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ication" sheetId="1" r:id="rId1"/>
    <sheet name="Annual_Experience" sheetId="2" r:id="rId2"/>
    <sheet name="Coverage_Experience" sheetId="3" r:id="rId3"/>
    <sheet name="Source_Detail" sheetId="4" r:id="rId4"/>
    <sheet name="Controls" sheetId="5" r:id="rId5"/>
    <sheet name="Definitions" sheetId="6" r:id="rId6"/>
  </sheets>
  <definedNames>
    <definedName name="Credibility_Z">Indication!$C$14</definedName>
    <definedName name="Full_Credibility_Units">Indication!$C$10</definedName>
    <definedName name="Planning_Factor">Indication!$C$16</definedName>
    <definedName name="_xlnm.Print_Area" localSheetId="1">Annual_Experience!$A$1:$Z$43</definedName>
    <definedName name="_xlnm.Print_Area" localSheetId="4">Controls!$A$1:$H$36</definedName>
    <definedName name="_xlnm.Print_Area" localSheetId="2">Coverage_Experience!$A$1:$Z$38</definedName>
    <definedName name="_xlnm.Print_Area" localSheetId="5">Definitions!$A$1:$F$50</definedName>
    <definedName name="_xlnm.Print_Area" localSheetId="0">Indication!$A$1:$N$36</definedName>
    <definedName name="_xlnm.Print_Area" localSheetId="3">Source_Detail!$A$1:$AG$100</definedName>
    <definedName name="_xlnm.Print_Titles" localSheetId="3">Source_Detail!$1:$1</definedName>
    <definedName name="Selected_Loss_Ratio">Indication!$C$15</definedName>
    <definedName name="Target_Loss_Ratio">Indication!$C$9</definedName>
  </definedNames>
  <calcPr calcId="124519" fullCalcOnLoad="1"/>
</workbook>
</file>

<file path=xl/sharedStrings.xml><?xml version="1.0" encoding="utf-8"?>
<sst xmlns="http://schemas.openxmlformats.org/spreadsheetml/2006/main" count="52388" uniqueCount="450">
  <si>
    <t>Annual experience | Linn County corn RP</t>
  </si>
  <si>
    <t>Commodity years 2015–2024 · Iowa complement excludes Linn · all ratios recomputed from summed components</t>
  </si>
  <si>
    <t>Commodity Year</t>
  </si>
  <si>
    <t>Linn Liability</t>
  </si>
  <si>
    <t>Linn Base Premium</t>
  </si>
  <si>
    <t>Linn Indemnity</t>
  </si>
  <si>
    <t>Linn Policies Earning</t>
  </si>
  <si>
    <t>Linn Policies Indemnified</t>
  </si>
  <si>
    <t>Linn Units Earning</t>
  </si>
  <si>
    <t>Linn Units Indemnified</t>
  </si>
  <si>
    <t>Linn Acres</t>
  </si>
  <si>
    <t>Linn Loss Ratio</t>
  </si>
  <si>
    <t>Linn Rate on Liability</t>
  </si>
  <si>
    <t>Linn Policy Claim Frequency</t>
  </si>
  <si>
    <t>Linn Severity</t>
  </si>
  <si>
    <t>Iowa ex-Linn Liability</t>
  </si>
  <si>
    <t>Iowa ex-Linn Base Premium</t>
  </si>
  <si>
    <t>Iowa ex-Linn Indemnity</t>
  </si>
  <si>
    <t>Iowa ex-Linn Policies Earning</t>
  </si>
  <si>
    <t>Iowa ex-Linn Policies Indemnified</t>
  </si>
  <si>
    <t>Iowa ex-Linn Units Earning</t>
  </si>
  <si>
    <t>Iowa ex-Linn Units Indemnified</t>
  </si>
  <si>
    <t>Iowa ex-Linn Acres</t>
  </si>
  <si>
    <t>Iowa ex-Linn Loss Ratio</t>
  </si>
  <si>
    <t>Iowa ex-Linn Rate on Liability</t>
  </si>
  <si>
    <t>Iowa ex-Linn Policy Claim Frequency</t>
  </si>
  <si>
    <t>Iowa ex-Linn Severity</t>
  </si>
  <si>
    <t>Loss-ratio selection horizons</t>
  </si>
  <si>
    <t>Horizon</t>
  </si>
  <si>
    <t>Start</t>
  </si>
  <si>
    <t>End</t>
  </si>
  <si>
    <t>Weight</t>
  </si>
  <si>
    <t>Linn Premium</t>
  </si>
  <si>
    <t>Linn LR</t>
  </si>
  <si>
    <t>Complement Premium</t>
  </si>
  <si>
    <t>Complement Indemnity</t>
  </si>
  <si>
    <t>Complement LR</t>
  </si>
  <si>
    <t>3-year</t>
  </si>
  <si>
    <t>5-year</t>
  </si>
  <si>
    <t>10-year</t>
  </si>
  <si>
    <t>Weighted horizon selection</t>
  </si>
  <si>
    <t>20% × 3-year + 30% × 5-year + 50% × 10-year</t>
  </si>
  <si>
    <t>Iowa ex-Linn selection</t>
  </si>
  <si>
    <t>Coverage-level experience | 2015–2024</t>
  </si>
  <si>
    <t>Linn County compared with the non-overlapping Iowa complement · thin levels remain visible as not meaningful</t>
  </si>
  <si>
    <t>Coverage Level</t>
  </si>
  <si>
    <t>Interpretation note</t>
  </si>
  <si>
    <t>Linn has no earned exposure at 60% and only 2, 12, and 58 earned units at 50%, 55%, and 65%, respectively. Those cells remain visible as N/M or thin experience; they are context, not evidence that the lower coverage levels are safer. The indication is therefore selected on the pooled 50%–85% county experience rather than separate level indications.</t>
  </si>
  <si>
    <t>Source File</t>
  </si>
  <si>
    <t>State Code</t>
  </si>
  <si>
    <t>State</t>
  </si>
  <si>
    <t>County Code</t>
  </si>
  <si>
    <t>County Name</t>
  </si>
  <si>
    <t>Commodity Code</t>
  </si>
  <si>
    <t>Commodity Name</t>
  </si>
  <si>
    <t>Plan Code</t>
  </si>
  <si>
    <t>Plan</t>
  </si>
  <si>
    <t>Coverage Category</t>
  </si>
  <si>
    <t>Delivery Type</t>
  </si>
  <si>
    <t>Policies Sold</t>
  </si>
  <si>
    <t>Policies Earning Premium</t>
  </si>
  <si>
    <t>Policies Indemnified</t>
  </si>
  <si>
    <t>Units Earning Premium</t>
  </si>
  <si>
    <t>Units Indemnified</t>
  </si>
  <si>
    <t>Quantity Type</t>
  </si>
  <si>
    <t>Net Reported Quantity</t>
  </si>
  <si>
    <t>Endorsed/Companion Acres</t>
  </si>
  <si>
    <t>Liability</t>
  </si>
  <si>
    <t>Total Premium</t>
  </si>
  <si>
    <t>Subsidy</t>
  </si>
  <si>
    <t>State/Private Subsidy</t>
  </si>
  <si>
    <t>Additional Subsidy</t>
  </si>
  <si>
    <t>EFA Premium Discount</t>
  </si>
  <si>
    <t>Indemnity</t>
  </si>
  <si>
    <t>Source Loss Ratio</t>
  </si>
  <si>
    <t>Scope</t>
  </si>
  <si>
    <t>Recalculated Loss Ratio</t>
  </si>
  <si>
    <t>Record Key</t>
  </si>
  <si>
    <t>Eligibility</t>
  </si>
  <si>
    <t>sobcov_2015.zip</t>
  </si>
  <si>
    <t>IA</t>
  </si>
  <si>
    <t>Adair</t>
  </si>
  <si>
    <t>CORN</t>
  </si>
  <si>
    <t>RP</t>
  </si>
  <si>
    <t>A</t>
  </si>
  <si>
    <t>RBUP</t>
  </si>
  <si>
    <t>Acres</t>
  </si>
  <si>
    <t>Adams</t>
  </si>
  <si>
    <t>Allamakee</t>
  </si>
  <si>
    <t>Appanoose</t>
  </si>
  <si>
    <t>Audubon</t>
  </si>
  <si>
    <t>Benton</t>
  </si>
  <si>
    <t>Black Hawk</t>
  </si>
  <si>
    <t>Boone</t>
  </si>
  <si>
    <t>Bremer</t>
  </si>
  <si>
    <t>Buchanan</t>
  </si>
  <si>
    <t>Buena Vista</t>
  </si>
  <si>
    <t>Butler</t>
  </si>
  <si>
    <t>Calhoun</t>
  </si>
  <si>
    <t>Carroll</t>
  </si>
  <si>
    <t>Cass</t>
  </si>
  <si>
    <t>Cedar</t>
  </si>
  <si>
    <t>Cerro Gordo</t>
  </si>
  <si>
    <t>Cherokee</t>
  </si>
  <si>
    <t>Chickasaw</t>
  </si>
  <si>
    <t>Clarke</t>
  </si>
  <si>
    <t>Clay</t>
  </si>
  <si>
    <t>Clayton</t>
  </si>
  <si>
    <t>Clinton</t>
  </si>
  <si>
    <t>Crawford</t>
  </si>
  <si>
    <t>Dallas</t>
  </si>
  <si>
    <t>Davis</t>
  </si>
  <si>
    <t>Decatur</t>
  </si>
  <si>
    <t>Delaware</t>
  </si>
  <si>
    <t>Des Moines</t>
  </si>
  <si>
    <t>Dickinson</t>
  </si>
  <si>
    <t>Dubuque</t>
  </si>
  <si>
    <t>Emmet</t>
  </si>
  <si>
    <t>Fayette</t>
  </si>
  <si>
    <t>Floyd</t>
  </si>
  <si>
    <t>Franklin</t>
  </si>
  <si>
    <t>Fremont</t>
  </si>
  <si>
    <t>Greene</t>
  </si>
  <si>
    <t>Grundy</t>
  </si>
  <si>
    <t>Guthrie</t>
  </si>
  <si>
    <t>Hamilton</t>
  </si>
  <si>
    <t>Hancock</t>
  </si>
  <si>
    <t>Hardin</t>
  </si>
  <si>
    <t>Harrison</t>
  </si>
  <si>
    <t>Henry</t>
  </si>
  <si>
    <t>Howard</t>
  </si>
  <si>
    <t>Humboldt</t>
  </si>
  <si>
    <t>Ida</t>
  </si>
  <si>
    <t>Iowa</t>
  </si>
  <si>
    <t>Jackson</t>
  </si>
  <si>
    <t>Jasper</t>
  </si>
  <si>
    <t>Jefferson</t>
  </si>
  <si>
    <t>Johnson</t>
  </si>
  <si>
    <t>Jones</t>
  </si>
  <si>
    <t>Keokuk</t>
  </si>
  <si>
    <t>Kossuth</t>
  </si>
  <si>
    <t>Lee</t>
  </si>
  <si>
    <t>Linn</t>
  </si>
  <si>
    <t>Louisa</t>
  </si>
  <si>
    <t>Lucas</t>
  </si>
  <si>
    <t>Lyon</t>
  </si>
  <si>
    <t>Madison</t>
  </si>
  <si>
    <t>Mahaska</t>
  </si>
  <si>
    <t>Marion</t>
  </si>
  <si>
    <t>Marshall</t>
  </si>
  <si>
    <t>Mills</t>
  </si>
  <si>
    <t>Mitchell</t>
  </si>
  <si>
    <t>Monona</t>
  </si>
  <si>
    <t>Monroe</t>
  </si>
  <si>
    <t>Montgomery</t>
  </si>
  <si>
    <t>Muscatine</t>
  </si>
  <si>
    <t>O Brien</t>
  </si>
  <si>
    <t>Osceola</t>
  </si>
  <si>
    <t>Page</t>
  </si>
  <si>
    <t>Palo Alto</t>
  </si>
  <si>
    <t>Plymouth</t>
  </si>
  <si>
    <t>Pocahontas</t>
  </si>
  <si>
    <t>Polk</t>
  </si>
  <si>
    <t>Pottawattamie</t>
  </si>
  <si>
    <t>Poweshiek</t>
  </si>
  <si>
    <t>Ringgold</t>
  </si>
  <si>
    <t>Sac</t>
  </si>
  <si>
    <t>Scott</t>
  </si>
  <si>
    <t>Shelby</t>
  </si>
  <si>
    <t>Sioux</t>
  </si>
  <si>
    <t>Story</t>
  </si>
  <si>
    <t>Tama</t>
  </si>
  <si>
    <t>Taylor</t>
  </si>
  <si>
    <t>Union</t>
  </si>
  <si>
    <t>Van Buren</t>
  </si>
  <si>
    <t>Wapello</t>
  </si>
  <si>
    <t>Warren</t>
  </si>
  <si>
    <t>Washington</t>
  </si>
  <si>
    <t>Wayne</t>
  </si>
  <si>
    <t>Webster</t>
  </si>
  <si>
    <t>Winnebago</t>
  </si>
  <si>
    <t>Winneshiek</t>
  </si>
  <si>
    <t>Woodbury</t>
  </si>
  <si>
    <t>Worth</t>
  </si>
  <si>
    <t>Wright</t>
  </si>
  <si>
    <t>sobcov_2016.zip</t>
  </si>
  <si>
    <t>Corn</t>
  </si>
  <si>
    <t>sobcov_2017.zip</t>
  </si>
  <si>
    <t>sobcov_2018.zip</t>
  </si>
  <si>
    <t>sobcov_2019.zip</t>
  </si>
  <si>
    <t>sobcov_2020.zip</t>
  </si>
  <si>
    <t>sobcov_2021.zip</t>
  </si>
  <si>
    <t>sobcov_2022.zip</t>
  </si>
  <si>
    <t>sobcov_2023.zip</t>
  </si>
  <si>
    <t>sobcov_2024.zip</t>
  </si>
  <si>
    <t>Control checks | source to indication</t>
  </si>
  <si>
    <t>Each status compares the computed actual value with the stated expected value</t>
  </si>
  <si>
    <t>Control</t>
  </si>
  <si>
    <t>Formula / test</t>
  </si>
  <si>
    <t>Actual</t>
  </si>
  <si>
    <t>Expected</t>
  </si>
  <si>
    <t>Status</t>
  </si>
  <si>
    <t>Live formula evidence</t>
  </si>
  <si>
    <t>Status cell</t>
  </si>
  <si>
    <t>Formula text</t>
  </si>
  <si>
    <t>E4</t>
  </si>
  <si>
    <t>E22</t>
  </si>
  <si>
    <t>F26</t>
  </si>
  <si>
    <t>F35</t>
  </si>
  <si>
    <t>Overall control status</t>
  </si>
  <si>
    <t>Summary formula</t>
  </si>
  <si>
    <t>Live status formulas</t>
  </si>
  <si>
    <t>29 expected</t>
  </si>
  <si>
    <t>Formula-count result</t>
  </si>
  <si>
    <t>Filtered source rows</t>
  </si>
  <si>
    <t>COUNTA source file</t>
  </si>
  <si>
    <t>Linn source rows</t>
  </si>
  <si>
    <t>COUNTIF scope</t>
  </si>
  <si>
    <t>Iowa ex-Linn source rows</t>
  </si>
  <si>
    <t>Minimum commodity year</t>
  </si>
  <si>
    <t>MIN detail year</t>
  </si>
  <si>
    <t>Maximum commodity year</t>
  </si>
  <si>
    <t>MAX detail year</t>
  </si>
  <si>
    <t>Out-of-scope state rows</t>
  </si>
  <si>
    <t>State code &lt;&gt; 19</t>
  </si>
  <si>
    <t>Out-of-scope commodity rows</t>
  </si>
  <si>
    <t>Commodity code &lt;&gt; 41</t>
  </si>
  <si>
    <t>Out-of-scope plan rows</t>
  </si>
  <si>
    <t>Plan code &lt;&gt; 2</t>
  </si>
  <si>
    <t>Out-of-scope category rows</t>
  </si>
  <si>
    <t>Coverage category &lt;&gt; A</t>
  </si>
  <si>
    <t>Out-of-scope delivery rows</t>
  </si>
  <si>
    <t>Delivery type &lt;&gt; RBUP</t>
  </si>
  <si>
    <t>Coverage outside 50%–85%</t>
  </si>
  <si>
    <t>COUNTIFS lower + upper</t>
  </si>
  <si>
    <t>Eligibility formula OUT rows</t>
  </si>
  <si>
    <t>COUNTIF live scope flag</t>
  </si>
  <si>
    <t>Duplicate year/county/level keys</t>
  </si>
  <si>
    <t>COUNTIF key &gt; 1</t>
  </si>
  <si>
    <t>Linn decade base premium</t>
  </si>
  <si>
    <t>SUM annual experience</t>
  </si>
  <si>
    <t>Linn decade indemnity</t>
  </si>
  <si>
    <t>Iowa ex-Linn base premium</t>
  </si>
  <si>
    <t>Iowa ex-Linn indemnity</t>
  </si>
  <si>
    <t>Linn annual/detail premium difference</t>
  </si>
  <si>
    <t>Annual less source SUMIF</t>
  </si>
  <si>
    <t>Complement annual/detail indemnity difference</t>
  </si>
  <si>
    <t>Frozen source-file inventory | 11 supplied files</t>
  </si>
  <si>
    <t>File</t>
  </si>
  <si>
    <t>Internal member</t>
  </si>
  <si>
    <t>National rows</t>
  </si>
  <si>
    <t>Filtered rows</t>
  </si>
  <si>
    <t>Actual filtered</t>
  </si>
  <si>
    <t>SHA-256</t>
  </si>
  <si>
    <t>RMA URL</t>
  </si>
  <si>
    <t>sobcov15.txt</t>
  </si>
  <si>
    <t>e331a07433b278b31588a6274753ea57f2387bb5654ca14a9723676d108b349e</t>
  </si>
  <si>
    <t>RMA archive</t>
  </si>
  <si>
    <t>sobcov_2016.txt</t>
  </si>
  <si>
    <t>a7b37a94d979a6be52c048c2c4326baad370504953944cccf9b2720e4f9d022f</t>
  </si>
  <si>
    <t>sobcov_2017.txt</t>
  </si>
  <si>
    <t>692d10bd0a00e67b2baf772c1a2ba6e3d5c10b8085f81677ae430a495847c543</t>
  </si>
  <si>
    <t>sobcov_2018.txt</t>
  </si>
  <si>
    <t>383df0942103b66ec6d742c6c8e3c7118f42d136ea57ba6ceb231f9d77f9e210</t>
  </si>
  <si>
    <t>sobcov_2019.txt</t>
  </si>
  <si>
    <t>5a45243145abbbdde55a7b80641a0e9edfb9242142096c4354833ecf31b42636</t>
  </si>
  <si>
    <t>sobcov_2020.txt</t>
  </si>
  <si>
    <t>bb63824b45785d8e1fb0b39baaa689ca9f24ab1e71001242d3b9cc33611b341d</t>
  </si>
  <si>
    <t>sobcov_2021.txt</t>
  </si>
  <si>
    <t>d11918586b45be1109ba20ae0dfb0814c66b107385c04f58414cc47c83a7e792</t>
  </si>
  <si>
    <t>sobcov_2022.txt</t>
  </si>
  <si>
    <t>5f7e24a128387caf4727cf9e23a01e65f3525e2e7f263d876842a0a0eee86620</t>
  </si>
  <si>
    <t>sobcov_2023.txt</t>
  </si>
  <si>
    <t>56bb19f4ac3c1395439e90b6df6d16504d50365d0bc80af8d19be2e133271e3a</t>
  </si>
  <si>
    <t>sobcov_2024.txt</t>
  </si>
  <si>
    <t>aa61e08c6792fa0a472b5a0fe3b6ca52087eec8b57e48c54f4a6f5d7f7dddf99</t>
  </si>
  <si>
    <t>SOB_State_County_Crop_with_Coverage_Level_1989_Forward.pdf</t>
  </si>
  <si>
    <t>fd62972c8219e1e6cb90c4b1ae2f7ad3ada3e759c12c007b2b379da55e606307</t>
  </si>
  <si>
    <t>RMA layout PDF</t>
  </si>
  <si>
    <t>Sources, definitions, and methods</t>
  </si>
  <si>
    <t>Field meaning follows the supplied RMA 1989-forward record layout; source files supplied with this task were treated as the frozen record.</t>
  </si>
  <si>
    <t>Scope and method register</t>
  </si>
  <si>
    <t>Item</t>
  </si>
  <si>
    <t>Workbook treatment</t>
  </si>
  <si>
    <t>Reason / source</t>
  </si>
  <si>
    <t>2015–2024; IA 19; Linn 113; corn 0041; RP 02; A; RBUP; coverage .5000–.8500</t>
  </si>
  <si>
    <t>Task scope; RMA codes are retained in Source_Detail.</t>
  </si>
  <si>
    <t>Complement</t>
  </si>
  <si>
    <t>All in-scope Iowa rows with county code other than 113</t>
  </si>
  <si>
    <t>Excludes Linn to avoid overlap in the credibility complement.</t>
  </si>
  <si>
    <t>Text</t>
  </si>
  <si>
    <t>Trim leading and trailing padding</t>
  </si>
  <si>
    <t>Source is fixed-width text within pipe-delimited fields.</t>
  </si>
  <si>
    <t>Dollars</t>
  </si>
  <si>
    <t>Nominal dollars; Total Premium is pre-subsidy base premium</t>
  </si>
  <si>
    <t>RMA layout definition for element 22.</t>
  </si>
  <si>
    <t>Loss ratio</t>
  </si>
  <si>
    <t>SUM(Indemnity) / SUM(Total Premium)</t>
  </si>
  <si>
    <t>Never averages the two-decimal source loss-ratio field.</t>
  </si>
  <si>
    <t>Rate on liability</t>
  </si>
  <si>
    <t>SUM(Total Premium) / SUM(Liability)</t>
  </si>
  <si>
    <t>Premium rate proxy for the selected scope.</t>
  </si>
  <si>
    <t>Policy claim frequency</t>
  </si>
  <si>
    <t>SUM(Policies Indemnified) / SUM(Policies Earning Premium)</t>
  </si>
  <si>
    <t>Count-based frequency at the policy level.</t>
  </si>
  <si>
    <t>Severity</t>
  </si>
  <si>
    <t>SUM(Indemnity) / SUM(Policies Indemnified)</t>
  </si>
  <si>
    <t>Nominal dollars per indemnified policy.</t>
  </si>
  <si>
    <t>Horizon selection</t>
  </si>
  <si>
    <t>20% × 2022–2024 LR + 30% × 2020–2024 LR + 50% × 2015–2024 LR</t>
  </si>
  <si>
    <t>Portfolio planning standard supplied in the assignment.</t>
  </si>
  <si>
    <t>Credibility</t>
  </si>
  <si>
    <t>MIN(1, SQRT(Linn 10-year units earning premium / 40,000))</t>
  </si>
  <si>
    <t>Square-root credibility with the supplied full-credibility standard.</t>
  </si>
  <si>
    <t>Selected LR</t>
  </si>
  <si>
    <t>Z × Linn horizon selection + (1−Z) × Iowa ex-Linn horizon selection</t>
  </si>
  <si>
    <t>Non-overlapping geographic complement.</t>
  </si>
  <si>
    <t>Planning factor</t>
  </si>
  <si>
    <t>Selected LR / 65% target LR</t>
  </si>
  <si>
    <t>Applied to Linn 2024 Total Premium for a planning premium.</t>
  </si>
  <si>
    <t>Zero denominators</t>
  </si>
  <si>
    <t>Shown as N/M</t>
  </si>
  <si>
    <t>A zero denominator is not presented as a 0% outcome.</t>
  </si>
  <si>
    <t>RMA field definitions</t>
  </si>
  <si>
    <t>Element</t>
  </si>
  <si>
    <t>Field</t>
  </si>
  <si>
    <t>Definition</t>
  </si>
  <si>
    <t>PDF page</t>
  </si>
  <si>
    <t>Workbook column</t>
  </si>
  <si>
    <t>Use in analysis</t>
  </si>
  <si>
    <t>Year in which the commodity is normally harvested; the policy year for which coverage was provided.</t>
  </si>
  <si>
    <t>B</t>
  </si>
  <si>
    <t>Direct</t>
  </si>
  <si>
    <t>Location State Code</t>
  </si>
  <si>
    <t>FIPS code for the state in which the insured farm is located.</t>
  </si>
  <si>
    <t>C</t>
  </si>
  <si>
    <t>Location State Abbreviation</t>
  </si>
  <si>
    <t>USPS state abbreviation.</t>
  </si>
  <si>
    <t>D</t>
  </si>
  <si>
    <t>Retained</t>
  </si>
  <si>
    <t>Location County Code</t>
  </si>
  <si>
    <t>FIPS code for the county in which the insured farm is located.</t>
  </si>
  <si>
    <t>E</t>
  </si>
  <si>
    <t>Location County Name</t>
  </si>
  <si>
    <t>County name.</t>
  </si>
  <si>
    <t>F</t>
  </si>
  <si>
    <t>RMA code for the insured crop or commodity.</t>
  </si>
  <si>
    <t>G</t>
  </si>
  <si>
    <t>Name of the insured crop or commodity.</t>
  </si>
  <si>
    <t>H</t>
  </si>
  <si>
    <t>Insurance Plan Code</t>
  </si>
  <si>
    <t>Code for the selected type of insurance coverage.</t>
  </si>
  <si>
    <t>I</t>
  </si>
  <si>
    <t>Insurance Plan Name Abbreviation</t>
  </si>
  <si>
    <t>Abbreviation of the insurance plan name.</t>
  </si>
  <si>
    <t>J</t>
  </si>
  <si>
    <t>Coverage election: A=Buyup; C=CAT; E=Existing Coverage Policy; L=Limited Coverage.</t>
  </si>
  <si>
    <t>K</t>
  </si>
  <si>
    <t>RBUP is reinsured buyup coverage; other layout values include RCAT, FCAT, and FBUP.</t>
  </si>
  <si>
    <t>L</t>
  </si>
  <si>
    <t>Elected coverage expressed as a decimal; its complement is the deductible.</t>
  </si>
  <si>
    <t>M</t>
  </si>
  <si>
    <t>Policies Sold Count</t>
  </si>
  <si>
    <t>Number of policies reported to RMA as sold.</t>
  </si>
  <si>
    <t>N</t>
  </si>
  <si>
    <t>Policies Earning Premium Count</t>
  </si>
  <si>
    <t>Number of policies for which acreage was reported to RMA.</t>
  </si>
  <si>
    <t>O</t>
  </si>
  <si>
    <t>Policies Indemnified Count</t>
  </si>
  <si>
    <t>Number of policies for which losses were reported to RMA.</t>
  </si>
  <si>
    <t>P</t>
  </si>
  <si>
    <t>Units Earning Premium Count</t>
  </si>
  <si>
    <t>Number of units for which acreage was reported to RMA.</t>
  </si>
  <si>
    <t>Q</t>
  </si>
  <si>
    <t>Units Indemnified Count</t>
  </si>
  <si>
    <t>Number of units for which losses were reported to RMA.</t>
  </si>
  <si>
    <t>R</t>
  </si>
  <si>
    <t>Type of reported quantity, such as acres, tons, or pounds.</t>
  </si>
  <si>
    <t>S</t>
  </si>
  <si>
    <t>Reported planted quantity adjusted by the insured share.</t>
  </si>
  <si>
    <t>T</t>
  </si>
  <si>
    <t>Acres insured under an endorsement or companion option.</t>
  </si>
  <si>
    <t>U</t>
  </si>
  <si>
    <t>Liability Amount ($)</t>
  </si>
  <si>
    <t>Maximum insurance amount for the crop unit line item.</t>
  </si>
  <si>
    <t>V</t>
  </si>
  <si>
    <t>Total Premium Amount ($)</t>
  </si>
  <si>
    <t>Premium before subsidies; generally base premium rate times liability. Also called base premium.</t>
  </si>
  <si>
    <t>W</t>
  </si>
  <si>
    <t>Subsidy Amount ($)</t>
  </si>
  <si>
    <t>Amount of subsidized premium.</t>
  </si>
  <si>
    <t>X</t>
  </si>
  <si>
    <t>State/Private Subsidy ($)</t>
  </si>
  <si>
    <t>Subsidy provided by a state or private entity.</t>
  </si>
  <si>
    <t>Y</t>
  </si>
  <si>
    <t>Additional Subsidy ($)</t>
  </si>
  <si>
    <t>Additional subsidy from another program or process.</t>
  </si>
  <si>
    <t>Z</t>
  </si>
  <si>
    <t>EFA Premium Discount ($)</t>
  </si>
  <si>
    <t>EFA premium discount amount.</t>
  </si>
  <si>
    <t>AA</t>
  </si>
  <si>
    <t>Indemnity Amount ($)</t>
  </si>
  <si>
    <t>Total amount of loss.</t>
  </si>
  <si>
    <t>AB</t>
  </si>
  <si>
    <t>Loss Ratio</t>
  </si>
  <si>
    <t>Indemnity divided by Total Premium; supplied at two-decimal precision.</t>
  </si>
  <si>
    <t>AC</t>
  </si>
  <si>
    <t>2027 planning indication | Linn County corn RP</t>
  </si>
  <si>
    <t>Frozen RMA experience through commodity year 2024 · reinsured buyup scope · nominal dollars</t>
  </si>
  <si>
    <t>Selected loss ratio</t>
  </si>
  <si>
    <t>Credibility Z</t>
  </si>
  <si>
    <t>2024 base premium</t>
  </si>
  <si>
    <t>Planning premium</t>
  </si>
  <si>
    <t>Selection bridge</t>
  </si>
  <si>
    <t>Assumption</t>
  </si>
  <si>
    <t>Basis</t>
  </si>
  <si>
    <t>Value</t>
  </si>
  <si>
    <t>Target loss ratio</t>
  </si>
  <si>
    <t>Portfolio planning target</t>
  </si>
  <si>
    <t>Full credibility</t>
  </si>
  <si>
    <t>Units earning premium</t>
  </si>
  <si>
    <t>Linn horizon selection</t>
  </si>
  <si>
    <t>20% / 30% / 50%</t>
  </si>
  <si>
    <t>Iowa ex-Linn horizon selection</t>
  </si>
  <si>
    <t>Linn decade earned units</t>
  </si>
  <si>
    <t>2015–2024</t>
  </si>
  <si>
    <t>MIN(1, SQRT(units / 40,000))</t>
  </si>
  <si>
    <t>Z × Linn + (1−Z) × complement</t>
  </si>
  <si>
    <t>Selected loss ratio / target</t>
  </si>
  <si>
    <t>Linn 2024 base premium</t>
  </si>
  <si>
    <t>Total Premium field</t>
  </si>
  <si>
    <t>Indicated planning premium</t>
  </si>
  <si>
    <t>2024 base premium × factor</t>
  </si>
  <si>
    <t>Dollar change</t>
  </si>
  <si>
    <t>Planning minus 2024 base</t>
  </si>
  <si>
    <t>Percent change</t>
  </si>
  <si>
    <t>Dollar change / 2024 base</t>
  </si>
  <si>
    <t>Sensitivity | planning factor</t>
  </si>
  <si>
    <t>Target / Z</t>
  </si>
  <si>
    <t>How to read it</t>
  </si>
  <si>
    <t>The matrix isolates the judgment in the credibility and target assumptions. Because Linn's weighted experience exceeds the complement's, the factor rises as Z increases; at any Z, raising the target from 60% to 70% lowers the factor. At the 65% target, the range is 0.762x to 1.901x, and the portfolio standard Z of 53.2% produces 1.367x. A reasonable change in credibility can move the indication across 1.0x, so the selection is not mechanically precise.</t>
  </si>
  <si>
    <t>Actuarial reading</t>
  </si>
  <si>
    <t>The Linn result is episodic rather than a steady deterioration. Commodity years 2020 and 2023 produced 91.4% of the decade’s indemnity on 20.3% of its base premium; their loss ratios were 493.2% and 414.4%. That concentration lifts Linn’s 3-year, 5-year, and 10-year loss ratios to 136.8%, 157.2%, and 98.0%, compared with 54.0%, 55.3%, and 44.3% for Iowa ex-Linn. The recency weighting gives Linn 123.6% and the complement 49.5%; 53.2% credibility selects 88.9%, implying a 1.367x planning factor and $8,215,652 on Linn’s $6,008,122 2024 base premium. The factor is a signal to examine pricing adequacy, not a claim about why either outlier occurred.</t>
  </si>
  <si>
    <t>Use boundary</t>
  </si>
  <si>
    <t>RMA Summary of Business records are aggregated by geography, commodity, plan, and coverage level. They contain no policy or claim identifiers and cannot support policy-level or claim-level inference. Amounts are nominal, and Total Premium is base premium before subsidies. This workbook does not model expenses, reinsurance, taxes, profit, trend, mix shifts, or operational changes. The result is a planning indication only, not a filed rate, complete premium need, reserve estimate, or individual underwriting action.</t>
  </si>
  <si>
    <t>Annual experience</t>
  </si>
  <si>
    <t>Coverage experience</t>
  </si>
  <si>
    <t>Controls</t>
  </si>
  <si>
    <t>Sources &amp; definitions</t>
  </si>
  <si>
    <t>Filtered detail</t>
  </si>
</sst>
</file>

<file path=xl/styles.xml><?xml version="1.0" encoding="utf-8"?>
<styleSheet xmlns="http://schemas.openxmlformats.org/spreadsheetml/2006/main">
  <numFmts count="9">
    <numFmt numFmtId="164" formatCode="0.0%"/>
    <numFmt numFmtId="165" formatCode="0.000x"/>
    <numFmt numFmtId="166" formatCode="$0.00,,&quot;m&quot;"/>
    <numFmt numFmtId="167" formatCode="0%"/>
    <numFmt numFmtId="168" formatCode="#,##0"/>
    <numFmt numFmtId="169" formatCode="0.0%;[Red](0.0%);-"/>
    <numFmt numFmtId="170" formatCode="#,##0;[Red](#,##0);-"/>
    <numFmt numFmtId="171" formatCode="$#,##0;[Red]($#,##0);-"/>
    <numFmt numFmtId="172" formatCode="0.00%;[Red](0.00%);-"/>
  </numFmts>
  <fonts count="12">
    <font>
      <sz val="11"/>
      <color theme="1"/>
      <name val="Calibri"/>
      <family val="2"/>
      <scheme val="minor"/>
    </font>
    <font>
      <b/>
      <sz val="22"/>
      <color rgb="FFFFFFFF"/>
      <name val="Aptos Display"/>
      <family val="2"/>
    </font>
    <font>
      <sz val="10"/>
      <color rgb="FFFFFFFF"/>
      <name val="Aptos"/>
      <family val="2"/>
    </font>
    <font>
      <b/>
      <sz val="9"/>
      <color rgb="FFFFFFFF"/>
      <name val="Aptos"/>
      <family val="2"/>
    </font>
    <font>
      <b/>
      <sz val="18"/>
      <color rgb="FF3B2F24"/>
      <name val="Aptos Display"/>
      <family val="2"/>
    </font>
    <font>
      <b/>
      <sz val="13"/>
      <color rgb="FF3B2F24"/>
      <name val="Aptos Display"/>
      <family val="2"/>
    </font>
    <font>
      <b/>
      <sz val="9"/>
      <color rgb="FF3B2F24"/>
      <name val="Aptos"/>
      <family val="2"/>
    </font>
    <font>
      <sz val="9"/>
      <color rgb="FF1D2A36"/>
      <name val="Aptos"/>
      <family val="2"/>
    </font>
    <font>
      <sz val="10"/>
      <color rgb="FF1D2A36"/>
      <name val="Aptos"/>
      <family val="2"/>
    </font>
    <font>
      <sz val="9"/>
      <color rgb="FFB42318"/>
      <name val="Aptos"/>
      <family val="2"/>
    </font>
    <font>
      <b/>
      <sz val="9"/>
      <color rgb="FF1A7F5A"/>
      <name val="Aptos"/>
      <family val="2"/>
    </font>
    <font>
      <u/>
      <sz val="8"/>
      <color rgb="FF0563C1"/>
      <name val="Aptos"/>
      <family val="2"/>
    </font>
  </fonts>
  <fills count="9">
    <fill>
      <patternFill patternType="none"/>
    </fill>
    <fill>
      <patternFill patternType="gray125"/>
    </fill>
    <fill>
      <patternFill patternType="solid">
        <fgColor rgb="FF3B2F24"/>
        <bgColor indexed="64"/>
      </patternFill>
    </fill>
    <fill>
      <patternFill patternType="solid">
        <fgColor rgb="FF007C83"/>
        <bgColor indexed="64"/>
      </patternFill>
    </fill>
    <fill>
      <patternFill patternType="solid">
        <fgColor rgb="FFD9EEF0"/>
        <bgColor indexed="64"/>
      </patternFill>
    </fill>
    <fill>
      <patternFill patternType="solid">
        <fgColor rgb="FFFFF1CC"/>
        <bgColor indexed="64"/>
      </patternFill>
    </fill>
    <fill>
      <patternFill patternType="solid">
        <fgColor rgb="FFF3F6F8"/>
        <bgColor indexed="64"/>
      </patternFill>
    </fill>
    <fill>
      <patternFill patternType="solid">
        <fgColor rgb="FF4F6228"/>
        <bgColor indexed="64"/>
      </patternFill>
    </fill>
    <fill>
      <patternFill patternType="solid">
        <fgColor rgb="FFE5F4EC"/>
        <bgColor indexed="64"/>
      </patternFill>
    </fill>
  </fills>
  <borders count="7">
    <border>
      <left/>
      <right/>
      <top/>
      <bottom/>
      <diagonal/>
    </border>
    <border>
      <left/>
      <right/>
      <top/>
      <bottom style="medium">
        <color rgb="FF007C83"/>
      </bottom>
      <diagonal/>
    </border>
    <border>
      <left style="thin">
        <color rgb="FFB4D9DC"/>
      </left>
      <right style="thin">
        <color rgb="FFB4D9DC"/>
      </right>
      <top style="thin">
        <color rgb="FFB4D9DC"/>
      </top>
      <bottom style="thin">
        <color rgb="FFB4D9DC"/>
      </bottom>
      <diagonal/>
    </border>
    <border>
      <left style="thin">
        <color rgb="FFF2B134"/>
      </left>
      <right style="thin">
        <color rgb="FFF2B134"/>
      </right>
      <top style="thin">
        <color rgb="FFF2B134"/>
      </top>
      <bottom style="thin">
        <color rgb="FFF2B134"/>
      </bottom>
      <diagonal/>
    </border>
    <border>
      <left style="thin">
        <color rgb="FFD7DFE5"/>
      </left>
      <right style="thin">
        <color rgb="FFD7DFE5"/>
      </right>
      <top style="thin">
        <color rgb="FFD7DFE5"/>
      </top>
      <bottom style="thin">
        <color rgb="FFD7DFE5"/>
      </bottom>
      <diagonal/>
    </border>
    <border>
      <left style="thin">
        <color rgb="FFFFFFFF"/>
      </left>
      <right style="thin">
        <color rgb="FFFFFFFF"/>
      </right>
      <top style="thin">
        <color rgb="FFFFFFFF"/>
      </top>
      <bottom style="thin">
        <color rgb="FFFFFFFF"/>
      </bottom>
      <diagonal/>
    </border>
    <border>
      <left style="thin">
        <color rgb="FFB7DFC9"/>
      </left>
      <right style="thin">
        <color rgb="FFB7DFC9"/>
      </right>
      <top style="thin">
        <color rgb="FFB7DFC9"/>
      </top>
      <bottom style="thin">
        <color rgb="FFB7DFC9"/>
      </bottom>
      <diagonal/>
    </border>
  </borders>
  <cellStyleXfs count="1">
    <xf numFmtId="0" fontId="0" fillId="0" borderId="0"/>
  </cellStyleXfs>
  <cellXfs count="27">
    <xf numFmtId="0" fontId="0" fillId="0" borderId="0" xfId="0"/>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3" borderId="0" xfId="0" applyFont="1" applyFill="1" applyAlignment="1">
      <alignment horizontal="center" vertical="center"/>
    </xf>
    <xf numFmtId="164" fontId="4" fillId="4" borderId="0" xfId="0" applyNumberFormat="1" applyFont="1" applyFill="1" applyAlignment="1">
      <alignment horizontal="center" vertical="center"/>
    </xf>
    <xf numFmtId="165" fontId="4" fillId="4" borderId="0" xfId="0" applyNumberFormat="1" applyFont="1" applyFill="1" applyAlignment="1">
      <alignment horizontal="center" vertical="center"/>
    </xf>
    <xf numFmtId="166" fontId="4" fillId="4" borderId="0" xfId="0" applyNumberFormat="1" applyFont="1" applyFill="1" applyAlignment="1">
      <alignment horizontal="center" vertical="center"/>
    </xf>
    <xf numFmtId="0" fontId="5" fillId="0" borderId="1" xfId="0" applyFont="1" applyBorder="1"/>
    <xf numFmtId="0" fontId="6" fillId="4" borderId="2" xfId="0" applyFont="1" applyFill="1" applyBorder="1" applyAlignment="1">
      <alignment horizontal="center" vertical="center" wrapText="1"/>
    </xf>
    <xf numFmtId="167" fontId="6" fillId="4" borderId="2" xfId="0" applyNumberFormat="1" applyFont="1" applyFill="1" applyBorder="1" applyAlignment="1">
      <alignment horizontal="center" vertical="center" wrapText="1"/>
    </xf>
    <xf numFmtId="0" fontId="6" fillId="5" borderId="3" xfId="0" applyFont="1" applyFill="1" applyBorder="1"/>
    <xf numFmtId="164" fontId="7" fillId="5" borderId="3" xfId="0" applyNumberFormat="1" applyFont="1" applyFill="1" applyBorder="1"/>
    <xf numFmtId="165" fontId="7" fillId="0" borderId="4" xfId="0" applyNumberFormat="1" applyFont="1" applyBorder="1"/>
    <xf numFmtId="168" fontId="7" fillId="5" borderId="3" xfId="0" applyNumberFormat="1" applyFont="1" applyFill="1" applyBorder="1"/>
    <xf numFmtId="0" fontId="7" fillId="0" borderId="4" xfId="0" applyFont="1" applyBorder="1"/>
    <xf numFmtId="169" fontId="7" fillId="0" borderId="4" xfId="0" applyNumberFormat="1" applyFont="1" applyBorder="1"/>
    <xf numFmtId="170" fontId="7" fillId="0" borderId="4" xfId="0" applyNumberFormat="1" applyFont="1" applyBorder="1"/>
    <xf numFmtId="0" fontId="8" fillId="6" borderId="4" xfId="0" applyFont="1" applyFill="1" applyBorder="1" applyAlignment="1">
      <alignment vertical="top" wrapText="1"/>
    </xf>
    <xf numFmtId="171" fontId="7" fillId="0" borderId="4" xfId="0" applyNumberFormat="1" applyFont="1" applyBorder="1"/>
    <xf numFmtId="0" fontId="9" fillId="5" borderId="3" xfId="0" applyFont="1" applyFill="1" applyBorder="1" applyAlignment="1">
      <alignment vertical="top" wrapText="1"/>
    </xf>
    <xf numFmtId="0" fontId="3" fillId="7" borderId="5" xfId="0" applyFont="1" applyFill="1" applyBorder="1" applyAlignment="1">
      <alignment horizontal="center" vertical="center"/>
    </xf>
    <xf numFmtId="0" fontId="3" fillId="7" borderId="5" xfId="0" applyFont="1" applyFill="1" applyBorder="1" applyAlignment="1">
      <alignment horizontal="center" vertical="center" wrapText="1"/>
    </xf>
    <xf numFmtId="0" fontId="7" fillId="0" borderId="4" xfId="0" applyFont="1" applyBorder="1" applyAlignment="1">
      <alignment horizontal="center"/>
    </xf>
    <xf numFmtId="172" fontId="7" fillId="0" borderId="4" xfId="0" applyNumberFormat="1" applyFont="1" applyBorder="1"/>
    <xf numFmtId="0" fontId="10" fillId="8" borderId="6" xfId="0" applyFont="1" applyFill="1" applyBorder="1" applyAlignment="1">
      <alignment horizontal="center"/>
    </xf>
    <xf numFmtId="0" fontId="7" fillId="0" borderId="4" xfId="0" applyFont="1" applyBorder="1" applyAlignment="1">
      <alignment vertical="top" wrapText="1"/>
    </xf>
    <xf numFmtId="0" fontId="11" fillId="0" borderId="4" xfId="0" applyFont="1" applyBorder="1" applyAlignment="1">
      <alignment vertical="top" wrapText="1"/>
    </xf>
  </cellXfs>
  <cellStyles count="1">
    <cellStyle name="Normal" xfId="0" builtinId="0"/>
  </cellStyles>
  <dxfs count="1">
    <dxf>
      <font>
        <b/>
        <color rgb="FFB42318"/>
      </font>
      <fill>
        <patternFill>
          <bgColor rgb="FFFCE8E6"/>
        </patternFill>
      </fill>
      <border>
        <left style="thin">
          <color rgb="FFF4B8B2"/>
        </left>
        <right style="thin">
          <color rgb="FFF4B8B2"/>
        </right>
        <top style="thin">
          <color rgb="FFF4B8B2"/>
        </top>
        <bottom style="thin">
          <color rgb="FFF4B8B2"/>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Annual loss ratio | volatility is concentrated</a:t>
            </a:r>
          </a:p>
        </c:rich>
      </c:tx>
      <c:layout/>
    </c:title>
    <c:plotArea>
      <c:layout/>
      <c:lineChart>
        <c:grouping val="standard"/>
        <c:ser>
          <c:idx val="0"/>
          <c:order val="0"/>
          <c:tx>
            <c:v>Linn County</c:v>
          </c:tx>
          <c:spPr>
            <a:ln w="31750">
              <a:solidFill>
                <a:srgbClr val="007C83"/>
              </a:solidFill>
            </a:ln>
          </c:spPr>
          <c:marker>
            <c:symbol val="circle"/>
            <c:size val="5"/>
            <c:spPr>
              <a:solidFill>
                <a:srgbClr val="FFFFFF"/>
              </a:solidFill>
              <a:ln>
                <a:solidFill>
                  <a:srgbClr val="007C83"/>
                </a:solidFill>
              </a:ln>
            </c:spPr>
          </c:marker>
          <c:cat>
            <c:numRef>
              <c:f>Annual_Experience!$A$4:$A$13</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Annual_Experience!$J$4:$J$13</c:f>
              <c:numCache>
                <c:formatCode>General</c:formatCode>
                <c:ptCount val="10"/>
                <c:pt idx="0">
                  <c:v>0.11175769003053762</c:v>
                </c:pt>
                <c:pt idx="1">
                  <c:v>0.039042232810212414</c:v>
                </c:pt>
                <c:pt idx="2">
                  <c:v>0.03707858288323994</c:v>
                </c:pt>
                <c:pt idx="3">
                  <c:v>0.03997866673483396</c:v>
                </c:pt>
                <c:pt idx="4">
                  <c:v>0.24089601739870053</c:v>
                </c:pt>
                <c:pt idx="5">
                  <c:v>4.932402045521699</c:v>
                </c:pt>
                <c:pt idx="6">
                  <c:v>0.2992154730610267</c:v>
                </c:pt>
                <c:pt idx="7">
                  <c:v>0.025678846167609577</c:v>
                </c:pt>
                <c:pt idx="8">
                  <c:v>4.143808438524928</c:v>
                </c:pt>
                <c:pt idx="9">
                  <c:v>0.060553197821216015</c:v>
                </c:pt>
              </c:numCache>
            </c:numRef>
          </c:val>
        </c:ser>
        <c:ser>
          <c:idx val="1"/>
          <c:order val="1"/>
          <c:tx>
            <c:v>Iowa ex-Linn</c:v>
          </c:tx>
          <c:spPr>
            <a:ln w="25400">
              <a:solidFill>
                <a:srgbClr val="3B2F24"/>
              </a:solidFill>
            </a:ln>
          </c:spPr>
          <c:marker>
            <c:symbol val="diamond"/>
            <c:size val="4"/>
            <c:spPr>
              <a:solidFill>
                <a:srgbClr val="FFFFFF"/>
              </a:solidFill>
              <a:ln>
                <a:solidFill>
                  <a:srgbClr val="3B2F24"/>
                </a:solidFill>
              </a:ln>
            </c:spPr>
          </c:marker>
          <c:cat>
            <c:numRef>
              <c:f>Annual_Experience!$A$4:$A$13</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Annual_Experience!$W$4:$W$13</c:f>
              <c:numCache>
                <c:formatCode>General</c:formatCode>
                <c:ptCount val="10"/>
                <c:pt idx="0">
                  <c:v>0.18899452627314017</c:v>
                </c:pt>
                <c:pt idx="1">
                  <c:v>0.0968104788015025</c:v>
                </c:pt>
                <c:pt idx="2">
                  <c:v>0.25778020327396933</c:v>
                </c:pt>
                <c:pt idx="3">
                  <c:v>0.4389252601886792</c:v>
                </c:pt>
                <c:pt idx="4">
                  <c:v>0.47388992245372485</c:v>
                </c:pt>
                <c:pt idx="5">
                  <c:v>1.2946205124753902</c:v>
                </c:pt>
                <c:pt idx="6">
                  <c:v>0.12531586874724085</c:v>
                </c:pt>
                <c:pt idx="7">
                  <c:v>0.22796222805493344</c:v>
                </c:pt>
                <c:pt idx="8">
                  <c:v>1.0331993250803588</c:v>
                </c:pt>
                <c:pt idx="9">
                  <c:v>0.4047482831416462</c:v>
                </c:pt>
              </c:numCache>
            </c:numRef>
          </c:val>
        </c:ser>
        <c:ser>
          <c:idx val="2"/>
          <c:order val="2"/>
          <c:tx>
            <c:v>65% target</c:v>
          </c:tx>
          <c:spPr>
            <a:ln w="19050">
              <a:solidFill>
                <a:srgbClr val="F2B134"/>
              </a:solidFill>
              <a:prstDash val="dash"/>
            </a:ln>
          </c:spPr>
          <c:marker>
            <c:symbol val="none"/>
          </c:marker>
          <c:cat>
            <c:numRef>
              <c:f>Annual_Experience!$A$4:$A$13</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{0.65,0.65,0.65,0.65,0.65,0.65,0.65,0.65,0.65,0.65}</c:f>
              <c:numCache>
                <c:formatCode>General</c:formatCode>
                <c:ptCount val="0"/>
              </c:numCache>
            </c:numRef>
          </c:val>
        </c:ser>
        <c:marker val="1"/>
        <c:axId val="50010001"/>
        <c:axId val="50010002"/>
      </c:lineChart>
      <c:catAx>
        <c:axId val="50010001"/>
        <c:scaling>
          <c:orientation val="minMax"/>
        </c:scaling>
        <c:axPos val="b"/>
        <c:title>
          <c:tx>
            <c:rich>
              <a:bodyPr/>
              <a:lstStyle/>
              <a:p>
                <a:pPr>
                  <a:defRPr/>
                </a:pPr>
                <a:r>
                  <a:rPr lang="en-US"/>
                  <a:t>Commodity year</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spPr>
            <a:ln>
              <a:solidFill>
                <a:srgbClr val="D7DFE5"/>
              </a:solidFill>
            </a:ln>
          </c:spPr>
        </c:majorGridlines>
        <c:title>
          <c:tx>
            <c:rich>
              <a:bodyPr rot="-5400000" vert="horz"/>
              <a:lstStyle/>
              <a:p>
                <a:pPr>
                  <a:defRPr/>
                </a:pPr>
                <a:r>
                  <a:rPr lang="en-US"/>
                  <a:t>Loss ratio</a:t>
                </a:r>
              </a:p>
            </c:rich>
          </c:tx>
          <c:layout/>
        </c:title>
        <c:numFmt formatCode="0%" sourceLinked="0"/>
        <c:tickLblPos val="nextTo"/>
        <c:crossAx val="50010001"/>
        <c:crosses val="autoZero"/>
        <c:crossBetween val="between"/>
      </c:valAx>
      <c:spPr>
        <a:solidFill>
          <a:srgbClr val="FFFFFF"/>
        </a:solidFill>
        <a:ln>
          <a:solidFill>
            <a:srgbClr val="D7DFE5"/>
          </a:solidFill>
        </a:ln>
      </c:spPr>
    </c:plotArea>
    <c:legend>
      <c:legendPos val="b"/>
      <c:layout/>
    </c:legend>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Ten-year aggregate loss ratio by coverage level</a:t>
            </a:r>
          </a:p>
        </c:rich>
      </c:tx>
      <c:layout/>
    </c:title>
    <c:plotArea>
      <c:layout/>
      <c:lineChart>
        <c:grouping val="standard"/>
        <c:ser>
          <c:idx val="0"/>
          <c:order val="0"/>
          <c:tx>
            <c:v>Linn County</c:v>
          </c:tx>
          <c:spPr>
            <a:ln w="31750">
              <a:solidFill>
                <a:srgbClr val="007C83"/>
              </a:solidFill>
            </a:ln>
          </c:spPr>
          <c:marker>
            <c:symbol val="circle"/>
            <c:size val="5"/>
          </c:marker>
          <c:cat>
            <c:numRef>
              <c:f>Coverage_Experience!$A$4:$A$11</c:f>
              <c:numCache>
                <c:formatCode>General</c:formatCode>
                <c:ptCount val="8"/>
                <c:pt idx="0">
                  <c:v>0.5</c:v>
                </c:pt>
                <c:pt idx="1">
                  <c:v>0.55</c:v>
                </c:pt>
                <c:pt idx="2">
                  <c:v>0.6</c:v>
                </c:pt>
                <c:pt idx="3">
                  <c:v>0.65</c:v>
                </c:pt>
                <c:pt idx="4">
                  <c:v>0.7</c:v>
                </c:pt>
                <c:pt idx="5">
                  <c:v>0.75</c:v>
                </c:pt>
                <c:pt idx="6">
                  <c:v>0.8</c:v>
                </c:pt>
                <c:pt idx="7">
                  <c:v>0.85</c:v>
                </c:pt>
              </c:numCache>
            </c:numRef>
          </c:cat>
          <c:val>
            <c:numRef>
              <c:f>Coverage_Experience!$J$4:$J$11</c:f>
              <c:numCache>
                <c:formatCode>General</c:formatCode>
                <c:ptCount val="8"/>
                <c:pt idx="0">
                  <c:v>0.0</c:v>
                </c:pt>
                <c:pt idx="1">
                  <c:v>0.0</c:v>
                </c:pt>
                <c:pt idx="2">
                  <c:v>0</c:v>
                </c:pt>
                <c:pt idx="3">
                  <c:v>1.646540027137042</c:v>
                </c:pt>
                <c:pt idx="4">
                  <c:v>0.69546783957195</c:v>
                </c:pt>
                <c:pt idx="5">
                  <c:v>1.179456207884083</c:v>
                </c:pt>
                <c:pt idx="6">
                  <c:v>1.0511995694811187</c:v>
                </c:pt>
                <c:pt idx="7">
                  <c:v>0.9200884604462176</c:v>
                </c:pt>
              </c:numCache>
            </c:numRef>
          </c:val>
        </c:ser>
        <c:ser>
          <c:idx val="1"/>
          <c:order val="1"/>
          <c:tx>
            <c:v>Iowa ex-Linn</c:v>
          </c:tx>
          <c:spPr>
            <a:ln w="25400">
              <a:solidFill>
                <a:srgbClr val="3B2F24"/>
              </a:solidFill>
            </a:ln>
          </c:spPr>
          <c:marker>
            <c:symbol val="diamond"/>
            <c:size val="4"/>
          </c:marker>
          <c:cat>
            <c:numRef>
              <c:f>Coverage_Experience!$A$4:$A$11</c:f>
              <c:numCache>
                <c:formatCode>General</c:formatCode>
                <c:ptCount val="8"/>
                <c:pt idx="0">
                  <c:v>0.5</c:v>
                </c:pt>
                <c:pt idx="1">
                  <c:v>0.55</c:v>
                </c:pt>
                <c:pt idx="2">
                  <c:v>0.6</c:v>
                </c:pt>
                <c:pt idx="3">
                  <c:v>0.65</c:v>
                </c:pt>
                <c:pt idx="4">
                  <c:v>0.7</c:v>
                </c:pt>
                <c:pt idx="5">
                  <c:v>0.75</c:v>
                </c:pt>
                <c:pt idx="6">
                  <c:v>0.8</c:v>
                </c:pt>
                <c:pt idx="7">
                  <c:v>0.85</c:v>
                </c:pt>
              </c:numCache>
            </c:numRef>
          </c:cat>
          <c:val>
            <c:numRef>
              <c:f>Coverage_Experience!$W$4:$W$11</c:f>
              <c:numCache>
                <c:formatCode>General</c:formatCode>
                <c:ptCount val="8"/>
                <c:pt idx="0">
                  <c:v>0.25127897159380747</c:v>
                </c:pt>
                <c:pt idx="1">
                  <c:v>0.40899074618550957</c:v>
                </c:pt>
                <c:pt idx="2">
                  <c:v>0.16183791207921794</c:v>
                </c:pt>
                <c:pt idx="3">
                  <c:v>0.303713633889838</c:v>
                </c:pt>
                <c:pt idx="4">
                  <c:v>0.31115651885265655</c:v>
                </c:pt>
                <c:pt idx="5">
                  <c:v>0.31340088271233346</c:v>
                </c:pt>
                <c:pt idx="6">
                  <c:v>0.39691586032189724</c:v>
                </c:pt>
                <c:pt idx="7">
                  <c:v>0.5085419406411833</c:v>
                </c:pt>
              </c:numCache>
            </c:numRef>
          </c:val>
        </c:ser>
        <c:marker val="1"/>
        <c:axId val="50020001"/>
        <c:axId val="50020002"/>
      </c:lineChart>
      <c:catAx>
        <c:axId val="50020001"/>
        <c:scaling>
          <c:orientation val="minMax"/>
        </c:scaling>
        <c:axPos val="b"/>
        <c:title>
          <c:tx>
            <c:rich>
              <a:bodyPr/>
              <a:lstStyle/>
              <a:p>
                <a:pPr>
                  <a:defRPr/>
                </a:pPr>
                <a:r>
                  <a:rPr lang="en-US"/>
                  <a:t>Coverage level</a:t>
                </a:r>
              </a:p>
            </c:rich>
          </c:tx>
          <c:layout/>
        </c:title>
        <c:numFmt formatCode="0%" sourceLinked="0"/>
        <c:tickLblPos val="nextTo"/>
        <c:crossAx val="50020002"/>
        <c:crosses val="autoZero"/>
        <c:auto val="1"/>
        <c:lblAlgn val="ctr"/>
        <c:lblOffset val="100"/>
      </c:catAx>
      <c:valAx>
        <c:axId val="50020002"/>
        <c:scaling>
          <c:orientation val="minMax"/>
        </c:scaling>
        <c:axPos val="l"/>
        <c:majorGridlines>
          <c:spPr>
            <a:ln>
              <a:solidFill>
                <a:srgbClr val="D7DFE5"/>
              </a:solidFill>
            </a:ln>
          </c:spPr>
        </c:majorGridlines>
        <c:title>
          <c:tx>
            <c:rich>
              <a:bodyPr rot="-5400000" vert="horz"/>
              <a:lstStyle/>
              <a:p>
                <a:pPr>
                  <a:defRPr/>
                </a:pPr>
                <a:r>
                  <a:rPr lang="en-US"/>
                  <a:t>Loss ratio</a:t>
                </a:r>
              </a:p>
            </c:rich>
          </c:tx>
          <c:layout/>
        </c:title>
        <c:numFmt formatCode="0%" sourceLinked="0"/>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0</xdr:rowOff>
    </xdr:from>
    <xdr:to>
      <xdr:col>8</xdr:col>
      <xdr:colOff>762000</xdr:colOff>
      <xdr:row>40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0</xdr:rowOff>
    </xdr:from>
    <xdr:to>
      <xdr:col>8</xdr:col>
      <xdr:colOff>762000</xdr:colOff>
      <xdr:row>35</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SourceDetail" displayName="tblSourceDetail" ref="A1:AG6492" totalsRowShown="0">
  <autoFilter ref="A1:AG6492"/>
  <tableColumns count="33">
    <tableColumn id="1" name="Source File"/>
    <tableColumn id="2" name="Commodity Year"/>
    <tableColumn id="3" name="State Code"/>
    <tableColumn id="4" name="State"/>
    <tableColumn id="5" name="County Code"/>
    <tableColumn id="6" name="County Name"/>
    <tableColumn id="7" name="Commodity Code"/>
    <tableColumn id="8" name="Commodity Name"/>
    <tableColumn id="9" name="Plan Code"/>
    <tableColumn id="10" name="Plan"/>
    <tableColumn id="11" name="Coverage Category"/>
    <tableColumn id="12" name="Delivery Type"/>
    <tableColumn id="13" name="Coverage Level"/>
    <tableColumn id="14" name="Policies Sold"/>
    <tableColumn id="15" name="Policies Earning Premium"/>
    <tableColumn id="16" name="Policies Indemnified"/>
    <tableColumn id="17" name="Units Earning Premium"/>
    <tableColumn id="18" name="Units Indemnified"/>
    <tableColumn id="19" name="Quantity Type"/>
    <tableColumn id="20" name="Net Reported Quantity"/>
    <tableColumn id="21" name="Endorsed/Companion Acres"/>
    <tableColumn id="22" name="Liability"/>
    <tableColumn id="23" name="Total Premium"/>
    <tableColumn id="24" name="Subsidy"/>
    <tableColumn id="25" name="State/Private Subsidy"/>
    <tableColumn id="26" name="Additional Subsidy"/>
    <tableColumn id="27" name="EFA Premium Discount"/>
    <tableColumn id="28" name="Indemnity"/>
    <tableColumn id="29" name="Source Loss Ratio"/>
    <tableColumn id="30" name="Scope"/>
    <tableColumn id="31" name="Recalculated Loss Ratio"/>
    <tableColumn id="32" name="Record Key"/>
    <tableColumn id="33" name="Eligibil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s://pubfs-rma.fpac.usda.gov/pub/Web_Data_Files/Summary_of_Business/state_county_crop/sobcov_2015.zip" TargetMode="External"/><Relationship Id="rId2" Type="http://schemas.openxmlformats.org/officeDocument/2006/relationships/hyperlink" Target="https://pubfs-rma.fpac.usda.gov/pub/Web_Data_Files/Summary_of_Business/state_county_crop/sobcov_2016.zip" TargetMode="External"/><Relationship Id="rId3" Type="http://schemas.openxmlformats.org/officeDocument/2006/relationships/hyperlink" Target="https://pubfs-rma.fpac.usda.gov/pub/Web_Data_Files/Summary_of_Business/state_county_crop/sobcov_2017.zip" TargetMode="External"/><Relationship Id="rId4" Type="http://schemas.openxmlformats.org/officeDocument/2006/relationships/hyperlink" Target="https://pubfs-rma.fpac.usda.gov/pub/Web_Data_Files/Summary_of_Business/state_county_crop/sobcov_2018.zip" TargetMode="External"/><Relationship Id="rId5" Type="http://schemas.openxmlformats.org/officeDocument/2006/relationships/hyperlink" Target="https://pubfs-rma.fpac.usda.gov/pub/Web_Data_Files/Summary_of_Business/state_county_crop/sobcov_2019.zip" TargetMode="External"/><Relationship Id="rId6" Type="http://schemas.openxmlformats.org/officeDocument/2006/relationships/hyperlink" Target="https://pubfs-rma.fpac.usda.gov/pub/Web_Data_Files/Summary_of_Business/state_county_crop/sobcov_2020.zip" TargetMode="External"/><Relationship Id="rId7" Type="http://schemas.openxmlformats.org/officeDocument/2006/relationships/hyperlink" Target="https://pubfs-rma.fpac.usda.gov/pub/Web_Data_Files/Summary_of_Business/state_county_crop/sobcov_2021.zip" TargetMode="External"/><Relationship Id="rId8" Type="http://schemas.openxmlformats.org/officeDocument/2006/relationships/hyperlink" Target="https://pubfs-rma.fpac.usda.gov/pub/Web_Data_Files/Summary_of_Business/state_county_crop/sobcov_2022.zip" TargetMode="External"/><Relationship Id="rId9" Type="http://schemas.openxmlformats.org/officeDocument/2006/relationships/hyperlink" Target="https://pubfs-rma.fpac.usda.gov/pub/Web_Data_Files/Summary_of_Business/state_county_crop/sobcov_2023.zip" TargetMode="External"/><Relationship Id="rId10" Type="http://schemas.openxmlformats.org/officeDocument/2006/relationships/hyperlink" Target="https://pubfs-rma.fpac.usda.gov/pub/Web_Data_Files/Summary_of_Business/state_county_crop/sobcov_2024.zip" TargetMode="External"/><Relationship Id="rId11" Type="http://schemas.openxmlformats.org/officeDocument/2006/relationships/hyperlink" Target="https://pubfs-rma.fpac.usda.gov/pub/Web_Data_Files/Summary_of_Business/state_county_crop/SOB_State_County_Crop_with_Coverage_Level_1989_Forward.pdf" TargetMode="External"/></Relationships>
</file>

<file path=xl/worksheets/sheet1.xml><?xml version="1.0" encoding="utf-8"?>
<worksheet xmlns="http://schemas.openxmlformats.org/spreadsheetml/2006/main" xmlns:r="http://schemas.openxmlformats.org/officeDocument/2006/relationships">
  <sheetPr>
    <tabColor rgb="FFF2B134"/>
    <pageSetUpPr fitToPage="1"/>
  </sheetPr>
  <dimension ref="A1:N36"/>
  <sheetViews>
    <sheetView showGridLines="0" tabSelected="1" zoomScale="90" zoomScaleNormal="90" workbookViewId="0"/>
  </sheetViews>
  <sheetFormatPr defaultRowHeight="15"/>
  <cols>
    <col min="1" max="1" width="22.7109375" customWidth="1"/>
    <col min="2" max="2" width="34.7109375" customWidth="1"/>
    <col min="3" max="3" width="18.7109375" customWidth="1"/>
    <col min="4" max="4" width="3.7109375" customWidth="1"/>
    <col min="5" max="6" width="13.7109375" customWidth="1"/>
    <col min="7" max="7" width="3.7109375" customWidth="1"/>
    <col min="8" max="8" width="14.7109375" customWidth="1"/>
    <col min="9" max="13" width="13.7109375" customWidth="1"/>
    <col min="14" max="14" width="3.7109375" customWidth="1"/>
  </cols>
  <sheetData>
    <row r="1" spans="1:14" ht="33" customHeight="1">
      <c r="A1" s="1" t="s">
        <v>407</v>
      </c>
      <c r="B1" s="1"/>
      <c r="C1" s="1"/>
      <c r="D1" s="1"/>
      <c r="E1" s="1"/>
      <c r="F1" s="1"/>
      <c r="G1" s="1"/>
      <c r="H1" s="1"/>
      <c r="I1" s="1"/>
      <c r="J1" s="1"/>
      <c r="K1" s="1"/>
      <c r="L1" s="1"/>
      <c r="M1" s="1"/>
      <c r="N1" s="1"/>
    </row>
    <row r="2" spans="1:14" ht="20" customHeight="1">
      <c r="A2" s="2" t="s">
        <v>408</v>
      </c>
      <c r="B2" s="2"/>
      <c r="C2" s="2"/>
      <c r="D2" s="2"/>
      <c r="E2" s="2"/>
      <c r="F2" s="2"/>
      <c r="G2" s="2"/>
      <c r="H2" s="2"/>
      <c r="I2" s="2"/>
      <c r="J2" s="2"/>
      <c r="K2" s="2"/>
      <c r="L2" s="2"/>
      <c r="M2" s="2"/>
      <c r="N2" s="2"/>
    </row>
    <row r="3" spans="1:14" ht="22" customHeight="1">
      <c r="A3" s="3" t="s">
        <v>409</v>
      </c>
      <c r="B3" s="3"/>
      <c r="D3" s="3" t="s">
        <v>410</v>
      </c>
      <c r="E3" s="3"/>
      <c r="G3" s="3" t="s">
        <v>317</v>
      </c>
      <c r="H3" s="3"/>
      <c r="J3" s="3" t="s">
        <v>411</v>
      </c>
      <c r="K3" s="3"/>
      <c r="M3" s="3" t="s">
        <v>412</v>
      </c>
      <c r="N3" s="3"/>
    </row>
    <row r="4" spans="1:14" ht="28" customHeight="1">
      <c r="A4" s="4">
        <f>C15</f>
        <v>0.8888258246438724</v>
      </c>
      <c r="B4" s="4"/>
      <c r="D4" s="4">
        <f>C14</f>
        <v>0.5315072906367324</v>
      </c>
      <c r="E4" s="4"/>
      <c r="G4" s="5">
        <f>C16</f>
        <v>1.3674243456059574</v>
      </c>
      <c r="H4" s="5"/>
      <c r="J4" s="6">
        <f>C17</f>
        <v>6008122</v>
      </c>
      <c r="K4" s="6"/>
      <c r="M4" s="6">
        <f>C18</f>
        <v>8215652.294170756</v>
      </c>
      <c r="N4" s="6"/>
    </row>
    <row r="5" spans="1:14" ht="18" customHeight="1">
      <c r="A5" s="4"/>
      <c r="B5" s="4"/>
      <c r="D5" s="4"/>
      <c r="E5" s="4"/>
      <c r="G5" s="5"/>
      <c r="H5" s="5"/>
      <c r="J5" s="6"/>
      <c r="K5" s="6"/>
      <c r="M5" s="6"/>
      <c r="N5" s="6"/>
    </row>
    <row r="7" spans="1:14">
      <c r="A7" s="7" t="s">
        <v>413</v>
      </c>
      <c r="B7" s="7"/>
      <c r="C7" s="7"/>
      <c r="H7" s="7" t="s">
        <v>437</v>
      </c>
      <c r="I7" s="7"/>
      <c r="J7" s="7"/>
      <c r="K7" s="7"/>
      <c r="L7" s="7"/>
      <c r="M7" s="7"/>
    </row>
    <row r="8" spans="1:14">
      <c r="A8" s="8" t="s">
        <v>414</v>
      </c>
      <c r="B8" s="8" t="s">
        <v>415</v>
      </c>
      <c r="C8" s="8" t="s">
        <v>416</v>
      </c>
      <c r="H8" s="8" t="s">
        <v>438</v>
      </c>
      <c r="I8" s="9">
        <v>0</v>
      </c>
      <c r="J8" s="9">
        <v>0.25</v>
      </c>
      <c r="K8" s="9">
        <v>0.5</v>
      </c>
      <c r="L8" s="9">
        <v>0.75</v>
      </c>
      <c r="M8" s="9">
        <v>1</v>
      </c>
    </row>
    <row r="9" spans="1:14">
      <c r="A9" s="10" t="s">
        <v>417</v>
      </c>
      <c r="B9" s="10" t="s">
        <v>418</v>
      </c>
      <c r="C9" s="11">
        <v>0.65</v>
      </c>
      <c r="H9" s="9">
        <v>0.6</v>
      </c>
      <c r="I9" s="12">
        <f>(I$8*$C$11+(1-I$8)*$C$12)/$H9</f>
        <v>0.8256076157499961</v>
      </c>
      <c r="J9" s="12">
        <f>(J$8*$C$11+(1-J$8)*$C$12)/$H9</f>
        <v>1.1340552938010644</v>
      </c>
      <c r="K9" s="12">
        <f>(K$8*$C$11+(1-K$8)*$C$12)/$H9</f>
        <v>1.442502971852133</v>
      </c>
      <c r="L9" s="12">
        <f>(L$8*$C$11+(1-L$8)*$C$12)/$H9</f>
        <v>1.7509506499032013</v>
      </c>
      <c r="M9" s="12">
        <f>(M$8*$C$11+(1-M$8)*$C$12)/$H9</f>
        <v>2.05939832795427</v>
      </c>
    </row>
    <row r="10" spans="1:14">
      <c r="A10" s="10" t="s">
        <v>419</v>
      </c>
      <c r="B10" s="10" t="s">
        <v>420</v>
      </c>
      <c r="C10" s="13">
        <v>40000</v>
      </c>
      <c r="H10" s="9">
        <v>0.65</v>
      </c>
      <c r="I10" s="12">
        <f>(I$8*$C$11+(1-I$8)*$C$12)/$H10</f>
        <v>0.762099337615381</v>
      </c>
      <c r="J10" s="12">
        <f>(J$8*$C$11+(1-J$8)*$C$12)/$H10</f>
        <v>1.0468202712009824</v>
      </c>
      <c r="K10" s="12">
        <f>(K$8*$C$11+(1-K$8)*$C$12)/$H10</f>
        <v>1.331541204786584</v>
      </c>
      <c r="L10" s="12">
        <f>(L$8*$C$11+(1-L$8)*$C$12)/$H10</f>
        <v>1.6162621383721858</v>
      </c>
      <c r="M10" s="12">
        <f>(M$8*$C$11+(1-M$8)*$C$12)/$H10</f>
        <v>1.9009830719577874</v>
      </c>
    </row>
    <row r="11" spans="1:14">
      <c r="A11" s="14" t="s">
        <v>421</v>
      </c>
      <c r="B11" s="14" t="s">
        <v>422</v>
      </c>
      <c r="C11" s="15">
        <f>Annual_Experience!G21</f>
        <v>1.2356389967725618</v>
      </c>
      <c r="H11" s="9">
        <v>0.7</v>
      </c>
      <c r="I11" s="12">
        <f>(I$8*$C$11+(1-I$8)*$C$12)/$H11</f>
        <v>0.7076636706428538</v>
      </c>
      <c r="J11" s="12">
        <f>(J$8*$C$11+(1-J$8)*$C$12)/$H11</f>
        <v>0.9720473946866266</v>
      </c>
      <c r="K11" s="12">
        <f>(K$8*$C$11+(1-K$8)*$C$12)/$H11</f>
        <v>1.2364311187303996</v>
      </c>
      <c r="L11" s="12">
        <f>(L$8*$C$11+(1-L$8)*$C$12)/$H11</f>
        <v>1.5008148427741725</v>
      </c>
      <c r="M11" s="12">
        <f>(M$8*$C$11+(1-M$8)*$C$12)/$H11</f>
        <v>1.7651985668179455</v>
      </c>
    </row>
    <row r="12" spans="1:14">
      <c r="A12" s="14" t="s">
        <v>423</v>
      </c>
      <c r="B12" s="14" t="s">
        <v>422</v>
      </c>
      <c r="C12" s="15">
        <f>Annual_Experience!J21</f>
        <v>0.4953645694499976</v>
      </c>
    </row>
    <row r="13" spans="1:14">
      <c r="A13" s="14" t="s">
        <v>424</v>
      </c>
      <c r="B13" s="14" t="s">
        <v>425</v>
      </c>
      <c r="C13" s="16">
        <f>SUM(Annual_Experience!G4:G13)</f>
        <v>11300</v>
      </c>
      <c r="H13" s="7" t="s">
        <v>439</v>
      </c>
      <c r="I13" s="7"/>
      <c r="J13" s="7"/>
      <c r="K13" s="7"/>
      <c r="L13" s="7"/>
      <c r="M13" s="7"/>
    </row>
    <row r="14" spans="1:14">
      <c r="A14" s="14" t="s">
        <v>410</v>
      </c>
      <c r="B14" s="14" t="s">
        <v>426</v>
      </c>
      <c r="C14" s="15">
        <f>MIN(1,SQRT(C13/C10))</f>
        <v>0.5315072906367324</v>
      </c>
      <c r="H14" s="17" t="s">
        <v>440</v>
      </c>
      <c r="I14" s="17"/>
      <c r="J14" s="17"/>
      <c r="K14" s="17"/>
      <c r="L14" s="17"/>
      <c r="M14" s="17"/>
    </row>
    <row r="15" spans="1:14">
      <c r="A15" s="14" t="s">
        <v>409</v>
      </c>
      <c r="B15" s="14" t="s">
        <v>427</v>
      </c>
      <c r="C15" s="15">
        <f>C14*C11+(1-C14)*C12</f>
        <v>0.8888258246438724</v>
      </c>
      <c r="H15" s="17"/>
      <c r="I15" s="17"/>
      <c r="J15" s="17"/>
      <c r="K15" s="17"/>
      <c r="L15" s="17"/>
      <c r="M15" s="17"/>
    </row>
    <row r="16" spans="1:14">
      <c r="A16" s="14" t="s">
        <v>317</v>
      </c>
      <c r="B16" s="14" t="s">
        <v>428</v>
      </c>
      <c r="C16" s="12">
        <f>C15/C9</f>
        <v>1.3674243456059574</v>
      </c>
      <c r="H16" s="17"/>
      <c r="I16" s="17"/>
      <c r="J16" s="17"/>
      <c r="K16" s="17"/>
      <c r="L16" s="17"/>
      <c r="M16" s="17"/>
    </row>
    <row r="17" spans="1:14">
      <c r="A17" s="14" t="s">
        <v>429</v>
      </c>
      <c r="B17" s="14" t="s">
        <v>430</v>
      </c>
      <c r="C17" s="18">
        <f>Annual_Experience!C13</f>
        <v>6008122</v>
      </c>
      <c r="H17" s="17"/>
      <c r="I17" s="17"/>
      <c r="J17" s="17"/>
      <c r="K17" s="17"/>
      <c r="L17" s="17"/>
      <c r="M17" s="17"/>
    </row>
    <row r="18" spans="1:14">
      <c r="A18" s="14" t="s">
        <v>431</v>
      </c>
      <c r="B18" s="14" t="s">
        <v>432</v>
      </c>
      <c r="C18" s="18">
        <f>C17*C16</f>
        <v>8215652.294170756</v>
      </c>
      <c r="H18" s="17"/>
      <c r="I18" s="17"/>
      <c r="J18" s="17"/>
      <c r="K18" s="17"/>
      <c r="L18" s="17"/>
      <c r="M18" s="17"/>
    </row>
    <row r="19" spans="1:14">
      <c r="A19" s="14" t="s">
        <v>433</v>
      </c>
      <c r="B19" s="14" t="s">
        <v>434</v>
      </c>
      <c r="C19" s="18">
        <f>C18-C17</f>
        <v>2207530.294170756</v>
      </c>
    </row>
    <row r="20" spans="1:14">
      <c r="A20" s="14" t="s">
        <v>435</v>
      </c>
      <c r="B20" s="14" t="s">
        <v>436</v>
      </c>
      <c r="C20" s="15">
        <f>C19/C17</f>
        <v>0.3674243456059574</v>
      </c>
    </row>
    <row r="23" spans="1:14">
      <c r="A23" s="7" t="s">
        <v>441</v>
      </c>
      <c r="B23" s="7"/>
      <c r="C23" s="7"/>
      <c r="D23" s="7"/>
      <c r="E23" s="7"/>
      <c r="F23" s="7"/>
      <c r="G23" s="7"/>
      <c r="H23" s="7"/>
      <c r="I23" s="7"/>
      <c r="J23" s="7"/>
      <c r="K23" s="7"/>
      <c r="L23" s="7"/>
      <c r="M23" s="7"/>
      <c r="N23" s="7"/>
    </row>
    <row r="24" spans="1:14">
      <c r="A24" s="17" t="s">
        <v>442</v>
      </c>
      <c r="B24" s="17"/>
      <c r="C24" s="17"/>
      <c r="D24" s="17"/>
      <c r="E24" s="17"/>
      <c r="F24" s="17"/>
      <c r="G24" s="17"/>
      <c r="H24" s="17"/>
      <c r="I24" s="17"/>
      <c r="J24" s="17"/>
      <c r="K24" s="17"/>
      <c r="L24" s="17"/>
      <c r="M24" s="17"/>
      <c r="N24" s="17"/>
    </row>
    <row r="25" spans="1:14">
      <c r="A25" s="17"/>
      <c r="B25" s="17"/>
      <c r="C25" s="17"/>
      <c r="D25" s="17"/>
      <c r="E25" s="17"/>
      <c r="F25" s="17"/>
      <c r="G25" s="17"/>
      <c r="H25" s="17"/>
      <c r="I25" s="17"/>
      <c r="J25" s="17"/>
      <c r="K25" s="17"/>
      <c r="L25" s="17"/>
      <c r="M25" s="17"/>
      <c r="N25" s="17"/>
    </row>
    <row r="26" spans="1:14">
      <c r="A26" s="17"/>
      <c r="B26" s="17"/>
      <c r="C26" s="17"/>
      <c r="D26" s="17"/>
      <c r="E26" s="17"/>
      <c r="F26" s="17"/>
      <c r="G26" s="17"/>
      <c r="H26" s="17"/>
      <c r="I26" s="17"/>
      <c r="J26" s="17"/>
      <c r="K26" s="17"/>
      <c r="L26" s="17"/>
      <c r="M26" s="17"/>
      <c r="N26" s="17"/>
    </row>
    <row r="27" spans="1:14">
      <c r="A27" s="17"/>
      <c r="B27" s="17"/>
      <c r="C27" s="17"/>
      <c r="D27" s="17"/>
      <c r="E27" s="17"/>
      <c r="F27" s="17"/>
      <c r="G27" s="17"/>
      <c r="H27" s="17"/>
      <c r="I27" s="17"/>
      <c r="J27" s="17"/>
      <c r="K27" s="17"/>
      <c r="L27" s="17"/>
      <c r="M27" s="17"/>
      <c r="N27" s="17"/>
    </row>
    <row r="28" spans="1:14">
      <c r="A28" s="17"/>
      <c r="B28" s="17"/>
      <c r="C28" s="17"/>
      <c r="D28" s="17"/>
      <c r="E28" s="17"/>
      <c r="F28" s="17"/>
      <c r="G28" s="17"/>
      <c r="H28" s="17"/>
      <c r="I28" s="17"/>
      <c r="J28" s="17"/>
      <c r="K28" s="17"/>
      <c r="L28" s="17"/>
      <c r="M28" s="17"/>
      <c r="N28" s="17"/>
    </row>
    <row r="30" spans="1:14">
      <c r="A30" s="7" t="s">
        <v>443</v>
      </c>
      <c r="B30" s="7"/>
      <c r="C30" s="7"/>
      <c r="D30" s="7"/>
      <c r="E30" s="7"/>
      <c r="F30" s="7"/>
      <c r="G30" s="7"/>
      <c r="H30" s="7"/>
      <c r="I30" s="7"/>
      <c r="J30" s="7"/>
      <c r="K30" s="7"/>
      <c r="L30" s="7"/>
      <c r="M30" s="7"/>
      <c r="N30" s="7"/>
    </row>
    <row r="31" spans="1:14">
      <c r="A31" s="19" t="s">
        <v>444</v>
      </c>
      <c r="B31" s="19"/>
      <c r="C31" s="19"/>
      <c r="D31" s="19"/>
      <c r="E31" s="19"/>
      <c r="F31" s="19"/>
      <c r="G31" s="19"/>
      <c r="H31" s="19"/>
      <c r="I31" s="19"/>
      <c r="J31" s="19"/>
      <c r="K31" s="19"/>
      <c r="L31" s="19"/>
      <c r="M31" s="19"/>
      <c r="N31" s="19"/>
    </row>
    <row r="32" spans="1:14">
      <c r="A32" s="19"/>
      <c r="B32" s="19"/>
      <c r="C32" s="19"/>
      <c r="D32" s="19"/>
      <c r="E32" s="19"/>
      <c r="F32" s="19"/>
      <c r="G32" s="19"/>
      <c r="H32" s="19"/>
      <c r="I32" s="19"/>
      <c r="J32" s="19"/>
      <c r="K32" s="19"/>
      <c r="L32" s="19"/>
      <c r="M32" s="19"/>
      <c r="N32" s="19"/>
    </row>
    <row r="33" spans="1:14">
      <c r="A33" s="19"/>
      <c r="B33" s="19"/>
      <c r="C33" s="19"/>
      <c r="D33" s="19"/>
      <c r="E33" s="19"/>
      <c r="F33" s="19"/>
      <c r="G33" s="19"/>
      <c r="H33" s="19"/>
      <c r="I33" s="19"/>
      <c r="J33" s="19"/>
      <c r="K33" s="19"/>
      <c r="L33" s="19"/>
      <c r="M33" s="19"/>
      <c r="N33" s="19"/>
    </row>
    <row r="34" spans="1:14">
      <c r="A34" s="19"/>
      <c r="B34" s="19"/>
      <c r="C34" s="19"/>
      <c r="D34" s="19"/>
      <c r="E34" s="19"/>
      <c r="F34" s="19"/>
      <c r="G34" s="19"/>
      <c r="H34" s="19"/>
      <c r="I34" s="19"/>
      <c r="J34" s="19"/>
      <c r="K34" s="19"/>
      <c r="L34" s="19"/>
      <c r="M34" s="19"/>
      <c r="N34" s="19"/>
    </row>
    <row r="36" spans="1:14">
      <c r="A36" s="20" t="s">
        <v>445</v>
      </c>
      <c r="C36" s="20" t="s">
        <v>446</v>
      </c>
      <c r="E36" s="20" t="s">
        <v>447</v>
      </c>
      <c r="G36" s="20" t="s">
        <v>448</v>
      </c>
      <c r="I36" s="20" t="s">
        <v>449</v>
      </c>
    </row>
  </sheetData>
  <mergeCells count="20">
    <mergeCell ref="A1:N1"/>
    <mergeCell ref="A2:N2"/>
    <mergeCell ref="A3:B3"/>
    <mergeCell ref="A4:B5"/>
    <mergeCell ref="D3:E3"/>
    <mergeCell ref="D4:E5"/>
    <mergeCell ref="G3:H3"/>
    <mergeCell ref="G4:H5"/>
    <mergeCell ref="J3:K3"/>
    <mergeCell ref="J4:K5"/>
    <mergeCell ref="M3:N3"/>
    <mergeCell ref="M4:N5"/>
    <mergeCell ref="A7:C7"/>
    <mergeCell ref="H7:M7"/>
    <mergeCell ref="H13:M13"/>
    <mergeCell ref="H14:M18"/>
    <mergeCell ref="A23:N23"/>
    <mergeCell ref="A24:N28"/>
    <mergeCell ref="A30:N30"/>
    <mergeCell ref="A31:N34"/>
  </mergeCells>
  <conditionalFormatting sqref="I9:M11">
    <cfRule type="colorScale" priority="1">
      <colorScale>
        <cfvo type="min" val="0.7"/>
        <cfvo type="percentile" val="1.2"/>
        <cfvo type="max" val="2.1"/>
        <color rgb="FFE5F4EC"/>
        <color rgb="FFFFF1CC"/>
        <color rgb="FFF7C5C0"/>
      </colorScale>
    </cfRule>
  </conditionalFormatting>
  <hyperlinks>
    <hyperlink ref="A36" location="'Annual_Experience'!A1" display="Annual experience"/>
    <hyperlink ref="C36" location="'Coverage_Experience'!A1" display="Coverage experience"/>
    <hyperlink ref="E36" location="'Controls'!A1" display="Controls"/>
    <hyperlink ref="G36" location="'Definitions'!A1" display="Sources &amp; definitions"/>
    <hyperlink ref="I36" location="'Source_Detail'!A1" display="Filtered detail"/>
  </hyperlinks>
  <pageMargins left="0.35" right="0.35" top="0.5" bottom="0.5" header="0.3" footer="0.3"/>
  <pageSetup paperSize="1" orientation="landscape"/>
  <headerFooter>
    <oddHeader>&amp;L&amp;9RMA | 2027 planning indication&amp;R&amp;9Harborfield Crop Insurance</oddHeader>
    <oddFooter>&amp;L&amp;8Internal actuarial planning&amp;R&amp;8Page &amp;P of &amp;N</oddFooter>
  </headerFooter>
</worksheet>
</file>

<file path=xl/worksheets/sheet2.xml><?xml version="1.0" encoding="utf-8"?>
<worksheet xmlns="http://schemas.openxmlformats.org/spreadsheetml/2006/main" xmlns:r="http://schemas.openxmlformats.org/officeDocument/2006/relationships">
  <sheetPr>
    <tabColor rgb="FF007C83"/>
    <pageSetUpPr fitToPage="1"/>
  </sheetPr>
  <dimension ref="A1:Z21"/>
  <sheetViews>
    <sheetView showGridLines="0" zoomScale="80" zoomScaleNormal="80"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12.7109375" customWidth="1"/>
    <col min="2" max="4" width="16.7109375" customWidth="1"/>
    <col min="5" max="9" width="15.7109375" customWidth="1"/>
    <col min="10" max="13" width="16.7109375" customWidth="1"/>
    <col min="14" max="14" width="3.7109375" customWidth="1"/>
    <col min="15" max="17" width="18.7109375" customWidth="1"/>
    <col min="18" max="22" width="17.7109375" customWidth="1"/>
    <col min="23" max="26" width="18.7109375" customWidth="1"/>
  </cols>
  <sheetData>
    <row r="1" spans="1:26" ht="33" customHeight="1">
      <c r="A1" s="1" t="s">
        <v>0</v>
      </c>
      <c r="B1" s="1"/>
      <c r="C1" s="1"/>
      <c r="D1" s="1"/>
      <c r="E1" s="1"/>
      <c r="F1" s="1"/>
      <c r="G1" s="1"/>
      <c r="H1" s="1"/>
      <c r="I1" s="1"/>
      <c r="J1" s="1"/>
      <c r="K1" s="1"/>
      <c r="L1" s="1"/>
      <c r="M1" s="1"/>
      <c r="N1" s="1"/>
      <c r="O1" s="1"/>
      <c r="P1" s="1"/>
      <c r="Q1" s="1"/>
      <c r="R1" s="1"/>
      <c r="S1" s="1"/>
      <c r="T1" s="1"/>
      <c r="U1" s="1"/>
      <c r="V1" s="1"/>
      <c r="W1" s="1"/>
      <c r="X1" s="1"/>
      <c r="Y1" s="1"/>
      <c r="Z1" s="1"/>
    </row>
    <row r="2" spans="1:26" ht="20" customHeight="1">
      <c r="A2" s="2" t="s">
        <v>1</v>
      </c>
      <c r="B2" s="2"/>
      <c r="C2" s="2"/>
      <c r="D2" s="2"/>
      <c r="E2" s="2"/>
      <c r="F2" s="2"/>
      <c r="G2" s="2"/>
      <c r="H2" s="2"/>
      <c r="I2" s="2"/>
      <c r="J2" s="2"/>
      <c r="K2" s="2"/>
      <c r="L2" s="2"/>
      <c r="M2" s="2"/>
      <c r="N2" s="2"/>
      <c r="O2" s="2"/>
      <c r="P2" s="2"/>
      <c r="Q2" s="2"/>
      <c r="R2" s="2"/>
      <c r="S2" s="2"/>
      <c r="T2" s="2"/>
      <c r="U2" s="2"/>
      <c r="V2" s="2"/>
      <c r="W2" s="2"/>
      <c r="X2" s="2"/>
      <c r="Y2" s="2"/>
      <c r="Z2" s="2"/>
    </row>
    <row r="3" spans="1:26" ht="42" customHeight="1">
      <c r="A3" s="21" t="s">
        <v>2</v>
      </c>
      <c r="B3" s="21" t="s">
        <v>3</v>
      </c>
      <c r="C3" s="21" t="s">
        <v>4</v>
      </c>
      <c r="D3" s="21" t="s">
        <v>5</v>
      </c>
      <c r="E3" s="21" t="s">
        <v>6</v>
      </c>
      <c r="F3" s="21" t="s">
        <v>7</v>
      </c>
      <c r="G3" s="21" t="s">
        <v>8</v>
      </c>
      <c r="H3" s="21" t="s">
        <v>9</v>
      </c>
      <c r="I3" s="21" t="s">
        <v>10</v>
      </c>
      <c r="J3" s="21" t="s">
        <v>11</v>
      </c>
      <c r="K3" s="21" t="s">
        <v>12</v>
      </c>
      <c r="L3" s="21" t="s">
        <v>13</v>
      </c>
      <c r="M3" s="21" t="s">
        <v>14</v>
      </c>
      <c r="N3" s="14"/>
      <c r="O3" s="21" t="s">
        <v>15</v>
      </c>
      <c r="P3" s="21" t="s">
        <v>16</v>
      </c>
      <c r="Q3" s="21" t="s">
        <v>17</v>
      </c>
      <c r="R3" s="21" t="s">
        <v>18</v>
      </c>
      <c r="S3" s="21" t="s">
        <v>19</v>
      </c>
      <c r="T3" s="21" t="s">
        <v>20</v>
      </c>
      <c r="U3" s="21" t="s">
        <v>21</v>
      </c>
      <c r="V3" s="21" t="s">
        <v>22</v>
      </c>
      <c r="W3" s="21" t="s">
        <v>23</v>
      </c>
      <c r="X3" s="21" t="s">
        <v>24</v>
      </c>
      <c r="Y3" s="21" t="s">
        <v>25</v>
      </c>
      <c r="Z3" s="21" t="s">
        <v>26</v>
      </c>
    </row>
    <row r="4" spans="1:26">
      <c r="A4" s="22">
        <v>2015</v>
      </c>
      <c r="B4" s="18">
        <f>SUMIFS(Source_Detail!$V$2:$V$6492,Source_Detail!$B$2:$B$6492,$A4,Source_Detail!$AD$2:$AD$6492,"Linn")</f>
        <v>87239005</v>
      </c>
      <c r="C4" s="18">
        <f>SUMIFS(Source_Detail!$W$2:$W$6492,Source_Detail!$B$2:$B$6492,$A4,Source_Detail!$AD$2:$AD$6492,"Linn")</f>
        <v>4665066</v>
      </c>
      <c r="D4" s="18">
        <f>SUMIFS(Source_Detail!$AB$2:$AB$6492,Source_Detail!$B$2:$B$6492,$A4,Source_Detail!$AD$2:$AD$6492,"Linn")</f>
        <v>521357</v>
      </c>
      <c r="E4" s="16">
        <f>SUMIFS(Source_Detail!$O$2:$O$6492,Source_Detail!$B$2:$B$6492,$A4,Source_Detail!$AD$2:$AD$6492,"Linn")</f>
        <v>777</v>
      </c>
      <c r="F4" s="16">
        <f>SUMIFS(Source_Detail!$P$2:$P$6492,Source_Detail!$B$2:$B$6492,$A4,Source_Detail!$AD$2:$AD$6492,"Linn")</f>
        <v>78</v>
      </c>
      <c r="G4" s="16">
        <f>SUMIFS(Source_Detail!$Q$2:$Q$6492,Source_Detail!$B$2:$B$6492,$A4,Source_Detail!$AD$2:$AD$6492,"Linn")</f>
        <v>1215</v>
      </c>
      <c r="H4" s="16">
        <f>SUMIFS(Source_Detail!$R$2:$R$6492,Source_Detail!$B$2:$B$6492,$A4,Source_Detail!$AD$2:$AD$6492,"Linn")</f>
        <v>110</v>
      </c>
      <c r="I4" s="16">
        <f>SUMIFS(Source_Detail!$T$2:$T$6492,Source_Detail!$B$2:$B$6492,$A4,Source_Detail!$AD$2:$AD$6492,"Linn")</f>
        <v>139732</v>
      </c>
      <c r="J4" s="15">
        <f>IFERROR(D4/C4,"N/M")</f>
        <v>0.11175769003053762</v>
      </c>
      <c r="K4" s="23">
        <f>IFERROR(C4/B4,"N/M")</f>
        <v>0.05347454386945381</v>
      </c>
      <c r="L4" s="15">
        <f>IFERROR(F4/E4,"N/M")</f>
        <v>0.10038610038610038</v>
      </c>
      <c r="M4" s="18">
        <f>IFERROR(D4/F4,"N/M")</f>
        <v>6684.0641025641025</v>
      </c>
      <c r="O4" s="18">
        <f>SUMIFS(Source_Detail!$V$2:$V$6492,Source_Detail!$B$2:$B$6492,$A4,Source_Detail!$AD$2:$AD$6492,"Iowa ex-Linn")</f>
        <v>7467198121</v>
      </c>
      <c r="P4" s="18">
        <f>SUMIFS(Source_Detail!$W$2:$W$6492,Source_Detail!$B$2:$B$6492,$A4,Source_Detail!$AD$2:$AD$6492,"Iowa ex-Linn")</f>
        <v>475456680</v>
      </c>
      <c r="Q4" s="18">
        <f>SUMIFS(Source_Detail!$AB$2:$AB$6492,Source_Detail!$B$2:$B$6492,$A4,Source_Detail!$AD$2:$AD$6492,"Iowa ex-Linn")</f>
        <v>89858710</v>
      </c>
      <c r="R4" s="16">
        <f>SUMIFS(Source_Detail!$O$2:$O$6492,Source_Detail!$B$2:$B$6492,$A4,Source_Detail!$AD$2:$AD$6492,"Iowa ex-Linn")</f>
        <v>61356</v>
      </c>
      <c r="S4" s="16">
        <f>SUMIFS(Source_Detail!$P$2:$P$6492,Source_Detail!$B$2:$B$6492,$A4,Source_Detail!$AD$2:$AD$6492,"Iowa ex-Linn")</f>
        <v>6148</v>
      </c>
      <c r="T4" s="16">
        <f>SUMIFS(Source_Detail!$Q$2:$Q$6492,Source_Detail!$B$2:$B$6492,$A4,Source_Detail!$AD$2:$AD$6492,"Iowa ex-Linn")</f>
        <v>102824</v>
      </c>
      <c r="U4" s="16">
        <f>SUMIFS(Source_Detail!$R$2:$R$6492,Source_Detail!$B$2:$B$6492,$A4,Source_Detail!$AD$2:$AD$6492,"Iowa ex-Linn")</f>
        <v>8474</v>
      </c>
      <c r="V4" s="16">
        <f>SUMIFS(Source_Detail!$T$2:$T$6492,Source_Detail!$B$2:$B$6492,$A4,Source_Detail!$AD$2:$AD$6492,"Iowa ex-Linn")</f>
        <v>12072155</v>
      </c>
      <c r="W4" s="15">
        <f>IFERROR(Q4/P4,"N/M")</f>
        <v>0.18899452627314017</v>
      </c>
      <c r="X4" s="23">
        <f>IFERROR(P4/O4,"N/M")</f>
        <v>0.06367270190178473</v>
      </c>
      <c r="Y4" s="15">
        <f>IFERROR(S4/R4,"N/M")</f>
        <v>0.10020209922419976</v>
      </c>
      <c r="Z4" s="18">
        <f>IFERROR(Q4/S4,"N/M")</f>
        <v>14615.925504229017</v>
      </c>
    </row>
    <row r="5" spans="1:26">
      <c r="A5" s="22">
        <v>2016</v>
      </c>
      <c r="B5" s="18">
        <f>SUMIFS(Source_Detail!$V$2:$V$6492,Source_Detail!$B$2:$B$6492,$A5,Source_Detail!$AD$2:$AD$6492,"Linn")</f>
        <v>83433406</v>
      </c>
      <c r="C5" s="18">
        <f>SUMIFS(Source_Detail!$W$2:$W$6492,Source_Detail!$B$2:$B$6492,$A5,Source_Detail!$AD$2:$AD$6492,"Linn")</f>
        <v>3737568</v>
      </c>
      <c r="D5" s="18">
        <f>SUMIFS(Source_Detail!$AB$2:$AB$6492,Source_Detail!$B$2:$B$6492,$A5,Source_Detail!$AD$2:$AD$6492,"Linn")</f>
        <v>145923</v>
      </c>
      <c r="E5" s="16">
        <f>SUMIFS(Source_Detail!$O$2:$O$6492,Source_Detail!$B$2:$B$6492,$A5,Source_Detail!$AD$2:$AD$6492,"Linn")</f>
        <v>751</v>
      </c>
      <c r="F5" s="16">
        <f>SUMIFS(Source_Detail!$P$2:$P$6492,Source_Detail!$B$2:$B$6492,$A5,Source_Detail!$AD$2:$AD$6492,"Linn")</f>
        <v>21</v>
      </c>
      <c r="G5" s="16">
        <f>SUMIFS(Source_Detail!$Q$2:$Q$6492,Source_Detail!$B$2:$B$6492,$A5,Source_Detail!$AD$2:$AD$6492,"Linn")</f>
        <v>1166</v>
      </c>
      <c r="H5" s="16">
        <f>SUMIFS(Source_Detail!$R$2:$R$6492,Source_Detail!$B$2:$B$6492,$A5,Source_Detail!$AD$2:$AD$6492,"Linn")</f>
        <v>27</v>
      </c>
      <c r="I5" s="16">
        <f>SUMIFS(Source_Detail!$T$2:$T$6492,Source_Detail!$B$2:$B$6492,$A5,Source_Detail!$AD$2:$AD$6492,"Linn")</f>
        <v>141838</v>
      </c>
      <c r="J5" s="15">
        <f>IFERROR(D5/C5,"N/M")</f>
        <v>0.039042232810212414</v>
      </c>
      <c r="K5" s="23">
        <f>IFERROR(C5/B5,"N/M")</f>
        <v>0.044797020512383254</v>
      </c>
      <c r="L5" s="15">
        <f>IFERROR(F5/E5,"N/M")</f>
        <v>0.02796271637816245</v>
      </c>
      <c r="M5" s="18">
        <f>IFERROR(D5/F5,"N/M")</f>
        <v>6948.714285714285</v>
      </c>
      <c r="O5" s="18">
        <f>SUMIFS(Source_Detail!$V$2:$V$6492,Source_Detail!$B$2:$B$6492,$A5,Source_Detail!$AD$2:$AD$6492,"Iowa ex-Linn")</f>
        <v>7097400490</v>
      </c>
      <c r="P5" s="18">
        <f>SUMIFS(Source_Detail!$W$2:$W$6492,Source_Detail!$B$2:$B$6492,$A5,Source_Detail!$AD$2:$AD$6492,"Iowa ex-Linn")</f>
        <v>398180956</v>
      </c>
      <c r="Q5" s="18">
        <f>SUMIFS(Source_Detail!$AB$2:$AB$6492,Source_Detail!$B$2:$B$6492,$A5,Source_Detail!$AD$2:$AD$6492,"Iowa ex-Linn")</f>
        <v>38548089</v>
      </c>
      <c r="R5" s="16">
        <f>SUMIFS(Source_Detail!$O$2:$O$6492,Source_Detail!$B$2:$B$6492,$A5,Source_Detail!$AD$2:$AD$6492,"Iowa ex-Linn")</f>
        <v>60086</v>
      </c>
      <c r="S5" s="16">
        <f>SUMIFS(Source_Detail!$P$2:$P$6492,Source_Detail!$B$2:$B$6492,$A5,Source_Detail!$AD$2:$AD$6492,"Iowa ex-Linn")</f>
        <v>5210</v>
      </c>
      <c r="T5" s="16">
        <f>SUMIFS(Source_Detail!$Q$2:$Q$6492,Source_Detail!$B$2:$B$6492,$A5,Source_Detail!$AD$2:$AD$6492,"Iowa ex-Linn")</f>
        <v>100970</v>
      </c>
      <c r="U5" s="16">
        <f>SUMIFS(Source_Detail!$R$2:$R$6492,Source_Detail!$B$2:$B$6492,$A5,Source_Detail!$AD$2:$AD$6492,"Iowa ex-Linn")</f>
        <v>7139</v>
      </c>
      <c r="V5" s="16">
        <f>SUMIFS(Source_Detail!$T$2:$T$6492,Source_Detail!$B$2:$B$6492,$A5,Source_Detail!$AD$2:$AD$6492,"Iowa ex-Linn")</f>
        <v>12199183</v>
      </c>
      <c r="W5" s="15">
        <f>IFERROR(Q5/P5,"N/M")</f>
        <v>0.0968104788015025</v>
      </c>
      <c r="X5" s="23">
        <f>IFERROR(P5/O5,"N/M")</f>
        <v>0.056102365445070156</v>
      </c>
      <c r="Y5" s="15">
        <f>IFERROR(S5/R5,"N/M")</f>
        <v>0.08670905036114902</v>
      </c>
      <c r="Z5" s="18">
        <f>IFERROR(Q5/S5,"N/M")</f>
        <v>7398.865451055663</v>
      </c>
    </row>
    <row r="6" spans="1:26">
      <c r="A6" s="22">
        <v>2017</v>
      </c>
      <c r="B6" s="18">
        <f>SUMIFS(Source_Detail!$V$2:$V$6492,Source_Detail!$B$2:$B$6492,$A6,Source_Detail!$AD$2:$AD$6492,"Linn")</f>
        <v>85156216</v>
      </c>
      <c r="C6" s="18">
        <f>SUMIFS(Source_Detail!$W$2:$W$6492,Source_Detail!$B$2:$B$6492,$A6,Source_Detail!$AD$2:$AD$6492,"Linn")</f>
        <v>4148028</v>
      </c>
      <c r="D6" s="18">
        <f>SUMIFS(Source_Detail!$AB$2:$AB$6492,Source_Detail!$B$2:$B$6492,$A6,Source_Detail!$AD$2:$AD$6492,"Linn")</f>
        <v>153803</v>
      </c>
      <c r="E6" s="16">
        <f>SUMIFS(Source_Detail!$O$2:$O$6492,Source_Detail!$B$2:$B$6492,$A6,Source_Detail!$AD$2:$AD$6492,"Linn")</f>
        <v>739</v>
      </c>
      <c r="F6" s="16">
        <f>SUMIFS(Source_Detail!$P$2:$P$6492,Source_Detail!$B$2:$B$6492,$A6,Source_Detail!$AD$2:$AD$6492,"Linn")</f>
        <v>16</v>
      </c>
      <c r="G6" s="16">
        <f>SUMIFS(Source_Detail!$Q$2:$Q$6492,Source_Detail!$B$2:$B$6492,$A6,Source_Detail!$AD$2:$AD$6492,"Linn")</f>
        <v>1117</v>
      </c>
      <c r="H6" s="16">
        <f>SUMIFS(Source_Detail!$R$2:$R$6492,Source_Detail!$B$2:$B$6492,$A6,Source_Detail!$AD$2:$AD$6492,"Linn")</f>
        <v>17</v>
      </c>
      <c r="I6" s="16">
        <f>SUMIFS(Source_Detail!$T$2:$T$6492,Source_Detail!$B$2:$B$6492,$A6,Source_Detail!$AD$2:$AD$6492,"Linn")</f>
        <v>138651</v>
      </c>
      <c r="J6" s="15">
        <f>IFERROR(D6/C6,"N/M")</f>
        <v>0.03707858288323994</v>
      </c>
      <c r="K6" s="23">
        <f>IFERROR(C6/B6,"N/M")</f>
        <v>0.048710806971507516</v>
      </c>
      <c r="L6" s="15">
        <f>IFERROR(F6/E6,"N/M")</f>
        <v>0.02165087956698241</v>
      </c>
      <c r="M6" s="18">
        <f>IFERROR(D6/F6,"N/M")</f>
        <v>9612.6875</v>
      </c>
      <c r="O6" s="18">
        <f>SUMIFS(Source_Detail!$V$2:$V$6492,Source_Detail!$B$2:$B$6492,$A6,Source_Detail!$AD$2:$AD$6492,"Iowa ex-Linn")</f>
        <v>7147544939</v>
      </c>
      <c r="P6" s="18">
        <f>SUMIFS(Source_Detail!$W$2:$W$6492,Source_Detail!$B$2:$B$6492,$A6,Source_Detail!$AD$2:$AD$6492,"Iowa ex-Linn")</f>
        <v>424393346</v>
      </c>
      <c r="Q6" s="18">
        <f>SUMIFS(Source_Detail!$AB$2:$AB$6492,Source_Detail!$B$2:$B$6492,$A6,Source_Detail!$AD$2:$AD$6492,"Iowa ex-Linn")</f>
        <v>109400203</v>
      </c>
      <c r="R6" s="16">
        <f>SUMIFS(Source_Detail!$O$2:$O$6492,Source_Detail!$B$2:$B$6492,$A6,Source_Detail!$AD$2:$AD$6492,"Iowa ex-Linn")</f>
        <v>58722</v>
      </c>
      <c r="S6" s="16">
        <f>SUMIFS(Source_Detail!$P$2:$P$6492,Source_Detail!$B$2:$B$6492,$A6,Source_Detail!$AD$2:$AD$6492,"Iowa ex-Linn")</f>
        <v>8553</v>
      </c>
      <c r="T6" s="16">
        <f>SUMIFS(Source_Detail!$Q$2:$Q$6492,Source_Detail!$B$2:$B$6492,$A6,Source_Detail!$AD$2:$AD$6492,"Iowa ex-Linn")</f>
        <v>95832</v>
      </c>
      <c r="U6" s="16">
        <f>SUMIFS(Source_Detail!$R$2:$R$6492,Source_Detail!$B$2:$B$6492,$A6,Source_Detail!$AD$2:$AD$6492,"Iowa ex-Linn")</f>
        <v>12167</v>
      </c>
      <c r="V6" s="16">
        <f>SUMIFS(Source_Detail!$T$2:$T$6492,Source_Detail!$B$2:$B$6492,$A6,Source_Detail!$AD$2:$AD$6492,"Iowa ex-Linn")</f>
        <v>11731776</v>
      </c>
      <c r="W6" s="15">
        <f>IFERROR(Q6/P6,"N/M")</f>
        <v>0.25778020327396933</v>
      </c>
      <c r="X6" s="23">
        <f>IFERROR(P6/O6,"N/M")</f>
        <v>0.059376100412371256</v>
      </c>
      <c r="Y6" s="15">
        <f>IFERROR(S6/R6,"N/M")</f>
        <v>0.14565239603555738</v>
      </c>
      <c r="Z6" s="18">
        <f>IFERROR(Q6/S6,"N/M")</f>
        <v>12790.857359990647</v>
      </c>
    </row>
    <row r="7" spans="1:26">
      <c r="A7" s="22">
        <v>2018</v>
      </c>
      <c r="B7" s="18">
        <f>SUMIFS(Source_Detail!$V$2:$V$6492,Source_Detail!$B$2:$B$6492,$A7,Source_Detail!$AD$2:$AD$6492,"Linn")</f>
        <v>86540958</v>
      </c>
      <c r="C7" s="18">
        <f>SUMIFS(Source_Detail!$W$2:$W$6492,Source_Detail!$B$2:$B$6492,$A7,Source_Detail!$AD$2:$AD$6492,"Linn")</f>
        <v>3442511</v>
      </c>
      <c r="D7" s="18">
        <f>SUMIFS(Source_Detail!$AB$2:$AB$6492,Source_Detail!$B$2:$B$6492,$A7,Source_Detail!$AD$2:$AD$6492,"Linn")</f>
        <v>137627</v>
      </c>
      <c r="E7" s="16">
        <f>SUMIFS(Source_Detail!$O$2:$O$6492,Source_Detail!$B$2:$B$6492,$A7,Source_Detail!$AD$2:$AD$6492,"Linn")</f>
        <v>724</v>
      </c>
      <c r="F7" s="16">
        <f>SUMIFS(Source_Detail!$P$2:$P$6492,Source_Detail!$B$2:$B$6492,$A7,Source_Detail!$AD$2:$AD$6492,"Linn")</f>
        <v>16</v>
      </c>
      <c r="G7" s="16">
        <f>SUMIFS(Source_Detail!$Q$2:$Q$6492,Source_Detail!$B$2:$B$6492,$A7,Source_Detail!$AD$2:$AD$6492,"Linn")</f>
        <v>1121</v>
      </c>
      <c r="H7" s="16">
        <f>SUMIFS(Source_Detail!$R$2:$R$6492,Source_Detail!$B$2:$B$6492,$A7,Source_Detail!$AD$2:$AD$6492,"Linn")</f>
        <v>18</v>
      </c>
      <c r="I7" s="16">
        <f>SUMIFS(Source_Detail!$T$2:$T$6492,Source_Detail!$B$2:$B$6492,$A7,Source_Detail!$AD$2:$AD$6492,"Linn")</f>
        <v>136981</v>
      </c>
      <c r="J7" s="15">
        <f>IFERROR(D7/C7,"N/M")</f>
        <v>0.03997866673483396</v>
      </c>
      <c r="K7" s="23">
        <f>IFERROR(C7/B7,"N/M")</f>
        <v>0.03977897956710856</v>
      </c>
      <c r="L7" s="15">
        <f>IFERROR(F7/E7,"N/M")</f>
        <v>0.022099447513812154</v>
      </c>
      <c r="M7" s="18">
        <f>IFERROR(D7/F7,"N/M")</f>
        <v>8601.6875</v>
      </c>
      <c r="O7" s="18">
        <f>SUMIFS(Source_Detail!$V$2:$V$6492,Source_Detail!$B$2:$B$6492,$A7,Source_Detail!$AD$2:$AD$6492,"Iowa ex-Linn")</f>
        <v>7210555930</v>
      </c>
      <c r="P7" s="18">
        <f>SUMIFS(Source_Detail!$W$2:$W$6492,Source_Detail!$B$2:$B$6492,$A7,Source_Detail!$AD$2:$AD$6492,"Iowa ex-Linn")</f>
        <v>370485950</v>
      </c>
      <c r="Q7" s="18">
        <f>SUMIFS(Source_Detail!$AB$2:$AB$6492,Source_Detail!$B$2:$B$6492,$A7,Source_Detail!$AD$2:$AD$6492,"Iowa ex-Linn")</f>
        <v>162615642</v>
      </c>
      <c r="R7" s="16">
        <f>SUMIFS(Source_Detail!$O$2:$O$6492,Source_Detail!$B$2:$B$6492,$A7,Source_Detail!$AD$2:$AD$6492,"Iowa ex-Linn")</f>
        <v>57898</v>
      </c>
      <c r="S7" s="16">
        <f>SUMIFS(Source_Detail!$P$2:$P$6492,Source_Detail!$B$2:$B$6492,$A7,Source_Detail!$AD$2:$AD$6492,"Iowa ex-Linn")</f>
        <v>10676</v>
      </c>
      <c r="T7" s="16">
        <f>SUMIFS(Source_Detail!$Q$2:$Q$6492,Source_Detail!$B$2:$B$6492,$A7,Source_Detail!$AD$2:$AD$6492,"Iowa ex-Linn")</f>
        <v>94750</v>
      </c>
      <c r="U7" s="16">
        <f>SUMIFS(Source_Detail!$R$2:$R$6492,Source_Detail!$B$2:$B$6492,$A7,Source_Detail!$AD$2:$AD$6492,"Iowa ex-Linn")</f>
        <v>15187</v>
      </c>
      <c r="V7" s="16">
        <f>SUMIFS(Source_Detail!$T$2:$T$6492,Source_Detail!$B$2:$B$6492,$A7,Source_Detail!$AD$2:$AD$6492,"Iowa ex-Linn")</f>
        <v>11639546</v>
      </c>
      <c r="W7" s="15">
        <f>IFERROR(Q7/P7,"N/M")</f>
        <v>0.4389252601886792</v>
      </c>
      <c r="X7" s="23">
        <f>IFERROR(P7/O7,"N/M")</f>
        <v>0.051381052112579616</v>
      </c>
      <c r="Y7" s="15">
        <f>IFERROR(S7/R7,"N/M")</f>
        <v>0.18439324328992365</v>
      </c>
      <c r="Z7" s="18">
        <f>IFERROR(Q7/S7,"N/M")</f>
        <v>15231.888535031847</v>
      </c>
    </row>
    <row r="8" spans="1:26">
      <c r="A8" s="22">
        <v>2019</v>
      </c>
      <c r="B8" s="18">
        <f>SUMIFS(Source_Detail!$V$2:$V$6492,Source_Detail!$B$2:$B$6492,$A8,Source_Detail!$AD$2:$AD$6492,"Linn")</f>
        <v>90391166</v>
      </c>
      <c r="C8" s="18">
        <f>SUMIFS(Source_Detail!$W$2:$W$6492,Source_Detail!$B$2:$B$6492,$A8,Source_Detail!$AD$2:$AD$6492,"Linn")</f>
        <v>3571761</v>
      </c>
      <c r="D8" s="18">
        <f>SUMIFS(Source_Detail!$AB$2:$AB$6492,Source_Detail!$B$2:$B$6492,$A8,Source_Detail!$AD$2:$AD$6492,"Linn")</f>
        <v>860423</v>
      </c>
      <c r="E8" s="16">
        <f>SUMIFS(Source_Detail!$O$2:$O$6492,Source_Detail!$B$2:$B$6492,$A8,Source_Detail!$AD$2:$AD$6492,"Linn")</f>
        <v>717</v>
      </c>
      <c r="F8" s="16">
        <f>SUMIFS(Source_Detail!$P$2:$P$6492,Source_Detail!$B$2:$B$6492,$A8,Source_Detail!$AD$2:$AD$6492,"Linn")</f>
        <v>86</v>
      </c>
      <c r="G8" s="16">
        <f>SUMIFS(Source_Detail!$Q$2:$Q$6492,Source_Detail!$B$2:$B$6492,$A8,Source_Detail!$AD$2:$AD$6492,"Linn")</f>
        <v>1082</v>
      </c>
      <c r="H8" s="16">
        <f>SUMIFS(Source_Detail!$R$2:$R$6492,Source_Detail!$B$2:$B$6492,$A8,Source_Detail!$AD$2:$AD$6492,"Linn")</f>
        <v>109</v>
      </c>
      <c r="I8" s="16">
        <f>SUMIFS(Source_Detail!$T$2:$T$6492,Source_Detail!$B$2:$B$6492,$A8,Source_Detail!$AD$2:$AD$6492,"Linn")</f>
        <v>139232</v>
      </c>
      <c r="J8" s="15">
        <f>IFERROR(D8/C8,"N/M")</f>
        <v>0.24089601739870053</v>
      </c>
      <c r="K8" s="23">
        <f>IFERROR(C8/B8,"N/M")</f>
        <v>0.039514491936081454</v>
      </c>
      <c r="L8" s="15">
        <f>IFERROR(F8/E8,"N/M")</f>
        <v>0.1199442119944212</v>
      </c>
      <c r="M8" s="18">
        <f>IFERROR(D8/F8,"N/M")</f>
        <v>10004.918604651162</v>
      </c>
      <c r="O8" s="18">
        <f>SUMIFS(Source_Detail!$V$2:$V$6492,Source_Detail!$B$2:$B$6492,$A8,Source_Detail!$AD$2:$AD$6492,"Iowa ex-Linn")</f>
        <v>7669502022</v>
      </c>
      <c r="P8" s="18">
        <f>SUMIFS(Source_Detail!$W$2:$W$6492,Source_Detail!$B$2:$B$6492,$A8,Source_Detail!$AD$2:$AD$6492,"Iowa ex-Linn")</f>
        <v>406226733</v>
      </c>
      <c r="Q8" s="18">
        <f>SUMIFS(Source_Detail!$AB$2:$AB$6492,Source_Detail!$B$2:$B$6492,$A8,Source_Detail!$AD$2:$AD$6492,"Iowa ex-Linn")</f>
        <v>192506755</v>
      </c>
      <c r="R8" s="16">
        <f>SUMIFS(Source_Detail!$O$2:$O$6492,Source_Detail!$B$2:$B$6492,$A8,Source_Detail!$AD$2:$AD$6492,"Iowa ex-Linn")</f>
        <v>57484</v>
      </c>
      <c r="S8" s="16">
        <f>SUMIFS(Source_Detail!$P$2:$P$6492,Source_Detail!$B$2:$B$6492,$A8,Source_Detail!$AD$2:$AD$6492,"Iowa ex-Linn")</f>
        <v>11760</v>
      </c>
      <c r="T8" s="16">
        <f>SUMIFS(Source_Detail!$Q$2:$Q$6492,Source_Detail!$B$2:$B$6492,$A8,Source_Detail!$AD$2:$AD$6492,"Iowa ex-Linn")</f>
        <v>95257</v>
      </c>
      <c r="U8" s="16">
        <f>SUMIFS(Source_Detail!$R$2:$R$6492,Source_Detail!$B$2:$B$6492,$A8,Source_Detail!$AD$2:$AD$6492,"Iowa ex-Linn")</f>
        <v>16493</v>
      </c>
      <c r="V8" s="16">
        <f>SUMIFS(Source_Detail!$T$2:$T$6492,Source_Detail!$B$2:$B$6492,$A8,Source_Detail!$AD$2:$AD$6492,"Iowa ex-Linn")</f>
        <v>12196687</v>
      </c>
      <c r="W8" s="15">
        <f>IFERROR(Q8/P8,"N/M")</f>
        <v>0.47388992245372485</v>
      </c>
      <c r="X8" s="23">
        <f>IFERROR(P8/O8,"N/M")</f>
        <v>0.05296650706065881</v>
      </c>
      <c r="Y8" s="15">
        <f>IFERROR(S8/R8,"N/M")</f>
        <v>0.20457866536775451</v>
      </c>
      <c r="Z8" s="18">
        <f>IFERROR(Q8/S8,"N/M")</f>
        <v>16369.622023809523</v>
      </c>
    </row>
    <row r="9" spans="1:26">
      <c r="A9" s="22">
        <v>2020</v>
      </c>
      <c r="B9" s="18">
        <f>SUMIFS(Source_Detail!$V$2:$V$6492,Source_Detail!$B$2:$B$6492,$A9,Source_Detail!$AD$2:$AD$6492,"Linn")</f>
        <v>90408678</v>
      </c>
      <c r="C9" s="18">
        <f>SUMIFS(Source_Detail!$W$2:$W$6492,Source_Detail!$B$2:$B$6492,$A9,Source_Detail!$AD$2:$AD$6492,"Linn")</f>
        <v>3438536</v>
      </c>
      <c r="D9" s="18">
        <f>SUMIFS(Source_Detail!$AB$2:$AB$6492,Source_Detail!$B$2:$B$6492,$A9,Source_Detail!$AD$2:$AD$6492,"Linn")</f>
        <v>16960242</v>
      </c>
      <c r="E9" s="16">
        <f>SUMIFS(Source_Detail!$O$2:$O$6492,Source_Detail!$B$2:$B$6492,$A9,Source_Detail!$AD$2:$AD$6492,"Linn")</f>
        <v>702</v>
      </c>
      <c r="F9" s="16">
        <f>SUMIFS(Source_Detail!$P$2:$P$6492,Source_Detail!$B$2:$B$6492,$A9,Source_Detail!$AD$2:$AD$6492,"Linn")</f>
        <v>438</v>
      </c>
      <c r="G9" s="16">
        <f>SUMIFS(Source_Detail!$Q$2:$Q$6492,Source_Detail!$B$2:$B$6492,$A9,Source_Detail!$AD$2:$AD$6492,"Linn")</f>
        <v>1108</v>
      </c>
      <c r="H9" s="16">
        <f>SUMIFS(Source_Detail!$R$2:$R$6492,Source_Detail!$B$2:$B$6492,$A9,Source_Detail!$AD$2:$AD$6492,"Linn")</f>
        <v>667</v>
      </c>
      <c r="I9" s="16">
        <f>SUMIFS(Source_Detail!$T$2:$T$6492,Source_Detail!$B$2:$B$6492,$A9,Source_Detail!$AD$2:$AD$6492,"Linn")</f>
        <v>139913</v>
      </c>
      <c r="J9" s="15">
        <f>IFERROR(D9/C9,"N/M")</f>
        <v>4.932402045521699</v>
      </c>
      <c r="K9" s="23">
        <f>IFERROR(C9/B9,"N/M")</f>
        <v>0.0380332516309994</v>
      </c>
      <c r="L9" s="15">
        <f>IFERROR(F9/E9,"N/M")</f>
        <v>0.6239316239316239</v>
      </c>
      <c r="M9" s="18">
        <f>IFERROR(D9/F9,"N/M")</f>
        <v>38722.01369863014</v>
      </c>
      <c r="O9" s="18">
        <f>SUMIFS(Source_Detail!$V$2:$V$6492,Source_Detail!$B$2:$B$6492,$A9,Source_Detail!$AD$2:$AD$6492,"Iowa ex-Linn")</f>
        <v>7608191067</v>
      </c>
      <c r="P9" s="18">
        <f>SUMIFS(Source_Detail!$W$2:$W$6492,Source_Detail!$B$2:$B$6492,$A9,Source_Detail!$AD$2:$AD$6492,"Iowa ex-Linn")</f>
        <v>377435451</v>
      </c>
      <c r="Q9" s="18">
        <f>SUMIFS(Source_Detail!$AB$2:$AB$6492,Source_Detail!$B$2:$B$6492,$A9,Source_Detail!$AD$2:$AD$6492,"Iowa ex-Linn")</f>
        <v>488635677</v>
      </c>
      <c r="R9" s="16">
        <f>SUMIFS(Source_Detail!$O$2:$O$6492,Source_Detail!$B$2:$B$6492,$A9,Source_Detail!$AD$2:$AD$6492,"Iowa ex-Linn")</f>
        <v>56752</v>
      </c>
      <c r="S9" s="16">
        <f>SUMIFS(Source_Detail!$P$2:$P$6492,Source_Detail!$B$2:$B$6492,$A9,Source_Detail!$AD$2:$AD$6492,"Iowa ex-Linn")</f>
        <v>16364</v>
      </c>
      <c r="T9" s="16">
        <f>SUMIFS(Source_Detail!$Q$2:$Q$6492,Source_Detail!$B$2:$B$6492,$A9,Source_Detail!$AD$2:$AD$6492,"Iowa ex-Linn")</f>
        <v>94196</v>
      </c>
      <c r="U9" s="16">
        <f>SUMIFS(Source_Detail!$R$2:$R$6492,Source_Detail!$B$2:$B$6492,$A9,Source_Detail!$AD$2:$AD$6492,"Iowa ex-Linn")</f>
        <v>24519</v>
      </c>
      <c r="V9" s="16">
        <f>SUMIFS(Source_Detail!$T$2:$T$6492,Source_Detail!$B$2:$B$6492,$A9,Source_Detail!$AD$2:$AD$6492,"Iowa ex-Linn")</f>
        <v>12138719</v>
      </c>
      <c r="W9" s="15">
        <f>IFERROR(Q9/P9,"N/M")</f>
        <v>1.2946205124753902</v>
      </c>
      <c r="X9" s="23">
        <f>IFERROR(P9/O9,"N/M")</f>
        <v>0.049609092053050564</v>
      </c>
      <c r="Y9" s="15">
        <f>IFERROR(S9/R9,"N/M")</f>
        <v>0.28834226106568933</v>
      </c>
      <c r="Z9" s="18">
        <f>IFERROR(Q9/S9,"N/M")</f>
        <v>29860.405585431436</v>
      </c>
    </row>
    <row r="10" spans="1:26">
      <c r="A10" s="22">
        <v>2021</v>
      </c>
      <c r="B10" s="18">
        <f>SUMIFS(Source_Detail!$V$2:$V$6492,Source_Detail!$B$2:$B$6492,$A10,Source_Detail!$AD$2:$AD$6492,"Linn")</f>
        <v>100290881</v>
      </c>
      <c r="C10" s="18">
        <f>SUMIFS(Source_Detail!$W$2:$W$6492,Source_Detail!$B$2:$B$6492,$A10,Source_Detail!$AD$2:$AD$6492,"Linn")</f>
        <v>5861749</v>
      </c>
      <c r="D10" s="18">
        <f>SUMIFS(Source_Detail!$AB$2:$AB$6492,Source_Detail!$B$2:$B$6492,$A10,Source_Detail!$AD$2:$AD$6492,"Linn")</f>
        <v>1753926</v>
      </c>
      <c r="E10" s="16">
        <f>SUMIFS(Source_Detail!$O$2:$O$6492,Source_Detail!$B$2:$B$6492,$A10,Source_Detail!$AD$2:$AD$6492,"Linn")</f>
        <v>694</v>
      </c>
      <c r="F10" s="16">
        <f>SUMIFS(Source_Detail!$P$2:$P$6492,Source_Detail!$B$2:$B$6492,$A10,Source_Detail!$AD$2:$AD$6492,"Linn")</f>
        <v>115</v>
      </c>
      <c r="G10" s="16">
        <f>SUMIFS(Source_Detail!$Q$2:$Q$6492,Source_Detail!$B$2:$B$6492,$A10,Source_Detail!$AD$2:$AD$6492,"Linn")</f>
        <v>1130</v>
      </c>
      <c r="H10" s="16">
        <f>SUMIFS(Source_Detail!$R$2:$R$6492,Source_Detail!$B$2:$B$6492,$A10,Source_Detail!$AD$2:$AD$6492,"Linn")</f>
        <v>154</v>
      </c>
      <c r="I10" s="16">
        <f>SUMIFS(Source_Detail!$T$2:$T$6492,Source_Detail!$B$2:$B$6492,$A10,Source_Detail!$AD$2:$AD$6492,"Linn")</f>
        <v>132168</v>
      </c>
      <c r="J10" s="15">
        <f>IFERROR(D10/C10,"N/M")</f>
        <v>0.2992154730610267</v>
      </c>
      <c r="K10" s="23">
        <f>IFERROR(C10/B10,"N/M")</f>
        <v>0.05844747739328364</v>
      </c>
      <c r="L10" s="15">
        <f>IFERROR(F10/E10,"N/M")</f>
        <v>0.16570605187319884</v>
      </c>
      <c r="M10" s="18">
        <f>IFERROR(D10/F10,"N/M")</f>
        <v>15251.53043478261</v>
      </c>
      <c r="O10" s="18">
        <f>SUMIFS(Source_Detail!$V$2:$V$6492,Source_Detail!$B$2:$B$6492,$A10,Source_Detail!$AD$2:$AD$6492,"Iowa ex-Linn")</f>
        <v>8585818478</v>
      </c>
      <c r="P10" s="18">
        <f>SUMIFS(Source_Detail!$W$2:$W$6492,Source_Detail!$B$2:$B$6492,$A10,Source_Detail!$AD$2:$AD$6492,"Iowa ex-Linn")</f>
        <v>598009859</v>
      </c>
      <c r="Q10" s="18">
        <f>SUMIFS(Source_Detail!$AB$2:$AB$6492,Source_Detail!$B$2:$B$6492,$A10,Source_Detail!$AD$2:$AD$6492,"Iowa ex-Linn")</f>
        <v>74940125</v>
      </c>
      <c r="R10" s="16">
        <f>SUMIFS(Source_Detail!$O$2:$O$6492,Source_Detail!$B$2:$B$6492,$A10,Source_Detail!$AD$2:$AD$6492,"Iowa ex-Linn")</f>
        <v>55667</v>
      </c>
      <c r="S10" s="16">
        <f>SUMIFS(Source_Detail!$P$2:$P$6492,Source_Detail!$B$2:$B$6492,$A10,Source_Detail!$AD$2:$AD$6492,"Iowa ex-Linn")</f>
        <v>4746</v>
      </c>
      <c r="T10" s="16">
        <f>SUMIFS(Source_Detail!$Q$2:$Q$6492,Source_Detail!$B$2:$B$6492,$A10,Source_Detail!$AD$2:$AD$6492,"Iowa ex-Linn")</f>
        <v>91229</v>
      </c>
      <c r="U10" s="16">
        <f>SUMIFS(Source_Detail!$R$2:$R$6492,Source_Detail!$B$2:$B$6492,$A10,Source_Detail!$AD$2:$AD$6492,"Iowa ex-Linn")</f>
        <v>6393</v>
      </c>
      <c r="V10" s="16">
        <f>SUMIFS(Source_Detail!$T$2:$T$6492,Source_Detail!$B$2:$B$6492,$A10,Source_Detail!$AD$2:$AD$6492,"Iowa ex-Linn")</f>
        <v>11553936</v>
      </c>
      <c r="W10" s="15">
        <f>IFERROR(Q10/P10,"N/M")</f>
        <v>0.12531586874724085</v>
      </c>
      <c r="X10" s="23">
        <f>IFERROR(P10/O10,"N/M")</f>
        <v>0.06965088541439811</v>
      </c>
      <c r="Y10" s="15">
        <f>IFERROR(S10/R10,"N/M")</f>
        <v>0.08525697450913468</v>
      </c>
      <c r="Z10" s="18">
        <f>IFERROR(Q10/S10,"N/M")</f>
        <v>15790.165402444163</v>
      </c>
    </row>
    <row r="11" spans="1:26">
      <c r="A11" s="22">
        <v>2022</v>
      </c>
      <c r="B11" s="18">
        <f>SUMIFS(Source_Detail!$V$2:$V$6492,Source_Detail!$B$2:$B$6492,$A11,Source_Detail!$AD$2:$AD$6492,"Linn")</f>
        <v>127791070</v>
      </c>
      <c r="C11" s="18">
        <f>SUMIFS(Source_Detail!$W$2:$W$6492,Source_Detail!$B$2:$B$6492,$A11,Source_Detail!$AD$2:$AD$6492,"Linn")</f>
        <v>7545082</v>
      </c>
      <c r="D11" s="18">
        <f>SUMIFS(Source_Detail!$AB$2:$AB$6492,Source_Detail!$B$2:$B$6492,$A11,Source_Detail!$AD$2:$AD$6492,"Linn")</f>
        <v>193749</v>
      </c>
      <c r="E11" s="16">
        <f>SUMIFS(Source_Detail!$O$2:$O$6492,Source_Detail!$B$2:$B$6492,$A11,Source_Detail!$AD$2:$AD$6492,"Linn")</f>
        <v>672</v>
      </c>
      <c r="F11" s="16">
        <f>SUMIFS(Source_Detail!$P$2:$P$6492,Source_Detail!$B$2:$B$6492,$A11,Source_Detail!$AD$2:$AD$6492,"Linn")</f>
        <v>15</v>
      </c>
      <c r="G11" s="16">
        <f>SUMIFS(Source_Detail!$Q$2:$Q$6492,Source_Detail!$B$2:$B$6492,$A11,Source_Detail!$AD$2:$AD$6492,"Linn")</f>
        <v>1132</v>
      </c>
      <c r="H11" s="16">
        <f>SUMIFS(Source_Detail!$R$2:$R$6492,Source_Detail!$B$2:$B$6492,$A11,Source_Detail!$AD$2:$AD$6492,"Linn")</f>
        <v>15</v>
      </c>
      <c r="I11" s="16">
        <f>SUMIFS(Source_Detail!$T$2:$T$6492,Source_Detail!$B$2:$B$6492,$A11,Source_Detail!$AD$2:$AD$6492,"Linn")</f>
        <v>130218</v>
      </c>
      <c r="J11" s="15">
        <f>IFERROR(D11/C11,"N/M")</f>
        <v>0.025678846167609577</v>
      </c>
      <c r="K11" s="23">
        <f>IFERROR(C11/B11,"N/M")</f>
        <v>0.05904232588396044</v>
      </c>
      <c r="L11" s="15">
        <f>IFERROR(F11/E11,"N/M")</f>
        <v>0.022321428571428572</v>
      </c>
      <c r="M11" s="18">
        <f>IFERROR(D11/F11,"N/M")</f>
        <v>12916.6</v>
      </c>
      <c r="O11" s="18">
        <f>SUMIFS(Source_Detail!$V$2:$V$6492,Source_Detail!$B$2:$B$6492,$A11,Source_Detail!$AD$2:$AD$6492,"Iowa ex-Linn")</f>
        <v>11249540667</v>
      </c>
      <c r="P11" s="18">
        <f>SUMIFS(Source_Detail!$W$2:$W$6492,Source_Detail!$B$2:$B$6492,$A11,Source_Detail!$AD$2:$AD$6492,"Iowa ex-Linn")</f>
        <v>779469417</v>
      </c>
      <c r="Q11" s="18">
        <f>SUMIFS(Source_Detail!$AB$2:$AB$6492,Source_Detail!$B$2:$B$6492,$A11,Source_Detail!$AD$2:$AD$6492,"Iowa ex-Linn")</f>
        <v>177689585</v>
      </c>
      <c r="R11" s="16">
        <f>SUMIFS(Source_Detail!$O$2:$O$6492,Source_Detail!$B$2:$B$6492,$A11,Source_Detail!$AD$2:$AD$6492,"Iowa ex-Linn")</f>
        <v>55840</v>
      </c>
      <c r="S11" s="16">
        <f>SUMIFS(Source_Detail!$P$2:$P$6492,Source_Detail!$B$2:$B$6492,$A11,Source_Detail!$AD$2:$AD$6492,"Iowa ex-Linn")</f>
        <v>6923</v>
      </c>
      <c r="T11" s="16">
        <f>SUMIFS(Source_Detail!$Q$2:$Q$6492,Source_Detail!$B$2:$B$6492,$A11,Source_Detail!$AD$2:$AD$6492,"Iowa ex-Linn")</f>
        <v>90107</v>
      </c>
      <c r="U11" s="16">
        <f>SUMIFS(Source_Detail!$R$2:$R$6492,Source_Detail!$B$2:$B$6492,$A11,Source_Detail!$AD$2:$AD$6492,"Iowa ex-Linn")</f>
        <v>10036</v>
      </c>
      <c r="V11" s="16">
        <f>SUMIFS(Source_Detail!$T$2:$T$6492,Source_Detail!$B$2:$B$6492,$A11,Source_Detail!$AD$2:$AD$6492,"Iowa ex-Linn")</f>
        <v>11614205</v>
      </c>
      <c r="W11" s="15">
        <f>IFERROR(Q11/P11,"N/M")</f>
        <v>0.22796222805493344</v>
      </c>
      <c r="X11" s="23">
        <f>IFERROR(P11/O11,"N/M")</f>
        <v>0.06928899944213163</v>
      </c>
      <c r="Y11" s="15">
        <f>IFERROR(S11/R11,"N/M")</f>
        <v>0.12397922636103152</v>
      </c>
      <c r="Z11" s="18">
        <f>IFERROR(Q11/S11,"N/M")</f>
        <v>25666.558572873033</v>
      </c>
    </row>
    <row r="12" spans="1:26">
      <c r="A12" s="22">
        <v>2023</v>
      </c>
      <c r="B12" s="18">
        <f>SUMIFS(Source_Detail!$V$2:$V$6492,Source_Detail!$B$2:$B$6492,$A12,Source_Detail!$AD$2:$AD$6492,"Linn")</f>
        <v>138661129</v>
      </c>
      <c r="C12" s="18">
        <f>SUMIFS(Source_Detail!$W$2:$W$6492,Source_Detail!$B$2:$B$6492,$A12,Source_Detail!$AD$2:$AD$6492,"Linn")</f>
        <v>6480635</v>
      </c>
      <c r="D12" s="18">
        <f>SUMIFS(Source_Detail!$AB$2:$AB$6492,Source_Detail!$B$2:$B$6492,$A12,Source_Detail!$AD$2:$AD$6492,"Linn")</f>
        <v>26854510</v>
      </c>
      <c r="E12" s="16">
        <f>SUMIFS(Source_Detail!$O$2:$O$6492,Source_Detail!$B$2:$B$6492,$A12,Source_Detail!$AD$2:$AD$6492,"Linn")</f>
        <v>697</v>
      </c>
      <c r="F12" s="16">
        <f>SUMIFS(Source_Detail!$P$2:$P$6492,Source_Detail!$B$2:$B$6492,$A12,Source_Detail!$AD$2:$AD$6492,"Linn")</f>
        <v>612</v>
      </c>
      <c r="G12" s="16">
        <f>SUMIFS(Source_Detail!$Q$2:$Q$6492,Source_Detail!$B$2:$B$6492,$A12,Source_Detail!$AD$2:$AD$6492,"Linn")</f>
        <v>1105</v>
      </c>
      <c r="H12" s="16">
        <f>SUMIFS(Source_Detail!$R$2:$R$6492,Source_Detail!$B$2:$B$6492,$A12,Source_Detail!$AD$2:$AD$6492,"Linn")</f>
        <v>950</v>
      </c>
      <c r="I12" s="16">
        <f>SUMIFS(Source_Detail!$T$2:$T$6492,Source_Detail!$B$2:$B$6492,$A12,Source_Detail!$AD$2:$AD$6492,"Linn")</f>
        <v>136455</v>
      </c>
      <c r="J12" s="15">
        <f>IFERROR(D12/C12,"N/M")</f>
        <v>4.143808438524928</v>
      </c>
      <c r="K12" s="23">
        <f>IFERROR(C12/B12,"N/M")</f>
        <v>0.04673721501286781</v>
      </c>
      <c r="L12" s="15">
        <f>IFERROR(F12/E12,"N/M")</f>
        <v>0.8780487804878049</v>
      </c>
      <c r="M12" s="18">
        <f>IFERROR(D12/F12,"N/M")</f>
        <v>43879.9183006536</v>
      </c>
      <c r="O12" s="18">
        <f>SUMIFS(Source_Detail!$V$2:$V$6492,Source_Detail!$B$2:$B$6492,$A12,Source_Detail!$AD$2:$AD$6492,"Iowa ex-Linn")</f>
        <v>11681258319</v>
      </c>
      <c r="P12" s="18">
        <f>SUMIFS(Source_Detail!$W$2:$W$6492,Source_Detail!$B$2:$B$6492,$A12,Source_Detail!$AD$2:$AD$6492,"Iowa ex-Linn")</f>
        <v>651049952</v>
      </c>
      <c r="Q12" s="18">
        <f>SUMIFS(Source_Detail!$AB$2:$AB$6492,Source_Detail!$B$2:$B$6492,$A12,Source_Detail!$AD$2:$AD$6492,"Iowa ex-Linn")</f>
        <v>672664371</v>
      </c>
      <c r="R12" s="16">
        <f>SUMIFS(Source_Detail!$O$2:$O$6492,Source_Detail!$B$2:$B$6492,$A12,Source_Detail!$AD$2:$AD$6492,"Iowa ex-Linn")</f>
        <v>55835</v>
      </c>
      <c r="S12" s="16">
        <f>SUMIFS(Source_Detail!$P$2:$P$6492,Source_Detail!$B$2:$B$6492,$A12,Source_Detail!$AD$2:$AD$6492,"Iowa ex-Linn")</f>
        <v>23382</v>
      </c>
      <c r="T12" s="16">
        <f>SUMIFS(Source_Detail!$Q$2:$Q$6492,Source_Detail!$B$2:$B$6492,$A12,Source_Detail!$AD$2:$AD$6492,"Iowa ex-Linn")</f>
        <v>89910</v>
      </c>
      <c r="U12" s="16">
        <f>SUMIFS(Source_Detail!$R$2:$R$6492,Source_Detail!$B$2:$B$6492,$A12,Source_Detail!$AD$2:$AD$6492,"Iowa ex-Linn")</f>
        <v>34455</v>
      </c>
      <c r="V12" s="16">
        <f>SUMIFS(Source_Detail!$T$2:$T$6492,Source_Detail!$B$2:$B$6492,$A12,Source_Detail!$AD$2:$AD$6492,"Iowa ex-Linn")</f>
        <v>11733352</v>
      </c>
      <c r="W12" s="15">
        <f>IFERROR(Q12/P12,"N/M")</f>
        <v>1.0331993250803588</v>
      </c>
      <c r="X12" s="23">
        <f>IFERROR(P12/O12,"N/M")</f>
        <v>0.0557345736410129</v>
      </c>
      <c r="Y12" s="15">
        <f>IFERROR(S12/R12,"N/M")</f>
        <v>0.4187695889674935</v>
      </c>
      <c r="Z12" s="18">
        <f>IFERROR(Q12/S12,"N/M")</f>
        <v>28768.47023351296</v>
      </c>
    </row>
    <row r="13" spans="1:26">
      <c r="A13" s="22">
        <v>2024</v>
      </c>
      <c r="B13" s="18">
        <f>SUMIFS(Source_Detail!$V$2:$V$6492,Source_Detail!$B$2:$B$6492,$A13,Source_Detail!$AD$2:$AD$6492,"Linn")</f>
        <v>106454332</v>
      </c>
      <c r="C13" s="18">
        <f>SUMIFS(Source_Detail!$W$2:$W$6492,Source_Detail!$B$2:$B$6492,$A13,Source_Detail!$AD$2:$AD$6492,"Linn")</f>
        <v>6008122</v>
      </c>
      <c r="D13" s="18">
        <f>SUMIFS(Source_Detail!$AB$2:$AB$6492,Source_Detail!$B$2:$B$6492,$A13,Source_Detail!$AD$2:$AD$6492,"Linn")</f>
        <v>363811</v>
      </c>
      <c r="E13" s="16">
        <f>SUMIFS(Source_Detail!$O$2:$O$6492,Source_Detail!$B$2:$B$6492,$A13,Source_Detail!$AD$2:$AD$6492,"Linn")</f>
        <v>689</v>
      </c>
      <c r="F13" s="16">
        <f>SUMIFS(Source_Detail!$P$2:$P$6492,Source_Detail!$B$2:$B$6492,$A13,Source_Detail!$AD$2:$AD$6492,"Linn")</f>
        <v>51</v>
      </c>
      <c r="G13" s="16">
        <f>SUMIFS(Source_Detail!$Q$2:$Q$6492,Source_Detail!$B$2:$B$6492,$A13,Source_Detail!$AD$2:$AD$6492,"Linn")</f>
        <v>1124</v>
      </c>
      <c r="H13" s="16">
        <f>SUMIFS(Source_Detail!$R$2:$R$6492,Source_Detail!$B$2:$B$6492,$A13,Source_Detail!$AD$2:$AD$6492,"Linn")</f>
        <v>63</v>
      </c>
      <c r="I13" s="16">
        <f>SUMIFS(Source_Detail!$T$2:$T$6492,Source_Detail!$B$2:$B$6492,$A13,Source_Detail!$AD$2:$AD$6492,"Linn")</f>
        <v>131975</v>
      </c>
      <c r="J13" s="15">
        <f>IFERROR(D13/C13,"N/M")</f>
        <v>0.060553197821216015</v>
      </c>
      <c r="K13" s="23">
        <f>IFERROR(C13/B13,"N/M")</f>
        <v>0.056438492329274115</v>
      </c>
      <c r="L13" s="15">
        <f>IFERROR(F13/E13,"N/M")</f>
        <v>0.07402031930333818</v>
      </c>
      <c r="M13" s="18">
        <f>IFERROR(D13/F13,"N/M")</f>
        <v>7133.549019607844</v>
      </c>
      <c r="O13" s="18">
        <f>SUMIFS(Source_Detail!$V$2:$V$6492,Source_Detail!$B$2:$B$6492,$A13,Source_Detail!$AD$2:$AD$6492,"Iowa ex-Linn")</f>
        <v>9343921778</v>
      </c>
      <c r="P13" s="18">
        <f>SUMIFS(Source_Detail!$W$2:$W$6492,Source_Detail!$B$2:$B$6492,$A13,Source_Detail!$AD$2:$AD$6492,"Iowa ex-Linn")</f>
        <v>570477901</v>
      </c>
      <c r="Q13" s="18">
        <f>SUMIFS(Source_Detail!$AB$2:$AB$6492,Source_Detail!$B$2:$B$6492,$A13,Source_Detail!$AD$2:$AD$6492,"Iowa ex-Linn")</f>
        <v>230899951</v>
      </c>
      <c r="R13" s="16">
        <f>SUMIFS(Source_Detail!$O$2:$O$6492,Source_Detail!$B$2:$B$6492,$A13,Source_Detail!$AD$2:$AD$6492,"Iowa ex-Linn")</f>
        <v>55754</v>
      </c>
      <c r="S13" s="16">
        <f>SUMIFS(Source_Detail!$P$2:$P$6492,Source_Detail!$B$2:$B$6492,$A13,Source_Detail!$AD$2:$AD$6492,"Iowa ex-Linn")</f>
        <v>13453</v>
      </c>
      <c r="T13" s="16">
        <f>SUMIFS(Source_Detail!$Q$2:$Q$6492,Source_Detail!$B$2:$B$6492,$A13,Source_Detail!$AD$2:$AD$6492,"Iowa ex-Linn")</f>
        <v>89832</v>
      </c>
      <c r="U13" s="16">
        <f>SUMIFS(Source_Detail!$R$2:$R$6492,Source_Detail!$B$2:$B$6492,$A13,Source_Detail!$AD$2:$AD$6492,"Iowa ex-Linn")</f>
        <v>19557</v>
      </c>
      <c r="V13" s="16">
        <f>SUMIFS(Source_Detail!$T$2:$T$6492,Source_Detail!$B$2:$B$6492,$A13,Source_Detail!$AD$2:$AD$6492,"Iowa ex-Linn")</f>
        <v>11737804</v>
      </c>
      <c r="W13" s="15">
        <f>IFERROR(Q13/P13,"N/M")</f>
        <v>0.4047482831416462</v>
      </c>
      <c r="X13" s="23">
        <f>IFERROR(P13/O13,"N/M")</f>
        <v>0.061053368655458365</v>
      </c>
      <c r="Y13" s="15">
        <f>IFERROR(S13/R13,"N/M")</f>
        <v>0.24129210460236036</v>
      </c>
      <c r="Z13" s="18">
        <f>IFERROR(Q13/S13,"N/M")</f>
        <v>17163.454322455957</v>
      </c>
    </row>
    <row r="16" spans="1:26">
      <c r="A16" s="7" t="s">
        <v>27</v>
      </c>
      <c r="B16" s="7"/>
      <c r="C16" s="7"/>
      <c r="D16" s="7"/>
      <c r="E16" s="7"/>
      <c r="F16" s="7"/>
      <c r="G16" s="7"/>
      <c r="H16" s="7"/>
      <c r="I16" s="7"/>
      <c r="J16" s="7"/>
    </row>
    <row r="17" spans="1:10">
      <c r="A17" s="8" t="s">
        <v>28</v>
      </c>
      <c r="B17" s="8" t="s">
        <v>29</v>
      </c>
      <c r="C17" s="8" t="s">
        <v>30</v>
      </c>
      <c r="D17" s="8" t="s">
        <v>31</v>
      </c>
      <c r="E17" s="8" t="s">
        <v>32</v>
      </c>
      <c r="F17" s="8" t="s">
        <v>5</v>
      </c>
      <c r="G17" s="8" t="s">
        <v>33</v>
      </c>
      <c r="H17" s="8" t="s">
        <v>34</v>
      </c>
      <c r="I17" s="8" t="s">
        <v>35</v>
      </c>
      <c r="J17" s="8" t="s">
        <v>36</v>
      </c>
    </row>
    <row r="18" spans="1:10">
      <c r="A18" s="14" t="s">
        <v>37</v>
      </c>
      <c r="B18" s="22">
        <v>2022</v>
      </c>
      <c r="C18" s="22">
        <v>2024</v>
      </c>
      <c r="D18" s="15">
        <v>0.2</v>
      </c>
      <c r="E18" s="18">
        <f>SUMIFS($C$4:$C$13,$A$4:$A$13,"&gt;="&amp;B18,$A$4:$A$13,"&lt;="&amp;C18)</f>
        <v>20033839</v>
      </c>
      <c r="F18" s="18">
        <f>SUMIFS($D$4:$D$13,$A$4:$A$13,"&gt;="&amp;B18,$A$4:$A$13,"&lt;="&amp;C18)</f>
        <v>27412070</v>
      </c>
      <c r="G18" s="15">
        <f>IFERROR(F18/E18,"N/M")</f>
        <v>1.368288424400336</v>
      </c>
      <c r="H18" s="18">
        <f>SUMIFS($P$4:$P$13,$A$4:$A$13,"&gt;="&amp;B18,$A$4:$A$13,"&lt;="&amp;C18)</f>
        <v>2000997270</v>
      </c>
      <c r="I18" s="18">
        <f>SUMIFS($Q$4:$Q$13,$A$4:$A$13,"&gt;="&amp;B18,$A$4:$A$13,"&lt;="&amp;C18)</f>
        <v>1081253907</v>
      </c>
      <c r="J18" s="15">
        <f>IFERROR(I18/H18,"N/M")</f>
        <v>0.5403575123318384</v>
      </c>
    </row>
    <row r="19" spans="1:10">
      <c r="A19" s="14" t="s">
        <v>38</v>
      </c>
      <c r="B19" s="22">
        <v>2020</v>
      </c>
      <c r="C19" s="22">
        <v>2024</v>
      </c>
      <c r="D19" s="15">
        <v>0.3</v>
      </c>
      <c r="E19" s="18">
        <f>SUMIFS($C$4:$C$13,$A$4:$A$13,"&gt;="&amp;B19,$A$4:$A$13,"&lt;="&amp;C19)</f>
        <v>29334124</v>
      </c>
      <c r="F19" s="18">
        <f>SUMIFS($D$4:$D$13,$A$4:$A$13,"&gt;="&amp;B19,$A$4:$A$13,"&lt;="&amp;C19)</f>
        <v>46126238</v>
      </c>
      <c r="G19" s="15">
        <f>IFERROR(F19/E19,"N/M")</f>
        <v>1.5724430018772675</v>
      </c>
      <c r="H19" s="18">
        <f>SUMIFS($P$4:$P$13,$A$4:$A$13,"&gt;="&amp;B19,$A$4:$A$13,"&lt;="&amp;C19)</f>
        <v>2976442580</v>
      </c>
      <c r="I19" s="18">
        <f>SUMIFS($Q$4:$Q$13,$A$4:$A$13,"&gt;="&amp;B19,$A$4:$A$13,"&lt;="&amp;C19)</f>
        <v>1644829709</v>
      </c>
      <c r="J19" s="15">
        <f>IFERROR(I19/H19,"N/M")</f>
        <v>0.5526159718491865</v>
      </c>
    </row>
    <row r="20" spans="1:10">
      <c r="A20" s="14" t="s">
        <v>39</v>
      </c>
      <c r="B20" s="22">
        <v>2015</v>
      </c>
      <c r="C20" s="22">
        <v>2024</v>
      </c>
      <c r="D20" s="15">
        <v>0.5</v>
      </c>
      <c r="E20" s="18">
        <f>SUMIFS($C$4:$C$13,$A$4:$A$13,"&gt;="&amp;B20,$A$4:$A$13,"&lt;="&amp;C20)</f>
        <v>48899058</v>
      </c>
      <c r="F20" s="18">
        <f>SUMIFS($D$4:$D$13,$A$4:$A$13,"&gt;="&amp;B20,$A$4:$A$13,"&lt;="&amp;C20)</f>
        <v>47945371</v>
      </c>
      <c r="G20" s="15">
        <f>IFERROR(F20/E20,"N/M")</f>
        <v>0.9804968226586287</v>
      </c>
      <c r="H20" s="18">
        <f>SUMIFS($P$4:$P$13,$A$4:$A$13,"&gt;="&amp;B20,$A$4:$A$13,"&lt;="&amp;C20)</f>
        <v>5051186245</v>
      </c>
      <c r="I20" s="18">
        <f>SUMIFS($Q$4:$Q$13,$A$4:$A$13,"&gt;="&amp;B20,$A$4:$A$13,"&lt;="&amp;C20)</f>
        <v>2237759108</v>
      </c>
      <c r="J20" s="15">
        <f>IFERROR(I20/H20,"N/M")</f>
        <v>0.44301655085774805</v>
      </c>
    </row>
    <row r="21" spans="1:10">
      <c r="A21" s="10" t="s">
        <v>40</v>
      </c>
      <c r="B21" s="10" t="s">
        <v>41</v>
      </c>
      <c r="C21" s="10"/>
      <c r="D21" s="10"/>
      <c r="E21" s="10"/>
      <c r="F21" s="10"/>
      <c r="G21" s="15">
        <f>SUMPRODUCT(D18:D20,G18:G20)</f>
        <v>1.2356389967725618</v>
      </c>
      <c r="H21" s="10" t="s">
        <v>42</v>
      </c>
      <c r="I21" s="10"/>
      <c r="J21" s="15">
        <f>SUMPRODUCT(D18:D20,J18:J20)</f>
        <v>0.4953645694499976</v>
      </c>
    </row>
  </sheetData>
  <mergeCells count="5">
    <mergeCell ref="A1:Z1"/>
    <mergeCell ref="A2:Z2"/>
    <mergeCell ref="A16:J16"/>
    <mergeCell ref="B21:F21"/>
    <mergeCell ref="H21:I21"/>
  </mergeCells>
  <pageMargins left="0.35" right="0.35" top="0.5" bottom="0.5" header="0.3" footer="0.3"/>
  <pageSetup paperSize="1" fitToHeight="2" orientation="landscape"/>
  <headerFooter>
    <oddHeader>&amp;L&amp;9RMA | 2027 planning indication&amp;R&amp;9Harborfield Crop Insurance</oddHeader>
    <oddFooter>&amp;L&amp;8Internal actuarial planning&amp;R&amp;8Page &amp;P of &amp;N</oddFooter>
  </headerFooter>
  <drawing r:id="rId1"/>
</worksheet>
</file>

<file path=xl/worksheets/sheet3.xml><?xml version="1.0" encoding="utf-8"?>
<worksheet xmlns="http://schemas.openxmlformats.org/spreadsheetml/2006/main" xmlns:r="http://schemas.openxmlformats.org/officeDocument/2006/relationships">
  <sheetPr>
    <tabColor rgb="FF007C83"/>
    <pageSetUpPr fitToPage="1"/>
  </sheetPr>
  <dimension ref="A1:Z17"/>
  <sheetViews>
    <sheetView showGridLines="0" zoomScale="80" zoomScaleNormal="80"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12.7109375" customWidth="1"/>
    <col min="2" max="4" width="16.7109375" customWidth="1"/>
    <col min="5" max="9" width="15.7109375" customWidth="1"/>
    <col min="10" max="13" width="16.7109375" customWidth="1"/>
    <col min="14" max="14" width="3.7109375" customWidth="1"/>
    <col min="15" max="17" width="18.7109375" customWidth="1"/>
    <col min="18" max="22" width="17.7109375" customWidth="1"/>
    <col min="23" max="26" width="18.7109375" customWidth="1"/>
  </cols>
  <sheetData>
    <row r="1" spans="1:26" ht="33" customHeight="1">
      <c r="A1" s="1" t="s">
        <v>43</v>
      </c>
      <c r="B1" s="1"/>
      <c r="C1" s="1"/>
      <c r="D1" s="1"/>
      <c r="E1" s="1"/>
      <c r="F1" s="1"/>
      <c r="G1" s="1"/>
      <c r="H1" s="1"/>
      <c r="I1" s="1"/>
      <c r="J1" s="1"/>
      <c r="K1" s="1"/>
      <c r="L1" s="1"/>
      <c r="M1" s="1"/>
      <c r="N1" s="1"/>
      <c r="O1" s="1"/>
      <c r="P1" s="1"/>
      <c r="Q1" s="1"/>
      <c r="R1" s="1"/>
      <c r="S1" s="1"/>
      <c r="T1" s="1"/>
      <c r="U1" s="1"/>
      <c r="V1" s="1"/>
      <c r="W1" s="1"/>
      <c r="X1" s="1"/>
      <c r="Y1" s="1"/>
      <c r="Z1" s="1"/>
    </row>
    <row r="2" spans="1:26" ht="20" customHeight="1">
      <c r="A2" s="2" t="s">
        <v>44</v>
      </c>
      <c r="B2" s="2"/>
      <c r="C2" s="2"/>
      <c r="D2" s="2"/>
      <c r="E2" s="2"/>
      <c r="F2" s="2"/>
      <c r="G2" s="2"/>
      <c r="H2" s="2"/>
      <c r="I2" s="2"/>
      <c r="J2" s="2"/>
      <c r="K2" s="2"/>
      <c r="L2" s="2"/>
      <c r="M2" s="2"/>
      <c r="N2" s="2"/>
      <c r="O2" s="2"/>
      <c r="P2" s="2"/>
      <c r="Q2" s="2"/>
      <c r="R2" s="2"/>
      <c r="S2" s="2"/>
      <c r="T2" s="2"/>
      <c r="U2" s="2"/>
      <c r="V2" s="2"/>
      <c r="W2" s="2"/>
      <c r="X2" s="2"/>
      <c r="Y2" s="2"/>
      <c r="Z2" s="2"/>
    </row>
    <row r="3" spans="1:26" ht="42" customHeight="1">
      <c r="A3" s="21" t="s">
        <v>45</v>
      </c>
      <c r="B3" s="21" t="s">
        <v>3</v>
      </c>
      <c r="C3" s="21" t="s">
        <v>4</v>
      </c>
      <c r="D3" s="21" t="s">
        <v>5</v>
      </c>
      <c r="E3" s="21" t="s">
        <v>6</v>
      </c>
      <c r="F3" s="21" t="s">
        <v>7</v>
      </c>
      <c r="G3" s="21" t="s">
        <v>8</v>
      </c>
      <c r="H3" s="21" t="s">
        <v>9</v>
      </c>
      <c r="I3" s="21" t="s">
        <v>10</v>
      </c>
      <c r="J3" s="21" t="s">
        <v>11</v>
      </c>
      <c r="K3" s="21" t="s">
        <v>12</v>
      </c>
      <c r="L3" s="21" t="s">
        <v>13</v>
      </c>
      <c r="M3" s="21" t="s">
        <v>14</v>
      </c>
      <c r="N3" s="14"/>
      <c r="O3" s="21" t="s">
        <v>15</v>
      </c>
      <c r="P3" s="21" t="s">
        <v>16</v>
      </c>
      <c r="Q3" s="21" t="s">
        <v>17</v>
      </c>
      <c r="R3" s="21" t="s">
        <v>18</v>
      </c>
      <c r="S3" s="21" t="s">
        <v>19</v>
      </c>
      <c r="T3" s="21" t="s">
        <v>20</v>
      </c>
      <c r="U3" s="21" t="s">
        <v>21</v>
      </c>
      <c r="V3" s="21" t="s">
        <v>22</v>
      </c>
      <c r="W3" s="21" t="s">
        <v>23</v>
      </c>
      <c r="X3" s="21" t="s">
        <v>24</v>
      </c>
      <c r="Y3" s="21" t="s">
        <v>25</v>
      </c>
      <c r="Z3" s="21" t="s">
        <v>26</v>
      </c>
    </row>
    <row r="4" spans="1:26">
      <c r="A4" s="15">
        <v>0.5</v>
      </c>
      <c r="B4" s="18">
        <f>SUMIFS(Source_Detail!$V$2:$V$6492,Source_Detail!$M$2:$M$6492,$A4,Source_Detail!$AD$2:$AD$6492,"Linn")</f>
        <v>42853</v>
      </c>
      <c r="C4" s="18">
        <f>SUMIFS(Source_Detail!$W$2:$W$6492,Source_Detail!$M$2:$M$6492,$A4,Source_Detail!$AD$2:$AD$6492,"Linn")</f>
        <v>214</v>
      </c>
      <c r="D4" s="18">
        <f>SUMIFS(Source_Detail!$AB$2:$AB$6492,Source_Detail!$M$2:$M$6492,$A4,Source_Detail!$AD$2:$AD$6492,"Linn")</f>
        <v>0</v>
      </c>
      <c r="E4" s="16">
        <f>SUMIFS(Source_Detail!$O$2:$O$6492,Source_Detail!$M$2:$M$6492,$A4,Source_Detail!$AD$2:$AD$6492,"Linn")</f>
        <v>2</v>
      </c>
      <c r="F4" s="16">
        <f>SUMIFS(Source_Detail!$P$2:$P$6492,Source_Detail!$M$2:$M$6492,$A4,Source_Detail!$AD$2:$AD$6492,"Linn")</f>
        <v>0</v>
      </c>
      <c r="G4" s="16">
        <f>SUMIFS(Source_Detail!$Q$2:$Q$6492,Source_Detail!$M$2:$M$6492,$A4,Source_Detail!$AD$2:$AD$6492,"Linn")</f>
        <v>2</v>
      </c>
      <c r="H4" s="16">
        <f>SUMIFS(Source_Detail!$R$2:$R$6492,Source_Detail!$M$2:$M$6492,$A4,Source_Detail!$AD$2:$AD$6492,"Linn")</f>
        <v>0</v>
      </c>
      <c r="I4" s="16">
        <f>SUMIFS(Source_Detail!$T$2:$T$6492,Source_Detail!$M$2:$M$6492,$A4,Source_Detail!$AD$2:$AD$6492,"Linn")</f>
        <v>122</v>
      </c>
      <c r="J4" s="15">
        <f>IFERROR(D4/C4,"N/M")</f>
        <v>0.0</v>
      </c>
      <c r="K4" s="23">
        <f>IFERROR(C4/B4,"N/M")</f>
        <v>0.004993816068886659</v>
      </c>
      <c r="L4" s="15">
        <f>IFERROR(F4/E4,"N/M")</f>
        <v>0.0</v>
      </c>
      <c r="M4" s="18" t="str">
        <f>IFERROR(D4/F4,"N/M")</f>
        <v>N/M</v>
      </c>
      <c r="O4" s="18">
        <f>SUMIFS(Source_Detail!$V$2:$V$6492,Source_Detail!$M$2:$M$6492,$A4,Source_Detail!$AD$2:$AD$6492,"Iowa ex-Linn")</f>
        <v>72984044</v>
      </c>
      <c r="P4" s="18">
        <f>SUMIFS(Source_Detail!$W$2:$W$6492,Source_Detail!$M$2:$M$6492,$A4,Source_Detail!$AD$2:$AD$6492,"Iowa ex-Linn")</f>
        <v>1017419</v>
      </c>
      <c r="Q4" s="18">
        <f>SUMIFS(Source_Detail!$AB$2:$AB$6492,Source_Detail!$M$2:$M$6492,$A4,Source_Detail!$AD$2:$AD$6492,"Iowa ex-Linn")</f>
        <v>255656</v>
      </c>
      <c r="R4" s="16">
        <f>SUMIFS(Source_Detail!$O$2:$O$6492,Source_Detail!$M$2:$M$6492,$A4,Source_Detail!$AD$2:$AD$6492,"Iowa ex-Linn")</f>
        <v>841</v>
      </c>
      <c r="S4" s="16">
        <f>SUMIFS(Source_Detail!$P$2:$P$6492,Source_Detail!$M$2:$M$6492,$A4,Source_Detail!$AD$2:$AD$6492,"Iowa ex-Linn")</f>
        <v>32</v>
      </c>
      <c r="T4" s="16">
        <f>SUMIFS(Source_Detail!$Q$2:$Q$6492,Source_Detail!$M$2:$M$6492,$A4,Source_Detail!$AD$2:$AD$6492,"Iowa ex-Linn")</f>
        <v>1154</v>
      </c>
      <c r="U4" s="16">
        <f>SUMIFS(Source_Detail!$R$2:$R$6492,Source_Detail!$M$2:$M$6492,$A4,Source_Detail!$AD$2:$AD$6492,"Iowa ex-Linn")</f>
        <v>47</v>
      </c>
      <c r="V4" s="16">
        <f>SUMIFS(Source_Detail!$T$2:$T$6492,Source_Detail!$M$2:$M$6492,$A4,Source_Detail!$AD$2:$AD$6492,"Iowa ex-Linn")</f>
        <v>166547</v>
      </c>
      <c r="W4" s="15">
        <f>IFERROR(Q4/P4,"N/M")</f>
        <v>0.25127897159380747</v>
      </c>
      <c r="X4" s="23">
        <f>IFERROR(P4/O4,"N/M")</f>
        <v>0.013940293579785741</v>
      </c>
      <c r="Y4" s="15">
        <f>IFERROR(S4/R4,"N/M")</f>
        <v>0.03804994054696789</v>
      </c>
      <c r="Z4" s="18">
        <f>IFERROR(Q4/S4,"N/M")</f>
        <v>7989.25</v>
      </c>
    </row>
    <row r="5" spans="1:26">
      <c r="A5" s="15">
        <v>0.55</v>
      </c>
      <c r="B5" s="18">
        <f>SUMIFS(Source_Detail!$V$2:$V$6492,Source_Detail!$M$2:$M$6492,$A5,Source_Detail!$AD$2:$AD$6492,"Linn")</f>
        <v>594070</v>
      </c>
      <c r="C5" s="18">
        <f>SUMIFS(Source_Detail!$W$2:$W$6492,Source_Detail!$M$2:$M$6492,$A5,Source_Detail!$AD$2:$AD$6492,"Linn")</f>
        <v>3711</v>
      </c>
      <c r="D5" s="18">
        <f>SUMIFS(Source_Detail!$AB$2:$AB$6492,Source_Detail!$M$2:$M$6492,$A5,Source_Detail!$AD$2:$AD$6492,"Linn")</f>
        <v>0</v>
      </c>
      <c r="E5" s="16">
        <f>SUMIFS(Source_Detail!$O$2:$O$6492,Source_Detail!$M$2:$M$6492,$A5,Source_Detail!$AD$2:$AD$6492,"Linn")</f>
        <v>2</v>
      </c>
      <c r="F5" s="16">
        <f>SUMIFS(Source_Detail!$P$2:$P$6492,Source_Detail!$M$2:$M$6492,$A5,Source_Detail!$AD$2:$AD$6492,"Linn")</f>
        <v>0</v>
      </c>
      <c r="G5" s="16">
        <f>SUMIFS(Source_Detail!$Q$2:$Q$6492,Source_Detail!$M$2:$M$6492,$A5,Source_Detail!$AD$2:$AD$6492,"Linn")</f>
        <v>12</v>
      </c>
      <c r="H5" s="16">
        <f>SUMIFS(Source_Detail!$R$2:$R$6492,Source_Detail!$M$2:$M$6492,$A5,Source_Detail!$AD$2:$AD$6492,"Linn")</f>
        <v>0</v>
      </c>
      <c r="I5" s="16">
        <f>SUMIFS(Source_Detail!$T$2:$T$6492,Source_Detail!$M$2:$M$6492,$A5,Source_Detail!$AD$2:$AD$6492,"Linn")</f>
        <v>1187</v>
      </c>
      <c r="J5" s="15">
        <f>IFERROR(D5/C5,"N/M")</f>
        <v>0.0</v>
      </c>
      <c r="K5" s="23">
        <f>IFERROR(C5/B5,"N/M")</f>
        <v>0.006246738599828303</v>
      </c>
      <c r="L5" s="15">
        <f>IFERROR(F5/E5,"N/M")</f>
        <v>0.0</v>
      </c>
      <c r="M5" s="18" t="str">
        <f>IFERROR(D5/F5,"N/M")</f>
        <v>N/M</v>
      </c>
      <c r="O5" s="18">
        <f>SUMIFS(Source_Detail!$V$2:$V$6492,Source_Detail!$M$2:$M$6492,$A5,Source_Detail!$AD$2:$AD$6492,"Iowa ex-Linn")</f>
        <v>33300743</v>
      </c>
      <c r="P5" s="18">
        <f>SUMIFS(Source_Detail!$W$2:$W$6492,Source_Detail!$M$2:$M$6492,$A5,Source_Detail!$AD$2:$AD$6492,"Iowa ex-Linn")</f>
        <v>646220</v>
      </c>
      <c r="Q5" s="18">
        <f>SUMIFS(Source_Detail!$AB$2:$AB$6492,Source_Detail!$M$2:$M$6492,$A5,Source_Detail!$AD$2:$AD$6492,"Iowa ex-Linn")</f>
        <v>264298</v>
      </c>
      <c r="R5" s="16">
        <f>SUMIFS(Source_Detail!$O$2:$O$6492,Source_Detail!$M$2:$M$6492,$A5,Source_Detail!$AD$2:$AD$6492,"Iowa ex-Linn")</f>
        <v>236</v>
      </c>
      <c r="S5" s="16">
        <f>SUMIFS(Source_Detail!$P$2:$P$6492,Source_Detail!$M$2:$M$6492,$A5,Source_Detail!$AD$2:$AD$6492,"Iowa ex-Linn")</f>
        <v>22</v>
      </c>
      <c r="T5" s="16">
        <f>SUMIFS(Source_Detail!$Q$2:$Q$6492,Source_Detail!$M$2:$M$6492,$A5,Source_Detail!$AD$2:$AD$6492,"Iowa ex-Linn")</f>
        <v>338</v>
      </c>
      <c r="U5" s="16">
        <f>SUMIFS(Source_Detail!$R$2:$R$6492,Source_Detail!$M$2:$M$6492,$A5,Source_Detail!$AD$2:$AD$6492,"Iowa ex-Linn")</f>
        <v>27</v>
      </c>
      <c r="V5" s="16">
        <f>SUMIFS(Source_Detail!$T$2:$T$6492,Source_Detail!$M$2:$M$6492,$A5,Source_Detail!$AD$2:$AD$6492,"Iowa ex-Linn")</f>
        <v>68803</v>
      </c>
      <c r="W5" s="15">
        <f>IFERROR(Q5/P5,"N/M")</f>
        <v>0.40899074618550957</v>
      </c>
      <c r="X5" s="23">
        <f>IFERROR(P5/O5,"N/M")</f>
        <v>0.019405573022800122</v>
      </c>
      <c r="Y5" s="15">
        <f>IFERROR(S5/R5,"N/M")</f>
        <v>0.09322033898305085</v>
      </c>
      <c r="Z5" s="18">
        <f>IFERROR(Q5/S5,"N/M")</f>
        <v>12013.545454545454</v>
      </c>
    </row>
    <row r="6" spans="1:26">
      <c r="A6" s="15">
        <v>0.6</v>
      </c>
      <c r="B6" s="18">
        <f>SUMIFS(Source_Detail!$V$2:$V$6492,Source_Detail!$M$2:$M$6492,$A6,Source_Detail!$AD$2:$AD$6492,"Linn")</f>
        <v>0</v>
      </c>
      <c r="C6" s="18">
        <f>SUMIFS(Source_Detail!$W$2:$W$6492,Source_Detail!$M$2:$M$6492,$A6,Source_Detail!$AD$2:$AD$6492,"Linn")</f>
        <v>0</v>
      </c>
      <c r="D6" s="18">
        <f>SUMIFS(Source_Detail!$AB$2:$AB$6492,Source_Detail!$M$2:$M$6492,$A6,Source_Detail!$AD$2:$AD$6492,"Linn")</f>
        <v>0</v>
      </c>
      <c r="E6" s="16">
        <f>SUMIFS(Source_Detail!$O$2:$O$6492,Source_Detail!$M$2:$M$6492,$A6,Source_Detail!$AD$2:$AD$6492,"Linn")</f>
        <v>0</v>
      </c>
      <c r="F6" s="16">
        <f>SUMIFS(Source_Detail!$P$2:$P$6492,Source_Detail!$M$2:$M$6492,$A6,Source_Detail!$AD$2:$AD$6492,"Linn")</f>
        <v>0</v>
      </c>
      <c r="G6" s="16">
        <f>SUMIFS(Source_Detail!$Q$2:$Q$6492,Source_Detail!$M$2:$M$6492,$A6,Source_Detail!$AD$2:$AD$6492,"Linn")</f>
        <v>0</v>
      </c>
      <c r="H6" s="16">
        <f>SUMIFS(Source_Detail!$R$2:$R$6492,Source_Detail!$M$2:$M$6492,$A6,Source_Detail!$AD$2:$AD$6492,"Linn")</f>
        <v>0</v>
      </c>
      <c r="I6" s="16">
        <f>SUMIFS(Source_Detail!$T$2:$T$6492,Source_Detail!$M$2:$M$6492,$A6,Source_Detail!$AD$2:$AD$6492,"Linn")</f>
        <v>0</v>
      </c>
      <c r="J6" s="15" t="str">
        <f>IFERROR(D6/C6,"N/M")</f>
        <v>N/M</v>
      </c>
      <c r="K6" s="23" t="str">
        <f>IFERROR(C6/B6,"N/M")</f>
        <v>N/M</v>
      </c>
      <c r="L6" s="15" t="str">
        <f>IFERROR(F6/E6,"N/M")</f>
        <v>N/M</v>
      </c>
      <c r="M6" s="18" t="str">
        <f>IFERROR(D6/F6,"N/M")</f>
        <v>N/M</v>
      </c>
      <c r="O6" s="18">
        <f>SUMIFS(Source_Detail!$V$2:$V$6492,Source_Detail!$M$2:$M$6492,$A6,Source_Detail!$AD$2:$AD$6492,"Iowa ex-Linn")</f>
        <v>103677487</v>
      </c>
      <c r="P6" s="18">
        <f>SUMIFS(Source_Detail!$W$2:$W$6492,Source_Detail!$M$2:$M$6492,$A6,Source_Detail!$AD$2:$AD$6492,"Iowa ex-Linn")</f>
        <v>2211923</v>
      </c>
      <c r="Q6" s="18">
        <f>SUMIFS(Source_Detail!$AB$2:$AB$6492,Source_Detail!$M$2:$M$6492,$A6,Source_Detail!$AD$2:$AD$6492,"Iowa ex-Linn")</f>
        <v>357973</v>
      </c>
      <c r="R6" s="16">
        <f>SUMIFS(Source_Detail!$O$2:$O$6492,Source_Detail!$M$2:$M$6492,$A6,Source_Detail!$AD$2:$AD$6492,"Iowa ex-Linn")</f>
        <v>1106</v>
      </c>
      <c r="S6" s="16">
        <f>SUMIFS(Source_Detail!$P$2:$P$6492,Source_Detail!$M$2:$M$6492,$A6,Source_Detail!$AD$2:$AD$6492,"Iowa ex-Linn")</f>
        <v>56</v>
      </c>
      <c r="T6" s="16">
        <f>SUMIFS(Source_Detail!$Q$2:$Q$6492,Source_Detail!$M$2:$M$6492,$A6,Source_Detail!$AD$2:$AD$6492,"Iowa ex-Linn")</f>
        <v>1652</v>
      </c>
      <c r="U6" s="16">
        <f>SUMIFS(Source_Detail!$R$2:$R$6492,Source_Detail!$M$2:$M$6492,$A6,Source_Detail!$AD$2:$AD$6492,"Iowa ex-Linn")</f>
        <v>78</v>
      </c>
      <c r="V6" s="16">
        <f>SUMIFS(Source_Detail!$T$2:$T$6492,Source_Detail!$M$2:$M$6492,$A6,Source_Detail!$AD$2:$AD$6492,"Iowa ex-Linn")</f>
        <v>194586</v>
      </c>
      <c r="W6" s="15">
        <f>IFERROR(Q6/P6,"N/M")</f>
        <v>0.16183791207921794</v>
      </c>
      <c r="X6" s="23">
        <f>IFERROR(P6/O6,"N/M")</f>
        <v>0.02133465098358335</v>
      </c>
      <c r="Y6" s="15">
        <f>IFERROR(S6/R6,"N/M")</f>
        <v>0.05063291139240506</v>
      </c>
      <c r="Z6" s="18">
        <f>IFERROR(Q6/S6,"N/M")</f>
        <v>6392.375</v>
      </c>
    </row>
    <row r="7" spans="1:26">
      <c r="A7" s="15">
        <v>0.65</v>
      </c>
      <c r="B7" s="18">
        <f>SUMIFS(Source_Detail!$V$2:$V$6492,Source_Detail!$M$2:$M$6492,$A7,Source_Detail!$AD$2:$AD$6492,"Linn")</f>
        <v>1343429</v>
      </c>
      <c r="C7" s="18">
        <f>SUMIFS(Source_Detail!$W$2:$W$6492,Source_Detail!$M$2:$M$6492,$A7,Source_Detail!$AD$2:$AD$6492,"Linn")</f>
        <v>29480</v>
      </c>
      <c r="D7" s="18">
        <f>SUMIFS(Source_Detail!$AB$2:$AB$6492,Source_Detail!$M$2:$M$6492,$A7,Source_Detail!$AD$2:$AD$6492,"Linn")</f>
        <v>48540</v>
      </c>
      <c r="E7" s="16">
        <f>SUMIFS(Source_Detail!$O$2:$O$6492,Source_Detail!$M$2:$M$6492,$A7,Source_Detail!$AD$2:$AD$6492,"Linn")</f>
        <v>55</v>
      </c>
      <c r="F7" s="16">
        <f>SUMIFS(Source_Detail!$P$2:$P$6492,Source_Detail!$M$2:$M$6492,$A7,Source_Detail!$AD$2:$AD$6492,"Linn")</f>
        <v>6</v>
      </c>
      <c r="G7" s="16">
        <f>SUMIFS(Source_Detail!$Q$2:$Q$6492,Source_Detail!$M$2:$M$6492,$A7,Source_Detail!$AD$2:$AD$6492,"Linn")</f>
        <v>58</v>
      </c>
      <c r="H7" s="16">
        <f>SUMIFS(Source_Detail!$R$2:$R$6492,Source_Detail!$M$2:$M$6492,$A7,Source_Detail!$AD$2:$AD$6492,"Linn")</f>
        <v>6</v>
      </c>
      <c r="I7" s="16">
        <f>SUMIFS(Source_Detail!$T$2:$T$6492,Source_Detail!$M$2:$M$6492,$A7,Source_Detail!$AD$2:$AD$6492,"Linn")</f>
        <v>2544</v>
      </c>
      <c r="J7" s="15">
        <f>IFERROR(D7/C7,"N/M")</f>
        <v>1.646540027137042</v>
      </c>
      <c r="K7" s="23">
        <f>IFERROR(C7/B7,"N/M")</f>
        <v>0.02194384667890897</v>
      </c>
      <c r="L7" s="15">
        <f>IFERROR(F7/E7,"N/M")</f>
        <v>0.10909090909090909</v>
      </c>
      <c r="M7" s="18">
        <f>IFERROR(D7/F7,"N/M")</f>
        <v>8090.0</v>
      </c>
      <c r="O7" s="18">
        <f>SUMIFS(Source_Detail!$V$2:$V$6492,Source_Detail!$M$2:$M$6492,$A7,Source_Detail!$AD$2:$AD$6492,"Iowa ex-Linn")</f>
        <v>343609328</v>
      </c>
      <c r="P7" s="18">
        <f>SUMIFS(Source_Detail!$W$2:$W$6492,Source_Detail!$M$2:$M$6492,$A7,Source_Detail!$AD$2:$AD$6492,"Iowa ex-Linn")</f>
        <v>9718217</v>
      </c>
      <c r="Q7" s="18">
        <f>SUMIFS(Source_Detail!$AB$2:$AB$6492,Source_Detail!$M$2:$M$6492,$A7,Source_Detail!$AD$2:$AD$6492,"Iowa ex-Linn")</f>
        <v>2951555</v>
      </c>
      <c r="R7" s="16">
        <f>SUMIFS(Source_Detail!$O$2:$O$6492,Source_Detail!$M$2:$M$6492,$A7,Source_Detail!$AD$2:$AD$6492,"Iowa ex-Linn")</f>
        <v>5238</v>
      </c>
      <c r="S7" s="16">
        <f>SUMIFS(Source_Detail!$P$2:$P$6492,Source_Detail!$M$2:$M$6492,$A7,Source_Detail!$AD$2:$AD$6492,"Iowa ex-Linn")</f>
        <v>328</v>
      </c>
      <c r="T7" s="16">
        <f>SUMIFS(Source_Detail!$Q$2:$Q$6492,Source_Detail!$M$2:$M$6492,$A7,Source_Detail!$AD$2:$AD$6492,"Iowa ex-Linn")</f>
        <v>7549</v>
      </c>
      <c r="U7" s="16">
        <f>SUMIFS(Source_Detail!$R$2:$R$6492,Source_Detail!$M$2:$M$6492,$A7,Source_Detail!$AD$2:$AD$6492,"Iowa ex-Linn")</f>
        <v>408</v>
      </c>
      <c r="V7" s="16">
        <f>SUMIFS(Source_Detail!$T$2:$T$6492,Source_Detail!$M$2:$M$6492,$A7,Source_Detail!$AD$2:$AD$6492,"Iowa ex-Linn")</f>
        <v>617443</v>
      </c>
      <c r="W7" s="15">
        <f>IFERROR(Q7/P7,"N/M")</f>
        <v>0.303713633889838</v>
      </c>
      <c r="X7" s="23">
        <f>IFERROR(P7/O7,"N/M")</f>
        <v>0.028282750810536786</v>
      </c>
      <c r="Y7" s="15">
        <f>IFERROR(S7/R7,"N/M")</f>
        <v>0.06261932035127911</v>
      </c>
      <c r="Z7" s="18">
        <f>IFERROR(Q7/S7,"N/M")</f>
        <v>8998.643292682927</v>
      </c>
    </row>
    <row r="8" spans="1:26">
      <c r="A8" s="15">
        <v>0.7</v>
      </c>
      <c r="B8" s="18">
        <f>SUMIFS(Source_Detail!$V$2:$V$6492,Source_Detail!$M$2:$M$6492,$A8,Source_Detail!$AD$2:$AD$6492,"Linn")</f>
        <v>5941966</v>
      </c>
      <c r="C8" s="18">
        <f>SUMIFS(Source_Detail!$W$2:$W$6492,Source_Detail!$M$2:$M$6492,$A8,Source_Detail!$AD$2:$AD$6492,"Linn")</f>
        <v>132321</v>
      </c>
      <c r="D8" s="18">
        <f>SUMIFS(Source_Detail!$AB$2:$AB$6492,Source_Detail!$M$2:$M$6492,$A8,Source_Detail!$AD$2:$AD$6492,"Linn")</f>
        <v>92025</v>
      </c>
      <c r="E8" s="16">
        <f>SUMIFS(Source_Detail!$O$2:$O$6492,Source_Detail!$M$2:$M$6492,$A8,Source_Detail!$AD$2:$AD$6492,"Linn")</f>
        <v>143</v>
      </c>
      <c r="F8" s="16">
        <f>SUMIFS(Source_Detail!$P$2:$P$6492,Source_Detail!$M$2:$M$6492,$A8,Source_Detail!$AD$2:$AD$6492,"Linn")</f>
        <v>16</v>
      </c>
      <c r="G8" s="16">
        <f>SUMIFS(Source_Detail!$Q$2:$Q$6492,Source_Detail!$M$2:$M$6492,$A8,Source_Detail!$AD$2:$AD$6492,"Linn")</f>
        <v>176</v>
      </c>
      <c r="H8" s="16">
        <f>SUMIFS(Source_Detail!$R$2:$R$6492,Source_Detail!$M$2:$M$6492,$A8,Source_Detail!$AD$2:$AD$6492,"Linn")</f>
        <v>18</v>
      </c>
      <c r="I8" s="16">
        <f>SUMIFS(Source_Detail!$T$2:$T$6492,Source_Detail!$M$2:$M$6492,$A8,Source_Detail!$AD$2:$AD$6492,"Linn")</f>
        <v>10590</v>
      </c>
      <c r="J8" s="15">
        <f>IFERROR(D8/C8,"N/M")</f>
        <v>0.69546783957195</v>
      </c>
      <c r="K8" s="23">
        <f>IFERROR(C8/B8,"N/M")</f>
        <v>0.022268892147817743</v>
      </c>
      <c r="L8" s="15">
        <f>IFERROR(F8/E8,"N/M")</f>
        <v>0.11188811188811189</v>
      </c>
      <c r="M8" s="18">
        <f>IFERROR(D8/F8,"N/M")</f>
        <v>5751.5625</v>
      </c>
      <c r="O8" s="18">
        <f>SUMIFS(Source_Detail!$V$2:$V$6492,Source_Detail!$M$2:$M$6492,$A8,Source_Detail!$AD$2:$AD$6492,"Iowa ex-Linn")</f>
        <v>1834101992</v>
      </c>
      <c r="P8" s="18">
        <f>SUMIFS(Source_Detail!$W$2:$W$6492,Source_Detail!$M$2:$M$6492,$A8,Source_Detail!$AD$2:$AD$6492,"Iowa ex-Linn")</f>
        <v>77552121</v>
      </c>
      <c r="Q8" s="18">
        <f>SUMIFS(Source_Detail!$AB$2:$AB$6492,Source_Detail!$M$2:$M$6492,$A8,Source_Detail!$AD$2:$AD$6492,"Iowa ex-Linn")</f>
        <v>24130848</v>
      </c>
      <c r="R8" s="16">
        <f>SUMIFS(Source_Detail!$O$2:$O$6492,Source_Detail!$M$2:$M$6492,$A8,Source_Detail!$AD$2:$AD$6492,"Iowa ex-Linn")</f>
        <v>23380</v>
      </c>
      <c r="S8" s="16">
        <f>SUMIFS(Source_Detail!$P$2:$P$6492,Source_Detail!$M$2:$M$6492,$A8,Source_Detail!$AD$2:$AD$6492,"Iowa ex-Linn")</f>
        <v>2320</v>
      </c>
      <c r="T8" s="16">
        <f>SUMIFS(Source_Detail!$Q$2:$Q$6492,Source_Detail!$M$2:$M$6492,$A8,Source_Detail!$AD$2:$AD$6492,"Iowa ex-Linn")</f>
        <v>35567</v>
      </c>
      <c r="U8" s="16">
        <f>SUMIFS(Source_Detail!$R$2:$R$6492,Source_Detail!$M$2:$M$6492,$A8,Source_Detail!$AD$2:$AD$6492,"Iowa ex-Linn")</f>
        <v>3123</v>
      </c>
      <c r="V8" s="16">
        <f>SUMIFS(Source_Detail!$T$2:$T$6492,Source_Detail!$M$2:$M$6492,$A8,Source_Detail!$AD$2:$AD$6492,"Iowa ex-Linn")</f>
        <v>3036280</v>
      </c>
      <c r="W8" s="15">
        <f>IFERROR(Q8/P8,"N/M")</f>
        <v>0.31115651885265655</v>
      </c>
      <c r="X8" s="23">
        <f>IFERROR(P8/O8,"N/M")</f>
        <v>0.04228342880508686</v>
      </c>
      <c r="Y8" s="15">
        <f>IFERROR(S8/R8,"N/M")</f>
        <v>0.09923011120615911</v>
      </c>
      <c r="Z8" s="18">
        <f>IFERROR(Q8/S8,"N/M")</f>
        <v>10401.227586206896</v>
      </c>
    </row>
    <row r="9" spans="1:26">
      <c r="A9" s="15">
        <v>0.75</v>
      </c>
      <c r="B9" s="18">
        <f>SUMIFS(Source_Detail!$V$2:$V$6492,Source_Detail!$M$2:$M$6492,$A9,Source_Detail!$AD$2:$AD$6492,"Linn")</f>
        <v>71132867</v>
      </c>
      <c r="C9" s="18">
        <f>SUMIFS(Source_Detail!$W$2:$W$6492,Source_Detail!$M$2:$M$6492,$A9,Source_Detail!$AD$2:$AD$6492,"Linn")</f>
        <v>2370244</v>
      </c>
      <c r="D9" s="18">
        <f>SUMIFS(Source_Detail!$AB$2:$AB$6492,Source_Detail!$M$2:$M$6492,$A9,Source_Detail!$AD$2:$AD$6492,"Linn")</f>
        <v>2795599</v>
      </c>
      <c r="E9" s="16">
        <f>SUMIFS(Source_Detail!$O$2:$O$6492,Source_Detail!$M$2:$M$6492,$A9,Source_Detail!$AD$2:$AD$6492,"Linn")</f>
        <v>804</v>
      </c>
      <c r="F9" s="16">
        <f>SUMIFS(Source_Detail!$P$2:$P$6492,Source_Detail!$M$2:$M$6492,$A9,Source_Detail!$AD$2:$AD$6492,"Linn")</f>
        <v>133</v>
      </c>
      <c r="G9" s="16">
        <f>SUMIFS(Source_Detail!$Q$2:$Q$6492,Source_Detail!$M$2:$M$6492,$A9,Source_Detail!$AD$2:$AD$6492,"Linn")</f>
        <v>1278</v>
      </c>
      <c r="H9" s="16">
        <f>SUMIFS(Source_Detail!$R$2:$R$6492,Source_Detail!$M$2:$M$6492,$A9,Source_Detail!$AD$2:$AD$6492,"Linn")</f>
        <v>206</v>
      </c>
      <c r="I9" s="16">
        <f>SUMIFS(Source_Detail!$T$2:$T$6492,Source_Detail!$M$2:$M$6492,$A9,Source_Detail!$AD$2:$AD$6492,"Linn")</f>
        <v>104998</v>
      </c>
      <c r="J9" s="15">
        <f>IFERROR(D9/C9,"N/M")</f>
        <v>1.179456207884083</v>
      </c>
      <c r="K9" s="23">
        <f>IFERROR(C9/B9,"N/M")</f>
        <v>0.033321361839668294</v>
      </c>
      <c r="L9" s="15">
        <f>IFERROR(F9/E9,"N/M")</f>
        <v>0.1654228855721393</v>
      </c>
      <c r="M9" s="18">
        <f>IFERROR(D9/F9,"N/M")</f>
        <v>21019.541353383458</v>
      </c>
      <c r="O9" s="18">
        <f>SUMIFS(Source_Detail!$V$2:$V$6492,Source_Detail!$M$2:$M$6492,$A9,Source_Detail!$AD$2:$AD$6492,"Iowa ex-Linn")</f>
        <v>9853259040</v>
      </c>
      <c r="P9" s="18">
        <f>SUMIFS(Source_Detail!$W$2:$W$6492,Source_Detail!$M$2:$M$6492,$A9,Source_Detail!$AD$2:$AD$6492,"Iowa ex-Linn")</f>
        <v>511099690</v>
      </c>
      <c r="Q9" s="18">
        <f>SUMIFS(Source_Detail!$AB$2:$AB$6492,Source_Detail!$M$2:$M$6492,$A9,Source_Detail!$AD$2:$AD$6492,"Iowa ex-Linn")</f>
        <v>160179094</v>
      </c>
      <c r="R9" s="16">
        <f>SUMIFS(Source_Detail!$O$2:$O$6492,Source_Detail!$M$2:$M$6492,$A9,Source_Detail!$AD$2:$AD$6492,"Iowa ex-Linn")</f>
        <v>91956</v>
      </c>
      <c r="S9" s="16">
        <f>SUMIFS(Source_Detail!$P$2:$P$6492,Source_Detail!$M$2:$M$6492,$A9,Source_Detail!$AD$2:$AD$6492,"Iowa ex-Linn")</f>
        <v>11768</v>
      </c>
      <c r="T9" s="16">
        <f>SUMIFS(Source_Detail!$Q$2:$Q$6492,Source_Detail!$M$2:$M$6492,$A9,Source_Detail!$AD$2:$AD$6492,"Iowa ex-Linn")</f>
        <v>141647</v>
      </c>
      <c r="U9" s="16">
        <f>SUMIFS(Source_Detail!$R$2:$R$6492,Source_Detail!$M$2:$M$6492,$A9,Source_Detail!$AD$2:$AD$6492,"Iowa ex-Linn")</f>
        <v>16125</v>
      </c>
      <c r="V9" s="16">
        <f>SUMIFS(Source_Detail!$T$2:$T$6492,Source_Detail!$M$2:$M$6492,$A9,Source_Detail!$AD$2:$AD$6492,"Iowa ex-Linn")</f>
        <v>15100781</v>
      </c>
      <c r="W9" s="15">
        <f>IFERROR(Q9/P9,"N/M")</f>
        <v>0.31340088271233346</v>
      </c>
      <c r="X9" s="23">
        <f>IFERROR(P9/O9,"N/M")</f>
        <v>0.051871130955266145</v>
      </c>
      <c r="Y9" s="15">
        <f>IFERROR(S9/R9,"N/M")</f>
        <v>0.1279742485536561</v>
      </c>
      <c r="Z9" s="18">
        <f>IFERROR(Q9/S9,"N/M")</f>
        <v>13611.411794697484</v>
      </c>
    </row>
    <row r="10" spans="1:26">
      <c r="A10" s="15">
        <v>0.8</v>
      </c>
      <c r="B10" s="18">
        <f>SUMIFS(Source_Detail!$V$2:$V$6492,Source_Detail!$M$2:$M$6492,$A10,Source_Detail!$AD$2:$AD$6492,"Linn")</f>
        <v>403051644</v>
      </c>
      <c r="C10" s="18">
        <f>SUMIFS(Source_Detail!$W$2:$W$6492,Source_Detail!$M$2:$M$6492,$A10,Source_Detail!$AD$2:$AD$6492,"Linn")</f>
        <v>17931850</v>
      </c>
      <c r="D10" s="18">
        <f>SUMIFS(Source_Detail!$AB$2:$AB$6492,Source_Detail!$M$2:$M$6492,$A10,Source_Detail!$AD$2:$AD$6492,"Linn")</f>
        <v>18849953</v>
      </c>
      <c r="E10" s="16">
        <f>SUMIFS(Source_Detail!$O$2:$O$6492,Source_Detail!$M$2:$M$6492,$A10,Source_Detail!$AD$2:$AD$6492,"Linn")</f>
        <v>2921</v>
      </c>
      <c r="F10" s="16">
        <f>SUMIFS(Source_Detail!$P$2:$P$6492,Source_Detail!$M$2:$M$6492,$A10,Source_Detail!$AD$2:$AD$6492,"Linn")</f>
        <v>605</v>
      </c>
      <c r="G10" s="16">
        <f>SUMIFS(Source_Detail!$Q$2:$Q$6492,Source_Detail!$M$2:$M$6492,$A10,Source_Detail!$AD$2:$AD$6492,"Linn")</f>
        <v>4858</v>
      </c>
      <c r="H10" s="16">
        <f>SUMIFS(Source_Detail!$R$2:$R$6492,Source_Detail!$M$2:$M$6492,$A10,Source_Detail!$AD$2:$AD$6492,"Linn")</f>
        <v>909</v>
      </c>
      <c r="I10" s="16">
        <f>SUMIFS(Source_Detail!$T$2:$T$6492,Source_Detail!$M$2:$M$6492,$A10,Source_Detail!$AD$2:$AD$6492,"Linn")</f>
        <v>559439</v>
      </c>
      <c r="J10" s="15">
        <f>IFERROR(D10/C10,"N/M")</f>
        <v>1.0511995694811187</v>
      </c>
      <c r="K10" s="23">
        <f>IFERROR(C10/B10,"N/M")</f>
        <v>0.04449020433718911</v>
      </c>
      <c r="L10" s="15">
        <f>IFERROR(F10/E10,"N/M")</f>
        <v>0.20712084902430675</v>
      </c>
      <c r="M10" s="18">
        <f>IFERROR(D10/F10,"N/M")</f>
        <v>31156.947107438016</v>
      </c>
      <c r="O10" s="18">
        <f>SUMIFS(Source_Detail!$V$2:$V$6492,Source_Detail!$M$2:$M$6492,$A10,Source_Detail!$AD$2:$AD$6492,"Iowa ex-Linn")</f>
        <v>33274253305</v>
      </c>
      <c r="P10" s="18">
        <f>SUMIFS(Source_Detail!$W$2:$W$6492,Source_Detail!$M$2:$M$6492,$A10,Source_Detail!$AD$2:$AD$6492,"Iowa ex-Linn")</f>
        <v>1906841393</v>
      </c>
      <c r="Q10" s="18">
        <f>SUMIFS(Source_Detail!$AB$2:$AB$6492,Source_Detail!$M$2:$M$6492,$A10,Source_Detail!$AD$2:$AD$6492,"Iowa ex-Linn")</f>
        <v>756855592</v>
      </c>
      <c r="R10" s="16">
        <f>SUMIFS(Source_Detail!$O$2:$O$6492,Source_Detail!$M$2:$M$6492,$A10,Source_Detail!$AD$2:$AD$6492,"Iowa ex-Linn")</f>
        <v>229543</v>
      </c>
      <c r="S10" s="16">
        <f>SUMIFS(Source_Detail!$P$2:$P$6492,Source_Detail!$M$2:$M$6492,$A10,Source_Detail!$AD$2:$AD$6492,"Iowa ex-Linn")</f>
        <v>38942</v>
      </c>
      <c r="T10" s="16">
        <f>SUMIFS(Source_Detail!$Q$2:$Q$6492,Source_Detail!$M$2:$M$6492,$A10,Source_Detail!$AD$2:$AD$6492,"Iowa ex-Linn")</f>
        <v>361759</v>
      </c>
      <c r="U10" s="16">
        <f>SUMIFS(Source_Detail!$R$2:$R$6492,Source_Detail!$M$2:$M$6492,$A10,Source_Detail!$AD$2:$AD$6492,"Iowa ex-Linn")</f>
        <v>53438</v>
      </c>
      <c r="V10" s="16">
        <f>SUMIFS(Source_Detail!$T$2:$T$6492,Source_Detail!$M$2:$M$6492,$A10,Source_Detail!$AD$2:$AD$6492,"Iowa ex-Linn")</f>
        <v>46864388</v>
      </c>
      <c r="W10" s="15">
        <f>IFERROR(Q10/P10,"N/M")</f>
        <v>0.39691586032189724</v>
      </c>
      <c r="X10" s="23">
        <f>IFERROR(P10/O10,"N/M")</f>
        <v>0.05730681243306716</v>
      </c>
      <c r="Y10" s="15">
        <f>IFERROR(S10/R10,"N/M")</f>
        <v>0.16965013091229095</v>
      </c>
      <c r="Z10" s="18">
        <f>IFERROR(Q10/S10,"N/M")</f>
        <v>19435.457654974063</v>
      </c>
    </row>
    <row r="11" spans="1:26">
      <c r="A11" s="15">
        <v>0.85</v>
      </c>
      <c r="B11" s="18">
        <f>SUMIFS(Source_Detail!$V$2:$V$6492,Source_Detail!$M$2:$M$6492,$A11,Source_Detail!$AD$2:$AD$6492,"Linn")</f>
        <v>514260012</v>
      </c>
      <c r="C11" s="18">
        <f>SUMIFS(Source_Detail!$W$2:$W$6492,Source_Detail!$M$2:$M$6492,$A11,Source_Detail!$AD$2:$AD$6492,"Linn")</f>
        <v>28431238</v>
      </c>
      <c r="D11" s="18">
        <f>SUMIFS(Source_Detail!$AB$2:$AB$6492,Source_Detail!$M$2:$M$6492,$A11,Source_Detail!$AD$2:$AD$6492,"Linn")</f>
        <v>26159254</v>
      </c>
      <c r="E11" s="16">
        <f>SUMIFS(Source_Detail!$O$2:$O$6492,Source_Detail!$M$2:$M$6492,$A11,Source_Detail!$AD$2:$AD$6492,"Linn")</f>
        <v>3235</v>
      </c>
      <c r="F11" s="16">
        <f>SUMIFS(Source_Detail!$P$2:$P$6492,Source_Detail!$M$2:$M$6492,$A11,Source_Detail!$AD$2:$AD$6492,"Linn")</f>
        <v>688</v>
      </c>
      <c r="G11" s="16">
        <f>SUMIFS(Source_Detail!$Q$2:$Q$6492,Source_Detail!$M$2:$M$6492,$A11,Source_Detail!$AD$2:$AD$6492,"Linn")</f>
        <v>4916</v>
      </c>
      <c r="H11" s="16">
        <f>SUMIFS(Source_Detail!$R$2:$R$6492,Source_Detail!$M$2:$M$6492,$A11,Source_Detail!$AD$2:$AD$6492,"Linn")</f>
        <v>991</v>
      </c>
      <c r="I11" s="16">
        <f>SUMIFS(Source_Detail!$T$2:$T$6492,Source_Detail!$M$2:$M$6492,$A11,Source_Detail!$AD$2:$AD$6492,"Linn")</f>
        <v>688283</v>
      </c>
      <c r="J11" s="15">
        <f>IFERROR(D11/C11,"N/M")</f>
        <v>0.9200884604462176</v>
      </c>
      <c r="K11" s="23">
        <f>IFERROR(C11/B11,"N/M")</f>
        <v>0.055285725774066215</v>
      </c>
      <c r="L11" s="15">
        <f>IFERROR(F11/E11,"N/M")</f>
        <v>0.2126738794435858</v>
      </c>
      <c r="M11" s="18">
        <f>IFERROR(D11/F11,"N/M")</f>
        <v>38022.17151162791</v>
      </c>
      <c r="O11" s="18">
        <f>SUMIFS(Source_Detail!$V$2:$V$6492,Source_Detail!$M$2:$M$6492,$A11,Source_Detail!$AD$2:$AD$6492,"Iowa ex-Linn")</f>
        <v>39545745872</v>
      </c>
      <c r="P11" s="18">
        <f>SUMIFS(Source_Detail!$W$2:$W$6492,Source_Detail!$M$2:$M$6492,$A11,Source_Detail!$AD$2:$AD$6492,"Iowa ex-Linn")</f>
        <v>2542099262</v>
      </c>
      <c r="Q11" s="18">
        <f>SUMIFS(Source_Detail!$AB$2:$AB$6492,Source_Detail!$M$2:$M$6492,$A11,Source_Detail!$AD$2:$AD$6492,"Iowa ex-Linn")</f>
        <v>1292764092</v>
      </c>
      <c r="R11" s="16">
        <f>SUMIFS(Source_Detail!$O$2:$O$6492,Source_Detail!$M$2:$M$6492,$A11,Source_Detail!$AD$2:$AD$6492,"Iowa ex-Linn")</f>
        <v>223094</v>
      </c>
      <c r="S11" s="16">
        <f>SUMIFS(Source_Detail!$P$2:$P$6492,Source_Detail!$M$2:$M$6492,$A11,Source_Detail!$AD$2:$AD$6492,"Iowa ex-Linn")</f>
        <v>53747</v>
      </c>
      <c r="T11" s="16">
        <f>SUMIFS(Source_Detail!$Q$2:$Q$6492,Source_Detail!$M$2:$M$6492,$A11,Source_Detail!$AD$2:$AD$6492,"Iowa ex-Linn")</f>
        <v>395241</v>
      </c>
      <c r="U11" s="16">
        <f>SUMIFS(Source_Detail!$R$2:$R$6492,Source_Detail!$M$2:$M$6492,$A11,Source_Detail!$AD$2:$AD$6492,"Iowa ex-Linn")</f>
        <v>81174</v>
      </c>
      <c r="V11" s="16">
        <f>SUMIFS(Source_Detail!$T$2:$T$6492,Source_Detail!$M$2:$M$6492,$A11,Source_Detail!$AD$2:$AD$6492,"Iowa ex-Linn")</f>
        <v>52568535</v>
      </c>
      <c r="W11" s="15">
        <f>IFERROR(Q11/P11,"N/M")</f>
        <v>0.5085419406411833</v>
      </c>
      <c r="X11" s="23">
        <f>IFERROR(P11/O11,"N/M")</f>
        <v>0.06428249628236017</v>
      </c>
      <c r="Y11" s="15">
        <f>IFERROR(S11/R11,"N/M")</f>
        <v>0.24091638502156043</v>
      </c>
      <c r="Z11" s="18">
        <f>IFERROR(Q11/S11,"N/M")</f>
        <v>24052.76744748544</v>
      </c>
    </row>
    <row r="14" spans="1:26">
      <c r="A14" s="7" t="s">
        <v>46</v>
      </c>
      <c r="B14" s="7"/>
      <c r="C14" s="7"/>
      <c r="D14" s="7"/>
      <c r="E14" s="7"/>
      <c r="F14" s="7"/>
      <c r="G14" s="7"/>
      <c r="H14" s="7"/>
      <c r="I14" s="7"/>
      <c r="J14" s="7"/>
      <c r="K14" s="7"/>
      <c r="L14" s="7"/>
      <c r="M14" s="7"/>
      <c r="N14" s="7"/>
      <c r="O14" s="7"/>
      <c r="P14" s="7"/>
      <c r="Q14" s="7"/>
      <c r="R14" s="7"/>
      <c r="S14" s="7"/>
      <c r="T14" s="7"/>
      <c r="U14" s="7"/>
      <c r="V14" s="7"/>
      <c r="W14" s="7"/>
      <c r="X14" s="7"/>
      <c r="Y14" s="7"/>
      <c r="Z14" s="7"/>
    </row>
    <row r="15" spans="1:26">
      <c r="A15" s="17" t="s">
        <v>47</v>
      </c>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sheetData>
  <mergeCells count="4">
    <mergeCell ref="A1:Z1"/>
    <mergeCell ref="A2:Z2"/>
    <mergeCell ref="A14:Z14"/>
    <mergeCell ref="A15:Z17"/>
  </mergeCells>
  <pageMargins left="0.35" right="0.35" top="0.5" bottom="0.5" header="0.3" footer="0.3"/>
  <pageSetup paperSize="1" fitToHeight="2" orientation="landscape"/>
  <headerFooter>
    <oddHeader>&amp;L&amp;9RMA | 2027 planning indication&amp;R&amp;9Harborfield Crop Insurance</oddHeader>
    <oddFooter>&amp;L&amp;8Internal actuarial planning&amp;R&amp;8Page &amp;P of &amp;N</oddFooter>
  </headerFooter>
  <drawing r:id="rId1"/>
</worksheet>
</file>

<file path=xl/worksheets/sheet4.xml><?xml version="1.0" encoding="utf-8"?>
<worksheet xmlns="http://schemas.openxmlformats.org/spreadsheetml/2006/main" xmlns:r="http://schemas.openxmlformats.org/officeDocument/2006/relationships">
  <sheetPr>
    <tabColor rgb="FF5A6B7A"/>
  </sheetPr>
  <dimension ref="A1:AG6492"/>
  <sheetViews>
    <sheetView showGridLines="0" zoomScale="75" zoomScaleNormal="75" workbookViewId="0">
      <pane xSplit="6" ySplit="1" topLeftCell="G2" activePane="bottomRight" state="frozen"/>
      <selection pane="topRight" activeCell="G1" sqref="G1"/>
      <selection pane="bottomLeft" activeCell="A2" sqref="A2"/>
      <selection pane="bottomRight"/>
    </sheetView>
  </sheetViews>
  <sheetFormatPr defaultRowHeight="15"/>
  <cols>
    <col min="1" max="1" width="17.7109375" customWidth="1"/>
    <col min="2" max="2" width="11.7109375" customWidth="1"/>
    <col min="3" max="3" width="9.7109375" customWidth="1"/>
    <col min="4" max="4" width="7.7109375" customWidth="1"/>
    <col min="5" max="5" width="10.7109375" customWidth="1"/>
    <col min="6" max="6" width="18.7109375" customWidth="1"/>
    <col min="7" max="7" width="12.7109375" customWidth="1"/>
    <col min="8" max="8" width="15.7109375" customWidth="1"/>
    <col min="9" max="10" width="9.7109375" customWidth="1"/>
    <col min="11" max="11" width="12.7109375" customWidth="1"/>
    <col min="12" max="13" width="11.7109375" customWidth="1"/>
    <col min="14" max="14" width="12.7109375" customWidth="1"/>
    <col min="15" max="15" width="15.7109375" customWidth="1"/>
    <col min="16" max="17" width="14.7109375" customWidth="1"/>
    <col min="18" max="18" width="13.7109375" customWidth="1"/>
    <col min="19" max="19" width="12.7109375" customWidth="1"/>
    <col min="20" max="20" width="15.7109375" customWidth="1"/>
    <col min="21" max="23" width="16.7109375" customWidth="1"/>
    <col min="24" max="24" width="13.7109375" customWidth="1"/>
    <col min="25" max="25" width="17.7109375" customWidth="1"/>
    <col min="26" max="28" width="16.7109375" customWidth="1"/>
    <col min="29" max="30" width="13.7109375" customWidth="1"/>
    <col min="31" max="31" width="17.7109375" customWidth="1"/>
    <col min="32" max="32" width="24.7109375" customWidth="1"/>
    <col min="33" max="33" width="13.7109375" customWidth="1"/>
  </cols>
  <sheetData>
    <row r="1" spans="1:33" ht="32" customHeight="1">
      <c r="A1" t="s">
        <v>48</v>
      </c>
      <c r="B1" t="s">
        <v>2</v>
      </c>
      <c r="C1" t="s">
        <v>49</v>
      </c>
      <c r="D1" t="s">
        <v>50</v>
      </c>
      <c r="E1" t="s">
        <v>51</v>
      </c>
      <c r="F1" t="s">
        <v>52</v>
      </c>
      <c r="G1" t="s">
        <v>53</v>
      </c>
      <c r="H1" t="s">
        <v>54</v>
      </c>
      <c r="I1" t="s">
        <v>55</v>
      </c>
      <c r="J1" t="s">
        <v>56</v>
      </c>
      <c r="K1" t="s">
        <v>57</v>
      </c>
      <c r="L1" t="s">
        <v>58</v>
      </c>
      <c r="M1" t="s">
        <v>45</v>
      </c>
      <c r="N1" t="s">
        <v>59</v>
      </c>
      <c r="O1" t="s">
        <v>60</v>
      </c>
      <c r="P1" t="s">
        <v>61</v>
      </c>
      <c r="Q1" t="s">
        <v>62</v>
      </c>
      <c r="R1" t="s">
        <v>63</v>
      </c>
      <c r="S1" t="s">
        <v>64</v>
      </c>
      <c r="T1" t="s">
        <v>65</v>
      </c>
      <c r="U1" t="s">
        <v>66</v>
      </c>
      <c r="V1" t="s">
        <v>67</v>
      </c>
      <c r="W1" t="s">
        <v>68</v>
      </c>
      <c r="X1" t="s">
        <v>69</v>
      </c>
      <c r="Y1" t="s">
        <v>70</v>
      </c>
      <c r="Z1" t="s">
        <v>71</v>
      </c>
      <c r="AA1" t="s">
        <v>72</v>
      </c>
      <c r="AB1" t="s">
        <v>73</v>
      </c>
      <c r="AC1" t="s">
        <v>74</v>
      </c>
      <c r="AD1" t="s">
        <v>75</v>
      </c>
      <c r="AE1" t="s">
        <v>76</v>
      </c>
      <c r="AF1" t="s">
        <v>77</v>
      </c>
      <c r="AG1" t="s">
        <v>78</v>
      </c>
    </row>
    <row r="2" spans="1:33">
      <c r="A2" s="14" t="s">
        <v>79</v>
      </c>
      <c r="B2" s="16">
        <v>2015</v>
      </c>
      <c r="C2" s="16">
        <v>19</v>
      </c>
      <c r="D2" s="14" t="s">
        <v>80</v>
      </c>
      <c r="E2" s="16">
        <v>1</v>
      </c>
      <c r="F2" s="14" t="s">
        <v>81</v>
      </c>
      <c r="G2" s="16">
        <v>41</v>
      </c>
      <c r="H2" s="14" t="s">
        <v>82</v>
      </c>
      <c r="I2" s="16">
        <v>2</v>
      </c>
      <c r="J2" s="14" t="s">
        <v>83</v>
      </c>
      <c r="K2" s="14" t="s">
        <v>84</v>
      </c>
      <c r="L2" s="14" t="s">
        <v>85</v>
      </c>
      <c r="M2" s="23">
        <v>0.6</v>
      </c>
      <c r="N2" s="16">
        <v>1</v>
      </c>
      <c r="O2" s="16">
        <v>1</v>
      </c>
      <c r="P2" s="16">
        <v>0</v>
      </c>
      <c r="Q2" s="16">
        <v>1</v>
      </c>
      <c r="R2" s="16">
        <v>0</v>
      </c>
      <c r="S2" s="14" t="s">
        <v>86</v>
      </c>
      <c r="T2" s="16">
        <v>63</v>
      </c>
      <c r="U2" s="16">
        <v>0</v>
      </c>
      <c r="V2" s="18">
        <v>22602</v>
      </c>
      <c r="W2" s="18">
        <v>543</v>
      </c>
      <c r="X2" s="18">
        <v>348</v>
      </c>
      <c r="Y2" s="18">
        <v>0</v>
      </c>
      <c r="Z2" s="18">
        <v>0</v>
      </c>
      <c r="AA2" s="18">
        <v>0</v>
      </c>
      <c r="AB2" s="18">
        <v>0</v>
      </c>
      <c r="AC2" s="23">
        <v>0</v>
      </c>
      <c r="AD2" s="14" t="str">
        <f>IF(E2=113,"Linn","Iowa ex-Linn")</f>
        <v>Iowa ex-Linn</v>
      </c>
      <c r="AE2" s="23">
        <f>IFERROR(AB2/W2,"N/M")</f>
        <v>0.0</v>
      </c>
      <c r="AF2" s="14" t="str">
        <f>B2&amp;"|"&amp;TEXT(E2,"000")&amp;"|"&amp;TEXT(M2,"0.0000")</f>
        <v>2015|001|0.6000</v>
      </c>
      <c r="AG2" s="22" t="str">
        <f>IF(AND(B2&gt;=2015,B2&lt;=2024,C2=19,G2=41,I2=2,K2="A",L2="RBUP",M2&gt;=0.5,M2&lt;=0.85),"IN","OUT")</f>
        <v>IN</v>
      </c>
    </row>
    <row r="3" spans="1:33">
      <c r="A3" s="14" t="s">
        <v>79</v>
      </c>
      <c r="B3" s="16">
        <v>2015</v>
      </c>
      <c r="C3" s="16">
        <v>19</v>
      </c>
      <c r="D3" s="14" t="s">
        <v>80</v>
      </c>
      <c r="E3" s="16">
        <v>1</v>
      </c>
      <c r="F3" s="14" t="s">
        <v>81</v>
      </c>
      <c r="G3" s="16">
        <v>41</v>
      </c>
      <c r="H3" s="14" t="s">
        <v>82</v>
      </c>
      <c r="I3" s="16">
        <v>2</v>
      </c>
      <c r="J3" s="14" t="s">
        <v>83</v>
      </c>
      <c r="K3" s="14" t="s">
        <v>84</v>
      </c>
      <c r="L3" s="14" t="s">
        <v>85</v>
      </c>
      <c r="M3" s="23">
        <v>0.65</v>
      </c>
      <c r="N3" s="16">
        <v>15</v>
      </c>
      <c r="O3" s="16">
        <v>12</v>
      </c>
      <c r="P3" s="16">
        <v>0</v>
      </c>
      <c r="Q3" s="16">
        <v>27</v>
      </c>
      <c r="R3" s="16">
        <v>0</v>
      </c>
      <c r="S3" s="14" t="s">
        <v>86</v>
      </c>
      <c r="T3" s="16">
        <v>1914</v>
      </c>
      <c r="U3" s="16">
        <v>0</v>
      </c>
      <c r="V3" s="18">
        <v>780810</v>
      </c>
      <c r="W3" s="18">
        <v>21261</v>
      </c>
      <c r="X3" s="18">
        <v>13628</v>
      </c>
      <c r="Y3" s="18">
        <v>0</v>
      </c>
      <c r="Z3" s="18">
        <v>0</v>
      </c>
      <c r="AA3" s="18">
        <v>0</v>
      </c>
      <c r="AB3" s="18">
        <v>0</v>
      </c>
      <c r="AC3" s="23">
        <v>0</v>
      </c>
      <c r="AD3" s="14" t="str">
        <f>IF(E3=113,"Linn","Iowa ex-Linn")</f>
        <v>Iowa ex-Linn</v>
      </c>
      <c r="AE3" s="23">
        <f>IFERROR(AB3/W3,"N/M")</f>
        <v>0.0</v>
      </c>
      <c r="AF3" s="14" t="str">
        <f>B3&amp;"|"&amp;TEXT(E3,"000")&amp;"|"&amp;TEXT(M3,"0.0000")</f>
        <v>2015|001|0.6500</v>
      </c>
      <c r="AG3" s="22" t="str">
        <f>IF(AND(B3&gt;=2015,B3&lt;=2024,C3=19,G3=41,I3=2,K3="A",L3="RBUP",M3&gt;=0.5,M3&lt;=0.85),"IN","OUT")</f>
        <v>IN</v>
      </c>
    </row>
    <row r="4" spans="1:33">
      <c r="A4" s="14" t="s">
        <v>79</v>
      </c>
      <c r="B4" s="16">
        <v>2015</v>
      </c>
      <c r="C4" s="16">
        <v>19</v>
      </c>
      <c r="D4" s="14" t="s">
        <v>80</v>
      </c>
      <c r="E4" s="16">
        <v>1</v>
      </c>
      <c r="F4" s="14" t="s">
        <v>81</v>
      </c>
      <c r="G4" s="16">
        <v>41</v>
      </c>
      <c r="H4" s="14" t="s">
        <v>82</v>
      </c>
      <c r="I4" s="16">
        <v>2</v>
      </c>
      <c r="J4" s="14" t="s">
        <v>83</v>
      </c>
      <c r="K4" s="14" t="s">
        <v>84</v>
      </c>
      <c r="L4" s="14" t="s">
        <v>85</v>
      </c>
      <c r="M4" s="23">
        <v>0.7</v>
      </c>
      <c r="N4" s="16">
        <v>39</v>
      </c>
      <c r="O4" s="16">
        <v>23</v>
      </c>
      <c r="P4" s="16">
        <v>0</v>
      </c>
      <c r="Q4" s="16">
        <v>33</v>
      </c>
      <c r="R4" s="16">
        <v>0</v>
      </c>
      <c r="S4" s="14" t="s">
        <v>86</v>
      </c>
      <c r="T4" s="16">
        <v>2128</v>
      </c>
      <c r="U4" s="16">
        <v>0</v>
      </c>
      <c r="V4" s="18">
        <v>986574</v>
      </c>
      <c r="W4" s="18">
        <v>29472</v>
      </c>
      <c r="X4" s="18">
        <v>19730</v>
      </c>
      <c r="Y4" s="18">
        <v>0</v>
      </c>
      <c r="Z4" s="18">
        <v>0</v>
      </c>
      <c r="AA4" s="18">
        <v>0</v>
      </c>
      <c r="AB4" s="18">
        <v>0</v>
      </c>
      <c r="AC4" s="23">
        <v>0</v>
      </c>
      <c r="AD4" s="14" t="str">
        <f>IF(E4=113,"Linn","Iowa ex-Linn")</f>
        <v>Iowa ex-Linn</v>
      </c>
      <c r="AE4" s="23">
        <f>IFERROR(AB4/W4,"N/M")</f>
        <v>0.0</v>
      </c>
      <c r="AF4" s="14" t="str">
        <f>B4&amp;"|"&amp;TEXT(E4,"000")&amp;"|"&amp;TEXT(M4,"0.0000")</f>
        <v>2015|001|0.7000</v>
      </c>
      <c r="AG4" s="22" t="str">
        <f>IF(AND(B4&gt;=2015,B4&lt;=2024,C4=19,G4=41,I4=2,K4="A",L4="RBUP",M4&gt;=0.5,M4&lt;=0.85),"IN","OUT")</f>
        <v>IN</v>
      </c>
    </row>
    <row r="5" spans="1:33">
      <c r="A5" s="14" t="s">
        <v>79</v>
      </c>
      <c r="B5" s="16">
        <v>2015</v>
      </c>
      <c r="C5" s="16">
        <v>19</v>
      </c>
      <c r="D5" s="14" t="s">
        <v>80</v>
      </c>
      <c r="E5" s="16">
        <v>1</v>
      </c>
      <c r="F5" s="14" t="s">
        <v>81</v>
      </c>
      <c r="G5" s="16">
        <v>41</v>
      </c>
      <c r="H5" s="14" t="s">
        <v>82</v>
      </c>
      <c r="I5" s="16">
        <v>2</v>
      </c>
      <c r="J5" s="14" t="s">
        <v>83</v>
      </c>
      <c r="K5" s="14" t="s">
        <v>84</v>
      </c>
      <c r="L5" s="14" t="s">
        <v>85</v>
      </c>
      <c r="M5" s="23">
        <v>0.75</v>
      </c>
      <c r="N5" s="16">
        <v>97</v>
      </c>
      <c r="O5" s="16">
        <v>75</v>
      </c>
      <c r="P5" s="16">
        <v>6</v>
      </c>
      <c r="Q5" s="16">
        <v>106</v>
      </c>
      <c r="R5" s="16">
        <v>7</v>
      </c>
      <c r="S5" s="14" t="s">
        <v>86</v>
      </c>
      <c r="T5" s="16">
        <v>12869</v>
      </c>
      <c r="U5" s="16">
        <v>0</v>
      </c>
      <c r="V5" s="18">
        <v>6592897</v>
      </c>
      <c r="W5" s="18">
        <v>293285</v>
      </c>
      <c r="X5" s="18">
        <v>205075</v>
      </c>
      <c r="Y5" s="18">
        <v>0</v>
      </c>
      <c r="Z5" s="18">
        <v>0</v>
      </c>
      <c r="AA5" s="18">
        <v>0</v>
      </c>
      <c r="AB5" s="18">
        <v>28169</v>
      </c>
      <c r="AC5" s="23">
        <v>0.1</v>
      </c>
      <c r="AD5" s="14" t="str">
        <f>IF(E5=113,"Linn","Iowa ex-Linn")</f>
        <v>Iowa ex-Linn</v>
      </c>
      <c r="AE5" s="23">
        <f>IFERROR(AB5/W5,"N/M")</f>
        <v>0.0960465076631945</v>
      </c>
      <c r="AF5" s="14" t="str">
        <f>B5&amp;"|"&amp;TEXT(E5,"000")&amp;"|"&amp;TEXT(M5,"0.0000")</f>
        <v>2015|001|0.7500</v>
      </c>
      <c r="AG5" s="22" t="str">
        <f>IF(AND(B5&gt;=2015,B5&lt;=2024,C5=19,G5=41,I5=2,K5="A",L5="RBUP",M5&gt;=0.5,M5&lt;=0.85),"IN","OUT")</f>
        <v>IN</v>
      </c>
    </row>
    <row r="6" spans="1:33">
      <c r="A6" s="14" t="s">
        <v>79</v>
      </c>
      <c r="B6" s="16">
        <v>2015</v>
      </c>
      <c r="C6" s="16">
        <v>19</v>
      </c>
      <c r="D6" s="14" t="s">
        <v>80</v>
      </c>
      <c r="E6" s="16">
        <v>1</v>
      </c>
      <c r="F6" s="14" t="s">
        <v>81</v>
      </c>
      <c r="G6" s="16">
        <v>41</v>
      </c>
      <c r="H6" s="14" t="s">
        <v>82</v>
      </c>
      <c r="I6" s="16">
        <v>2</v>
      </c>
      <c r="J6" s="14" t="s">
        <v>83</v>
      </c>
      <c r="K6" s="14" t="s">
        <v>84</v>
      </c>
      <c r="L6" s="14" t="s">
        <v>85</v>
      </c>
      <c r="M6" s="23">
        <v>0.8</v>
      </c>
      <c r="N6" s="16">
        <v>276</v>
      </c>
      <c r="O6" s="16">
        <v>237</v>
      </c>
      <c r="P6" s="16">
        <v>10</v>
      </c>
      <c r="Q6" s="16">
        <v>332</v>
      </c>
      <c r="R6" s="16">
        <v>15</v>
      </c>
      <c r="S6" s="14" t="s">
        <v>86</v>
      </c>
      <c r="T6" s="16">
        <v>47575</v>
      </c>
      <c r="U6" s="16">
        <v>0</v>
      </c>
      <c r="V6" s="18">
        <v>26351666</v>
      </c>
      <c r="W6" s="18">
        <v>1477390</v>
      </c>
      <c r="X6" s="18">
        <v>924845</v>
      </c>
      <c r="Y6" s="18">
        <v>0</v>
      </c>
      <c r="Z6" s="18">
        <v>0</v>
      </c>
      <c r="AA6" s="18">
        <v>0</v>
      </c>
      <c r="AB6" s="18">
        <v>83009</v>
      </c>
      <c r="AC6" s="23">
        <v>0.06</v>
      </c>
      <c r="AD6" s="14" t="str">
        <f>IF(E6=113,"Linn","Iowa ex-Linn")</f>
        <v>Iowa ex-Linn</v>
      </c>
      <c r="AE6" s="23">
        <f>IFERROR(AB6/W6,"N/M")</f>
        <v>0.05618624736867042</v>
      </c>
      <c r="AF6" s="14" t="str">
        <f>B6&amp;"|"&amp;TEXT(E6,"000")&amp;"|"&amp;TEXT(M6,"0.0000")</f>
        <v>2015|001|0.8000</v>
      </c>
      <c r="AG6" s="22" t="str">
        <f>IF(AND(B6&gt;=2015,B6&lt;=2024,C6=19,G6=41,I6=2,K6="A",L6="RBUP",M6&gt;=0.5,M6&lt;=0.85),"IN","OUT")</f>
        <v>IN</v>
      </c>
    </row>
    <row r="7" spans="1:33">
      <c r="A7" s="14" t="s">
        <v>79</v>
      </c>
      <c r="B7" s="16">
        <v>2015</v>
      </c>
      <c r="C7" s="16">
        <v>19</v>
      </c>
      <c r="D7" s="14" t="s">
        <v>80</v>
      </c>
      <c r="E7" s="16">
        <v>1</v>
      </c>
      <c r="F7" s="14" t="s">
        <v>81</v>
      </c>
      <c r="G7" s="16">
        <v>41</v>
      </c>
      <c r="H7" s="14" t="s">
        <v>82</v>
      </c>
      <c r="I7" s="16">
        <v>2</v>
      </c>
      <c r="J7" s="14" t="s">
        <v>83</v>
      </c>
      <c r="K7" s="14" t="s">
        <v>84</v>
      </c>
      <c r="L7" s="14" t="s">
        <v>85</v>
      </c>
      <c r="M7" s="23">
        <v>0.85</v>
      </c>
      <c r="N7" s="16">
        <v>219</v>
      </c>
      <c r="O7" s="16">
        <v>172</v>
      </c>
      <c r="P7" s="16">
        <v>29</v>
      </c>
      <c r="Q7" s="16">
        <v>259</v>
      </c>
      <c r="R7" s="16">
        <v>60</v>
      </c>
      <c r="S7" s="14" t="s">
        <v>86</v>
      </c>
      <c r="T7" s="16">
        <v>38614</v>
      </c>
      <c r="U7" s="16">
        <v>0</v>
      </c>
      <c r="V7" s="18">
        <v>22333100</v>
      </c>
      <c r="W7" s="18">
        <v>1533938</v>
      </c>
      <c r="X7" s="18">
        <v>730901</v>
      </c>
      <c r="Y7" s="18">
        <v>0</v>
      </c>
      <c r="Z7" s="18">
        <v>0</v>
      </c>
      <c r="AA7" s="18">
        <v>0</v>
      </c>
      <c r="AB7" s="18">
        <v>1229981</v>
      </c>
      <c r="AC7" s="23">
        <v>0.8</v>
      </c>
      <c r="AD7" s="14" t="str">
        <f>IF(E7=113,"Linn","Iowa ex-Linn")</f>
        <v>Iowa ex-Linn</v>
      </c>
      <c r="AE7" s="23">
        <f>IFERROR(AB7/W7,"N/M")</f>
        <v>0.8018453157819938</v>
      </c>
      <c r="AF7" s="14" t="str">
        <f>B7&amp;"|"&amp;TEXT(E7,"000")&amp;"|"&amp;TEXT(M7,"0.0000")</f>
        <v>2015|001|0.8500</v>
      </c>
      <c r="AG7" s="22" t="str">
        <f>IF(AND(B7&gt;=2015,B7&lt;=2024,C7=19,G7=41,I7=2,K7="A",L7="RBUP",M7&gt;=0.5,M7&lt;=0.85),"IN","OUT")</f>
        <v>IN</v>
      </c>
    </row>
    <row r="8" spans="1:33">
      <c r="A8" s="14" t="s">
        <v>79</v>
      </c>
      <c r="B8" s="16">
        <v>2015</v>
      </c>
      <c r="C8" s="16">
        <v>19</v>
      </c>
      <c r="D8" s="14" t="s">
        <v>80</v>
      </c>
      <c r="E8" s="16">
        <v>3</v>
      </c>
      <c r="F8" s="14" t="s">
        <v>87</v>
      </c>
      <c r="G8" s="16">
        <v>41</v>
      </c>
      <c r="H8" s="14" t="s">
        <v>82</v>
      </c>
      <c r="I8" s="16">
        <v>2</v>
      </c>
      <c r="J8" s="14" t="s">
        <v>83</v>
      </c>
      <c r="K8" s="14" t="s">
        <v>84</v>
      </c>
      <c r="L8" s="14" t="s">
        <v>85</v>
      </c>
      <c r="M8" s="23">
        <v>0.5</v>
      </c>
      <c r="N8" s="16">
        <v>1</v>
      </c>
      <c r="O8" s="16">
        <v>0</v>
      </c>
      <c r="P8" s="16">
        <v>0</v>
      </c>
      <c r="Q8" s="16">
        <v>0</v>
      </c>
      <c r="R8" s="16">
        <v>0</v>
      </c>
      <c r="S8" s="14" t="s">
        <v>86</v>
      </c>
      <c r="T8" s="16">
        <v>0</v>
      </c>
      <c r="U8" s="16">
        <v>0</v>
      </c>
      <c r="V8" s="18">
        <v>0</v>
      </c>
      <c r="W8" s="18">
        <v>0</v>
      </c>
      <c r="X8" s="18">
        <v>0</v>
      </c>
      <c r="Y8" s="18">
        <v>0</v>
      </c>
      <c r="Z8" s="18">
        <v>0</v>
      </c>
      <c r="AA8" s="18">
        <v>0</v>
      </c>
      <c r="AB8" s="18">
        <v>0</v>
      </c>
      <c r="AC8" s="23">
        <v>0</v>
      </c>
      <c r="AD8" s="14" t="str">
        <f>IF(E8=113,"Linn","Iowa ex-Linn")</f>
        <v>Iowa ex-Linn</v>
      </c>
      <c r="AE8" s="23" t="str">
        <f>IFERROR(AB8/W8,"N/M")</f>
        <v>N/M</v>
      </c>
      <c r="AF8" s="14" t="str">
        <f>B8&amp;"|"&amp;TEXT(E8,"000")&amp;"|"&amp;TEXT(M8,"0.0000")</f>
        <v>2015|003|0.5000</v>
      </c>
      <c r="AG8" s="22" t="str">
        <f>IF(AND(B8&gt;=2015,B8&lt;=2024,C8=19,G8=41,I8=2,K8="A",L8="RBUP",M8&gt;=0.5,M8&lt;=0.85),"IN","OUT")</f>
        <v>IN</v>
      </c>
    </row>
    <row r="9" spans="1:33">
      <c r="A9" s="14" t="s">
        <v>79</v>
      </c>
      <c r="B9" s="16">
        <v>2015</v>
      </c>
      <c r="C9" s="16">
        <v>19</v>
      </c>
      <c r="D9" s="14" t="s">
        <v>80</v>
      </c>
      <c r="E9" s="16">
        <v>3</v>
      </c>
      <c r="F9" s="14" t="s">
        <v>87</v>
      </c>
      <c r="G9" s="16">
        <v>41</v>
      </c>
      <c r="H9" s="14" t="s">
        <v>82</v>
      </c>
      <c r="I9" s="16">
        <v>2</v>
      </c>
      <c r="J9" s="14" t="s">
        <v>83</v>
      </c>
      <c r="K9" s="14" t="s">
        <v>84</v>
      </c>
      <c r="L9" s="14" t="s">
        <v>85</v>
      </c>
      <c r="M9" s="23">
        <v>0.55</v>
      </c>
      <c r="N9" s="16">
        <v>1</v>
      </c>
      <c r="O9" s="16">
        <v>0</v>
      </c>
      <c r="P9" s="16">
        <v>0</v>
      </c>
      <c r="Q9" s="16">
        <v>0</v>
      </c>
      <c r="R9" s="16">
        <v>0</v>
      </c>
      <c r="S9" s="14" t="s">
        <v>86</v>
      </c>
      <c r="T9" s="16">
        <v>0</v>
      </c>
      <c r="U9" s="16">
        <v>0</v>
      </c>
      <c r="V9" s="18">
        <v>0</v>
      </c>
      <c r="W9" s="18">
        <v>0</v>
      </c>
      <c r="X9" s="18">
        <v>0</v>
      </c>
      <c r="Y9" s="18">
        <v>0</v>
      </c>
      <c r="Z9" s="18">
        <v>0</v>
      </c>
      <c r="AA9" s="18">
        <v>0</v>
      </c>
      <c r="AB9" s="18">
        <v>0</v>
      </c>
      <c r="AC9" s="23">
        <v>0</v>
      </c>
      <c r="AD9" s="14" t="str">
        <f>IF(E9=113,"Linn","Iowa ex-Linn")</f>
        <v>Iowa ex-Linn</v>
      </c>
      <c r="AE9" s="23" t="str">
        <f>IFERROR(AB9/W9,"N/M")</f>
        <v>N/M</v>
      </c>
      <c r="AF9" s="14" t="str">
        <f>B9&amp;"|"&amp;TEXT(E9,"000")&amp;"|"&amp;TEXT(M9,"0.0000")</f>
        <v>2015|003|0.5500</v>
      </c>
      <c r="AG9" s="22" t="str">
        <f>IF(AND(B9&gt;=2015,B9&lt;=2024,C9=19,G9=41,I9=2,K9="A",L9="RBUP",M9&gt;=0.5,M9&lt;=0.85),"IN","OUT")</f>
        <v>IN</v>
      </c>
    </row>
    <row r="10" spans="1:33">
      <c r="A10" s="14" t="s">
        <v>79</v>
      </c>
      <c r="B10" s="16">
        <v>2015</v>
      </c>
      <c r="C10" s="16">
        <v>19</v>
      </c>
      <c r="D10" s="14" t="s">
        <v>80</v>
      </c>
      <c r="E10" s="16">
        <v>3</v>
      </c>
      <c r="F10" s="14" t="s">
        <v>87</v>
      </c>
      <c r="G10" s="16">
        <v>41</v>
      </c>
      <c r="H10" s="14" t="s">
        <v>82</v>
      </c>
      <c r="I10" s="16">
        <v>2</v>
      </c>
      <c r="J10" s="14" t="s">
        <v>83</v>
      </c>
      <c r="K10" s="14" t="s">
        <v>84</v>
      </c>
      <c r="L10" s="14" t="s">
        <v>85</v>
      </c>
      <c r="M10" s="23">
        <v>0.6</v>
      </c>
      <c r="N10" s="16">
        <v>1</v>
      </c>
      <c r="O10" s="16">
        <v>1</v>
      </c>
      <c r="P10" s="16">
        <v>0</v>
      </c>
      <c r="Q10" s="16">
        <v>1</v>
      </c>
      <c r="R10" s="16">
        <v>0</v>
      </c>
      <c r="S10" s="14" t="s">
        <v>86</v>
      </c>
      <c r="T10" s="16">
        <v>57</v>
      </c>
      <c r="U10" s="16">
        <v>0</v>
      </c>
      <c r="V10" s="18">
        <v>24498</v>
      </c>
      <c r="W10" s="18">
        <v>494</v>
      </c>
      <c r="X10" s="18">
        <v>316</v>
      </c>
      <c r="Y10" s="18">
        <v>0</v>
      </c>
      <c r="Z10" s="18">
        <v>0</v>
      </c>
      <c r="AA10" s="18">
        <v>0</v>
      </c>
      <c r="AB10" s="18">
        <v>0</v>
      </c>
      <c r="AC10" s="23">
        <v>0</v>
      </c>
      <c r="AD10" s="14" t="str">
        <f>IF(E10=113,"Linn","Iowa ex-Linn")</f>
        <v>Iowa ex-Linn</v>
      </c>
      <c r="AE10" s="23">
        <f>IFERROR(AB10/W10,"N/M")</f>
        <v>0.0</v>
      </c>
      <c r="AF10" s="14" t="str">
        <f>B10&amp;"|"&amp;TEXT(E10,"000")&amp;"|"&amp;TEXT(M10,"0.0000")</f>
        <v>2015|003|0.6000</v>
      </c>
      <c r="AG10" s="22" t="str">
        <f>IF(AND(B10&gt;=2015,B10&lt;=2024,C10=19,G10=41,I10=2,K10="A",L10="RBUP",M10&gt;=0.5,M10&lt;=0.85),"IN","OUT")</f>
        <v>IN</v>
      </c>
    </row>
    <row r="11" spans="1:33">
      <c r="A11" s="14" t="s">
        <v>79</v>
      </c>
      <c r="B11" s="16">
        <v>2015</v>
      </c>
      <c r="C11" s="16">
        <v>19</v>
      </c>
      <c r="D11" s="14" t="s">
        <v>80</v>
      </c>
      <c r="E11" s="16">
        <v>3</v>
      </c>
      <c r="F11" s="14" t="s">
        <v>87</v>
      </c>
      <c r="G11" s="16">
        <v>41</v>
      </c>
      <c r="H11" s="14" t="s">
        <v>82</v>
      </c>
      <c r="I11" s="16">
        <v>2</v>
      </c>
      <c r="J11" s="14" t="s">
        <v>83</v>
      </c>
      <c r="K11" s="14" t="s">
        <v>84</v>
      </c>
      <c r="L11" s="14" t="s">
        <v>85</v>
      </c>
      <c r="M11" s="23">
        <v>0.65</v>
      </c>
      <c r="N11" s="16">
        <v>9</v>
      </c>
      <c r="O11" s="16">
        <v>8</v>
      </c>
      <c r="P11" s="16">
        <v>0</v>
      </c>
      <c r="Q11" s="16">
        <v>10</v>
      </c>
      <c r="R11" s="16">
        <v>0</v>
      </c>
      <c r="S11" s="14" t="s">
        <v>86</v>
      </c>
      <c r="T11" s="16">
        <v>457</v>
      </c>
      <c r="U11" s="16">
        <v>0</v>
      </c>
      <c r="V11" s="18">
        <v>197242</v>
      </c>
      <c r="W11" s="18">
        <v>6807</v>
      </c>
      <c r="X11" s="18">
        <v>4017</v>
      </c>
      <c r="Y11" s="18">
        <v>0</v>
      </c>
      <c r="Z11" s="18">
        <v>0</v>
      </c>
      <c r="AA11" s="18">
        <v>0</v>
      </c>
      <c r="AB11" s="18">
        <v>0</v>
      </c>
      <c r="AC11" s="23">
        <v>0</v>
      </c>
      <c r="AD11" s="14" t="str">
        <f>IF(E11=113,"Linn","Iowa ex-Linn")</f>
        <v>Iowa ex-Linn</v>
      </c>
      <c r="AE11" s="23">
        <f>IFERROR(AB11/W11,"N/M")</f>
        <v>0.0</v>
      </c>
      <c r="AF11" s="14" t="str">
        <f>B11&amp;"|"&amp;TEXT(E11,"000")&amp;"|"&amp;TEXT(M11,"0.0000")</f>
        <v>2015|003|0.6500</v>
      </c>
      <c r="AG11" s="22" t="str">
        <f>IF(AND(B11&gt;=2015,B11&lt;=2024,C11=19,G11=41,I11=2,K11="A",L11="RBUP",M11&gt;=0.5,M11&lt;=0.85),"IN","OUT")</f>
        <v>IN</v>
      </c>
    </row>
    <row r="12" spans="1:33">
      <c r="A12" s="14" t="s">
        <v>79</v>
      </c>
      <c r="B12" s="16">
        <v>2015</v>
      </c>
      <c r="C12" s="16">
        <v>19</v>
      </c>
      <c r="D12" s="14" t="s">
        <v>80</v>
      </c>
      <c r="E12" s="16">
        <v>3</v>
      </c>
      <c r="F12" s="14" t="s">
        <v>87</v>
      </c>
      <c r="G12" s="16">
        <v>41</v>
      </c>
      <c r="H12" s="14" t="s">
        <v>82</v>
      </c>
      <c r="I12" s="16">
        <v>2</v>
      </c>
      <c r="J12" s="14" t="s">
        <v>83</v>
      </c>
      <c r="K12" s="14" t="s">
        <v>84</v>
      </c>
      <c r="L12" s="14" t="s">
        <v>85</v>
      </c>
      <c r="M12" s="23">
        <v>0.7</v>
      </c>
      <c r="N12" s="16">
        <v>32</v>
      </c>
      <c r="O12" s="16">
        <v>25</v>
      </c>
      <c r="P12" s="16">
        <v>2</v>
      </c>
      <c r="Q12" s="16">
        <v>36</v>
      </c>
      <c r="R12" s="16">
        <v>3</v>
      </c>
      <c r="S12" s="14" t="s">
        <v>86</v>
      </c>
      <c r="T12" s="16">
        <v>3706</v>
      </c>
      <c r="U12" s="16">
        <v>0</v>
      </c>
      <c r="V12" s="18">
        <v>1737381</v>
      </c>
      <c r="W12" s="18">
        <v>83135</v>
      </c>
      <c r="X12" s="18">
        <v>58113</v>
      </c>
      <c r="Y12" s="18">
        <v>0</v>
      </c>
      <c r="Z12" s="18">
        <v>0</v>
      </c>
      <c r="AA12" s="18">
        <v>0</v>
      </c>
      <c r="AB12" s="18">
        <v>12921</v>
      </c>
      <c r="AC12" s="23">
        <v>0.16</v>
      </c>
      <c r="AD12" s="14" t="str">
        <f>IF(E12=113,"Linn","Iowa ex-Linn")</f>
        <v>Iowa ex-Linn</v>
      </c>
      <c r="AE12" s="23">
        <f>IFERROR(AB12/W12,"N/M")</f>
        <v>0.15542190413183377</v>
      </c>
      <c r="AF12" s="14" t="str">
        <f>B12&amp;"|"&amp;TEXT(E12,"000")&amp;"|"&amp;TEXT(M12,"0.0000")</f>
        <v>2015|003|0.7000</v>
      </c>
      <c r="AG12" s="22" t="str">
        <f>IF(AND(B12&gt;=2015,B12&lt;=2024,C12=19,G12=41,I12=2,K12="A",L12="RBUP",M12&gt;=0.5,M12&lt;=0.85),"IN","OUT")</f>
        <v>IN</v>
      </c>
    </row>
    <row r="13" spans="1:33">
      <c r="A13" s="14" t="s">
        <v>79</v>
      </c>
      <c r="B13" s="16">
        <v>2015</v>
      </c>
      <c r="C13" s="16">
        <v>19</v>
      </c>
      <c r="D13" s="14" t="s">
        <v>80</v>
      </c>
      <c r="E13" s="16">
        <v>3</v>
      </c>
      <c r="F13" s="14" t="s">
        <v>87</v>
      </c>
      <c r="G13" s="16">
        <v>41</v>
      </c>
      <c r="H13" s="14" t="s">
        <v>82</v>
      </c>
      <c r="I13" s="16">
        <v>2</v>
      </c>
      <c r="J13" s="14" t="s">
        <v>83</v>
      </c>
      <c r="K13" s="14" t="s">
        <v>84</v>
      </c>
      <c r="L13" s="14" t="s">
        <v>85</v>
      </c>
      <c r="M13" s="23">
        <v>0.75</v>
      </c>
      <c r="N13" s="16">
        <v>117</v>
      </c>
      <c r="O13" s="16">
        <v>89</v>
      </c>
      <c r="P13" s="16">
        <v>12</v>
      </c>
      <c r="Q13" s="16">
        <v>117</v>
      </c>
      <c r="R13" s="16">
        <v>15</v>
      </c>
      <c r="S13" s="14" t="s">
        <v>86</v>
      </c>
      <c r="T13" s="16">
        <v>12322</v>
      </c>
      <c r="U13" s="16">
        <v>0</v>
      </c>
      <c r="V13" s="18">
        <v>6206710</v>
      </c>
      <c r="W13" s="18">
        <v>382553</v>
      </c>
      <c r="X13" s="18">
        <v>258494</v>
      </c>
      <c r="Y13" s="18">
        <v>0</v>
      </c>
      <c r="Z13" s="18">
        <v>0</v>
      </c>
      <c r="AA13" s="18">
        <v>0</v>
      </c>
      <c r="AB13" s="18">
        <v>105123</v>
      </c>
      <c r="AC13" s="23">
        <v>0.27</v>
      </c>
      <c r="AD13" s="14" t="str">
        <f>IF(E13=113,"Linn","Iowa ex-Linn")</f>
        <v>Iowa ex-Linn</v>
      </c>
      <c r="AE13" s="23">
        <f>IFERROR(AB13/W13,"N/M")</f>
        <v>0.27479329661510954</v>
      </c>
      <c r="AF13" s="14" t="str">
        <f>B13&amp;"|"&amp;TEXT(E13,"000")&amp;"|"&amp;TEXT(M13,"0.0000")</f>
        <v>2015|003|0.7500</v>
      </c>
      <c r="AG13" s="22" t="str">
        <f>IF(AND(B13&gt;=2015,B13&lt;=2024,C13=19,G13=41,I13=2,K13="A",L13="RBUP",M13&gt;=0.5,M13&lt;=0.85),"IN","OUT")</f>
        <v>IN</v>
      </c>
    </row>
    <row r="14" spans="1:33">
      <c r="A14" s="14" t="s">
        <v>79</v>
      </c>
      <c r="B14" s="16">
        <v>2015</v>
      </c>
      <c r="C14" s="16">
        <v>19</v>
      </c>
      <c r="D14" s="14" t="s">
        <v>80</v>
      </c>
      <c r="E14" s="16">
        <v>3</v>
      </c>
      <c r="F14" s="14" t="s">
        <v>87</v>
      </c>
      <c r="G14" s="16">
        <v>41</v>
      </c>
      <c r="H14" s="14" t="s">
        <v>82</v>
      </c>
      <c r="I14" s="16">
        <v>2</v>
      </c>
      <c r="J14" s="14" t="s">
        <v>83</v>
      </c>
      <c r="K14" s="14" t="s">
        <v>84</v>
      </c>
      <c r="L14" s="14" t="s">
        <v>85</v>
      </c>
      <c r="M14" s="23">
        <v>0.8</v>
      </c>
      <c r="N14" s="16">
        <v>220</v>
      </c>
      <c r="O14" s="16">
        <v>177</v>
      </c>
      <c r="P14" s="16">
        <v>39</v>
      </c>
      <c r="Q14" s="16">
        <v>310</v>
      </c>
      <c r="R14" s="16">
        <v>50</v>
      </c>
      <c r="S14" s="14" t="s">
        <v>86</v>
      </c>
      <c r="T14" s="16">
        <v>35569</v>
      </c>
      <c r="U14" s="16">
        <v>0</v>
      </c>
      <c r="V14" s="18">
        <v>19671081</v>
      </c>
      <c r="W14" s="18">
        <v>1538419</v>
      </c>
      <c r="X14" s="18">
        <v>912083</v>
      </c>
      <c r="Y14" s="18">
        <v>0</v>
      </c>
      <c r="Z14" s="18">
        <v>0</v>
      </c>
      <c r="AA14" s="18">
        <v>0</v>
      </c>
      <c r="AB14" s="18">
        <v>787992</v>
      </c>
      <c r="AC14" s="23">
        <v>0.51</v>
      </c>
      <c r="AD14" s="14" t="str">
        <f>IF(E14=113,"Linn","Iowa ex-Linn")</f>
        <v>Iowa ex-Linn</v>
      </c>
      <c r="AE14" s="23">
        <f>IFERROR(AB14/W14,"N/M")</f>
        <v>0.5122089625778152</v>
      </c>
      <c r="AF14" s="14" t="str">
        <f>B14&amp;"|"&amp;TEXT(E14,"000")&amp;"|"&amp;TEXT(M14,"0.0000")</f>
        <v>2015|003|0.8000</v>
      </c>
      <c r="AG14" s="22" t="str">
        <f>IF(AND(B14&gt;=2015,B14&lt;=2024,C14=19,G14=41,I14=2,K14="A",L14="RBUP",M14&gt;=0.5,M14&lt;=0.85),"IN","OUT")</f>
        <v>IN</v>
      </c>
    </row>
    <row r="15" spans="1:33">
      <c r="A15" s="14" t="s">
        <v>79</v>
      </c>
      <c r="B15" s="16">
        <v>2015</v>
      </c>
      <c r="C15" s="16">
        <v>19</v>
      </c>
      <c r="D15" s="14" t="s">
        <v>80</v>
      </c>
      <c r="E15" s="16">
        <v>3</v>
      </c>
      <c r="F15" s="14" t="s">
        <v>87</v>
      </c>
      <c r="G15" s="16">
        <v>41</v>
      </c>
      <c r="H15" s="14" t="s">
        <v>82</v>
      </c>
      <c r="I15" s="16">
        <v>2</v>
      </c>
      <c r="J15" s="14" t="s">
        <v>83</v>
      </c>
      <c r="K15" s="14" t="s">
        <v>84</v>
      </c>
      <c r="L15" s="14" t="s">
        <v>85</v>
      </c>
      <c r="M15" s="23">
        <v>0.85</v>
      </c>
      <c r="N15" s="16">
        <v>80</v>
      </c>
      <c r="O15" s="16">
        <v>58</v>
      </c>
      <c r="P15" s="16">
        <v>32</v>
      </c>
      <c r="Q15" s="16">
        <v>91</v>
      </c>
      <c r="R15" s="16">
        <v>42</v>
      </c>
      <c r="S15" s="14" t="s">
        <v>86</v>
      </c>
      <c r="T15" s="16">
        <v>15033</v>
      </c>
      <c r="U15" s="16">
        <v>0</v>
      </c>
      <c r="V15" s="18">
        <v>8198425</v>
      </c>
      <c r="W15" s="18">
        <v>708321</v>
      </c>
      <c r="X15" s="18">
        <v>334202</v>
      </c>
      <c r="Y15" s="18">
        <v>0</v>
      </c>
      <c r="Z15" s="18">
        <v>0</v>
      </c>
      <c r="AA15" s="18">
        <v>0</v>
      </c>
      <c r="AB15" s="18">
        <v>861491</v>
      </c>
      <c r="AC15" s="23">
        <v>1.22</v>
      </c>
      <c r="AD15" s="14" t="str">
        <f>IF(E15=113,"Linn","Iowa ex-Linn")</f>
        <v>Iowa ex-Linn</v>
      </c>
      <c r="AE15" s="23">
        <f>IFERROR(AB15/W15,"N/M")</f>
        <v>1.2162437651855584</v>
      </c>
      <c r="AF15" s="14" t="str">
        <f>B15&amp;"|"&amp;TEXT(E15,"000")&amp;"|"&amp;TEXT(M15,"0.0000")</f>
        <v>2015|003|0.8500</v>
      </c>
      <c r="AG15" s="22" t="str">
        <f>IF(AND(B15&gt;=2015,B15&lt;=2024,C15=19,G15=41,I15=2,K15="A",L15="RBUP",M15&gt;=0.5,M15&lt;=0.85),"IN","OUT")</f>
        <v>IN</v>
      </c>
    </row>
    <row r="16" spans="1:33">
      <c r="A16" s="14" t="s">
        <v>79</v>
      </c>
      <c r="B16" s="16">
        <v>2015</v>
      </c>
      <c r="C16" s="16">
        <v>19</v>
      </c>
      <c r="D16" s="14" t="s">
        <v>80</v>
      </c>
      <c r="E16" s="16">
        <v>5</v>
      </c>
      <c r="F16" s="14" t="s">
        <v>88</v>
      </c>
      <c r="G16" s="16">
        <v>41</v>
      </c>
      <c r="H16" s="14" t="s">
        <v>82</v>
      </c>
      <c r="I16" s="16">
        <v>2</v>
      </c>
      <c r="J16" s="14" t="s">
        <v>83</v>
      </c>
      <c r="K16" s="14" t="s">
        <v>84</v>
      </c>
      <c r="L16" s="14" t="s">
        <v>85</v>
      </c>
      <c r="M16" s="23">
        <v>0.55</v>
      </c>
      <c r="N16" s="16">
        <v>1</v>
      </c>
      <c r="O16" s="16">
        <v>1</v>
      </c>
      <c r="P16" s="16">
        <v>0</v>
      </c>
      <c r="Q16" s="16">
        <v>1</v>
      </c>
      <c r="R16" s="16">
        <v>0</v>
      </c>
      <c r="S16" s="14" t="s">
        <v>86</v>
      </c>
      <c r="T16" s="16">
        <v>113</v>
      </c>
      <c r="U16" s="16">
        <v>0</v>
      </c>
      <c r="V16" s="18">
        <v>44284</v>
      </c>
      <c r="W16" s="18">
        <v>682</v>
      </c>
      <c r="X16" s="18">
        <v>546</v>
      </c>
      <c r="Y16" s="18">
        <v>0</v>
      </c>
      <c r="Z16" s="18">
        <v>0</v>
      </c>
      <c r="AA16" s="18">
        <v>0</v>
      </c>
      <c r="AB16" s="18">
        <v>0</v>
      </c>
      <c r="AC16" s="23">
        <v>0</v>
      </c>
      <c r="AD16" s="14" t="str">
        <f>IF(E16=113,"Linn","Iowa ex-Linn")</f>
        <v>Iowa ex-Linn</v>
      </c>
      <c r="AE16" s="23">
        <f>IFERROR(AB16/W16,"N/M")</f>
        <v>0.0</v>
      </c>
      <c r="AF16" s="14" t="str">
        <f>B16&amp;"|"&amp;TEXT(E16,"000")&amp;"|"&amp;TEXT(M16,"0.0000")</f>
        <v>2015|005|0.5500</v>
      </c>
      <c r="AG16" s="22" t="str">
        <f>IF(AND(B16&gt;=2015,B16&lt;=2024,C16=19,G16=41,I16=2,K16="A",L16="RBUP",M16&gt;=0.5,M16&lt;=0.85),"IN","OUT")</f>
        <v>IN</v>
      </c>
    </row>
    <row r="17" spans="1:33">
      <c r="A17" s="14" t="s">
        <v>79</v>
      </c>
      <c r="B17" s="16">
        <v>2015</v>
      </c>
      <c r="C17" s="16">
        <v>19</v>
      </c>
      <c r="D17" s="14" t="s">
        <v>80</v>
      </c>
      <c r="E17" s="16">
        <v>5</v>
      </c>
      <c r="F17" s="14" t="s">
        <v>88</v>
      </c>
      <c r="G17" s="16">
        <v>41</v>
      </c>
      <c r="H17" s="14" t="s">
        <v>82</v>
      </c>
      <c r="I17" s="16">
        <v>2</v>
      </c>
      <c r="J17" s="14" t="s">
        <v>83</v>
      </c>
      <c r="K17" s="14" t="s">
        <v>84</v>
      </c>
      <c r="L17" s="14" t="s">
        <v>85</v>
      </c>
      <c r="M17" s="23">
        <v>0.65</v>
      </c>
      <c r="N17" s="16">
        <v>5</v>
      </c>
      <c r="O17" s="16">
        <v>3</v>
      </c>
      <c r="P17" s="16">
        <v>0</v>
      </c>
      <c r="Q17" s="16">
        <v>4</v>
      </c>
      <c r="R17" s="16">
        <v>0</v>
      </c>
      <c r="S17" s="14" t="s">
        <v>86</v>
      </c>
      <c r="T17" s="16">
        <v>219</v>
      </c>
      <c r="U17" s="16">
        <v>0</v>
      </c>
      <c r="V17" s="18">
        <v>111446</v>
      </c>
      <c r="W17" s="18">
        <v>2908</v>
      </c>
      <c r="X17" s="18">
        <v>1871</v>
      </c>
      <c r="Y17" s="18">
        <v>0</v>
      </c>
      <c r="Z17" s="18">
        <v>0</v>
      </c>
      <c r="AA17" s="18">
        <v>0</v>
      </c>
      <c r="AB17" s="18">
        <v>0</v>
      </c>
      <c r="AC17" s="23">
        <v>0</v>
      </c>
      <c r="AD17" s="14" t="str">
        <f>IF(E17=113,"Linn","Iowa ex-Linn")</f>
        <v>Iowa ex-Linn</v>
      </c>
      <c r="AE17" s="23">
        <f>IFERROR(AB17/W17,"N/M")</f>
        <v>0.0</v>
      </c>
      <c r="AF17" s="14" t="str">
        <f>B17&amp;"|"&amp;TEXT(E17,"000")&amp;"|"&amp;TEXT(M17,"0.0000")</f>
        <v>2015|005|0.6500</v>
      </c>
      <c r="AG17" s="22" t="str">
        <f>IF(AND(B17&gt;=2015,B17&lt;=2024,C17=19,G17=41,I17=2,K17="A",L17="RBUP",M17&gt;=0.5,M17&lt;=0.85),"IN","OUT")</f>
        <v>IN</v>
      </c>
    </row>
    <row r="18" spans="1:33">
      <c r="A18" s="14" t="s">
        <v>79</v>
      </c>
      <c r="B18" s="16">
        <v>2015</v>
      </c>
      <c r="C18" s="16">
        <v>19</v>
      </c>
      <c r="D18" s="14" t="s">
        <v>80</v>
      </c>
      <c r="E18" s="16">
        <v>5</v>
      </c>
      <c r="F18" s="14" t="s">
        <v>88</v>
      </c>
      <c r="G18" s="16">
        <v>41</v>
      </c>
      <c r="H18" s="14" t="s">
        <v>82</v>
      </c>
      <c r="I18" s="16">
        <v>2</v>
      </c>
      <c r="J18" s="14" t="s">
        <v>83</v>
      </c>
      <c r="K18" s="14" t="s">
        <v>84</v>
      </c>
      <c r="L18" s="14" t="s">
        <v>85</v>
      </c>
      <c r="M18" s="23">
        <v>0.7</v>
      </c>
      <c r="N18" s="16">
        <v>32</v>
      </c>
      <c r="O18" s="16">
        <v>27</v>
      </c>
      <c r="P18" s="16">
        <v>5</v>
      </c>
      <c r="Q18" s="16">
        <v>41</v>
      </c>
      <c r="R18" s="16">
        <v>5</v>
      </c>
      <c r="S18" s="14" t="s">
        <v>86</v>
      </c>
      <c r="T18" s="16">
        <v>2663</v>
      </c>
      <c r="U18" s="16">
        <v>0</v>
      </c>
      <c r="V18" s="18">
        <v>1341617</v>
      </c>
      <c r="W18" s="18">
        <v>41749</v>
      </c>
      <c r="X18" s="18">
        <v>30896</v>
      </c>
      <c r="Y18" s="18">
        <v>0</v>
      </c>
      <c r="Z18" s="18">
        <v>0</v>
      </c>
      <c r="AA18" s="18">
        <v>0</v>
      </c>
      <c r="AB18" s="18">
        <v>48079</v>
      </c>
      <c r="AC18" s="23">
        <v>1.15</v>
      </c>
      <c r="AD18" s="14" t="str">
        <f>IF(E18=113,"Linn","Iowa ex-Linn")</f>
        <v>Iowa ex-Linn</v>
      </c>
      <c r="AE18" s="23">
        <f>IFERROR(AB18/W18,"N/M")</f>
        <v>1.1516203980933675</v>
      </c>
      <c r="AF18" s="14" t="str">
        <f>B18&amp;"|"&amp;TEXT(E18,"000")&amp;"|"&amp;TEXT(M18,"0.0000")</f>
        <v>2015|005|0.7000</v>
      </c>
      <c r="AG18" s="22" t="str">
        <f>IF(AND(B18&gt;=2015,B18&lt;=2024,C18=19,G18=41,I18=2,K18="A",L18="RBUP",M18&gt;=0.5,M18&lt;=0.85),"IN","OUT")</f>
        <v>IN</v>
      </c>
    </row>
    <row r="19" spans="1:33">
      <c r="A19" s="14" t="s">
        <v>79</v>
      </c>
      <c r="B19" s="16">
        <v>2015</v>
      </c>
      <c r="C19" s="16">
        <v>19</v>
      </c>
      <c r="D19" s="14" t="s">
        <v>80</v>
      </c>
      <c r="E19" s="16">
        <v>5</v>
      </c>
      <c r="F19" s="14" t="s">
        <v>88</v>
      </c>
      <c r="G19" s="16">
        <v>41</v>
      </c>
      <c r="H19" s="14" t="s">
        <v>82</v>
      </c>
      <c r="I19" s="16">
        <v>2</v>
      </c>
      <c r="J19" s="14" t="s">
        <v>83</v>
      </c>
      <c r="K19" s="14" t="s">
        <v>84</v>
      </c>
      <c r="L19" s="14" t="s">
        <v>85</v>
      </c>
      <c r="M19" s="23">
        <v>0.75</v>
      </c>
      <c r="N19" s="16">
        <v>76</v>
      </c>
      <c r="O19" s="16">
        <v>65</v>
      </c>
      <c r="P19" s="16">
        <v>4</v>
      </c>
      <c r="Q19" s="16">
        <v>72</v>
      </c>
      <c r="R19" s="16">
        <v>4</v>
      </c>
      <c r="S19" s="14" t="s">
        <v>86</v>
      </c>
      <c r="T19" s="16">
        <v>13719</v>
      </c>
      <c r="U19" s="16">
        <v>0</v>
      </c>
      <c r="V19" s="18">
        <v>7833082</v>
      </c>
      <c r="W19" s="18">
        <v>285396</v>
      </c>
      <c r="X19" s="18">
        <v>211353</v>
      </c>
      <c r="Y19" s="18">
        <v>0</v>
      </c>
      <c r="Z19" s="18">
        <v>0</v>
      </c>
      <c r="AA19" s="18">
        <v>0</v>
      </c>
      <c r="AB19" s="18">
        <v>33377</v>
      </c>
      <c r="AC19" s="23">
        <v>0.12</v>
      </c>
      <c r="AD19" s="14" t="str">
        <f>IF(E19=113,"Linn","Iowa ex-Linn")</f>
        <v>Iowa ex-Linn</v>
      </c>
      <c r="AE19" s="23">
        <f>IFERROR(AB19/W19,"N/M")</f>
        <v>0.11694978205721174</v>
      </c>
      <c r="AF19" s="14" t="str">
        <f>B19&amp;"|"&amp;TEXT(E19,"000")&amp;"|"&amp;TEXT(M19,"0.0000")</f>
        <v>2015|005|0.7500</v>
      </c>
      <c r="AG19" s="22" t="str">
        <f>IF(AND(B19&gt;=2015,B19&lt;=2024,C19=19,G19=41,I19=2,K19="A",L19="RBUP",M19&gt;=0.5,M19&lt;=0.85),"IN","OUT")</f>
        <v>IN</v>
      </c>
    </row>
    <row r="20" spans="1:33">
      <c r="A20" s="14" t="s">
        <v>79</v>
      </c>
      <c r="B20" s="16">
        <v>2015</v>
      </c>
      <c r="C20" s="16">
        <v>19</v>
      </c>
      <c r="D20" s="14" t="s">
        <v>80</v>
      </c>
      <c r="E20" s="16">
        <v>5</v>
      </c>
      <c r="F20" s="14" t="s">
        <v>88</v>
      </c>
      <c r="G20" s="16">
        <v>41</v>
      </c>
      <c r="H20" s="14" t="s">
        <v>82</v>
      </c>
      <c r="I20" s="16">
        <v>2</v>
      </c>
      <c r="J20" s="14" t="s">
        <v>83</v>
      </c>
      <c r="K20" s="14" t="s">
        <v>84</v>
      </c>
      <c r="L20" s="14" t="s">
        <v>85</v>
      </c>
      <c r="M20" s="23">
        <v>0.8</v>
      </c>
      <c r="N20" s="16">
        <v>206</v>
      </c>
      <c r="O20" s="16">
        <v>187</v>
      </c>
      <c r="P20" s="16">
        <v>28</v>
      </c>
      <c r="Q20" s="16">
        <v>243</v>
      </c>
      <c r="R20" s="16">
        <v>34</v>
      </c>
      <c r="S20" s="14" t="s">
        <v>86</v>
      </c>
      <c r="T20" s="16">
        <v>33961</v>
      </c>
      <c r="U20" s="16">
        <v>0</v>
      </c>
      <c r="V20" s="18">
        <v>20059341</v>
      </c>
      <c r="W20" s="18">
        <v>1018194</v>
      </c>
      <c r="X20" s="18">
        <v>648242</v>
      </c>
      <c r="Y20" s="18">
        <v>0</v>
      </c>
      <c r="Z20" s="18">
        <v>0</v>
      </c>
      <c r="AA20" s="18">
        <v>0</v>
      </c>
      <c r="AB20" s="18">
        <v>297698</v>
      </c>
      <c r="AC20" s="23">
        <v>0.29</v>
      </c>
      <c r="AD20" s="14" t="str">
        <f>IF(E20=113,"Linn","Iowa ex-Linn")</f>
        <v>Iowa ex-Linn</v>
      </c>
      <c r="AE20" s="23">
        <f>IFERROR(AB20/W20,"N/M")</f>
        <v>0.2923784661862081</v>
      </c>
      <c r="AF20" s="14" t="str">
        <f>B20&amp;"|"&amp;TEXT(E20,"000")&amp;"|"&amp;TEXT(M20,"0.0000")</f>
        <v>2015|005|0.8000</v>
      </c>
      <c r="AG20" s="22" t="str">
        <f>IF(AND(B20&gt;=2015,B20&lt;=2024,C20=19,G20=41,I20=2,K20="A",L20="RBUP",M20&gt;=0.5,M20&lt;=0.85),"IN","OUT")</f>
        <v>IN</v>
      </c>
    </row>
    <row r="21" spans="1:33">
      <c r="A21" s="14" t="s">
        <v>79</v>
      </c>
      <c r="B21" s="16">
        <v>2015</v>
      </c>
      <c r="C21" s="16">
        <v>19</v>
      </c>
      <c r="D21" s="14" t="s">
        <v>80</v>
      </c>
      <c r="E21" s="16">
        <v>5</v>
      </c>
      <c r="F21" s="14" t="s">
        <v>88</v>
      </c>
      <c r="G21" s="16">
        <v>41</v>
      </c>
      <c r="H21" s="14" t="s">
        <v>82</v>
      </c>
      <c r="I21" s="16">
        <v>2</v>
      </c>
      <c r="J21" s="14" t="s">
        <v>83</v>
      </c>
      <c r="K21" s="14" t="s">
        <v>84</v>
      </c>
      <c r="L21" s="14" t="s">
        <v>85</v>
      </c>
      <c r="M21" s="23">
        <v>0.85</v>
      </c>
      <c r="N21" s="16">
        <v>143</v>
      </c>
      <c r="O21" s="16">
        <v>125</v>
      </c>
      <c r="P21" s="16">
        <v>33</v>
      </c>
      <c r="Q21" s="16">
        <v>155</v>
      </c>
      <c r="R21" s="16">
        <v>41</v>
      </c>
      <c r="S21" s="14" t="s">
        <v>86</v>
      </c>
      <c r="T21" s="16">
        <v>26749</v>
      </c>
      <c r="U21" s="16">
        <v>0</v>
      </c>
      <c r="V21" s="18">
        <v>16933297</v>
      </c>
      <c r="W21" s="18">
        <v>1053547</v>
      </c>
      <c r="X21" s="18">
        <v>526759</v>
      </c>
      <c r="Y21" s="18">
        <v>0</v>
      </c>
      <c r="Z21" s="18">
        <v>0</v>
      </c>
      <c r="AA21" s="18">
        <v>0</v>
      </c>
      <c r="AB21" s="18">
        <v>407951</v>
      </c>
      <c r="AC21" s="23">
        <v>0.39</v>
      </c>
      <c r="AD21" s="14" t="str">
        <f>IF(E21=113,"Linn","Iowa ex-Linn")</f>
        <v>Iowa ex-Linn</v>
      </c>
      <c r="AE21" s="23">
        <f>IFERROR(AB21/W21,"N/M")</f>
        <v>0.3872167069907655</v>
      </c>
      <c r="AF21" s="14" t="str">
        <f>B21&amp;"|"&amp;TEXT(E21,"000")&amp;"|"&amp;TEXT(M21,"0.0000")</f>
        <v>2015|005|0.8500</v>
      </c>
      <c r="AG21" s="22" t="str">
        <f>IF(AND(B21&gt;=2015,B21&lt;=2024,C21=19,G21=41,I21=2,K21="A",L21="RBUP",M21&gt;=0.5,M21&lt;=0.85),"IN","OUT")</f>
        <v>IN</v>
      </c>
    </row>
    <row r="22" spans="1:33">
      <c r="A22" s="14" t="s">
        <v>79</v>
      </c>
      <c r="B22" s="16">
        <v>2015</v>
      </c>
      <c r="C22" s="16">
        <v>19</v>
      </c>
      <c r="D22" s="14" t="s">
        <v>80</v>
      </c>
      <c r="E22" s="16">
        <v>7</v>
      </c>
      <c r="F22" s="14" t="s">
        <v>89</v>
      </c>
      <c r="G22" s="16">
        <v>41</v>
      </c>
      <c r="H22" s="14" t="s">
        <v>82</v>
      </c>
      <c r="I22" s="16">
        <v>2</v>
      </c>
      <c r="J22" s="14" t="s">
        <v>83</v>
      </c>
      <c r="K22" s="14" t="s">
        <v>84</v>
      </c>
      <c r="L22" s="14" t="s">
        <v>85</v>
      </c>
      <c r="M22" s="23">
        <v>0.65</v>
      </c>
      <c r="N22" s="16">
        <v>15</v>
      </c>
      <c r="O22" s="16">
        <v>12</v>
      </c>
      <c r="P22" s="16">
        <v>2</v>
      </c>
      <c r="Q22" s="16">
        <v>13</v>
      </c>
      <c r="R22" s="16">
        <v>2</v>
      </c>
      <c r="S22" s="14" t="s">
        <v>86</v>
      </c>
      <c r="T22" s="16">
        <v>647</v>
      </c>
      <c r="U22" s="16">
        <v>0</v>
      </c>
      <c r="V22" s="18">
        <v>208888</v>
      </c>
      <c r="W22" s="18">
        <v>27233</v>
      </c>
      <c r="X22" s="18">
        <v>16066</v>
      </c>
      <c r="Y22" s="18">
        <v>0</v>
      </c>
      <c r="Z22" s="18">
        <v>0</v>
      </c>
      <c r="AA22" s="18">
        <v>0</v>
      </c>
      <c r="AB22" s="18">
        <v>12527</v>
      </c>
      <c r="AC22" s="23">
        <v>0.46</v>
      </c>
      <c r="AD22" s="14" t="str">
        <f>IF(E22=113,"Linn","Iowa ex-Linn")</f>
        <v>Iowa ex-Linn</v>
      </c>
      <c r="AE22" s="23">
        <f>IFERROR(AB22/W22,"N/M")</f>
        <v>0.4599933903719752</v>
      </c>
      <c r="AF22" s="14" t="str">
        <f>B22&amp;"|"&amp;TEXT(E22,"000")&amp;"|"&amp;TEXT(M22,"0.0000")</f>
        <v>2015|007|0.6500</v>
      </c>
      <c r="AG22" s="22" t="str">
        <f>IF(AND(B22&gt;=2015,B22&lt;=2024,C22=19,G22=41,I22=2,K22="A",L22="RBUP",M22&gt;=0.5,M22&lt;=0.85),"IN","OUT")</f>
        <v>IN</v>
      </c>
    </row>
    <row r="23" spans="1:33">
      <c r="A23" s="14" t="s">
        <v>79</v>
      </c>
      <c r="B23" s="16">
        <v>2015</v>
      </c>
      <c r="C23" s="16">
        <v>19</v>
      </c>
      <c r="D23" s="14" t="s">
        <v>80</v>
      </c>
      <c r="E23" s="16">
        <v>7</v>
      </c>
      <c r="F23" s="14" t="s">
        <v>89</v>
      </c>
      <c r="G23" s="16">
        <v>41</v>
      </c>
      <c r="H23" s="14" t="s">
        <v>82</v>
      </c>
      <c r="I23" s="16">
        <v>2</v>
      </c>
      <c r="J23" s="14" t="s">
        <v>83</v>
      </c>
      <c r="K23" s="14" t="s">
        <v>84</v>
      </c>
      <c r="L23" s="14" t="s">
        <v>85</v>
      </c>
      <c r="M23" s="23">
        <v>0.7</v>
      </c>
      <c r="N23" s="16">
        <v>68</v>
      </c>
      <c r="O23" s="16">
        <v>34</v>
      </c>
      <c r="P23" s="16">
        <v>11</v>
      </c>
      <c r="Q23" s="16">
        <v>47</v>
      </c>
      <c r="R23" s="16">
        <v>13</v>
      </c>
      <c r="S23" s="14" t="s">
        <v>86</v>
      </c>
      <c r="T23" s="16">
        <v>2740</v>
      </c>
      <c r="U23" s="16">
        <v>0</v>
      </c>
      <c r="V23" s="18">
        <v>1055743</v>
      </c>
      <c r="W23" s="18">
        <v>152995</v>
      </c>
      <c r="X23" s="18">
        <v>106461</v>
      </c>
      <c r="Y23" s="18">
        <v>0</v>
      </c>
      <c r="Z23" s="18">
        <v>0</v>
      </c>
      <c r="AA23" s="18">
        <v>0</v>
      </c>
      <c r="AB23" s="18">
        <v>40651</v>
      </c>
      <c r="AC23" s="23">
        <v>0.27</v>
      </c>
      <c r="AD23" s="14" t="str">
        <f>IF(E23=113,"Linn","Iowa ex-Linn")</f>
        <v>Iowa ex-Linn</v>
      </c>
      <c r="AE23" s="23">
        <f>IFERROR(AB23/W23,"N/M")</f>
        <v>0.2657014935128599</v>
      </c>
      <c r="AF23" s="14" t="str">
        <f>B23&amp;"|"&amp;TEXT(E23,"000")&amp;"|"&amp;TEXT(M23,"0.0000")</f>
        <v>2015|007|0.7000</v>
      </c>
      <c r="AG23" s="22" t="str">
        <f>IF(AND(B23&gt;=2015,B23&lt;=2024,C23=19,G23=41,I23=2,K23="A",L23="RBUP",M23&gt;=0.5,M23&lt;=0.85),"IN","OUT")</f>
        <v>IN</v>
      </c>
    </row>
    <row r="24" spans="1:33">
      <c r="A24" s="14" t="s">
        <v>79</v>
      </c>
      <c r="B24" s="16">
        <v>2015</v>
      </c>
      <c r="C24" s="16">
        <v>19</v>
      </c>
      <c r="D24" s="14" t="s">
        <v>80</v>
      </c>
      <c r="E24" s="16">
        <v>7</v>
      </c>
      <c r="F24" s="14" t="s">
        <v>89</v>
      </c>
      <c r="G24" s="16">
        <v>41</v>
      </c>
      <c r="H24" s="14" t="s">
        <v>82</v>
      </c>
      <c r="I24" s="16">
        <v>2</v>
      </c>
      <c r="J24" s="14" t="s">
        <v>83</v>
      </c>
      <c r="K24" s="14" t="s">
        <v>84</v>
      </c>
      <c r="L24" s="14" t="s">
        <v>85</v>
      </c>
      <c r="M24" s="23">
        <v>0.75</v>
      </c>
      <c r="N24" s="16">
        <v>163</v>
      </c>
      <c r="O24" s="16">
        <v>98</v>
      </c>
      <c r="P24" s="16">
        <v>33</v>
      </c>
      <c r="Q24" s="16">
        <v>133</v>
      </c>
      <c r="R24" s="16">
        <v>44</v>
      </c>
      <c r="S24" s="14" t="s">
        <v>86</v>
      </c>
      <c r="T24" s="16">
        <v>12926</v>
      </c>
      <c r="U24" s="16">
        <v>0</v>
      </c>
      <c r="V24" s="18">
        <v>5633162</v>
      </c>
      <c r="W24" s="18">
        <v>831808</v>
      </c>
      <c r="X24" s="18">
        <v>572941</v>
      </c>
      <c r="Y24" s="18">
        <v>0</v>
      </c>
      <c r="Z24" s="18">
        <v>0</v>
      </c>
      <c r="AA24" s="18">
        <v>0</v>
      </c>
      <c r="AB24" s="18">
        <v>742150</v>
      </c>
      <c r="AC24" s="23">
        <v>0.89</v>
      </c>
      <c r="AD24" s="14" t="str">
        <f>IF(E24=113,"Linn","Iowa ex-Linn")</f>
        <v>Iowa ex-Linn</v>
      </c>
      <c r="AE24" s="23">
        <f>IFERROR(AB24/W24,"N/M")</f>
        <v>0.8922131068708163</v>
      </c>
      <c r="AF24" s="14" t="str">
        <f>B24&amp;"|"&amp;TEXT(E24,"000")&amp;"|"&amp;TEXT(M24,"0.0000")</f>
        <v>2015|007|0.7500</v>
      </c>
      <c r="AG24" s="22" t="str">
        <f>IF(AND(B24&gt;=2015,B24&lt;=2024,C24=19,G24=41,I24=2,K24="A",L24="RBUP",M24&gt;=0.5,M24&lt;=0.85),"IN","OUT")</f>
        <v>IN</v>
      </c>
    </row>
    <row r="25" spans="1:33">
      <c r="A25" s="14" t="s">
        <v>79</v>
      </c>
      <c r="B25" s="16">
        <v>2015</v>
      </c>
      <c r="C25" s="16">
        <v>19</v>
      </c>
      <c r="D25" s="14" t="s">
        <v>80</v>
      </c>
      <c r="E25" s="16">
        <v>7</v>
      </c>
      <c r="F25" s="14" t="s">
        <v>89</v>
      </c>
      <c r="G25" s="16">
        <v>41</v>
      </c>
      <c r="H25" s="14" t="s">
        <v>82</v>
      </c>
      <c r="I25" s="16">
        <v>2</v>
      </c>
      <c r="J25" s="14" t="s">
        <v>83</v>
      </c>
      <c r="K25" s="14" t="s">
        <v>84</v>
      </c>
      <c r="L25" s="14" t="s">
        <v>85</v>
      </c>
      <c r="M25" s="23">
        <v>0.8</v>
      </c>
      <c r="N25" s="16">
        <v>141</v>
      </c>
      <c r="O25" s="16">
        <v>97</v>
      </c>
      <c r="P25" s="16">
        <v>23</v>
      </c>
      <c r="Q25" s="16">
        <v>112</v>
      </c>
      <c r="R25" s="16">
        <v>27</v>
      </c>
      <c r="S25" s="14" t="s">
        <v>86</v>
      </c>
      <c r="T25" s="16">
        <v>18815</v>
      </c>
      <c r="U25" s="16">
        <v>0</v>
      </c>
      <c r="V25" s="18">
        <v>8920487</v>
      </c>
      <c r="W25" s="18">
        <v>1468271</v>
      </c>
      <c r="X25" s="18">
        <v>942992</v>
      </c>
      <c r="Y25" s="18">
        <v>0</v>
      </c>
      <c r="Z25" s="18">
        <v>0</v>
      </c>
      <c r="AA25" s="18">
        <v>0</v>
      </c>
      <c r="AB25" s="18">
        <v>945996</v>
      </c>
      <c r="AC25" s="23">
        <v>0.64</v>
      </c>
      <c r="AD25" s="14" t="str">
        <f>IF(E25=113,"Linn","Iowa ex-Linn")</f>
        <v>Iowa ex-Linn</v>
      </c>
      <c r="AE25" s="23">
        <f>IFERROR(AB25/W25,"N/M")</f>
        <v>0.6442925045853252</v>
      </c>
      <c r="AF25" s="14" t="str">
        <f>B25&amp;"|"&amp;TEXT(E25,"000")&amp;"|"&amp;TEXT(M25,"0.0000")</f>
        <v>2015|007|0.8000</v>
      </c>
      <c r="AG25" s="22" t="str">
        <f>IF(AND(B25&gt;=2015,B25&lt;=2024,C25=19,G25=41,I25=2,K25="A",L25="RBUP",M25&gt;=0.5,M25&lt;=0.85),"IN","OUT")</f>
        <v>IN</v>
      </c>
    </row>
    <row r="26" spans="1:33">
      <c r="A26" s="14" t="s">
        <v>79</v>
      </c>
      <c r="B26" s="16">
        <v>2015</v>
      </c>
      <c r="C26" s="16">
        <v>19</v>
      </c>
      <c r="D26" s="14" t="s">
        <v>80</v>
      </c>
      <c r="E26" s="16">
        <v>7</v>
      </c>
      <c r="F26" s="14" t="s">
        <v>89</v>
      </c>
      <c r="G26" s="16">
        <v>41</v>
      </c>
      <c r="H26" s="14" t="s">
        <v>82</v>
      </c>
      <c r="I26" s="16">
        <v>2</v>
      </c>
      <c r="J26" s="14" t="s">
        <v>83</v>
      </c>
      <c r="K26" s="14" t="s">
        <v>84</v>
      </c>
      <c r="L26" s="14" t="s">
        <v>85</v>
      </c>
      <c r="M26" s="23">
        <v>0.85</v>
      </c>
      <c r="N26" s="16">
        <v>29</v>
      </c>
      <c r="O26" s="16">
        <v>13</v>
      </c>
      <c r="P26" s="16">
        <v>5</v>
      </c>
      <c r="Q26" s="16">
        <v>13</v>
      </c>
      <c r="R26" s="16">
        <v>5</v>
      </c>
      <c r="S26" s="14" t="s">
        <v>86</v>
      </c>
      <c r="T26" s="16">
        <v>2332</v>
      </c>
      <c r="U26" s="16">
        <v>0</v>
      </c>
      <c r="V26" s="18">
        <v>1040075</v>
      </c>
      <c r="W26" s="18">
        <v>183382</v>
      </c>
      <c r="X26" s="18">
        <v>93936</v>
      </c>
      <c r="Y26" s="18">
        <v>0</v>
      </c>
      <c r="Z26" s="18">
        <v>0</v>
      </c>
      <c r="AA26" s="18">
        <v>0</v>
      </c>
      <c r="AB26" s="18">
        <v>151261</v>
      </c>
      <c r="AC26" s="23">
        <v>0.82</v>
      </c>
      <c r="AD26" s="14" t="str">
        <f>IF(E26=113,"Linn","Iowa ex-Linn")</f>
        <v>Iowa ex-Linn</v>
      </c>
      <c r="AE26" s="23">
        <f>IFERROR(AB26/W26,"N/M")</f>
        <v>0.8248410421960716</v>
      </c>
      <c r="AF26" s="14" t="str">
        <f>B26&amp;"|"&amp;TEXT(E26,"000")&amp;"|"&amp;TEXT(M26,"0.0000")</f>
        <v>2015|007|0.8500</v>
      </c>
      <c r="AG26" s="22" t="str">
        <f>IF(AND(B26&gt;=2015,B26&lt;=2024,C26=19,G26=41,I26=2,K26="A",L26="RBUP",M26&gt;=0.5,M26&lt;=0.85),"IN","OUT")</f>
        <v>IN</v>
      </c>
    </row>
    <row r="27" spans="1:33">
      <c r="A27" s="14" t="s">
        <v>79</v>
      </c>
      <c r="B27" s="16">
        <v>2015</v>
      </c>
      <c r="C27" s="16">
        <v>19</v>
      </c>
      <c r="D27" s="14" t="s">
        <v>80</v>
      </c>
      <c r="E27" s="16">
        <v>9</v>
      </c>
      <c r="F27" s="14" t="s">
        <v>90</v>
      </c>
      <c r="G27" s="16">
        <v>41</v>
      </c>
      <c r="H27" s="14" t="s">
        <v>82</v>
      </c>
      <c r="I27" s="16">
        <v>2</v>
      </c>
      <c r="J27" s="14" t="s">
        <v>83</v>
      </c>
      <c r="K27" s="14" t="s">
        <v>84</v>
      </c>
      <c r="L27" s="14" t="s">
        <v>85</v>
      </c>
      <c r="M27" s="23">
        <v>0.5</v>
      </c>
      <c r="N27" s="16">
        <v>1</v>
      </c>
      <c r="O27" s="16">
        <v>0</v>
      </c>
      <c r="P27" s="16">
        <v>0</v>
      </c>
      <c r="Q27" s="16">
        <v>0</v>
      </c>
      <c r="R27" s="16">
        <v>0</v>
      </c>
      <c r="S27" s="14" t="s">
        <v>86</v>
      </c>
      <c r="T27" s="16">
        <v>0</v>
      </c>
      <c r="U27" s="16">
        <v>0</v>
      </c>
      <c r="V27" s="18">
        <v>0</v>
      </c>
      <c r="W27" s="18">
        <v>0</v>
      </c>
      <c r="X27" s="18">
        <v>0</v>
      </c>
      <c r="Y27" s="18">
        <v>0</v>
      </c>
      <c r="Z27" s="18">
        <v>0</v>
      </c>
      <c r="AA27" s="18">
        <v>0</v>
      </c>
      <c r="AB27" s="18">
        <v>0</v>
      </c>
      <c r="AC27" s="23">
        <v>0</v>
      </c>
      <c r="AD27" s="14" t="str">
        <f>IF(E27=113,"Linn","Iowa ex-Linn")</f>
        <v>Iowa ex-Linn</v>
      </c>
      <c r="AE27" s="23" t="str">
        <f>IFERROR(AB27/W27,"N/M")</f>
        <v>N/M</v>
      </c>
      <c r="AF27" s="14" t="str">
        <f>B27&amp;"|"&amp;TEXT(E27,"000")&amp;"|"&amp;TEXT(M27,"0.0000")</f>
        <v>2015|009|0.5000</v>
      </c>
      <c r="AG27" s="22" t="str">
        <f>IF(AND(B27&gt;=2015,B27&lt;=2024,C27=19,G27=41,I27=2,K27="A",L27="RBUP",M27&gt;=0.5,M27&lt;=0.85),"IN","OUT")</f>
        <v>IN</v>
      </c>
    </row>
    <row r="28" spans="1:33">
      <c r="A28" s="14" t="s">
        <v>79</v>
      </c>
      <c r="B28" s="16">
        <v>2015</v>
      </c>
      <c r="C28" s="16">
        <v>19</v>
      </c>
      <c r="D28" s="14" t="s">
        <v>80</v>
      </c>
      <c r="E28" s="16">
        <v>9</v>
      </c>
      <c r="F28" s="14" t="s">
        <v>90</v>
      </c>
      <c r="G28" s="16">
        <v>41</v>
      </c>
      <c r="H28" s="14" t="s">
        <v>82</v>
      </c>
      <c r="I28" s="16">
        <v>2</v>
      </c>
      <c r="J28" s="14" t="s">
        <v>83</v>
      </c>
      <c r="K28" s="14" t="s">
        <v>84</v>
      </c>
      <c r="L28" s="14" t="s">
        <v>85</v>
      </c>
      <c r="M28" s="23">
        <v>0.65</v>
      </c>
      <c r="N28" s="16">
        <v>2</v>
      </c>
      <c r="O28" s="16">
        <v>1</v>
      </c>
      <c r="P28" s="16">
        <v>0</v>
      </c>
      <c r="Q28" s="16">
        <v>1</v>
      </c>
      <c r="R28" s="16">
        <v>0</v>
      </c>
      <c r="S28" s="14" t="s">
        <v>86</v>
      </c>
      <c r="T28" s="16">
        <v>15</v>
      </c>
      <c r="U28" s="16">
        <v>0</v>
      </c>
      <c r="V28" s="18">
        <v>6401</v>
      </c>
      <c r="W28" s="18">
        <v>126</v>
      </c>
      <c r="X28" s="18">
        <v>74</v>
      </c>
      <c r="Y28" s="18">
        <v>0</v>
      </c>
      <c r="Z28" s="18">
        <v>0</v>
      </c>
      <c r="AA28" s="18">
        <v>0</v>
      </c>
      <c r="AB28" s="18">
        <v>0</v>
      </c>
      <c r="AC28" s="23">
        <v>0</v>
      </c>
      <c r="AD28" s="14" t="str">
        <f>IF(E28=113,"Linn","Iowa ex-Linn")</f>
        <v>Iowa ex-Linn</v>
      </c>
      <c r="AE28" s="23">
        <f>IFERROR(AB28/W28,"N/M")</f>
        <v>0.0</v>
      </c>
      <c r="AF28" s="14" t="str">
        <f>B28&amp;"|"&amp;TEXT(E28,"000")&amp;"|"&amp;TEXT(M28,"0.0000")</f>
        <v>2015|009|0.6500</v>
      </c>
      <c r="AG28" s="22" t="str">
        <f>IF(AND(B28&gt;=2015,B28&lt;=2024,C28=19,G28=41,I28=2,K28="A",L28="RBUP",M28&gt;=0.5,M28&lt;=0.85),"IN","OUT")</f>
        <v>IN</v>
      </c>
    </row>
    <row r="29" spans="1:33">
      <c r="A29" s="14" t="s">
        <v>79</v>
      </c>
      <c r="B29" s="16">
        <v>2015</v>
      </c>
      <c r="C29" s="16">
        <v>19</v>
      </c>
      <c r="D29" s="14" t="s">
        <v>80</v>
      </c>
      <c r="E29" s="16">
        <v>9</v>
      </c>
      <c r="F29" s="14" t="s">
        <v>90</v>
      </c>
      <c r="G29" s="16">
        <v>41</v>
      </c>
      <c r="H29" s="14" t="s">
        <v>82</v>
      </c>
      <c r="I29" s="16">
        <v>2</v>
      </c>
      <c r="J29" s="14" t="s">
        <v>83</v>
      </c>
      <c r="K29" s="14" t="s">
        <v>84</v>
      </c>
      <c r="L29" s="14" t="s">
        <v>85</v>
      </c>
      <c r="M29" s="23">
        <v>0.7</v>
      </c>
      <c r="N29" s="16">
        <v>15</v>
      </c>
      <c r="O29" s="16">
        <v>14</v>
      </c>
      <c r="P29" s="16">
        <v>0</v>
      </c>
      <c r="Q29" s="16">
        <v>19</v>
      </c>
      <c r="R29" s="16">
        <v>0</v>
      </c>
      <c r="S29" s="14" t="s">
        <v>86</v>
      </c>
      <c r="T29" s="16">
        <v>1675</v>
      </c>
      <c r="U29" s="16">
        <v>0</v>
      </c>
      <c r="V29" s="18">
        <v>838519</v>
      </c>
      <c r="W29" s="18">
        <v>28402</v>
      </c>
      <c r="X29" s="18">
        <v>17720</v>
      </c>
      <c r="Y29" s="18">
        <v>0</v>
      </c>
      <c r="Z29" s="18">
        <v>0</v>
      </c>
      <c r="AA29" s="18">
        <v>0</v>
      </c>
      <c r="AB29" s="18">
        <v>0</v>
      </c>
      <c r="AC29" s="23">
        <v>0</v>
      </c>
      <c r="AD29" s="14" t="str">
        <f>IF(E29=113,"Linn","Iowa ex-Linn")</f>
        <v>Iowa ex-Linn</v>
      </c>
      <c r="AE29" s="23">
        <f>IFERROR(AB29/W29,"N/M")</f>
        <v>0.0</v>
      </c>
      <c r="AF29" s="14" t="str">
        <f>B29&amp;"|"&amp;TEXT(E29,"000")&amp;"|"&amp;TEXT(M29,"0.0000")</f>
        <v>2015|009|0.7000</v>
      </c>
      <c r="AG29" s="22" t="str">
        <f>IF(AND(B29&gt;=2015,B29&lt;=2024,C29=19,G29=41,I29=2,K29="A",L29="RBUP",M29&gt;=0.5,M29&lt;=0.85),"IN","OUT")</f>
        <v>IN</v>
      </c>
    </row>
    <row r="30" spans="1:33">
      <c r="A30" s="14" t="s">
        <v>79</v>
      </c>
      <c r="B30" s="16">
        <v>2015</v>
      </c>
      <c r="C30" s="16">
        <v>19</v>
      </c>
      <c r="D30" s="14" t="s">
        <v>80</v>
      </c>
      <c r="E30" s="16">
        <v>9</v>
      </c>
      <c r="F30" s="14" t="s">
        <v>90</v>
      </c>
      <c r="G30" s="16">
        <v>41</v>
      </c>
      <c r="H30" s="14" t="s">
        <v>82</v>
      </c>
      <c r="I30" s="16">
        <v>2</v>
      </c>
      <c r="J30" s="14" t="s">
        <v>83</v>
      </c>
      <c r="K30" s="14" t="s">
        <v>84</v>
      </c>
      <c r="L30" s="14" t="s">
        <v>85</v>
      </c>
      <c r="M30" s="23">
        <v>0.75</v>
      </c>
      <c r="N30" s="16">
        <v>83</v>
      </c>
      <c r="O30" s="16">
        <v>60</v>
      </c>
      <c r="P30" s="16">
        <v>4</v>
      </c>
      <c r="Q30" s="16">
        <v>81</v>
      </c>
      <c r="R30" s="16">
        <v>4</v>
      </c>
      <c r="S30" s="14" t="s">
        <v>86</v>
      </c>
      <c r="T30" s="16">
        <v>9623</v>
      </c>
      <c r="U30" s="16">
        <v>0</v>
      </c>
      <c r="V30" s="18">
        <v>5486968</v>
      </c>
      <c r="W30" s="18">
        <v>229438</v>
      </c>
      <c r="X30" s="18">
        <v>149722</v>
      </c>
      <c r="Y30" s="18">
        <v>0</v>
      </c>
      <c r="Z30" s="18">
        <v>0</v>
      </c>
      <c r="AA30" s="18">
        <v>0</v>
      </c>
      <c r="AB30" s="18">
        <v>22067</v>
      </c>
      <c r="AC30" s="23">
        <v>0.1</v>
      </c>
      <c r="AD30" s="14" t="str">
        <f>IF(E30=113,"Linn","Iowa ex-Linn")</f>
        <v>Iowa ex-Linn</v>
      </c>
      <c r="AE30" s="23">
        <f>IFERROR(AB30/W30,"N/M")</f>
        <v>0.09617848830620908</v>
      </c>
      <c r="AF30" s="14" t="str">
        <f>B30&amp;"|"&amp;TEXT(E30,"000")&amp;"|"&amp;TEXT(M30,"0.0000")</f>
        <v>2015|009|0.7500</v>
      </c>
      <c r="AG30" s="22" t="str">
        <f>IF(AND(B30&gt;=2015,B30&lt;=2024,C30=19,G30=41,I30=2,K30="A",L30="RBUP",M30&gt;=0.5,M30&lt;=0.85),"IN","OUT")</f>
        <v>IN</v>
      </c>
    </row>
    <row r="31" spans="1:33">
      <c r="A31" s="14" t="s">
        <v>79</v>
      </c>
      <c r="B31" s="16">
        <v>2015</v>
      </c>
      <c r="C31" s="16">
        <v>19</v>
      </c>
      <c r="D31" s="14" t="s">
        <v>80</v>
      </c>
      <c r="E31" s="16">
        <v>9</v>
      </c>
      <c r="F31" s="14" t="s">
        <v>90</v>
      </c>
      <c r="G31" s="16">
        <v>41</v>
      </c>
      <c r="H31" s="14" t="s">
        <v>82</v>
      </c>
      <c r="I31" s="16">
        <v>2</v>
      </c>
      <c r="J31" s="14" t="s">
        <v>83</v>
      </c>
      <c r="K31" s="14" t="s">
        <v>84</v>
      </c>
      <c r="L31" s="14" t="s">
        <v>85</v>
      </c>
      <c r="M31" s="23">
        <v>0.8</v>
      </c>
      <c r="N31" s="16">
        <v>212</v>
      </c>
      <c r="O31" s="16">
        <v>186</v>
      </c>
      <c r="P31" s="16">
        <v>7</v>
      </c>
      <c r="Q31" s="16">
        <v>282</v>
      </c>
      <c r="R31" s="16">
        <v>8</v>
      </c>
      <c r="S31" s="14" t="s">
        <v>86</v>
      </c>
      <c r="T31" s="16">
        <v>44908</v>
      </c>
      <c r="U31" s="16">
        <v>0</v>
      </c>
      <c r="V31" s="18">
        <v>27449258</v>
      </c>
      <c r="W31" s="18">
        <v>1398534</v>
      </c>
      <c r="X31" s="18">
        <v>861291</v>
      </c>
      <c r="Y31" s="18">
        <v>0</v>
      </c>
      <c r="Z31" s="18">
        <v>0</v>
      </c>
      <c r="AA31" s="18">
        <v>0</v>
      </c>
      <c r="AB31" s="18">
        <v>17102</v>
      </c>
      <c r="AC31" s="23">
        <v>0.01</v>
      </c>
      <c r="AD31" s="14" t="str">
        <f>IF(E31=113,"Linn","Iowa ex-Linn")</f>
        <v>Iowa ex-Linn</v>
      </c>
      <c r="AE31" s="23">
        <f>IFERROR(AB31/W31,"N/M")</f>
        <v>0.012228519292344697</v>
      </c>
      <c r="AF31" s="14" t="str">
        <f>B31&amp;"|"&amp;TEXT(E31,"000")&amp;"|"&amp;TEXT(M31,"0.0000")</f>
        <v>2015|009|0.8000</v>
      </c>
      <c r="AG31" s="22" t="str">
        <f>IF(AND(B31&gt;=2015,B31&lt;=2024,C31=19,G31=41,I31=2,K31="A",L31="RBUP",M31&gt;=0.5,M31&lt;=0.85),"IN","OUT")</f>
        <v>IN</v>
      </c>
    </row>
    <row r="32" spans="1:33">
      <c r="A32" s="14" t="s">
        <v>79</v>
      </c>
      <c r="B32" s="16">
        <v>2015</v>
      </c>
      <c r="C32" s="16">
        <v>19</v>
      </c>
      <c r="D32" s="14" t="s">
        <v>80</v>
      </c>
      <c r="E32" s="16">
        <v>9</v>
      </c>
      <c r="F32" s="14" t="s">
        <v>90</v>
      </c>
      <c r="G32" s="16">
        <v>41</v>
      </c>
      <c r="H32" s="14" t="s">
        <v>82</v>
      </c>
      <c r="I32" s="16">
        <v>2</v>
      </c>
      <c r="J32" s="14" t="s">
        <v>83</v>
      </c>
      <c r="K32" s="14" t="s">
        <v>84</v>
      </c>
      <c r="L32" s="14" t="s">
        <v>85</v>
      </c>
      <c r="M32" s="23">
        <v>0.85</v>
      </c>
      <c r="N32" s="16">
        <v>255</v>
      </c>
      <c r="O32" s="16">
        <v>218</v>
      </c>
      <c r="P32" s="16">
        <v>10</v>
      </c>
      <c r="Q32" s="16">
        <v>378</v>
      </c>
      <c r="R32" s="16">
        <v>13</v>
      </c>
      <c r="S32" s="14" t="s">
        <v>86</v>
      </c>
      <c r="T32" s="16">
        <v>46293</v>
      </c>
      <c r="U32" s="16">
        <v>0</v>
      </c>
      <c r="V32" s="18">
        <v>29922919</v>
      </c>
      <c r="W32" s="18">
        <v>1911510</v>
      </c>
      <c r="X32" s="18">
        <v>876774</v>
      </c>
      <c r="Y32" s="18">
        <v>0</v>
      </c>
      <c r="Z32" s="18">
        <v>0</v>
      </c>
      <c r="AA32" s="18">
        <v>0</v>
      </c>
      <c r="AB32" s="18">
        <v>145801</v>
      </c>
      <c r="AC32" s="23">
        <v>0.08</v>
      </c>
      <c r="AD32" s="14" t="str">
        <f>IF(E32=113,"Linn","Iowa ex-Linn")</f>
        <v>Iowa ex-Linn</v>
      </c>
      <c r="AE32" s="23">
        <f>IFERROR(AB32/W32,"N/M")</f>
        <v>0.07627530067852117</v>
      </c>
      <c r="AF32" s="14" t="str">
        <f>B32&amp;"|"&amp;TEXT(E32,"000")&amp;"|"&amp;TEXT(M32,"0.0000")</f>
        <v>2015|009|0.8500</v>
      </c>
      <c r="AG32" s="22" t="str">
        <f>IF(AND(B32&gt;=2015,B32&lt;=2024,C32=19,G32=41,I32=2,K32="A",L32="RBUP",M32&gt;=0.5,M32&lt;=0.85),"IN","OUT")</f>
        <v>IN</v>
      </c>
    </row>
    <row r="33" spans="1:33">
      <c r="A33" s="14" t="s">
        <v>79</v>
      </c>
      <c r="B33" s="16">
        <v>2015</v>
      </c>
      <c r="C33" s="16">
        <v>19</v>
      </c>
      <c r="D33" s="14" t="s">
        <v>80</v>
      </c>
      <c r="E33" s="16">
        <v>11</v>
      </c>
      <c r="F33" s="14" t="s">
        <v>91</v>
      </c>
      <c r="G33" s="16">
        <v>41</v>
      </c>
      <c r="H33" s="14" t="s">
        <v>82</v>
      </c>
      <c r="I33" s="16">
        <v>2</v>
      </c>
      <c r="J33" s="14" t="s">
        <v>83</v>
      </c>
      <c r="K33" s="14" t="s">
        <v>84</v>
      </c>
      <c r="L33" s="14" t="s">
        <v>85</v>
      </c>
      <c r="M33" s="23">
        <v>0.65</v>
      </c>
      <c r="N33" s="16">
        <v>5</v>
      </c>
      <c r="O33" s="16">
        <v>5</v>
      </c>
      <c r="P33" s="16">
        <v>0</v>
      </c>
      <c r="Q33" s="16">
        <v>10</v>
      </c>
      <c r="R33" s="16">
        <v>0</v>
      </c>
      <c r="S33" s="14" t="s">
        <v>86</v>
      </c>
      <c r="T33" s="16">
        <v>849</v>
      </c>
      <c r="U33" s="16">
        <v>0</v>
      </c>
      <c r="V33" s="18">
        <v>433552</v>
      </c>
      <c r="W33" s="18">
        <v>7581</v>
      </c>
      <c r="X33" s="18">
        <v>4684</v>
      </c>
      <c r="Y33" s="18">
        <v>0</v>
      </c>
      <c r="Z33" s="18">
        <v>0</v>
      </c>
      <c r="AA33" s="18">
        <v>0</v>
      </c>
      <c r="AB33" s="18">
        <v>0</v>
      </c>
      <c r="AC33" s="23">
        <v>0</v>
      </c>
      <c r="AD33" s="14" t="str">
        <f>IF(E33=113,"Linn","Iowa ex-Linn")</f>
        <v>Iowa ex-Linn</v>
      </c>
      <c r="AE33" s="23">
        <f>IFERROR(AB33/W33,"N/M")</f>
        <v>0.0</v>
      </c>
      <c r="AF33" s="14" t="str">
        <f>B33&amp;"|"&amp;TEXT(E33,"000")&amp;"|"&amp;TEXT(M33,"0.0000")</f>
        <v>2015|011|0.6500</v>
      </c>
      <c r="AG33" s="22" t="str">
        <f>IF(AND(B33&gt;=2015,B33&lt;=2024,C33=19,G33=41,I33=2,K33="A",L33="RBUP",M33&gt;=0.5,M33&lt;=0.85),"IN","OUT")</f>
        <v>IN</v>
      </c>
    </row>
    <row r="34" spans="1:33">
      <c r="A34" s="14" t="s">
        <v>79</v>
      </c>
      <c r="B34" s="16">
        <v>2015</v>
      </c>
      <c r="C34" s="16">
        <v>19</v>
      </c>
      <c r="D34" s="14" t="s">
        <v>80</v>
      </c>
      <c r="E34" s="16">
        <v>11</v>
      </c>
      <c r="F34" s="14" t="s">
        <v>91</v>
      </c>
      <c r="G34" s="16">
        <v>41</v>
      </c>
      <c r="H34" s="14" t="s">
        <v>82</v>
      </c>
      <c r="I34" s="16">
        <v>2</v>
      </c>
      <c r="J34" s="14" t="s">
        <v>83</v>
      </c>
      <c r="K34" s="14" t="s">
        <v>84</v>
      </c>
      <c r="L34" s="14" t="s">
        <v>85</v>
      </c>
      <c r="M34" s="23">
        <v>0.7</v>
      </c>
      <c r="N34" s="16">
        <v>12</v>
      </c>
      <c r="O34" s="16">
        <v>11</v>
      </c>
      <c r="P34" s="16">
        <v>0</v>
      </c>
      <c r="Q34" s="16">
        <v>18</v>
      </c>
      <c r="R34" s="16">
        <v>0</v>
      </c>
      <c r="S34" s="14" t="s">
        <v>86</v>
      </c>
      <c r="T34" s="16">
        <v>1522</v>
      </c>
      <c r="U34" s="16">
        <v>0</v>
      </c>
      <c r="V34" s="18">
        <v>750603</v>
      </c>
      <c r="W34" s="18">
        <v>18229</v>
      </c>
      <c r="X34" s="18">
        <v>10890</v>
      </c>
      <c r="Y34" s="18">
        <v>0</v>
      </c>
      <c r="Z34" s="18">
        <v>0</v>
      </c>
      <c r="AA34" s="18">
        <v>0</v>
      </c>
      <c r="AB34" s="18">
        <v>0</v>
      </c>
      <c r="AC34" s="23">
        <v>0</v>
      </c>
      <c r="AD34" s="14" t="str">
        <f>IF(E34=113,"Linn","Iowa ex-Linn")</f>
        <v>Iowa ex-Linn</v>
      </c>
      <c r="AE34" s="23">
        <f>IFERROR(AB34/W34,"N/M")</f>
        <v>0.0</v>
      </c>
      <c r="AF34" s="14" t="str">
        <f>B34&amp;"|"&amp;TEXT(E34,"000")&amp;"|"&amp;TEXT(M34,"0.0000")</f>
        <v>2015|011|0.7000</v>
      </c>
      <c r="AG34" s="22" t="str">
        <f>IF(AND(B34&gt;=2015,B34&lt;=2024,C34=19,G34=41,I34=2,K34="A",L34="RBUP",M34&gt;=0.5,M34&lt;=0.85),"IN","OUT")</f>
        <v>IN</v>
      </c>
    </row>
    <row r="35" spans="1:33">
      <c r="A35" s="14" t="s">
        <v>79</v>
      </c>
      <c r="B35" s="16">
        <v>2015</v>
      </c>
      <c r="C35" s="16">
        <v>19</v>
      </c>
      <c r="D35" s="14" t="s">
        <v>80</v>
      </c>
      <c r="E35" s="16">
        <v>11</v>
      </c>
      <c r="F35" s="14" t="s">
        <v>91</v>
      </c>
      <c r="G35" s="16">
        <v>41</v>
      </c>
      <c r="H35" s="14" t="s">
        <v>82</v>
      </c>
      <c r="I35" s="16">
        <v>2</v>
      </c>
      <c r="J35" s="14" t="s">
        <v>83</v>
      </c>
      <c r="K35" s="14" t="s">
        <v>84</v>
      </c>
      <c r="L35" s="14" t="s">
        <v>85</v>
      </c>
      <c r="M35" s="23">
        <v>0.75</v>
      </c>
      <c r="N35" s="16">
        <v>112</v>
      </c>
      <c r="O35" s="16">
        <v>90</v>
      </c>
      <c r="P35" s="16">
        <v>3</v>
      </c>
      <c r="Q35" s="16">
        <v>130</v>
      </c>
      <c r="R35" s="16">
        <v>4</v>
      </c>
      <c r="S35" s="14" t="s">
        <v>86</v>
      </c>
      <c r="T35" s="16">
        <v>11915</v>
      </c>
      <c r="U35" s="16">
        <v>0</v>
      </c>
      <c r="V35" s="18">
        <v>6922430</v>
      </c>
      <c r="W35" s="18">
        <v>239490</v>
      </c>
      <c r="X35" s="18">
        <v>154484</v>
      </c>
      <c r="Y35" s="18">
        <v>0</v>
      </c>
      <c r="Z35" s="18">
        <v>0</v>
      </c>
      <c r="AA35" s="18">
        <v>0</v>
      </c>
      <c r="AB35" s="18">
        <v>18733</v>
      </c>
      <c r="AC35" s="23">
        <v>0.08</v>
      </c>
      <c r="AD35" s="14" t="str">
        <f>IF(E35=113,"Linn","Iowa ex-Linn")</f>
        <v>Iowa ex-Linn</v>
      </c>
      <c r="AE35" s="23">
        <f>IFERROR(AB35/W35,"N/M")</f>
        <v>0.07822038498475928</v>
      </c>
      <c r="AF35" s="14" t="str">
        <f>B35&amp;"|"&amp;TEXT(E35,"000")&amp;"|"&amp;TEXT(M35,"0.0000")</f>
        <v>2015|011|0.7500</v>
      </c>
      <c r="AG35" s="22" t="str">
        <f>IF(AND(B35&gt;=2015,B35&lt;=2024,C35=19,G35=41,I35=2,K35="A",L35="RBUP",M35&gt;=0.5,M35&lt;=0.85),"IN","OUT")</f>
        <v>IN</v>
      </c>
    </row>
    <row r="36" spans="1:33">
      <c r="A36" s="14" t="s">
        <v>79</v>
      </c>
      <c r="B36" s="16">
        <v>2015</v>
      </c>
      <c r="C36" s="16">
        <v>19</v>
      </c>
      <c r="D36" s="14" t="s">
        <v>80</v>
      </c>
      <c r="E36" s="16">
        <v>11</v>
      </c>
      <c r="F36" s="14" t="s">
        <v>91</v>
      </c>
      <c r="G36" s="16">
        <v>41</v>
      </c>
      <c r="H36" s="14" t="s">
        <v>82</v>
      </c>
      <c r="I36" s="16">
        <v>2</v>
      </c>
      <c r="J36" s="14" t="s">
        <v>83</v>
      </c>
      <c r="K36" s="14" t="s">
        <v>84</v>
      </c>
      <c r="L36" s="14" t="s">
        <v>85</v>
      </c>
      <c r="M36" s="23">
        <v>0.8</v>
      </c>
      <c r="N36" s="16">
        <v>333</v>
      </c>
      <c r="O36" s="16">
        <v>284</v>
      </c>
      <c r="P36" s="16">
        <v>18</v>
      </c>
      <c r="Q36" s="16">
        <v>380</v>
      </c>
      <c r="R36" s="16">
        <v>18</v>
      </c>
      <c r="S36" s="14" t="s">
        <v>86</v>
      </c>
      <c r="T36" s="16">
        <v>52596</v>
      </c>
      <c r="U36" s="16">
        <v>0</v>
      </c>
      <c r="V36" s="18">
        <v>33100630</v>
      </c>
      <c r="W36" s="18">
        <v>1483107</v>
      </c>
      <c r="X36" s="18">
        <v>902932</v>
      </c>
      <c r="Y36" s="18">
        <v>0</v>
      </c>
      <c r="Z36" s="18">
        <v>0</v>
      </c>
      <c r="AA36" s="18">
        <v>0</v>
      </c>
      <c r="AB36" s="18">
        <v>67703</v>
      </c>
      <c r="AC36" s="23">
        <v>0.05</v>
      </c>
      <c r="AD36" s="14" t="str">
        <f>IF(E36=113,"Linn","Iowa ex-Linn")</f>
        <v>Iowa ex-Linn</v>
      </c>
      <c r="AE36" s="23">
        <f>IFERROR(AB36/W36,"N/M")</f>
        <v>0.04564943729616272</v>
      </c>
      <c r="AF36" s="14" t="str">
        <f>B36&amp;"|"&amp;TEXT(E36,"000")&amp;"|"&amp;TEXT(M36,"0.0000")</f>
        <v>2015|011|0.8000</v>
      </c>
      <c r="AG36" s="22" t="str">
        <f>IF(AND(B36&gt;=2015,B36&lt;=2024,C36=19,G36=41,I36=2,K36="A",L36="RBUP",M36&gt;=0.5,M36&lt;=0.85),"IN","OUT")</f>
        <v>IN</v>
      </c>
    </row>
    <row r="37" spans="1:33">
      <c r="A37" s="14" t="s">
        <v>79</v>
      </c>
      <c r="B37" s="16">
        <v>2015</v>
      </c>
      <c r="C37" s="16">
        <v>19</v>
      </c>
      <c r="D37" s="14" t="s">
        <v>80</v>
      </c>
      <c r="E37" s="16">
        <v>11</v>
      </c>
      <c r="F37" s="14" t="s">
        <v>91</v>
      </c>
      <c r="G37" s="16">
        <v>41</v>
      </c>
      <c r="H37" s="14" t="s">
        <v>82</v>
      </c>
      <c r="I37" s="16">
        <v>2</v>
      </c>
      <c r="J37" s="14" t="s">
        <v>83</v>
      </c>
      <c r="K37" s="14" t="s">
        <v>84</v>
      </c>
      <c r="L37" s="14" t="s">
        <v>85</v>
      </c>
      <c r="M37" s="23">
        <v>0.85</v>
      </c>
      <c r="N37" s="16">
        <v>486</v>
      </c>
      <c r="O37" s="16">
        <v>431</v>
      </c>
      <c r="P37" s="16">
        <v>32</v>
      </c>
      <c r="Q37" s="16">
        <v>573</v>
      </c>
      <c r="R37" s="16">
        <v>38</v>
      </c>
      <c r="S37" s="14" t="s">
        <v>86</v>
      </c>
      <c r="T37" s="16">
        <v>103388</v>
      </c>
      <c r="U37" s="16">
        <v>0</v>
      </c>
      <c r="V37" s="18">
        <v>70264653</v>
      </c>
      <c r="W37" s="18">
        <v>3853931</v>
      </c>
      <c r="X37" s="18">
        <v>1897655</v>
      </c>
      <c r="Y37" s="18">
        <v>0</v>
      </c>
      <c r="Z37" s="18">
        <v>0</v>
      </c>
      <c r="AA37" s="18">
        <v>0</v>
      </c>
      <c r="AB37" s="18">
        <v>381005</v>
      </c>
      <c r="AC37" s="23">
        <v>0.1</v>
      </c>
      <c r="AD37" s="14" t="str">
        <f>IF(E37=113,"Linn","Iowa ex-Linn")</f>
        <v>Iowa ex-Linn</v>
      </c>
      <c r="AE37" s="23">
        <f>IFERROR(AB37/W37,"N/M")</f>
        <v>0.09886139632494717</v>
      </c>
      <c r="AF37" s="14" t="str">
        <f>B37&amp;"|"&amp;TEXT(E37,"000")&amp;"|"&amp;TEXT(M37,"0.0000")</f>
        <v>2015|011|0.8500</v>
      </c>
      <c r="AG37" s="22" t="str">
        <f>IF(AND(B37&gt;=2015,B37&lt;=2024,C37=19,G37=41,I37=2,K37="A",L37="RBUP",M37&gt;=0.5,M37&lt;=0.85),"IN","OUT")</f>
        <v>IN</v>
      </c>
    </row>
    <row r="38" spans="1:33">
      <c r="A38" s="14" t="s">
        <v>79</v>
      </c>
      <c r="B38" s="16">
        <v>2015</v>
      </c>
      <c r="C38" s="16">
        <v>19</v>
      </c>
      <c r="D38" s="14" t="s">
        <v>80</v>
      </c>
      <c r="E38" s="16">
        <v>13</v>
      </c>
      <c r="F38" s="14" t="s">
        <v>92</v>
      </c>
      <c r="G38" s="16">
        <v>41</v>
      </c>
      <c r="H38" s="14" t="s">
        <v>82</v>
      </c>
      <c r="I38" s="16">
        <v>2</v>
      </c>
      <c r="J38" s="14" t="s">
        <v>83</v>
      </c>
      <c r="K38" s="14" t="s">
        <v>84</v>
      </c>
      <c r="L38" s="14" t="s">
        <v>85</v>
      </c>
      <c r="M38" s="23">
        <v>0.65</v>
      </c>
      <c r="N38" s="16">
        <v>11</v>
      </c>
      <c r="O38" s="16">
        <v>7</v>
      </c>
      <c r="P38" s="16">
        <v>0</v>
      </c>
      <c r="Q38" s="16">
        <v>7</v>
      </c>
      <c r="R38" s="16">
        <v>0</v>
      </c>
      <c r="S38" s="14" t="s">
        <v>86</v>
      </c>
      <c r="T38" s="16">
        <v>271</v>
      </c>
      <c r="U38" s="16">
        <v>0</v>
      </c>
      <c r="V38" s="18">
        <v>123073</v>
      </c>
      <c r="W38" s="18">
        <v>3040</v>
      </c>
      <c r="X38" s="18">
        <v>2076</v>
      </c>
      <c r="Y38" s="18">
        <v>0</v>
      </c>
      <c r="Z38" s="18">
        <v>0</v>
      </c>
      <c r="AA38" s="18">
        <v>0</v>
      </c>
      <c r="AB38" s="18">
        <v>0</v>
      </c>
      <c r="AC38" s="23">
        <v>0</v>
      </c>
      <c r="AD38" s="14" t="str">
        <f>IF(E38=113,"Linn","Iowa ex-Linn")</f>
        <v>Iowa ex-Linn</v>
      </c>
      <c r="AE38" s="23">
        <f>IFERROR(AB38/W38,"N/M")</f>
        <v>0.0</v>
      </c>
      <c r="AF38" s="14" t="str">
        <f>B38&amp;"|"&amp;TEXT(E38,"000")&amp;"|"&amp;TEXT(M38,"0.0000")</f>
        <v>2015|013|0.6500</v>
      </c>
      <c r="AG38" s="22" t="str">
        <f>IF(AND(B38&gt;=2015,B38&lt;=2024,C38=19,G38=41,I38=2,K38="A",L38="RBUP",M38&gt;=0.5,M38&lt;=0.85),"IN","OUT")</f>
        <v>IN</v>
      </c>
    </row>
    <row r="39" spans="1:33">
      <c r="A39" s="14" t="s">
        <v>79</v>
      </c>
      <c r="B39" s="16">
        <v>2015</v>
      </c>
      <c r="C39" s="16">
        <v>19</v>
      </c>
      <c r="D39" s="14" t="s">
        <v>80</v>
      </c>
      <c r="E39" s="16">
        <v>13</v>
      </c>
      <c r="F39" s="14" t="s">
        <v>92</v>
      </c>
      <c r="G39" s="16">
        <v>41</v>
      </c>
      <c r="H39" s="14" t="s">
        <v>82</v>
      </c>
      <c r="I39" s="16">
        <v>2</v>
      </c>
      <c r="J39" s="14" t="s">
        <v>83</v>
      </c>
      <c r="K39" s="14" t="s">
        <v>84</v>
      </c>
      <c r="L39" s="14" t="s">
        <v>85</v>
      </c>
      <c r="M39" s="23">
        <v>0.7</v>
      </c>
      <c r="N39" s="16">
        <v>27</v>
      </c>
      <c r="O39" s="16">
        <v>23</v>
      </c>
      <c r="P39" s="16">
        <v>0</v>
      </c>
      <c r="Q39" s="16">
        <v>40</v>
      </c>
      <c r="R39" s="16">
        <v>0</v>
      </c>
      <c r="S39" s="14" t="s">
        <v>86</v>
      </c>
      <c r="T39" s="16">
        <v>1460</v>
      </c>
      <c r="U39" s="16">
        <v>0</v>
      </c>
      <c r="V39" s="18">
        <v>747639</v>
      </c>
      <c r="W39" s="18">
        <v>20515</v>
      </c>
      <c r="X39" s="18">
        <v>12948</v>
      </c>
      <c r="Y39" s="18">
        <v>0</v>
      </c>
      <c r="Z39" s="18">
        <v>0</v>
      </c>
      <c r="AA39" s="18">
        <v>0</v>
      </c>
      <c r="AB39" s="18">
        <v>0</v>
      </c>
      <c r="AC39" s="23">
        <v>0</v>
      </c>
      <c r="AD39" s="14" t="str">
        <f>IF(E39=113,"Linn","Iowa ex-Linn")</f>
        <v>Iowa ex-Linn</v>
      </c>
      <c r="AE39" s="23">
        <f>IFERROR(AB39/W39,"N/M")</f>
        <v>0.0</v>
      </c>
      <c r="AF39" s="14" t="str">
        <f>B39&amp;"|"&amp;TEXT(E39,"000")&amp;"|"&amp;TEXT(M39,"0.0000")</f>
        <v>2015|013|0.7000</v>
      </c>
      <c r="AG39" s="22" t="str">
        <f>IF(AND(B39&gt;=2015,B39&lt;=2024,C39=19,G39=41,I39=2,K39="A",L39="RBUP",M39&gt;=0.5,M39&lt;=0.85),"IN","OUT")</f>
        <v>IN</v>
      </c>
    </row>
    <row r="40" spans="1:33">
      <c r="A40" s="14" t="s">
        <v>79</v>
      </c>
      <c r="B40" s="16">
        <v>2015</v>
      </c>
      <c r="C40" s="16">
        <v>19</v>
      </c>
      <c r="D40" s="14" t="s">
        <v>80</v>
      </c>
      <c r="E40" s="16">
        <v>13</v>
      </c>
      <c r="F40" s="14" t="s">
        <v>92</v>
      </c>
      <c r="G40" s="16">
        <v>41</v>
      </c>
      <c r="H40" s="14" t="s">
        <v>82</v>
      </c>
      <c r="I40" s="16">
        <v>2</v>
      </c>
      <c r="J40" s="14" t="s">
        <v>83</v>
      </c>
      <c r="K40" s="14" t="s">
        <v>84</v>
      </c>
      <c r="L40" s="14" t="s">
        <v>85</v>
      </c>
      <c r="M40" s="23">
        <v>0.75</v>
      </c>
      <c r="N40" s="16">
        <v>88</v>
      </c>
      <c r="O40" s="16">
        <v>77</v>
      </c>
      <c r="P40" s="16">
        <v>2</v>
      </c>
      <c r="Q40" s="16">
        <v>91</v>
      </c>
      <c r="R40" s="16">
        <v>2</v>
      </c>
      <c r="S40" s="14" t="s">
        <v>86</v>
      </c>
      <c r="T40" s="16">
        <v>8629</v>
      </c>
      <c r="U40" s="16">
        <v>0</v>
      </c>
      <c r="V40" s="18">
        <v>4930597</v>
      </c>
      <c r="W40" s="18">
        <v>192513</v>
      </c>
      <c r="X40" s="18">
        <v>127958</v>
      </c>
      <c r="Y40" s="18">
        <v>0</v>
      </c>
      <c r="Z40" s="18">
        <v>0</v>
      </c>
      <c r="AA40" s="18">
        <v>0</v>
      </c>
      <c r="AB40" s="18">
        <v>18888</v>
      </c>
      <c r="AC40" s="23">
        <v>0.1</v>
      </c>
      <c r="AD40" s="14" t="str">
        <f>IF(E40=113,"Linn","Iowa ex-Linn")</f>
        <v>Iowa ex-Linn</v>
      </c>
      <c r="AE40" s="23">
        <f>IFERROR(AB40/W40,"N/M")</f>
        <v>0.09811285471630488</v>
      </c>
      <c r="AF40" s="14" t="str">
        <f>B40&amp;"|"&amp;TEXT(E40,"000")&amp;"|"&amp;TEXT(M40,"0.0000")</f>
        <v>2015|013|0.7500</v>
      </c>
      <c r="AG40" s="22" t="str">
        <f>IF(AND(B40&gt;=2015,B40&lt;=2024,C40=19,G40=41,I40=2,K40="A",L40="RBUP",M40&gt;=0.5,M40&lt;=0.85),"IN","OUT")</f>
        <v>IN</v>
      </c>
    </row>
    <row r="41" spans="1:33">
      <c r="A41" s="14" t="s">
        <v>79</v>
      </c>
      <c r="B41" s="16">
        <v>2015</v>
      </c>
      <c r="C41" s="16">
        <v>19</v>
      </c>
      <c r="D41" s="14" t="s">
        <v>80</v>
      </c>
      <c r="E41" s="16">
        <v>13</v>
      </c>
      <c r="F41" s="14" t="s">
        <v>92</v>
      </c>
      <c r="G41" s="16">
        <v>41</v>
      </c>
      <c r="H41" s="14" t="s">
        <v>82</v>
      </c>
      <c r="I41" s="16">
        <v>2</v>
      </c>
      <c r="J41" s="14" t="s">
        <v>83</v>
      </c>
      <c r="K41" s="14" t="s">
        <v>84</v>
      </c>
      <c r="L41" s="14" t="s">
        <v>85</v>
      </c>
      <c r="M41" s="23">
        <v>0.8</v>
      </c>
      <c r="N41" s="16">
        <v>235</v>
      </c>
      <c r="O41" s="16">
        <v>198</v>
      </c>
      <c r="P41" s="16">
        <v>9</v>
      </c>
      <c r="Q41" s="16">
        <v>279</v>
      </c>
      <c r="R41" s="16">
        <v>13</v>
      </c>
      <c r="S41" s="14" t="s">
        <v>86</v>
      </c>
      <c r="T41" s="16">
        <v>39995</v>
      </c>
      <c r="U41" s="16">
        <v>0</v>
      </c>
      <c r="V41" s="18">
        <v>24842872</v>
      </c>
      <c r="W41" s="18">
        <v>1274759</v>
      </c>
      <c r="X41" s="18">
        <v>765010</v>
      </c>
      <c r="Y41" s="18">
        <v>0</v>
      </c>
      <c r="Z41" s="18">
        <v>0</v>
      </c>
      <c r="AA41" s="18">
        <v>0</v>
      </c>
      <c r="AB41" s="18">
        <v>93443</v>
      </c>
      <c r="AC41" s="23">
        <v>0.07000000000000001</v>
      </c>
      <c r="AD41" s="14" t="str">
        <f>IF(E41=113,"Linn","Iowa ex-Linn")</f>
        <v>Iowa ex-Linn</v>
      </c>
      <c r="AE41" s="23">
        <f>IFERROR(AB41/W41,"N/M")</f>
        <v>0.07330248305758186</v>
      </c>
      <c r="AF41" s="14" t="str">
        <f>B41&amp;"|"&amp;TEXT(E41,"000")&amp;"|"&amp;TEXT(M41,"0.0000")</f>
        <v>2015|013|0.8000</v>
      </c>
      <c r="AG41" s="22" t="str">
        <f>IF(AND(B41&gt;=2015,B41&lt;=2024,C41=19,G41=41,I41=2,K41="A",L41="RBUP",M41&gt;=0.5,M41&lt;=0.85),"IN","OUT")</f>
        <v>IN</v>
      </c>
    </row>
    <row r="42" spans="1:33">
      <c r="A42" s="14" t="s">
        <v>79</v>
      </c>
      <c r="B42" s="16">
        <v>2015</v>
      </c>
      <c r="C42" s="16">
        <v>19</v>
      </c>
      <c r="D42" s="14" t="s">
        <v>80</v>
      </c>
      <c r="E42" s="16">
        <v>13</v>
      </c>
      <c r="F42" s="14" t="s">
        <v>92</v>
      </c>
      <c r="G42" s="16">
        <v>41</v>
      </c>
      <c r="H42" s="14" t="s">
        <v>82</v>
      </c>
      <c r="I42" s="16">
        <v>2</v>
      </c>
      <c r="J42" s="14" t="s">
        <v>83</v>
      </c>
      <c r="K42" s="14" t="s">
        <v>84</v>
      </c>
      <c r="L42" s="14" t="s">
        <v>85</v>
      </c>
      <c r="M42" s="23">
        <v>0.85</v>
      </c>
      <c r="N42" s="16">
        <v>365</v>
      </c>
      <c r="O42" s="16">
        <v>331</v>
      </c>
      <c r="P42" s="16">
        <v>19</v>
      </c>
      <c r="Q42" s="16">
        <v>514</v>
      </c>
      <c r="R42" s="16">
        <v>29</v>
      </c>
      <c r="S42" s="14" t="s">
        <v>86</v>
      </c>
      <c r="T42" s="16">
        <v>81955</v>
      </c>
      <c r="U42" s="16">
        <v>0</v>
      </c>
      <c r="V42" s="18">
        <v>53376143</v>
      </c>
      <c r="W42" s="18">
        <v>3293093</v>
      </c>
      <c r="X42" s="18">
        <v>1587480</v>
      </c>
      <c r="Y42" s="18">
        <v>0</v>
      </c>
      <c r="Z42" s="18">
        <v>0</v>
      </c>
      <c r="AA42" s="18">
        <v>0</v>
      </c>
      <c r="AB42" s="18">
        <v>148796</v>
      </c>
      <c r="AC42" s="23">
        <v>0.05</v>
      </c>
      <c r="AD42" s="14" t="str">
        <f>IF(E42=113,"Linn","Iowa ex-Linn")</f>
        <v>Iowa ex-Linn</v>
      </c>
      <c r="AE42" s="23">
        <f>IFERROR(AB42/W42,"N/M")</f>
        <v>0.04518426901396347</v>
      </c>
      <c r="AF42" s="14" t="str">
        <f>B42&amp;"|"&amp;TEXT(E42,"000")&amp;"|"&amp;TEXT(M42,"0.0000")</f>
        <v>2015|013|0.8500</v>
      </c>
      <c r="AG42" s="22" t="str">
        <f>IF(AND(B42&gt;=2015,B42&lt;=2024,C42=19,G42=41,I42=2,K42="A",L42="RBUP",M42&gt;=0.5,M42&lt;=0.85),"IN","OUT")</f>
        <v>IN</v>
      </c>
    </row>
    <row r="43" spans="1:33">
      <c r="A43" s="14" t="s">
        <v>79</v>
      </c>
      <c r="B43" s="16">
        <v>2015</v>
      </c>
      <c r="C43" s="16">
        <v>19</v>
      </c>
      <c r="D43" s="14" t="s">
        <v>80</v>
      </c>
      <c r="E43" s="16">
        <v>15</v>
      </c>
      <c r="F43" s="14" t="s">
        <v>93</v>
      </c>
      <c r="G43" s="16">
        <v>41</v>
      </c>
      <c r="H43" s="14" t="s">
        <v>82</v>
      </c>
      <c r="I43" s="16">
        <v>2</v>
      </c>
      <c r="J43" s="14" t="s">
        <v>83</v>
      </c>
      <c r="K43" s="14" t="s">
        <v>84</v>
      </c>
      <c r="L43" s="14" t="s">
        <v>85</v>
      </c>
      <c r="M43" s="23">
        <v>0.65</v>
      </c>
      <c r="N43" s="16">
        <v>5</v>
      </c>
      <c r="O43" s="16">
        <v>3</v>
      </c>
      <c r="P43" s="16">
        <v>0</v>
      </c>
      <c r="Q43" s="16">
        <v>3</v>
      </c>
      <c r="R43" s="16">
        <v>0</v>
      </c>
      <c r="S43" s="14" t="s">
        <v>86</v>
      </c>
      <c r="T43" s="16">
        <v>181</v>
      </c>
      <c r="U43" s="16">
        <v>0</v>
      </c>
      <c r="V43" s="18">
        <v>89991</v>
      </c>
      <c r="W43" s="18">
        <v>1184</v>
      </c>
      <c r="X43" s="18">
        <v>698</v>
      </c>
      <c r="Y43" s="18">
        <v>0</v>
      </c>
      <c r="Z43" s="18">
        <v>0</v>
      </c>
      <c r="AA43" s="18">
        <v>0</v>
      </c>
      <c r="AB43" s="18">
        <v>0</v>
      </c>
      <c r="AC43" s="23">
        <v>0</v>
      </c>
      <c r="AD43" s="14" t="str">
        <f>IF(E43=113,"Linn","Iowa ex-Linn")</f>
        <v>Iowa ex-Linn</v>
      </c>
      <c r="AE43" s="23">
        <f>IFERROR(AB43/W43,"N/M")</f>
        <v>0.0</v>
      </c>
      <c r="AF43" s="14" t="str">
        <f>B43&amp;"|"&amp;TEXT(E43,"000")&amp;"|"&amp;TEXT(M43,"0.0000")</f>
        <v>2015|015|0.6500</v>
      </c>
      <c r="AG43" s="22" t="str">
        <f>IF(AND(B43&gt;=2015,B43&lt;=2024,C43=19,G43=41,I43=2,K43="A",L43="RBUP",M43&gt;=0.5,M43&lt;=0.85),"IN","OUT")</f>
        <v>IN</v>
      </c>
    </row>
    <row r="44" spans="1:33">
      <c r="A44" s="14" t="s">
        <v>79</v>
      </c>
      <c r="B44" s="16">
        <v>2015</v>
      </c>
      <c r="C44" s="16">
        <v>19</v>
      </c>
      <c r="D44" s="14" t="s">
        <v>80</v>
      </c>
      <c r="E44" s="16">
        <v>15</v>
      </c>
      <c r="F44" s="14" t="s">
        <v>93</v>
      </c>
      <c r="G44" s="16">
        <v>41</v>
      </c>
      <c r="H44" s="14" t="s">
        <v>82</v>
      </c>
      <c r="I44" s="16">
        <v>2</v>
      </c>
      <c r="J44" s="14" t="s">
        <v>83</v>
      </c>
      <c r="K44" s="14" t="s">
        <v>84</v>
      </c>
      <c r="L44" s="14" t="s">
        <v>85</v>
      </c>
      <c r="M44" s="23">
        <v>0.7</v>
      </c>
      <c r="N44" s="16">
        <v>26</v>
      </c>
      <c r="O44" s="16">
        <v>20</v>
      </c>
      <c r="P44" s="16">
        <v>0</v>
      </c>
      <c r="Q44" s="16">
        <v>21</v>
      </c>
      <c r="R44" s="16">
        <v>0</v>
      </c>
      <c r="S44" s="14" t="s">
        <v>86</v>
      </c>
      <c r="T44" s="16">
        <v>780</v>
      </c>
      <c r="U44" s="16">
        <v>0</v>
      </c>
      <c r="V44" s="18">
        <v>406669</v>
      </c>
      <c r="W44" s="18">
        <v>8997</v>
      </c>
      <c r="X44" s="18">
        <v>5543</v>
      </c>
      <c r="Y44" s="18">
        <v>0</v>
      </c>
      <c r="Z44" s="18">
        <v>0</v>
      </c>
      <c r="AA44" s="18">
        <v>0</v>
      </c>
      <c r="AB44" s="18">
        <v>0</v>
      </c>
      <c r="AC44" s="23">
        <v>0</v>
      </c>
      <c r="AD44" s="14" t="str">
        <f>IF(E44=113,"Linn","Iowa ex-Linn")</f>
        <v>Iowa ex-Linn</v>
      </c>
      <c r="AE44" s="23">
        <f>IFERROR(AB44/W44,"N/M")</f>
        <v>0.0</v>
      </c>
      <c r="AF44" s="14" t="str">
        <f>B44&amp;"|"&amp;TEXT(E44,"000")&amp;"|"&amp;TEXT(M44,"0.0000")</f>
        <v>2015|015|0.7000</v>
      </c>
      <c r="AG44" s="22" t="str">
        <f>IF(AND(B44&gt;=2015,B44&lt;=2024,C44=19,G44=41,I44=2,K44="A",L44="RBUP",M44&gt;=0.5,M44&lt;=0.85),"IN","OUT")</f>
        <v>IN</v>
      </c>
    </row>
    <row r="45" spans="1:33">
      <c r="A45" s="14" t="s">
        <v>79</v>
      </c>
      <c r="B45" s="16">
        <v>2015</v>
      </c>
      <c r="C45" s="16">
        <v>19</v>
      </c>
      <c r="D45" s="14" t="s">
        <v>80</v>
      </c>
      <c r="E45" s="16">
        <v>15</v>
      </c>
      <c r="F45" s="14" t="s">
        <v>93</v>
      </c>
      <c r="G45" s="16">
        <v>41</v>
      </c>
      <c r="H45" s="14" t="s">
        <v>82</v>
      </c>
      <c r="I45" s="16">
        <v>2</v>
      </c>
      <c r="J45" s="14" t="s">
        <v>83</v>
      </c>
      <c r="K45" s="14" t="s">
        <v>84</v>
      </c>
      <c r="L45" s="14" t="s">
        <v>85</v>
      </c>
      <c r="M45" s="23">
        <v>0.75</v>
      </c>
      <c r="N45" s="16">
        <v>94</v>
      </c>
      <c r="O45" s="16">
        <v>78</v>
      </c>
      <c r="P45" s="16">
        <v>2</v>
      </c>
      <c r="Q45" s="16">
        <v>152</v>
      </c>
      <c r="R45" s="16">
        <v>3</v>
      </c>
      <c r="S45" s="14" t="s">
        <v>86</v>
      </c>
      <c r="T45" s="16">
        <v>8464</v>
      </c>
      <c r="U45" s="16">
        <v>0</v>
      </c>
      <c r="V45" s="18">
        <v>4847036</v>
      </c>
      <c r="W45" s="18">
        <v>177271</v>
      </c>
      <c r="X45" s="18">
        <v>101379</v>
      </c>
      <c r="Y45" s="18">
        <v>0</v>
      </c>
      <c r="Z45" s="18">
        <v>0</v>
      </c>
      <c r="AA45" s="18">
        <v>0</v>
      </c>
      <c r="AB45" s="18">
        <v>2016</v>
      </c>
      <c r="AC45" s="23">
        <v>0.01</v>
      </c>
      <c r="AD45" s="14" t="str">
        <f>IF(E45=113,"Linn","Iowa ex-Linn")</f>
        <v>Iowa ex-Linn</v>
      </c>
      <c r="AE45" s="23">
        <f>IFERROR(AB45/W45,"N/M")</f>
        <v>0.011372418500487954</v>
      </c>
      <c r="AF45" s="14" t="str">
        <f>B45&amp;"|"&amp;TEXT(E45,"000")&amp;"|"&amp;TEXT(M45,"0.0000")</f>
        <v>2015|015|0.7500</v>
      </c>
      <c r="AG45" s="22" t="str">
        <f>IF(AND(B45&gt;=2015,B45&lt;=2024,C45=19,G45=41,I45=2,K45="A",L45="RBUP",M45&gt;=0.5,M45&lt;=0.85),"IN","OUT")</f>
        <v>IN</v>
      </c>
    </row>
    <row r="46" spans="1:33">
      <c r="A46" s="14" t="s">
        <v>79</v>
      </c>
      <c r="B46" s="16">
        <v>2015</v>
      </c>
      <c r="C46" s="16">
        <v>19</v>
      </c>
      <c r="D46" s="14" t="s">
        <v>80</v>
      </c>
      <c r="E46" s="16">
        <v>15</v>
      </c>
      <c r="F46" s="14" t="s">
        <v>93</v>
      </c>
      <c r="G46" s="16">
        <v>41</v>
      </c>
      <c r="H46" s="14" t="s">
        <v>82</v>
      </c>
      <c r="I46" s="16">
        <v>2</v>
      </c>
      <c r="J46" s="14" t="s">
        <v>83</v>
      </c>
      <c r="K46" s="14" t="s">
        <v>84</v>
      </c>
      <c r="L46" s="14" t="s">
        <v>85</v>
      </c>
      <c r="M46" s="23">
        <v>0.8</v>
      </c>
      <c r="N46" s="16">
        <v>282</v>
      </c>
      <c r="O46" s="16">
        <v>247</v>
      </c>
      <c r="P46" s="16">
        <v>20</v>
      </c>
      <c r="Q46" s="16">
        <v>525</v>
      </c>
      <c r="R46" s="16">
        <v>23</v>
      </c>
      <c r="S46" s="14" t="s">
        <v>86</v>
      </c>
      <c r="T46" s="16">
        <v>43101</v>
      </c>
      <c r="U46" s="16">
        <v>0</v>
      </c>
      <c r="V46" s="18">
        <v>27090745</v>
      </c>
      <c r="W46" s="18">
        <v>1305205</v>
      </c>
      <c r="X46" s="18">
        <v>720553</v>
      </c>
      <c r="Y46" s="18">
        <v>0</v>
      </c>
      <c r="Z46" s="18">
        <v>0</v>
      </c>
      <c r="AA46" s="18">
        <v>0</v>
      </c>
      <c r="AB46" s="18">
        <v>78108</v>
      </c>
      <c r="AC46" s="23">
        <v>0.06</v>
      </c>
      <c r="AD46" s="14" t="str">
        <f>IF(E46=113,"Linn","Iowa ex-Linn")</f>
        <v>Iowa ex-Linn</v>
      </c>
      <c r="AE46" s="23">
        <f>IFERROR(AB46/W46,"N/M")</f>
        <v>0.059843472864415936</v>
      </c>
      <c r="AF46" s="14" t="str">
        <f>B46&amp;"|"&amp;TEXT(E46,"000")&amp;"|"&amp;TEXT(M46,"0.0000")</f>
        <v>2015|015|0.8000</v>
      </c>
      <c r="AG46" s="22" t="str">
        <f>IF(AND(B46&gt;=2015,B46&lt;=2024,C46=19,G46=41,I46=2,K46="A",L46="RBUP",M46&gt;=0.5,M46&lt;=0.85),"IN","OUT")</f>
        <v>IN</v>
      </c>
    </row>
    <row r="47" spans="1:33">
      <c r="A47" s="14" t="s">
        <v>79</v>
      </c>
      <c r="B47" s="16">
        <v>2015</v>
      </c>
      <c r="C47" s="16">
        <v>19</v>
      </c>
      <c r="D47" s="14" t="s">
        <v>80</v>
      </c>
      <c r="E47" s="16">
        <v>15</v>
      </c>
      <c r="F47" s="14" t="s">
        <v>93</v>
      </c>
      <c r="G47" s="16">
        <v>41</v>
      </c>
      <c r="H47" s="14" t="s">
        <v>82</v>
      </c>
      <c r="I47" s="16">
        <v>2</v>
      </c>
      <c r="J47" s="14" t="s">
        <v>83</v>
      </c>
      <c r="K47" s="14" t="s">
        <v>84</v>
      </c>
      <c r="L47" s="14" t="s">
        <v>85</v>
      </c>
      <c r="M47" s="23">
        <v>0.85</v>
      </c>
      <c r="N47" s="16">
        <v>461</v>
      </c>
      <c r="O47" s="16">
        <v>405</v>
      </c>
      <c r="P47" s="16">
        <v>63</v>
      </c>
      <c r="Q47" s="16">
        <v>926</v>
      </c>
      <c r="R47" s="16">
        <v>106</v>
      </c>
      <c r="S47" s="14" t="s">
        <v>86</v>
      </c>
      <c r="T47" s="16">
        <v>98159</v>
      </c>
      <c r="U47" s="16">
        <v>0</v>
      </c>
      <c r="V47" s="18">
        <v>65139855</v>
      </c>
      <c r="W47" s="18">
        <v>3843605</v>
      </c>
      <c r="X47" s="18">
        <v>1731379</v>
      </c>
      <c r="Y47" s="18">
        <v>0</v>
      </c>
      <c r="Z47" s="18">
        <v>0</v>
      </c>
      <c r="AA47" s="18">
        <v>0</v>
      </c>
      <c r="AB47" s="18">
        <v>422024</v>
      </c>
      <c r="AC47" s="23">
        <v>0.11</v>
      </c>
      <c r="AD47" s="14" t="str">
        <f>IF(E47=113,"Linn","Iowa ex-Linn")</f>
        <v>Iowa ex-Linn</v>
      </c>
      <c r="AE47" s="23">
        <f>IFERROR(AB47/W47,"N/M")</f>
        <v>0.10979900379981813</v>
      </c>
      <c r="AF47" s="14" t="str">
        <f>B47&amp;"|"&amp;TEXT(E47,"000")&amp;"|"&amp;TEXT(M47,"0.0000")</f>
        <v>2015|015|0.8500</v>
      </c>
      <c r="AG47" s="22" t="str">
        <f>IF(AND(B47&gt;=2015,B47&lt;=2024,C47=19,G47=41,I47=2,K47="A",L47="RBUP",M47&gt;=0.5,M47&lt;=0.85),"IN","OUT")</f>
        <v>IN</v>
      </c>
    </row>
    <row r="48" spans="1:33">
      <c r="A48" s="14" t="s">
        <v>79</v>
      </c>
      <c r="B48" s="16">
        <v>2015</v>
      </c>
      <c r="C48" s="16">
        <v>19</v>
      </c>
      <c r="D48" s="14" t="s">
        <v>80</v>
      </c>
      <c r="E48" s="16">
        <v>17</v>
      </c>
      <c r="F48" s="14" t="s">
        <v>94</v>
      </c>
      <c r="G48" s="16">
        <v>41</v>
      </c>
      <c r="H48" s="14" t="s">
        <v>82</v>
      </c>
      <c r="I48" s="16">
        <v>2</v>
      </c>
      <c r="J48" s="14" t="s">
        <v>83</v>
      </c>
      <c r="K48" s="14" t="s">
        <v>84</v>
      </c>
      <c r="L48" s="14" t="s">
        <v>85</v>
      </c>
      <c r="M48" s="23">
        <v>0.5</v>
      </c>
      <c r="N48" s="16">
        <v>1</v>
      </c>
      <c r="O48" s="16">
        <v>1</v>
      </c>
      <c r="P48" s="16">
        <v>0</v>
      </c>
      <c r="Q48" s="16">
        <v>2</v>
      </c>
      <c r="R48" s="16">
        <v>0</v>
      </c>
      <c r="S48" s="14" t="s">
        <v>86</v>
      </c>
      <c r="T48" s="16">
        <v>51</v>
      </c>
      <c r="U48" s="16">
        <v>0</v>
      </c>
      <c r="V48" s="18">
        <v>19759</v>
      </c>
      <c r="W48" s="18">
        <v>233</v>
      </c>
      <c r="X48" s="18">
        <v>157</v>
      </c>
      <c r="Y48" s="18">
        <v>0</v>
      </c>
      <c r="Z48" s="18">
        <v>0</v>
      </c>
      <c r="AA48" s="18">
        <v>0</v>
      </c>
      <c r="AB48" s="18">
        <v>0</v>
      </c>
      <c r="AC48" s="23">
        <v>0</v>
      </c>
      <c r="AD48" s="14" t="str">
        <f>IF(E48=113,"Linn","Iowa ex-Linn")</f>
        <v>Iowa ex-Linn</v>
      </c>
      <c r="AE48" s="23">
        <f>IFERROR(AB48/W48,"N/M")</f>
        <v>0.0</v>
      </c>
      <c r="AF48" s="14" t="str">
        <f>B48&amp;"|"&amp;TEXT(E48,"000")&amp;"|"&amp;TEXT(M48,"0.0000")</f>
        <v>2015|017|0.5000</v>
      </c>
      <c r="AG48" s="22" t="str">
        <f>IF(AND(B48&gt;=2015,B48&lt;=2024,C48=19,G48=41,I48=2,K48="A",L48="RBUP",M48&gt;=0.5,M48&lt;=0.85),"IN","OUT")</f>
        <v>IN</v>
      </c>
    </row>
    <row r="49" spans="1:33">
      <c r="A49" s="14" t="s">
        <v>79</v>
      </c>
      <c r="B49" s="16">
        <v>2015</v>
      </c>
      <c r="C49" s="16">
        <v>19</v>
      </c>
      <c r="D49" s="14" t="s">
        <v>80</v>
      </c>
      <c r="E49" s="16">
        <v>17</v>
      </c>
      <c r="F49" s="14" t="s">
        <v>94</v>
      </c>
      <c r="G49" s="16">
        <v>41</v>
      </c>
      <c r="H49" s="14" t="s">
        <v>82</v>
      </c>
      <c r="I49" s="16">
        <v>2</v>
      </c>
      <c r="J49" s="14" t="s">
        <v>83</v>
      </c>
      <c r="K49" s="14" t="s">
        <v>84</v>
      </c>
      <c r="L49" s="14" t="s">
        <v>85</v>
      </c>
      <c r="M49" s="23">
        <v>0.65</v>
      </c>
      <c r="N49" s="16">
        <v>1</v>
      </c>
      <c r="O49" s="16">
        <v>0</v>
      </c>
      <c r="P49" s="16">
        <v>0</v>
      </c>
      <c r="Q49" s="16">
        <v>0</v>
      </c>
      <c r="R49" s="16">
        <v>0</v>
      </c>
      <c r="S49" s="14" t="s">
        <v>86</v>
      </c>
      <c r="T49" s="16">
        <v>0</v>
      </c>
      <c r="U49" s="16">
        <v>0</v>
      </c>
      <c r="V49" s="18">
        <v>0</v>
      </c>
      <c r="W49" s="18">
        <v>0</v>
      </c>
      <c r="X49" s="18">
        <v>0</v>
      </c>
      <c r="Y49" s="18">
        <v>0</v>
      </c>
      <c r="Z49" s="18">
        <v>0</v>
      </c>
      <c r="AA49" s="18">
        <v>0</v>
      </c>
      <c r="AB49" s="18">
        <v>0</v>
      </c>
      <c r="AC49" s="23">
        <v>0</v>
      </c>
      <c r="AD49" s="14" t="str">
        <f>IF(E49=113,"Linn","Iowa ex-Linn")</f>
        <v>Iowa ex-Linn</v>
      </c>
      <c r="AE49" s="23" t="str">
        <f>IFERROR(AB49/W49,"N/M")</f>
        <v>N/M</v>
      </c>
      <c r="AF49" s="14" t="str">
        <f>B49&amp;"|"&amp;TEXT(E49,"000")&amp;"|"&amp;TEXT(M49,"0.0000")</f>
        <v>2015|017|0.6500</v>
      </c>
      <c r="AG49" s="22" t="str">
        <f>IF(AND(B49&gt;=2015,B49&lt;=2024,C49=19,G49=41,I49=2,K49="A",L49="RBUP",M49&gt;=0.5,M49&lt;=0.85),"IN","OUT")</f>
        <v>IN</v>
      </c>
    </row>
    <row r="50" spans="1:33">
      <c r="A50" s="14" t="s">
        <v>79</v>
      </c>
      <c r="B50" s="16">
        <v>2015</v>
      </c>
      <c r="C50" s="16">
        <v>19</v>
      </c>
      <c r="D50" s="14" t="s">
        <v>80</v>
      </c>
      <c r="E50" s="16">
        <v>17</v>
      </c>
      <c r="F50" s="14" t="s">
        <v>94</v>
      </c>
      <c r="G50" s="16">
        <v>41</v>
      </c>
      <c r="H50" s="14" t="s">
        <v>82</v>
      </c>
      <c r="I50" s="16">
        <v>2</v>
      </c>
      <c r="J50" s="14" t="s">
        <v>83</v>
      </c>
      <c r="K50" s="14" t="s">
        <v>84</v>
      </c>
      <c r="L50" s="14" t="s">
        <v>85</v>
      </c>
      <c r="M50" s="23">
        <v>0.7</v>
      </c>
      <c r="N50" s="16">
        <v>19</v>
      </c>
      <c r="O50" s="16">
        <v>14</v>
      </c>
      <c r="P50" s="16">
        <v>0</v>
      </c>
      <c r="Q50" s="16">
        <v>17</v>
      </c>
      <c r="R50" s="16">
        <v>0</v>
      </c>
      <c r="S50" s="14" t="s">
        <v>86</v>
      </c>
      <c r="T50" s="16">
        <v>773</v>
      </c>
      <c r="U50" s="16">
        <v>0</v>
      </c>
      <c r="V50" s="18">
        <v>402914</v>
      </c>
      <c r="W50" s="18">
        <v>11170</v>
      </c>
      <c r="X50" s="18">
        <v>6590</v>
      </c>
      <c r="Y50" s="18">
        <v>0</v>
      </c>
      <c r="Z50" s="18">
        <v>0</v>
      </c>
      <c r="AA50" s="18">
        <v>0</v>
      </c>
      <c r="AB50" s="18">
        <v>0</v>
      </c>
      <c r="AC50" s="23">
        <v>0</v>
      </c>
      <c r="AD50" s="14" t="str">
        <f>IF(E50=113,"Linn","Iowa ex-Linn")</f>
        <v>Iowa ex-Linn</v>
      </c>
      <c r="AE50" s="23">
        <f>IFERROR(AB50/W50,"N/M")</f>
        <v>0.0</v>
      </c>
      <c r="AF50" s="14" t="str">
        <f>B50&amp;"|"&amp;TEXT(E50,"000")&amp;"|"&amp;TEXT(M50,"0.0000")</f>
        <v>2015|017|0.7000</v>
      </c>
      <c r="AG50" s="22" t="str">
        <f>IF(AND(B50&gt;=2015,B50&lt;=2024,C50=19,G50=41,I50=2,K50="A",L50="RBUP",M50&gt;=0.5,M50&lt;=0.85),"IN","OUT")</f>
        <v>IN</v>
      </c>
    </row>
    <row r="51" spans="1:33">
      <c r="A51" s="14" t="s">
        <v>79</v>
      </c>
      <c r="B51" s="16">
        <v>2015</v>
      </c>
      <c r="C51" s="16">
        <v>19</v>
      </c>
      <c r="D51" s="14" t="s">
        <v>80</v>
      </c>
      <c r="E51" s="16">
        <v>17</v>
      </c>
      <c r="F51" s="14" t="s">
        <v>94</v>
      </c>
      <c r="G51" s="16">
        <v>41</v>
      </c>
      <c r="H51" s="14" t="s">
        <v>82</v>
      </c>
      <c r="I51" s="16">
        <v>2</v>
      </c>
      <c r="J51" s="14" t="s">
        <v>83</v>
      </c>
      <c r="K51" s="14" t="s">
        <v>84</v>
      </c>
      <c r="L51" s="14" t="s">
        <v>85</v>
      </c>
      <c r="M51" s="23">
        <v>0.75</v>
      </c>
      <c r="N51" s="16">
        <v>73</v>
      </c>
      <c r="O51" s="16">
        <v>62</v>
      </c>
      <c r="P51" s="16">
        <v>0</v>
      </c>
      <c r="Q51" s="16">
        <v>70</v>
      </c>
      <c r="R51" s="16">
        <v>0</v>
      </c>
      <c r="S51" s="14" t="s">
        <v>86</v>
      </c>
      <c r="T51" s="16">
        <v>7053</v>
      </c>
      <c r="U51" s="16">
        <v>0</v>
      </c>
      <c r="V51" s="18">
        <v>4128250</v>
      </c>
      <c r="W51" s="18">
        <v>147863</v>
      </c>
      <c r="X51" s="18">
        <v>100588</v>
      </c>
      <c r="Y51" s="18">
        <v>0</v>
      </c>
      <c r="Z51" s="18">
        <v>0</v>
      </c>
      <c r="AA51" s="18">
        <v>0</v>
      </c>
      <c r="AB51" s="18">
        <v>0</v>
      </c>
      <c r="AC51" s="23">
        <v>0</v>
      </c>
      <c r="AD51" s="14" t="str">
        <f>IF(E51=113,"Linn","Iowa ex-Linn")</f>
        <v>Iowa ex-Linn</v>
      </c>
      <c r="AE51" s="23">
        <f>IFERROR(AB51/W51,"N/M")</f>
        <v>0.0</v>
      </c>
      <c r="AF51" s="14" t="str">
        <f>B51&amp;"|"&amp;TEXT(E51,"000")&amp;"|"&amp;TEXT(M51,"0.0000")</f>
        <v>2015|017|0.7500</v>
      </c>
      <c r="AG51" s="22" t="str">
        <f>IF(AND(B51&gt;=2015,B51&lt;=2024,C51=19,G51=41,I51=2,K51="A",L51="RBUP",M51&gt;=0.5,M51&lt;=0.85),"IN","OUT")</f>
        <v>IN</v>
      </c>
    </row>
    <row r="52" spans="1:33">
      <c r="A52" s="14" t="s">
        <v>79</v>
      </c>
      <c r="B52" s="16">
        <v>2015</v>
      </c>
      <c r="C52" s="16">
        <v>19</v>
      </c>
      <c r="D52" s="14" t="s">
        <v>80</v>
      </c>
      <c r="E52" s="16">
        <v>17</v>
      </c>
      <c r="F52" s="14" t="s">
        <v>94</v>
      </c>
      <c r="G52" s="16">
        <v>41</v>
      </c>
      <c r="H52" s="14" t="s">
        <v>82</v>
      </c>
      <c r="I52" s="16">
        <v>2</v>
      </c>
      <c r="J52" s="14" t="s">
        <v>83</v>
      </c>
      <c r="K52" s="14" t="s">
        <v>84</v>
      </c>
      <c r="L52" s="14" t="s">
        <v>85</v>
      </c>
      <c r="M52" s="23">
        <v>0.8</v>
      </c>
      <c r="N52" s="16">
        <v>215</v>
      </c>
      <c r="O52" s="16">
        <v>197</v>
      </c>
      <c r="P52" s="16">
        <v>7</v>
      </c>
      <c r="Q52" s="16">
        <v>228</v>
      </c>
      <c r="R52" s="16">
        <v>8</v>
      </c>
      <c r="S52" s="14" t="s">
        <v>86</v>
      </c>
      <c r="T52" s="16">
        <v>30418</v>
      </c>
      <c r="U52" s="16">
        <v>0</v>
      </c>
      <c r="V52" s="18">
        <v>19268578</v>
      </c>
      <c r="W52" s="18">
        <v>910741</v>
      </c>
      <c r="X52" s="18">
        <v>572816</v>
      </c>
      <c r="Y52" s="18">
        <v>0</v>
      </c>
      <c r="Z52" s="18">
        <v>0</v>
      </c>
      <c r="AA52" s="18">
        <v>0</v>
      </c>
      <c r="AB52" s="18">
        <v>15712</v>
      </c>
      <c r="AC52" s="23">
        <v>0.02</v>
      </c>
      <c r="AD52" s="14" t="str">
        <f>IF(E52=113,"Linn","Iowa ex-Linn")</f>
        <v>Iowa ex-Linn</v>
      </c>
      <c r="AE52" s="23">
        <f>IFERROR(AB52/W52,"N/M")</f>
        <v>0.0172518861015371</v>
      </c>
      <c r="AF52" s="14" t="str">
        <f>B52&amp;"|"&amp;TEXT(E52,"000")&amp;"|"&amp;TEXT(M52,"0.0000")</f>
        <v>2015|017|0.8000</v>
      </c>
      <c r="AG52" s="22" t="str">
        <f>IF(AND(B52&gt;=2015,B52&lt;=2024,C52=19,G52=41,I52=2,K52="A",L52="RBUP",M52&gt;=0.5,M52&lt;=0.85),"IN","OUT")</f>
        <v>IN</v>
      </c>
    </row>
    <row r="53" spans="1:33">
      <c r="A53" s="14" t="s">
        <v>79</v>
      </c>
      <c r="B53" s="16">
        <v>2015</v>
      </c>
      <c r="C53" s="16">
        <v>19</v>
      </c>
      <c r="D53" s="14" t="s">
        <v>80</v>
      </c>
      <c r="E53" s="16">
        <v>17</v>
      </c>
      <c r="F53" s="14" t="s">
        <v>94</v>
      </c>
      <c r="G53" s="16">
        <v>41</v>
      </c>
      <c r="H53" s="14" t="s">
        <v>82</v>
      </c>
      <c r="I53" s="16">
        <v>2</v>
      </c>
      <c r="J53" s="14" t="s">
        <v>83</v>
      </c>
      <c r="K53" s="14" t="s">
        <v>84</v>
      </c>
      <c r="L53" s="14" t="s">
        <v>85</v>
      </c>
      <c r="M53" s="23">
        <v>0.85</v>
      </c>
      <c r="N53" s="16">
        <v>389</v>
      </c>
      <c r="O53" s="16">
        <v>335</v>
      </c>
      <c r="P53" s="16">
        <v>32</v>
      </c>
      <c r="Q53" s="16">
        <v>523</v>
      </c>
      <c r="R53" s="16">
        <v>42</v>
      </c>
      <c r="S53" s="14" t="s">
        <v>86</v>
      </c>
      <c r="T53" s="16">
        <v>74055</v>
      </c>
      <c r="U53" s="16">
        <v>0</v>
      </c>
      <c r="V53" s="18">
        <v>50151543</v>
      </c>
      <c r="W53" s="18">
        <v>2938581</v>
      </c>
      <c r="X53" s="18">
        <v>1421672</v>
      </c>
      <c r="Y53" s="18">
        <v>0</v>
      </c>
      <c r="Z53" s="18">
        <v>0</v>
      </c>
      <c r="AA53" s="18">
        <v>0</v>
      </c>
      <c r="AB53" s="18">
        <v>259844</v>
      </c>
      <c r="AC53" s="23">
        <v>0.09</v>
      </c>
      <c r="AD53" s="14" t="str">
        <f>IF(E53=113,"Linn","Iowa ex-Linn")</f>
        <v>Iowa ex-Linn</v>
      </c>
      <c r="AE53" s="23">
        <f>IFERROR(AB53/W53,"N/M")</f>
        <v>0.08842499151801499</v>
      </c>
      <c r="AF53" s="14" t="str">
        <f>B53&amp;"|"&amp;TEXT(E53,"000")&amp;"|"&amp;TEXT(M53,"0.0000")</f>
        <v>2015|017|0.8500</v>
      </c>
      <c r="AG53" s="22" t="str">
        <f>IF(AND(B53&gt;=2015,B53&lt;=2024,C53=19,G53=41,I53=2,K53="A",L53="RBUP",M53&gt;=0.5,M53&lt;=0.85),"IN","OUT")</f>
        <v>IN</v>
      </c>
    </row>
    <row r="54" spans="1:33">
      <c r="A54" s="14" t="s">
        <v>79</v>
      </c>
      <c r="B54" s="16">
        <v>2015</v>
      </c>
      <c r="C54" s="16">
        <v>19</v>
      </c>
      <c r="D54" s="14" t="s">
        <v>80</v>
      </c>
      <c r="E54" s="16">
        <v>19</v>
      </c>
      <c r="F54" s="14" t="s">
        <v>95</v>
      </c>
      <c r="G54" s="16">
        <v>41</v>
      </c>
      <c r="H54" s="14" t="s">
        <v>82</v>
      </c>
      <c r="I54" s="16">
        <v>2</v>
      </c>
      <c r="J54" s="14" t="s">
        <v>83</v>
      </c>
      <c r="K54" s="14" t="s">
        <v>84</v>
      </c>
      <c r="L54" s="14" t="s">
        <v>85</v>
      </c>
      <c r="M54" s="23">
        <v>0.6</v>
      </c>
      <c r="N54" s="16">
        <v>1</v>
      </c>
      <c r="O54" s="16">
        <v>1</v>
      </c>
      <c r="P54" s="16">
        <v>0</v>
      </c>
      <c r="Q54" s="16">
        <v>1</v>
      </c>
      <c r="R54" s="16">
        <v>0</v>
      </c>
      <c r="S54" s="14" t="s">
        <v>86</v>
      </c>
      <c r="T54" s="16">
        <v>57</v>
      </c>
      <c r="U54" s="16">
        <v>0</v>
      </c>
      <c r="V54" s="18">
        <v>22464</v>
      </c>
      <c r="W54" s="18">
        <v>2147</v>
      </c>
      <c r="X54" s="18">
        <v>1374</v>
      </c>
      <c r="Y54" s="18">
        <v>0</v>
      </c>
      <c r="Z54" s="18">
        <v>0</v>
      </c>
      <c r="AA54" s="18">
        <v>0</v>
      </c>
      <c r="AB54" s="18">
        <v>0</v>
      </c>
      <c r="AC54" s="23">
        <v>0</v>
      </c>
      <c r="AD54" s="14" t="str">
        <f>IF(E54=113,"Linn","Iowa ex-Linn")</f>
        <v>Iowa ex-Linn</v>
      </c>
      <c r="AE54" s="23">
        <f>IFERROR(AB54/W54,"N/M")</f>
        <v>0.0</v>
      </c>
      <c r="AF54" s="14" t="str">
        <f>B54&amp;"|"&amp;TEXT(E54,"000")&amp;"|"&amp;TEXT(M54,"0.0000")</f>
        <v>2015|019|0.6000</v>
      </c>
      <c r="AG54" s="22" t="str">
        <f>IF(AND(B54&gt;=2015,B54&lt;=2024,C54=19,G54=41,I54=2,K54="A",L54="RBUP",M54&gt;=0.5,M54&lt;=0.85),"IN","OUT")</f>
        <v>IN</v>
      </c>
    </row>
    <row r="55" spans="1:33">
      <c r="A55" s="14" t="s">
        <v>79</v>
      </c>
      <c r="B55" s="16">
        <v>2015</v>
      </c>
      <c r="C55" s="16">
        <v>19</v>
      </c>
      <c r="D55" s="14" t="s">
        <v>80</v>
      </c>
      <c r="E55" s="16">
        <v>19</v>
      </c>
      <c r="F55" s="14" t="s">
        <v>95</v>
      </c>
      <c r="G55" s="16">
        <v>41</v>
      </c>
      <c r="H55" s="14" t="s">
        <v>82</v>
      </c>
      <c r="I55" s="16">
        <v>2</v>
      </c>
      <c r="J55" s="14" t="s">
        <v>83</v>
      </c>
      <c r="K55" s="14" t="s">
        <v>84</v>
      </c>
      <c r="L55" s="14" t="s">
        <v>85</v>
      </c>
      <c r="M55" s="23">
        <v>0.65</v>
      </c>
      <c r="N55" s="16">
        <v>6</v>
      </c>
      <c r="O55" s="16">
        <v>6</v>
      </c>
      <c r="P55" s="16">
        <v>0</v>
      </c>
      <c r="Q55" s="16">
        <v>6</v>
      </c>
      <c r="R55" s="16">
        <v>0</v>
      </c>
      <c r="S55" s="14" t="s">
        <v>86</v>
      </c>
      <c r="T55" s="16">
        <v>456</v>
      </c>
      <c r="U55" s="16">
        <v>0</v>
      </c>
      <c r="V55" s="18">
        <v>210934</v>
      </c>
      <c r="W55" s="18">
        <v>7200</v>
      </c>
      <c r="X55" s="18">
        <v>5429</v>
      </c>
      <c r="Y55" s="18">
        <v>0</v>
      </c>
      <c r="Z55" s="18">
        <v>0</v>
      </c>
      <c r="AA55" s="18">
        <v>0</v>
      </c>
      <c r="AB55" s="18">
        <v>0</v>
      </c>
      <c r="AC55" s="23">
        <v>0</v>
      </c>
      <c r="AD55" s="14" t="str">
        <f>IF(E55=113,"Linn","Iowa ex-Linn")</f>
        <v>Iowa ex-Linn</v>
      </c>
      <c r="AE55" s="23">
        <f>IFERROR(AB55/W55,"N/M")</f>
        <v>0.0</v>
      </c>
      <c r="AF55" s="14" t="str">
        <f>B55&amp;"|"&amp;TEXT(E55,"000")&amp;"|"&amp;TEXT(M55,"0.0000")</f>
        <v>2015|019|0.6500</v>
      </c>
      <c r="AG55" s="22" t="str">
        <f>IF(AND(B55&gt;=2015,B55&lt;=2024,C55=19,G55=41,I55=2,K55="A",L55="RBUP",M55&gt;=0.5,M55&lt;=0.85),"IN","OUT")</f>
        <v>IN</v>
      </c>
    </row>
    <row r="56" spans="1:33">
      <c r="A56" s="14" t="s">
        <v>79</v>
      </c>
      <c r="B56" s="16">
        <v>2015</v>
      </c>
      <c r="C56" s="16">
        <v>19</v>
      </c>
      <c r="D56" s="14" t="s">
        <v>80</v>
      </c>
      <c r="E56" s="16">
        <v>19</v>
      </c>
      <c r="F56" s="14" t="s">
        <v>95</v>
      </c>
      <c r="G56" s="16">
        <v>41</v>
      </c>
      <c r="H56" s="14" t="s">
        <v>82</v>
      </c>
      <c r="I56" s="16">
        <v>2</v>
      </c>
      <c r="J56" s="14" t="s">
        <v>83</v>
      </c>
      <c r="K56" s="14" t="s">
        <v>84</v>
      </c>
      <c r="L56" s="14" t="s">
        <v>85</v>
      </c>
      <c r="M56" s="23">
        <v>0.7</v>
      </c>
      <c r="N56" s="16">
        <v>18</v>
      </c>
      <c r="O56" s="16">
        <v>16</v>
      </c>
      <c r="P56" s="16">
        <v>0</v>
      </c>
      <c r="Q56" s="16">
        <v>18</v>
      </c>
      <c r="R56" s="16">
        <v>0</v>
      </c>
      <c r="S56" s="14" t="s">
        <v>86</v>
      </c>
      <c r="T56" s="16">
        <v>933</v>
      </c>
      <c r="U56" s="16">
        <v>0</v>
      </c>
      <c r="V56" s="18">
        <v>477111</v>
      </c>
      <c r="W56" s="18">
        <v>14247</v>
      </c>
      <c r="X56" s="18">
        <v>9415</v>
      </c>
      <c r="Y56" s="18">
        <v>0</v>
      </c>
      <c r="Z56" s="18">
        <v>0</v>
      </c>
      <c r="AA56" s="18">
        <v>0</v>
      </c>
      <c r="AB56" s="18">
        <v>0</v>
      </c>
      <c r="AC56" s="23">
        <v>0</v>
      </c>
      <c r="AD56" s="14" t="str">
        <f>IF(E56=113,"Linn","Iowa ex-Linn")</f>
        <v>Iowa ex-Linn</v>
      </c>
      <c r="AE56" s="23">
        <f>IFERROR(AB56/W56,"N/M")</f>
        <v>0.0</v>
      </c>
      <c r="AF56" s="14" t="str">
        <f>B56&amp;"|"&amp;TEXT(E56,"000")&amp;"|"&amp;TEXT(M56,"0.0000")</f>
        <v>2015|019|0.7000</v>
      </c>
      <c r="AG56" s="22" t="str">
        <f>IF(AND(B56&gt;=2015,B56&lt;=2024,C56=19,G56=41,I56=2,K56="A",L56="RBUP",M56&gt;=0.5,M56&lt;=0.85),"IN","OUT")</f>
        <v>IN</v>
      </c>
    </row>
    <row r="57" spans="1:33">
      <c r="A57" s="14" t="s">
        <v>79</v>
      </c>
      <c r="B57" s="16">
        <v>2015</v>
      </c>
      <c r="C57" s="16">
        <v>19</v>
      </c>
      <c r="D57" s="14" t="s">
        <v>80</v>
      </c>
      <c r="E57" s="16">
        <v>19</v>
      </c>
      <c r="F57" s="14" t="s">
        <v>95</v>
      </c>
      <c r="G57" s="16">
        <v>41</v>
      </c>
      <c r="H57" s="14" t="s">
        <v>82</v>
      </c>
      <c r="I57" s="16">
        <v>2</v>
      </c>
      <c r="J57" s="14" t="s">
        <v>83</v>
      </c>
      <c r="K57" s="14" t="s">
        <v>84</v>
      </c>
      <c r="L57" s="14" t="s">
        <v>85</v>
      </c>
      <c r="M57" s="23">
        <v>0.75</v>
      </c>
      <c r="N57" s="16">
        <v>77</v>
      </c>
      <c r="O57" s="16">
        <v>56</v>
      </c>
      <c r="P57" s="16">
        <v>1</v>
      </c>
      <c r="Q57" s="16">
        <v>58</v>
      </c>
      <c r="R57" s="16">
        <v>1</v>
      </c>
      <c r="S57" s="14" t="s">
        <v>86</v>
      </c>
      <c r="T57" s="16">
        <v>9039</v>
      </c>
      <c r="U57" s="16">
        <v>0</v>
      </c>
      <c r="V57" s="18">
        <v>5171774</v>
      </c>
      <c r="W57" s="18">
        <v>199924</v>
      </c>
      <c r="X57" s="18">
        <v>140157</v>
      </c>
      <c r="Y57" s="18">
        <v>0</v>
      </c>
      <c r="Z57" s="18">
        <v>0</v>
      </c>
      <c r="AA57" s="18">
        <v>0</v>
      </c>
      <c r="AB57" s="18">
        <v>16746</v>
      </c>
      <c r="AC57" s="23">
        <v>0.08</v>
      </c>
      <c r="AD57" s="14" t="str">
        <f>IF(E57=113,"Linn","Iowa ex-Linn")</f>
        <v>Iowa ex-Linn</v>
      </c>
      <c r="AE57" s="23">
        <f>IFERROR(AB57/W57,"N/M")</f>
        <v>0.08376182949520818</v>
      </c>
      <c r="AF57" s="14" t="str">
        <f>B57&amp;"|"&amp;TEXT(E57,"000")&amp;"|"&amp;TEXT(M57,"0.0000")</f>
        <v>2015|019|0.7500</v>
      </c>
      <c r="AG57" s="22" t="str">
        <f>IF(AND(B57&gt;=2015,B57&lt;=2024,C57=19,G57=41,I57=2,K57="A",L57="RBUP",M57&gt;=0.5,M57&lt;=0.85),"IN","OUT")</f>
        <v>IN</v>
      </c>
    </row>
    <row r="58" spans="1:33">
      <c r="A58" s="14" t="s">
        <v>79</v>
      </c>
      <c r="B58" s="16">
        <v>2015</v>
      </c>
      <c r="C58" s="16">
        <v>19</v>
      </c>
      <c r="D58" s="14" t="s">
        <v>80</v>
      </c>
      <c r="E58" s="16">
        <v>19</v>
      </c>
      <c r="F58" s="14" t="s">
        <v>95</v>
      </c>
      <c r="G58" s="16">
        <v>41</v>
      </c>
      <c r="H58" s="14" t="s">
        <v>82</v>
      </c>
      <c r="I58" s="16">
        <v>2</v>
      </c>
      <c r="J58" s="14" t="s">
        <v>83</v>
      </c>
      <c r="K58" s="14" t="s">
        <v>84</v>
      </c>
      <c r="L58" s="14" t="s">
        <v>85</v>
      </c>
      <c r="M58" s="23">
        <v>0.8</v>
      </c>
      <c r="N58" s="16">
        <v>269</v>
      </c>
      <c r="O58" s="16">
        <v>238</v>
      </c>
      <c r="P58" s="16">
        <v>9</v>
      </c>
      <c r="Q58" s="16">
        <v>281</v>
      </c>
      <c r="R58" s="16">
        <v>9</v>
      </c>
      <c r="S58" s="14" t="s">
        <v>86</v>
      </c>
      <c r="T58" s="16">
        <v>55625</v>
      </c>
      <c r="U58" s="16">
        <v>0</v>
      </c>
      <c r="V58" s="18">
        <v>34343962</v>
      </c>
      <c r="W58" s="18">
        <v>1686554</v>
      </c>
      <c r="X58" s="18">
        <v>1078941</v>
      </c>
      <c r="Y58" s="18">
        <v>0</v>
      </c>
      <c r="Z58" s="18">
        <v>0</v>
      </c>
      <c r="AA58" s="18">
        <v>0</v>
      </c>
      <c r="AB58" s="18">
        <v>37719</v>
      </c>
      <c r="AC58" s="23">
        <v>0.02</v>
      </c>
      <c r="AD58" s="14" t="str">
        <f>IF(E58=113,"Linn","Iowa ex-Linn")</f>
        <v>Iowa ex-Linn</v>
      </c>
      <c r="AE58" s="23">
        <f>IFERROR(AB58/W58,"N/M")</f>
        <v>0.022364537393999837</v>
      </c>
      <c r="AF58" s="14" t="str">
        <f>B58&amp;"|"&amp;TEXT(E58,"000")&amp;"|"&amp;TEXT(M58,"0.0000")</f>
        <v>2015|019|0.8000</v>
      </c>
      <c r="AG58" s="22" t="str">
        <f>IF(AND(B58&gt;=2015,B58&lt;=2024,C58=19,G58=41,I58=2,K58="A",L58="RBUP",M58&gt;=0.5,M58&lt;=0.85),"IN","OUT")</f>
        <v>IN</v>
      </c>
    </row>
    <row r="59" spans="1:33">
      <c r="A59" s="14" t="s">
        <v>79</v>
      </c>
      <c r="B59" s="16">
        <v>2015</v>
      </c>
      <c r="C59" s="16">
        <v>19</v>
      </c>
      <c r="D59" s="14" t="s">
        <v>80</v>
      </c>
      <c r="E59" s="16">
        <v>19</v>
      </c>
      <c r="F59" s="14" t="s">
        <v>95</v>
      </c>
      <c r="G59" s="16">
        <v>41</v>
      </c>
      <c r="H59" s="14" t="s">
        <v>82</v>
      </c>
      <c r="I59" s="16">
        <v>2</v>
      </c>
      <c r="J59" s="14" t="s">
        <v>83</v>
      </c>
      <c r="K59" s="14" t="s">
        <v>84</v>
      </c>
      <c r="L59" s="14" t="s">
        <v>85</v>
      </c>
      <c r="M59" s="23">
        <v>0.85</v>
      </c>
      <c r="N59" s="16">
        <v>435</v>
      </c>
      <c r="O59" s="16">
        <v>395</v>
      </c>
      <c r="P59" s="16">
        <v>38</v>
      </c>
      <c r="Q59" s="16">
        <v>529</v>
      </c>
      <c r="R59" s="16">
        <v>50</v>
      </c>
      <c r="S59" s="14" t="s">
        <v>86</v>
      </c>
      <c r="T59" s="16">
        <v>115149</v>
      </c>
      <c r="U59" s="16">
        <v>0</v>
      </c>
      <c r="V59" s="18">
        <v>75699979</v>
      </c>
      <c r="W59" s="18">
        <v>4582304</v>
      </c>
      <c r="X59" s="18">
        <v>2291562</v>
      </c>
      <c r="Y59" s="18">
        <v>0</v>
      </c>
      <c r="Z59" s="18">
        <v>0</v>
      </c>
      <c r="AA59" s="18">
        <v>0</v>
      </c>
      <c r="AB59" s="18">
        <v>219999</v>
      </c>
      <c r="AC59" s="23">
        <v>0.05</v>
      </c>
      <c r="AD59" s="14" t="str">
        <f>IF(E59=113,"Linn","Iowa ex-Linn")</f>
        <v>Iowa ex-Linn</v>
      </c>
      <c r="AE59" s="23">
        <f>IFERROR(AB59/W59,"N/M")</f>
        <v>0.04801056411796337</v>
      </c>
      <c r="AF59" s="14" t="str">
        <f>B59&amp;"|"&amp;TEXT(E59,"000")&amp;"|"&amp;TEXT(M59,"0.0000")</f>
        <v>2015|019|0.8500</v>
      </c>
      <c r="AG59" s="22" t="str">
        <f>IF(AND(B59&gt;=2015,B59&lt;=2024,C59=19,G59=41,I59=2,K59="A",L59="RBUP",M59&gt;=0.5,M59&lt;=0.85),"IN","OUT")</f>
        <v>IN</v>
      </c>
    </row>
    <row r="60" spans="1:33">
      <c r="A60" s="14" t="s">
        <v>79</v>
      </c>
      <c r="B60" s="16">
        <v>2015</v>
      </c>
      <c r="C60" s="16">
        <v>19</v>
      </c>
      <c r="D60" s="14" t="s">
        <v>80</v>
      </c>
      <c r="E60" s="16">
        <v>21</v>
      </c>
      <c r="F60" s="14" t="s">
        <v>96</v>
      </c>
      <c r="G60" s="16">
        <v>41</v>
      </c>
      <c r="H60" s="14" t="s">
        <v>82</v>
      </c>
      <c r="I60" s="16">
        <v>2</v>
      </c>
      <c r="J60" s="14" t="s">
        <v>83</v>
      </c>
      <c r="K60" s="14" t="s">
        <v>84</v>
      </c>
      <c r="L60" s="14" t="s">
        <v>85</v>
      </c>
      <c r="M60" s="23">
        <v>0.55</v>
      </c>
      <c r="N60" s="16">
        <v>1</v>
      </c>
      <c r="O60" s="16">
        <v>1</v>
      </c>
      <c r="P60" s="16">
        <v>0</v>
      </c>
      <c r="Q60" s="16">
        <v>1</v>
      </c>
      <c r="R60" s="16">
        <v>0</v>
      </c>
      <c r="S60" s="14" t="s">
        <v>86</v>
      </c>
      <c r="T60" s="16">
        <v>116</v>
      </c>
      <c r="U60" s="16">
        <v>0</v>
      </c>
      <c r="V60" s="18">
        <v>44144</v>
      </c>
      <c r="W60" s="18">
        <v>455</v>
      </c>
      <c r="X60" s="18">
        <v>291</v>
      </c>
      <c r="Y60" s="18">
        <v>0</v>
      </c>
      <c r="Z60" s="18">
        <v>0</v>
      </c>
      <c r="AA60" s="18">
        <v>0</v>
      </c>
      <c r="AB60" s="18">
        <v>0</v>
      </c>
      <c r="AC60" s="23">
        <v>0</v>
      </c>
      <c r="AD60" s="14" t="str">
        <f>IF(E60=113,"Linn","Iowa ex-Linn")</f>
        <v>Iowa ex-Linn</v>
      </c>
      <c r="AE60" s="23">
        <f>IFERROR(AB60/W60,"N/M")</f>
        <v>0.0</v>
      </c>
      <c r="AF60" s="14" t="str">
        <f>B60&amp;"|"&amp;TEXT(E60,"000")&amp;"|"&amp;TEXT(M60,"0.0000")</f>
        <v>2015|021|0.5500</v>
      </c>
      <c r="AG60" s="22" t="str">
        <f>IF(AND(B60&gt;=2015,B60&lt;=2024,C60=19,G60=41,I60=2,K60="A",L60="RBUP",M60&gt;=0.5,M60&lt;=0.85),"IN","OUT")</f>
        <v>IN</v>
      </c>
    </row>
    <row r="61" spans="1:33">
      <c r="A61" s="14" t="s">
        <v>79</v>
      </c>
      <c r="B61" s="16">
        <v>2015</v>
      </c>
      <c r="C61" s="16">
        <v>19</v>
      </c>
      <c r="D61" s="14" t="s">
        <v>80</v>
      </c>
      <c r="E61" s="16">
        <v>21</v>
      </c>
      <c r="F61" s="14" t="s">
        <v>96</v>
      </c>
      <c r="G61" s="16">
        <v>41</v>
      </c>
      <c r="H61" s="14" t="s">
        <v>82</v>
      </c>
      <c r="I61" s="16">
        <v>2</v>
      </c>
      <c r="J61" s="14" t="s">
        <v>83</v>
      </c>
      <c r="K61" s="14" t="s">
        <v>84</v>
      </c>
      <c r="L61" s="14" t="s">
        <v>85</v>
      </c>
      <c r="M61" s="23">
        <v>0.6</v>
      </c>
      <c r="N61" s="16">
        <v>5</v>
      </c>
      <c r="O61" s="16">
        <v>5</v>
      </c>
      <c r="P61" s="16">
        <v>0</v>
      </c>
      <c r="Q61" s="16">
        <v>14</v>
      </c>
      <c r="R61" s="16">
        <v>0</v>
      </c>
      <c r="S61" s="14" t="s">
        <v>86</v>
      </c>
      <c r="T61" s="16">
        <v>1083</v>
      </c>
      <c r="U61" s="16">
        <v>0</v>
      </c>
      <c r="V61" s="18">
        <v>508140</v>
      </c>
      <c r="W61" s="18">
        <v>5489</v>
      </c>
      <c r="X61" s="18">
        <v>3513</v>
      </c>
      <c r="Y61" s="18">
        <v>0</v>
      </c>
      <c r="Z61" s="18">
        <v>0</v>
      </c>
      <c r="AA61" s="18">
        <v>0</v>
      </c>
      <c r="AB61" s="18">
        <v>0</v>
      </c>
      <c r="AC61" s="23">
        <v>0</v>
      </c>
      <c r="AD61" s="14" t="str">
        <f>IF(E61=113,"Linn","Iowa ex-Linn")</f>
        <v>Iowa ex-Linn</v>
      </c>
      <c r="AE61" s="23">
        <f>IFERROR(AB61/W61,"N/M")</f>
        <v>0.0</v>
      </c>
      <c r="AF61" s="14" t="str">
        <f>B61&amp;"|"&amp;TEXT(E61,"000")&amp;"|"&amp;TEXT(M61,"0.0000")</f>
        <v>2015|021|0.6000</v>
      </c>
      <c r="AG61" s="22" t="str">
        <f>IF(AND(B61&gt;=2015,B61&lt;=2024,C61=19,G61=41,I61=2,K61="A",L61="RBUP",M61&gt;=0.5,M61&lt;=0.85),"IN","OUT")</f>
        <v>IN</v>
      </c>
    </row>
    <row r="62" spans="1:33">
      <c r="A62" s="14" t="s">
        <v>79</v>
      </c>
      <c r="B62" s="16">
        <v>2015</v>
      </c>
      <c r="C62" s="16">
        <v>19</v>
      </c>
      <c r="D62" s="14" t="s">
        <v>80</v>
      </c>
      <c r="E62" s="16">
        <v>21</v>
      </c>
      <c r="F62" s="14" t="s">
        <v>96</v>
      </c>
      <c r="G62" s="16">
        <v>41</v>
      </c>
      <c r="H62" s="14" t="s">
        <v>82</v>
      </c>
      <c r="I62" s="16">
        <v>2</v>
      </c>
      <c r="J62" s="14" t="s">
        <v>83</v>
      </c>
      <c r="K62" s="14" t="s">
        <v>84</v>
      </c>
      <c r="L62" s="14" t="s">
        <v>85</v>
      </c>
      <c r="M62" s="23">
        <v>0.65</v>
      </c>
      <c r="N62" s="16">
        <v>6</v>
      </c>
      <c r="O62" s="16">
        <v>6</v>
      </c>
      <c r="P62" s="16">
        <v>0</v>
      </c>
      <c r="Q62" s="16">
        <v>6</v>
      </c>
      <c r="R62" s="16">
        <v>0</v>
      </c>
      <c r="S62" s="14" t="s">
        <v>86</v>
      </c>
      <c r="T62" s="16">
        <v>343</v>
      </c>
      <c r="U62" s="16">
        <v>0</v>
      </c>
      <c r="V62" s="18">
        <v>177126</v>
      </c>
      <c r="W62" s="18">
        <v>3110</v>
      </c>
      <c r="X62" s="18">
        <v>1834</v>
      </c>
      <c r="Y62" s="18">
        <v>0</v>
      </c>
      <c r="Z62" s="18">
        <v>0</v>
      </c>
      <c r="AA62" s="18">
        <v>0</v>
      </c>
      <c r="AB62" s="18">
        <v>0</v>
      </c>
      <c r="AC62" s="23">
        <v>0</v>
      </c>
      <c r="AD62" s="14" t="str">
        <f>IF(E62=113,"Linn","Iowa ex-Linn")</f>
        <v>Iowa ex-Linn</v>
      </c>
      <c r="AE62" s="23">
        <f>IFERROR(AB62/W62,"N/M")</f>
        <v>0.0</v>
      </c>
      <c r="AF62" s="14" t="str">
        <f>B62&amp;"|"&amp;TEXT(E62,"000")&amp;"|"&amp;TEXT(M62,"0.0000")</f>
        <v>2015|021|0.6500</v>
      </c>
      <c r="AG62" s="22" t="str">
        <f>IF(AND(B62&gt;=2015,B62&lt;=2024,C62=19,G62=41,I62=2,K62="A",L62="RBUP",M62&gt;=0.5,M62&lt;=0.85),"IN","OUT")</f>
        <v>IN</v>
      </c>
    </row>
    <row r="63" spans="1:33">
      <c r="A63" s="14" t="s">
        <v>79</v>
      </c>
      <c r="B63" s="16">
        <v>2015</v>
      </c>
      <c r="C63" s="16">
        <v>19</v>
      </c>
      <c r="D63" s="14" t="s">
        <v>80</v>
      </c>
      <c r="E63" s="16">
        <v>21</v>
      </c>
      <c r="F63" s="14" t="s">
        <v>96</v>
      </c>
      <c r="G63" s="16">
        <v>41</v>
      </c>
      <c r="H63" s="14" t="s">
        <v>82</v>
      </c>
      <c r="I63" s="16">
        <v>2</v>
      </c>
      <c r="J63" s="14" t="s">
        <v>83</v>
      </c>
      <c r="K63" s="14" t="s">
        <v>84</v>
      </c>
      <c r="L63" s="14" t="s">
        <v>85</v>
      </c>
      <c r="M63" s="23">
        <v>0.7</v>
      </c>
      <c r="N63" s="16">
        <v>23</v>
      </c>
      <c r="O63" s="16">
        <v>19</v>
      </c>
      <c r="P63" s="16">
        <v>0</v>
      </c>
      <c r="Q63" s="16">
        <v>21</v>
      </c>
      <c r="R63" s="16">
        <v>0</v>
      </c>
      <c r="S63" s="14" t="s">
        <v>86</v>
      </c>
      <c r="T63" s="16">
        <v>1348</v>
      </c>
      <c r="U63" s="16">
        <v>0</v>
      </c>
      <c r="V63" s="18">
        <v>738989</v>
      </c>
      <c r="W63" s="18">
        <v>18188</v>
      </c>
      <c r="X63" s="18">
        <v>11602</v>
      </c>
      <c r="Y63" s="18">
        <v>0</v>
      </c>
      <c r="Z63" s="18">
        <v>0</v>
      </c>
      <c r="AA63" s="18">
        <v>0</v>
      </c>
      <c r="AB63" s="18">
        <v>0</v>
      </c>
      <c r="AC63" s="23">
        <v>0</v>
      </c>
      <c r="AD63" s="14" t="str">
        <f>IF(E63=113,"Linn","Iowa ex-Linn")</f>
        <v>Iowa ex-Linn</v>
      </c>
      <c r="AE63" s="23">
        <f>IFERROR(AB63/W63,"N/M")</f>
        <v>0.0</v>
      </c>
      <c r="AF63" s="14" t="str">
        <f>B63&amp;"|"&amp;TEXT(E63,"000")&amp;"|"&amp;TEXT(M63,"0.0000")</f>
        <v>2015|021|0.7000</v>
      </c>
      <c r="AG63" s="22" t="str">
        <f>IF(AND(B63&gt;=2015,B63&lt;=2024,C63=19,G63=41,I63=2,K63="A",L63="RBUP",M63&gt;=0.5,M63&lt;=0.85),"IN","OUT")</f>
        <v>IN</v>
      </c>
    </row>
    <row r="64" spans="1:33">
      <c r="A64" s="14" t="s">
        <v>79</v>
      </c>
      <c r="B64" s="16">
        <v>2015</v>
      </c>
      <c r="C64" s="16">
        <v>19</v>
      </c>
      <c r="D64" s="14" t="s">
        <v>80</v>
      </c>
      <c r="E64" s="16">
        <v>21</v>
      </c>
      <c r="F64" s="14" t="s">
        <v>96</v>
      </c>
      <c r="G64" s="16">
        <v>41</v>
      </c>
      <c r="H64" s="14" t="s">
        <v>82</v>
      </c>
      <c r="I64" s="16">
        <v>2</v>
      </c>
      <c r="J64" s="14" t="s">
        <v>83</v>
      </c>
      <c r="K64" s="14" t="s">
        <v>84</v>
      </c>
      <c r="L64" s="14" t="s">
        <v>85</v>
      </c>
      <c r="M64" s="23">
        <v>0.75</v>
      </c>
      <c r="N64" s="16">
        <v>120</v>
      </c>
      <c r="O64" s="16">
        <v>95</v>
      </c>
      <c r="P64" s="16">
        <v>0</v>
      </c>
      <c r="Q64" s="16">
        <v>163</v>
      </c>
      <c r="R64" s="16">
        <v>0</v>
      </c>
      <c r="S64" s="14" t="s">
        <v>86</v>
      </c>
      <c r="T64" s="16">
        <v>12038</v>
      </c>
      <c r="U64" s="16">
        <v>0</v>
      </c>
      <c r="V64" s="18">
        <v>7017658</v>
      </c>
      <c r="W64" s="18">
        <v>250150</v>
      </c>
      <c r="X64" s="18">
        <v>148494</v>
      </c>
      <c r="Y64" s="18">
        <v>0</v>
      </c>
      <c r="Z64" s="18">
        <v>0</v>
      </c>
      <c r="AA64" s="18">
        <v>0</v>
      </c>
      <c r="AB64" s="18">
        <v>0</v>
      </c>
      <c r="AC64" s="23">
        <v>0</v>
      </c>
      <c r="AD64" s="14" t="str">
        <f>IF(E64=113,"Linn","Iowa ex-Linn")</f>
        <v>Iowa ex-Linn</v>
      </c>
      <c r="AE64" s="23">
        <f>IFERROR(AB64/W64,"N/M")</f>
        <v>0.0</v>
      </c>
      <c r="AF64" s="14" t="str">
        <f>B64&amp;"|"&amp;TEXT(E64,"000")&amp;"|"&amp;TEXT(M64,"0.0000")</f>
        <v>2015|021|0.7500</v>
      </c>
      <c r="AG64" s="22" t="str">
        <f>IF(AND(B64&gt;=2015,B64&lt;=2024,C64=19,G64=41,I64=2,K64="A",L64="RBUP",M64&gt;=0.5,M64&lt;=0.85),"IN","OUT")</f>
        <v>IN</v>
      </c>
    </row>
    <row r="65" spans="1:33">
      <c r="A65" s="14" t="s">
        <v>79</v>
      </c>
      <c r="B65" s="16">
        <v>2015</v>
      </c>
      <c r="C65" s="16">
        <v>19</v>
      </c>
      <c r="D65" s="14" t="s">
        <v>80</v>
      </c>
      <c r="E65" s="16">
        <v>21</v>
      </c>
      <c r="F65" s="14" t="s">
        <v>96</v>
      </c>
      <c r="G65" s="16">
        <v>41</v>
      </c>
      <c r="H65" s="14" t="s">
        <v>82</v>
      </c>
      <c r="I65" s="16">
        <v>2</v>
      </c>
      <c r="J65" s="14" t="s">
        <v>83</v>
      </c>
      <c r="K65" s="14" t="s">
        <v>84</v>
      </c>
      <c r="L65" s="14" t="s">
        <v>85</v>
      </c>
      <c r="M65" s="23">
        <v>0.8</v>
      </c>
      <c r="N65" s="16">
        <v>316</v>
      </c>
      <c r="O65" s="16">
        <v>280</v>
      </c>
      <c r="P65" s="16">
        <v>2</v>
      </c>
      <c r="Q65" s="16">
        <v>454</v>
      </c>
      <c r="R65" s="16">
        <v>2</v>
      </c>
      <c r="S65" s="14" t="s">
        <v>86</v>
      </c>
      <c r="T65" s="16">
        <v>46126</v>
      </c>
      <c r="U65" s="16">
        <v>0</v>
      </c>
      <c r="V65" s="18">
        <v>28288693</v>
      </c>
      <c r="W65" s="18">
        <v>1306295</v>
      </c>
      <c r="X65" s="18">
        <v>759444</v>
      </c>
      <c r="Y65" s="18">
        <v>0</v>
      </c>
      <c r="Z65" s="18">
        <v>0</v>
      </c>
      <c r="AA65" s="18">
        <v>0</v>
      </c>
      <c r="AB65" s="18">
        <v>6016</v>
      </c>
      <c r="AC65" s="23">
        <v>0</v>
      </c>
      <c r="AD65" s="14" t="str">
        <f>IF(E65=113,"Linn","Iowa ex-Linn")</f>
        <v>Iowa ex-Linn</v>
      </c>
      <c r="AE65" s="23">
        <f>IFERROR(AB65/W65,"N/M")</f>
        <v>0.004605391584596129</v>
      </c>
      <c r="AF65" s="14" t="str">
        <f>B65&amp;"|"&amp;TEXT(E65,"000")&amp;"|"&amp;TEXT(M65,"0.0000")</f>
        <v>2015|021|0.8000</v>
      </c>
      <c r="AG65" s="22" t="str">
        <f>IF(AND(B65&gt;=2015,B65&lt;=2024,C65=19,G65=41,I65=2,K65="A",L65="RBUP",M65&gt;=0.5,M65&lt;=0.85),"IN","OUT")</f>
        <v>IN</v>
      </c>
    </row>
    <row r="66" spans="1:33">
      <c r="A66" s="14" t="s">
        <v>79</v>
      </c>
      <c r="B66" s="16">
        <v>2015</v>
      </c>
      <c r="C66" s="16">
        <v>19</v>
      </c>
      <c r="D66" s="14" t="s">
        <v>80</v>
      </c>
      <c r="E66" s="16">
        <v>21</v>
      </c>
      <c r="F66" s="14" t="s">
        <v>96</v>
      </c>
      <c r="G66" s="16">
        <v>41</v>
      </c>
      <c r="H66" s="14" t="s">
        <v>82</v>
      </c>
      <c r="I66" s="16">
        <v>2</v>
      </c>
      <c r="J66" s="14" t="s">
        <v>83</v>
      </c>
      <c r="K66" s="14" t="s">
        <v>84</v>
      </c>
      <c r="L66" s="14" t="s">
        <v>85</v>
      </c>
      <c r="M66" s="23">
        <v>0.85</v>
      </c>
      <c r="N66" s="16">
        <v>545</v>
      </c>
      <c r="O66" s="16">
        <v>463</v>
      </c>
      <c r="P66" s="16">
        <v>11</v>
      </c>
      <c r="Q66" s="16">
        <v>757</v>
      </c>
      <c r="R66" s="16">
        <v>15</v>
      </c>
      <c r="S66" s="14" t="s">
        <v>86</v>
      </c>
      <c r="T66" s="16">
        <v>91314</v>
      </c>
      <c r="U66" s="16">
        <v>0</v>
      </c>
      <c r="V66" s="18">
        <v>59655107</v>
      </c>
      <c r="W66" s="18">
        <v>3369522</v>
      </c>
      <c r="X66" s="18">
        <v>1573398</v>
      </c>
      <c r="Y66" s="18">
        <v>0</v>
      </c>
      <c r="Z66" s="18">
        <v>0</v>
      </c>
      <c r="AA66" s="18">
        <v>0</v>
      </c>
      <c r="AB66" s="18">
        <v>129010</v>
      </c>
      <c r="AC66" s="23">
        <v>0.04</v>
      </c>
      <c r="AD66" s="14" t="str">
        <f>IF(E66=113,"Linn","Iowa ex-Linn")</f>
        <v>Iowa ex-Linn</v>
      </c>
      <c r="AE66" s="23">
        <f>IFERROR(AB66/W66,"N/M")</f>
        <v>0.03828732977555867</v>
      </c>
      <c r="AF66" s="14" t="str">
        <f>B66&amp;"|"&amp;TEXT(E66,"000")&amp;"|"&amp;TEXT(M66,"0.0000")</f>
        <v>2015|021|0.8500</v>
      </c>
      <c r="AG66" s="22" t="str">
        <f>IF(AND(B66&gt;=2015,B66&lt;=2024,C66=19,G66=41,I66=2,K66="A",L66="RBUP",M66&gt;=0.5,M66&lt;=0.85),"IN","OUT")</f>
        <v>IN</v>
      </c>
    </row>
    <row r="67" spans="1:33">
      <c r="A67" s="14" t="s">
        <v>79</v>
      </c>
      <c r="B67" s="16">
        <v>2015</v>
      </c>
      <c r="C67" s="16">
        <v>19</v>
      </c>
      <c r="D67" s="14" t="s">
        <v>80</v>
      </c>
      <c r="E67" s="16">
        <v>23</v>
      </c>
      <c r="F67" s="14" t="s">
        <v>97</v>
      </c>
      <c r="G67" s="16">
        <v>41</v>
      </c>
      <c r="H67" s="14" t="s">
        <v>82</v>
      </c>
      <c r="I67" s="16">
        <v>2</v>
      </c>
      <c r="J67" s="14" t="s">
        <v>83</v>
      </c>
      <c r="K67" s="14" t="s">
        <v>84</v>
      </c>
      <c r="L67" s="14" t="s">
        <v>85</v>
      </c>
      <c r="M67" s="23">
        <v>0.55</v>
      </c>
      <c r="N67" s="16">
        <v>1</v>
      </c>
      <c r="O67" s="16">
        <v>0</v>
      </c>
      <c r="P67" s="16">
        <v>0</v>
      </c>
      <c r="Q67" s="16">
        <v>0</v>
      </c>
      <c r="R67" s="16">
        <v>0</v>
      </c>
      <c r="S67" s="14" t="s">
        <v>86</v>
      </c>
      <c r="T67" s="16">
        <v>0</v>
      </c>
      <c r="U67" s="16">
        <v>0</v>
      </c>
      <c r="V67" s="18">
        <v>0</v>
      </c>
      <c r="W67" s="18">
        <v>0</v>
      </c>
      <c r="X67" s="18">
        <v>0</v>
      </c>
      <c r="Y67" s="18">
        <v>0</v>
      </c>
      <c r="Z67" s="18">
        <v>0</v>
      </c>
      <c r="AA67" s="18">
        <v>0</v>
      </c>
      <c r="AB67" s="18">
        <v>0</v>
      </c>
      <c r="AC67" s="23">
        <v>0</v>
      </c>
      <c r="AD67" s="14" t="str">
        <f>IF(E67=113,"Linn","Iowa ex-Linn")</f>
        <v>Iowa ex-Linn</v>
      </c>
      <c r="AE67" s="23" t="str">
        <f>IFERROR(AB67/W67,"N/M")</f>
        <v>N/M</v>
      </c>
      <c r="AF67" s="14" t="str">
        <f>B67&amp;"|"&amp;TEXT(E67,"000")&amp;"|"&amp;TEXT(M67,"0.0000")</f>
        <v>2015|023|0.5500</v>
      </c>
      <c r="AG67" s="22" t="str">
        <f>IF(AND(B67&gt;=2015,B67&lt;=2024,C67=19,G67=41,I67=2,K67="A",L67="RBUP",M67&gt;=0.5,M67&lt;=0.85),"IN","OUT")</f>
        <v>IN</v>
      </c>
    </row>
    <row r="68" spans="1:33">
      <c r="A68" s="14" t="s">
        <v>79</v>
      </c>
      <c r="B68" s="16">
        <v>2015</v>
      </c>
      <c r="C68" s="16">
        <v>19</v>
      </c>
      <c r="D68" s="14" t="s">
        <v>80</v>
      </c>
      <c r="E68" s="16">
        <v>23</v>
      </c>
      <c r="F68" s="14" t="s">
        <v>97</v>
      </c>
      <c r="G68" s="16">
        <v>41</v>
      </c>
      <c r="H68" s="14" t="s">
        <v>82</v>
      </c>
      <c r="I68" s="16">
        <v>2</v>
      </c>
      <c r="J68" s="14" t="s">
        <v>83</v>
      </c>
      <c r="K68" s="14" t="s">
        <v>84</v>
      </c>
      <c r="L68" s="14" t="s">
        <v>85</v>
      </c>
      <c r="M68" s="23">
        <v>0.6</v>
      </c>
      <c r="N68" s="16">
        <v>1</v>
      </c>
      <c r="O68" s="16">
        <v>1</v>
      </c>
      <c r="P68" s="16">
        <v>0</v>
      </c>
      <c r="Q68" s="16">
        <v>1</v>
      </c>
      <c r="R68" s="16">
        <v>0</v>
      </c>
      <c r="S68" s="14" t="s">
        <v>86</v>
      </c>
      <c r="T68" s="16">
        <v>43</v>
      </c>
      <c r="U68" s="16">
        <v>0</v>
      </c>
      <c r="V68" s="18">
        <v>16945</v>
      </c>
      <c r="W68" s="18">
        <v>291</v>
      </c>
      <c r="X68" s="18">
        <v>186</v>
      </c>
      <c r="Y68" s="18">
        <v>0</v>
      </c>
      <c r="Z68" s="18">
        <v>0</v>
      </c>
      <c r="AA68" s="18">
        <v>0</v>
      </c>
      <c r="AB68" s="18">
        <v>0</v>
      </c>
      <c r="AC68" s="23">
        <v>0</v>
      </c>
      <c r="AD68" s="14" t="str">
        <f>IF(E68=113,"Linn","Iowa ex-Linn")</f>
        <v>Iowa ex-Linn</v>
      </c>
      <c r="AE68" s="23">
        <f>IFERROR(AB68/W68,"N/M")</f>
        <v>0.0</v>
      </c>
      <c r="AF68" s="14" t="str">
        <f>B68&amp;"|"&amp;TEXT(E68,"000")&amp;"|"&amp;TEXT(M68,"0.0000")</f>
        <v>2015|023|0.6000</v>
      </c>
      <c r="AG68" s="22" t="str">
        <f>IF(AND(B68&gt;=2015,B68&lt;=2024,C68=19,G68=41,I68=2,K68="A",L68="RBUP",M68&gt;=0.5,M68&lt;=0.85),"IN","OUT")</f>
        <v>IN</v>
      </c>
    </row>
    <row r="69" spans="1:33">
      <c r="A69" s="14" t="s">
        <v>79</v>
      </c>
      <c r="B69" s="16">
        <v>2015</v>
      </c>
      <c r="C69" s="16">
        <v>19</v>
      </c>
      <c r="D69" s="14" t="s">
        <v>80</v>
      </c>
      <c r="E69" s="16">
        <v>23</v>
      </c>
      <c r="F69" s="14" t="s">
        <v>97</v>
      </c>
      <c r="G69" s="16">
        <v>41</v>
      </c>
      <c r="H69" s="14" t="s">
        <v>82</v>
      </c>
      <c r="I69" s="16">
        <v>2</v>
      </c>
      <c r="J69" s="14" t="s">
        <v>83</v>
      </c>
      <c r="K69" s="14" t="s">
        <v>84</v>
      </c>
      <c r="L69" s="14" t="s">
        <v>85</v>
      </c>
      <c r="M69" s="23">
        <v>0.65</v>
      </c>
      <c r="N69" s="16">
        <v>5</v>
      </c>
      <c r="O69" s="16">
        <v>4</v>
      </c>
      <c r="P69" s="16">
        <v>0</v>
      </c>
      <c r="Q69" s="16">
        <v>4</v>
      </c>
      <c r="R69" s="16">
        <v>0</v>
      </c>
      <c r="S69" s="14" t="s">
        <v>86</v>
      </c>
      <c r="T69" s="16">
        <v>234</v>
      </c>
      <c r="U69" s="16">
        <v>0</v>
      </c>
      <c r="V69" s="18">
        <v>102198</v>
      </c>
      <c r="W69" s="18">
        <v>2952</v>
      </c>
      <c r="X69" s="18">
        <v>1743</v>
      </c>
      <c r="Y69" s="18">
        <v>0</v>
      </c>
      <c r="Z69" s="18">
        <v>0</v>
      </c>
      <c r="AA69" s="18">
        <v>0</v>
      </c>
      <c r="AB69" s="18">
        <v>0</v>
      </c>
      <c r="AC69" s="23">
        <v>0</v>
      </c>
      <c r="AD69" s="14" t="str">
        <f>IF(E69=113,"Linn","Iowa ex-Linn")</f>
        <v>Iowa ex-Linn</v>
      </c>
      <c r="AE69" s="23">
        <f>IFERROR(AB69/W69,"N/M")</f>
        <v>0.0</v>
      </c>
      <c r="AF69" s="14" t="str">
        <f>B69&amp;"|"&amp;TEXT(E69,"000")&amp;"|"&amp;TEXT(M69,"0.0000")</f>
        <v>2015|023|0.6500</v>
      </c>
      <c r="AG69" s="22" t="str">
        <f>IF(AND(B69&gt;=2015,B69&lt;=2024,C69=19,G69=41,I69=2,K69="A",L69="RBUP",M69&gt;=0.5,M69&lt;=0.85),"IN","OUT")</f>
        <v>IN</v>
      </c>
    </row>
    <row r="70" spans="1:33">
      <c r="A70" s="14" t="s">
        <v>79</v>
      </c>
      <c r="B70" s="16">
        <v>2015</v>
      </c>
      <c r="C70" s="16">
        <v>19</v>
      </c>
      <c r="D70" s="14" t="s">
        <v>80</v>
      </c>
      <c r="E70" s="16">
        <v>23</v>
      </c>
      <c r="F70" s="14" t="s">
        <v>97</v>
      </c>
      <c r="G70" s="16">
        <v>41</v>
      </c>
      <c r="H70" s="14" t="s">
        <v>82</v>
      </c>
      <c r="I70" s="16">
        <v>2</v>
      </c>
      <c r="J70" s="14" t="s">
        <v>83</v>
      </c>
      <c r="K70" s="14" t="s">
        <v>84</v>
      </c>
      <c r="L70" s="14" t="s">
        <v>85</v>
      </c>
      <c r="M70" s="23">
        <v>0.7</v>
      </c>
      <c r="N70" s="16">
        <v>19</v>
      </c>
      <c r="O70" s="16">
        <v>15</v>
      </c>
      <c r="P70" s="16">
        <v>0</v>
      </c>
      <c r="Q70" s="16">
        <v>25</v>
      </c>
      <c r="R70" s="16">
        <v>0</v>
      </c>
      <c r="S70" s="14" t="s">
        <v>86</v>
      </c>
      <c r="T70" s="16">
        <v>2355</v>
      </c>
      <c r="U70" s="16">
        <v>0</v>
      </c>
      <c r="V70" s="18">
        <v>1238267</v>
      </c>
      <c r="W70" s="18">
        <v>36253</v>
      </c>
      <c r="X70" s="18">
        <v>23617</v>
      </c>
      <c r="Y70" s="18">
        <v>0</v>
      </c>
      <c r="Z70" s="18">
        <v>0</v>
      </c>
      <c r="AA70" s="18">
        <v>0</v>
      </c>
      <c r="AB70" s="18">
        <v>0</v>
      </c>
      <c r="AC70" s="23">
        <v>0</v>
      </c>
      <c r="AD70" s="14" t="str">
        <f>IF(E70=113,"Linn","Iowa ex-Linn")</f>
        <v>Iowa ex-Linn</v>
      </c>
      <c r="AE70" s="23">
        <f>IFERROR(AB70/W70,"N/M")</f>
        <v>0.0</v>
      </c>
      <c r="AF70" s="14" t="str">
        <f>B70&amp;"|"&amp;TEXT(E70,"000")&amp;"|"&amp;TEXT(M70,"0.0000")</f>
        <v>2015|023|0.7000</v>
      </c>
      <c r="AG70" s="22" t="str">
        <f>IF(AND(B70&gt;=2015,B70&lt;=2024,C70=19,G70=41,I70=2,K70="A",L70="RBUP",M70&gt;=0.5,M70&lt;=0.85),"IN","OUT")</f>
        <v>IN</v>
      </c>
    </row>
    <row r="71" spans="1:33">
      <c r="A71" s="14" t="s">
        <v>79</v>
      </c>
      <c r="B71" s="16">
        <v>2015</v>
      </c>
      <c r="C71" s="16">
        <v>19</v>
      </c>
      <c r="D71" s="14" t="s">
        <v>80</v>
      </c>
      <c r="E71" s="16">
        <v>23</v>
      </c>
      <c r="F71" s="14" t="s">
        <v>97</v>
      </c>
      <c r="G71" s="16">
        <v>41</v>
      </c>
      <c r="H71" s="14" t="s">
        <v>82</v>
      </c>
      <c r="I71" s="16">
        <v>2</v>
      </c>
      <c r="J71" s="14" t="s">
        <v>83</v>
      </c>
      <c r="K71" s="14" t="s">
        <v>84</v>
      </c>
      <c r="L71" s="14" t="s">
        <v>85</v>
      </c>
      <c r="M71" s="23">
        <v>0.75</v>
      </c>
      <c r="N71" s="16">
        <v>77</v>
      </c>
      <c r="O71" s="16">
        <v>65</v>
      </c>
      <c r="P71" s="16">
        <v>1</v>
      </c>
      <c r="Q71" s="16">
        <v>96</v>
      </c>
      <c r="R71" s="16">
        <v>1</v>
      </c>
      <c r="S71" s="14" t="s">
        <v>86</v>
      </c>
      <c r="T71" s="16">
        <v>7752</v>
      </c>
      <c r="U71" s="16">
        <v>0</v>
      </c>
      <c r="V71" s="18">
        <v>4324709</v>
      </c>
      <c r="W71" s="18">
        <v>219434</v>
      </c>
      <c r="X71" s="18">
        <v>132635</v>
      </c>
      <c r="Y71" s="18">
        <v>0</v>
      </c>
      <c r="Z71" s="18">
        <v>0</v>
      </c>
      <c r="AA71" s="18">
        <v>0</v>
      </c>
      <c r="AB71" s="18">
        <v>735</v>
      </c>
      <c r="AC71" s="23">
        <v>0</v>
      </c>
      <c r="AD71" s="14" t="str">
        <f>IF(E71=113,"Linn","Iowa ex-Linn")</f>
        <v>Iowa ex-Linn</v>
      </c>
      <c r="AE71" s="23">
        <f>IFERROR(AB71/W71,"N/M")</f>
        <v>0.0033495265091098006</v>
      </c>
      <c r="AF71" s="14" t="str">
        <f>B71&amp;"|"&amp;TEXT(E71,"000")&amp;"|"&amp;TEXT(M71,"0.0000")</f>
        <v>2015|023|0.7500</v>
      </c>
      <c r="AG71" s="22" t="str">
        <f>IF(AND(B71&gt;=2015,B71&lt;=2024,C71=19,G71=41,I71=2,K71="A",L71="RBUP",M71&gt;=0.5,M71&lt;=0.85),"IN","OUT")</f>
        <v>IN</v>
      </c>
    </row>
    <row r="72" spans="1:33">
      <c r="A72" s="14" t="s">
        <v>79</v>
      </c>
      <c r="B72" s="16">
        <v>2015</v>
      </c>
      <c r="C72" s="16">
        <v>19</v>
      </c>
      <c r="D72" s="14" t="s">
        <v>80</v>
      </c>
      <c r="E72" s="16">
        <v>23</v>
      </c>
      <c r="F72" s="14" t="s">
        <v>97</v>
      </c>
      <c r="G72" s="16">
        <v>41</v>
      </c>
      <c r="H72" s="14" t="s">
        <v>82</v>
      </c>
      <c r="I72" s="16">
        <v>2</v>
      </c>
      <c r="J72" s="14" t="s">
        <v>83</v>
      </c>
      <c r="K72" s="14" t="s">
        <v>84</v>
      </c>
      <c r="L72" s="14" t="s">
        <v>85</v>
      </c>
      <c r="M72" s="23">
        <v>0.8</v>
      </c>
      <c r="N72" s="16">
        <v>246</v>
      </c>
      <c r="O72" s="16">
        <v>214</v>
      </c>
      <c r="P72" s="16">
        <v>2</v>
      </c>
      <c r="Q72" s="16">
        <v>352</v>
      </c>
      <c r="R72" s="16">
        <v>2</v>
      </c>
      <c r="S72" s="14" t="s">
        <v>86</v>
      </c>
      <c r="T72" s="16">
        <v>42941</v>
      </c>
      <c r="U72" s="16">
        <v>0</v>
      </c>
      <c r="V72" s="18">
        <v>26101428</v>
      </c>
      <c r="W72" s="18">
        <v>1430479</v>
      </c>
      <c r="X72" s="18">
        <v>825604</v>
      </c>
      <c r="Y72" s="18">
        <v>0</v>
      </c>
      <c r="Z72" s="18">
        <v>0</v>
      </c>
      <c r="AA72" s="18">
        <v>0</v>
      </c>
      <c r="AB72" s="18">
        <v>38538</v>
      </c>
      <c r="AC72" s="23">
        <v>0.03</v>
      </c>
      <c r="AD72" s="14" t="str">
        <f>IF(E72=113,"Linn","Iowa ex-Linn")</f>
        <v>Iowa ex-Linn</v>
      </c>
      <c r="AE72" s="23">
        <f>IFERROR(AB72/W72,"N/M")</f>
        <v>0.026940626181859363</v>
      </c>
      <c r="AF72" s="14" t="str">
        <f>B72&amp;"|"&amp;TEXT(E72,"000")&amp;"|"&amp;TEXT(M72,"0.0000")</f>
        <v>2015|023|0.8000</v>
      </c>
      <c r="AG72" s="22" t="str">
        <f>IF(AND(B72&gt;=2015,B72&lt;=2024,C72=19,G72=41,I72=2,K72="A",L72="RBUP",M72&gt;=0.5,M72&lt;=0.85),"IN","OUT")</f>
        <v>IN</v>
      </c>
    </row>
    <row r="73" spans="1:33">
      <c r="A73" s="14" t="s">
        <v>79</v>
      </c>
      <c r="B73" s="16">
        <v>2015</v>
      </c>
      <c r="C73" s="16">
        <v>19</v>
      </c>
      <c r="D73" s="14" t="s">
        <v>80</v>
      </c>
      <c r="E73" s="16">
        <v>23</v>
      </c>
      <c r="F73" s="14" t="s">
        <v>97</v>
      </c>
      <c r="G73" s="16">
        <v>41</v>
      </c>
      <c r="H73" s="14" t="s">
        <v>82</v>
      </c>
      <c r="I73" s="16">
        <v>2</v>
      </c>
      <c r="J73" s="14" t="s">
        <v>83</v>
      </c>
      <c r="K73" s="14" t="s">
        <v>84</v>
      </c>
      <c r="L73" s="14" t="s">
        <v>85</v>
      </c>
      <c r="M73" s="23">
        <v>0.85</v>
      </c>
      <c r="N73" s="16">
        <v>413</v>
      </c>
      <c r="O73" s="16">
        <v>362</v>
      </c>
      <c r="P73" s="16">
        <v>24</v>
      </c>
      <c r="Q73" s="16">
        <v>640</v>
      </c>
      <c r="R73" s="16">
        <v>27</v>
      </c>
      <c r="S73" s="14" t="s">
        <v>86</v>
      </c>
      <c r="T73" s="16">
        <v>96417</v>
      </c>
      <c r="U73" s="16">
        <v>0</v>
      </c>
      <c r="V73" s="18">
        <v>62953603</v>
      </c>
      <c r="W73" s="18">
        <v>4045219</v>
      </c>
      <c r="X73" s="18">
        <v>1905331</v>
      </c>
      <c r="Y73" s="18">
        <v>0</v>
      </c>
      <c r="Z73" s="18">
        <v>0</v>
      </c>
      <c r="AA73" s="18">
        <v>0</v>
      </c>
      <c r="AB73" s="18">
        <v>193403</v>
      </c>
      <c r="AC73" s="23">
        <v>0.05</v>
      </c>
      <c r="AD73" s="14" t="str">
        <f>IF(E73=113,"Linn","Iowa ex-Linn")</f>
        <v>Iowa ex-Linn</v>
      </c>
      <c r="AE73" s="23">
        <f>IFERROR(AB73/W73,"N/M")</f>
        <v>0.04781026688542697</v>
      </c>
      <c r="AF73" s="14" t="str">
        <f>B73&amp;"|"&amp;TEXT(E73,"000")&amp;"|"&amp;TEXT(M73,"0.0000")</f>
        <v>2015|023|0.8500</v>
      </c>
      <c r="AG73" s="22" t="str">
        <f>IF(AND(B73&gt;=2015,B73&lt;=2024,C73=19,G73=41,I73=2,K73="A",L73="RBUP",M73&gt;=0.5,M73&lt;=0.85),"IN","OUT")</f>
        <v>IN</v>
      </c>
    </row>
    <row r="74" spans="1:33">
      <c r="A74" s="14" t="s">
        <v>79</v>
      </c>
      <c r="B74" s="16">
        <v>2015</v>
      </c>
      <c r="C74" s="16">
        <v>19</v>
      </c>
      <c r="D74" s="14" t="s">
        <v>80</v>
      </c>
      <c r="E74" s="16">
        <v>25</v>
      </c>
      <c r="F74" s="14" t="s">
        <v>98</v>
      </c>
      <c r="G74" s="16">
        <v>41</v>
      </c>
      <c r="H74" s="14" t="s">
        <v>82</v>
      </c>
      <c r="I74" s="16">
        <v>2</v>
      </c>
      <c r="J74" s="14" t="s">
        <v>83</v>
      </c>
      <c r="K74" s="14" t="s">
        <v>84</v>
      </c>
      <c r="L74" s="14" t="s">
        <v>85</v>
      </c>
      <c r="M74" s="23">
        <v>0.5</v>
      </c>
      <c r="N74" s="16">
        <v>2</v>
      </c>
      <c r="O74" s="16">
        <v>2</v>
      </c>
      <c r="P74" s="16">
        <v>0</v>
      </c>
      <c r="Q74" s="16">
        <v>2</v>
      </c>
      <c r="R74" s="16">
        <v>0</v>
      </c>
      <c r="S74" s="14" t="s">
        <v>86</v>
      </c>
      <c r="T74" s="16">
        <v>294</v>
      </c>
      <c r="U74" s="16">
        <v>0</v>
      </c>
      <c r="V74" s="18">
        <v>103970</v>
      </c>
      <c r="W74" s="18">
        <v>751</v>
      </c>
      <c r="X74" s="18">
        <v>555</v>
      </c>
      <c r="Y74" s="18">
        <v>0</v>
      </c>
      <c r="Z74" s="18">
        <v>0</v>
      </c>
      <c r="AA74" s="18">
        <v>0</v>
      </c>
      <c r="AB74" s="18">
        <v>0</v>
      </c>
      <c r="AC74" s="23">
        <v>0</v>
      </c>
      <c r="AD74" s="14" t="str">
        <f>IF(E74=113,"Linn","Iowa ex-Linn")</f>
        <v>Iowa ex-Linn</v>
      </c>
      <c r="AE74" s="23">
        <f>IFERROR(AB74/W74,"N/M")</f>
        <v>0.0</v>
      </c>
      <c r="AF74" s="14" t="str">
        <f>B74&amp;"|"&amp;TEXT(E74,"000")&amp;"|"&amp;TEXT(M74,"0.0000")</f>
        <v>2015|025|0.5000</v>
      </c>
      <c r="AG74" s="22" t="str">
        <f>IF(AND(B74&gt;=2015,B74&lt;=2024,C74=19,G74=41,I74=2,K74="A",L74="RBUP",M74&gt;=0.5,M74&lt;=0.85),"IN","OUT")</f>
        <v>IN</v>
      </c>
    </row>
    <row r="75" spans="1:33">
      <c r="A75" s="14" t="s">
        <v>79</v>
      </c>
      <c r="B75" s="16">
        <v>2015</v>
      </c>
      <c r="C75" s="16">
        <v>19</v>
      </c>
      <c r="D75" s="14" t="s">
        <v>80</v>
      </c>
      <c r="E75" s="16">
        <v>25</v>
      </c>
      <c r="F75" s="14" t="s">
        <v>98</v>
      </c>
      <c r="G75" s="16">
        <v>41</v>
      </c>
      <c r="H75" s="14" t="s">
        <v>82</v>
      </c>
      <c r="I75" s="16">
        <v>2</v>
      </c>
      <c r="J75" s="14" t="s">
        <v>83</v>
      </c>
      <c r="K75" s="14" t="s">
        <v>84</v>
      </c>
      <c r="L75" s="14" t="s">
        <v>85</v>
      </c>
      <c r="M75" s="23">
        <v>0.6</v>
      </c>
      <c r="N75" s="16">
        <v>2</v>
      </c>
      <c r="O75" s="16">
        <v>1</v>
      </c>
      <c r="P75" s="16">
        <v>0</v>
      </c>
      <c r="Q75" s="16">
        <v>1</v>
      </c>
      <c r="R75" s="16">
        <v>0</v>
      </c>
      <c r="S75" s="14" t="s">
        <v>86</v>
      </c>
      <c r="T75" s="16">
        <v>29</v>
      </c>
      <c r="U75" s="16">
        <v>0</v>
      </c>
      <c r="V75" s="18">
        <v>12797</v>
      </c>
      <c r="W75" s="18">
        <v>169</v>
      </c>
      <c r="X75" s="18">
        <v>108</v>
      </c>
      <c r="Y75" s="18">
        <v>0</v>
      </c>
      <c r="Z75" s="18">
        <v>0</v>
      </c>
      <c r="AA75" s="18">
        <v>0</v>
      </c>
      <c r="AB75" s="18">
        <v>0</v>
      </c>
      <c r="AC75" s="23">
        <v>0</v>
      </c>
      <c r="AD75" s="14" t="str">
        <f>IF(E75=113,"Linn","Iowa ex-Linn")</f>
        <v>Iowa ex-Linn</v>
      </c>
      <c r="AE75" s="23">
        <f>IFERROR(AB75/W75,"N/M")</f>
        <v>0.0</v>
      </c>
      <c r="AF75" s="14" t="str">
        <f>B75&amp;"|"&amp;TEXT(E75,"000")&amp;"|"&amp;TEXT(M75,"0.0000")</f>
        <v>2015|025|0.6000</v>
      </c>
      <c r="AG75" s="22" t="str">
        <f>IF(AND(B75&gt;=2015,B75&lt;=2024,C75=19,G75=41,I75=2,K75="A",L75="RBUP",M75&gt;=0.5,M75&lt;=0.85),"IN","OUT")</f>
        <v>IN</v>
      </c>
    </row>
    <row r="76" spans="1:33">
      <c r="A76" s="14" t="s">
        <v>79</v>
      </c>
      <c r="B76" s="16">
        <v>2015</v>
      </c>
      <c r="C76" s="16">
        <v>19</v>
      </c>
      <c r="D76" s="14" t="s">
        <v>80</v>
      </c>
      <c r="E76" s="16">
        <v>25</v>
      </c>
      <c r="F76" s="14" t="s">
        <v>98</v>
      </c>
      <c r="G76" s="16">
        <v>41</v>
      </c>
      <c r="H76" s="14" t="s">
        <v>82</v>
      </c>
      <c r="I76" s="16">
        <v>2</v>
      </c>
      <c r="J76" s="14" t="s">
        <v>83</v>
      </c>
      <c r="K76" s="14" t="s">
        <v>84</v>
      </c>
      <c r="L76" s="14" t="s">
        <v>85</v>
      </c>
      <c r="M76" s="23">
        <v>0.65</v>
      </c>
      <c r="N76" s="16">
        <v>7</v>
      </c>
      <c r="O76" s="16">
        <v>6</v>
      </c>
      <c r="P76" s="16">
        <v>0</v>
      </c>
      <c r="Q76" s="16">
        <v>6</v>
      </c>
      <c r="R76" s="16">
        <v>0</v>
      </c>
      <c r="S76" s="14" t="s">
        <v>86</v>
      </c>
      <c r="T76" s="16">
        <v>289</v>
      </c>
      <c r="U76" s="16">
        <v>0</v>
      </c>
      <c r="V76" s="18">
        <v>136578</v>
      </c>
      <c r="W76" s="18">
        <v>2939</v>
      </c>
      <c r="X76" s="18">
        <v>1734</v>
      </c>
      <c r="Y76" s="18">
        <v>0</v>
      </c>
      <c r="Z76" s="18">
        <v>0</v>
      </c>
      <c r="AA76" s="18">
        <v>0</v>
      </c>
      <c r="AB76" s="18">
        <v>0</v>
      </c>
      <c r="AC76" s="23">
        <v>0</v>
      </c>
      <c r="AD76" s="14" t="str">
        <f>IF(E76=113,"Linn","Iowa ex-Linn")</f>
        <v>Iowa ex-Linn</v>
      </c>
      <c r="AE76" s="23">
        <f>IFERROR(AB76/W76,"N/M")</f>
        <v>0.0</v>
      </c>
      <c r="AF76" s="14" t="str">
        <f>B76&amp;"|"&amp;TEXT(E76,"000")&amp;"|"&amp;TEXT(M76,"0.0000")</f>
        <v>2015|025|0.6500</v>
      </c>
      <c r="AG76" s="22" t="str">
        <f>IF(AND(B76&gt;=2015,B76&lt;=2024,C76=19,G76=41,I76=2,K76="A",L76="RBUP",M76&gt;=0.5,M76&lt;=0.85),"IN","OUT")</f>
        <v>IN</v>
      </c>
    </row>
    <row r="77" spans="1:33">
      <c r="A77" s="14" t="s">
        <v>79</v>
      </c>
      <c r="B77" s="16">
        <v>2015</v>
      </c>
      <c r="C77" s="16">
        <v>19</v>
      </c>
      <c r="D77" s="14" t="s">
        <v>80</v>
      </c>
      <c r="E77" s="16">
        <v>25</v>
      </c>
      <c r="F77" s="14" t="s">
        <v>98</v>
      </c>
      <c r="G77" s="16">
        <v>41</v>
      </c>
      <c r="H77" s="14" t="s">
        <v>82</v>
      </c>
      <c r="I77" s="16">
        <v>2</v>
      </c>
      <c r="J77" s="14" t="s">
        <v>83</v>
      </c>
      <c r="K77" s="14" t="s">
        <v>84</v>
      </c>
      <c r="L77" s="14" t="s">
        <v>85</v>
      </c>
      <c r="M77" s="23">
        <v>0.7</v>
      </c>
      <c r="N77" s="16">
        <v>31</v>
      </c>
      <c r="O77" s="16">
        <v>27</v>
      </c>
      <c r="P77" s="16">
        <v>0</v>
      </c>
      <c r="Q77" s="16">
        <v>42</v>
      </c>
      <c r="R77" s="16">
        <v>0</v>
      </c>
      <c r="S77" s="14" t="s">
        <v>86</v>
      </c>
      <c r="T77" s="16">
        <v>3077</v>
      </c>
      <c r="U77" s="16">
        <v>0</v>
      </c>
      <c r="V77" s="18">
        <v>1641697</v>
      </c>
      <c r="W77" s="18">
        <v>47800</v>
      </c>
      <c r="X77" s="18">
        <v>31219</v>
      </c>
      <c r="Y77" s="18">
        <v>0</v>
      </c>
      <c r="Z77" s="18">
        <v>0</v>
      </c>
      <c r="AA77" s="18">
        <v>0</v>
      </c>
      <c r="AB77" s="18">
        <v>0</v>
      </c>
      <c r="AC77" s="23">
        <v>0</v>
      </c>
      <c r="AD77" s="14" t="str">
        <f>IF(E77=113,"Linn","Iowa ex-Linn")</f>
        <v>Iowa ex-Linn</v>
      </c>
      <c r="AE77" s="23">
        <f>IFERROR(AB77/W77,"N/M")</f>
        <v>0.0</v>
      </c>
      <c r="AF77" s="14" t="str">
        <f>B77&amp;"|"&amp;TEXT(E77,"000")&amp;"|"&amp;TEXT(M77,"0.0000")</f>
        <v>2015|025|0.7000</v>
      </c>
      <c r="AG77" s="22" t="str">
        <f>IF(AND(B77&gt;=2015,B77&lt;=2024,C77=19,G77=41,I77=2,K77="A",L77="RBUP",M77&gt;=0.5,M77&lt;=0.85),"IN","OUT")</f>
        <v>IN</v>
      </c>
    </row>
    <row r="78" spans="1:33">
      <c r="A78" s="14" t="s">
        <v>79</v>
      </c>
      <c r="B78" s="16">
        <v>2015</v>
      </c>
      <c r="C78" s="16">
        <v>19</v>
      </c>
      <c r="D78" s="14" t="s">
        <v>80</v>
      </c>
      <c r="E78" s="16">
        <v>25</v>
      </c>
      <c r="F78" s="14" t="s">
        <v>98</v>
      </c>
      <c r="G78" s="16">
        <v>41</v>
      </c>
      <c r="H78" s="14" t="s">
        <v>82</v>
      </c>
      <c r="I78" s="16">
        <v>2</v>
      </c>
      <c r="J78" s="14" t="s">
        <v>83</v>
      </c>
      <c r="K78" s="14" t="s">
        <v>84</v>
      </c>
      <c r="L78" s="14" t="s">
        <v>85</v>
      </c>
      <c r="M78" s="23">
        <v>0.75</v>
      </c>
      <c r="N78" s="16">
        <v>75</v>
      </c>
      <c r="O78" s="16">
        <v>54</v>
      </c>
      <c r="P78" s="16">
        <v>1</v>
      </c>
      <c r="Q78" s="16">
        <v>98</v>
      </c>
      <c r="R78" s="16">
        <v>1</v>
      </c>
      <c r="S78" s="14" t="s">
        <v>86</v>
      </c>
      <c r="T78" s="16">
        <v>6850</v>
      </c>
      <c r="U78" s="16">
        <v>0</v>
      </c>
      <c r="V78" s="18">
        <v>3986629</v>
      </c>
      <c r="W78" s="18">
        <v>156021</v>
      </c>
      <c r="X78" s="18">
        <v>93664</v>
      </c>
      <c r="Y78" s="18">
        <v>0</v>
      </c>
      <c r="Z78" s="18">
        <v>0</v>
      </c>
      <c r="AA78" s="18">
        <v>0</v>
      </c>
      <c r="AB78" s="18">
        <v>474</v>
      </c>
      <c r="AC78" s="23">
        <v>0</v>
      </c>
      <c r="AD78" s="14" t="str">
        <f>IF(E78=113,"Linn","Iowa ex-Linn")</f>
        <v>Iowa ex-Linn</v>
      </c>
      <c r="AE78" s="23">
        <f>IFERROR(AB78/W78,"N/M")</f>
        <v>0.003038052569846367</v>
      </c>
      <c r="AF78" s="14" t="str">
        <f>B78&amp;"|"&amp;TEXT(E78,"000")&amp;"|"&amp;TEXT(M78,"0.0000")</f>
        <v>2015|025|0.7500</v>
      </c>
      <c r="AG78" s="22" t="str">
        <f>IF(AND(B78&gt;=2015,B78&lt;=2024,C78=19,G78=41,I78=2,K78="A",L78="RBUP",M78&gt;=0.5,M78&lt;=0.85),"IN","OUT")</f>
        <v>IN</v>
      </c>
    </row>
    <row r="79" spans="1:33">
      <c r="A79" s="14" t="s">
        <v>79</v>
      </c>
      <c r="B79" s="16">
        <v>2015</v>
      </c>
      <c r="C79" s="16">
        <v>19</v>
      </c>
      <c r="D79" s="14" t="s">
        <v>80</v>
      </c>
      <c r="E79" s="16">
        <v>25</v>
      </c>
      <c r="F79" s="14" t="s">
        <v>98</v>
      </c>
      <c r="G79" s="16">
        <v>41</v>
      </c>
      <c r="H79" s="14" t="s">
        <v>82</v>
      </c>
      <c r="I79" s="16">
        <v>2</v>
      </c>
      <c r="J79" s="14" t="s">
        <v>83</v>
      </c>
      <c r="K79" s="14" t="s">
        <v>84</v>
      </c>
      <c r="L79" s="14" t="s">
        <v>85</v>
      </c>
      <c r="M79" s="23">
        <v>0.8</v>
      </c>
      <c r="N79" s="16">
        <v>340</v>
      </c>
      <c r="O79" s="16">
        <v>296</v>
      </c>
      <c r="P79" s="16">
        <v>9</v>
      </c>
      <c r="Q79" s="16">
        <v>569</v>
      </c>
      <c r="R79" s="16">
        <v>9</v>
      </c>
      <c r="S79" s="14" t="s">
        <v>86</v>
      </c>
      <c r="T79" s="16">
        <v>46577</v>
      </c>
      <c r="U79" s="16">
        <v>0</v>
      </c>
      <c r="V79" s="18">
        <v>28592762</v>
      </c>
      <c r="W79" s="18">
        <v>1493876</v>
      </c>
      <c r="X79" s="18">
        <v>790930</v>
      </c>
      <c r="Y79" s="18">
        <v>0</v>
      </c>
      <c r="Z79" s="18">
        <v>0</v>
      </c>
      <c r="AA79" s="18">
        <v>0</v>
      </c>
      <c r="AB79" s="18">
        <v>51719</v>
      </c>
      <c r="AC79" s="23">
        <v>0.03</v>
      </c>
      <c r="AD79" s="14" t="str">
        <f>IF(E79=113,"Linn","Iowa ex-Linn")</f>
        <v>Iowa ex-Linn</v>
      </c>
      <c r="AE79" s="23">
        <f>IFERROR(AB79/W79,"N/M")</f>
        <v>0.03462067802146898</v>
      </c>
      <c r="AF79" s="14" t="str">
        <f>B79&amp;"|"&amp;TEXT(E79,"000")&amp;"|"&amp;TEXT(M79,"0.0000")</f>
        <v>2015|025|0.8000</v>
      </c>
      <c r="AG79" s="22" t="str">
        <f>IF(AND(B79&gt;=2015,B79&lt;=2024,C79=19,G79=41,I79=2,K79="A",L79="RBUP",M79&gt;=0.5,M79&lt;=0.85),"IN","OUT")</f>
        <v>IN</v>
      </c>
    </row>
    <row r="80" spans="1:33">
      <c r="A80" s="14" t="s">
        <v>79</v>
      </c>
      <c r="B80" s="16">
        <v>2015</v>
      </c>
      <c r="C80" s="16">
        <v>19</v>
      </c>
      <c r="D80" s="14" t="s">
        <v>80</v>
      </c>
      <c r="E80" s="16">
        <v>25</v>
      </c>
      <c r="F80" s="14" t="s">
        <v>98</v>
      </c>
      <c r="G80" s="16">
        <v>41</v>
      </c>
      <c r="H80" s="14" t="s">
        <v>82</v>
      </c>
      <c r="I80" s="16">
        <v>2</v>
      </c>
      <c r="J80" s="14" t="s">
        <v>83</v>
      </c>
      <c r="K80" s="14" t="s">
        <v>84</v>
      </c>
      <c r="L80" s="14" t="s">
        <v>85</v>
      </c>
      <c r="M80" s="23">
        <v>0.85</v>
      </c>
      <c r="N80" s="16">
        <v>610</v>
      </c>
      <c r="O80" s="16">
        <v>526</v>
      </c>
      <c r="P80" s="16">
        <v>30</v>
      </c>
      <c r="Q80" s="16">
        <v>1106</v>
      </c>
      <c r="R80" s="16">
        <v>40</v>
      </c>
      <c r="S80" s="14" t="s">
        <v>86</v>
      </c>
      <c r="T80" s="16">
        <v>98811</v>
      </c>
      <c r="U80" s="16">
        <v>0</v>
      </c>
      <c r="V80" s="18">
        <v>64271172</v>
      </c>
      <c r="W80" s="18">
        <v>4069555</v>
      </c>
      <c r="X80" s="18">
        <v>1734558</v>
      </c>
      <c r="Y80" s="18">
        <v>0</v>
      </c>
      <c r="Z80" s="18">
        <v>0</v>
      </c>
      <c r="AA80" s="18">
        <v>0</v>
      </c>
      <c r="AB80" s="18">
        <v>143952</v>
      </c>
      <c r="AC80" s="23">
        <v>0.04</v>
      </c>
      <c r="AD80" s="14" t="str">
        <f>IF(E80=113,"Linn","Iowa ex-Linn")</f>
        <v>Iowa ex-Linn</v>
      </c>
      <c r="AE80" s="23">
        <f>IFERROR(AB80/W80,"N/M")</f>
        <v>0.035372909323009516</v>
      </c>
      <c r="AF80" s="14" t="str">
        <f>B80&amp;"|"&amp;TEXT(E80,"000")&amp;"|"&amp;TEXT(M80,"0.0000")</f>
        <v>2015|025|0.8500</v>
      </c>
      <c r="AG80" s="22" t="str">
        <f>IF(AND(B80&gt;=2015,B80&lt;=2024,C80=19,G80=41,I80=2,K80="A",L80="RBUP",M80&gt;=0.5,M80&lt;=0.85),"IN","OUT")</f>
        <v>IN</v>
      </c>
    </row>
    <row r="81" spans="1:33">
      <c r="A81" s="14" t="s">
        <v>79</v>
      </c>
      <c r="B81" s="16">
        <v>2015</v>
      </c>
      <c r="C81" s="16">
        <v>19</v>
      </c>
      <c r="D81" s="14" t="s">
        <v>80</v>
      </c>
      <c r="E81" s="16">
        <v>27</v>
      </c>
      <c r="F81" s="14" t="s">
        <v>99</v>
      </c>
      <c r="G81" s="16">
        <v>41</v>
      </c>
      <c r="H81" s="14" t="s">
        <v>82</v>
      </c>
      <c r="I81" s="16">
        <v>2</v>
      </c>
      <c r="J81" s="14" t="s">
        <v>83</v>
      </c>
      <c r="K81" s="14" t="s">
        <v>84</v>
      </c>
      <c r="L81" s="14" t="s">
        <v>85</v>
      </c>
      <c r="M81" s="23">
        <v>0.5</v>
      </c>
      <c r="N81" s="16">
        <v>1</v>
      </c>
      <c r="O81" s="16">
        <v>1</v>
      </c>
      <c r="P81" s="16">
        <v>0</v>
      </c>
      <c r="Q81" s="16">
        <v>1</v>
      </c>
      <c r="R81" s="16">
        <v>0</v>
      </c>
      <c r="S81" s="14" t="s">
        <v>86</v>
      </c>
      <c r="T81" s="16">
        <v>137</v>
      </c>
      <c r="U81" s="16">
        <v>0</v>
      </c>
      <c r="V81" s="18">
        <v>56166</v>
      </c>
      <c r="W81" s="18">
        <v>498</v>
      </c>
      <c r="X81" s="18">
        <v>334</v>
      </c>
      <c r="Y81" s="18">
        <v>0</v>
      </c>
      <c r="Z81" s="18">
        <v>0</v>
      </c>
      <c r="AA81" s="18">
        <v>0</v>
      </c>
      <c r="AB81" s="18">
        <v>0</v>
      </c>
      <c r="AC81" s="23">
        <v>0</v>
      </c>
      <c r="AD81" s="14" t="str">
        <f>IF(E81=113,"Linn","Iowa ex-Linn")</f>
        <v>Iowa ex-Linn</v>
      </c>
      <c r="AE81" s="23">
        <f>IFERROR(AB81/W81,"N/M")</f>
        <v>0.0</v>
      </c>
      <c r="AF81" s="14" t="str">
        <f>B81&amp;"|"&amp;TEXT(E81,"000")&amp;"|"&amp;TEXT(M81,"0.0000")</f>
        <v>2015|027|0.5000</v>
      </c>
      <c r="AG81" s="22" t="str">
        <f>IF(AND(B81&gt;=2015,B81&lt;=2024,C81=19,G81=41,I81=2,K81="A",L81="RBUP",M81&gt;=0.5,M81&lt;=0.85),"IN","OUT")</f>
        <v>IN</v>
      </c>
    </row>
    <row r="82" spans="1:33">
      <c r="A82" s="14" t="s">
        <v>79</v>
      </c>
      <c r="B82" s="16">
        <v>2015</v>
      </c>
      <c r="C82" s="16">
        <v>19</v>
      </c>
      <c r="D82" s="14" t="s">
        <v>80</v>
      </c>
      <c r="E82" s="16">
        <v>27</v>
      </c>
      <c r="F82" s="14" t="s">
        <v>99</v>
      </c>
      <c r="G82" s="16">
        <v>41</v>
      </c>
      <c r="H82" s="14" t="s">
        <v>82</v>
      </c>
      <c r="I82" s="16">
        <v>2</v>
      </c>
      <c r="J82" s="14" t="s">
        <v>83</v>
      </c>
      <c r="K82" s="14" t="s">
        <v>84</v>
      </c>
      <c r="L82" s="14" t="s">
        <v>85</v>
      </c>
      <c r="M82" s="23">
        <v>0.6</v>
      </c>
      <c r="N82" s="16">
        <v>1</v>
      </c>
      <c r="O82" s="16">
        <v>0</v>
      </c>
      <c r="P82" s="16">
        <v>0</v>
      </c>
      <c r="Q82" s="16">
        <v>0</v>
      </c>
      <c r="R82" s="16">
        <v>0</v>
      </c>
      <c r="S82" s="14" t="s">
        <v>86</v>
      </c>
      <c r="T82" s="16">
        <v>0</v>
      </c>
      <c r="U82" s="16">
        <v>0</v>
      </c>
      <c r="V82" s="18">
        <v>0</v>
      </c>
      <c r="W82" s="18">
        <v>0</v>
      </c>
      <c r="X82" s="18">
        <v>0</v>
      </c>
      <c r="Y82" s="18">
        <v>0</v>
      </c>
      <c r="Z82" s="18">
        <v>0</v>
      </c>
      <c r="AA82" s="18">
        <v>0</v>
      </c>
      <c r="AB82" s="18">
        <v>0</v>
      </c>
      <c r="AC82" s="23">
        <v>0</v>
      </c>
      <c r="AD82" s="14" t="str">
        <f>IF(E82=113,"Linn","Iowa ex-Linn")</f>
        <v>Iowa ex-Linn</v>
      </c>
      <c r="AE82" s="23" t="str">
        <f>IFERROR(AB82/W82,"N/M")</f>
        <v>N/M</v>
      </c>
      <c r="AF82" s="14" t="str">
        <f>B82&amp;"|"&amp;TEXT(E82,"000")&amp;"|"&amp;TEXT(M82,"0.0000")</f>
        <v>2015|027|0.6000</v>
      </c>
      <c r="AG82" s="22" t="str">
        <f>IF(AND(B82&gt;=2015,B82&lt;=2024,C82=19,G82=41,I82=2,K82="A",L82="RBUP",M82&gt;=0.5,M82&lt;=0.85),"IN","OUT")</f>
        <v>IN</v>
      </c>
    </row>
    <row r="83" spans="1:33">
      <c r="A83" s="14" t="s">
        <v>79</v>
      </c>
      <c r="B83" s="16">
        <v>2015</v>
      </c>
      <c r="C83" s="16">
        <v>19</v>
      </c>
      <c r="D83" s="14" t="s">
        <v>80</v>
      </c>
      <c r="E83" s="16">
        <v>27</v>
      </c>
      <c r="F83" s="14" t="s">
        <v>99</v>
      </c>
      <c r="G83" s="16">
        <v>41</v>
      </c>
      <c r="H83" s="14" t="s">
        <v>82</v>
      </c>
      <c r="I83" s="16">
        <v>2</v>
      </c>
      <c r="J83" s="14" t="s">
        <v>83</v>
      </c>
      <c r="K83" s="14" t="s">
        <v>84</v>
      </c>
      <c r="L83" s="14" t="s">
        <v>85</v>
      </c>
      <c r="M83" s="23">
        <v>0.65</v>
      </c>
      <c r="N83" s="16">
        <v>4</v>
      </c>
      <c r="O83" s="16">
        <v>3</v>
      </c>
      <c r="P83" s="16">
        <v>0</v>
      </c>
      <c r="Q83" s="16">
        <v>4</v>
      </c>
      <c r="R83" s="16">
        <v>0</v>
      </c>
      <c r="S83" s="14" t="s">
        <v>86</v>
      </c>
      <c r="T83" s="16">
        <v>244</v>
      </c>
      <c r="U83" s="16">
        <v>0</v>
      </c>
      <c r="V83" s="18">
        <v>120150</v>
      </c>
      <c r="W83" s="18">
        <v>3343</v>
      </c>
      <c r="X83" s="18">
        <v>1973</v>
      </c>
      <c r="Y83" s="18">
        <v>0</v>
      </c>
      <c r="Z83" s="18">
        <v>0</v>
      </c>
      <c r="AA83" s="18">
        <v>0</v>
      </c>
      <c r="AB83" s="18">
        <v>0</v>
      </c>
      <c r="AC83" s="23">
        <v>0</v>
      </c>
      <c r="AD83" s="14" t="str">
        <f>IF(E83=113,"Linn","Iowa ex-Linn")</f>
        <v>Iowa ex-Linn</v>
      </c>
      <c r="AE83" s="23">
        <f>IFERROR(AB83/W83,"N/M")</f>
        <v>0.0</v>
      </c>
      <c r="AF83" s="14" t="str">
        <f>B83&amp;"|"&amp;TEXT(E83,"000")&amp;"|"&amp;TEXT(M83,"0.0000")</f>
        <v>2015|027|0.6500</v>
      </c>
      <c r="AG83" s="22" t="str">
        <f>IF(AND(B83&gt;=2015,B83&lt;=2024,C83=19,G83=41,I83=2,K83="A",L83="RBUP",M83&gt;=0.5,M83&lt;=0.85),"IN","OUT")</f>
        <v>IN</v>
      </c>
    </row>
    <row r="84" spans="1:33">
      <c r="A84" s="14" t="s">
        <v>79</v>
      </c>
      <c r="B84" s="16">
        <v>2015</v>
      </c>
      <c r="C84" s="16">
        <v>19</v>
      </c>
      <c r="D84" s="14" t="s">
        <v>80</v>
      </c>
      <c r="E84" s="16">
        <v>27</v>
      </c>
      <c r="F84" s="14" t="s">
        <v>99</v>
      </c>
      <c r="G84" s="16">
        <v>41</v>
      </c>
      <c r="H84" s="14" t="s">
        <v>82</v>
      </c>
      <c r="I84" s="16">
        <v>2</v>
      </c>
      <c r="J84" s="14" t="s">
        <v>83</v>
      </c>
      <c r="K84" s="14" t="s">
        <v>84</v>
      </c>
      <c r="L84" s="14" t="s">
        <v>85</v>
      </c>
      <c r="M84" s="23">
        <v>0.7</v>
      </c>
      <c r="N84" s="16">
        <v>18</v>
      </c>
      <c r="O84" s="16">
        <v>14</v>
      </c>
      <c r="P84" s="16">
        <v>0</v>
      </c>
      <c r="Q84" s="16">
        <v>15</v>
      </c>
      <c r="R84" s="16">
        <v>0</v>
      </c>
      <c r="S84" s="14" t="s">
        <v>86</v>
      </c>
      <c r="T84" s="16">
        <v>854</v>
      </c>
      <c r="U84" s="16">
        <v>0</v>
      </c>
      <c r="V84" s="18">
        <v>429209</v>
      </c>
      <c r="W84" s="18">
        <v>16463</v>
      </c>
      <c r="X84" s="18">
        <v>9713</v>
      </c>
      <c r="Y84" s="18">
        <v>0</v>
      </c>
      <c r="Z84" s="18">
        <v>0</v>
      </c>
      <c r="AA84" s="18">
        <v>0</v>
      </c>
      <c r="AB84" s="18">
        <v>0</v>
      </c>
      <c r="AC84" s="23">
        <v>0</v>
      </c>
      <c r="AD84" s="14" t="str">
        <f>IF(E84=113,"Linn","Iowa ex-Linn")</f>
        <v>Iowa ex-Linn</v>
      </c>
      <c r="AE84" s="23">
        <f>IFERROR(AB84/W84,"N/M")</f>
        <v>0.0</v>
      </c>
      <c r="AF84" s="14" t="str">
        <f>B84&amp;"|"&amp;TEXT(E84,"000")&amp;"|"&amp;TEXT(M84,"0.0000")</f>
        <v>2015|027|0.7000</v>
      </c>
      <c r="AG84" s="22" t="str">
        <f>IF(AND(B84&gt;=2015,B84&lt;=2024,C84=19,G84=41,I84=2,K84="A",L84="RBUP",M84&gt;=0.5,M84&lt;=0.85),"IN","OUT")</f>
        <v>IN</v>
      </c>
    </row>
    <row r="85" spans="1:33">
      <c r="A85" s="14" t="s">
        <v>79</v>
      </c>
      <c r="B85" s="16">
        <v>2015</v>
      </c>
      <c r="C85" s="16">
        <v>19</v>
      </c>
      <c r="D85" s="14" t="s">
        <v>80</v>
      </c>
      <c r="E85" s="16">
        <v>27</v>
      </c>
      <c r="F85" s="14" t="s">
        <v>99</v>
      </c>
      <c r="G85" s="16">
        <v>41</v>
      </c>
      <c r="H85" s="14" t="s">
        <v>82</v>
      </c>
      <c r="I85" s="16">
        <v>2</v>
      </c>
      <c r="J85" s="14" t="s">
        <v>83</v>
      </c>
      <c r="K85" s="14" t="s">
        <v>84</v>
      </c>
      <c r="L85" s="14" t="s">
        <v>85</v>
      </c>
      <c r="M85" s="23">
        <v>0.75</v>
      </c>
      <c r="N85" s="16">
        <v>86</v>
      </c>
      <c r="O85" s="16">
        <v>71</v>
      </c>
      <c r="P85" s="16">
        <v>1</v>
      </c>
      <c r="Q85" s="16">
        <v>119</v>
      </c>
      <c r="R85" s="16">
        <v>1</v>
      </c>
      <c r="S85" s="14" t="s">
        <v>86</v>
      </c>
      <c r="T85" s="16">
        <v>9274</v>
      </c>
      <c r="U85" s="16">
        <v>0</v>
      </c>
      <c r="V85" s="18">
        <v>5306511</v>
      </c>
      <c r="W85" s="18">
        <v>241217</v>
      </c>
      <c r="X85" s="18">
        <v>142053</v>
      </c>
      <c r="Y85" s="18">
        <v>0</v>
      </c>
      <c r="Z85" s="18">
        <v>0</v>
      </c>
      <c r="AA85" s="18">
        <v>0</v>
      </c>
      <c r="AB85" s="18">
        <v>8500</v>
      </c>
      <c r="AC85" s="23">
        <v>0.04</v>
      </c>
      <c r="AD85" s="14" t="str">
        <f>IF(E85=113,"Linn","Iowa ex-Linn")</f>
        <v>Iowa ex-Linn</v>
      </c>
      <c r="AE85" s="23">
        <f>IFERROR(AB85/W85,"N/M")</f>
        <v>0.03523798073933429</v>
      </c>
      <c r="AF85" s="14" t="str">
        <f>B85&amp;"|"&amp;TEXT(E85,"000")&amp;"|"&amp;TEXT(M85,"0.0000")</f>
        <v>2015|027|0.7500</v>
      </c>
      <c r="AG85" s="22" t="str">
        <f>IF(AND(B85&gt;=2015,B85&lt;=2024,C85=19,G85=41,I85=2,K85="A",L85="RBUP",M85&gt;=0.5,M85&lt;=0.85),"IN","OUT")</f>
        <v>IN</v>
      </c>
    </row>
    <row r="86" spans="1:33">
      <c r="A86" s="14" t="s">
        <v>79</v>
      </c>
      <c r="B86" s="16">
        <v>2015</v>
      </c>
      <c r="C86" s="16">
        <v>19</v>
      </c>
      <c r="D86" s="14" t="s">
        <v>80</v>
      </c>
      <c r="E86" s="16">
        <v>27</v>
      </c>
      <c r="F86" s="14" t="s">
        <v>99</v>
      </c>
      <c r="G86" s="16">
        <v>41</v>
      </c>
      <c r="H86" s="14" t="s">
        <v>82</v>
      </c>
      <c r="I86" s="16">
        <v>2</v>
      </c>
      <c r="J86" s="14" t="s">
        <v>83</v>
      </c>
      <c r="K86" s="14" t="s">
        <v>84</v>
      </c>
      <c r="L86" s="14" t="s">
        <v>85</v>
      </c>
      <c r="M86" s="23">
        <v>0.8</v>
      </c>
      <c r="N86" s="16">
        <v>307</v>
      </c>
      <c r="O86" s="16">
        <v>271</v>
      </c>
      <c r="P86" s="16">
        <v>6</v>
      </c>
      <c r="Q86" s="16">
        <v>431</v>
      </c>
      <c r="R86" s="16">
        <v>6</v>
      </c>
      <c r="S86" s="14" t="s">
        <v>86</v>
      </c>
      <c r="T86" s="16">
        <v>44282</v>
      </c>
      <c r="U86" s="16">
        <v>0</v>
      </c>
      <c r="V86" s="18">
        <v>27558652</v>
      </c>
      <c r="W86" s="18">
        <v>1503262</v>
      </c>
      <c r="X86" s="18">
        <v>842026</v>
      </c>
      <c r="Y86" s="18">
        <v>0</v>
      </c>
      <c r="Z86" s="18">
        <v>0</v>
      </c>
      <c r="AA86" s="18">
        <v>0</v>
      </c>
      <c r="AB86" s="18">
        <v>54946</v>
      </c>
      <c r="AC86" s="23">
        <v>0.04</v>
      </c>
      <c r="AD86" s="14" t="str">
        <f>IF(E86=113,"Linn","Iowa ex-Linn")</f>
        <v>Iowa ex-Linn</v>
      </c>
      <c r="AE86" s="23">
        <f>IFERROR(AB86/W86,"N/M")</f>
        <v>0.03655118003381979</v>
      </c>
      <c r="AF86" s="14" t="str">
        <f>B86&amp;"|"&amp;TEXT(E86,"000")&amp;"|"&amp;TEXT(M86,"0.0000")</f>
        <v>2015|027|0.8000</v>
      </c>
      <c r="AG86" s="22" t="str">
        <f>IF(AND(B86&gt;=2015,B86&lt;=2024,C86=19,G86=41,I86=2,K86="A",L86="RBUP",M86&gt;=0.5,M86&lt;=0.85),"IN","OUT")</f>
        <v>IN</v>
      </c>
    </row>
    <row r="87" spans="1:33">
      <c r="A87" s="14" t="s">
        <v>79</v>
      </c>
      <c r="B87" s="16">
        <v>2015</v>
      </c>
      <c r="C87" s="16">
        <v>19</v>
      </c>
      <c r="D87" s="14" t="s">
        <v>80</v>
      </c>
      <c r="E87" s="16">
        <v>27</v>
      </c>
      <c r="F87" s="14" t="s">
        <v>99</v>
      </c>
      <c r="G87" s="16">
        <v>41</v>
      </c>
      <c r="H87" s="14" t="s">
        <v>82</v>
      </c>
      <c r="I87" s="16">
        <v>2</v>
      </c>
      <c r="J87" s="14" t="s">
        <v>83</v>
      </c>
      <c r="K87" s="14" t="s">
        <v>84</v>
      </c>
      <c r="L87" s="14" t="s">
        <v>85</v>
      </c>
      <c r="M87" s="23">
        <v>0.85</v>
      </c>
      <c r="N87" s="16">
        <v>642</v>
      </c>
      <c r="O87" s="16">
        <v>558</v>
      </c>
      <c r="P87" s="16">
        <v>52</v>
      </c>
      <c r="Q87" s="16">
        <v>1153</v>
      </c>
      <c r="R87" s="16">
        <v>61</v>
      </c>
      <c r="S87" s="14" t="s">
        <v>86</v>
      </c>
      <c r="T87" s="16">
        <v>116955</v>
      </c>
      <c r="U87" s="16">
        <v>0</v>
      </c>
      <c r="V87" s="18">
        <v>78130965</v>
      </c>
      <c r="W87" s="18">
        <v>5222969</v>
      </c>
      <c r="X87" s="18">
        <v>2253609</v>
      </c>
      <c r="Y87" s="18">
        <v>0</v>
      </c>
      <c r="Z87" s="18">
        <v>0</v>
      </c>
      <c r="AA87" s="18">
        <v>0</v>
      </c>
      <c r="AB87" s="18">
        <v>453342</v>
      </c>
      <c r="AC87" s="23">
        <v>0.09</v>
      </c>
      <c r="AD87" s="14" t="str">
        <f>IF(E87=113,"Linn","Iowa ex-Linn")</f>
        <v>Iowa ex-Linn</v>
      </c>
      <c r="AE87" s="23">
        <f>IFERROR(AB87/W87,"N/M")</f>
        <v>0.08679775813335289</v>
      </c>
      <c r="AF87" s="14" t="str">
        <f>B87&amp;"|"&amp;TEXT(E87,"000")&amp;"|"&amp;TEXT(M87,"0.0000")</f>
        <v>2015|027|0.8500</v>
      </c>
      <c r="AG87" s="22" t="str">
        <f>IF(AND(B87&gt;=2015,B87&lt;=2024,C87=19,G87=41,I87=2,K87="A",L87="RBUP",M87&gt;=0.5,M87&lt;=0.85),"IN","OUT")</f>
        <v>IN</v>
      </c>
    </row>
    <row r="88" spans="1:33">
      <c r="A88" s="14" t="s">
        <v>79</v>
      </c>
      <c r="B88" s="16">
        <v>2015</v>
      </c>
      <c r="C88" s="16">
        <v>19</v>
      </c>
      <c r="D88" s="14" t="s">
        <v>80</v>
      </c>
      <c r="E88" s="16">
        <v>29</v>
      </c>
      <c r="F88" s="14" t="s">
        <v>100</v>
      </c>
      <c r="G88" s="16">
        <v>41</v>
      </c>
      <c r="H88" s="14" t="s">
        <v>82</v>
      </c>
      <c r="I88" s="16">
        <v>2</v>
      </c>
      <c r="J88" s="14" t="s">
        <v>83</v>
      </c>
      <c r="K88" s="14" t="s">
        <v>84</v>
      </c>
      <c r="L88" s="14" t="s">
        <v>85</v>
      </c>
      <c r="M88" s="23">
        <v>0.55</v>
      </c>
      <c r="N88" s="16">
        <v>1</v>
      </c>
      <c r="O88" s="16">
        <v>1</v>
      </c>
      <c r="P88" s="16">
        <v>0</v>
      </c>
      <c r="Q88" s="16">
        <v>1</v>
      </c>
      <c r="R88" s="16">
        <v>0</v>
      </c>
      <c r="S88" s="14" t="s">
        <v>86</v>
      </c>
      <c r="T88" s="16">
        <v>48</v>
      </c>
      <c r="U88" s="16">
        <v>0</v>
      </c>
      <c r="V88" s="18">
        <v>17484</v>
      </c>
      <c r="W88" s="18">
        <v>305</v>
      </c>
      <c r="X88" s="18">
        <v>195</v>
      </c>
      <c r="Y88" s="18">
        <v>0</v>
      </c>
      <c r="Z88" s="18">
        <v>0</v>
      </c>
      <c r="AA88" s="18">
        <v>0</v>
      </c>
      <c r="AB88" s="18">
        <v>0</v>
      </c>
      <c r="AC88" s="23">
        <v>0</v>
      </c>
      <c r="AD88" s="14" t="str">
        <f>IF(E88=113,"Linn","Iowa ex-Linn")</f>
        <v>Iowa ex-Linn</v>
      </c>
      <c r="AE88" s="23">
        <f>IFERROR(AB88/W88,"N/M")</f>
        <v>0.0</v>
      </c>
      <c r="AF88" s="14" t="str">
        <f>B88&amp;"|"&amp;TEXT(E88,"000")&amp;"|"&amp;TEXT(M88,"0.0000")</f>
        <v>2015|029|0.5500</v>
      </c>
      <c r="AG88" s="22" t="str">
        <f>IF(AND(B88&gt;=2015,B88&lt;=2024,C88=19,G88=41,I88=2,K88="A",L88="RBUP",M88&gt;=0.5,M88&lt;=0.85),"IN","OUT")</f>
        <v>IN</v>
      </c>
    </row>
    <row r="89" spans="1:33">
      <c r="A89" s="14" t="s">
        <v>79</v>
      </c>
      <c r="B89" s="16">
        <v>2015</v>
      </c>
      <c r="C89" s="16">
        <v>19</v>
      </c>
      <c r="D89" s="14" t="s">
        <v>80</v>
      </c>
      <c r="E89" s="16">
        <v>29</v>
      </c>
      <c r="F89" s="14" t="s">
        <v>100</v>
      </c>
      <c r="G89" s="16">
        <v>41</v>
      </c>
      <c r="H89" s="14" t="s">
        <v>82</v>
      </c>
      <c r="I89" s="16">
        <v>2</v>
      </c>
      <c r="J89" s="14" t="s">
        <v>83</v>
      </c>
      <c r="K89" s="14" t="s">
        <v>84</v>
      </c>
      <c r="L89" s="14" t="s">
        <v>85</v>
      </c>
      <c r="M89" s="23">
        <v>0.6</v>
      </c>
      <c r="N89" s="16">
        <v>1</v>
      </c>
      <c r="O89" s="16">
        <v>1</v>
      </c>
      <c r="P89" s="16">
        <v>0</v>
      </c>
      <c r="Q89" s="16">
        <v>1</v>
      </c>
      <c r="R89" s="16">
        <v>0</v>
      </c>
      <c r="S89" s="14" t="s">
        <v>86</v>
      </c>
      <c r="T89" s="16">
        <v>108</v>
      </c>
      <c r="U89" s="16">
        <v>0</v>
      </c>
      <c r="V89" s="18">
        <v>48316</v>
      </c>
      <c r="W89" s="18">
        <v>921</v>
      </c>
      <c r="X89" s="18">
        <v>589</v>
      </c>
      <c r="Y89" s="18">
        <v>0</v>
      </c>
      <c r="Z89" s="18">
        <v>0</v>
      </c>
      <c r="AA89" s="18">
        <v>0</v>
      </c>
      <c r="AB89" s="18">
        <v>0</v>
      </c>
      <c r="AC89" s="23">
        <v>0</v>
      </c>
      <c r="AD89" s="14" t="str">
        <f>IF(E89=113,"Linn","Iowa ex-Linn")</f>
        <v>Iowa ex-Linn</v>
      </c>
      <c r="AE89" s="23">
        <f>IFERROR(AB89/W89,"N/M")</f>
        <v>0.0</v>
      </c>
      <c r="AF89" s="14" t="str">
        <f>B89&amp;"|"&amp;TEXT(E89,"000")&amp;"|"&amp;TEXT(M89,"0.0000")</f>
        <v>2015|029|0.6000</v>
      </c>
      <c r="AG89" s="22" t="str">
        <f>IF(AND(B89&gt;=2015,B89&lt;=2024,C89=19,G89=41,I89=2,K89="A",L89="RBUP",M89&gt;=0.5,M89&lt;=0.85),"IN","OUT")</f>
        <v>IN</v>
      </c>
    </row>
    <row r="90" spans="1:33">
      <c r="A90" s="14" t="s">
        <v>79</v>
      </c>
      <c r="B90" s="16">
        <v>2015</v>
      </c>
      <c r="C90" s="16">
        <v>19</v>
      </c>
      <c r="D90" s="14" t="s">
        <v>80</v>
      </c>
      <c r="E90" s="16">
        <v>29</v>
      </c>
      <c r="F90" s="14" t="s">
        <v>100</v>
      </c>
      <c r="G90" s="16">
        <v>41</v>
      </c>
      <c r="H90" s="14" t="s">
        <v>82</v>
      </c>
      <c r="I90" s="16">
        <v>2</v>
      </c>
      <c r="J90" s="14" t="s">
        <v>83</v>
      </c>
      <c r="K90" s="14" t="s">
        <v>84</v>
      </c>
      <c r="L90" s="14" t="s">
        <v>85</v>
      </c>
      <c r="M90" s="23">
        <v>0.65</v>
      </c>
      <c r="N90" s="16">
        <v>9</v>
      </c>
      <c r="O90" s="16">
        <v>7</v>
      </c>
      <c r="P90" s="16">
        <v>0</v>
      </c>
      <c r="Q90" s="16">
        <v>15</v>
      </c>
      <c r="R90" s="16">
        <v>0</v>
      </c>
      <c r="S90" s="14" t="s">
        <v>86</v>
      </c>
      <c r="T90" s="16">
        <v>504</v>
      </c>
      <c r="U90" s="16">
        <v>0</v>
      </c>
      <c r="V90" s="18">
        <v>213143</v>
      </c>
      <c r="W90" s="18">
        <v>5716</v>
      </c>
      <c r="X90" s="18">
        <v>3595</v>
      </c>
      <c r="Y90" s="18">
        <v>0</v>
      </c>
      <c r="Z90" s="18">
        <v>0</v>
      </c>
      <c r="AA90" s="18">
        <v>0</v>
      </c>
      <c r="AB90" s="18">
        <v>0</v>
      </c>
      <c r="AC90" s="23">
        <v>0</v>
      </c>
      <c r="AD90" s="14" t="str">
        <f>IF(E90=113,"Linn","Iowa ex-Linn")</f>
        <v>Iowa ex-Linn</v>
      </c>
      <c r="AE90" s="23">
        <f>IFERROR(AB90/W90,"N/M")</f>
        <v>0.0</v>
      </c>
      <c r="AF90" s="14" t="str">
        <f>B90&amp;"|"&amp;TEXT(E90,"000")&amp;"|"&amp;TEXT(M90,"0.0000")</f>
        <v>2015|029|0.6500</v>
      </c>
      <c r="AG90" s="22" t="str">
        <f>IF(AND(B90&gt;=2015,B90&lt;=2024,C90=19,G90=41,I90=2,K90="A",L90="RBUP",M90&gt;=0.5,M90&lt;=0.85),"IN","OUT")</f>
        <v>IN</v>
      </c>
    </row>
    <row r="91" spans="1:33">
      <c r="A91" s="14" t="s">
        <v>79</v>
      </c>
      <c r="B91" s="16">
        <v>2015</v>
      </c>
      <c r="C91" s="16">
        <v>19</v>
      </c>
      <c r="D91" s="14" t="s">
        <v>80</v>
      </c>
      <c r="E91" s="16">
        <v>29</v>
      </c>
      <c r="F91" s="14" t="s">
        <v>100</v>
      </c>
      <c r="G91" s="16">
        <v>41</v>
      </c>
      <c r="H91" s="14" t="s">
        <v>82</v>
      </c>
      <c r="I91" s="16">
        <v>2</v>
      </c>
      <c r="J91" s="14" t="s">
        <v>83</v>
      </c>
      <c r="K91" s="14" t="s">
        <v>84</v>
      </c>
      <c r="L91" s="14" t="s">
        <v>85</v>
      </c>
      <c r="M91" s="23">
        <v>0.7</v>
      </c>
      <c r="N91" s="16">
        <v>16</v>
      </c>
      <c r="O91" s="16">
        <v>13</v>
      </c>
      <c r="P91" s="16">
        <v>0</v>
      </c>
      <c r="Q91" s="16">
        <v>14</v>
      </c>
      <c r="R91" s="16">
        <v>0</v>
      </c>
      <c r="S91" s="14" t="s">
        <v>86</v>
      </c>
      <c r="T91" s="16">
        <v>986</v>
      </c>
      <c r="U91" s="16">
        <v>0</v>
      </c>
      <c r="V91" s="18">
        <v>490094</v>
      </c>
      <c r="W91" s="18">
        <v>16797</v>
      </c>
      <c r="X91" s="18">
        <v>11606</v>
      </c>
      <c r="Y91" s="18">
        <v>0</v>
      </c>
      <c r="Z91" s="18">
        <v>0</v>
      </c>
      <c r="AA91" s="18">
        <v>0</v>
      </c>
      <c r="AB91" s="18">
        <v>0</v>
      </c>
      <c r="AC91" s="23">
        <v>0</v>
      </c>
      <c r="AD91" s="14" t="str">
        <f>IF(E91=113,"Linn","Iowa ex-Linn")</f>
        <v>Iowa ex-Linn</v>
      </c>
      <c r="AE91" s="23">
        <f>IFERROR(AB91/W91,"N/M")</f>
        <v>0.0</v>
      </c>
      <c r="AF91" s="14" t="str">
        <f>B91&amp;"|"&amp;TEXT(E91,"000")&amp;"|"&amp;TEXT(M91,"0.0000")</f>
        <v>2015|029|0.7000</v>
      </c>
      <c r="AG91" s="22" t="str">
        <f>IF(AND(B91&gt;=2015,B91&lt;=2024,C91=19,G91=41,I91=2,K91="A",L91="RBUP",M91&gt;=0.5,M91&lt;=0.85),"IN","OUT")</f>
        <v>IN</v>
      </c>
    </row>
    <row r="92" spans="1:33">
      <c r="A92" s="14" t="s">
        <v>79</v>
      </c>
      <c r="B92" s="16">
        <v>2015</v>
      </c>
      <c r="C92" s="16">
        <v>19</v>
      </c>
      <c r="D92" s="14" t="s">
        <v>80</v>
      </c>
      <c r="E92" s="16">
        <v>29</v>
      </c>
      <c r="F92" s="14" t="s">
        <v>100</v>
      </c>
      <c r="G92" s="16">
        <v>41</v>
      </c>
      <c r="H92" s="14" t="s">
        <v>82</v>
      </c>
      <c r="I92" s="16">
        <v>2</v>
      </c>
      <c r="J92" s="14" t="s">
        <v>83</v>
      </c>
      <c r="K92" s="14" t="s">
        <v>84</v>
      </c>
      <c r="L92" s="14" t="s">
        <v>85</v>
      </c>
      <c r="M92" s="23">
        <v>0.75</v>
      </c>
      <c r="N92" s="16">
        <v>82</v>
      </c>
      <c r="O92" s="16">
        <v>66</v>
      </c>
      <c r="P92" s="16">
        <v>1</v>
      </c>
      <c r="Q92" s="16">
        <v>104</v>
      </c>
      <c r="R92" s="16">
        <v>1</v>
      </c>
      <c r="S92" s="14" t="s">
        <v>86</v>
      </c>
      <c r="T92" s="16">
        <v>8491</v>
      </c>
      <c r="U92" s="16">
        <v>0</v>
      </c>
      <c r="V92" s="18">
        <v>4717030</v>
      </c>
      <c r="W92" s="18">
        <v>217551</v>
      </c>
      <c r="X92" s="18">
        <v>141057</v>
      </c>
      <c r="Y92" s="18">
        <v>0</v>
      </c>
      <c r="Z92" s="18">
        <v>0</v>
      </c>
      <c r="AA92" s="18">
        <v>0</v>
      </c>
      <c r="AB92" s="18">
        <v>7513</v>
      </c>
      <c r="AC92" s="23">
        <v>0.03</v>
      </c>
      <c r="AD92" s="14" t="str">
        <f>IF(E92=113,"Linn","Iowa ex-Linn")</f>
        <v>Iowa ex-Linn</v>
      </c>
      <c r="AE92" s="23">
        <f>IFERROR(AB92/W92,"N/M")</f>
        <v>0.03453443100698227</v>
      </c>
      <c r="AF92" s="14" t="str">
        <f>B92&amp;"|"&amp;TEXT(E92,"000")&amp;"|"&amp;TEXT(M92,"0.0000")</f>
        <v>2015|029|0.7500</v>
      </c>
      <c r="AG92" s="22" t="str">
        <f>IF(AND(B92&gt;=2015,B92&lt;=2024,C92=19,G92=41,I92=2,K92="A",L92="RBUP",M92&gt;=0.5,M92&lt;=0.85),"IN","OUT")</f>
        <v>IN</v>
      </c>
    </row>
    <row r="93" spans="1:33">
      <c r="A93" s="14" t="s">
        <v>79</v>
      </c>
      <c r="B93" s="16">
        <v>2015</v>
      </c>
      <c r="C93" s="16">
        <v>19</v>
      </c>
      <c r="D93" s="14" t="s">
        <v>80</v>
      </c>
      <c r="E93" s="16">
        <v>29</v>
      </c>
      <c r="F93" s="14" t="s">
        <v>100</v>
      </c>
      <c r="G93" s="16">
        <v>41</v>
      </c>
      <c r="H93" s="14" t="s">
        <v>82</v>
      </c>
      <c r="I93" s="16">
        <v>2</v>
      </c>
      <c r="J93" s="14" t="s">
        <v>83</v>
      </c>
      <c r="K93" s="14" t="s">
        <v>84</v>
      </c>
      <c r="L93" s="14" t="s">
        <v>85</v>
      </c>
      <c r="M93" s="23">
        <v>0.8</v>
      </c>
      <c r="N93" s="16">
        <v>231</v>
      </c>
      <c r="O93" s="16">
        <v>200</v>
      </c>
      <c r="P93" s="16">
        <v>17</v>
      </c>
      <c r="Q93" s="16">
        <v>263</v>
      </c>
      <c r="R93" s="16">
        <v>18</v>
      </c>
      <c r="S93" s="14" t="s">
        <v>86</v>
      </c>
      <c r="T93" s="16">
        <v>38258</v>
      </c>
      <c r="U93" s="16">
        <v>0</v>
      </c>
      <c r="V93" s="18">
        <v>22515043</v>
      </c>
      <c r="W93" s="18">
        <v>1235404</v>
      </c>
      <c r="X93" s="18">
        <v>773645</v>
      </c>
      <c r="Y93" s="18">
        <v>0</v>
      </c>
      <c r="Z93" s="18">
        <v>0</v>
      </c>
      <c r="AA93" s="18">
        <v>0</v>
      </c>
      <c r="AB93" s="18">
        <v>115342</v>
      </c>
      <c r="AC93" s="23">
        <v>0.09</v>
      </c>
      <c r="AD93" s="14" t="str">
        <f>IF(E93=113,"Linn","Iowa ex-Linn")</f>
        <v>Iowa ex-Linn</v>
      </c>
      <c r="AE93" s="23">
        <f>IFERROR(AB93/W93,"N/M")</f>
        <v>0.09336379030665272</v>
      </c>
      <c r="AF93" s="14" t="str">
        <f>B93&amp;"|"&amp;TEXT(E93,"000")&amp;"|"&amp;TEXT(M93,"0.0000")</f>
        <v>2015|029|0.8000</v>
      </c>
      <c r="AG93" s="22" t="str">
        <f>IF(AND(B93&gt;=2015,B93&lt;=2024,C93=19,G93=41,I93=2,K93="A",L93="RBUP",M93&gt;=0.5,M93&lt;=0.85),"IN","OUT")</f>
        <v>IN</v>
      </c>
    </row>
    <row r="94" spans="1:33">
      <c r="A94" s="14" t="s">
        <v>79</v>
      </c>
      <c r="B94" s="16">
        <v>2015</v>
      </c>
      <c r="C94" s="16">
        <v>19</v>
      </c>
      <c r="D94" s="14" t="s">
        <v>80</v>
      </c>
      <c r="E94" s="16">
        <v>29</v>
      </c>
      <c r="F94" s="14" t="s">
        <v>100</v>
      </c>
      <c r="G94" s="16">
        <v>41</v>
      </c>
      <c r="H94" s="14" t="s">
        <v>82</v>
      </c>
      <c r="I94" s="16">
        <v>2</v>
      </c>
      <c r="J94" s="14" t="s">
        <v>83</v>
      </c>
      <c r="K94" s="14" t="s">
        <v>84</v>
      </c>
      <c r="L94" s="14" t="s">
        <v>85</v>
      </c>
      <c r="M94" s="23">
        <v>0.85</v>
      </c>
      <c r="N94" s="16">
        <v>339</v>
      </c>
      <c r="O94" s="16">
        <v>294</v>
      </c>
      <c r="P94" s="16">
        <v>32</v>
      </c>
      <c r="Q94" s="16">
        <v>401</v>
      </c>
      <c r="R94" s="16">
        <v>35</v>
      </c>
      <c r="S94" s="14" t="s">
        <v>86</v>
      </c>
      <c r="T94" s="16">
        <v>72451</v>
      </c>
      <c r="U94" s="16">
        <v>0</v>
      </c>
      <c r="V94" s="18">
        <v>45308383</v>
      </c>
      <c r="W94" s="18">
        <v>3043412</v>
      </c>
      <c r="X94" s="18">
        <v>1500956</v>
      </c>
      <c r="Y94" s="18">
        <v>0</v>
      </c>
      <c r="Z94" s="18">
        <v>0</v>
      </c>
      <c r="AA94" s="18">
        <v>0</v>
      </c>
      <c r="AB94" s="18">
        <v>399935</v>
      </c>
      <c r="AC94" s="23">
        <v>0.13</v>
      </c>
      <c r="AD94" s="14" t="str">
        <f>IF(E94=113,"Linn","Iowa ex-Linn")</f>
        <v>Iowa ex-Linn</v>
      </c>
      <c r="AE94" s="23">
        <f>IFERROR(AB94/W94,"N/M")</f>
        <v>0.1314100752707816</v>
      </c>
      <c r="AF94" s="14" t="str">
        <f>B94&amp;"|"&amp;TEXT(E94,"000")&amp;"|"&amp;TEXT(M94,"0.0000")</f>
        <v>2015|029|0.8500</v>
      </c>
      <c r="AG94" s="22" t="str">
        <f>IF(AND(B94&gt;=2015,B94&lt;=2024,C94=19,G94=41,I94=2,K94="A",L94="RBUP",M94&gt;=0.5,M94&lt;=0.85),"IN","OUT")</f>
        <v>IN</v>
      </c>
    </row>
    <row r="95" spans="1:33">
      <c r="A95" s="14" t="s">
        <v>79</v>
      </c>
      <c r="B95" s="16">
        <v>2015</v>
      </c>
      <c r="C95" s="16">
        <v>19</v>
      </c>
      <c r="D95" s="14" t="s">
        <v>80</v>
      </c>
      <c r="E95" s="16">
        <v>31</v>
      </c>
      <c r="F95" s="14" t="s">
        <v>101</v>
      </c>
      <c r="G95" s="16">
        <v>41</v>
      </c>
      <c r="H95" s="14" t="s">
        <v>82</v>
      </c>
      <c r="I95" s="16">
        <v>2</v>
      </c>
      <c r="J95" s="14" t="s">
        <v>83</v>
      </c>
      <c r="K95" s="14" t="s">
        <v>84</v>
      </c>
      <c r="L95" s="14" t="s">
        <v>85</v>
      </c>
      <c r="M95" s="23">
        <v>0.6</v>
      </c>
      <c r="N95" s="16">
        <v>1</v>
      </c>
      <c r="O95" s="16">
        <v>1</v>
      </c>
      <c r="P95" s="16">
        <v>0</v>
      </c>
      <c r="Q95" s="16">
        <v>1</v>
      </c>
      <c r="R95" s="16">
        <v>0</v>
      </c>
      <c r="S95" s="14" t="s">
        <v>86</v>
      </c>
      <c r="T95" s="16">
        <v>179</v>
      </c>
      <c r="U95" s="16">
        <v>0</v>
      </c>
      <c r="V95" s="18">
        <v>84870</v>
      </c>
      <c r="W95" s="18">
        <v>765</v>
      </c>
      <c r="X95" s="18">
        <v>491</v>
      </c>
      <c r="Y95" s="18">
        <v>0</v>
      </c>
      <c r="Z95" s="18">
        <v>0</v>
      </c>
      <c r="AA95" s="18">
        <v>0</v>
      </c>
      <c r="AB95" s="18">
        <v>0</v>
      </c>
      <c r="AC95" s="23">
        <v>0</v>
      </c>
      <c r="AD95" s="14" t="str">
        <f>IF(E95=113,"Linn","Iowa ex-Linn")</f>
        <v>Iowa ex-Linn</v>
      </c>
      <c r="AE95" s="23">
        <f>IFERROR(AB95/W95,"N/M")</f>
        <v>0.0</v>
      </c>
      <c r="AF95" s="14" t="str">
        <f>B95&amp;"|"&amp;TEXT(E95,"000")&amp;"|"&amp;TEXT(M95,"0.0000")</f>
        <v>2015|031|0.6000</v>
      </c>
      <c r="AG95" s="22" t="str">
        <f>IF(AND(B95&gt;=2015,B95&lt;=2024,C95=19,G95=41,I95=2,K95="A",L95="RBUP",M95&gt;=0.5,M95&lt;=0.85),"IN","OUT")</f>
        <v>IN</v>
      </c>
    </row>
    <row r="96" spans="1:33">
      <c r="A96" s="14" t="s">
        <v>79</v>
      </c>
      <c r="B96" s="16">
        <v>2015</v>
      </c>
      <c r="C96" s="16">
        <v>19</v>
      </c>
      <c r="D96" s="14" t="s">
        <v>80</v>
      </c>
      <c r="E96" s="16">
        <v>31</v>
      </c>
      <c r="F96" s="14" t="s">
        <v>101</v>
      </c>
      <c r="G96" s="16">
        <v>41</v>
      </c>
      <c r="H96" s="14" t="s">
        <v>82</v>
      </c>
      <c r="I96" s="16">
        <v>2</v>
      </c>
      <c r="J96" s="14" t="s">
        <v>83</v>
      </c>
      <c r="K96" s="14" t="s">
        <v>84</v>
      </c>
      <c r="L96" s="14" t="s">
        <v>85</v>
      </c>
      <c r="M96" s="23">
        <v>0.65</v>
      </c>
      <c r="N96" s="16">
        <v>4</v>
      </c>
      <c r="O96" s="16">
        <v>3</v>
      </c>
      <c r="P96" s="16">
        <v>0</v>
      </c>
      <c r="Q96" s="16">
        <v>7</v>
      </c>
      <c r="R96" s="16">
        <v>0</v>
      </c>
      <c r="S96" s="14" t="s">
        <v>86</v>
      </c>
      <c r="T96" s="16">
        <v>374</v>
      </c>
      <c r="U96" s="16">
        <v>0</v>
      </c>
      <c r="V96" s="18">
        <v>179969</v>
      </c>
      <c r="W96" s="18">
        <v>3478</v>
      </c>
      <c r="X96" s="18">
        <v>2053</v>
      </c>
      <c r="Y96" s="18">
        <v>0</v>
      </c>
      <c r="Z96" s="18">
        <v>0</v>
      </c>
      <c r="AA96" s="18">
        <v>0</v>
      </c>
      <c r="AB96" s="18">
        <v>0</v>
      </c>
      <c r="AC96" s="23">
        <v>0</v>
      </c>
      <c r="AD96" s="14" t="str">
        <f>IF(E96=113,"Linn","Iowa ex-Linn")</f>
        <v>Iowa ex-Linn</v>
      </c>
      <c r="AE96" s="23">
        <f>IFERROR(AB96/W96,"N/M")</f>
        <v>0.0</v>
      </c>
      <c r="AF96" s="14" t="str">
        <f>B96&amp;"|"&amp;TEXT(E96,"000")&amp;"|"&amp;TEXT(M96,"0.0000")</f>
        <v>2015|031|0.6500</v>
      </c>
      <c r="AG96" s="22" t="str">
        <f>IF(AND(B96&gt;=2015,B96&lt;=2024,C96=19,G96=41,I96=2,K96="A",L96="RBUP",M96&gt;=0.5,M96&lt;=0.85),"IN","OUT")</f>
        <v>IN</v>
      </c>
    </row>
    <row r="97" spans="1:33">
      <c r="A97" s="14" t="s">
        <v>79</v>
      </c>
      <c r="B97" s="16">
        <v>2015</v>
      </c>
      <c r="C97" s="16">
        <v>19</v>
      </c>
      <c r="D97" s="14" t="s">
        <v>80</v>
      </c>
      <c r="E97" s="16">
        <v>31</v>
      </c>
      <c r="F97" s="14" t="s">
        <v>101</v>
      </c>
      <c r="G97" s="16">
        <v>41</v>
      </c>
      <c r="H97" s="14" t="s">
        <v>82</v>
      </c>
      <c r="I97" s="16">
        <v>2</v>
      </c>
      <c r="J97" s="14" t="s">
        <v>83</v>
      </c>
      <c r="K97" s="14" t="s">
        <v>84</v>
      </c>
      <c r="L97" s="14" t="s">
        <v>85</v>
      </c>
      <c r="M97" s="23">
        <v>0.7</v>
      </c>
      <c r="N97" s="16">
        <v>20</v>
      </c>
      <c r="O97" s="16">
        <v>15</v>
      </c>
      <c r="P97" s="16">
        <v>0</v>
      </c>
      <c r="Q97" s="16">
        <v>15</v>
      </c>
      <c r="R97" s="16">
        <v>0</v>
      </c>
      <c r="S97" s="14" t="s">
        <v>86</v>
      </c>
      <c r="T97" s="16">
        <v>1838</v>
      </c>
      <c r="U97" s="16">
        <v>0</v>
      </c>
      <c r="V97" s="18">
        <v>1070223</v>
      </c>
      <c r="W97" s="18">
        <v>25209</v>
      </c>
      <c r="X97" s="18">
        <v>18704</v>
      </c>
      <c r="Y97" s="18">
        <v>0</v>
      </c>
      <c r="Z97" s="18">
        <v>0</v>
      </c>
      <c r="AA97" s="18">
        <v>0</v>
      </c>
      <c r="AB97" s="18">
        <v>0</v>
      </c>
      <c r="AC97" s="23">
        <v>0</v>
      </c>
      <c r="AD97" s="14" t="str">
        <f>IF(E97=113,"Linn","Iowa ex-Linn")</f>
        <v>Iowa ex-Linn</v>
      </c>
      <c r="AE97" s="23">
        <f>IFERROR(AB97/W97,"N/M")</f>
        <v>0.0</v>
      </c>
      <c r="AF97" s="14" t="str">
        <f>B97&amp;"|"&amp;TEXT(E97,"000")&amp;"|"&amp;TEXT(M97,"0.0000")</f>
        <v>2015|031|0.7000</v>
      </c>
      <c r="AG97" s="22" t="str">
        <f>IF(AND(B97&gt;=2015,B97&lt;=2024,C97=19,G97=41,I97=2,K97="A",L97="RBUP",M97&gt;=0.5,M97&lt;=0.85),"IN","OUT")</f>
        <v>IN</v>
      </c>
    </row>
    <row r="98" spans="1:33">
      <c r="A98" s="14" t="s">
        <v>79</v>
      </c>
      <c r="B98" s="16">
        <v>2015</v>
      </c>
      <c r="C98" s="16">
        <v>19</v>
      </c>
      <c r="D98" s="14" t="s">
        <v>80</v>
      </c>
      <c r="E98" s="16">
        <v>31</v>
      </c>
      <c r="F98" s="14" t="s">
        <v>101</v>
      </c>
      <c r="G98" s="16">
        <v>41</v>
      </c>
      <c r="H98" s="14" t="s">
        <v>82</v>
      </c>
      <c r="I98" s="16">
        <v>2</v>
      </c>
      <c r="J98" s="14" t="s">
        <v>83</v>
      </c>
      <c r="K98" s="14" t="s">
        <v>84</v>
      </c>
      <c r="L98" s="14" t="s">
        <v>85</v>
      </c>
      <c r="M98" s="23">
        <v>0.75</v>
      </c>
      <c r="N98" s="16">
        <v>70</v>
      </c>
      <c r="O98" s="16">
        <v>55</v>
      </c>
      <c r="P98" s="16">
        <v>1</v>
      </c>
      <c r="Q98" s="16">
        <v>72</v>
      </c>
      <c r="R98" s="16">
        <v>1</v>
      </c>
      <c r="S98" s="14" t="s">
        <v>86</v>
      </c>
      <c r="T98" s="16">
        <v>7964</v>
      </c>
      <c r="U98" s="16">
        <v>0</v>
      </c>
      <c r="V98" s="18">
        <v>4700585</v>
      </c>
      <c r="W98" s="18">
        <v>172284</v>
      </c>
      <c r="X98" s="18">
        <v>110439</v>
      </c>
      <c r="Y98" s="18">
        <v>0</v>
      </c>
      <c r="Z98" s="18">
        <v>0</v>
      </c>
      <c r="AA98" s="18">
        <v>0</v>
      </c>
      <c r="AB98" s="18">
        <v>697</v>
      </c>
      <c r="AC98" s="23">
        <v>0</v>
      </c>
      <c r="AD98" s="14" t="str">
        <f>IF(E98=113,"Linn","Iowa ex-Linn")</f>
        <v>Iowa ex-Linn</v>
      </c>
      <c r="AE98" s="23">
        <f>IFERROR(AB98/W98,"N/M")</f>
        <v>0.0040456455619790575</v>
      </c>
      <c r="AF98" s="14" t="str">
        <f>B98&amp;"|"&amp;TEXT(E98,"000")&amp;"|"&amp;TEXT(M98,"0.0000")</f>
        <v>2015|031|0.7500</v>
      </c>
      <c r="AG98" s="22" t="str">
        <f>IF(AND(B98&gt;=2015,B98&lt;=2024,C98=19,G98=41,I98=2,K98="A",L98="RBUP",M98&gt;=0.5,M98&lt;=0.85),"IN","OUT")</f>
        <v>IN</v>
      </c>
    </row>
    <row r="99" spans="1:33">
      <c r="A99" s="14" t="s">
        <v>79</v>
      </c>
      <c r="B99" s="16">
        <v>2015</v>
      </c>
      <c r="C99" s="16">
        <v>19</v>
      </c>
      <c r="D99" s="14" t="s">
        <v>80</v>
      </c>
      <c r="E99" s="16">
        <v>31</v>
      </c>
      <c r="F99" s="14" t="s">
        <v>101</v>
      </c>
      <c r="G99" s="16">
        <v>41</v>
      </c>
      <c r="H99" s="14" t="s">
        <v>82</v>
      </c>
      <c r="I99" s="16">
        <v>2</v>
      </c>
      <c r="J99" s="14" t="s">
        <v>83</v>
      </c>
      <c r="K99" s="14" t="s">
        <v>84</v>
      </c>
      <c r="L99" s="14" t="s">
        <v>85</v>
      </c>
      <c r="M99" s="23">
        <v>0.8</v>
      </c>
      <c r="N99" s="16">
        <v>224</v>
      </c>
      <c r="O99" s="16">
        <v>179</v>
      </c>
      <c r="P99" s="16">
        <v>22</v>
      </c>
      <c r="Q99" s="16">
        <v>251</v>
      </c>
      <c r="R99" s="16">
        <v>31</v>
      </c>
      <c r="S99" s="14" t="s">
        <v>86</v>
      </c>
      <c r="T99" s="16">
        <v>28537</v>
      </c>
      <c r="U99" s="16">
        <v>0</v>
      </c>
      <c r="V99" s="18">
        <v>18099460</v>
      </c>
      <c r="W99" s="18">
        <v>861343</v>
      </c>
      <c r="X99" s="18">
        <v>511672</v>
      </c>
      <c r="Y99" s="18">
        <v>0</v>
      </c>
      <c r="Z99" s="18">
        <v>0</v>
      </c>
      <c r="AA99" s="18">
        <v>0</v>
      </c>
      <c r="AB99" s="18">
        <v>147730</v>
      </c>
      <c r="AC99" s="23">
        <v>0.17</v>
      </c>
      <c r="AD99" s="14" t="str">
        <f>IF(E99=113,"Linn","Iowa ex-Linn")</f>
        <v>Iowa ex-Linn</v>
      </c>
      <c r="AE99" s="23">
        <f>IFERROR(AB99/W99,"N/M")</f>
        <v>0.17151123303956728</v>
      </c>
      <c r="AF99" s="14" t="str">
        <f>B99&amp;"|"&amp;TEXT(E99,"000")&amp;"|"&amp;TEXT(M99,"0.0000")</f>
        <v>2015|031|0.8000</v>
      </c>
      <c r="AG99" s="22" t="str">
        <f>IF(AND(B99&gt;=2015,B99&lt;=2024,C99=19,G99=41,I99=2,K99="A",L99="RBUP",M99&gt;=0.5,M99&lt;=0.85),"IN","OUT")</f>
        <v>IN</v>
      </c>
    </row>
    <row r="100" spans="1:33">
      <c r="A100" s="14" t="s">
        <v>79</v>
      </c>
      <c r="B100" s="16">
        <v>2015</v>
      </c>
      <c r="C100" s="16">
        <v>19</v>
      </c>
      <c r="D100" s="14" t="s">
        <v>80</v>
      </c>
      <c r="E100" s="16">
        <v>31</v>
      </c>
      <c r="F100" s="14" t="s">
        <v>101</v>
      </c>
      <c r="G100" s="16">
        <v>41</v>
      </c>
      <c r="H100" s="14" t="s">
        <v>82</v>
      </c>
      <c r="I100" s="16">
        <v>2</v>
      </c>
      <c r="J100" s="14" t="s">
        <v>83</v>
      </c>
      <c r="K100" s="14" t="s">
        <v>84</v>
      </c>
      <c r="L100" s="14" t="s">
        <v>85</v>
      </c>
      <c r="M100" s="23">
        <v>0.85</v>
      </c>
      <c r="N100" s="16">
        <v>428</v>
      </c>
      <c r="O100" s="16">
        <v>379</v>
      </c>
      <c r="P100" s="16">
        <v>50</v>
      </c>
      <c r="Q100" s="16">
        <v>628</v>
      </c>
      <c r="R100" s="16">
        <v>72</v>
      </c>
      <c r="S100" s="14" t="s">
        <v>86</v>
      </c>
      <c r="T100" s="16">
        <v>99319</v>
      </c>
      <c r="U100" s="16">
        <v>0</v>
      </c>
      <c r="V100" s="18">
        <v>67532616</v>
      </c>
      <c r="W100" s="18">
        <v>3979797</v>
      </c>
      <c r="X100" s="18">
        <v>1891455</v>
      </c>
      <c r="Y100" s="18">
        <v>0</v>
      </c>
      <c r="Z100" s="18">
        <v>0</v>
      </c>
      <c r="AA100" s="18">
        <v>0</v>
      </c>
      <c r="AB100" s="18">
        <v>655406</v>
      </c>
      <c r="AC100" s="23">
        <v>0.16</v>
      </c>
      <c r="AD100" s="14" t="str">
        <f>IF(E100=113,"Linn","Iowa ex-Linn")</f>
        <v>Iowa ex-Linn</v>
      </c>
      <c r="AE100" s="23">
        <f>IFERROR(AB100/W100,"N/M")</f>
        <v>0.1646832740463898</v>
      </c>
      <c r="AF100" s="14" t="str">
        <f>B100&amp;"|"&amp;TEXT(E100,"000")&amp;"|"&amp;TEXT(M100,"0.0000")</f>
        <v>2015|031|0.8500</v>
      </c>
      <c r="AG100" s="22" t="str">
        <f>IF(AND(B100&gt;=2015,B100&lt;=2024,C100=19,G100=41,I100=2,K100="A",L100="RBUP",M100&gt;=0.5,M100&lt;=0.85),"IN","OUT")</f>
        <v>IN</v>
      </c>
    </row>
    <row r="101" spans="1:33">
      <c r="A101" s="14" t="s">
        <v>79</v>
      </c>
      <c r="B101" s="16">
        <v>2015</v>
      </c>
      <c r="C101" s="16">
        <v>19</v>
      </c>
      <c r="D101" s="14" t="s">
        <v>80</v>
      </c>
      <c r="E101" s="16">
        <v>33</v>
      </c>
      <c r="F101" s="14" t="s">
        <v>102</v>
      </c>
      <c r="G101" s="16">
        <v>41</v>
      </c>
      <c r="H101" s="14" t="s">
        <v>82</v>
      </c>
      <c r="I101" s="16">
        <v>2</v>
      </c>
      <c r="J101" s="14" t="s">
        <v>83</v>
      </c>
      <c r="K101" s="14" t="s">
        <v>84</v>
      </c>
      <c r="L101" s="14" t="s">
        <v>85</v>
      </c>
      <c r="M101" s="23">
        <v>0.6</v>
      </c>
      <c r="N101" s="16">
        <v>2</v>
      </c>
      <c r="O101" s="16">
        <v>2</v>
      </c>
      <c r="P101" s="16">
        <v>0</v>
      </c>
      <c r="Q101" s="16">
        <v>2</v>
      </c>
      <c r="R101" s="16">
        <v>0</v>
      </c>
      <c r="S101" s="14" t="s">
        <v>86</v>
      </c>
      <c r="T101" s="16">
        <v>182</v>
      </c>
      <c r="U101" s="16">
        <v>0</v>
      </c>
      <c r="V101" s="18">
        <v>83124</v>
      </c>
      <c r="W101" s="18">
        <v>1024</v>
      </c>
      <c r="X101" s="18">
        <v>723</v>
      </c>
      <c r="Y101" s="18">
        <v>0</v>
      </c>
      <c r="Z101" s="18">
        <v>0</v>
      </c>
      <c r="AA101" s="18">
        <v>0</v>
      </c>
      <c r="AB101" s="18">
        <v>0</v>
      </c>
      <c r="AC101" s="23">
        <v>0</v>
      </c>
      <c r="AD101" s="14" t="str">
        <f>IF(E101=113,"Linn","Iowa ex-Linn")</f>
        <v>Iowa ex-Linn</v>
      </c>
      <c r="AE101" s="23">
        <f>IFERROR(AB101/W101,"N/M")</f>
        <v>0.0</v>
      </c>
      <c r="AF101" s="14" t="str">
        <f>B101&amp;"|"&amp;TEXT(E101,"000")&amp;"|"&amp;TEXT(M101,"0.0000")</f>
        <v>2015|033|0.6000</v>
      </c>
      <c r="AG101" s="22" t="str">
        <f>IF(AND(B101&gt;=2015,B101&lt;=2024,C101=19,G101=41,I101=2,K101="A",L101="RBUP",M101&gt;=0.5,M101&lt;=0.85),"IN","OUT")</f>
        <v>IN</v>
      </c>
    </row>
    <row r="102" spans="1:33">
      <c r="A102" s="14" t="s">
        <v>79</v>
      </c>
      <c r="B102" s="16">
        <v>2015</v>
      </c>
      <c r="C102" s="16">
        <v>19</v>
      </c>
      <c r="D102" s="14" t="s">
        <v>80</v>
      </c>
      <c r="E102" s="16">
        <v>33</v>
      </c>
      <c r="F102" s="14" t="s">
        <v>102</v>
      </c>
      <c r="G102" s="16">
        <v>41</v>
      </c>
      <c r="H102" s="14" t="s">
        <v>82</v>
      </c>
      <c r="I102" s="16">
        <v>2</v>
      </c>
      <c r="J102" s="14" t="s">
        <v>83</v>
      </c>
      <c r="K102" s="14" t="s">
        <v>84</v>
      </c>
      <c r="L102" s="14" t="s">
        <v>85</v>
      </c>
      <c r="M102" s="23">
        <v>0.65</v>
      </c>
      <c r="N102" s="16">
        <v>3</v>
      </c>
      <c r="O102" s="16">
        <v>3</v>
      </c>
      <c r="P102" s="16">
        <v>0</v>
      </c>
      <c r="Q102" s="16">
        <v>3</v>
      </c>
      <c r="R102" s="16">
        <v>0</v>
      </c>
      <c r="S102" s="14" t="s">
        <v>86</v>
      </c>
      <c r="T102" s="16">
        <v>89</v>
      </c>
      <c r="U102" s="16">
        <v>0</v>
      </c>
      <c r="V102" s="18">
        <v>43797</v>
      </c>
      <c r="W102" s="18">
        <v>859</v>
      </c>
      <c r="X102" s="18">
        <v>506</v>
      </c>
      <c r="Y102" s="18">
        <v>0</v>
      </c>
      <c r="Z102" s="18">
        <v>0</v>
      </c>
      <c r="AA102" s="18">
        <v>0</v>
      </c>
      <c r="AB102" s="18">
        <v>0</v>
      </c>
      <c r="AC102" s="23">
        <v>0</v>
      </c>
      <c r="AD102" s="14" t="str">
        <f>IF(E102=113,"Linn","Iowa ex-Linn")</f>
        <v>Iowa ex-Linn</v>
      </c>
      <c r="AE102" s="23">
        <f>IFERROR(AB102/W102,"N/M")</f>
        <v>0.0</v>
      </c>
      <c r="AF102" s="14" t="str">
        <f>B102&amp;"|"&amp;TEXT(E102,"000")&amp;"|"&amp;TEXT(M102,"0.0000")</f>
        <v>2015|033|0.6500</v>
      </c>
      <c r="AG102" s="22" t="str">
        <f>IF(AND(B102&gt;=2015,B102&lt;=2024,C102=19,G102=41,I102=2,K102="A",L102="RBUP",M102&gt;=0.5,M102&lt;=0.85),"IN","OUT")</f>
        <v>IN</v>
      </c>
    </row>
    <row r="103" spans="1:33">
      <c r="A103" s="14" t="s">
        <v>79</v>
      </c>
      <c r="B103" s="16">
        <v>2015</v>
      </c>
      <c r="C103" s="16">
        <v>19</v>
      </c>
      <c r="D103" s="14" t="s">
        <v>80</v>
      </c>
      <c r="E103" s="16">
        <v>33</v>
      </c>
      <c r="F103" s="14" t="s">
        <v>102</v>
      </c>
      <c r="G103" s="16">
        <v>41</v>
      </c>
      <c r="H103" s="14" t="s">
        <v>82</v>
      </c>
      <c r="I103" s="16">
        <v>2</v>
      </c>
      <c r="J103" s="14" t="s">
        <v>83</v>
      </c>
      <c r="K103" s="14" t="s">
        <v>84</v>
      </c>
      <c r="L103" s="14" t="s">
        <v>85</v>
      </c>
      <c r="M103" s="23">
        <v>0.7</v>
      </c>
      <c r="N103" s="16">
        <v>12</v>
      </c>
      <c r="O103" s="16">
        <v>8</v>
      </c>
      <c r="P103" s="16">
        <v>0</v>
      </c>
      <c r="Q103" s="16">
        <v>10</v>
      </c>
      <c r="R103" s="16">
        <v>0</v>
      </c>
      <c r="S103" s="14" t="s">
        <v>86</v>
      </c>
      <c r="T103" s="16">
        <v>1044</v>
      </c>
      <c r="U103" s="16">
        <v>0</v>
      </c>
      <c r="V103" s="18">
        <v>545774</v>
      </c>
      <c r="W103" s="18">
        <v>14117</v>
      </c>
      <c r="X103" s="18">
        <v>10432</v>
      </c>
      <c r="Y103" s="18">
        <v>0</v>
      </c>
      <c r="Z103" s="18">
        <v>0</v>
      </c>
      <c r="AA103" s="18">
        <v>0</v>
      </c>
      <c r="AB103" s="18">
        <v>0</v>
      </c>
      <c r="AC103" s="23">
        <v>0</v>
      </c>
      <c r="AD103" s="14" t="str">
        <f>IF(E103=113,"Linn","Iowa ex-Linn")</f>
        <v>Iowa ex-Linn</v>
      </c>
      <c r="AE103" s="23">
        <f>IFERROR(AB103/W103,"N/M")</f>
        <v>0.0</v>
      </c>
      <c r="AF103" s="14" t="str">
        <f>B103&amp;"|"&amp;TEXT(E103,"000")&amp;"|"&amp;TEXT(M103,"0.0000")</f>
        <v>2015|033|0.7000</v>
      </c>
      <c r="AG103" s="22" t="str">
        <f>IF(AND(B103&gt;=2015,B103&lt;=2024,C103=19,G103=41,I103=2,K103="A",L103="RBUP",M103&gt;=0.5,M103&lt;=0.85),"IN","OUT")</f>
        <v>IN</v>
      </c>
    </row>
    <row r="104" spans="1:33">
      <c r="A104" s="14" t="s">
        <v>79</v>
      </c>
      <c r="B104" s="16">
        <v>2015</v>
      </c>
      <c r="C104" s="16">
        <v>19</v>
      </c>
      <c r="D104" s="14" t="s">
        <v>80</v>
      </c>
      <c r="E104" s="16">
        <v>33</v>
      </c>
      <c r="F104" s="14" t="s">
        <v>102</v>
      </c>
      <c r="G104" s="16">
        <v>41</v>
      </c>
      <c r="H104" s="14" t="s">
        <v>82</v>
      </c>
      <c r="I104" s="16">
        <v>2</v>
      </c>
      <c r="J104" s="14" t="s">
        <v>83</v>
      </c>
      <c r="K104" s="14" t="s">
        <v>84</v>
      </c>
      <c r="L104" s="14" t="s">
        <v>85</v>
      </c>
      <c r="M104" s="23">
        <v>0.75</v>
      </c>
      <c r="N104" s="16">
        <v>70</v>
      </c>
      <c r="O104" s="16">
        <v>51</v>
      </c>
      <c r="P104" s="16">
        <v>2</v>
      </c>
      <c r="Q104" s="16">
        <v>74</v>
      </c>
      <c r="R104" s="16">
        <v>3</v>
      </c>
      <c r="S104" s="14" t="s">
        <v>86</v>
      </c>
      <c r="T104" s="16">
        <v>6935</v>
      </c>
      <c r="U104" s="16">
        <v>0</v>
      </c>
      <c r="V104" s="18">
        <v>3958401</v>
      </c>
      <c r="W104" s="18">
        <v>158990</v>
      </c>
      <c r="X104" s="18">
        <v>99379</v>
      </c>
      <c r="Y104" s="18">
        <v>0</v>
      </c>
      <c r="Z104" s="18">
        <v>0</v>
      </c>
      <c r="AA104" s="18">
        <v>0</v>
      </c>
      <c r="AB104" s="18">
        <v>23192</v>
      </c>
      <c r="AC104" s="23">
        <v>0.15</v>
      </c>
      <c r="AD104" s="14" t="str">
        <f>IF(E104=113,"Linn","Iowa ex-Linn")</f>
        <v>Iowa ex-Linn</v>
      </c>
      <c r="AE104" s="23">
        <f>IFERROR(AB104/W104,"N/M")</f>
        <v>0.14587080948487327</v>
      </c>
      <c r="AF104" s="14" t="str">
        <f>B104&amp;"|"&amp;TEXT(E104,"000")&amp;"|"&amp;TEXT(M104,"0.0000")</f>
        <v>2015|033|0.7500</v>
      </c>
      <c r="AG104" s="22" t="str">
        <f>IF(AND(B104&gt;=2015,B104&lt;=2024,C104=19,G104=41,I104=2,K104="A",L104="RBUP",M104&gt;=0.5,M104&lt;=0.85),"IN","OUT")</f>
        <v>IN</v>
      </c>
    </row>
    <row r="105" spans="1:33">
      <c r="A105" s="14" t="s">
        <v>79</v>
      </c>
      <c r="B105" s="16">
        <v>2015</v>
      </c>
      <c r="C105" s="16">
        <v>19</v>
      </c>
      <c r="D105" s="14" t="s">
        <v>80</v>
      </c>
      <c r="E105" s="16">
        <v>33</v>
      </c>
      <c r="F105" s="14" t="s">
        <v>102</v>
      </c>
      <c r="G105" s="16">
        <v>41</v>
      </c>
      <c r="H105" s="14" t="s">
        <v>82</v>
      </c>
      <c r="I105" s="16">
        <v>2</v>
      </c>
      <c r="J105" s="14" t="s">
        <v>83</v>
      </c>
      <c r="K105" s="14" t="s">
        <v>84</v>
      </c>
      <c r="L105" s="14" t="s">
        <v>85</v>
      </c>
      <c r="M105" s="23">
        <v>0.8</v>
      </c>
      <c r="N105" s="16">
        <v>249</v>
      </c>
      <c r="O105" s="16">
        <v>201</v>
      </c>
      <c r="P105" s="16">
        <v>8</v>
      </c>
      <c r="Q105" s="16">
        <v>310</v>
      </c>
      <c r="R105" s="16">
        <v>10</v>
      </c>
      <c r="S105" s="14" t="s">
        <v>86</v>
      </c>
      <c r="T105" s="16">
        <v>40454</v>
      </c>
      <c r="U105" s="16">
        <v>0</v>
      </c>
      <c r="V105" s="18">
        <v>24212205</v>
      </c>
      <c r="W105" s="18">
        <v>1271982</v>
      </c>
      <c r="X105" s="18">
        <v>764258</v>
      </c>
      <c r="Y105" s="18">
        <v>0</v>
      </c>
      <c r="Z105" s="18">
        <v>0</v>
      </c>
      <c r="AA105" s="18">
        <v>0</v>
      </c>
      <c r="AB105" s="18">
        <v>76758</v>
      </c>
      <c r="AC105" s="23">
        <v>0.06</v>
      </c>
      <c r="AD105" s="14" t="str">
        <f>IF(E105=113,"Linn","Iowa ex-Linn")</f>
        <v>Iowa ex-Linn</v>
      </c>
      <c r="AE105" s="23">
        <f>IFERROR(AB105/W105,"N/M")</f>
        <v>0.06034519356405987</v>
      </c>
      <c r="AF105" s="14" t="str">
        <f>B105&amp;"|"&amp;TEXT(E105,"000")&amp;"|"&amp;TEXT(M105,"0.0000")</f>
        <v>2015|033|0.8000</v>
      </c>
      <c r="AG105" s="22" t="str">
        <f>IF(AND(B105&gt;=2015,B105&lt;=2024,C105=19,G105=41,I105=2,K105="A",L105="RBUP",M105&gt;=0.5,M105&lt;=0.85),"IN","OUT")</f>
        <v>IN</v>
      </c>
    </row>
    <row r="106" spans="1:33">
      <c r="A106" s="14" t="s">
        <v>79</v>
      </c>
      <c r="B106" s="16">
        <v>2015</v>
      </c>
      <c r="C106" s="16">
        <v>19</v>
      </c>
      <c r="D106" s="14" t="s">
        <v>80</v>
      </c>
      <c r="E106" s="16">
        <v>33</v>
      </c>
      <c r="F106" s="14" t="s">
        <v>102</v>
      </c>
      <c r="G106" s="16">
        <v>41</v>
      </c>
      <c r="H106" s="14" t="s">
        <v>82</v>
      </c>
      <c r="I106" s="16">
        <v>2</v>
      </c>
      <c r="J106" s="14" t="s">
        <v>83</v>
      </c>
      <c r="K106" s="14" t="s">
        <v>84</v>
      </c>
      <c r="L106" s="14" t="s">
        <v>85</v>
      </c>
      <c r="M106" s="23">
        <v>0.85</v>
      </c>
      <c r="N106" s="16">
        <v>429</v>
      </c>
      <c r="O106" s="16">
        <v>349</v>
      </c>
      <c r="P106" s="16">
        <v>17</v>
      </c>
      <c r="Q106" s="16">
        <v>685</v>
      </c>
      <c r="R106" s="16">
        <v>28</v>
      </c>
      <c r="S106" s="14" t="s">
        <v>86</v>
      </c>
      <c r="T106" s="16">
        <v>100354</v>
      </c>
      <c r="U106" s="16">
        <v>0</v>
      </c>
      <c r="V106" s="18">
        <v>64021145</v>
      </c>
      <c r="W106" s="18">
        <v>4211668</v>
      </c>
      <c r="X106" s="18">
        <v>1891748</v>
      </c>
      <c r="Y106" s="18">
        <v>0</v>
      </c>
      <c r="Z106" s="18">
        <v>0</v>
      </c>
      <c r="AA106" s="18">
        <v>0</v>
      </c>
      <c r="AB106" s="18">
        <v>222674</v>
      </c>
      <c r="AC106" s="23">
        <v>0.05</v>
      </c>
      <c r="AD106" s="14" t="str">
        <f>IF(E106=113,"Linn","Iowa ex-Linn")</f>
        <v>Iowa ex-Linn</v>
      </c>
      <c r="AE106" s="23">
        <f>IFERROR(AB106/W106,"N/M")</f>
        <v>0.05287073909909328</v>
      </c>
      <c r="AF106" s="14" t="str">
        <f>B106&amp;"|"&amp;TEXT(E106,"000")&amp;"|"&amp;TEXT(M106,"0.0000")</f>
        <v>2015|033|0.8500</v>
      </c>
      <c r="AG106" s="22" t="str">
        <f>IF(AND(B106&gt;=2015,B106&lt;=2024,C106=19,G106=41,I106=2,K106="A",L106="RBUP",M106&gt;=0.5,M106&lt;=0.85),"IN","OUT")</f>
        <v>IN</v>
      </c>
    </row>
    <row r="107" spans="1:33">
      <c r="A107" s="14" t="s">
        <v>79</v>
      </c>
      <c r="B107" s="16">
        <v>2015</v>
      </c>
      <c r="C107" s="16">
        <v>19</v>
      </c>
      <c r="D107" s="14" t="s">
        <v>80</v>
      </c>
      <c r="E107" s="16">
        <v>35</v>
      </c>
      <c r="F107" s="14" t="s">
        <v>103</v>
      </c>
      <c r="G107" s="16">
        <v>41</v>
      </c>
      <c r="H107" s="14" t="s">
        <v>82</v>
      </c>
      <c r="I107" s="16">
        <v>2</v>
      </c>
      <c r="J107" s="14" t="s">
        <v>83</v>
      </c>
      <c r="K107" s="14" t="s">
        <v>84</v>
      </c>
      <c r="L107" s="14" t="s">
        <v>85</v>
      </c>
      <c r="M107" s="23">
        <v>0.65</v>
      </c>
      <c r="N107" s="16">
        <v>5</v>
      </c>
      <c r="O107" s="16">
        <v>5</v>
      </c>
      <c r="P107" s="16">
        <v>0</v>
      </c>
      <c r="Q107" s="16">
        <v>5</v>
      </c>
      <c r="R107" s="16">
        <v>0</v>
      </c>
      <c r="S107" s="14" t="s">
        <v>86</v>
      </c>
      <c r="T107" s="16">
        <v>511</v>
      </c>
      <c r="U107" s="16">
        <v>0</v>
      </c>
      <c r="V107" s="18">
        <v>269404</v>
      </c>
      <c r="W107" s="18">
        <v>5073</v>
      </c>
      <c r="X107" s="18">
        <v>3518</v>
      </c>
      <c r="Y107" s="18">
        <v>0</v>
      </c>
      <c r="Z107" s="18">
        <v>0</v>
      </c>
      <c r="AA107" s="18">
        <v>0</v>
      </c>
      <c r="AB107" s="18">
        <v>0</v>
      </c>
      <c r="AC107" s="23">
        <v>0</v>
      </c>
      <c r="AD107" s="14" t="str">
        <f>IF(E107=113,"Linn","Iowa ex-Linn")</f>
        <v>Iowa ex-Linn</v>
      </c>
      <c r="AE107" s="23">
        <f>IFERROR(AB107/W107,"N/M")</f>
        <v>0.0</v>
      </c>
      <c r="AF107" s="14" t="str">
        <f>B107&amp;"|"&amp;TEXT(E107,"000")&amp;"|"&amp;TEXT(M107,"0.0000")</f>
        <v>2015|035|0.6500</v>
      </c>
      <c r="AG107" s="22" t="str">
        <f>IF(AND(B107&gt;=2015,B107&lt;=2024,C107=19,G107=41,I107=2,K107="A",L107="RBUP",M107&gt;=0.5,M107&lt;=0.85),"IN","OUT")</f>
        <v>IN</v>
      </c>
    </row>
    <row r="108" spans="1:33">
      <c r="A108" s="14" t="s">
        <v>79</v>
      </c>
      <c r="B108" s="16">
        <v>2015</v>
      </c>
      <c r="C108" s="16">
        <v>19</v>
      </c>
      <c r="D108" s="14" t="s">
        <v>80</v>
      </c>
      <c r="E108" s="16">
        <v>35</v>
      </c>
      <c r="F108" s="14" t="s">
        <v>103</v>
      </c>
      <c r="G108" s="16">
        <v>41</v>
      </c>
      <c r="H108" s="14" t="s">
        <v>82</v>
      </c>
      <c r="I108" s="16">
        <v>2</v>
      </c>
      <c r="J108" s="14" t="s">
        <v>83</v>
      </c>
      <c r="K108" s="14" t="s">
        <v>84</v>
      </c>
      <c r="L108" s="14" t="s">
        <v>85</v>
      </c>
      <c r="M108" s="23">
        <v>0.7</v>
      </c>
      <c r="N108" s="16">
        <v>24</v>
      </c>
      <c r="O108" s="16">
        <v>23</v>
      </c>
      <c r="P108" s="16">
        <v>0</v>
      </c>
      <c r="Q108" s="16">
        <v>28</v>
      </c>
      <c r="R108" s="16">
        <v>0</v>
      </c>
      <c r="S108" s="14" t="s">
        <v>86</v>
      </c>
      <c r="T108" s="16">
        <v>2824</v>
      </c>
      <c r="U108" s="16">
        <v>0</v>
      </c>
      <c r="V108" s="18">
        <v>1580130</v>
      </c>
      <c r="W108" s="18">
        <v>38838</v>
      </c>
      <c r="X108" s="18">
        <v>26455</v>
      </c>
      <c r="Y108" s="18">
        <v>0</v>
      </c>
      <c r="Z108" s="18">
        <v>0</v>
      </c>
      <c r="AA108" s="18">
        <v>0</v>
      </c>
      <c r="AB108" s="18">
        <v>0</v>
      </c>
      <c r="AC108" s="23">
        <v>0</v>
      </c>
      <c r="AD108" s="14" t="str">
        <f>IF(E108=113,"Linn","Iowa ex-Linn")</f>
        <v>Iowa ex-Linn</v>
      </c>
      <c r="AE108" s="23">
        <f>IFERROR(AB108/W108,"N/M")</f>
        <v>0.0</v>
      </c>
      <c r="AF108" s="14" t="str">
        <f>B108&amp;"|"&amp;TEXT(E108,"000")&amp;"|"&amp;TEXT(M108,"0.0000")</f>
        <v>2015|035|0.7000</v>
      </c>
      <c r="AG108" s="22" t="str">
        <f>IF(AND(B108&gt;=2015,B108&lt;=2024,C108=19,G108=41,I108=2,K108="A",L108="RBUP",M108&gt;=0.5,M108&lt;=0.85),"IN","OUT")</f>
        <v>IN</v>
      </c>
    </row>
    <row r="109" spans="1:33">
      <c r="A109" s="14" t="s">
        <v>79</v>
      </c>
      <c r="B109" s="16">
        <v>2015</v>
      </c>
      <c r="C109" s="16">
        <v>19</v>
      </c>
      <c r="D109" s="14" t="s">
        <v>80</v>
      </c>
      <c r="E109" s="16">
        <v>35</v>
      </c>
      <c r="F109" s="14" t="s">
        <v>103</v>
      </c>
      <c r="G109" s="16">
        <v>41</v>
      </c>
      <c r="H109" s="14" t="s">
        <v>82</v>
      </c>
      <c r="I109" s="16">
        <v>2</v>
      </c>
      <c r="J109" s="14" t="s">
        <v>83</v>
      </c>
      <c r="K109" s="14" t="s">
        <v>84</v>
      </c>
      <c r="L109" s="14" t="s">
        <v>85</v>
      </c>
      <c r="M109" s="23">
        <v>0.75</v>
      </c>
      <c r="N109" s="16">
        <v>140</v>
      </c>
      <c r="O109" s="16">
        <v>115</v>
      </c>
      <c r="P109" s="16">
        <v>0</v>
      </c>
      <c r="Q109" s="16">
        <v>186</v>
      </c>
      <c r="R109" s="16">
        <v>0</v>
      </c>
      <c r="S109" s="14" t="s">
        <v>86</v>
      </c>
      <c r="T109" s="16">
        <v>12230</v>
      </c>
      <c r="U109" s="16">
        <v>0</v>
      </c>
      <c r="V109" s="18">
        <v>7404491</v>
      </c>
      <c r="W109" s="18">
        <v>272085</v>
      </c>
      <c r="X109" s="18">
        <v>165467</v>
      </c>
      <c r="Y109" s="18">
        <v>0</v>
      </c>
      <c r="Z109" s="18">
        <v>0</v>
      </c>
      <c r="AA109" s="18">
        <v>0</v>
      </c>
      <c r="AB109" s="18">
        <v>0</v>
      </c>
      <c r="AC109" s="23">
        <v>0</v>
      </c>
      <c r="AD109" s="14" t="str">
        <f>IF(E109=113,"Linn","Iowa ex-Linn")</f>
        <v>Iowa ex-Linn</v>
      </c>
      <c r="AE109" s="23">
        <f>IFERROR(AB109/W109,"N/M")</f>
        <v>0.0</v>
      </c>
      <c r="AF109" s="14" t="str">
        <f>B109&amp;"|"&amp;TEXT(E109,"000")&amp;"|"&amp;TEXT(M109,"0.0000")</f>
        <v>2015|035|0.7500</v>
      </c>
      <c r="AG109" s="22" t="str">
        <f>IF(AND(B109&gt;=2015,B109&lt;=2024,C109=19,G109=41,I109=2,K109="A",L109="RBUP",M109&gt;=0.5,M109&lt;=0.85),"IN","OUT")</f>
        <v>IN</v>
      </c>
    </row>
    <row r="110" spans="1:33">
      <c r="A110" s="14" t="s">
        <v>79</v>
      </c>
      <c r="B110" s="16">
        <v>2015</v>
      </c>
      <c r="C110" s="16">
        <v>19</v>
      </c>
      <c r="D110" s="14" t="s">
        <v>80</v>
      </c>
      <c r="E110" s="16">
        <v>35</v>
      </c>
      <c r="F110" s="14" t="s">
        <v>103</v>
      </c>
      <c r="G110" s="16">
        <v>41</v>
      </c>
      <c r="H110" s="14" t="s">
        <v>82</v>
      </c>
      <c r="I110" s="16">
        <v>2</v>
      </c>
      <c r="J110" s="14" t="s">
        <v>83</v>
      </c>
      <c r="K110" s="14" t="s">
        <v>84</v>
      </c>
      <c r="L110" s="14" t="s">
        <v>85</v>
      </c>
      <c r="M110" s="23">
        <v>0.8</v>
      </c>
      <c r="N110" s="16">
        <v>330</v>
      </c>
      <c r="O110" s="16">
        <v>289</v>
      </c>
      <c r="P110" s="16">
        <v>3</v>
      </c>
      <c r="Q110" s="16">
        <v>546</v>
      </c>
      <c r="R110" s="16">
        <v>3</v>
      </c>
      <c r="S110" s="14" t="s">
        <v>86</v>
      </c>
      <c r="T110" s="16">
        <v>46832</v>
      </c>
      <c r="U110" s="16">
        <v>0</v>
      </c>
      <c r="V110" s="18">
        <v>30485600</v>
      </c>
      <c r="W110" s="18">
        <v>1463907</v>
      </c>
      <c r="X110" s="18">
        <v>820915</v>
      </c>
      <c r="Y110" s="18">
        <v>0</v>
      </c>
      <c r="Z110" s="18">
        <v>0</v>
      </c>
      <c r="AA110" s="18">
        <v>0</v>
      </c>
      <c r="AB110" s="18">
        <v>5840</v>
      </c>
      <c r="AC110" s="23">
        <v>0</v>
      </c>
      <c r="AD110" s="14" t="str">
        <f>IF(E110=113,"Linn","Iowa ex-Linn")</f>
        <v>Iowa ex-Linn</v>
      </c>
      <c r="AE110" s="23">
        <f>IFERROR(AB110/W110,"N/M")</f>
        <v>0.00398932445845262</v>
      </c>
      <c r="AF110" s="14" t="str">
        <f>B110&amp;"|"&amp;TEXT(E110,"000")&amp;"|"&amp;TEXT(M110,"0.0000")</f>
        <v>2015|035|0.8000</v>
      </c>
      <c r="AG110" s="22" t="str">
        <f>IF(AND(B110&gt;=2015,B110&lt;=2024,C110=19,G110=41,I110=2,K110="A",L110="RBUP",M110&gt;=0.5,M110&lt;=0.85),"IN","OUT")</f>
        <v>IN</v>
      </c>
    </row>
    <row r="111" spans="1:33">
      <c r="A111" s="14" t="s">
        <v>79</v>
      </c>
      <c r="B111" s="16">
        <v>2015</v>
      </c>
      <c r="C111" s="16">
        <v>19</v>
      </c>
      <c r="D111" s="14" t="s">
        <v>80</v>
      </c>
      <c r="E111" s="16">
        <v>35</v>
      </c>
      <c r="F111" s="14" t="s">
        <v>103</v>
      </c>
      <c r="G111" s="16">
        <v>41</v>
      </c>
      <c r="H111" s="14" t="s">
        <v>82</v>
      </c>
      <c r="I111" s="16">
        <v>2</v>
      </c>
      <c r="J111" s="14" t="s">
        <v>83</v>
      </c>
      <c r="K111" s="14" t="s">
        <v>84</v>
      </c>
      <c r="L111" s="14" t="s">
        <v>85</v>
      </c>
      <c r="M111" s="23">
        <v>0.85</v>
      </c>
      <c r="N111" s="16">
        <v>446</v>
      </c>
      <c r="O111" s="16">
        <v>378</v>
      </c>
      <c r="P111" s="16">
        <v>14</v>
      </c>
      <c r="Q111" s="16">
        <v>671</v>
      </c>
      <c r="R111" s="16">
        <v>17</v>
      </c>
      <c r="S111" s="14" t="s">
        <v>86</v>
      </c>
      <c r="T111" s="16">
        <v>79346</v>
      </c>
      <c r="U111" s="16">
        <v>0</v>
      </c>
      <c r="V111" s="18">
        <v>54963079</v>
      </c>
      <c r="W111" s="18">
        <v>3183670</v>
      </c>
      <c r="X111" s="18">
        <v>1444176</v>
      </c>
      <c r="Y111" s="18">
        <v>0</v>
      </c>
      <c r="Z111" s="18">
        <v>0</v>
      </c>
      <c r="AA111" s="18">
        <v>0</v>
      </c>
      <c r="AB111" s="18">
        <v>137427</v>
      </c>
      <c r="AC111" s="23">
        <v>0.04</v>
      </c>
      <c r="AD111" s="14" t="str">
        <f>IF(E111=113,"Linn","Iowa ex-Linn")</f>
        <v>Iowa ex-Linn</v>
      </c>
      <c r="AE111" s="23">
        <f>IFERROR(AB111/W111,"N/M")</f>
        <v>0.04316622011703474</v>
      </c>
      <c r="AF111" s="14" t="str">
        <f>B111&amp;"|"&amp;TEXT(E111,"000")&amp;"|"&amp;TEXT(M111,"0.0000")</f>
        <v>2015|035|0.8500</v>
      </c>
      <c r="AG111" s="22" t="str">
        <f>IF(AND(B111&gt;=2015,B111&lt;=2024,C111=19,G111=41,I111=2,K111="A",L111="RBUP",M111&gt;=0.5,M111&lt;=0.85),"IN","OUT")</f>
        <v>IN</v>
      </c>
    </row>
    <row r="112" spans="1:33">
      <c r="A112" s="14" t="s">
        <v>79</v>
      </c>
      <c r="B112" s="16">
        <v>2015</v>
      </c>
      <c r="C112" s="16">
        <v>19</v>
      </c>
      <c r="D112" s="14" t="s">
        <v>80</v>
      </c>
      <c r="E112" s="16">
        <v>37</v>
      </c>
      <c r="F112" s="14" t="s">
        <v>104</v>
      </c>
      <c r="G112" s="16">
        <v>41</v>
      </c>
      <c r="H112" s="14" t="s">
        <v>82</v>
      </c>
      <c r="I112" s="16">
        <v>2</v>
      </c>
      <c r="J112" s="14" t="s">
        <v>83</v>
      </c>
      <c r="K112" s="14" t="s">
        <v>84</v>
      </c>
      <c r="L112" s="14" t="s">
        <v>85</v>
      </c>
      <c r="M112" s="23">
        <v>0.65</v>
      </c>
      <c r="N112" s="16">
        <v>5</v>
      </c>
      <c r="O112" s="16">
        <v>4</v>
      </c>
      <c r="P112" s="16">
        <v>1</v>
      </c>
      <c r="Q112" s="16">
        <v>6</v>
      </c>
      <c r="R112" s="16">
        <v>1</v>
      </c>
      <c r="S112" s="14" t="s">
        <v>86</v>
      </c>
      <c r="T112" s="16">
        <v>471</v>
      </c>
      <c r="U112" s="16">
        <v>0</v>
      </c>
      <c r="V112" s="18">
        <v>230179</v>
      </c>
      <c r="W112" s="18">
        <v>6809</v>
      </c>
      <c r="X112" s="18">
        <v>4018</v>
      </c>
      <c r="Y112" s="18">
        <v>0</v>
      </c>
      <c r="Z112" s="18">
        <v>0</v>
      </c>
      <c r="AA112" s="18">
        <v>0</v>
      </c>
      <c r="AB112" s="18">
        <v>14412</v>
      </c>
      <c r="AC112" s="23">
        <v>2.12</v>
      </c>
      <c r="AD112" s="14" t="str">
        <f>IF(E112=113,"Linn","Iowa ex-Linn")</f>
        <v>Iowa ex-Linn</v>
      </c>
      <c r="AE112" s="23">
        <f>IFERROR(AB112/W112,"N/M")</f>
        <v>2.116610368629755</v>
      </c>
      <c r="AF112" s="14" t="str">
        <f>B112&amp;"|"&amp;TEXT(E112,"000")&amp;"|"&amp;TEXT(M112,"0.0000")</f>
        <v>2015|037|0.6500</v>
      </c>
      <c r="AG112" s="22" t="str">
        <f>IF(AND(B112&gt;=2015,B112&lt;=2024,C112=19,G112=41,I112=2,K112="A",L112="RBUP",M112&gt;=0.5,M112&lt;=0.85),"IN","OUT")</f>
        <v>IN</v>
      </c>
    </row>
    <row r="113" spans="1:33">
      <c r="A113" s="14" t="s">
        <v>79</v>
      </c>
      <c r="B113" s="16">
        <v>2015</v>
      </c>
      <c r="C113" s="16">
        <v>19</v>
      </c>
      <c r="D113" s="14" t="s">
        <v>80</v>
      </c>
      <c r="E113" s="16">
        <v>37</v>
      </c>
      <c r="F113" s="14" t="s">
        <v>104</v>
      </c>
      <c r="G113" s="16">
        <v>41</v>
      </c>
      <c r="H113" s="14" t="s">
        <v>82</v>
      </c>
      <c r="I113" s="16">
        <v>2</v>
      </c>
      <c r="J113" s="14" t="s">
        <v>83</v>
      </c>
      <c r="K113" s="14" t="s">
        <v>84</v>
      </c>
      <c r="L113" s="14" t="s">
        <v>85</v>
      </c>
      <c r="M113" s="23">
        <v>0.7</v>
      </c>
      <c r="N113" s="16">
        <v>36</v>
      </c>
      <c r="O113" s="16">
        <v>25</v>
      </c>
      <c r="P113" s="16">
        <v>1</v>
      </c>
      <c r="Q113" s="16">
        <v>45</v>
      </c>
      <c r="R113" s="16">
        <v>1</v>
      </c>
      <c r="S113" s="14" t="s">
        <v>86</v>
      </c>
      <c r="T113" s="16">
        <v>3670</v>
      </c>
      <c r="U113" s="16">
        <v>0</v>
      </c>
      <c r="V113" s="18">
        <v>1988565</v>
      </c>
      <c r="W113" s="18">
        <v>71102</v>
      </c>
      <c r="X113" s="18">
        <v>46213</v>
      </c>
      <c r="Y113" s="18">
        <v>0</v>
      </c>
      <c r="Z113" s="18">
        <v>0</v>
      </c>
      <c r="AA113" s="18">
        <v>0</v>
      </c>
      <c r="AB113" s="18">
        <v>911</v>
      </c>
      <c r="AC113" s="23">
        <v>0.01</v>
      </c>
      <c r="AD113" s="14" t="str">
        <f>IF(E113=113,"Linn","Iowa ex-Linn")</f>
        <v>Iowa ex-Linn</v>
      </c>
      <c r="AE113" s="23">
        <f>IFERROR(AB113/W113,"N/M")</f>
        <v>0.012812579111698686</v>
      </c>
      <c r="AF113" s="14" t="str">
        <f>B113&amp;"|"&amp;TEXT(E113,"000")&amp;"|"&amp;TEXT(M113,"0.0000")</f>
        <v>2015|037|0.7000</v>
      </c>
      <c r="AG113" s="22" t="str">
        <f>IF(AND(B113&gt;=2015,B113&lt;=2024,C113=19,G113=41,I113=2,K113="A",L113="RBUP",M113&gt;=0.5,M113&lt;=0.85),"IN","OUT")</f>
        <v>IN</v>
      </c>
    </row>
    <row r="114" spans="1:33">
      <c r="A114" s="14" t="s">
        <v>79</v>
      </c>
      <c r="B114" s="16">
        <v>2015</v>
      </c>
      <c r="C114" s="16">
        <v>19</v>
      </c>
      <c r="D114" s="14" t="s">
        <v>80</v>
      </c>
      <c r="E114" s="16">
        <v>37</v>
      </c>
      <c r="F114" s="14" t="s">
        <v>104</v>
      </c>
      <c r="G114" s="16">
        <v>41</v>
      </c>
      <c r="H114" s="14" t="s">
        <v>82</v>
      </c>
      <c r="I114" s="16">
        <v>2</v>
      </c>
      <c r="J114" s="14" t="s">
        <v>83</v>
      </c>
      <c r="K114" s="14" t="s">
        <v>84</v>
      </c>
      <c r="L114" s="14" t="s">
        <v>85</v>
      </c>
      <c r="M114" s="23">
        <v>0.75</v>
      </c>
      <c r="N114" s="16">
        <v>111</v>
      </c>
      <c r="O114" s="16">
        <v>97</v>
      </c>
      <c r="P114" s="16">
        <v>1</v>
      </c>
      <c r="Q114" s="16">
        <v>136</v>
      </c>
      <c r="R114" s="16">
        <v>1</v>
      </c>
      <c r="S114" s="14" t="s">
        <v>86</v>
      </c>
      <c r="T114" s="16">
        <v>14840</v>
      </c>
      <c r="U114" s="16">
        <v>0</v>
      </c>
      <c r="V114" s="18">
        <v>8563549</v>
      </c>
      <c r="W114" s="18">
        <v>377906</v>
      </c>
      <c r="X114" s="18">
        <v>252362</v>
      </c>
      <c r="Y114" s="18">
        <v>0</v>
      </c>
      <c r="Z114" s="18">
        <v>0</v>
      </c>
      <c r="AA114" s="18">
        <v>0</v>
      </c>
      <c r="AB114" s="18">
        <v>71</v>
      </c>
      <c r="AC114" s="23">
        <v>0</v>
      </c>
      <c r="AD114" s="14" t="str">
        <f>IF(E114=113,"Linn","Iowa ex-Linn")</f>
        <v>Iowa ex-Linn</v>
      </c>
      <c r="AE114" s="23">
        <f>IFERROR(AB114/W114,"N/M")</f>
        <v>0.00018787740866776394</v>
      </c>
      <c r="AF114" s="14" t="str">
        <f>B114&amp;"|"&amp;TEXT(E114,"000")&amp;"|"&amp;TEXT(M114,"0.0000")</f>
        <v>2015|037|0.7500</v>
      </c>
      <c r="AG114" s="22" t="str">
        <f>IF(AND(B114&gt;=2015,B114&lt;=2024,C114=19,G114=41,I114=2,K114="A",L114="RBUP",M114&gt;=0.5,M114&lt;=0.85),"IN","OUT")</f>
        <v>IN</v>
      </c>
    </row>
    <row r="115" spans="1:33">
      <c r="A115" s="14" t="s">
        <v>79</v>
      </c>
      <c r="B115" s="16">
        <v>2015</v>
      </c>
      <c r="C115" s="16">
        <v>19</v>
      </c>
      <c r="D115" s="14" t="s">
        <v>80</v>
      </c>
      <c r="E115" s="16">
        <v>37</v>
      </c>
      <c r="F115" s="14" t="s">
        <v>104</v>
      </c>
      <c r="G115" s="16">
        <v>41</v>
      </c>
      <c r="H115" s="14" t="s">
        <v>82</v>
      </c>
      <c r="I115" s="16">
        <v>2</v>
      </c>
      <c r="J115" s="14" t="s">
        <v>83</v>
      </c>
      <c r="K115" s="14" t="s">
        <v>84</v>
      </c>
      <c r="L115" s="14" t="s">
        <v>85</v>
      </c>
      <c r="M115" s="23">
        <v>0.8</v>
      </c>
      <c r="N115" s="16">
        <v>315</v>
      </c>
      <c r="O115" s="16">
        <v>264</v>
      </c>
      <c r="P115" s="16">
        <v>6</v>
      </c>
      <c r="Q115" s="16">
        <v>420</v>
      </c>
      <c r="R115" s="16">
        <v>6</v>
      </c>
      <c r="S115" s="14" t="s">
        <v>86</v>
      </c>
      <c r="T115" s="16">
        <v>46813</v>
      </c>
      <c r="U115" s="16">
        <v>0</v>
      </c>
      <c r="V115" s="18">
        <v>28538718</v>
      </c>
      <c r="W115" s="18">
        <v>1660586</v>
      </c>
      <c r="X115" s="18">
        <v>973737</v>
      </c>
      <c r="Y115" s="18">
        <v>0</v>
      </c>
      <c r="Z115" s="18">
        <v>0</v>
      </c>
      <c r="AA115" s="18">
        <v>0</v>
      </c>
      <c r="AB115" s="18">
        <v>10990</v>
      </c>
      <c r="AC115" s="23">
        <v>0.01</v>
      </c>
      <c r="AD115" s="14" t="str">
        <f>IF(E115=113,"Linn","Iowa ex-Linn")</f>
        <v>Iowa ex-Linn</v>
      </c>
      <c r="AE115" s="23">
        <f>IFERROR(AB115/W115,"N/M")</f>
        <v>0.006618145642562324</v>
      </c>
      <c r="AF115" s="14" t="str">
        <f>B115&amp;"|"&amp;TEXT(E115,"000")&amp;"|"&amp;TEXT(M115,"0.0000")</f>
        <v>2015|037|0.8000</v>
      </c>
      <c r="AG115" s="22" t="str">
        <f>IF(AND(B115&gt;=2015,B115&lt;=2024,C115=19,G115=41,I115=2,K115="A",L115="RBUP",M115&gt;=0.5,M115&lt;=0.85),"IN","OUT")</f>
        <v>IN</v>
      </c>
    </row>
    <row r="116" spans="1:33">
      <c r="A116" s="14" t="s">
        <v>79</v>
      </c>
      <c r="B116" s="16">
        <v>2015</v>
      </c>
      <c r="C116" s="16">
        <v>19</v>
      </c>
      <c r="D116" s="14" t="s">
        <v>80</v>
      </c>
      <c r="E116" s="16">
        <v>37</v>
      </c>
      <c r="F116" s="14" t="s">
        <v>104</v>
      </c>
      <c r="G116" s="16">
        <v>41</v>
      </c>
      <c r="H116" s="14" t="s">
        <v>82</v>
      </c>
      <c r="I116" s="16">
        <v>2</v>
      </c>
      <c r="J116" s="14" t="s">
        <v>83</v>
      </c>
      <c r="K116" s="14" t="s">
        <v>84</v>
      </c>
      <c r="L116" s="14" t="s">
        <v>85</v>
      </c>
      <c r="M116" s="23">
        <v>0.85</v>
      </c>
      <c r="N116" s="16">
        <v>360</v>
      </c>
      <c r="O116" s="16">
        <v>299</v>
      </c>
      <c r="P116" s="16">
        <v>24</v>
      </c>
      <c r="Q116" s="16">
        <v>537</v>
      </c>
      <c r="R116" s="16">
        <v>43</v>
      </c>
      <c r="S116" s="14" t="s">
        <v>86</v>
      </c>
      <c r="T116" s="16">
        <v>72387</v>
      </c>
      <c r="U116" s="16">
        <v>0</v>
      </c>
      <c r="V116" s="18">
        <v>46832813</v>
      </c>
      <c r="W116" s="18">
        <v>3174143</v>
      </c>
      <c r="X116" s="18">
        <v>1473759</v>
      </c>
      <c r="Y116" s="18">
        <v>0</v>
      </c>
      <c r="Z116" s="18">
        <v>0</v>
      </c>
      <c r="AA116" s="18">
        <v>0</v>
      </c>
      <c r="AB116" s="18">
        <v>260512</v>
      </c>
      <c r="AC116" s="23">
        <v>0.08</v>
      </c>
      <c r="AD116" s="14" t="str">
        <f>IF(E116=113,"Linn","Iowa ex-Linn")</f>
        <v>Iowa ex-Linn</v>
      </c>
      <c r="AE116" s="23">
        <f>IFERROR(AB116/W116,"N/M")</f>
        <v>0.08207317691736006</v>
      </c>
      <c r="AF116" s="14" t="str">
        <f>B116&amp;"|"&amp;TEXT(E116,"000")&amp;"|"&amp;TEXT(M116,"0.0000")</f>
        <v>2015|037|0.8500</v>
      </c>
      <c r="AG116" s="22" t="str">
        <f>IF(AND(B116&gt;=2015,B116&lt;=2024,C116=19,G116=41,I116=2,K116="A",L116="RBUP",M116&gt;=0.5,M116&lt;=0.85),"IN","OUT")</f>
        <v>IN</v>
      </c>
    </row>
    <row r="117" spans="1:33">
      <c r="A117" s="14" t="s">
        <v>79</v>
      </c>
      <c r="B117" s="16">
        <v>2015</v>
      </c>
      <c r="C117" s="16">
        <v>19</v>
      </c>
      <c r="D117" s="14" t="s">
        <v>80</v>
      </c>
      <c r="E117" s="16">
        <v>39</v>
      </c>
      <c r="F117" s="14" t="s">
        <v>105</v>
      </c>
      <c r="G117" s="16">
        <v>41</v>
      </c>
      <c r="H117" s="14" t="s">
        <v>82</v>
      </c>
      <c r="I117" s="16">
        <v>2</v>
      </c>
      <c r="J117" s="14" t="s">
        <v>83</v>
      </c>
      <c r="K117" s="14" t="s">
        <v>84</v>
      </c>
      <c r="L117" s="14" t="s">
        <v>85</v>
      </c>
      <c r="M117" s="23">
        <v>0.5</v>
      </c>
      <c r="N117" s="16">
        <v>1</v>
      </c>
      <c r="O117" s="16">
        <v>1</v>
      </c>
      <c r="P117" s="16">
        <v>0</v>
      </c>
      <c r="Q117" s="16">
        <v>1</v>
      </c>
      <c r="R117" s="16">
        <v>0</v>
      </c>
      <c r="S117" s="14" t="s">
        <v>86</v>
      </c>
      <c r="T117" s="16">
        <v>99</v>
      </c>
      <c r="U117" s="16">
        <v>0</v>
      </c>
      <c r="V117" s="18">
        <v>30045</v>
      </c>
      <c r="W117" s="18">
        <v>1813</v>
      </c>
      <c r="X117" s="18">
        <v>1215</v>
      </c>
      <c r="Y117" s="18">
        <v>0</v>
      </c>
      <c r="Z117" s="18">
        <v>0</v>
      </c>
      <c r="AA117" s="18">
        <v>0</v>
      </c>
      <c r="AB117" s="18">
        <v>0</v>
      </c>
      <c r="AC117" s="23">
        <v>0</v>
      </c>
      <c r="AD117" s="14" t="str">
        <f>IF(E117=113,"Linn","Iowa ex-Linn")</f>
        <v>Iowa ex-Linn</v>
      </c>
      <c r="AE117" s="23">
        <f>IFERROR(AB117/W117,"N/M")</f>
        <v>0.0</v>
      </c>
      <c r="AF117" s="14" t="str">
        <f>B117&amp;"|"&amp;TEXT(E117,"000")&amp;"|"&amp;TEXT(M117,"0.0000")</f>
        <v>2015|039|0.5000</v>
      </c>
      <c r="AG117" s="22" t="str">
        <f>IF(AND(B117&gt;=2015,B117&lt;=2024,C117=19,G117=41,I117=2,K117="A",L117="RBUP",M117&gt;=0.5,M117&lt;=0.85),"IN","OUT")</f>
        <v>IN</v>
      </c>
    </row>
    <row r="118" spans="1:33">
      <c r="A118" s="14" t="s">
        <v>79</v>
      </c>
      <c r="B118" s="16">
        <v>2015</v>
      </c>
      <c r="C118" s="16">
        <v>19</v>
      </c>
      <c r="D118" s="14" t="s">
        <v>80</v>
      </c>
      <c r="E118" s="16">
        <v>39</v>
      </c>
      <c r="F118" s="14" t="s">
        <v>105</v>
      </c>
      <c r="G118" s="16">
        <v>41</v>
      </c>
      <c r="H118" s="14" t="s">
        <v>82</v>
      </c>
      <c r="I118" s="16">
        <v>2</v>
      </c>
      <c r="J118" s="14" t="s">
        <v>83</v>
      </c>
      <c r="K118" s="14" t="s">
        <v>84</v>
      </c>
      <c r="L118" s="14" t="s">
        <v>85</v>
      </c>
      <c r="M118" s="23">
        <v>0.65</v>
      </c>
      <c r="N118" s="16">
        <v>16</v>
      </c>
      <c r="O118" s="16">
        <v>5</v>
      </c>
      <c r="P118" s="16">
        <v>0</v>
      </c>
      <c r="Q118" s="16">
        <v>6</v>
      </c>
      <c r="R118" s="16">
        <v>0</v>
      </c>
      <c r="S118" s="14" t="s">
        <v>86</v>
      </c>
      <c r="T118" s="16">
        <v>314</v>
      </c>
      <c r="U118" s="16">
        <v>0</v>
      </c>
      <c r="V118" s="18">
        <v>116059</v>
      </c>
      <c r="W118" s="18">
        <v>14471</v>
      </c>
      <c r="X118" s="18">
        <v>8982</v>
      </c>
      <c r="Y118" s="18">
        <v>0</v>
      </c>
      <c r="Z118" s="18">
        <v>0</v>
      </c>
      <c r="AA118" s="18">
        <v>0</v>
      </c>
      <c r="AB118" s="18">
        <v>0</v>
      </c>
      <c r="AC118" s="23">
        <v>0</v>
      </c>
      <c r="AD118" s="14" t="str">
        <f>IF(E118=113,"Linn","Iowa ex-Linn")</f>
        <v>Iowa ex-Linn</v>
      </c>
      <c r="AE118" s="23">
        <f>IFERROR(AB118/W118,"N/M")</f>
        <v>0.0</v>
      </c>
      <c r="AF118" s="14" t="str">
        <f>B118&amp;"|"&amp;TEXT(E118,"000")&amp;"|"&amp;TEXT(M118,"0.0000")</f>
        <v>2015|039|0.6500</v>
      </c>
      <c r="AG118" s="22" t="str">
        <f>IF(AND(B118&gt;=2015,B118&lt;=2024,C118=19,G118=41,I118=2,K118="A",L118="RBUP",M118&gt;=0.5,M118&lt;=0.85),"IN","OUT")</f>
        <v>IN</v>
      </c>
    </row>
    <row r="119" spans="1:33">
      <c r="A119" s="14" t="s">
        <v>79</v>
      </c>
      <c r="B119" s="16">
        <v>2015</v>
      </c>
      <c r="C119" s="16">
        <v>19</v>
      </c>
      <c r="D119" s="14" t="s">
        <v>80</v>
      </c>
      <c r="E119" s="16">
        <v>39</v>
      </c>
      <c r="F119" s="14" t="s">
        <v>105</v>
      </c>
      <c r="G119" s="16">
        <v>41</v>
      </c>
      <c r="H119" s="14" t="s">
        <v>82</v>
      </c>
      <c r="I119" s="16">
        <v>2</v>
      </c>
      <c r="J119" s="14" t="s">
        <v>83</v>
      </c>
      <c r="K119" s="14" t="s">
        <v>84</v>
      </c>
      <c r="L119" s="14" t="s">
        <v>85</v>
      </c>
      <c r="M119" s="23">
        <v>0.7</v>
      </c>
      <c r="N119" s="16">
        <v>86</v>
      </c>
      <c r="O119" s="16">
        <v>52</v>
      </c>
      <c r="P119" s="16">
        <v>11</v>
      </c>
      <c r="Q119" s="16">
        <v>99</v>
      </c>
      <c r="R119" s="16">
        <v>15</v>
      </c>
      <c r="S119" s="14" t="s">
        <v>86</v>
      </c>
      <c r="T119" s="16">
        <v>4653</v>
      </c>
      <c r="U119" s="16">
        <v>0</v>
      </c>
      <c r="V119" s="18">
        <v>1777634</v>
      </c>
      <c r="W119" s="18">
        <v>281691</v>
      </c>
      <c r="X119" s="18">
        <v>182430</v>
      </c>
      <c r="Y119" s="18">
        <v>0</v>
      </c>
      <c r="Z119" s="18">
        <v>0</v>
      </c>
      <c r="AA119" s="18">
        <v>0</v>
      </c>
      <c r="AB119" s="18">
        <v>110002</v>
      </c>
      <c r="AC119" s="23">
        <v>0.39</v>
      </c>
      <c r="AD119" s="14" t="str">
        <f>IF(E119=113,"Linn","Iowa ex-Linn")</f>
        <v>Iowa ex-Linn</v>
      </c>
      <c r="AE119" s="23">
        <f>IFERROR(AB119/W119,"N/M")</f>
        <v>0.3905059089569777</v>
      </c>
      <c r="AF119" s="14" t="str">
        <f>B119&amp;"|"&amp;TEXT(E119,"000")&amp;"|"&amp;TEXT(M119,"0.0000")</f>
        <v>2015|039|0.7000</v>
      </c>
      <c r="AG119" s="22" t="str">
        <f>IF(AND(B119&gt;=2015,B119&lt;=2024,C119=19,G119=41,I119=2,K119="A",L119="RBUP",M119&gt;=0.5,M119&lt;=0.85),"IN","OUT")</f>
        <v>IN</v>
      </c>
    </row>
    <row r="120" spans="1:33">
      <c r="A120" s="14" t="s">
        <v>79</v>
      </c>
      <c r="B120" s="16">
        <v>2015</v>
      </c>
      <c r="C120" s="16">
        <v>19</v>
      </c>
      <c r="D120" s="14" t="s">
        <v>80</v>
      </c>
      <c r="E120" s="16">
        <v>39</v>
      </c>
      <c r="F120" s="14" t="s">
        <v>105</v>
      </c>
      <c r="G120" s="16">
        <v>41</v>
      </c>
      <c r="H120" s="14" t="s">
        <v>82</v>
      </c>
      <c r="I120" s="16">
        <v>2</v>
      </c>
      <c r="J120" s="14" t="s">
        <v>83</v>
      </c>
      <c r="K120" s="14" t="s">
        <v>84</v>
      </c>
      <c r="L120" s="14" t="s">
        <v>85</v>
      </c>
      <c r="M120" s="23">
        <v>0.75</v>
      </c>
      <c r="N120" s="16">
        <v>181</v>
      </c>
      <c r="O120" s="16">
        <v>133</v>
      </c>
      <c r="P120" s="16">
        <v>42</v>
      </c>
      <c r="Q120" s="16">
        <v>209</v>
      </c>
      <c r="R120" s="16">
        <v>51</v>
      </c>
      <c r="S120" s="14" t="s">
        <v>86</v>
      </c>
      <c r="T120" s="16">
        <v>18417</v>
      </c>
      <c r="U120" s="16">
        <v>0</v>
      </c>
      <c r="V120" s="18">
        <v>7597990</v>
      </c>
      <c r="W120" s="18">
        <v>1284808</v>
      </c>
      <c r="X120" s="18">
        <v>845742</v>
      </c>
      <c r="Y120" s="18">
        <v>0</v>
      </c>
      <c r="Z120" s="18">
        <v>0</v>
      </c>
      <c r="AA120" s="18">
        <v>0</v>
      </c>
      <c r="AB120" s="18">
        <v>961876</v>
      </c>
      <c r="AC120" s="23">
        <v>0.75</v>
      </c>
      <c r="AD120" s="14" t="str">
        <f>IF(E120=113,"Linn","Iowa ex-Linn")</f>
        <v>Iowa ex-Linn</v>
      </c>
      <c r="AE120" s="23">
        <f>IFERROR(AB120/W120,"N/M")</f>
        <v>0.7486534953082484</v>
      </c>
      <c r="AF120" s="14" t="str">
        <f>B120&amp;"|"&amp;TEXT(E120,"000")&amp;"|"&amp;TEXT(M120,"0.0000")</f>
        <v>2015|039|0.7500</v>
      </c>
      <c r="AG120" s="22" t="str">
        <f>IF(AND(B120&gt;=2015,B120&lt;=2024,C120=19,G120=41,I120=2,K120="A",L120="RBUP",M120&gt;=0.5,M120&lt;=0.85),"IN","OUT")</f>
        <v>IN</v>
      </c>
    </row>
    <row r="121" spans="1:33">
      <c r="A121" s="14" t="s">
        <v>79</v>
      </c>
      <c r="B121" s="16">
        <v>2015</v>
      </c>
      <c r="C121" s="16">
        <v>19</v>
      </c>
      <c r="D121" s="14" t="s">
        <v>80</v>
      </c>
      <c r="E121" s="16">
        <v>39</v>
      </c>
      <c r="F121" s="14" t="s">
        <v>105</v>
      </c>
      <c r="G121" s="16">
        <v>41</v>
      </c>
      <c r="H121" s="14" t="s">
        <v>82</v>
      </c>
      <c r="I121" s="16">
        <v>2</v>
      </c>
      <c r="J121" s="14" t="s">
        <v>83</v>
      </c>
      <c r="K121" s="14" t="s">
        <v>84</v>
      </c>
      <c r="L121" s="14" t="s">
        <v>85</v>
      </c>
      <c r="M121" s="23">
        <v>0.8</v>
      </c>
      <c r="N121" s="16">
        <v>145</v>
      </c>
      <c r="O121" s="16">
        <v>89</v>
      </c>
      <c r="P121" s="16">
        <v>40</v>
      </c>
      <c r="Q121" s="16">
        <v>113</v>
      </c>
      <c r="R121" s="16">
        <v>43</v>
      </c>
      <c r="S121" s="14" t="s">
        <v>86</v>
      </c>
      <c r="T121" s="16">
        <v>16638</v>
      </c>
      <c r="U121" s="16">
        <v>0</v>
      </c>
      <c r="V121" s="18">
        <v>6906743</v>
      </c>
      <c r="W121" s="18">
        <v>1224834</v>
      </c>
      <c r="X121" s="18">
        <v>752512</v>
      </c>
      <c r="Y121" s="18">
        <v>0</v>
      </c>
      <c r="Z121" s="18">
        <v>0</v>
      </c>
      <c r="AA121" s="18">
        <v>0</v>
      </c>
      <c r="AB121" s="18">
        <v>1161045</v>
      </c>
      <c r="AC121" s="23">
        <v>0.95</v>
      </c>
      <c r="AD121" s="14" t="str">
        <f>IF(E121=113,"Linn","Iowa ex-Linn")</f>
        <v>Iowa ex-Linn</v>
      </c>
      <c r="AE121" s="23">
        <f>IFERROR(AB121/W121,"N/M")</f>
        <v>0.9479202896065916</v>
      </c>
      <c r="AF121" s="14" t="str">
        <f>B121&amp;"|"&amp;TEXT(E121,"000")&amp;"|"&amp;TEXT(M121,"0.0000")</f>
        <v>2015|039|0.8000</v>
      </c>
      <c r="AG121" s="22" t="str">
        <f>IF(AND(B121&gt;=2015,B121&lt;=2024,C121=19,G121=41,I121=2,K121="A",L121="RBUP",M121&gt;=0.5,M121&lt;=0.85),"IN","OUT")</f>
        <v>IN</v>
      </c>
    </row>
    <row r="122" spans="1:33">
      <c r="A122" s="14" t="s">
        <v>79</v>
      </c>
      <c r="B122" s="16">
        <v>2015</v>
      </c>
      <c r="C122" s="16">
        <v>19</v>
      </c>
      <c r="D122" s="14" t="s">
        <v>80</v>
      </c>
      <c r="E122" s="16">
        <v>39</v>
      </c>
      <c r="F122" s="14" t="s">
        <v>105</v>
      </c>
      <c r="G122" s="16">
        <v>41</v>
      </c>
      <c r="H122" s="14" t="s">
        <v>82</v>
      </c>
      <c r="I122" s="16">
        <v>2</v>
      </c>
      <c r="J122" s="14" t="s">
        <v>83</v>
      </c>
      <c r="K122" s="14" t="s">
        <v>84</v>
      </c>
      <c r="L122" s="14" t="s">
        <v>85</v>
      </c>
      <c r="M122" s="23">
        <v>0.85</v>
      </c>
      <c r="N122" s="16">
        <v>38</v>
      </c>
      <c r="O122" s="16">
        <v>15</v>
      </c>
      <c r="P122" s="16">
        <v>11</v>
      </c>
      <c r="Q122" s="16">
        <v>19</v>
      </c>
      <c r="R122" s="16">
        <v>13</v>
      </c>
      <c r="S122" s="14" t="s">
        <v>86</v>
      </c>
      <c r="T122" s="16">
        <v>3396</v>
      </c>
      <c r="U122" s="16">
        <v>0</v>
      </c>
      <c r="V122" s="18">
        <v>1418452</v>
      </c>
      <c r="W122" s="18">
        <v>276235</v>
      </c>
      <c r="X122" s="18">
        <v>133418</v>
      </c>
      <c r="Y122" s="18">
        <v>0</v>
      </c>
      <c r="Z122" s="18">
        <v>0</v>
      </c>
      <c r="AA122" s="18">
        <v>0</v>
      </c>
      <c r="AB122" s="18">
        <v>702463</v>
      </c>
      <c r="AC122" s="23">
        <v>2.54</v>
      </c>
      <c r="AD122" s="14" t="str">
        <f>IF(E122=113,"Linn","Iowa ex-Linn")</f>
        <v>Iowa ex-Linn</v>
      </c>
      <c r="AE122" s="23">
        <f>IFERROR(AB122/W122,"N/M")</f>
        <v>2.54299056962369</v>
      </c>
      <c r="AF122" s="14" t="str">
        <f>B122&amp;"|"&amp;TEXT(E122,"000")&amp;"|"&amp;TEXT(M122,"0.0000")</f>
        <v>2015|039|0.8500</v>
      </c>
      <c r="AG122" s="22" t="str">
        <f>IF(AND(B122&gt;=2015,B122&lt;=2024,C122=19,G122=41,I122=2,K122="A",L122="RBUP",M122&gt;=0.5,M122&lt;=0.85),"IN","OUT")</f>
        <v>IN</v>
      </c>
    </row>
    <row r="123" spans="1:33">
      <c r="A123" s="14" t="s">
        <v>79</v>
      </c>
      <c r="B123" s="16">
        <v>2015</v>
      </c>
      <c r="C123" s="16">
        <v>19</v>
      </c>
      <c r="D123" s="14" t="s">
        <v>80</v>
      </c>
      <c r="E123" s="16">
        <v>41</v>
      </c>
      <c r="F123" s="14" t="s">
        <v>106</v>
      </c>
      <c r="G123" s="16">
        <v>41</v>
      </c>
      <c r="H123" s="14" t="s">
        <v>82</v>
      </c>
      <c r="I123" s="16">
        <v>2</v>
      </c>
      <c r="J123" s="14" t="s">
        <v>83</v>
      </c>
      <c r="K123" s="14" t="s">
        <v>84</v>
      </c>
      <c r="L123" s="14" t="s">
        <v>85</v>
      </c>
      <c r="M123" s="23">
        <v>0.5</v>
      </c>
      <c r="N123" s="16">
        <v>1</v>
      </c>
      <c r="O123" s="16">
        <v>1</v>
      </c>
      <c r="P123" s="16">
        <v>0</v>
      </c>
      <c r="Q123" s="16">
        <v>2</v>
      </c>
      <c r="R123" s="16">
        <v>0</v>
      </c>
      <c r="S123" s="14" t="s">
        <v>86</v>
      </c>
      <c r="T123" s="16">
        <v>231</v>
      </c>
      <c r="U123" s="16">
        <v>0</v>
      </c>
      <c r="V123" s="18">
        <v>87732</v>
      </c>
      <c r="W123" s="18">
        <v>702</v>
      </c>
      <c r="X123" s="18">
        <v>470</v>
      </c>
      <c r="Y123" s="18">
        <v>0</v>
      </c>
      <c r="Z123" s="18">
        <v>0</v>
      </c>
      <c r="AA123" s="18">
        <v>0</v>
      </c>
      <c r="AB123" s="18">
        <v>0</v>
      </c>
      <c r="AC123" s="23">
        <v>0</v>
      </c>
      <c r="AD123" s="14" t="str">
        <f>IF(E123=113,"Linn","Iowa ex-Linn")</f>
        <v>Iowa ex-Linn</v>
      </c>
      <c r="AE123" s="23">
        <f>IFERROR(AB123/W123,"N/M")</f>
        <v>0.0</v>
      </c>
      <c r="AF123" s="14" t="str">
        <f>B123&amp;"|"&amp;TEXT(E123,"000")&amp;"|"&amp;TEXT(M123,"0.0000")</f>
        <v>2015|041|0.5000</v>
      </c>
      <c r="AG123" s="22" t="str">
        <f>IF(AND(B123&gt;=2015,B123&lt;=2024,C123=19,G123=41,I123=2,K123="A",L123="RBUP",M123&gt;=0.5,M123&lt;=0.85),"IN","OUT")</f>
        <v>IN</v>
      </c>
    </row>
    <row r="124" spans="1:33">
      <c r="A124" s="14" t="s">
        <v>79</v>
      </c>
      <c r="B124" s="16">
        <v>2015</v>
      </c>
      <c r="C124" s="16">
        <v>19</v>
      </c>
      <c r="D124" s="14" t="s">
        <v>80</v>
      </c>
      <c r="E124" s="16">
        <v>41</v>
      </c>
      <c r="F124" s="14" t="s">
        <v>106</v>
      </c>
      <c r="G124" s="16">
        <v>41</v>
      </c>
      <c r="H124" s="14" t="s">
        <v>82</v>
      </c>
      <c r="I124" s="16">
        <v>2</v>
      </c>
      <c r="J124" s="14" t="s">
        <v>83</v>
      </c>
      <c r="K124" s="14" t="s">
        <v>84</v>
      </c>
      <c r="L124" s="14" t="s">
        <v>85</v>
      </c>
      <c r="M124" s="23">
        <v>0.6</v>
      </c>
      <c r="N124" s="16">
        <v>1</v>
      </c>
      <c r="O124" s="16">
        <v>1</v>
      </c>
      <c r="P124" s="16">
        <v>0</v>
      </c>
      <c r="Q124" s="16">
        <v>3</v>
      </c>
      <c r="R124" s="16">
        <v>0</v>
      </c>
      <c r="S124" s="14" t="s">
        <v>86</v>
      </c>
      <c r="T124" s="16">
        <v>59</v>
      </c>
      <c r="U124" s="16">
        <v>0</v>
      </c>
      <c r="V124" s="18">
        <v>21353</v>
      </c>
      <c r="W124" s="18">
        <v>312</v>
      </c>
      <c r="X124" s="18">
        <v>199</v>
      </c>
      <c r="Y124" s="18">
        <v>0</v>
      </c>
      <c r="Z124" s="18">
        <v>0</v>
      </c>
      <c r="AA124" s="18">
        <v>0</v>
      </c>
      <c r="AB124" s="18">
        <v>0</v>
      </c>
      <c r="AC124" s="23">
        <v>0</v>
      </c>
      <c r="AD124" s="14" t="str">
        <f>IF(E124=113,"Linn","Iowa ex-Linn")</f>
        <v>Iowa ex-Linn</v>
      </c>
      <c r="AE124" s="23">
        <f>IFERROR(AB124/W124,"N/M")</f>
        <v>0.0</v>
      </c>
      <c r="AF124" s="14" t="str">
        <f>B124&amp;"|"&amp;TEXT(E124,"000")&amp;"|"&amp;TEXT(M124,"0.0000")</f>
        <v>2015|041|0.6000</v>
      </c>
      <c r="AG124" s="22" t="str">
        <f>IF(AND(B124&gt;=2015,B124&lt;=2024,C124=19,G124=41,I124=2,K124="A",L124="RBUP",M124&gt;=0.5,M124&lt;=0.85),"IN","OUT")</f>
        <v>IN</v>
      </c>
    </row>
    <row r="125" spans="1:33">
      <c r="A125" s="14" t="s">
        <v>79</v>
      </c>
      <c r="B125" s="16">
        <v>2015</v>
      </c>
      <c r="C125" s="16">
        <v>19</v>
      </c>
      <c r="D125" s="14" t="s">
        <v>80</v>
      </c>
      <c r="E125" s="16">
        <v>41</v>
      </c>
      <c r="F125" s="14" t="s">
        <v>106</v>
      </c>
      <c r="G125" s="16">
        <v>41</v>
      </c>
      <c r="H125" s="14" t="s">
        <v>82</v>
      </c>
      <c r="I125" s="16">
        <v>2</v>
      </c>
      <c r="J125" s="14" t="s">
        <v>83</v>
      </c>
      <c r="K125" s="14" t="s">
        <v>84</v>
      </c>
      <c r="L125" s="14" t="s">
        <v>85</v>
      </c>
      <c r="M125" s="23">
        <v>0.65</v>
      </c>
      <c r="N125" s="16">
        <v>12</v>
      </c>
      <c r="O125" s="16">
        <v>9</v>
      </c>
      <c r="P125" s="16">
        <v>0</v>
      </c>
      <c r="Q125" s="16">
        <v>10</v>
      </c>
      <c r="R125" s="16">
        <v>0</v>
      </c>
      <c r="S125" s="14" t="s">
        <v>86</v>
      </c>
      <c r="T125" s="16">
        <v>765</v>
      </c>
      <c r="U125" s="16">
        <v>0</v>
      </c>
      <c r="V125" s="18">
        <v>427840</v>
      </c>
      <c r="W125" s="18">
        <v>7586</v>
      </c>
      <c r="X125" s="18">
        <v>4864</v>
      </c>
      <c r="Y125" s="18">
        <v>0</v>
      </c>
      <c r="Z125" s="18">
        <v>0</v>
      </c>
      <c r="AA125" s="18">
        <v>0</v>
      </c>
      <c r="AB125" s="18">
        <v>0</v>
      </c>
      <c r="AC125" s="23">
        <v>0</v>
      </c>
      <c r="AD125" s="14" t="str">
        <f>IF(E125=113,"Linn","Iowa ex-Linn")</f>
        <v>Iowa ex-Linn</v>
      </c>
      <c r="AE125" s="23">
        <f>IFERROR(AB125/W125,"N/M")</f>
        <v>0.0</v>
      </c>
      <c r="AF125" s="14" t="str">
        <f>B125&amp;"|"&amp;TEXT(E125,"000")&amp;"|"&amp;TEXT(M125,"0.0000")</f>
        <v>2015|041|0.6500</v>
      </c>
      <c r="AG125" s="22" t="str">
        <f>IF(AND(B125&gt;=2015,B125&lt;=2024,C125=19,G125=41,I125=2,K125="A",L125="RBUP",M125&gt;=0.5,M125&lt;=0.85),"IN","OUT")</f>
        <v>IN</v>
      </c>
    </row>
    <row r="126" spans="1:33">
      <c r="A126" s="14" t="s">
        <v>79</v>
      </c>
      <c r="B126" s="16">
        <v>2015</v>
      </c>
      <c r="C126" s="16">
        <v>19</v>
      </c>
      <c r="D126" s="14" t="s">
        <v>80</v>
      </c>
      <c r="E126" s="16">
        <v>41</v>
      </c>
      <c r="F126" s="14" t="s">
        <v>106</v>
      </c>
      <c r="G126" s="16">
        <v>41</v>
      </c>
      <c r="H126" s="14" t="s">
        <v>82</v>
      </c>
      <c r="I126" s="16">
        <v>2</v>
      </c>
      <c r="J126" s="14" t="s">
        <v>83</v>
      </c>
      <c r="K126" s="14" t="s">
        <v>84</v>
      </c>
      <c r="L126" s="14" t="s">
        <v>85</v>
      </c>
      <c r="M126" s="23">
        <v>0.7</v>
      </c>
      <c r="N126" s="16">
        <v>42</v>
      </c>
      <c r="O126" s="16">
        <v>36</v>
      </c>
      <c r="P126" s="16">
        <v>0</v>
      </c>
      <c r="Q126" s="16">
        <v>46</v>
      </c>
      <c r="R126" s="16">
        <v>0</v>
      </c>
      <c r="S126" s="14" t="s">
        <v>86</v>
      </c>
      <c r="T126" s="16">
        <v>4888</v>
      </c>
      <c r="U126" s="16">
        <v>0</v>
      </c>
      <c r="V126" s="18">
        <v>2683760</v>
      </c>
      <c r="W126" s="18">
        <v>67633</v>
      </c>
      <c r="X126" s="18">
        <v>47033</v>
      </c>
      <c r="Y126" s="18">
        <v>0</v>
      </c>
      <c r="Z126" s="18">
        <v>0</v>
      </c>
      <c r="AA126" s="18">
        <v>0</v>
      </c>
      <c r="AB126" s="18">
        <v>0</v>
      </c>
      <c r="AC126" s="23">
        <v>0</v>
      </c>
      <c r="AD126" s="14" t="str">
        <f>IF(E126=113,"Linn","Iowa ex-Linn")</f>
        <v>Iowa ex-Linn</v>
      </c>
      <c r="AE126" s="23">
        <f>IFERROR(AB126/W126,"N/M")</f>
        <v>0.0</v>
      </c>
      <c r="AF126" s="14" t="str">
        <f>B126&amp;"|"&amp;TEXT(E126,"000")&amp;"|"&amp;TEXT(M126,"0.0000")</f>
        <v>2015|041|0.7000</v>
      </c>
      <c r="AG126" s="22" t="str">
        <f>IF(AND(B126&gt;=2015,B126&lt;=2024,C126=19,G126=41,I126=2,K126="A",L126="RBUP",M126&gt;=0.5,M126&lt;=0.85),"IN","OUT")</f>
        <v>IN</v>
      </c>
    </row>
    <row r="127" spans="1:33">
      <c r="A127" s="14" t="s">
        <v>79</v>
      </c>
      <c r="B127" s="16">
        <v>2015</v>
      </c>
      <c r="C127" s="16">
        <v>19</v>
      </c>
      <c r="D127" s="14" t="s">
        <v>80</v>
      </c>
      <c r="E127" s="16">
        <v>41</v>
      </c>
      <c r="F127" s="14" t="s">
        <v>106</v>
      </c>
      <c r="G127" s="16">
        <v>41</v>
      </c>
      <c r="H127" s="14" t="s">
        <v>82</v>
      </c>
      <c r="I127" s="16">
        <v>2</v>
      </c>
      <c r="J127" s="14" t="s">
        <v>83</v>
      </c>
      <c r="K127" s="14" t="s">
        <v>84</v>
      </c>
      <c r="L127" s="14" t="s">
        <v>85</v>
      </c>
      <c r="M127" s="23">
        <v>0.75</v>
      </c>
      <c r="N127" s="16">
        <v>144</v>
      </c>
      <c r="O127" s="16">
        <v>119</v>
      </c>
      <c r="P127" s="16">
        <v>0</v>
      </c>
      <c r="Q127" s="16">
        <v>201</v>
      </c>
      <c r="R127" s="16">
        <v>0</v>
      </c>
      <c r="S127" s="14" t="s">
        <v>86</v>
      </c>
      <c r="T127" s="16">
        <v>21293</v>
      </c>
      <c r="U127" s="16">
        <v>0</v>
      </c>
      <c r="V127" s="18">
        <v>12406823</v>
      </c>
      <c r="W127" s="18">
        <v>465465</v>
      </c>
      <c r="X127" s="18">
        <v>307196</v>
      </c>
      <c r="Y127" s="18">
        <v>0</v>
      </c>
      <c r="Z127" s="18">
        <v>0</v>
      </c>
      <c r="AA127" s="18">
        <v>0</v>
      </c>
      <c r="AB127" s="18">
        <v>0</v>
      </c>
      <c r="AC127" s="23">
        <v>0</v>
      </c>
      <c r="AD127" s="14" t="str">
        <f>IF(E127=113,"Linn","Iowa ex-Linn")</f>
        <v>Iowa ex-Linn</v>
      </c>
      <c r="AE127" s="23">
        <f>IFERROR(AB127/W127,"N/M")</f>
        <v>0.0</v>
      </c>
      <c r="AF127" s="14" t="str">
        <f>B127&amp;"|"&amp;TEXT(E127,"000")&amp;"|"&amp;TEXT(M127,"0.0000")</f>
        <v>2015|041|0.7500</v>
      </c>
      <c r="AG127" s="22" t="str">
        <f>IF(AND(B127&gt;=2015,B127&lt;=2024,C127=19,G127=41,I127=2,K127="A",L127="RBUP",M127&gt;=0.5,M127&lt;=0.85),"IN","OUT")</f>
        <v>IN</v>
      </c>
    </row>
    <row r="128" spans="1:33">
      <c r="A128" s="14" t="s">
        <v>79</v>
      </c>
      <c r="B128" s="16">
        <v>2015</v>
      </c>
      <c r="C128" s="16">
        <v>19</v>
      </c>
      <c r="D128" s="14" t="s">
        <v>80</v>
      </c>
      <c r="E128" s="16">
        <v>41</v>
      </c>
      <c r="F128" s="14" t="s">
        <v>106</v>
      </c>
      <c r="G128" s="16">
        <v>41</v>
      </c>
      <c r="H128" s="14" t="s">
        <v>82</v>
      </c>
      <c r="I128" s="16">
        <v>2</v>
      </c>
      <c r="J128" s="14" t="s">
        <v>83</v>
      </c>
      <c r="K128" s="14" t="s">
        <v>84</v>
      </c>
      <c r="L128" s="14" t="s">
        <v>85</v>
      </c>
      <c r="M128" s="23">
        <v>0.8</v>
      </c>
      <c r="N128" s="16">
        <v>316</v>
      </c>
      <c r="O128" s="16">
        <v>271</v>
      </c>
      <c r="P128" s="16">
        <v>9</v>
      </c>
      <c r="Q128" s="16">
        <v>486</v>
      </c>
      <c r="R128" s="16">
        <v>18</v>
      </c>
      <c r="S128" s="14" t="s">
        <v>86</v>
      </c>
      <c r="T128" s="16">
        <v>59077</v>
      </c>
      <c r="U128" s="16">
        <v>0</v>
      </c>
      <c r="V128" s="18">
        <v>37084695</v>
      </c>
      <c r="W128" s="18">
        <v>1839012</v>
      </c>
      <c r="X128" s="18">
        <v>1079181</v>
      </c>
      <c r="Y128" s="18">
        <v>0</v>
      </c>
      <c r="Z128" s="18">
        <v>0</v>
      </c>
      <c r="AA128" s="18">
        <v>0</v>
      </c>
      <c r="AB128" s="18">
        <v>109404</v>
      </c>
      <c r="AC128" s="23">
        <v>0.06</v>
      </c>
      <c r="AD128" s="14" t="str">
        <f>IF(E128=113,"Linn","Iowa ex-Linn")</f>
        <v>Iowa ex-Linn</v>
      </c>
      <c r="AE128" s="23">
        <f>IFERROR(AB128/W128,"N/M")</f>
        <v>0.05949063953905684</v>
      </c>
      <c r="AF128" s="14" t="str">
        <f>B128&amp;"|"&amp;TEXT(E128,"000")&amp;"|"&amp;TEXT(M128,"0.0000")</f>
        <v>2015|041|0.8000</v>
      </c>
      <c r="AG128" s="22" t="str">
        <f>IF(AND(B128&gt;=2015,B128&lt;=2024,C128=19,G128=41,I128=2,K128="A",L128="RBUP",M128&gt;=0.5,M128&lt;=0.85),"IN","OUT")</f>
        <v>IN</v>
      </c>
    </row>
    <row r="129" spans="1:33">
      <c r="A129" s="14" t="s">
        <v>79</v>
      </c>
      <c r="B129" s="16">
        <v>2015</v>
      </c>
      <c r="C129" s="16">
        <v>19</v>
      </c>
      <c r="D129" s="14" t="s">
        <v>80</v>
      </c>
      <c r="E129" s="16">
        <v>41</v>
      </c>
      <c r="F129" s="14" t="s">
        <v>106</v>
      </c>
      <c r="G129" s="16">
        <v>41</v>
      </c>
      <c r="H129" s="14" t="s">
        <v>82</v>
      </c>
      <c r="I129" s="16">
        <v>2</v>
      </c>
      <c r="J129" s="14" t="s">
        <v>83</v>
      </c>
      <c r="K129" s="14" t="s">
        <v>84</v>
      </c>
      <c r="L129" s="14" t="s">
        <v>85</v>
      </c>
      <c r="M129" s="23">
        <v>0.85</v>
      </c>
      <c r="N129" s="16">
        <v>338</v>
      </c>
      <c r="O129" s="16">
        <v>280</v>
      </c>
      <c r="P129" s="16">
        <v>26</v>
      </c>
      <c r="Q129" s="16">
        <v>518</v>
      </c>
      <c r="R129" s="16">
        <v>37</v>
      </c>
      <c r="S129" s="14" t="s">
        <v>86</v>
      </c>
      <c r="T129" s="16">
        <v>54536</v>
      </c>
      <c r="U129" s="16">
        <v>0</v>
      </c>
      <c r="V129" s="18">
        <v>35253556</v>
      </c>
      <c r="W129" s="18">
        <v>2235642</v>
      </c>
      <c r="X129" s="18">
        <v>1001723</v>
      </c>
      <c r="Y129" s="18">
        <v>0</v>
      </c>
      <c r="Z129" s="18">
        <v>0</v>
      </c>
      <c r="AA129" s="18">
        <v>0</v>
      </c>
      <c r="AB129" s="18">
        <v>292742</v>
      </c>
      <c r="AC129" s="23">
        <v>0.13</v>
      </c>
      <c r="AD129" s="14" t="str">
        <f>IF(E129=113,"Linn","Iowa ex-Linn")</f>
        <v>Iowa ex-Linn</v>
      </c>
      <c r="AE129" s="23">
        <f>IFERROR(AB129/W129,"N/M")</f>
        <v>0.13094314742700308</v>
      </c>
      <c r="AF129" s="14" t="str">
        <f>B129&amp;"|"&amp;TEXT(E129,"000")&amp;"|"&amp;TEXT(M129,"0.0000")</f>
        <v>2015|041|0.8500</v>
      </c>
      <c r="AG129" s="22" t="str">
        <f>IF(AND(B129&gt;=2015,B129&lt;=2024,C129=19,G129=41,I129=2,K129="A",L129="RBUP",M129&gt;=0.5,M129&lt;=0.85),"IN","OUT")</f>
        <v>IN</v>
      </c>
    </row>
    <row r="130" spans="1:33">
      <c r="A130" s="14" t="s">
        <v>79</v>
      </c>
      <c r="B130" s="16">
        <v>2015</v>
      </c>
      <c r="C130" s="16">
        <v>19</v>
      </c>
      <c r="D130" s="14" t="s">
        <v>80</v>
      </c>
      <c r="E130" s="16">
        <v>43</v>
      </c>
      <c r="F130" s="14" t="s">
        <v>107</v>
      </c>
      <c r="G130" s="16">
        <v>41</v>
      </c>
      <c r="H130" s="14" t="s">
        <v>82</v>
      </c>
      <c r="I130" s="16">
        <v>2</v>
      </c>
      <c r="J130" s="14" t="s">
        <v>83</v>
      </c>
      <c r="K130" s="14" t="s">
        <v>84</v>
      </c>
      <c r="L130" s="14" t="s">
        <v>85</v>
      </c>
      <c r="M130" s="23">
        <v>0.55</v>
      </c>
      <c r="N130" s="16">
        <v>1</v>
      </c>
      <c r="O130" s="16">
        <v>1</v>
      </c>
      <c r="P130" s="16">
        <v>0</v>
      </c>
      <c r="Q130" s="16">
        <v>1</v>
      </c>
      <c r="R130" s="16">
        <v>0</v>
      </c>
      <c r="S130" s="14" t="s">
        <v>86</v>
      </c>
      <c r="T130" s="16">
        <v>27</v>
      </c>
      <c r="U130" s="16">
        <v>0</v>
      </c>
      <c r="V130" s="18">
        <v>8135</v>
      </c>
      <c r="W130" s="18">
        <v>644</v>
      </c>
      <c r="X130" s="18">
        <v>412</v>
      </c>
      <c r="Y130" s="18">
        <v>0</v>
      </c>
      <c r="Z130" s="18">
        <v>0</v>
      </c>
      <c r="AA130" s="18">
        <v>0</v>
      </c>
      <c r="AB130" s="18">
        <v>0</v>
      </c>
      <c r="AC130" s="23">
        <v>0</v>
      </c>
      <c r="AD130" s="14" t="str">
        <f>IF(E130=113,"Linn","Iowa ex-Linn")</f>
        <v>Iowa ex-Linn</v>
      </c>
      <c r="AE130" s="23">
        <f>IFERROR(AB130/W130,"N/M")</f>
        <v>0.0</v>
      </c>
      <c r="AF130" s="14" t="str">
        <f>B130&amp;"|"&amp;TEXT(E130,"000")&amp;"|"&amp;TEXT(M130,"0.0000")</f>
        <v>2015|043|0.5500</v>
      </c>
      <c r="AG130" s="22" t="str">
        <f>IF(AND(B130&gt;=2015,B130&lt;=2024,C130=19,G130=41,I130=2,K130="A",L130="RBUP",M130&gt;=0.5,M130&lt;=0.85),"IN","OUT")</f>
        <v>IN</v>
      </c>
    </row>
    <row r="131" spans="1:33">
      <c r="A131" s="14" t="s">
        <v>79</v>
      </c>
      <c r="B131" s="16">
        <v>2015</v>
      </c>
      <c r="C131" s="16">
        <v>19</v>
      </c>
      <c r="D131" s="14" t="s">
        <v>80</v>
      </c>
      <c r="E131" s="16">
        <v>43</v>
      </c>
      <c r="F131" s="14" t="s">
        <v>107</v>
      </c>
      <c r="G131" s="16">
        <v>41</v>
      </c>
      <c r="H131" s="14" t="s">
        <v>82</v>
      </c>
      <c r="I131" s="16">
        <v>2</v>
      </c>
      <c r="J131" s="14" t="s">
        <v>83</v>
      </c>
      <c r="K131" s="14" t="s">
        <v>84</v>
      </c>
      <c r="L131" s="14" t="s">
        <v>85</v>
      </c>
      <c r="M131" s="23">
        <v>0.6</v>
      </c>
      <c r="N131" s="16">
        <v>2</v>
      </c>
      <c r="O131" s="16">
        <v>2</v>
      </c>
      <c r="P131" s="16">
        <v>0</v>
      </c>
      <c r="Q131" s="16">
        <v>2</v>
      </c>
      <c r="R131" s="16">
        <v>0</v>
      </c>
      <c r="S131" s="14" t="s">
        <v>86</v>
      </c>
      <c r="T131" s="16">
        <v>136</v>
      </c>
      <c r="U131" s="16">
        <v>0</v>
      </c>
      <c r="V131" s="18">
        <v>62813</v>
      </c>
      <c r="W131" s="18">
        <v>1947</v>
      </c>
      <c r="X131" s="18">
        <v>1246</v>
      </c>
      <c r="Y131" s="18">
        <v>0</v>
      </c>
      <c r="Z131" s="18">
        <v>0</v>
      </c>
      <c r="AA131" s="18">
        <v>0</v>
      </c>
      <c r="AB131" s="18">
        <v>0</v>
      </c>
      <c r="AC131" s="23">
        <v>0</v>
      </c>
      <c r="AD131" s="14" t="str">
        <f>IF(E131=113,"Linn","Iowa ex-Linn")</f>
        <v>Iowa ex-Linn</v>
      </c>
      <c r="AE131" s="23">
        <f>IFERROR(AB131/W131,"N/M")</f>
        <v>0.0</v>
      </c>
      <c r="AF131" s="14" t="str">
        <f>B131&amp;"|"&amp;TEXT(E131,"000")&amp;"|"&amp;TEXT(M131,"0.0000")</f>
        <v>2015|043|0.6000</v>
      </c>
      <c r="AG131" s="22" t="str">
        <f>IF(AND(B131&gt;=2015,B131&lt;=2024,C131=19,G131=41,I131=2,K131="A",L131="RBUP",M131&gt;=0.5,M131&lt;=0.85),"IN","OUT")</f>
        <v>IN</v>
      </c>
    </row>
    <row r="132" spans="1:33">
      <c r="A132" s="14" t="s">
        <v>79</v>
      </c>
      <c r="B132" s="16">
        <v>2015</v>
      </c>
      <c r="C132" s="16">
        <v>19</v>
      </c>
      <c r="D132" s="14" t="s">
        <v>80</v>
      </c>
      <c r="E132" s="16">
        <v>43</v>
      </c>
      <c r="F132" s="14" t="s">
        <v>107</v>
      </c>
      <c r="G132" s="16">
        <v>41</v>
      </c>
      <c r="H132" s="14" t="s">
        <v>82</v>
      </c>
      <c r="I132" s="16">
        <v>2</v>
      </c>
      <c r="J132" s="14" t="s">
        <v>83</v>
      </c>
      <c r="K132" s="14" t="s">
        <v>84</v>
      </c>
      <c r="L132" s="14" t="s">
        <v>85</v>
      </c>
      <c r="M132" s="23">
        <v>0.65</v>
      </c>
      <c r="N132" s="16">
        <v>7</v>
      </c>
      <c r="O132" s="16">
        <v>7</v>
      </c>
      <c r="P132" s="16">
        <v>0</v>
      </c>
      <c r="Q132" s="16">
        <v>7</v>
      </c>
      <c r="R132" s="16">
        <v>0</v>
      </c>
      <c r="S132" s="14" t="s">
        <v>86</v>
      </c>
      <c r="T132" s="16">
        <v>1387</v>
      </c>
      <c r="U132" s="16">
        <v>0</v>
      </c>
      <c r="V132" s="18">
        <v>733004</v>
      </c>
      <c r="W132" s="18">
        <v>11485</v>
      </c>
      <c r="X132" s="18">
        <v>8742</v>
      </c>
      <c r="Y132" s="18">
        <v>0</v>
      </c>
      <c r="Z132" s="18">
        <v>0</v>
      </c>
      <c r="AA132" s="18">
        <v>0</v>
      </c>
      <c r="AB132" s="18">
        <v>0</v>
      </c>
      <c r="AC132" s="23">
        <v>0</v>
      </c>
      <c r="AD132" s="14" t="str">
        <f>IF(E132=113,"Linn","Iowa ex-Linn")</f>
        <v>Iowa ex-Linn</v>
      </c>
      <c r="AE132" s="23">
        <f>IFERROR(AB132/W132,"N/M")</f>
        <v>0.0</v>
      </c>
      <c r="AF132" s="14" t="str">
        <f>B132&amp;"|"&amp;TEXT(E132,"000")&amp;"|"&amp;TEXT(M132,"0.0000")</f>
        <v>2015|043|0.6500</v>
      </c>
      <c r="AG132" s="22" t="str">
        <f>IF(AND(B132&gt;=2015,B132&lt;=2024,C132=19,G132=41,I132=2,K132="A",L132="RBUP",M132&gt;=0.5,M132&lt;=0.85),"IN","OUT")</f>
        <v>IN</v>
      </c>
    </row>
    <row r="133" spans="1:33">
      <c r="A133" s="14" t="s">
        <v>79</v>
      </c>
      <c r="B133" s="16">
        <v>2015</v>
      </c>
      <c r="C133" s="16">
        <v>19</v>
      </c>
      <c r="D133" s="14" t="s">
        <v>80</v>
      </c>
      <c r="E133" s="16">
        <v>43</v>
      </c>
      <c r="F133" s="14" t="s">
        <v>107</v>
      </c>
      <c r="G133" s="16">
        <v>41</v>
      </c>
      <c r="H133" s="14" t="s">
        <v>82</v>
      </c>
      <c r="I133" s="16">
        <v>2</v>
      </c>
      <c r="J133" s="14" t="s">
        <v>83</v>
      </c>
      <c r="K133" s="14" t="s">
        <v>84</v>
      </c>
      <c r="L133" s="14" t="s">
        <v>85</v>
      </c>
      <c r="M133" s="23">
        <v>0.7</v>
      </c>
      <c r="N133" s="16">
        <v>26</v>
      </c>
      <c r="O133" s="16">
        <v>22</v>
      </c>
      <c r="P133" s="16">
        <v>2</v>
      </c>
      <c r="Q133" s="16">
        <v>23</v>
      </c>
      <c r="R133" s="16">
        <v>2</v>
      </c>
      <c r="S133" s="14" t="s">
        <v>86</v>
      </c>
      <c r="T133" s="16">
        <v>3270</v>
      </c>
      <c r="U133" s="16">
        <v>0</v>
      </c>
      <c r="V133" s="18">
        <v>1726797</v>
      </c>
      <c r="W133" s="18">
        <v>44717</v>
      </c>
      <c r="X133" s="18">
        <v>33940</v>
      </c>
      <c r="Y133" s="18">
        <v>0</v>
      </c>
      <c r="Z133" s="18">
        <v>0</v>
      </c>
      <c r="AA133" s="18">
        <v>0</v>
      </c>
      <c r="AB133" s="18">
        <v>5406</v>
      </c>
      <c r="AC133" s="23">
        <v>0.12</v>
      </c>
      <c r="AD133" s="14" t="str">
        <f>IF(E133=113,"Linn","Iowa ex-Linn")</f>
        <v>Iowa ex-Linn</v>
      </c>
      <c r="AE133" s="23">
        <f>IFERROR(AB133/W133,"N/M")</f>
        <v>0.12089361987610976</v>
      </c>
      <c r="AF133" s="14" t="str">
        <f>B133&amp;"|"&amp;TEXT(E133,"000")&amp;"|"&amp;TEXT(M133,"0.0000")</f>
        <v>2015|043|0.7000</v>
      </c>
      <c r="AG133" s="22" t="str">
        <f>IF(AND(B133&gt;=2015,B133&lt;=2024,C133=19,G133=41,I133=2,K133="A",L133="RBUP",M133&gt;=0.5,M133&lt;=0.85),"IN","OUT")</f>
        <v>IN</v>
      </c>
    </row>
    <row r="134" spans="1:33">
      <c r="A134" s="14" t="s">
        <v>79</v>
      </c>
      <c r="B134" s="16">
        <v>2015</v>
      </c>
      <c r="C134" s="16">
        <v>19</v>
      </c>
      <c r="D134" s="14" t="s">
        <v>80</v>
      </c>
      <c r="E134" s="16">
        <v>43</v>
      </c>
      <c r="F134" s="14" t="s">
        <v>107</v>
      </c>
      <c r="G134" s="16">
        <v>41</v>
      </c>
      <c r="H134" s="14" t="s">
        <v>82</v>
      </c>
      <c r="I134" s="16">
        <v>2</v>
      </c>
      <c r="J134" s="14" t="s">
        <v>83</v>
      </c>
      <c r="K134" s="14" t="s">
        <v>84</v>
      </c>
      <c r="L134" s="14" t="s">
        <v>85</v>
      </c>
      <c r="M134" s="23">
        <v>0.75</v>
      </c>
      <c r="N134" s="16">
        <v>104</v>
      </c>
      <c r="O134" s="16">
        <v>93</v>
      </c>
      <c r="P134" s="16">
        <v>9</v>
      </c>
      <c r="Q134" s="16">
        <v>98</v>
      </c>
      <c r="R134" s="16">
        <v>9</v>
      </c>
      <c r="S134" s="14" t="s">
        <v>86</v>
      </c>
      <c r="T134" s="16">
        <v>14584</v>
      </c>
      <c r="U134" s="16">
        <v>0</v>
      </c>
      <c r="V134" s="18">
        <v>8573364</v>
      </c>
      <c r="W134" s="18">
        <v>294695</v>
      </c>
      <c r="X134" s="18">
        <v>216600</v>
      </c>
      <c r="Y134" s="18">
        <v>0</v>
      </c>
      <c r="Z134" s="18">
        <v>0</v>
      </c>
      <c r="AA134" s="18">
        <v>0</v>
      </c>
      <c r="AB134" s="18">
        <v>19472</v>
      </c>
      <c r="AC134" s="23">
        <v>0.07000000000000001</v>
      </c>
      <c r="AD134" s="14" t="str">
        <f>IF(E134=113,"Linn","Iowa ex-Linn")</f>
        <v>Iowa ex-Linn</v>
      </c>
      <c r="AE134" s="23">
        <f>IFERROR(AB134/W134,"N/M")</f>
        <v>0.06607509458932116</v>
      </c>
      <c r="AF134" s="14" t="str">
        <f>B134&amp;"|"&amp;TEXT(E134,"000")&amp;"|"&amp;TEXT(M134,"0.0000")</f>
        <v>2015|043|0.7500</v>
      </c>
      <c r="AG134" s="22" t="str">
        <f>IF(AND(B134&gt;=2015,B134&lt;=2024,C134=19,G134=41,I134=2,K134="A",L134="RBUP",M134&gt;=0.5,M134&lt;=0.85),"IN","OUT")</f>
        <v>IN</v>
      </c>
    </row>
    <row r="135" spans="1:33">
      <c r="A135" s="14" t="s">
        <v>79</v>
      </c>
      <c r="B135" s="16">
        <v>2015</v>
      </c>
      <c r="C135" s="16">
        <v>19</v>
      </c>
      <c r="D135" s="14" t="s">
        <v>80</v>
      </c>
      <c r="E135" s="16">
        <v>43</v>
      </c>
      <c r="F135" s="14" t="s">
        <v>107</v>
      </c>
      <c r="G135" s="16">
        <v>41</v>
      </c>
      <c r="H135" s="14" t="s">
        <v>82</v>
      </c>
      <c r="I135" s="16">
        <v>2</v>
      </c>
      <c r="J135" s="14" t="s">
        <v>83</v>
      </c>
      <c r="K135" s="14" t="s">
        <v>84</v>
      </c>
      <c r="L135" s="14" t="s">
        <v>85</v>
      </c>
      <c r="M135" s="23">
        <v>0.8</v>
      </c>
      <c r="N135" s="16">
        <v>329</v>
      </c>
      <c r="O135" s="16">
        <v>290</v>
      </c>
      <c r="P135" s="16">
        <v>20</v>
      </c>
      <c r="Q135" s="16">
        <v>314</v>
      </c>
      <c r="R135" s="16">
        <v>21</v>
      </c>
      <c r="S135" s="14" t="s">
        <v>86</v>
      </c>
      <c r="T135" s="16">
        <v>55273</v>
      </c>
      <c r="U135" s="16">
        <v>0</v>
      </c>
      <c r="V135" s="18">
        <v>33958587</v>
      </c>
      <c r="W135" s="18">
        <v>1640378</v>
      </c>
      <c r="X135" s="18">
        <v>1074810</v>
      </c>
      <c r="Y135" s="18">
        <v>0</v>
      </c>
      <c r="Z135" s="18">
        <v>0</v>
      </c>
      <c r="AA135" s="18">
        <v>0</v>
      </c>
      <c r="AB135" s="18">
        <v>168161</v>
      </c>
      <c r="AC135" s="23">
        <v>0.1</v>
      </c>
      <c r="AD135" s="14" t="str">
        <f>IF(E135=113,"Linn","Iowa ex-Linn")</f>
        <v>Iowa ex-Linn</v>
      </c>
      <c r="AE135" s="23">
        <f>IFERROR(AB135/W135,"N/M")</f>
        <v>0.10251356699492434</v>
      </c>
      <c r="AF135" s="14" t="str">
        <f>B135&amp;"|"&amp;TEXT(E135,"000")&amp;"|"&amp;TEXT(M135,"0.0000")</f>
        <v>2015|043|0.8000</v>
      </c>
      <c r="AG135" s="22" t="str">
        <f>IF(AND(B135&gt;=2015,B135&lt;=2024,C135=19,G135=41,I135=2,K135="A",L135="RBUP",M135&gt;=0.5,M135&lt;=0.85),"IN","OUT")</f>
        <v>IN</v>
      </c>
    </row>
    <row r="136" spans="1:33">
      <c r="A136" s="14" t="s">
        <v>79</v>
      </c>
      <c r="B136" s="16">
        <v>2015</v>
      </c>
      <c r="C136" s="16">
        <v>19</v>
      </c>
      <c r="D136" s="14" t="s">
        <v>80</v>
      </c>
      <c r="E136" s="16">
        <v>43</v>
      </c>
      <c r="F136" s="14" t="s">
        <v>107</v>
      </c>
      <c r="G136" s="16">
        <v>41</v>
      </c>
      <c r="H136" s="14" t="s">
        <v>82</v>
      </c>
      <c r="I136" s="16">
        <v>2</v>
      </c>
      <c r="J136" s="14" t="s">
        <v>83</v>
      </c>
      <c r="K136" s="14" t="s">
        <v>84</v>
      </c>
      <c r="L136" s="14" t="s">
        <v>85</v>
      </c>
      <c r="M136" s="23">
        <v>0.85</v>
      </c>
      <c r="N136" s="16">
        <v>331</v>
      </c>
      <c r="O136" s="16">
        <v>294</v>
      </c>
      <c r="P136" s="16">
        <v>39</v>
      </c>
      <c r="Q136" s="16">
        <v>356</v>
      </c>
      <c r="R136" s="16">
        <v>44</v>
      </c>
      <c r="S136" s="14" t="s">
        <v>86</v>
      </c>
      <c r="T136" s="16">
        <v>63818</v>
      </c>
      <c r="U136" s="16">
        <v>0</v>
      </c>
      <c r="V136" s="18">
        <v>41378769</v>
      </c>
      <c r="W136" s="18">
        <v>2497662</v>
      </c>
      <c r="X136" s="18">
        <v>1264588</v>
      </c>
      <c r="Y136" s="18">
        <v>0</v>
      </c>
      <c r="Z136" s="18">
        <v>0</v>
      </c>
      <c r="AA136" s="18">
        <v>0</v>
      </c>
      <c r="AB136" s="18">
        <v>292339</v>
      </c>
      <c r="AC136" s="23">
        <v>0.12</v>
      </c>
      <c r="AD136" s="14" t="str">
        <f>IF(E136=113,"Linn","Iowa ex-Linn")</f>
        <v>Iowa ex-Linn</v>
      </c>
      <c r="AE136" s="23">
        <f>IFERROR(AB136/W136,"N/M")</f>
        <v>0.11704506054061758</v>
      </c>
      <c r="AF136" s="14" t="str">
        <f>B136&amp;"|"&amp;TEXT(E136,"000")&amp;"|"&amp;TEXT(M136,"0.0000")</f>
        <v>2015|043|0.8500</v>
      </c>
      <c r="AG136" s="22" t="str">
        <f>IF(AND(B136&gt;=2015,B136&lt;=2024,C136=19,G136=41,I136=2,K136="A",L136="RBUP",M136&gt;=0.5,M136&lt;=0.85),"IN","OUT")</f>
        <v>IN</v>
      </c>
    </row>
    <row r="137" spans="1:33">
      <c r="A137" s="14" t="s">
        <v>79</v>
      </c>
      <c r="B137" s="16">
        <v>2015</v>
      </c>
      <c r="C137" s="16">
        <v>19</v>
      </c>
      <c r="D137" s="14" t="s">
        <v>80</v>
      </c>
      <c r="E137" s="16">
        <v>45</v>
      </c>
      <c r="F137" s="14" t="s">
        <v>108</v>
      </c>
      <c r="G137" s="16">
        <v>41</v>
      </c>
      <c r="H137" s="14" t="s">
        <v>82</v>
      </c>
      <c r="I137" s="16">
        <v>2</v>
      </c>
      <c r="J137" s="14" t="s">
        <v>83</v>
      </c>
      <c r="K137" s="14" t="s">
        <v>84</v>
      </c>
      <c r="L137" s="14" t="s">
        <v>85</v>
      </c>
      <c r="M137" s="23">
        <v>0.5</v>
      </c>
      <c r="N137" s="16">
        <v>2</v>
      </c>
      <c r="O137" s="16">
        <v>2</v>
      </c>
      <c r="P137" s="16">
        <v>0</v>
      </c>
      <c r="Q137" s="16">
        <v>2</v>
      </c>
      <c r="R137" s="16">
        <v>0</v>
      </c>
      <c r="S137" s="14" t="s">
        <v>86</v>
      </c>
      <c r="T137" s="16">
        <v>785</v>
      </c>
      <c r="U137" s="16">
        <v>0</v>
      </c>
      <c r="V137" s="18">
        <v>338663</v>
      </c>
      <c r="W137" s="18">
        <v>1570</v>
      </c>
      <c r="X137" s="18">
        <v>1256</v>
      </c>
      <c r="Y137" s="18">
        <v>0</v>
      </c>
      <c r="Z137" s="18">
        <v>0</v>
      </c>
      <c r="AA137" s="18">
        <v>0</v>
      </c>
      <c r="AB137" s="18">
        <v>0</v>
      </c>
      <c r="AC137" s="23">
        <v>0</v>
      </c>
      <c r="AD137" s="14" t="str">
        <f>IF(E137=113,"Linn","Iowa ex-Linn")</f>
        <v>Iowa ex-Linn</v>
      </c>
      <c r="AE137" s="23">
        <f>IFERROR(AB137/W137,"N/M")</f>
        <v>0.0</v>
      </c>
      <c r="AF137" s="14" t="str">
        <f>B137&amp;"|"&amp;TEXT(E137,"000")&amp;"|"&amp;TEXT(M137,"0.0000")</f>
        <v>2015|045|0.5000</v>
      </c>
      <c r="AG137" s="22" t="str">
        <f>IF(AND(B137&gt;=2015,B137&lt;=2024,C137=19,G137=41,I137=2,K137="A",L137="RBUP",M137&gt;=0.5,M137&lt;=0.85),"IN","OUT")</f>
        <v>IN</v>
      </c>
    </row>
    <row r="138" spans="1:33">
      <c r="A138" s="14" t="s">
        <v>79</v>
      </c>
      <c r="B138" s="16">
        <v>2015</v>
      </c>
      <c r="C138" s="16">
        <v>19</v>
      </c>
      <c r="D138" s="14" t="s">
        <v>80</v>
      </c>
      <c r="E138" s="16">
        <v>45</v>
      </c>
      <c r="F138" s="14" t="s">
        <v>108</v>
      </c>
      <c r="G138" s="16">
        <v>41</v>
      </c>
      <c r="H138" s="14" t="s">
        <v>82</v>
      </c>
      <c r="I138" s="16">
        <v>2</v>
      </c>
      <c r="J138" s="14" t="s">
        <v>83</v>
      </c>
      <c r="K138" s="14" t="s">
        <v>84</v>
      </c>
      <c r="L138" s="14" t="s">
        <v>85</v>
      </c>
      <c r="M138" s="23">
        <v>0.6</v>
      </c>
      <c r="N138" s="16">
        <v>1</v>
      </c>
      <c r="O138" s="16">
        <v>1</v>
      </c>
      <c r="P138" s="16">
        <v>0</v>
      </c>
      <c r="Q138" s="16">
        <v>1</v>
      </c>
      <c r="R138" s="16">
        <v>0</v>
      </c>
      <c r="S138" s="14" t="s">
        <v>86</v>
      </c>
      <c r="T138" s="16">
        <v>101</v>
      </c>
      <c r="U138" s="16">
        <v>0</v>
      </c>
      <c r="V138" s="18">
        <v>45223</v>
      </c>
      <c r="W138" s="18">
        <v>653</v>
      </c>
      <c r="X138" s="18">
        <v>418</v>
      </c>
      <c r="Y138" s="18">
        <v>0</v>
      </c>
      <c r="Z138" s="18">
        <v>0</v>
      </c>
      <c r="AA138" s="18">
        <v>0</v>
      </c>
      <c r="AB138" s="18">
        <v>0</v>
      </c>
      <c r="AC138" s="23">
        <v>0</v>
      </c>
      <c r="AD138" s="14" t="str">
        <f>IF(E138=113,"Linn","Iowa ex-Linn")</f>
        <v>Iowa ex-Linn</v>
      </c>
      <c r="AE138" s="23">
        <f>IFERROR(AB138/W138,"N/M")</f>
        <v>0.0</v>
      </c>
      <c r="AF138" s="14" t="str">
        <f>B138&amp;"|"&amp;TEXT(E138,"000")&amp;"|"&amp;TEXT(M138,"0.0000")</f>
        <v>2015|045|0.6000</v>
      </c>
      <c r="AG138" s="22" t="str">
        <f>IF(AND(B138&gt;=2015,B138&lt;=2024,C138=19,G138=41,I138=2,K138="A",L138="RBUP",M138&gt;=0.5,M138&lt;=0.85),"IN","OUT")</f>
        <v>IN</v>
      </c>
    </row>
    <row r="139" spans="1:33">
      <c r="A139" s="14" t="s">
        <v>79</v>
      </c>
      <c r="B139" s="16">
        <v>2015</v>
      </c>
      <c r="C139" s="16">
        <v>19</v>
      </c>
      <c r="D139" s="14" t="s">
        <v>80</v>
      </c>
      <c r="E139" s="16">
        <v>45</v>
      </c>
      <c r="F139" s="14" t="s">
        <v>108</v>
      </c>
      <c r="G139" s="16">
        <v>41</v>
      </c>
      <c r="H139" s="14" t="s">
        <v>82</v>
      </c>
      <c r="I139" s="16">
        <v>2</v>
      </c>
      <c r="J139" s="14" t="s">
        <v>83</v>
      </c>
      <c r="K139" s="14" t="s">
        <v>84</v>
      </c>
      <c r="L139" s="14" t="s">
        <v>85</v>
      </c>
      <c r="M139" s="23">
        <v>0.65</v>
      </c>
      <c r="N139" s="16">
        <v>8</v>
      </c>
      <c r="O139" s="16">
        <v>7</v>
      </c>
      <c r="P139" s="16">
        <v>0</v>
      </c>
      <c r="Q139" s="16">
        <v>11</v>
      </c>
      <c r="R139" s="16">
        <v>0</v>
      </c>
      <c r="S139" s="14" t="s">
        <v>86</v>
      </c>
      <c r="T139" s="16">
        <v>677</v>
      </c>
      <c r="U139" s="16">
        <v>0</v>
      </c>
      <c r="V139" s="18">
        <v>319565</v>
      </c>
      <c r="W139" s="18">
        <v>6027</v>
      </c>
      <c r="X139" s="18">
        <v>3556</v>
      </c>
      <c r="Y139" s="18">
        <v>0</v>
      </c>
      <c r="Z139" s="18">
        <v>0</v>
      </c>
      <c r="AA139" s="18">
        <v>0</v>
      </c>
      <c r="AB139" s="18">
        <v>0</v>
      </c>
      <c r="AC139" s="23">
        <v>0</v>
      </c>
      <c r="AD139" s="14" t="str">
        <f>IF(E139=113,"Linn","Iowa ex-Linn")</f>
        <v>Iowa ex-Linn</v>
      </c>
      <c r="AE139" s="23">
        <f>IFERROR(AB139/W139,"N/M")</f>
        <v>0.0</v>
      </c>
      <c r="AF139" s="14" t="str">
        <f>B139&amp;"|"&amp;TEXT(E139,"000")&amp;"|"&amp;TEXT(M139,"0.0000")</f>
        <v>2015|045|0.6500</v>
      </c>
      <c r="AG139" s="22" t="str">
        <f>IF(AND(B139&gt;=2015,B139&lt;=2024,C139=19,G139=41,I139=2,K139="A",L139="RBUP",M139&gt;=0.5,M139&lt;=0.85),"IN","OUT")</f>
        <v>IN</v>
      </c>
    </row>
    <row r="140" spans="1:33">
      <c r="A140" s="14" t="s">
        <v>79</v>
      </c>
      <c r="B140" s="16">
        <v>2015</v>
      </c>
      <c r="C140" s="16">
        <v>19</v>
      </c>
      <c r="D140" s="14" t="s">
        <v>80</v>
      </c>
      <c r="E140" s="16">
        <v>45</v>
      </c>
      <c r="F140" s="14" t="s">
        <v>108</v>
      </c>
      <c r="G140" s="16">
        <v>41</v>
      </c>
      <c r="H140" s="14" t="s">
        <v>82</v>
      </c>
      <c r="I140" s="16">
        <v>2</v>
      </c>
      <c r="J140" s="14" t="s">
        <v>83</v>
      </c>
      <c r="K140" s="14" t="s">
        <v>84</v>
      </c>
      <c r="L140" s="14" t="s">
        <v>85</v>
      </c>
      <c r="M140" s="23">
        <v>0.7</v>
      </c>
      <c r="N140" s="16">
        <v>30</v>
      </c>
      <c r="O140" s="16">
        <v>29</v>
      </c>
      <c r="P140" s="16">
        <v>1</v>
      </c>
      <c r="Q140" s="16">
        <v>36</v>
      </c>
      <c r="R140" s="16">
        <v>1</v>
      </c>
      <c r="S140" s="14" t="s">
        <v>86</v>
      </c>
      <c r="T140" s="16">
        <v>2999</v>
      </c>
      <c r="U140" s="16">
        <v>0</v>
      </c>
      <c r="V140" s="18">
        <v>1645552</v>
      </c>
      <c r="W140" s="18">
        <v>50410</v>
      </c>
      <c r="X140" s="18">
        <v>34160</v>
      </c>
      <c r="Y140" s="18">
        <v>0</v>
      </c>
      <c r="Z140" s="18">
        <v>0</v>
      </c>
      <c r="AA140" s="18">
        <v>0</v>
      </c>
      <c r="AB140" s="18">
        <v>2737</v>
      </c>
      <c r="AC140" s="23">
        <v>0.05</v>
      </c>
      <c r="AD140" s="14" t="str">
        <f>IF(E140=113,"Linn","Iowa ex-Linn")</f>
        <v>Iowa ex-Linn</v>
      </c>
      <c r="AE140" s="23">
        <f>IFERROR(AB140/W140,"N/M")</f>
        <v>0.054294782781194206</v>
      </c>
      <c r="AF140" s="14" t="str">
        <f>B140&amp;"|"&amp;TEXT(E140,"000")&amp;"|"&amp;TEXT(M140,"0.0000")</f>
        <v>2015|045|0.7000</v>
      </c>
      <c r="AG140" s="22" t="str">
        <f>IF(AND(B140&gt;=2015,B140&lt;=2024,C140=19,G140=41,I140=2,K140="A",L140="RBUP",M140&gt;=0.5,M140&lt;=0.85),"IN","OUT")</f>
        <v>IN</v>
      </c>
    </row>
    <row r="141" spans="1:33">
      <c r="A141" s="14" t="s">
        <v>79</v>
      </c>
      <c r="B141" s="16">
        <v>2015</v>
      </c>
      <c r="C141" s="16">
        <v>19</v>
      </c>
      <c r="D141" s="14" t="s">
        <v>80</v>
      </c>
      <c r="E141" s="16">
        <v>45</v>
      </c>
      <c r="F141" s="14" t="s">
        <v>108</v>
      </c>
      <c r="G141" s="16">
        <v>41</v>
      </c>
      <c r="H141" s="14" t="s">
        <v>82</v>
      </c>
      <c r="I141" s="16">
        <v>2</v>
      </c>
      <c r="J141" s="14" t="s">
        <v>83</v>
      </c>
      <c r="K141" s="14" t="s">
        <v>84</v>
      </c>
      <c r="L141" s="14" t="s">
        <v>85</v>
      </c>
      <c r="M141" s="23">
        <v>0.75</v>
      </c>
      <c r="N141" s="16">
        <v>84</v>
      </c>
      <c r="O141" s="16">
        <v>69</v>
      </c>
      <c r="P141" s="16">
        <v>10</v>
      </c>
      <c r="Q141" s="16">
        <v>93</v>
      </c>
      <c r="R141" s="16">
        <v>14</v>
      </c>
      <c r="S141" s="14" t="s">
        <v>86</v>
      </c>
      <c r="T141" s="16">
        <v>10586</v>
      </c>
      <c r="U141" s="16">
        <v>0</v>
      </c>
      <c r="V141" s="18">
        <v>6097042</v>
      </c>
      <c r="W141" s="18">
        <v>250289</v>
      </c>
      <c r="X141" s="18">
        <v>165578</v>
      </c>
      <c r="Y141" s="18">
        <v>0</v>
      </c>
      <c r="Z141" s="18">
        <v>0</v>
      </c>
      <c r="AA141" s="18">
        <v>0</v>
      </c>
      <c r="AB141" s="18">
        <v>91076</v>
      </c>
      <c r="AC141" s="23">
        <v>0.36</v>
      </c>
      <c r="AD141" s="14" t="str">
        <f>IF(E141=113,"Linn","Iowa ex-Linn")</f>
        <v>Iowa ex-Linn</v>
      </c>
      <c r="AE141" s="23">
        <f>IFERROR(AB141/W141,"N/M")</f>
        <v>0.36388335084642154</v>
      </c>
      <c r="AF141" s="14" t="str">
        <f>B141&amp;"|"&amp;TEXT(E141,"000")&amp;"|"&amp;TEXT(M141,"0.0000")</f>
        <v>2015|045|0.7500</v>
      </c>
      <c r="AG141" s="22" t="str">
        <f>IF(AND(B141&gt;=2015,B141&lt;=2024,C141=19,G141=41,I141=2,K141="A",L141="RBUP",M141&gt;=0.5,M141&lt;=0.85),"IN","OUT")</f>
        <v>IN</v>
      </c>
    </row>
    <row r="142" spans="1:33">
      <c r="A142" s="14" t="s">
        <v>79</v>
      </c>
      <c r="B142" s="16">
        <v>2015</v>
      </c>
      <c r="C142" s="16">
        <v>19</v>
      </c>
      <c r="D142" s="14" t="s">
        <v>80</v>
      </c>
      <c r="E142" s="16">
        <v>45</v>
      </c>
      <c r="F142" s="14" t="s">
        <v>108</v>
      </c>
      <c r="G142" s="16">
        <v>41</v>
      </c>
      <c r="H142" s="14" t="s">
        <v>82</v>
      </c>
      <c r="I142" s="16">
        <v>2</v>
      </c>
      <c r="J142" s="14" t="s">
        <v>83</v>
      </c>
      <c r="K142" s="14" t="s">
        <v>84</v>
      </c>
      <c r="L142" s="14" t="s">
        <v>85</v>
      </c>
      <c r="M142" s="23">
        <v>0.8</v>
      </c>
      <c r="N142" s="16">
        <v>292</v>
      </c>
      <c r="O142" s="16">
        <v>261</v>
      </c>
      <c r="P142" s="16">
        <v>47</v>
      </c>
      <c r="Q142" s="16">
        <v>420</v>
      </c>
      <c r="R142" s="16">
        <v>76</v>
      </c>
      <c r="S142" s="14" t="s">
        <v>86</v>
      </c>
      <c r="T142" s="16">
        <v>52461</v>
      </c>
      <c r="U142" s="16">
        <v>0</v>
      </c>
      <c r="V142" s="18">
        <v>33221568</v>
      </c>
      <c r="W142" s="18">
        <v>1687853</v>
      </c>
      <c r="X142" s="18">
        <v>1016025</v>
      </c>
      <c r="Y142" s="18">
        <v>0</v>
      </c>
      <c r="Z142" s="18">
        <v>0</v>
      </c>
      <c r="AA142" s="18">
        <v>0</v>
      </c>
      <c r="AB142" s="18">
        <v>465134</v>
      </c>
      <c r="AC142" s="23">
        <v>0.28</v>
      </c>
      <c r="AD142" s="14" t="str">
        <f>IF(E142=113,"Linn","Iowa ex-Linn")</f>
        <v>Iowa ex-Linn</v>
      </c>
      <c r="AE142" s="23">
        <f>IFERROR(AB142/W142,"N/M")</f>
        <v>0.275577316271026</v>
      </c>
      <c r="AF142" s="14" t="str">
        <f>B142&amp;"|"&amp;TEXT(E142,"000")&amp;"|"&amp;TEXT(M142,"0.0000")</f>
        <v>2015|045|0.8000</v>
      </c>
      <c r="AG142" s="22" t="str">
        <f>IF(AND(B142&gt;=2015,B142&lt;=2024,C142=19,G142=41,I142=2,K142="A",L142="RBUP",M142&gt;=0.5,M142&lt;=0.85),"IN","OUT")</f>
        <v>IN</v>
      </c>
    </row>
    <row r="143" spans="1:33">
      <c r="A143" s="14" t="s">
        <v>79</v>
      </c>
      <c r="B143" s="16">
        <v>2015</v>
      </c>
      <c r="C143" s="16">
        <v>19</v>
      </c>
      <c r="D143" s="14" t="s">
        <v>80</v>
      </c>
      <c r="E143" s="16">
        <v>45</v>
      </c>
      <c r="F143" s="14" t="s">
        <v>108</v>
      </c>
      <c r="G143" s="16">
        <v>41</v>
      </c>
      <c r="H143" s="14" t="s">
        <v>82</v>
      </c>
      <c r="I143" s="16">
        <v>2</v>
      </c>
      <c r="J143" s="14" t="s">
        <v>83</v>
      </c>
      <c r="K143" s="14" t="s">
        <v>84</v>
      </c>
      <c r="L143" s="14" t="s">
        <v>85</v>
      </c>
      <c r="M143" s="23">
        <v>0.85</v>
      </c>
      <c r="N143" s="16">
        <v>443</v>
      </c>
      <c r="O143" s="16">
        <v>395</v>
      </c>
      <c r="P143" s="16">
        <v>130</v>
      </c>
      <c r="Q143" s="16">
        <v>667</v>
      </c>
      <c r="R143" s="16">
        <v>186</v>
      </c>
      <c r="S143" s="14" t="s">
        <v>86</v>
      </c>
      <c r="T143" s="16">
        <v>102705</v>
      </c>
      <c r="U143" s="16">
        <v>0</v>
      </c>
      <c r="V143" s="18">
        <v>69019502</v>
      </c>
      <c r="W143" s="18">
        <v>4320669</v>
      </c>
      <c r="X143" s="18">
        <v>2041975</v>
      </c>
      <c r="Y143" s="18">
        <v>0</v>
      </c>
      <c r="Z143" s="18">
        <v>0</v>
      </c>
      <c r="AA143" s="18">
        <v>0</v>
      </c>
      <c r="AB143" s="18">
        <v>1911264</v>
      </c>
      <c r="AC143" s="23">
        <v>0.44</v>
      </c>
      <c r="AD143" s="14" t="str">
        <f>IF(E143=113,"Linn","Iowa ex-Linn")</f>
        <v>Iowa ex-Linn</v>
      </c>
      <c r="AE143" s="23">
        <f>IFERROR(AB143/W143,"N/M")</f>
        <v>0.44235371883381946</v>
      </c>
      <c r="AF143" s="14" t="str">
        <f>B143&amp;"|"&amp;TEXT(E143,"000")&amp;"|"&amp;TEXT(M143,"0.0000")</f>
        <v>2015|045|0.8500</v>
      </c>
      <c r="AG143" s="22" t="str">
        <f>IF(AND(B143&gt;=2015,B143&lt;=2024,C143=19,G143=41,I143=2,K143="A",L143="RBUP",M143&gt;=0.5,M143&lt;=0.85),"IN","OUT")</f>
        <v>IN</v>
      </c>
    </row>
    <row r="144" spans="1:33">
      <c r="A144" s="14" t="s">
        <v>79</v>
      </c>
      <c r="B144" s="16">
        <v>2015</v>
      </c>
      <c r="C144" s="16">
        <v>19</v>
      </c>
      <c r="D144" s="14" t="s">
        <v>80</v>
      </c>
      <c r="E144" s="16">
        <v>47</v>
      </c>
      <c r="F144" s="14" t="s">
        <v>109</v>
      </c>
      <c r="G144" s="16">
        <v>41</v>
      </c>
      <c r="H144" s="14" t="s">
        <v>82</v>
      </c>
      <c r="I144" s="16">
        <v>2</v>
      </c>
      <c r="J144" s="14" t="s">
        <v>83</v>
      </c>
      <c r="K144" s="14" t="s">
        <v>84</v>
      </c>
      <c r="L144" s="14" t="s">
        <v>85</v>
      </c>
      <c r="M144" s="23">
        <v>0.5</v>
      </c>
      <c r="N144" s="16">
        <v>2</v>
      </c>
      <c r="O144" s="16">
        <v>0</v>
      </c>
      <c r="P144" s="16">
        <v>0</v>
      </c>
      <c r="Q144" s="16">
        <v>0</v>
      </c>
      <c r="R144" s="16">
        <v>0</v>
      </c>
      <c r="S144" s="14" t="s">
        <v>86</v>
      </c>
      <c r="T144" s="16">
        <v>0</v>
      </c>
      <c r="U144" s="16">
        <v>0</v>
      </c>
      <c r="V144" s="18">
        <v>0</v>
      </c>
      <c r="W144" s="18">
        <v>0</v>
      </c>
      <c r="X144" s="18">
        <v>0</v>
      </c>
      <c r="Y144" s="18">
        <v>0</v>
      </c>
      <c r="Z144" s="18">
        <v>0</v>
      </c>
      <c r="AA144" s="18">
        <v>0</v>
      </c>
      <c r="AB144" s="18">
        <v>0</v>
      </c>
      <c r="AC144" s="23">
        <v>0</v>
      </c>
      <c r="AD144" s="14" t="str">
        <f>IF(E144=113,"Linn","Iowa ex-Linn")</f>
        <v>Iowa ex-Linn</v>
      </c>
      <c r="AE144" s="23" t="str">
        <f>IFERROR(AB144/W144,"N/M")</f>
        <v>N/M</v>
      </c>
      <c r="AF144" s="14" t="str">
        <f>B144&amp;"|"&amp;TEXT(E144,"000")&amp;"|"&amp;TEXT(M144,"0.0000")</f>
        <v>2015|047|0.5000</v>
      </c>
      <c r="AG144" s="22" t="str">
        <f>IF(AND(B144&gt;=2015,B144&lt;=2024,C144=19,G144=41,I144=2,K144="A",L144="RBUP",M144&gt;=0.5,M144&lt;=0.85),"IN","OUT")</f>
        <v>IN</v>
      </c>
    </row>
    <row r="145" spans="1:33">
      <c r="A145" s="14" t="s">
        <v>79</v>
      </c>
      <c r="B145" s="16">
        <v>2015</v>
      </c>
      <c r="C145" s="16">
        <v>19</v>
      </c>
      <c r="D145" s="14" t="s">
        <v>80</v>
      </c>
      <c r="E145" s="16">
        <v>47</v>
      </c>
      <c r="F145" s="14" t="s">
        <v>109</v>
      </c>
      <c r="G145" s="16">
        <v>41</v>
      </c>
      <c r="H145" s="14" t="s">
        <v>82</v>
      </c>
      <c r="I145" s="16">
        <v>2</v>
      </c>
      <c r="J145" s="14" t="s">
        <v>83</v>
      </c>
      <c r="K145" s="14" t="s">
        <v>84</v>
      </c>
      <c r="L145" s="14" t="s">
        <v>85</v>
      </c>
      <c r="M145" s="23">
        <v>0.65</v>
      </c>
      <c r="N145" s="16">
        <v>10</v>
      </c>
      <c r="O145" s="16">
        <v>4</v>
      </c>
      <c r="P145" s="16">
        <v>0</v>
      </c>
      <c r="Q145" s="16">
        <v>4</v>
      </c>
      <c r="R145" s="16">
        <v>0</v>
      </c>
      <c r="S145" s="14" t="s">
        <v>86</v>
      </c>
      <c r="T145" s="16">
        <v>712</v>
      </c>
      <c r="U145" s="16">
        <v>0</v>
      </c>
      <c r="V145" s="18">
        <v>356037</v>
      </c>
      <c r="W145" s="18">
        <v>10960</v>
      </c>
      <c r="X145" s="18">
        <v>8156</v>
      </c>
      <c r="Y145" s="18">
        <v>0</v>
      </c>
      <c r="Z145" s="18">
        <v>0</v>
      </c>
      <c r="AA145" s="18">
        <v>0</v>
      </c>
      <c r="AB145" s="18">
        <v>0</v>
      </c>
      <c r="AC145" s="23">
        <v>0</v>
      </c>
      <c r="AD145" s="14" t="str">
        <f>IF(E145=113,"Linn","Iowa ex-Linn")</f>
        <v>Iowa ex-Linn</v>
      </c>
      <c r="AE145" s="23">
        <f>IFERROR(AB145/W145,"N/M")</f>
        <v>0.0</v>
      </c>
      <c r="AF145" s="14" t="str">
        <f>B145&amp;"|"&amp;TEXT(E145,"000")&amp;"|"&amp;TEXT(M145,"0.0000")</f>
        <v>2015|047|0.6500</v>
      </c>
      <c r="AG145" s="22" t="str">
        <f>IF(AND(B145&gt;=2015,B145&lt;=2024,C145=19,G145=41,I145=2,K145="A",L145="RBUP",M145&gt;=0.5,M145&lt;=0.85),"IN","OUT")</f>
        <v>IN</v>
      </c>
    </row>
    <row r="146" spans="1:33">
      <c r="A146" s="14" t="s">
        <v>79</v>
      </c>
      <c r="B146" s="16">
        <v>2015</v>
      </c>
      <c r="C146" s="16">
        <v>19</v>
      </c>
      <c r="D146" s="14" t="s">
        <v>80</v>
      </c>
      <c r="E146" s="16">
        <v>47</v>
      </c>
      <c r="F146" s="14" t="s">
        <v>109</v>
      </c>
      <c r="G146" s="16">
        <v>41</v>
      </c>
      <c r="H146" s="14" t="s">
        <v>82</v>
      </c>
      <c r="I146" s="16">
        <v>2</v>
      </c>
      <c r="J146" s="14" t="s">
        <v>83</v>
      </c>
      <c r="K146" s="14" t="s">
        <v>84</v>
      </c>
      <c r="L146" s="14" t="s">
        <v>85</v>
      </c>
      <c r="M146" s="23">
        <v>0.7</v>
      </c>
      <c r="N146" s="16">
        <v>20</v>
      </c>
      <c r="O146" s="16">
        <v>13</v>
      </c>
      <c r="P146" s="16">
        <v>0</v>
      </c>
      <c r="Q146" s="16">
        <v>15</v>
      </c>
      <c r="R146" s="16">
        <v>0</v>
      </c>
      <c r="S146" s="14" t="s">
        <v>86</v>
      </c>
      <c r="T146" s="16">
        <v>839</v>
      </c>
      <c r="U146" s="16">
        <v>0</v>
      </c>
      <c r="V146" s="18">
        <v>455489</v>
      </c>
      <c r="W146" s="18">
        <v>21860</v>
      </c>
      <c r="X146" s="18">
        <v>13558</v>
      </c>
      <c r="Y146" s="18">
        <v>0</v>
      </c>
      <c r="Z146" s="18">
        <v>0</v>
      </c>
      <c r="AA146" s="18">
        <v>0</v>
      </c>
      <c r="AB146" s="18">
        <v>0</v>
      </c>
      <c r="AC146" s="23">
        <v>0</v>
      </c>
      <c r="AD146" s="14" t="str">
        <f>IF(E146=113,"Linn","Iowa ex-Linn")</f>
        <v>Iowa ex-Linn</v>
      </c>
      <c r="AE146" s="23">
        <f>IFERROR(AB146/W146,"N/M")</f>
        <v>0.0</v>
      </c>
      <c r="AF146" s="14" t="str">
        <f>B146&amp;"|"&amp;TEXT(E146,"000")&amp;"|"&amp;TEXT(M146,"0.0000")</f>
        <v>2015|047|0.7000</v>
      </c>
      <c r="AG146" s="22" t="str">
        <f>IF(AND(B146&gt;=2015,B146&lt;=2024,C146=19,G146=41,I146=2,K146="A",L146="RBUP",M146&gt;=0.5,M146&lt;=0.85),"IN","OUT")</f>
        <v>IN</v>
      </c>
    </row>
    <row r="147" spans="1:33">
      <c r="A147" s="14" t="s">
        <v>79</v>
      </c>
      <c r="B147" s="16">
        <v>2015</v>
      </c>
      <c r="C147" s="16">
        <v>19</v>
      </c>
      <c r="D147" s="14" t="s">
        <v>80</v>
      </c>
      <c r="E147" s="16">
        <v>47</v>
      </c>
      <c r="F147" s="14" t="s">
        <v>109</v>
      </c>
      <c r="G147" s="16">
        <v>41</v>
      </c>
      <c r="H147" s="14" t="s">
        <v>82</v>
      </c>
      <c r="I147" s="16">
        <v>2</v>
      </c>
      <c r="J147" s="14" t="s">
        <v>83</v>
      </c>
      <c r="K147" s="14" t="s">
        <v>84</v>
      </c>
      <c r="L147" s="14" t="s">
        <v>85</v>
      </c>
      <c r="M147" s="23">
        <v>0.75</v>
      </c>
      <c r="N147" s="16">
        <v>107</v>
      </c>
      <c r="O147" s="16">
        <v>78</v>
      </c>
      <c r="P147" s="16">
        <v>1</v>
      </c>
      <c r="Q147" s="16">
        <v>104</v>
      </c>
      <c r="R147" s="16">
        <v>2</v>
      </c>
      <c r="S147" s="14" t="s">
        <v>86</v>
      </c>
      <c r="T147" s="16">
        <v>11117</v>
      </c>
      <c r="U147" s="16">
        <v>0</v>
      </c>
      <c r="V147" s="18">
        <v>6585354</v>
      </c>
      <c r="W147" s="18">
        <v>355259</v>
      </c>
      <c r="X147" s="18">
        <v>228992</v>
      </c>
      <c r="Y147" s="18">
        <v>0</v>
      </c>
      <c r="Z147" s="18">
        <v>0</v>
      </c>
      <c r="AA147" s="18">
        <v>0</v>
      </c>
      <c r="AB147" s="18">
        <v>41691</v>
      </c>
      <c r="AC147" s="23">
        <v>0.12</v>
      </c>
      <c r="AD147" s="14" t="str">
        <f>IF(E147=113,"Linn","Iowa ex-Linn")</f>
        <v>Iowa ex-Linn</v>
      </c>
      <c r="AE147" s="23">
        <f>IFERROR(AB147/W147,"N/M")</f>
        <v>0.11735381791875786</v>
      </c>
      <c r="AF147" s="14" t="str">
        <f>B147&amp;"|"&amp;TEXT(E147,"000")&amp;"|"&amp;TEXT(M147,"0.0000")</f>
        <v>2015|047|0.7500</v>
      </c>
      <c r="AG147" s="22" t="str">
        <f>IF(AND(B147&gt;=2015,B147&lt;=2024,C147=19,G147=41,I147=2,K147="A",L147="RBUP",M147&gt;=0.5,M147&lt;=0.85),"IN","OUT")</f>
        <v>IN</v>
      </c>
    </row>
    <row r="148" spans="1:33">
      <c r="A148" s="14" t="s">
        <v>79</v>
      </c>
      <c r="B148" s="16">
        <v>2015</v>
      </c>
      <c r="C148" s="16">
        <v>19</v>
      </c>
      <c r="D148" s="14" t="s">
        <v>80</v>
      </c>
      <c r="E148" s="16">
        <v>47</v>
      </c>
      <c r="F148" s="14" t="s">
        <v>109</v>
      </c>
      <c r="G148" s="16">
        <v>41</v>
      </c>
      <c r="H148" s="14" t="s">
        <v>82</v>
      </c>
      <c r="I148" s="16">
        <v>2</v>
      </c>
      <c r="J148" s="14" t="s">
        <v>83</v>
      </c>
      <c r="K148" s="14" t="s">
        <v>84</v>
      </c>
      <c r="L148" s="14" t="s">
        <v>85</v>
      </c>
      <c r="M148" s="23">
        <v>0.8</v>
      </c>
      <c r="N148" s="16">
        <v>293</v>
      </c>
      <c r="O148" s="16">
        <v>245</v>
      </c>
      <c r="P148" s="16">
        <v>9</v>
      </c>
      <c r="Q148" s="16">
        <v>450</v>
      </c>
      <c r="R148" s="16">
        <v>9</v>
      </c>
      <c r="S148" s="14" t="s">
        <v>86</v>
      </c>
      <c r="T148" s="16">
        <v>54022</v>
      </c>
      <c r="U148" s="16">
        <v>0</v>
      </c>
      <c r="V148" s="18">
        <v>33272827</v>
      </c>
      <c r="W148" s="18">
        <v>2223907</v>
      </c>
      <c r="X148" s="18">
        <v>1286941</v>
      </c>
      <c r="Y148" s="18">
        <v>0</v>
      </c>
      <c r="Z148" s="18">
        <v>0</v>
      </c>
      <c r="AA148" s="18">
        <v>0</v>
      </c>
      <c r="AB148" s="18">
        <v>51802</v>
      </c>
      <c r="AC148" s="23">
        <v>0.02</v>
      </c>
      <c r="AD148" s="14" t="str">
        <f>IF(E148=113,"Linn","Iowa ex-Linn")</f>
        <v>Iowa ex-Linn</v>
      </c>
      <c r="AE148" s="23">
        <f>IFERROR(AB148/W148,"N/M")</f>
        <v>0.023293240229919687</v>
      </c>
      <c r="AF148" s="14" t="str">
        <f>B148&amp;"|"&amp;TEXT(E148,"000")&amp;"|"&amp;TEXT(M148,"0.0000")</f>
        <v>2015|047|0.8000</v>
      </c>
      <c r="AG148" s="22" t="str">
        <f>IF(AND(B148&gt;=2015,B148&lt;=2024,C148=19,G148=41,I148=2,K148="A",L148="RBUP",M148&gt;=0.5,M148&lt;=0.85),"IN","OUT")</f>
        <v>IN</v>
      </c>
    </row>
    <row r="149" spans="1:33">
      <c r="A149" s="14" t="s">
        <v>79</v>
      </c>
      <c r="B149" s="16">
        <v>2015</v>
      </c>
      <c r="C149" s="16">
        <v>19</v>
      </c>
      <c r="D149" s="14" t="s">
        <v>80</v>
      </c>
      <c r="E149" s="16">
        <v>47</v>
      </c>
      <c r="F149" s="14" t="s">
        <v>109</v>
      </c>
      <c r="G149" s="16">
        <v>41</v>
      </c>
      <c r="H149" s="14" t="s">
        <v>82</v>
      </c>
      <c r="I149" s="16">
        <v>2</v>
      </c>
      <c r="J149" s="14" t="s">
        <v>83</v>
      </c>
      <c r="K149" s="14" t="s">
        <v>84</v>
      </c>
      <c r="L149" s="14" t="s">
        <v>85</v>
      </c>
      <c r="M149" s="23">
        <v>0.85</v>
      </c>
      <c r="N149" s="16">
        <v>507</v>
      </c>
      <c r="O149" s="16">
        <v>424</v>
      </c>
      <c r="P149" s="16">
        <v>22</v>
      </c>
      <c r="Q149" s="16">
        <v>1078</v>
      </c>
      <c r="R149" s="16">
        <v>34</v>
      </c>
      <c r="S149" s="14" t="s">
        <v>86</v>
      </c>
      <c r="T149" s="16">
        <v>136007</v>
      </c>
      <c r="U149" s="16">
        <v>0</v>
      </c>
      <c r="V149" s="18">
        <v>89870826</v>
      </c>
      <c r="W149" s="18">
        <v>7276434</v>
      </c>
      <c r="X149" s="18">
        <v>3131636</v>
      </c>
      <c r="Y149" s="18">
        <v>0</v>
      </c>
      <c r="Z149" s="18">
        <v>0</v>
      </c>
      <c r="AA149" s="18">
        <v>0</v>
      </c>
      <c r="AB149" s="18">
        <v>621876</v>
      </c>
      <c r="AC149" s="23">
        <v>0.09</v>
      </c>
      <c r="AD149" s="14" t="str">
        <f>IF(E149=113,"Linn","Iowa ex-Linn")</f>
        <v>Iowa ex-Linn</v>
      </c>
      <c r="AE149" s="23">
        <f>IFERROR(AB149/W149,"N/M")</f>
        <v>0.08546439093654941</v>
      </c>
      <c r="AF149" s="14" t="str">
        <f>B149&amp;"|"&amp;TEXT(E149,"000")&amp;"|"&amp;TEXT(M149,"0.0000")</f>
        <v>2015|047|0.8500</v>
      </c>
      <c r="AG149" s="22" t="str">
        <f>IF(AND(B149&gt;=2015,B149&lt;=2024,C149=19,G149=41,I149=2,K149="A",L149="RBUP",M149&gt;=0.5,M149&lt;=0.85),"IN","OUT")</f>
        <v>IN</v>
      </c>
    </row>
    <row r="150" spans="1:33">
      <c r="A150" s="14" t="s">
        <v>79</v>
      </c>
      <c r="B150" s="16">
        <v>2015</v>
      </c>
      <c r="C150" s="16">
        <v>19</v>
      </c>
      <c r="D150" s="14" t="s">
        <v>80</v>
      </c>
      <c r="E150" s="16">
        <v>49</v>
      </c>
      <c r="F150" s="14" t="s">
        <v>110</v>
      </c>
      <c r="G150" s="16">
        <v>41</v>
      </c>
      <c r="H150" s="14" t="s">
        <v>82</v>
      </c>
      <c r="I150" s="16">
        <v>2</v>
      </c>
      <c r="J150" s="14" t="s">
        <v>83</v>
      </c>
      <c r="K150" s="14" t="s">
        <v>84</v>
      </c>
      <c r="L150" s="14" t="s">
        <v>85</v>
      </c>
      <c r="M150" s="23">
        <v>0.6</v>
      </c>
      <c r="N150" s="16">
        <v>1</v>
      </c>
      <c r="O150" s="16">
        <v>1</v>
      </c>
      <c r="P150" s="16">
        <v>0</v>
      </c>
      <c r="Q150" s="16">
        <v>2</v>
      </c>
      <c r="R150" s="16">
        <v>0</v>
      </c>
      <c r="S150" s="14" t="s">
        <v>86</v>
      </c>
      <c r="T150" s="16">
        <v>38</v>
      </c>
      <c r="U150" s="16">
        <v>0</v>
      </c>
      <c r="V150" s="18">
        <v>15382</v>
      </c>
      <c r="W150" s="18">
        <v>223</v>
      </c>
      <c r="X150" s="18">
        <v>143</v>
      </c>
      <c r="Y150" s="18">
        <v>0</v>
      </c>
      <c r="Z150" s="18">
        <v>0</v>
      </c>
      <c r="AA150" s="18">
        <v>0</v>
      </c>
      <c r="AB150" s="18">
        <v>0</v>
      </c>
      <c r="AC150" s="23">
        <v>0</v>
      </c>
      <c r="AD150" s="14" t="str">
        <f>IF(E150=113,"Linn","Iowa ex-Linn")</f>
        <v>Iowa ex-Linn</v>
      </c>
      <c r="AE150" s="23">
        <f>IFERROR(AB150/W150,"N/M")</f>
        <v>0.0</v>
      </c>
      <c r="AF150" s="14" t="str">
        <f>B150&amp;"|"&amp;TEXT(E150,"000")&amp;"|"&amp;TEXT(M150,"0.0000")</f>
        <v>2015|049|0.6000</v>
      </c>
      <c r="AG150" s="22" t="str">
        <f>IF(AND(B150&gt;=2015,B150&lt;=2024,C150=19,G150=41,I150=2,K150="A",L150="RBUP",M150&gt;=0.5,M150&lt;=0.85),"IN","OUT")</f>
        <v>IN</v>
      </c>
    </row>
    <row r="151" spans="1:33">
      <c r="A151" s="14" t="s">
        <v>79</v>
      </c>
      <c r="B151" s="16">
        <v>2015</v>
      </c>
      <c r="C151" s="16">
        <v>19</v>
      </c>
      <c r="D151" s="14" t="s">
        <v>80</v>
      </c>
      <c r="E151" s="16">
        <v>49</v>
      </c>
      <c r="F151" s="14" t="s">
        <v>110</v>
      </c>
      <c r="G151" s="16">
        <v>41</v>
      </c>
      <c r="H151" s="14" t="s">
        <v>82</v>
      </c>
      <c r="I151" s="16">
        <v>2</v>
      </c>
      <c r="J151" s="14" t="s">
        <v>83</v>
      </c>
      <c r="K151" s="14" t="s">
        <v>84</v>
      </c>
      <c r="L151" s="14" t="s">
        <v>85</v>
      </c>
      <c r="M151" s="23">
        <v>0.65</v>
      </c>
      <c r="N151" s="16">
        <v>3</v>
      </c>
      <c r="O151" s="16">
        <v>2</v>
      </c>
      <c r="P151" s="16">
        <v>0</v>
      </c>
      <c r="Q151" s="16">
        <v>3</v>
      </c>
      <c r="R151" s="16">
        <v>0</v>
      </c>
      <c r="S151" s="14" t="s">
        <v>86</v>
      </c>
      <c r="T151" s="16">
        <v>58</v>
      </c>
      <c r="U151" s="16">
        <v>0</v>
      </c>
      <c r="V151" s="18">
        <v>27139</v>
      </c>
      <c r="W151" s="18">
        <v>482</v>
      </c>
      <c r="X151" s="18">
        <v>285</v>
      </c>
      <c r="Y151" s="18">
        <v>0</v>
      </c>
      <c r="Z151" s="18">
        <v>0</v>
      </c>
      <c r="AA151" s="18">
        <v>0</v>
      </c>
      <c r="AB151" s="18">
        <v>0</v>
      </c>
      <c r="AC151" s="23">
        <v>0</v>
      </c>
      <c r="AD151" s="14" t="str">
        <f>IF(E151=113,"Linn","Iowa ex-Linn")</f>
        <v>Iowa ex-Linn</v>
      </c>
      <c r="AE151" s="23">
        <f>IFERROR(AB151/W151,"N/M")</f>
        <v>0.0</v>
      </c>
      <c r="AF151" s="14" t="str">
        <f>B151&amp;"|"&amp;TEXT(E151,"000")&amp;"|"&amp;TEXT(M151,"0.0000")</f>
        <v>2015|049|0.6500</v>
      </c>
      <c r="AG151" s="22" t="str">
        <f>IF(AND(B151&gt;=2015,B151&lt;=2024,C151=19,G151=41,I151=2,K151="A",L151="RBUP",M151&gt;=0.5,M151&lt;=0.85),"IN","OUT")</f>
        <v>IN</v>
      </c>
    </row>
    <row r="152" spans="1:33">
      <c r="A152" s="14" t="s">
        <v>79</v>
      </c>
      <c r="B152" s="16">
        <v>2015</v>
      </c>
      <c r="C152" s="16">
        <v>19</v>
      </c>
      <c r="D152" s="14" t="s">
        <v>80</v>
      </c>
      <c r="E152" s="16">
        <v>49</v>
      </c>
      <c r="F152" s="14" t="s">
        <v>110</v>
      </c>
      <c r="G152" s="16">
        <v>41</v>
      </c>
      <c r="H152" s="14" t="s">
        <v>82</v>
      </c>
      <c r="I152" s="16">
        <v>2</v>
      </c>
      <c r="J152" s="14" t="s">
        <v>83</v>
      </c>
      <c r="K152" s="14" t="s">
        <v>84</v>
      </c>
      <c r="L152" s="14" t="s">
        <v>85</v>
      </c>
      <c r="M152" s="23">
        <v>0.7</v>
      </c>
      <c r="N152" s="16">
        <v>12</v>
      </c>
      <c r="O152" s="16">
        <v>7</v>
      </c>
      <c r="P152" s="16">
        <v>1</v>
      </c>
      <c r="Q152" s="16">
        <v>7</v>
      </c>
      <c r="R152" s="16">
        <v>1</v>
      </c>
      <c r="S152" s="14" t="s">
        <v>86</v>
      </c>
      <c r="T152" s="16">
        <v>473</v>
      </c>
      <c r="U152" s="16">
        <v>0</v>
      </c>
      <c r="V152" s="18">
        <v>247559</v>
      </c>
      <c r="W152" s="18">
        <v>6671</v>
      </c>
      <c r="X152" s="18">
        <v>4307</v>
      </c>
      <c r="Y152" s="18">
        <v>0</v>
      </c>
      <c r="Z152" s="18">
        <v>0</v>
      </c>
      <c r="AA152" s="18">
        <v>0</v>
      </c>
      <c r="AB152" s="18">
        <v>1137</v>
      </c>
      <c r="AC152" s="23">
        <v>0.17</v>
      </c>
      <c r="AD152" s="14" t="str">
        <f>IF(E152=113,"Linn","Iowa ex-Linn")</f>
        <v>Iowa ex-Linn</v>
      </c>
      <c r="AE152" s="23">
        <f>IFERROR(AB152/W152,"N/M")</f>
        <v>0.17043921451056812</v>
      </c>
      <c r="AF152" s="14" t="str">
        <f>B152&amp;"|"&amp;TEXT(E152,"000")&amp;"|"&amp;TEXT(M152,"0.0000")</f>
        <v>2015|049|0.7000</v>
      </c>
      <c r="AG152" s="22" t="str">
        <f>IF(AND(B152&gt;=2015,B152&lt;=2024,C152=19,G152=41,I152=2,K152="A",L152="RBUP",M152&gt;=0.5,M152&lt;=0.85),"IN","OUT")</f>
        <v>IN</v>
      </c>
    </row>
    <row r="153" spans="1:33">
      <c r="A153" s="14" t="s">
        <v>79</v>
      </c>
      <c r="B153" s="16">
        <v>2015</v>
      </c>
      <c r="C153" s="16">
        <v>19</v>
      </c>
      <c r="D153" s="14" t="s">
        <v>80</v>
      </c>
      <c r="E153" s="16">
        <v>49</v>
      </c>
      <c r="F153" s="14" t="s">
        <v>110</v>
      </c>
      <c r="G153" s="16">
        <v>41</v>
      </c>
      <c r="H153" s="14" t="s">
        <v>82</v>
      </c>
      <c r="I153" s="16">
        <v>2</v>
      </c>
      <c r="J153" s="14" t="s">
        <v>83</v>
      </c>
      <c r="K153" s="14" t="s">
        <v>84</v>
      </c>
      <c r="L153" s="14" t="s">
        <v>85</v>
      </c>
      <c r="M153" s="23">
        <v>0.75</v>
      </c>
      <c r="N153" s="16">
        <v>95</v>
      </c>
      <c r="O153" s="16">
        <v>70</v>
      </c>
      <c r="P153" s="16">
        <v>1</v>
      </c>
      <c r="Q153" s="16">
        <v>95</v>
      </c>
      <c r="R153" s="16">
        <v>1</v>
      </c>
      <c r="S153" s="14" t="s">
        <v>86</v>
      </c>
      <c r="T153" s="16">
        <v>6562</v>
      </c>
      <c r="U153" s="16">
        <v>0</v>
      </c>
      <c r="V153" s="18">
        <v>3630183</v>
      </c>
      <c r="W153" s="18">
        <v>145058</v>
      </c>
      <c r="X153" s="18">
        <v>91081</v>
      </c>
      <c r="Y153" s="18">
        <v>0</v>
      </c>
      <c r="Z153" s="18">
        <v>0</v>
      </c>
      <c r="AA153" s="18">
        <v>0</v>
      </c>
      <c r="AB153" s="18">
        <v>12910</v>
      </c>
      <c r="AC153" s="23">
        <v>0.09</v>
      </c>
      <c r="AD153" s="14" t="str">
        <f>IF(E153=113,"Linn","Iowa ex-Linn")</f>
        <v>Iowa ex-Linn</v>
      </c>
      <c r="AE153" s="23">
        <f>IFERROR(AB153/W153,"N/M")</f>
        <v>0.08899888320533855</v>
      </c>
      <c r="AF153" s="14" t="str">
        <f>B153&amp;"|"&amp;TEXT(E153,"000")&amp;"|"&amp;TEXT(M153,"0.0000")</f>
        <v>2015|049|0.7500</v>
      </c>
      <c r="AG153" s="22" t="str">
        <f>IF(AND(B153&gt;=2015,B153&lt;=2024,C153=19,G153=41,I153=2,K153="A",L153="RBUP",M153&gt;=0.5,M153&lt;=0.85),"IN","OUT")</f>
        <v>IN</v>
      </c>
    </row>
    <row r="154" spans="1:33">
      <c r="A154" s="14" t="s">
        <v>79</v>
      </c>
      <c r="B154" s="16">
        <v>2015</v>
      </c>
      <c r="C154" s="16">
        <v>19</v>
      </c>
      <c r="D154" s="14" t="s">
        <v>80</v>
      </c>
      <c r="E154" s="16">
        <v>49</v>
      </c>
      <c r="F154" s="14" t="s">
        <v>110</v>
      </c>
      <c r="G154" s="16">
        <v>41</v>
      </c>
      <c r="H154" s="14" t="s">
        <v>82</v>
      </c>
      <c r="I154" s="16">
        <v>2</v>
      </c>
      <c r="J154" s="14" t="s">
        <v>83</v>
      </c>
      <c r="K154" s="14" t="s">
        <v>84</v>
      </c>
      <c r="L154" s="14" t="s">
        <v>85</v>
      </c>
      <c r="M154" s="23">
        <v>0.8</v>
      </c>
      <c r="N154" s="16">
        <v>279</v>
      </c>
      <c r="O154" s="16">
        <v>225</v>
      </c>
      <c r="P154" s="16">
        <v>28</v>
      </c>
      <c r="Q154" s="16">
        <v>337</v>
      </c>
      <c r="R154" s="16">
        <v>35</v>
      </c>
      <c r="S154" s="14" t="s">
        <v>86</v>
      </c>
      <c r="T154" s="16">
        <v>37475</v>
      </c>
      <c r="U154" s="16">
        <v>0</v>
      </c>
      <c r="V154" s="18">
        <v>22204568</v>
      </c>
      <c r="W154" s="18">
        <v>1111509</v>
      </c>
      <c r="X154" s="18">
        <v>660878</v>
      </c>
      <c r="Y154" s="18">
        <v>0</v>
      </c>
      <c r="Z154" s="18">
        <v>0</v>
      </c>
      <c r="AA154" s="18">
        <v>0</v>
      </c>
      <c r="AB154" s="18">
        <v>337157</v>
      </c>
      <c r="AC154" s="23">
        <v>0.3</v>
      </c>
      <c r="AD154" s="14" t="str">
        <f>IF(E154=113,"Linn","Iowa ex-Linn")</f>
        <v>Iowa ex-Linn</v>
      </c>
      <c r="AE154" s="23">
        <f>IFERROR(AB154/W154,"N/M")</f>
        <v>0.3033326765685208</v>
      </c>
      <c r="AF154" s="14" t="str">
        <f>B154&amp;"|"&amp;TEXT(E154,"000")&amp;"|"&amp;TEXT(M154,"0.0000")</f>
        <v>2015|049|0.8000</v>
      </c>
      <c r="AG154" s="22" t="str">
        <f>IF(AND(B154&gt;=2015,B154&lt;=2024,C154=19,G154=41,I154=2,K154="A",L154="RBUP",M154&gt;=0.5,M154&lt;=0.85),"IN","OUT")</f>
        <v>IN</v>
      </c>
    </row>
    <row r="155" spans="1:33">
      <c r="A155" s="14" t="s">
        <v>79</v>
      </c>
      <c r="B155" s="16">
        <v>2015</v>
      </c>
      <c r="C155" s="16">
        <v>19</v>
      </c>
      <c r="D155" s="14" t="s">
        <v>80</v>
      </c>
      <c r="E155" s="16">
        <v>49</v>
      </c>
      <c r="F155" s="14" t="s">
        <v>110</v>
      </c>
      <c r="G155" s="16">
        <v>41</v>
      </c>
      <c r="H155" s="14" t="s">
        <v>82</v>
      </c>
      <c r="I155" s="16">
        <v>2</v>
      </c>
      <c r="J155" s="14" t="s">
        <v>83</v>
      </c>
      <c r="K155" s="14" t="s">
        <v>84</v>
      </c>
      <c r="L155" s="14" t="s">
        <v>85</v>
      </c>
      <c r="M155" s="23">
        <v>0.85</v>
      </c>
      <c r="N155" s="16">
        <v>403</v>
      </c>
      <c r="O155" s="16">
        <v>310</v>
      </c>
      <c r="P155" s="16">
        <v>76</v>
      </c>
      <c r="Q155" s="16">
        <v>558</v>
      </c>
      <c r="R155" s="16">
        <v>115</v>
      </c>
      <c r="S155" s="14" t="s">
        <v>86</v>
      </c>
      <c r="T155" s="16">
        <v>75493</v>
      </c>
      <c r="U155" s="16">
        <v>0</v>
      </c>
      <c r="V155" s="18">
        <v>47515664</v>
      </c>
      <c r="W155" s="18">
        <v>2850258</v>
      </c>
      <c r="X155" s="18">
        <v>1356310</v>
      </c>
      <c r="Y155" s="18">
        <v>0</v>
      </c>
      <c r="Z155" s="18">
        <v>0</v>
      </c>
      <c r="AA155" s="18">
        <v>0</v>
      </c>
      <c r="AB155" s="18">
        <v>886258</v>
      </c>
      <c r="AC155" s="23">
        <v>0.31</v>
      </c>
      <c r="AD155" s="14" t="str">
        <f>IF(E155=113,"Linn","Iowa ex-Linn")</f>
        <v>Iowa ex-Linn</v>
      </c>
      <c r="AE155" s="23">
        <f>IFERROR(AB155/W155,"N/M")</f>
        <v>0.3109395710844422</v>
      </c>
      <c r="AF155" s="14" t="str">
        <f>B155&amp;"|"&amp;TEXT(E155,"000")&amp;"|"&amp;TEXT(M155,"0.0000")</f>
        <v>2015|049|0.8500</v>
      </c>
      <c r="AG155" s="22" t="str">
        <f>IF(AND(B155&gt;=2015,B155&lt;=2024,C155=19,G155=41,I155=2,K155="A",L155="RBUP",M155&gt;=0.5,M155&lt;=0.85),"IN","OUT")</f>
        <v>IN</v>
      </c>
    </row>
    <row r="156" spans="1:33">
      <c r="A156" s="14" t="s">
        <v>79</v>
      </c>
      <c r="B156" s="16">
        <v>2015</v>
      </c>
      <c r="C156" s="16">
        <v>19</v>
      </c>
      <c r="D156" s="14" t="s">
        <v>80</v>
      </c>
      <c r="E156" s="16">
        <v>51</v>
      </c>
      <c r="F156" s="14" t="s">
        <v>111</v>
      </c>
      <c r="G156" s="16">
        <v>41</v>
      </c>
      <c r="H156" s="14" t="s">
        <v>82</v>
      </c>
      <c r="I156" s="16">
        <v>2</v>
      </c>
      <c r="J156" s="14" t="s">
        <v>83</v>
      </c>
      <c r="K156" s="14" t="s">
        <v>84</v>
      </c>
      <c r="L156" s="14" t="s">
        <v>85</v>
      </c>
      <c r="M156" s="23">
        <v>0.6</v>
      </c>
      <c r="N156" s="16">
        <v>1</v>
      </c>
      <c r="O156" s="16">
        <v>0</v>
      </c>
      <c r="P156" s="16">
        <v>0</v>
      </c>
      <c r="Q156" s="16">
        <v>0</v>
      </c>
      <c r="R156" s="16">
        <v>0</v>
      </c>
      <c r="S156" s="14" t="s">
        <v>86</v>
      </c>
      <c r="T156" s="16">
        <v>0</v>
      </c>
      <c r="U156" s="16">
        <v>0</v>
      </c>
      <c r="V156" s="18">
        <v>0</v>
      </c>
      <c r="W156" s="18">
        <v>0</v>
      </c>
      <c r="X156" s="18">
        <v>0</v>
      </c>
      <c r="Y156" s="18">
        <v>0</v>
      </c>
      <c r="Z156" s="18">
        <v>0</v>
      </c>
      <c r="AA156" s="18">
        <v>0</v>
      </c>
      <c r="AB156" s="18">
        <v>0</v>
      </c>
      <c r="AC156" s="23">
        <v>0</v>
      </c>
      <c r="AD156" s="14" t="str">
        <f>IF(E156=113,"Linn","Iowa ex-Linn")</f>
        <v>Iowa ex-Linn</v>
      </c>
      <c r="AE156" s="23" t="str">
        <f>IFERROR(AB156/W156,"N/M")</f>
        <v>N/M</v>
      </c>
      <c r="AF156" s="14" t="str">
        <f>B156&amp;"|"&amp;TEXT(E156,"000")&amp;"|"&amp;TEXT(M156,"0.0000")</f>
        <v>2015|051|0.6000</v>
      </c>
      <c r="AG156" s="22" t="str">
        <f>IF(AND(B156&gt;=2015,B156&lt;=2024,C156=19,G156=41,I156=2,K156="A",L156="RBUP",M156&gt;=0.5,M156&lt;=0.85),"IN","OUT")</f>
        <v>IN</v>
      </c>
    </row>
    <row r="157" spans="1:33">
      <c r="A157" s="14" t="s">
        <v>79</v>
      </c>
      <c r="B157" s="16">
        <v>2015</v>
      </c>
      <c r="C157" s="16">
        <v>19</v>
      </c>
      <c r="D157" s="14" t="s">
        <v>80</v>
      </c>
      <c r="E157" s="16">
        <v>51</v>
      </c>
      <c r="F157" s="14" t="s">
        <v>111</v>
      </c>
      <c r="G157" s="16">
        <v>41</v>
      </c>
      <c r="H157" s="14" t="s">
        <v>82</v>
      </c>
      <c r="I157" s="16">
        <v>2</v>
      </c>
      <c r="J157" s="14" t="s">
        <v>83</v>
      </c>
      <c r="K157" s="14" t="s">
        <v>84</v>
      </c>
      <c r="L157" s="14" t="s">
        <v>85</v>
      </c>
      <c r="M157" s="23">
        <v>0.65</v>
      </c>
      <c r="N157" s="16">
        <v>9</v>
      </c>
      <c r="O157" s="16">
        <v>3</v>
      </c>
      <c r="P157" s="16">
        <v>2</v>
      </c>
      <c r="Q157" s="16">
        <v>5</v>
      </c>
      <c r="R157" s="16">
        <v>2</v>
      </c>
      <c r="S157" s="14" t="s">
        <v>86</v>
      </c>
      <c r="T157" s="16">
        <v>404</v>
      </c>
      <c r="U157" s="16">
        <v>0</v>
      </c>
      <c r="V157" s="18">
        <v>177702</v>
      </c>
      <c r="W157" s="18">
        <v>14855</v>
      </c>
      <c r="X157" s="18">
        <v>9153</v>
      </c>
      <c r="Y157" s="18">
        <v>0</v>
      </c>
      <c r="Z157" s="18">
        <v>0</v>
      </c>
      <c r="AA157" s="18">
        <v>0</v>
      </c>
      <c r="AB157" s="18">
        <v>23534</v>
      </c>
      <c r="AC157" s="23">
        <v>1.58</v>
      </c>
      <c r="AD157" s="14" t="str">
        <f>IF(E157=113,"Linn","Iowa ex-Linn")</f>
        <v>Iowa ex-Linn</v>
      </c>
      <c r="AE157" s="23">
        <f>IFERROR(AB157/W157,"N/M")</f>
        <v>1.5842477280376976</v>
      </c>
      <c r="AF157" s="14" t="str">
        <f>B157&amp;"|"&amp;TEXT(E157,"000")&amp;"|"&amp;TEXT(M157,"0.0000")</f>
        <v>2015|051|0.6500</v>
      </c>
      <c r="AG157" s="22" t="str">
        <f>IF(AND(B157&gt;=2015,B157&lt;=2024,C157=19,G157=41,I157=2,K157="A",L157="RBUP",M157&gt;=0.5,M157&lt;=0.85),"IN","OUT")</f>
        <v>IN</v>
      </c>
    </row>
    <row r="158" spans="1:33">
      <c r="A158" s="14" t="s">
        <v>79</v>
      </c>
      <c r="B158" s="16">
        <v>2015</v>
      </c>
      <c r="C158" s="16">
        <v>19</v>
      </c>
      <c r="D158" s="14" t="s">
        <v>80</v>
      </c>
      <c r="E158" s="16">
        <v>51</v>
      </c>
      <c r="F158" s="14" t="s">
        <v>111</v>
      </c>
      <c r="G158" s="16">
        <v>41</v>
      </c>
      <c r="H158" s="14" t="s">
        <v>82</v>
      </c>
      <c r="I158" s="16">
        <v>2</v>
      </c>
      <c r="J158" s="14" t="s">
        <v>83</v>
      </c>
      <c r="K158" s="14" t="s">
        <v>84</v>
      </c>
      <c r="L158" s="14" t="s">
        <v>85</v>
      </c>
      <c r="M158" s="23">
        <v>0.7</v>
      </c>
      <c r="N158" s="16">
        <v>57</v>
      </c>
      <c r="O158" s="16">
        <v>35</v>
      </c>
      <c r="P158" s="16">
        <v>8</v>
      </c>
      <c r="Q158" s="16">
        <v>56</v>
      </c>
      <c r="R158" s="16">
        <v>12</v>
      </c>
      <c r="S158" s="14" t="s">
        <v>86</v>
      </c>
      <c r="T158" s="16">
        <v>3286</v>
      </c>
      <c r="U158" s="16">
        <v>0</v>
      </c>
      <c r="V158" s="18">
        <v>1381436</v>
      </c>
      <c r="W158" s="18">
        <v>155886</v>
      </c>
      <c r="X158" s="18">
        <v>97133</v>
      </c>
      <c r="Y158" s="18">
        <v>0</v>
      </c>
      <c r="Z158" s="18">
        <v>0</v>
      </c>
      <c r="AA158" s="18">
        <v>0</v>
      </c>
      <c r="AB158" s="18">
        <v>155964</v>
      </c>
      <c r="AC158" s="23">
        <v>1</v>
      </c>
      <c r="AD158" s="14" t="str">
        <f>IF(E158=113,"Linn","Iowa ex-Linn")</f>
        <v>Iowa ex-Linn</v>
      </c>
      <c r="AE158" s="23">
        <f>IFERROR(AB158/W158,"N/M")</f>
        <v>1.0005003656518225</v>
      </c>
      <c r="AF158" s="14" t="str">
        <f>B158&amp;"|"&amp;TEXT(E158,"000")&amp;"|"&amp;TEXT(M158,"0.0000")</f>
        <v>2015|051|0.7000</v>
      </c>
      <c r="AG158" s="22" t="str">
        <f>IF(AND(B158&gt;=2015,B158&lt;=2024,C158=19,G158=41,I158=2,K158="A",L158="RBUP",M158&gt;=0.5,M158&lt;=0.85),"IN","OUT")</f>
        <v>IN</v>
      </c>
    </row>
    <row r="159" spans="1:33">
      <c r="A159" s="14" t="s">
        <v>79</v>
      </c>
      <c r="B159" s="16">
        <v>2015</v>
      </c>
      <c r="C159" s="16">
        <v>19</v>
      </c>
      <c r="D159" s="14" t="s">
        <v>80</v>
      </c>
      <c r="E159" s="16">
        <v>51</v>
      </c>
      <c r="F159" s="14" t="s">
        <v>111</v>
      </c>
      <c r="G159" s="16">
        <v>41</v>
      </c>
      <c r="H159" s="14" t="s">
        <v>82</v>
      </c>
      <c r="I159" s="16">
        <v>2</v>
      </c>
      <c r="J159" s="14" t="s">
        <v>83</v>
      </c>
      <c r="K159" s="14" t="s">
        <v>84</v>
      </c>
      <c r="L159" s="14" t="s">
        <v>85</v>
      </c>
      <c r="M159" s="23">
        <v>0.75</v>
      </c>
      <c r="N159" s="16">
        <v>152</v>
      </c>
      <c r="O159" s="16">
        <v>94</v>
      </c>
      <c r="P159" s="16">
        <v>25</v>
      </c>
      <c r="Q159" s="16">
        <v>131</v>
      </c>
      <c r="R159" s="16">
        <v>30</v>
      </c>
      <c r="S159" s="14" t="s">
        <v>86</v>
      </c>
      <c r="T159" s="16">
        <v>13731</v>
      </c>
      <c r="U159" s="16">
        <v>0</v>
      </c>
      <c r="V159" s="18">
        <v>6421215</v>
      </c>
      <c r="W159" s="18">
        <v>700533</v>
      </c>
      <c r="X159" s="18">
        <v>472514</v>
      </c>
      <c r="Y159" s="18">
        <v>0</v>
      </c>
      <c r="Z159" s="18">
        <v>0</v>
      </c>
      <c r="AA159" s="18">
        <v>0</v>
      </c>
      <c r="AB159" s="18">
        <v>227886</v>
      </c>
      <c r="AC159" s="23">
        <v>0.33</v>
      </c>
      <c r="AD159" s="14" t="str">
        <f>IF(E159=113,"Linn","Iowa ex-Linn")</f>
        <v>Iowa ex-Linn</v>
      </c>
      <c r="AE159" s="23">
        <f>IFERROR(AB159/W159,"N/M")</f>
        <v>0.32530373301471877</v>
      </c>
      <c r="AF159" s="14" t="str">
        <f>B159&amp;"|"&amp;TEXT(E159,"000")&amp;"|"&amp;TEXT(M159,"0.0000")</f>
        <v>2015|051|0.7500</v>
      </c>
      <c r="AG159" s="22" t="str">
        <f>IF(AND(B159&gt;=2015,B159&lt;=2024,C159=19,G159=41,I159=2,K159="A",L159="RBUP",M159&gt;=0.5,M159&lt;=0.85),"IN","OUT")</f>
        <v>IN</v>
      </c>
    </row>
    <row r="160" spans="1:33">
      <c r="A160" s="14" t="s">
        <v>79</v>
      </c>
      <c r="B160" s="16">
        <v>2015</v>
      </c>
      <c r="C160" s="16">
        <v>19</v>
      </c>
      <c r="D160" s="14" t="s">
        <v>80</v>
      </c>
      <c r="E160" s="16">
        <v>51</v>
      </c>
      <c r="F160" s="14" t="s">
        <v>111</v>
      </c>
      <c r="G160" s="16">
        <v>41</v>
      </c>
      <c r="H160" s="14" t="s">
        <v>82</v>
      </c>
      <c r="I160" s="16">
        <v>2</v>
      </c>
      <c r="J160" s="14" t="s">
        <v>83</v>
      </c>
      <c r="K160" s="14" t="s">
        <v>84</v>
      </c>
      <c r="L160" s="14" t="s">
        <v>85</v>
      </c>
      <c r="M160" s="23">
        <v>0.8</v>
      </c>
      <c r="N160" s="16">
        <v>171</v>
      </c>
      <c r="O160" s="16">
        <v>132</v>
      </c>
      <c r="P160" s="16">
        <v>49</v>
      </c>
      <c r="Q160" s="16">
        <v>170</v>
      </c>
      <c r="R160" s="16">
        <v>60</v>
      </c>
      <c r="S160" s="14" t="s">
        <v>86</v>
      </c>
      <c r="T160" s="16">
        <v>19313</v>
      </c>
      <c r="U160" s="16">
        <v>0</v>
      </c>
      <c r="V160" s="18">
        <v>9347978</v>
      </c>
      <c r="W160" s="18">
        <v>1254266</v>
      </c>
      <c r="X160" s="18">
        <v>781235</v>
      </c>
      <c r="Y160" s="18">
        <v>0</v>
      </c>
      <c r="Z160" s="18">
        <v>0</v>
      </c>
      <c r="AA160" s="18">
        <v>0</v>
      </c>
      <c r="AB160" s="18">
        <v>970108</v>
      </c>
      <c r="AC160" s="23">
        <v>0.77</v>
      </c>
      <c r="AD160" s="14" t="str">
        <f>IF(E160=113,"Linn","Iowa ex-Linn")</f>
        <v>Iowa ex-Linn</v>
      </c>
      <c r="AE160" s="23">
        <f>IFERROR(AB160/W160,"N/M")</f>
        <v>0.7734467808263957</v>
      </c>
      <c r="AF160" s="14" t="str">
        <f>B160&amp;"|"&amp;TEXT(E160,"000")&amp;"|"&amp;TEXT(M160,"0.0000")</f>
        <v>2015|051|0.8000</v>
      </c>
      <c r="AG160" s="22" t="str">
        <f>IF(AND(B160&gt;=2015,B160&lt;=2024,C160=19,G160=41,I160=2,K160="A",L160="RBUP",M160&gt;=0.5,M160&lt;=0.85),"IN","OUT")</f>
        <v>IN</v>
      </c>
    </row>
    <row r="161" spans="1:33">
      <c r="A161" s="14" t="s">
        <v>79</v>
      </c>
      <c r="B161" s="16">
        <v>2015</v>
      </c>
      <c r="C161" s="16">
        <v>19</v>
      </c>
      <c r="D161" s="14" t="s">
        <v>80</v>
      </c>
      <c r="E161" s="16">
        <v>51</v>
      </c>
      <c r="F161" s="14" t="s">
        <v>111</v>
      </c>
      <c r="G161" s="16">
        <v>41</v>
      </c>
      <c r="H161" s="14" t="s">
        <v>82</v>
      </c>
      <c r="I161" s="16">
        <v>2</v>
      </c>
      <c r="J161" s="14" t="s">
        <v>83</v>
      </c>
      <c r="K161" s="14" t="s">
        <v>84</v>
      </c>
      <c r="L161" s="14" t="s">
        <v>85</v>
      </c>
      <c r="M161" s="23">
        <v>0.85</v>
      </c>
      <c r="N161" s="16">
        <v>61</v>
      </c>
      <c r="O161" s="16">
        <v>41</v>
      </c>
      <c r="P161" s="16">
        <v>24</v>
      </c>
      <c r="Q161" s="16">
        <v>77</v>
      </c>
      <c r="R161" s="16">
        <v>33</v>
      </c>
      <c r="S161" s="14" t="s">
        <v>86</v>
      </c>
      <c r="T161" s="16">
        <v>10434</v>
      </c>
      <c r="U161" s="16">
        <v>0</v>
      </c>
      <c r="V161" s="18">
        <v>5470551</v>
      </c>
      <c r="W161" s="18">
        <v>744368</v>
      </c>
      <c r="X161" s="18">
        <v>350483</v>
      </c>
      <c r="Y161" s="18">
        <v>0</v>
      </c>
      <c r="Z161" s="18">
        <v>0</v>
      </c>
      <c r="AA161" s="18">
        <v>0</v>
      </c>
      <c r="AB161" s="18">
        <v>717488</v>
      </c>
      <c r="AC161" s="23">
        <v>0.96</v>
      </c>
      <c r="AD161" s="14" t="str">
        <f>IF(E161=113,"Linn","Iowa ex-Linn")</f>
        <v>Iowa ex-Linn</v>
      </c>
      <c r="AE161" s="23">
        <f>IFERROR(AB161/W161,"N/M")</f>
        <v>0.9638888291812652</v>
      </c>
      <c r="AF161" s="14" t="str">
        <f>B161&amp;"|"&amp;TEXT(E161,"000")&amp;"|"&amp;TEXT(M161,"0.0000")</f>
        <v>2015|051|0.8500</v>
      </c>
      <c r="AG161" s="22" t="str">
        <f>IF(AND(B161&gt;=2015,B161&lt;=2024,C161=19,G161=41,I161=2,K161="A",L161="RBUP",M161&gt;=0.5,M161&lt;=0.85),"IN","OUT")</f>
        <v>IN</v>
      </c>
    </row>
    <row r="162" spans="1:33">
      <c r="A162" s="14" t="s">
        <v>79</v>
      </c>
      <c r="B162" s="16">
        <v>2015</v>
      </c>
      <c r="C162" s="16">
        <v>19</v>
      </c>
      <c r="D162" s="14" t="s">
        <v>80</v>
      </c>
      <c r="E162" s="16">
        <v>53</v>
      </c>
      <c r="F162" s="14" t="s">
        <v>112</v>
      </c>
      <c r="G162" s="16">
        <v>41</v>
      </c>
      <c r="H162" s="14" t="s">
        <v>82</v>
      </c>
      <c r="I162" s="16">
        <v>2</v>
      </c>
      <c r="J162" s="14" t="s">
        <v>83</v>
      </c>
      <c r="K162" s="14" t="s">
        <v>84</v>
      </c>
      <c r="L162" s="14" t="s">
        <v>85</v>
      </c>
      <c r="M162" s="23">
        <v>0.6</v>
      </c>
      <c r="N162" s="16">
        <v>1</v>
      </c>
      <c r="O162" s="16">
        <v>1</v>
      </c>
      <c r="P162" s="16">
        <v>0</v>
      </c>
      <c r="Q162" s="16">
        <v>1</v>
      </c>
      <c r="R162" s="16">
        <v>0</v>
      </c>
      <c r="S162" s="14" t="s">
        <v>86</v>
      </c>
      <c r="T162" s="16">
        <v>8</v>
      </c>
      <c r="U162" s="16">
        <v>0</v>
      </c>
      <c r="V162" s="18">
        <v>2068</v>
      </c>
      <c r="W162" s="18">
        <v>218</v>
      </c>
      <c r="X162" s="18">
        <v>140</v>
      </c>
      <c r="Y162" s="18">
        <v>0</v>
      </c>
      <c r="Z162" s="18">
        <v>0</v>
      </c>
      <c r="AA162" s="18">
        <v>0</v>
      </c>
      <c r="AB162" s="18">
        <v>0</v>
      </c>
      <c r="AC162" s="23">
        <v>0</v>
      </c>
      <c r="AD162" s="14" t="str">
        <f>IF(E162=113,"Linn","Iowa ex-Linn")</f>
        <v>Iowa ex-Linn</v>
      </c>
      <c r="AE162" s="23">
        <f>IFERROR(AB162/W162,"N/M")</f>
        <v>0.0</v>
      </c>
      <c r="AF162" s="14" t="str">
        <f>B162&amp;"|"&amp;TEXT(E162,"000")&amp;"|"&amp;TEXT(M162,"0.0000")</f>
        <v>2015|053|0.6000</v>
      </c>
      <c r="AG162" s="22" t="str">
        <f>IF(AND(B162&gt;=2015,B162&lt;=2024,C162=19,G162=41,I162=2,K162="A",L162="RBUP",M162&gt;=0.5,M162&lt;=0.85),"IN","OUT")</f>
        <v>IN</v>
      </c>
    </row>
    <row r="163" spans="1:33">
      <c r="A163" s="14" t="s">
        <v>79</v>
      </c>
      <c r="B163" s="16">
        <v>2015</v>
      </c>
      <c r="C163" s="16">
        <v>19</v>
      </c>
      <c r="D163" s="14" t="s">
        <v>80</v>
      </c>
      <c r="E163" s="16">
        <v>53</v>
      </c>
      <c r="F163" s="14" t="s">
        <v>112</v>
      </c>
      <c r="G163" s="16">
        <v>41</v>
      </c>
      <c r="H163" s="14" t="s">
        <v>82</v>
      </c>
      <c r="I163" s="16">
        <v>2</v>
      </c>
      <c r="J163" s="14" t="s">
        <v>83</v>
      </c>
      <c r="K163" s="14" t="s">
        <v>84</v>
      </c>
      <c r="L163" s="14" t="s">
        <v>85</v>
      </c>
      <c r="M163" s="23">
        <v>0.65</v>
      </c>
      <c r="N163" s="16">
        <v>15</v>
      </c>
      <c r="O163" s="16">
        <v>7</v>
      </c>
      <c r="P163" s="16">
        <v>3</v>
      </c>
      <c r="Q163" s="16">
        <v>11</v>
      </c>
      <c r="R163" s="16">
        <v>3</v>
      </c>
      <c r="S163" s="14" t="s">
        <v>86</v>
      </c>
      <c r="T163" s="16">
        <v>369</v>
      </c>
      <c r="U163" s="16">
        <v>0</v>
      </c>
      <c r="V163" s="18">
        <v>122315</v>
      </c>
      <c r="W163" s="18">
        <v>15261</v>
      </c>
      <c r="X163" s="18">
        <v>9005</v>
      </c>
      <c r="Y163" s="18">
        <v>0</v>
      </c>
      <c r="Z163" s="18">
        <v>0</v>
      </c>
      <c r="AA163" s="18">
        <v>0</v>
      </c>
      <c r="AB163" s="18">
        <v>12199</v>
      </c>
      <c r="AC163" s="23">
        <v>0.8</v>
      </c>
      <c r="AD163" s="14" t="str">
        <f>IF(E163=113,"Linn","Iowa ex-Linn")</f>
        <v>Iowa ex-Linn</v>
      </c>
      <c r="AE163" s="23">
        <f>IFERROR(AB163/W163,"N/M")</f>
        <v>0.7993578402463797</v>
      </c>
      <c r="AF163" s="14" t="str">
        <f>B163&amp;"|"&amp;TEXT(E163,"000")&amp;"|"&amp;TEXT(M163,"0.0000")</f>
        <v>2015|053|0.6500</v>
      </c>
      <c r="AG163" s="22" t="str">
        <f>IF(AND(B163&gt;=2015,B163&lt;=2024,C163=19,G163=41,I163=2,K163="A",L163="RBUP",M163&gt;=0.5,M163&lt;=0.85),"IN","OUT")</f>
        <v>IN</v>
      </c>
    </row>
    <row r="164" spans="1:33">
      <c r="A164" s="14" t="s">
        <v>79</v>
      </c>
      <c r="B164" s="16">
        <v>2015</v>
      </c>
      <c r="C164" s="16">
        <v>19</v>
      </c>
      <c r="D164" s="14" t="s">
        <v>80</v>
      </c>
      <c r="E164" s="16">
        <v>53</v>
      </c>
      <c r="F164" s="14" t="s">
        <v>112</v>
      </c>
      <c r="G164" s="16">
        <v>41</v>
      </c>
      <c r="H164" s="14" t="s">
        <v>82</v>
      </c>
      <c r="I164" s="16">
        <v>2</v>
      </c>
      <c r="J164" s="14" t="s">
        <v>83</v>
      </c>
      <c r="K164" s="14" t="s">
        <v>84</v>
      </c>
      <c r="L164" s="14" t="s">
        <v>85</v>
      </c>
      <c r="M164" s="23">
        <v>0.7</v>
      </c>
      <c r="N164" s="16">
        <v>94</v>
      </c>
      <c r="O164" s="16">
        <v>63</v>
      </c>
      <c r="P164" s="16">
        <v>21</v>
      </c>
      <c r="Q164" s="16">
        <v>116</v>
      </c>
      <c r="R164" s="16">
        <v>30</v>
      </c>
      <c r="S164" s="14" t="s">
        <v>86</v>
      </c>
      <c r="T164" s="16">
        <v>7305</v>
      </c>
      <c r="U164" s="16">
        <v>0</v>
      </c>
      <c r="V164" s="18">
        <v>3147540</v>
      </c>
      <c r="W164" s="18">
        <v>448428</v>
      </c>
      <c r="X164" s="18">
        <v>281375</v>
      </c>
      <c r="Y164" s="18">
        <v>0</v>
      </c>
      <c r="Z164" s="18">
        <v>0</v>
      </c>
      <c r="AA164" s="18">
        <v>0</v>
      </c>
      <c r="AB164" s="18">
        <v>240136</v>
      </c>
      <c r="AC164" s="23">
        <v>0.54</v>
      </c>
      <c r="AD164" s="14" t="str">
        <f>IF(E164=113,"Linn","Iowa ex-Linn")</f>
        <v>Iowa ex-Linn</v>
      </c>
      <c r="AE164" s="23">
        <f>IFERROR(AB164/W164,"N/M")</f>
        <v>0.5355062574147912</v>
      </c>
      <c r="AF164" s="14" t="str">
        <f>B164&amp;"|"&amp;TEXT(E164,"000")&amp;"|"&amp;TEXT(M164,"0.0000")</f>
        <v>2015|053|0.7000</v>
      </c>
      <c r="AG164" s="22" t="str">
        <f>IF(AND(B164&gt;=2015,B164&lt;=2024,C164=19,G164=41,I164=2,K164="A",L164="RBUP",M164&gt;=0.5,M164&lt;=0.85),"IN","OUT")</f>
        <v>IN</v>
      </c>
    </row>
    <row r="165" spans="1:33">
      <c r="A165" s="14" t="s">
        <v>79</v>
      </c>
      <c r="B165" s="16">
        <v>2015</v>
      </c>
      <c r="C165" s="16">
        <v>19</v>
      </c>
      <c r="D165" s="14" t="s">
        <v>80</v>
      </c>
      <c r="E165" s="16">
        <v>53</v>
      </c>
      <c r="F165" s="14" t="s">
        <v>112</v>
      </c>
      <c r="G165" s="16">
        <v>41</v>
      </c>
      <c r="H165" s="14" t="s">
        <v>82</v>
      </c>
      <c r="I165" s="16">
        <v>2</v>
      </c>
      <c r="J165" s="14" t="s">
        <v>83</v>
      </c>
      <c r="K165" s="14" t="s">
        <v>84</v>
      </c>
      <c r="L165" s="14" t="s">
        <v>85</v>
      </c>
      <c r="M165" s="23">
        <v>0.75</v>
      </c>
      <c r="N165" s="16">
        <v>164</v>
      </c>
      <c r="O165" s="16">
        <v>105</v>
      </c>
      <c r="P165" s="16">
        <v>24</v>
      </c>
      <c r="Q165" s="16">
        <v>151</v>
      </c>
      <c r="R165" s="16">
        <v>29</v>
      </c>
      <c r="S165" s="14" t="s">
        <v>86</v>
      </c>
      <c r="T165" s="16">
        <v>15938</v>
      </c>
      <c r="U165" s="16">
        <v>0</v>
      </c>
      <c r="V165" s="18">
        <v>6879059</v>
      </c>
      <c r="W165" s="18">
        <v>1011463</v>
      </c>
      <c r="X165" s="18">
        <v>669747</v>
      </c>
      <c r="Y165" s="18">
        <v>0</v>
      </c>
      <c r="Z165" s="18">
        <v>0</v>
      </c>
      <c r="AA165" s="18">
        <v>0</v>
      </c>
      <c r="AB165" s="18">
        <v>354367</v>
      </c>
      <c r="AC165" s="23">
        <v>0.35</v>
      </c>
      <c r="AD165" s="14" t="str">
        <f>IF(E165=113,"Linn","Iowa ex-Linn")</f>
        <v>Iowa ex-Linn</v>
      </c>
      <c r="AE165" s="23">
        <f>IFERROR(AB165/W165,"N/M")</f>
        <v>0.35035092732012935</v>
      </c>
      <c r="AF165" s="14" t="str">
        <f>B165&amp;"|"&amp;TEXT(E165,"000")&amp;"|"&amp;TEXT(M165,"0.0000")</f>
        <v>2015|053|0.7500</v>
      </c>
      <c r="AG165" s="22" t="str">
        <f>IF(AND(B165&gt;=2015,B165&lt;=2024,C165=19,G165=41,I165=2,K165="A",L165="RBUP",M165&gt;=0.5,M165&lt;=0.85),"IN","OUT")</f>
        <v>IN</v>
      </c>
    </row>
    <row r="166" spans="1:33">
      <c r="A166" s="14" t="s">
        <v>79</v>
      </c>
      <c r="B166" s="16">
        <v>2015</v>
      </c>
      <c r="C166" s="16">
        <v>19</v>
      </c>
      <c r="D166" s="14" t="s">
        <v>80</v>
      </c>
      <c r="E166" s="16">
        <v>53</v>
      </c>
      <c r="F166" s="14" t="s">
        <v>112</v>
      </c>
      <c r="G166" s="16">
        <v>41</v>
      </c>
      <c r="H166" s="14" t="s">
        <v>82</v>
      </c>
      <c r="I166" s="16">
        <v>2</v>
      </c>
      <c r="J166" s="14" t="s">
        <v>83</v>
      </c>
      <c r="K166" s="14" t="s">
        <v>84</v>
      </c>
      <c r="L166" s="14" t="s">
        <v>85</v>
      </c>
      <c r="M166" s="23">
        <v>0.8</v>
      </c>
      <c r="N166" s="16">
        <v>127</v>
      </c>
      <c r="O166" s="16">
        <v>74</v>
      </c>
      <c r="P166" s="16">
        <v>35</v>
      </c>
      <c r="Q166" s="16">
        <v>95</v>
      </c>
      <c r="R166" s="16">
        <v>42</v>
      </c>
      <c r="S166" s="14" t="s">
        <v>86</v>
      </c>
      <c r="T166" s="16">
        <v>12927</v>
      </c>
      <c r="U166" s="16">
        <v>0</v>
      </c>
      <c r="V166" s="18">
        <v>5775790</v>
      </c>
      <c r="W166" s="18">
        <v>875707</v>
      </c>
      <c r="X166" s="18">
        <v>526254</v>
      </c>
      <c r="Y166" s="18">
        <v>0</v>
      </c>
      <c r="Z166" s="18">
        <v>0</v>
      </c>
      <c r="AA166" s="18">
        <v>0</v>
      </c>
      <c r="AB166" s="18">
        <v>704652</v>
      </c>
      <c r="AC166" s="23">
        <v>0.8</v>
      </c>
      <c r="AD166" s="14" t="str">
        <f>IF(E166=113,"Linn","Iowa ex-Linn")</f>
        <v>Iowa ex-Linn</v>
      </c>
      <c r="AE166" s="23">
        <f>IFERROR(AB166/W166,"N/M")</f>
        <v>0.8046664009765824</v>
      </c>
      <c r="AF166" s="14" t="str">
        <f>B166&amp;"|"&amp;TEXT(E166,"000")&amp;"|"&amp;TEXT(M166,"0.0000")</f>
        <v>2015|053|0.8000</v>
      </c>
      <c r="AG166" s="22" t="str">
        <f>IF(AND(B166&gt;=2015,B166&lt;=2024,C166=19,G166=41,I166=2,K166="A",L166="RBUP",M166&gt;=0.5,M166&lt;=0.85),"IN","OUT")</f>
        <v>IN</v>
      </c>
    </row>
    <row r="167" spans="1:33">
      <c r="A167" s="14" t="s">
        <v>79</v>
      </c>
      <c r="B167" s="16">
        <v>2015</v>
      </c>
      <c r="C167" s="16">
        <v>19</v>
      </c>
      <c r="D167" s="14" t="s">
        <v>80</v>
      </c>
      <c r="E167" s="16">
        <v>53</v>
      </c>
      <c r="F167" s="14" t="s">
        <v>112</v>
      </c>
      <c r="G167" s="16">
        <v>41</v>
      </c>
      <c r="H167" s="14" t="s">
        <v>82</v>
      </c>
      <c r="I167" s="16">
        <v>2</v>
      </c>
      <c r="J167" s="14" t="s">
        <v>83</v>
      </c>
      <c r="K167" s="14" t="s">
        <v>84</v>
      </c>
      <c r="L167" s="14" t="s">
        <v>85</v>
      </c>
      <c r="M167" s="23">
        <v>0.85</v>
      </c>
      <c r="N167" s="16">
        <v>52</v>
      </c>
      <c r="O167" s="16">
        <v>20</v>
      </c>
      <c r="P167" s="16">
        <v>12</v>
      </c>
      <c r="Q167" s="16">
        <v>23</v>
      </c>
      <c r="R167" s="16">
        <v>12</v>
      </c>
      <c r="S167" s="14" t="s">
        <v>86</v>
      </c>
      <c r="T167" s="16">
        <v>3483</v>
      </c>
      <c r="U167" s="16">
        <v>0</v>
      </c>
      <c r="V167" s="18">
        <v>1672657</v>
      </c>
      <c r="W167" s="18">
        <v>288069</v>
      </c>
      <c r="X167" s="18">
        <v>141954</v>
      </c>
      <c r="Y167" s="18">
        <v>0</v>
      </c>
      <c r="Z167" s="18">
        <v>0</v>
      </c>
      <c r="AA167" s="18">
        <v>0</v>
      </c>
      <c r="AB167" s="18">
        <v>476142</v>
      </c>
      <c r="AC167" s="23">
        <v>1.65</v>
      </c>
      <c r="AD167" s="14" t="str">
        <f>IF(E167=113,"Linn","Iowa ex-Linn")</f>
        <v>Iowa ex-Linn</v>
      </c>
      <c r="AE167" s="23">
        <f>IFERROR(AB167/W167,"N/M")</f>
        <v>1.6528748320714828</v>
      </c>
      <c r="AF167" s="14" t="str">
        <f>B167&amp;"|"&amp;TEXT(E167,"000")&amp;"|"&amp;TEXT(M167,"0.0000")</f>
        <v>2015|053|0.8500</v>
      </c>
      <c r="AG167" s="22" t="str">
        <f>IF(AND(B167&gt;=2015,B167&lt;=2024,C167=19,G167=41,I167=2,K167="A",L167="RBUP",M167&gt;=0.5,M167&lt;=0.85),"IN","OUT")</f>
        <v>IN</v>
      </c>
    </row>
    <row r="168" spans="1:33">
      <c r="A168" s="14" t="s">
        <v>79</v>
      </c>
      <c r="B168" s="16">
        <v>2015</v>
      </c>
      <c r="C168" s="16">
        <v>19</v>
      </c>
      <c r="D168" s="14" t="s">
        <v>80</v>
      </c>
      <c r="E168" s="16">
        <v>55</v>
      </c>
      <c r="F168" s="14" t="s">
        <v>113</v>
      </c>
      <c r="G168" s="16">
        <v>41</v>
      </c>
      <c r="H168" s="14" t="s">
        <v>82</v>
      </c>
      <c r="I168" s="16">
        <v>2</v>
      </c>
      <c r="J168" s="14" t="s">
        <v>83</v>
      </c>
      <c r="K168" s="14" t="s">
        <v>84</v>
      </c>
      <c r="L168" s="14" t="s">
        <v>85</v>
      </c>
      <c r="M168" s="23">
        <v>0.6</v>
      </c>
      <c r="N168" s="16">
        <v>1</v>
      </c>
      <c r="O168" s="16">
        <v>1</v>
      </c>
      <c r="P168" s="16">
        <v>0</v>
      </c>
      <c r="Q168" s="16">
        <v>1</v>
      </c>
      <c r="R168" s="16">
        <v>0</v>
      </c>
      <c r="S168" s="14" t="s">
        <v>86</v>
      </c>
      <c r="T168" s="16">
        <v>121</v>
      </c>
      <c r="U168" s="16">
        <v>0</v>
      </c>
      <c r="V168" s="18">
        <v>59458</v>
      </c>
      <c r="W168" s="18">
        <v>868</v>
      </c>
      <c r="X168" s="18">
        <v>694</v>
      </c>
      <c r="Y168" s="18">
        <v>0</v>
      </c>
      <c r="Z168" s="18">
        <v>0</v>
      </c>
      <c r="AA168" s="18">
        <v>0</v>
      </c>
      <c r="AB168" s="18">
        <v>0</v>
      </c>
      <c r="AC168" s="23">
        <v>0</v>
      </c>
      <c r="AD168" s="14" t="str">
        <f>IF(E168=113,"Linn","Iowa ex-Linn")</f>
        <v>Iowa ex-Linn</v>
      </c>
      <c r="AE168" s="23">
        <f>IFERROR(AB168/W168,"N/M")</f>
        <v>0.0</v>
      </c>
      <c r="AF168" s="14" t="str">
        <f>B168&amp;"|"&amp;TEXT(E168,"000")&amp;"|"&amp;TEXT(M168,"0.0000")</f>
        <v>2015|055|0.6000</v>
      </c>
      <c r="AG168" s="22" t="str">
        <f>IF(AND(B168&gt;=2015,B168&lt;=2024,C168=19,G168=41,I168=2,K168="A",L168="RBUP",M168&gt;=0.5,M168&lt;=0.85),"IN","OUT")</f>
        <v>IN</v>
      </c>
    </row>
    <row r="169" spans="1:33">
      <c r="A169" s="14" t="s">
        <v>79</v>
      </c>
      <c r="B169" s="16">
        <v>2015</v>
      </c>
      <c r="C169" s="16">
        <v>19</v>
      </c>
      <c r="D169" s="14" t="s">
        <v>80</v>
      </c>
      <c r="E169" s="16">
        <v>55</v>
      </c>
      <c r="F169" s="14" t="s">
        <v>113</v>
      </c>
      <c r="G169" s="16">
        <v>41</v>
      </c>
      <c r="H169" s="14" t="s">
        <v>82</v>
      </c>
      <c r="I169" s="16">
        <v>2</v>
      </c>
      <c r="J169" s="14" t="s">
        <v>83</v>
      </c>
      <c r="K169" s="14" t="s">
        <v>84</v>
      </c>
      <c r="L169" s="14" t="s">
        <v>85</v>
      </c>
      <c r="M169" s="23">
        <v>0.65</v>
      </c>
      <c r="N169" s="16">
        <v>2</v>
      </c>
      <c r="O169" s="16">
        <v>0</v>
      </c>
      <c r="P169" s="16">
        <v>0</v>
      </c>
      <c r="Q169" s="16">
        <v>0</v>
      </c>
      <c r="R169" s="16">
        <v>0</v>
      </c>
      <c r="S169" s="14" t="s">
        <v>86</v>
      </c>
      <c r="T169" s="16">
        <v>0</v>
      </c>
      <c r="U169" s="16">
        <v>0</v>
      </c>
      <c r="V169" s="18">
        <v>0</v>
      </c>
      <c r="W169" s="18">
        <v>0</v>
      </c>
      <c r="X169" s="18">
        <v>0</v>
      </c>
      <c r="Y169" s="18">
        <v>0</v>
      </c>
      <c r="Z169" s="18">
        <v>0</v>
      </c>
      <c r="AA169" s="18">
        <v>0</v>
      </c>
      <c r="AB169" s="18">
        <v>0</v>
      </c>
      <c r="AC169" s="23">
        <v>0</v>
      </c>
      <c r="AD169" s="14" t="str">
        <f>IF(E169=113,"Linn","Iowa ex-Linn")</f>
        <v>Iowa ex-Linn</v>
      </c>
      <c r="AE169" s="23" t="str">
        <f>IFERROR(AB169/W169,"N/M")</f>
        <v>N/M</v>
      </c>
      <c r="AF169" s="14" t="str">
        <f>B169&amp;"|"&amp;TEXT(E169,"000")&amp;"|"&amp;TEXT(M169,"0.0000")</f>
        <v>2015|055|0.6500</v>
      </c>
      <c r="AG169" s="22" t="str">
        <f>IF(AND(B169&gt;=2015,B169&lt;=2024,C169=19,G169=41,I169=2,K169="A",L169="RBUP",M169&gt;=0.5,M169&lt;=0.85),"IN","OUT")</f>
        <v>IN</v>
      </c>
    </row>
    <row r="170" spans="1:33">
      <c r="A170" s="14" t="s">
        <v>79</v>
      </c>
      <c r="B170" s="16">
        <v>2015</v>
      </c>
      <c r="C170" s="16">
        <v>19</v>
      </c>
      <c r="D170" s="14" t="s">
        <v>80</v>
      </c>
      <c r="E170" s="16">
        <v>55</v>
      </c>
      <c r="F170" s="14" t="s">
        <v>113</v>
      </c>
      <c r="G170" s="16">
        <v>41</v>
      </c>
      <c r="H170" s="14" t="s">
        <v>82</v>
      </c>
      <c r="I170" s="16">
        <v>2</v>
      </c>
      <c r="J170" s="14" t="s">
        <v>83</v>
      </c>
      <c r="K170" s="14" t="s">
        <v>84</v>
      </c>
      <c r="L170" s="14" t="s">
        <v>85</v>
      </c>
      <c r="M170" s="23">
        <v>0.7</v>
      </c>
      <c r="N170" s="16">
        <v>15</v>
      </c>
      <c r="O170" s="16">
        <v>12</v>
      </c>
      <c r="P170" s="16">
        <v>0</v>
      </c>
      <c r="Q170" s="16">
        <v>12</v>
      </c>
      <c r="R170" s="16">
        <v>0</v>
      </c>
      <c r="S170" s="14" t="s">
        <v>86</v>
      </c>
      <c r="T170" s="16">
        <v>1554</v>
      </c>
      <c r="U170" s="16">
        <v>0</v>
      </c>
      <c r="V170" s="18">
        <v>826193</v>
      </c>
      <c r="W170" s="18">
        <v>22477</v>
      </c>
      <c r="X170" s="18">
        <v>16338</v>
      </c>
      <c r="Y170" s="18">
        <v>0</v>
      </c>
      <c r="Z170" s="18">
        <v>0</v>
      </c>
      <c r="AA170" s="18">
        <v>0</v>
      </c>
      <c r="AB170" s="18">
        <v>0</v>
      </c>
      <c r="AC170" s="23">
        <v>0</v>
      </c>
      <c r="AD170" s="14" t="str">
        <f>IF(E170=113,"Linn","Iowa ex-Linn")</f>
        <v>Iowa ex-Linn</v>
      </c>
      <c r="AE170" s="23">
        <f>IFERROR(AB170/W170,"N/M")</f>
        <v>0.0</v>
      </c>
      <c r="AF170" s="14" t="str">
        <f>B170&amp;"|"&amp;TEXT(E170,"000")&amp;"|"&amp;TEXT(M170,"0.0000")</f>
        <v>2015|055|0.7000</v>
      </c>
      <c r="AG170" s="22" t="str">
        <f>IF(AND(B170&gt;=2015,B170&lt;=2024,C170=19,G170=41,I170=2,K170="A",L170="RBUP",M170&gt;=0.5,M170&lt;=0.85),"IN","OUT")</f>
        <v>IN</v>
      </c>
    </row>
    <row r="171" spans="1:33">
      <c r="A171" s="14" t="s">
        <v>79</v>
      </c>
      <c r="B171" s="16">
        <v>2015</v>
      </c>
      <c r="C171" s="16">
        <v>19</v>
      </c>
      <c r="D171" s="14" t="s">
        <v>80</v>
      </c>
      <c r="E171" s="16">
        <v>55</v>
      </c>
      <c r="F171" s="14" t="s">
        <v>113</v>
      </c>
      <c r="G171" s="16">
        <v>41</v>
      </c>
      <c r="H171" s="14" t="s">
        <v>82</v>
      </c>
      <c r="I171" s="16">
        <v>2</v>
      </c>
      <c r="J171" s="14" t="s">
        <v>83</v>
      </c>
      <c r="K171" s="14" t="s">
        <v>84</v>
      </c>
      <c r="L171" s="14" t="s">
        <v>85</v>
      </c>
      <c r="M171" s="23">
        <v>0.75</v>
      </c>
      <c r="N171" s="16">
        <v>87</v>
      </c>
      <c r="O171" s="16">
        <v>75</v>
      </c>
      <c r="P171" s="16">
        <v>4</v>
      </c>
      <c r="Q171" s="16">
        <v>78</v>
      </c>
      <c r="R171" s="16">
        <v>4</v>
      </c>
      <c r="S171" s="14" t="s">
        <v>86</v>
      </c>
      <c r="T171" s="16">
        <v>10218</v>
      </c>
      <c r="U171" s="16">
        <v>0</v>
      </c>
      <c r="V171" s="18">
        <v>5779427</v>
      </c>
      <c r="W171" s="18">
        <v>234332</v>
      </c>
      <c r="X171" s="18">
        <v>161396</v>
      </c>
      <c r="Y171" s="18">
        <v>0</v>
      </c>
      <c r="Z171" s="18">
        <v>0</v>
      </c>
      <c r="AA171" s="18">
        <v>0</v>
      </c>
      <c r="AB171" s="18">
        <v>12736</v>
      </c>
      <c r="AC171" s="23">
        <v>0.05</v>
      </c>
      <c r="AD171" s="14" t="str">
        <f>IF(E171=113,"Linn","Iowa ex-Linn")</f>
        <v>Iowa ex-Linn</v>
      </c>
      <c r="AE171" s="23">
        <f>IFERROR(AB171/W171,"N/M")</f>
        <v>0.05435023812368776</v>
      </c>
      <c r="AF171" s="14" t="str">
        <f>B171&amp;"|"&amp;TEXT(E171,"000")&amp;"|"&amp;TEXT(M171,"0.0000")</f>
        <v>2015|055|0.7500</v>
      </c>
      <c r="AG171" s="22" t="str">
        <f>IF(AND(B171&gt;=2015,B171&lt;=2024,C171=19,G171=41,I171=2,K171="A",L171="RBUP",M171&gt;=0.5,M171&lt;=0.85),"IN","OUT")</f>
        <v>IN</v>
      </c>
    </row>
    <row r="172" spans="1:33">
      <c r="A172" s="14" t="s">
        <v>79</v>
      </c>
      <c r="B172" s="16">
        <v>2015</v>
      </c>
      <c r="C172" s="16">
        <v>19</v>
      </c>
      <c r="D172" s="14" t="s">
        <v>80</v>
      </c>
      <c r="E172" s="16">
        <v>55</v>
      </c>
      <c r="F172" s="14" t="s">
        <v>113</v>
      </c>
      <c r="G172" s="16">
        <v>41</v>
      </c>
      <c r="H172" s="14" t="s">
        <v>82</v>
      </c>
      <c r="I172" s="16">
        <v>2</v>
      </c>
      <c r="J172" s="14" t="s">
        <v>83</v>
      </c>
      <c r="K172" s="14" t="s">
        <v>84</v>
      </c>
      <c r="L172" s="14" t="s">
        <v>85</v>
      </c>
      <c r="M172" s="23">
        <v>0.8</v>
      </c>
      <c r="N172" s="16">
        <v>356</v>
      </c>
      <c r="O172" s="16">
        <v>328</v>
      </c>
      <c r="P172" s="16">
        <v>15</v>
      </c>
      <c r="Q172" s="16">
        <v>358</v>
      </c>
      <c r="R172" s="16">
        <v>15</v>
      </c>
      <c r="S172" s="14" t="s">
        <v>86</v>
      </c>
      <c r="T172" s="16">
        <v>58631</v>
      </c>
      <c r="U172" s="16">
        <v>0</v>
      </c>
      <c r="V172" s="18">
        <v>36394049</v>
      </c>
      <c r="W172" s="18">
        <v>1824276</v>
      </c>
      <c r="X172" s="18">
        <v>1172013</v>
      </c>
      <c r="Y172" s="18">
        <v>0</v>
      </c>
      <c r="Z172" s="18">
        <v>0</v>
      </c>
      <c r="AA172" s="18">
        <v>0</v>
      </c>
      <c r="AB172" s="18">
        <v>91638</v>
      </c>
      <c r="AC172" s="23">
        <v>0.05</v>
      </c>
      <c r="AD172" s="14" t="str">
        <f>IF(E172=113,"Linn","Iowa ex-Linn")</f>
        <v>Iowa ex-Linn</v>
      </c>
      <c r="AE172" s="23">
        <f>IFERROR(AB172/W172,"N/M")</f>
        <v>0.05023253060392178</v>
      </c>
      <c r="AF172" s="14" t="str">
        <f>B172&amp;"|"&amp;TEXT(E172,"000")&amp;"|"&amp;TEXT(M172,"0.0000")</f>
        <v>2015|055|0.8000</v>
      </c>
      <c r="AG172" s="22" t="str">
        <f>IF(AND(B172&gt;=2015,B172&lt;=2024,C172=19,G172=41,I172=2,K172="A",L172="RBUP",M172&gt;=0.5,M172&lt;=0.85),"IN","OUT")</f>
        <v>IN</v>
      </c>
    </row>
    <row r="173" spans="1:33">
      <c r="A173" s="14" t="s">
        <v>79</v>
      </c>
      <c r="B173" s="16">
        <v>2015</v>
      </c>
      <c r="C173" s="16">
        <v>19</v>
      </c>
      <c r="D173" s="14" t="s">
        <v>80</v>
      </c>
      <c r="E173" s="16">
        <v>55</v>
      </c>
      <c r="F173" s="14" t="s">
        <v>113</v>
      </c>
      <c r="G173" s="16">
        <v>41</v>
      </c>
      <c r="H173" s="14" t="s">
        <v>82</v>
      </c>
      <c r="I173" s="16">
        <v>2</v>
      </c>
      <c r="J173" s="14" t="s">
        <v>83</v>
      </c>
      <c r="K173" s="14" t="s">
        <v>84</v>
      </c>
      <c r="L173" s="14" t="s">
        <v>85</v>
      </c>
      <c r="M173" s="23">
        <v>0.85</v>
      </c>
      <c r="N173" s="16">
        <v>523</v>
      </c>
      <c r="O173" s="16">
        <v>476</v>
      </c>
      <c r="P173" s="16">
        <v>41</v>
      </c>
      <c r="Q173" s="16">
        <v>535</v>
      </c>
      <c r="R173" s="16">
        <v>47</v>
      </c>
      <c r="S173" s="14" t="s">
        <v>86</v>
      </c>
      <c r="T173" s="16">
        <v>110156</v>
      </c>
      <c r="U173" s="16">
        <v>0</v>
      </c>
      <c r="V173" s="18">
        <v>72602751</v>
      </c>
      <c r="W173" s="18">
        <v>4522025</v>
      </c>
      <c r="X173" s="18">
        <v>2313438</v>
      </c>
      <c r="Y173" s="18">
        <v>0</v>
      </c>
      <c r="Z173" s="18">
        <v>0</v>
      </c>
      <c r="AA173" s="18">
        <v>0</v>
      </c>
      <c r="AB173" s="18">
        <v>297452</v>
      </c>
      <c r="AC173" s="23">
        <v>0.07000000000000001</v>
      </c>
      <c r="AD173" s="14" t="str">
        <f>IF(E173=113,"Linn","Iowa ex-Linn")</f>
        <v>Iowa ex-Linn</v>
      </c>
      <c r="AE173" s="23">
        <f>IFERROR(AB173/W173,"N/M")</f>
        <v>0.06577849525378564</v>
      </c>
      <c r="AF173" s="14" t="str">
        <f>B173&amp;"|"&amp;TEXT(E173,"000")&amp;"|"&amp;TEXT(M173,"0.0000")</f>
        <v>2015|055|0.8500</v>
      </c>
      <c r="AG173" s="22" t="str">
        <f>IF(AND(B173&gt;=2015,B173&lt;=2024,C173=19,G173=41,I173=2,K173="A",L173="RBUP",M173&gt;=0.5,M173&lt;=0.85),"IN","OUT")</f>
        <v>IN</v>
      </c>
    </row>
    <row r="174" spans="1:33">
      <c r="A174" s="14" t="s">
        <v>79</v>
      </c>
      <c r="B174" s="16">
        <v>2015</v>
      </c>
      <c r="C174" s="16">
        <v>19</v>
      </c>
      <c r="D174" s="14" t="s">
        <v>80</v>
      </c>
      <c r="E174" s="16">
        <v>57</v>
      </c>
      <c r="F174" s="14" t="s">
        <v>114</v>
      </c>
      <c r="G174" s="16">
        <v>41</v>
      </c>
      <c r="H174" s="14" t="s">
        <v>82</v>
      </c>
      <c r="I174" s="16">
        <v>2</v>
      </c>
      <c r="J174" s="14" t="s">
        <v>83</v>
      </c>
      <c r="K174" s="14" t="s">
        <v>84</v>
      </c>
      <c r="L174" s="14" t="s">
        <v>85</v>
      </c>
      <c r="M174" s="23">
        <v>0.5</v>
      </c>
      <c r="N174" s="16">
        <v>1</v>
      </c>
      <c r="O174" s="16">
        <v>1</v>
      </c>
      <c r="P174" s="16">
        <v>0</v>
      </c>
      <c r="Q174" s="16">
        <v>3</v>
      </c>
      <c r="R174" s="16">
        <v>0</v>
      </c>
      <c r="S174" s="14" t="s">
        <v>86</v>
      </c>
      <c r="T174" s="16">
        <v>134</v>
      </c>
      <c r="U174" s="16">
        <v>0</v>
      </c>
      <c r="V174" s="18">
        <v>46368</v>
      </c>
      <c r="W174" s="18">
        <v>1384</v>
      </c>
      <c r="X174" s="18">
        <v>926</v>
      </c>
      <c r="Y174" s="18">
        <v>0</v>
      </c>
      <c r="Z174" s="18">
        <v>0</v>
      </c>
      <c r="AA174" s="18">
        <v>0</v>
      </c>
      <c r="AB174" s="18">
        <v>0</v>
      </c>
      <c r="AC174" s="23">
        <v>0</v>
      </c>
      <c r="AD174" s="14" t="str">
        <f>IF(E174=113,"Linn","Iowa ex-Linn")</f>
        <v>Iowa ex-Linn</v>
      </c>
      <c r="AE174" s="23">
        <f>IFERROR(AB174/W174,"N/M")</f>
        <v>0.0</v>
      </c>
      <c r="AF174" s="14" t="str">
        <f>B174&amp;"|"&amp;TEXT(E174,"000")&amp;"|"&amp;TEXT(M174,"0.0000")</f>
        <v>2015|057|0.5000</v>
      </c>
      <c r="AG174" s="22" t="str">
        <f>IF(AND(B174&gt;=2015,B174&lt;=2024,C174=19,G174=41,I174=2,K174="A",L174="RBUP",M174&gt;=0.5,M174&lt;=0.85),"IN","OUT")</f>
        <v>IN</v>
      </c>
    </row>
    <row r="175" spans="1:33">
      <c r="A175" s="14" t="s">
        <v>79</v>
      </c>
      <c r="B175" s="16">
        <v>2015</v>
      </c>
      <c r="C175" s="16">
        <v>19</v>
      </c>
      <c r="D175" s="14" t="s">
        <v>80</v>
      </c>
      <c r="E175" s="16">
        <v>57</v>
      </c>
      <c r="F175" s="14" t="s">
        <v>114</v>
      </c>
      <c r="G175" s="16">
        <v>41</v>
      </c>
      <c r="H175" s="14" t="s">
        <v>82</v>
      </c>
      <c r="I175" s="16">
        <v>2</v>
      </c>
      <c r="J175" s="14" t="s">
        <v>83</v>
      </c>
      <c r="K175" s="14" t="s">
        <v>84</v>
      </c>
      <c r="L175" s="14" t="s">
        <v>85</v>
      </c>
      <c r="M175" s="23">
        <v>0.6</v>
      </c>
      <c r="N175" s="16">
        <v>4</v>
      </c>
      <c r="O175" s="16">
        <v>3</v>
      </c>
      <c r="P175" s="16">
        <v>0</v>
      </c>
      <c r="Q175" s="16">
        <v>3</v>
      </c>
      <c r="R175" s="16">
        <v>0</v>
      </c>
      <c r="S175" s="14" t="s">
        <v>86</v>
      </c>
      <c r="T175" s="16">
        <v>358</v>
      </c>
      <c r="U175" s="16">
        <v>0</v>
      </c>
      <c r="V175" s="18">
        <v>153403</v>
      </c>
      <c r="W175" s="18">
        <v>6018</v>
      </c>
      <c r="X175" s="18">
        <v>3851</v>
      </c>
      <c r="Y175" s="18">
        <v>0</v>
      </c>
      <c r="Z175" s="18">
        <v>0</v>
      </c>
      <c r="AA175" s="18">
        <v>0</v>
      </c>
      <c r="AB175" s="18">
        <v>0</v>
      </c>
      <c r="AC175" s="23">
        <v>0</v>
      </c>
      <c r="AD175" s="14" t="str">
        <f>IF(E175=113,"Linn","Iowa ex-Linn")</f>
        <v>Iowa ex-Linn</v>
      </c>
      <c r="AE175" s="23">
        <f>IFERROR(AB175/W175,"N/M")</f>
        <v>0.0</v>
      </c>
      <c r="AF175" s="14" t="str">
        <f>B175&amp;"|"&amp;TEXT(E175,"000")&amp;"|"&amp;TEXT(M175,"0.0000")</f>
        <v>2015|057|0.6000</v>
      </c>
      <c r="AG175" s="22" t="str">
        <f>IF(AND(B175&gt;=2015,B175&lt;=2024,C175=19,G175=41,I175=2,K175="A",L175="RBUP",M175&gt;=0.5,M175&lt;=0.85),"IN","OUT")</f>
        <v>IN</v>
      </c>
    </row>
    <row r="176" spans="1:33">
      <c r="A176" s="14" t="s">
        <v>79</v>
      </c>
      <c r="B176" s="16">
        <v>2015</v>
      </c>
      <c r="C176" s="16">
        <v>19</v>
      </c>
      <c r="D176" s="14" t="s">
        <v>80</v>
      </c>
      <c r="E176" s="16">
        <v>57</v>
      </c>
      <c r="F176" s="14" t="s">
        <v>114</v>
      </c>
      <c r="G176" s="16">
        <v>41</v>
      </c>
      <c r="H176" s="14" t="s">
        <v>82</v>
      </c>
      <c r="I176" s="16">
        <v>2</v>
      </c>
      <c r="J176" s="14" t="s">
        <v>83</v>
      </c>
      <c r="K176" s="14" t="s">
        <v>84</v>
      </c>
      <c r="L176" s="14" t="s">
        <v>85</v>
      </c>
      <c r="M176" s="23">
        <v>0.65</v>
      </c>
      <c r="N176" s="16">
        <v>6</v>
      </c>
      <c r="O176" s="16">
        <v>5</v>
      </c>
      <c r="P176" s="16">
        <v>0</v>
      </c>
      <c r="Q176" s="16">
        <v>13</v>
      </c>
      <c r="R176" s="16">
        <v>0</v>
      </c>
      <c r="S176" s="14" t="s">
        <v>86</v>
      </c>
      <c r="T176" s="16">
        <v>446</v>
      </c>
      <c r="U176" s="16">
        <v>0</v>
      </c>
      <c r="V176" s="18">
        <v>202640</v>
      </c>
      <c r="W176" s="18">
        <v>11543</v>
      </c>
      <c r="X176" s="18">
        <v>6810</v>
      </c>
      <c r="Y176" s="18">
        <v>0</v>
      </c>
      <c r="Z176" s="18">
        <v>0</v>
      </c>
      <c r="AA176" s="18">
        <v>0</v>
      </c>
      <c r="AB176" s="18">
        <v>0</v>
      </c>
      <c r="AC176" s="23">
        <v>0</v>
      </c>
      <c r="AD176" s="14" t="str">
        <f>IF(E176=113,"Linn","Iowa ex-Linn")</f>
        <v>Iowa ex-Linn</v>
      </c>
      <c r="AE176" s="23">
        <f>IFERROR(AB176/W176,"N/M")</f>
        <v>0.0</v>
      </c>
      <c r="AF176" s="14" t="str">
        <f>B176&amp;"|"&amp;TEXT(E176,"000")&amp;"|"&amp;TEXT(M176,"0.0000")</f>
        <v>2015|057|0.6500</v>
      </c>
      <c r="AG176" s="22" t="str">
        <f>IF(AND(B176&gt;=2015,B176&lt;=2024,C176=19,G176=41,I176=2,K176="A",L176="RBUP",M176&gt;=0.5,M176&lt;=0.85),"IN","OUT")</f>
        <v>IN</v>
      </c>
    </row>
    <row r="177" spans="1:33">
      <c r="A177" s="14" t="s">
        <v>79</v>
      </c>
      <c r="B177" s="16">
        <v>2015</v>
      </c>
      <c r="C177" s="16">
        <v>19</v>
      </c>
      <c r="D177" s="14" t="s">
        <v>80</v>
      </c>
      <c r="E177" s="16">
        <v>57</v>
      </c>
      <c r="F177" s="14" t="s">
        <v>114</v>
      </c>
      <c r="G177" s="16">
        <v>41</v>
      </c>
      <c r="H177" s="14" t="s">
        <v>82</v>
      </c>
      <c r="I177" s="16">
        <v>2</v>
      </c>
      <c r="J177" s="14" t="s">
        <v>83</v>
      </c>
      <c r="K177" s="14" t="s">
        <v>84</v>
      </c>
      <c r="L177" s="14" t="s">
        <v>85</v>
      </c>
      <c r="M177" s="23">
        <v>0.7</v>
      </c>
      <c r="N177" s="16">
        <v>63</v>
      </c>
      <c r="O177" s="16">
        <v>56</v>
      </c>
      <c r="P177" s="16">
        <v>1</v>
      </c>
      <c r="Q177" s="16">
        <v>91</v>
      </c>
      <c r="R177" s="16">
        <v>1</v>
      </c>
      <c r="S177" s="14" t="s">
        <v>86</v>
      </c>
      <c r="T177" s="16">
        <v>4588</v>
      </c>
      <c r="U177" s="16">
        <v>0</v>
      </c>
      <c r="V177" s="18">
        <v>2281205</v>
      </c>
      <c r="W177" s="18">
        <v>132107</v>
      </c>
      <c r="X177" s="18">
        <v>83954</v>
      </c>
      <c r="Y177" s="18">
        <v>0</v>
      </c>
      <c r="Z177" s="18">
        <v>0</v>
      </c>
      <c r="AA177" s="18">
        <v>0</v>
      </c>
      <c r="AB177" s="18">
        <v>797</v>
      </c>
      <c r="AC177" s="23">
        <v>0.01</v>
      </c>
      <c r="AD177" s="14" t="str">
        <f>IF(E177=113,"Linn","Iowa ex-Linn")</f>
        <v>Iowa ex-Linn</v>
      </c>
      <c r="AE177" s="23">
        <f>IFERROR(AB177/W177,"N/M")</f>
        <v>0.006032988410909338</v>
      </c>
      <c r="AF177" s="14" t="str">
        <f>B177&amp;"|"&amp;TEXT(E177,"000")&amp;"|"&amp;TEXT(M177,"0.0000")</f>
        <v>2015|057|0.7000</v>
      </c>
      <c r="AG177" s="22" t="str">
        <f>IF(AND(B177&gt;=2015,B177&lt;=2024,C177=19,G177=41,I177=2,K177="A",L177="RBUP",M177&gt;=0.5,M177&lt;=0.85),"IN","OUT")</f>
        <v>IN</v>
      </c>
    </row>
    <row r="178" spans="1:33">
      <c r="A178" s="14" t="s">
        <v>79</v>
      </c>
      <c r="B178" s="16">
        <v>2015</v>
      </c>
      <c r="C178" s="16">
        <v>19</v>
      </c>
      <c r="D178" s="14" t="s">
        <v>80</v>
      </c>
      <c r="E178" s="16">
        <v>57</v>
      </c>
      <c r="F178" s="14" t="s">
        <v>114</v>
      </c>
      <c r="G178" s="16">
        <v>41</v>
      </c>
      <c r="H178" s="14" t="s">
        <v>82</v>
      </c>
      <c r="I178" s="16">
        <v>2</v>
      </c>
      <c r="J178" s="14" t="s">
        <v>83</v>
      </c>
      <c r="K178" s="14" t="s">
        <v>84</v>
      </c>
      <c r="L178" s="14" t="s">
        <v>85</v>
      </c>
      <c r="M178" s="23">
        <v>0.75</v>
      </c>
      <c r="N178" s="16">
        <v>184</v>
      </c>
      <c r="O178" s="16">
        <v>144</v>
      </c>
      <c r="P178" s="16">
        <v>22</v>
      </c>
      <c r="Q178" s="16">
        <v>265</v>
      </c>
      <c r="R178" s="16">
        <v>33</v>
      </c>
      <c r="S178" s="14" t="s">
        <v>86</v>
      </c>
      <c r="T178" s="16">
        <v>17542</v>
      </c>
      <c r="U178" s="16">
        <v>0</v>
      </c>
      <c r="V178" s="18">
        <v>9697210</v>
      </c>
      <c r="W178" s="18">
        <v>669869</v>
      </c>
      <c r="X178" s="18">
        <v>429589</v>
      </c>
      <c r="Y178" s="18">
        <v>0</v>
      </c>
      <c r="Z178" s="18">
        <v>0</v>
      </c>
      <c r="AA178" s="18">
        <v>0</v>
      </c>
      <c r="AB178" s="18">
        <v>80780</v>
      </c>
      <c r="AC178" s="23">
        <v>0.12</v>
      </c>
      <c r="AD178" s="14" t="str">
        <f>IF(E178=113,"Linn","Iowa ex-Linn")</f>
        <v>Iowa ex-Linn</v>
      </c>
      <c r="AE178" s="23">
        <f>IFERROR(AB178/W178,"N/M")</f>
        <v>0.12059074236903036</v>
      </c>
      <c r="AF178" s="14" t="str">
        <f>B178&amp;"|"&amp;TEXT(E178,"000")&amp;"|"&amp;TEXT(M178,"0.0000")</f>
        <v>2015|057|0.7500</v>
      </c>
      <c r="AG178" s="22" t="str">
        <f>IF(AND(B178&gt;=2015,B178&lt;=2024,C178=19,G178=41,I178=2,K178="A",L178="RBUP",M178&gt;=0.5,M178&lt;=0.85),"IN","OUT")</f>
        <v>IN</v>
      </c>
    </row>
    <row r="179" spans="1:33">
      <c r="A179" s="14" t="s">
        <v>79</v>
      </c>
      <c r="B179" s="16">
        <v>2015</v>
      </c>
      <c r="C179" s="16">
        <v>19</v>
      </c>
      <c r="D179" s="14" t="s">
        <v>80</v>
      </c>
      <c r="E179" s="16">
        <v>57</v>
      </c>
      <c r="F179" s="14" t="s">
        <v>114</v>
      </c>
      <c r="G179" s="16">
        <v>41</v>
      </c>
      <c r="H179" s="14" t="s">
        <v>82</v>
      </c>
      <c r="I179" s="16">
        <v>2</v>
      </c>
      <c r="J179" s="14" t="s">
        <v>83</v>
      </c>
      <c r="K179" s="14" t="s">
        <v>84</v>
      </c>
      <c r="L179" s="14" t="s">
        <v>85</v>
      </c>
      <c r="M179" s="23">
        <v>0.8</v>
      </c>
      <c r="N179" s="16">
        <v>147</v>
      </c>
      <c r="O179" s="16">
        <v>126</v>
      </c>
      <c r="P179" s="16">
        <v>25</v>
      </c>
      <c r="Q179" s="16">
        <v>190</v>
      </c>
      <c r="R179" s="16">
        <v>34</v>
      </c>
      <c r="S179" s="14" t="s">
        <v>86</v>
      </c>
      <c r="T179" s="16">
        <v>21580</v>
      </c>
      <c r="U179" s="16">
        <v>0</v>
      </c>
      <c r="V179" s="18">
        <v>12901936</v>
      </c>
      <c r="W179" s="18">
        <v>1015713</v>
      </c>
      <c r="X179" s="18">
        <v>622504</v>
      </c>
      <c r="Y179" s="18">
        <v>0</v>
      </c>
      <c r="Z179" s="18">
        <v>0</v>
      </c>
      <c r="AA179" s="18">
        <v>0</v>
      </c>
      <c r="AB179" s="18">
        <v>212589</v>
      </c>
      <c r="AC179" s="23">
        <v>0.21</v>
      </c>
      <c r="AD179" s="14" t="str">
        <f>IF(E179=113,"Linn","Iowa ex-Linn")</f>
        <v>Iowa ex-Linn</v>
      </c>
      <c r="AE179" s="23">
        <f>IFERROR(AB179/W179,"N/M")</f>
        <v>0.20930026493704423</v>
      </c>
      <c r="AF179" s="14" t="str">
        <f>B179&amp;"|"&amp;TEXT(E179,"000")&amp;"|"&amp;TEXT(M179,"0.0000")</f>
        <v>2015|057|0.8000</v>
      </c>
      <c r="AG179" s="22" t="str">
        <f>IF(AND(B179&gt;=2015,B179&lt;=2024,C179=19,G179=41,I179=2,K179="A",L179="RBUP",M179&gt;=0.5,M179&lt;=0.85),"IN","OUT")</f>
        <v>IN</v>
      </c>
    </row>
    <row r="180" spans="1:33">
      <c r="A180" s="14" t="s">
        <v>79</v>
      </c>
      <c r="B180" s="16">
        <v>2015</v>
      </c>
      <c r="C180" s="16">
        <v>19</v>
      </c>
      <c r="D180" s="14" t="s">
        <v>80</v>
      </c>
      <c r="E180" s="16">
        <v>57</v>
      </c>
      <c r="F180" s="14" t="s">
        <v>114</v>
      </c>
      <c r="G180" s="16">
        <v>41</v>
      </c>
      <c r="H180" s="14" t="s">
        <v>82</v>
      </c>
      <c r="I180" s="16">
        <v>2</v>
      </c>
      <c r="J180" s="14" t="s">
        <v>83</v>
      </c>
      <c r="K180" s="14" t="s">
        <v>84</v>
      </c>
      <c r="L180" s="14" t="s">
        <v>85</v>
      </c>
      <c r="M180" s="23">
        <v>0.85</v>
      </c>
      <c r="N180" s="16">
        <v>65</v>
      </c>
      <c r="O180" s="16">
        <v>53</v>
      </c>
      <c r="P180" s="16">
        <v>18</v>
      </c>
      <c r="Q180" s="16">
        <v>98</v>
      </c>
      <c r="R180" s="16">
        <v>19</v>
      </c>
      <c r="S180" s="14" t="s">
        <v>86</v>
      </c>
      <c r="T180" s="16">
        <v>15046</v>
      </c>
      <c r="U180" s="16">
        <v>0</v>
      </c>
      <c r="V180" s="18">
        <v>9828651</v>
      </c>
      <c r="W180" s="18">
        <v>931911</v>
      </c>
      <c r="X180" s="18">
        <v>414223</v>
      </c>
      <c r="Y180" s="18">
        <v>0</v>
      </c>
      <c r="Z180" s="18">
        <v>0</v>
      </c>
      <c r="AA180" s="18">
        <v>0</v>
      </c>
      <c r="AB180" s="18">
        <v>263991</v>
      </c>
      <c r="AC180" s="23">
        <v>0.28</v>
      </c>
      <c r="AD180" s="14" t="str">
        <f>IF(E180=113,"Linn","Iowa ex-Linn")</f>
        <v>Iowa ex-Linn</v>
      </c>
      <c r="AE180" s="23">
        <f>IFERROR(AB180/W180,"N/M")</f>
        <v>0.28327919726239953</v>
      </c>
      <c r="AF180" s="14" t="str">
        <f>B180&amp;"|"&amp;TEXT(E180,"000")&amp;"|"&amp;TEXT(M180,"0.0000")</f>
        <v>2015|057|0.8500</v>
      </c>
      <c r="AG180" s="22" t="str">
        <f>IF(AND(B180&gt;=2015,B180&lt;=2024,C180=19,G180=41,I180=2,K180="A",L180="RBUP",M180&gt;=0.5,M180&lt;=0.85),"IN","OUT")</f>
        <v>IN</v>
      </c>
    </row>
    <row r="181" spans="1:33">
      <c r="A181" s="14" t="s">
        <v>79</v>
      </c>
      <c r="B181" s="16">
        <v>2015</v>
      </c>
      <c r="C181" s="16">
        <v>19</v>
      </c>
      <c r="D181" s="14" t="s">
        <v>80</v>
      </c>
      <c r="E181" s="16">
        <v>59</v>
      </c>
      <c r="F181" s="14" t="s">
        <v>115</v>
      </c>
      <c r="G181" s="16">
        <v>41</v>
      </c>
      <c r="H181" s="14" t="s">
        <v>82</v>
      </c>
      <c r="I181" s="16">
        <v>2</v>
      </c>
      <c r="J181" s="14" t="s">
        <v>83</v>
      </c>
      <c r="K181" s="14" t="s">
        <v>84</v>
      </c>
      <c r="L181" s="14" t="s">
        <v>85</v>
      </c>
      <c r="M181" s="23">
        <v>0.6</v>
      </c>
      <c r="N181" s="16">
        <v>1</v>
      </c>
      <c r="O181" s="16">
        <v>1</v>
      </c>
      <c r="P181" s="16">
        <v>0</v>
      </c>
      <c r="Q181" s="16">
        <v>1</v>
      </c>
      <c r="R181" s="16">
        <v>0</v>
      </c>
      <c r="S181" s="14" t="s">
        <v>86</v>
      </c>
      <c r="T181" s="16">
        <v>79</v>
      </c>
      <c r="U181" s="16">
        <v>0</v>
      </c>
      <c r="V181" s="18">
        <v>35256</v>
      </c>
      <c r="W181" s="18">
        <v>523</v>
      </c>
      <c r="X181" s="18">
        <v>335</v>
      </c>
      <c r="Y181" s="18">
        <v>0</v>
      </c>
      <c r="Z181" s="18">
        <v>0</v>
      </c>
      <c r="AA181" s="18">
        <v>0</v>
      </c>
      <c r="AB181" s="18">
        <v>0</v>
      </c>
      <c r="AC181" s="23">
        <v>0</v>
      </c>
      <c r="AD181" s="14" t="str">
        <f>IF(E181=113,"Linn","Iowa ex-Linn")</f>
        <v>Iowa ex-Linn</v>
      </c>
      <c r="AE181" s="23">
        <f>IFERROR(AB181/W181,"N/M")</f>
        <v>0.0</v>
      </c>
      <c r="AF181" s="14" t="str">
        <f>B181&amp;"|"&amp;TEXT(E181,"000")&amp;"|"&amp;TEXT(M181,"0.0000")</f>
        <v>2015|059|0.6000</v>
      </c>
      <c r="AG181" s="22" t="str">
        <f>IF(AND(B181&gt;=2015,B181&lt;=2024,C181=19,G181=41,I181=2,K181="A",L181="RBUP",M181&gt;=0.5,M181&lt;=0.85),"IN","OUT")</f>
        <v>IN</v>
      </c>
    </row>
    <row r="182" spans="1:33">
      <c r="A182" s="14" t="s">
        <v>79</v>
      </c>
      <c r="B182" s="16">
        <v>2015</v>
      </c>
      <c r="C182" s="16">
        <v>19</v>
      </c>
      <c r="D182" s="14" t="s">
        <v>80</v>
      </c>
      <c r="E182" s="16">
        <v>59</v>
      </c>
      <c r="F182" s="14" t="s">
        <v>115</v>
      </c>
      <c r="G182" s="16">
        <v>41</v>
      </c>
      <c r="H182" s="14" t="s">
        <v>82</v>
      </c>
      <c r="I182" s="16">
        <v>2</v>
      </c>
      <c r="J182" s="14" t="s">
        <v>83</v>
      </c>
      <c r="K182" s="14" t="s">
        <v>84</v>
      </c>
      <c r="L182" s="14" t="s">
        <v>85</v>
      </c>
      <c r="M182" s="23">
        <v>0.65</v>
      </c>
      <c r="N182" s="16">
        <v>8</v>
      </c>
      <c r="O182" s="16">
        <v>5</v>
      </c>
      <c r="P182" s="16">
        <v>0</v>
      </c>
      <c r="Q182" s="16">
        <v>8</v>
      </c>
      <c r="R182" s="16">
        <v>0</v>
      </c>
      <c r="S182" s="14" t="s">
        <v>86</v>
      </c>
      <c r="T182" s="16">
        <v>1300</v>
      </c>
      <c r="U182" s="16">
        <v>0</v>
      </c>
      <c r="V182" s="18">
        <v>620088</v>
      </c>
      <c r="W182" s="18">
        <v>9726</v>
      </c>
      <c r="X182" s="18">
        <v>6810</v>
      </c>
      <c r="Y182" s="18">
        <v>0</v>
      </c>
      <c r="Z182" s="18">
        <v>0</v>
      </c>
      <c r="AA182" s="18">
        <v>0</v>
      </c>
      <c r="AB182" s="18">
        <v>0</v>
      </c>
      <c r="AC182" s="23">
        <v>0</v>
      </c>
      <c r="AD182" s="14" t="str">
        <f>IF(E182=113,"Linn","Iowa ex-Linn")</f>
        <v>Iowa ex-Linn</v>
      </c>
      <c r="AE182" s="23">
        <f>IFERROR(AB182/W182,"N/M")</f>
        <v>0.0</v>
      </c>
      <c r="AF182" s="14" t="str">
        <f>B182&amp;"|"&amp;TEXT(E182,"000")&amp;"|"&amp;TEXT(M182,"0.0000")</f>
        <v>2015|059|0.6500</v>
      </c>
      <c r="AG182" s="22" t="str">
        <f>IF(AND(B182&gt;=2015,B182&lt;=2024,C182=19,G182=41,I182=2,K182="A",L182="RBUP",M182&gt;=0.5,M182&lt;=0.85),"IN","OUT")</f>
        <v>IN</v>
      </c>
    </row>
    <row r="183" spans="1:33">
      <c r="A183" s="14" t="s">
        <v>79</v>
      </c>
      <c r="B183" s="16">
        <v>2015</v>
      </c>
      <c r="C183" s="16">
        <v>19</v>
      </c>
      <c r="D183" s="14" t="s">
        <v>80</v>
      </c>
      <c r="E183" s="16">
        <v>59</v>
      </c>
      <c r="F183" s="14" t="s">
        <v>115</v>
      </c>
      <c r="G183" s="16">
        <v>41</v>
      </c>
      <c r="H183" s="14" t="s">
        <v>82</v>
      </c>
      <c r="I183" s="16">
        <v>2</v>
      </c>
      <c r="J183" s="14" t="s">
        <v>83</v>
      </c>
      <c r="K183" s="14" t="s">
        <v>84</v>
      </c>
      <c r="L183" s="14" t="s">
        <v>85</v>
      </c>
      <c r="M183" s="23">
        <v>0.7</v>
      </c>
      <c r="N183" s="16">
        <v>24</v>
      </c>
      <c r="O183" s="16">
        <v>19</v>
      </c>
      <c r="P183" s="16">
        <v>0</v>
      </c>
      <c r="Q183" s="16">
        <v>19</v>
      </c>
      <c r="R183" s="16">
        <v>0</v>
      </c>
      <c r="S183" s="14" t="s">
        <v>86</v>
      </c>
      <c r="T183" s="16">
        <v>2193</v>
      </c>
      <c r="U183" s="16">
        <v>0</v>
      </c>
      <c r="V183" s="18">
        <v>1085682</v>
      </c>
      <c r="W183" s="18">
        <v>25787</v>
      </c>
      <c r="X183" s="18">
        <v>17491</v>
      </c>
      <c r="Y183" s="18">
        <v>0</v>
      </c>
      <c r="Z183" s="18">
        <v>0</v>
      </c>
      <c r="AA183" s="18">
        <v>0</v>
      </c>
      <c r="AB183" s="18">
        <v>0</v>
      </c>
      <c r="AC183" s="23">
        <v>0</v>
      </c>
      <c r="AD183" s="14" t="str">
        <f>IF(E183=113,"Linn","Iowa ex-Linn")</f>
        <v>Iowa ex-Linn</v>
      </c>
      <c r="AE183" s="23">
        <f>IFERROR(AB183/W183,"N/M")</f>
        <v>0.0</v>
      </c>
      <c r="AF183" s="14" t="str">
        <f>B183&amp;"|"&amp;TEXT(E183,"000")&amp;"|"&amp;TEXT(M183,"0.0000")</f>
        <v>2015|059|0.7000</v>
      </c>
      <c r="AG183" s="22" t="str">
        <f>IF(AND(B183&gt;=2015,B183&lt;=2024,C183=19,G183=41,I183=2,K183="A",L183="RBUP",M183&gt;=0.5,M183&lt;=0.85),"IN","OUT")</f>
        <v>IN</v>
      </c>
    </row>
    <row r="184" spans="1:33">
      <c r="A184" s="14" t="s">
        <v>79</v>
      </c>
      <c r="B184" s="16">
        <v>2015</v>
      </c>
      <c r="C184" s="16">
        <v>19</v>
      </c>
      <c r="D184" s="14" t="s">
        <v>80</v>
      </c>
      <c r="E184" s="16">
        <v>59</v>
      </c>
      <c r="F184" s="14" t="s">
        <v>115</v>
      </c>
      <c r="G184" s="16">
        <v>41</v>
      </c>
      <c r="H184" s="14" t="s">
        <v>82</v>
      </c>
      <c r="I184" s="16">
        <v>2</v>
      </c>
      <c r="J184" s="14" t="s">
        <v>83</v>
      </c>
      <c r="K184" s="14" t="s">
        <v>84</v>
      </c>
      <c r="L184" s="14" t="s">
        <v>85</v>
      </c>
      <c r="M184" s="23">
        <v>0.75</v>
      </c>
      <c r="N184" s="16">
        <v>77</v>
      </c>
      <c r="O184" s="16">
        <v>61</v>
      </c>
      <c r="P184" s="16">
        <v>0</v>
      </c>
      <c r="Q184" s="16">
        <v>80</v>
      </c>
      <c r="R184" s="16">
        <v>0</v>
      </c>
      <c r="S184" s="14" t="s">
        <v>86</v>
      </c>
      <c r="T184" s="16">
        <v>8909</v>
      </c>
      <c r="U184" s="16">
        <v>0</v>
      </c>
      <c r="V184" s="18">
        <v>4972059</v>
      </c>
      <c r="W184" s="18">
        <v>189242</v>
      </c>
      <c r="X184" s="18">
        <v>120917</v>
      </c>
      <c r="Y184" s="18">
        <v>0</v>
      </c>
      <c r="Z184" s="18">
        <v>0</v>
      </c>
      <c r="AA184" s="18">
        <v>0</v>
      </c>
      <c r="AB184" s="18">
        <v>0</v>
      </c>
      <c r="AC184" s="23">
        <v>0</v>
      </c>
      <c r="AD184" s="14" t="str">
        <f>IF(E184=113,"Linn","Iowa ex-Linn")</f>
        <v>Iowa ex-Linn</v>
      </c>
      <c r="AE184" s="23">
        <f>IFERROR(AB184/W184,"N/M")</f>
        <v>0.0</v>
      </c>
      <c r="AF184" s="14" t="str">
        <f>B184&amp;"|"&amp;TEXT(E184,"000")&amp;"|"&amp;TEXT(M184,"0.0000")</f>
        <v>2015|059|0.7500</v>
      </c>
      <c r="AG184" s="22" t="str">
        <f>IF(AND(B184&gt;=2015,B184&lt;=2024,C184=19,G184=41,I184=2,K184="A",L184="RBUP",M184&gt;=0.5,M184&lt;=0.85),"IN","OUT")</f>
        <v>IN</v>
      </c>
    </row>
    <row r="185" spans="1:33">
      <c r="A185" s="14" t="s">
        <v>79</v>
      </c>
      <c r="B185" s="16">
        <v>2015</v>
      </c>
      <c r="C185" s="16">
        <v>19</v>
      </c>
      <c r="D185" s="14" t="s">
        <v>80</v>
      </c>
      <c r="E185" s="16">
        <v>59</v>
      </c>
      <c r="F185" s="14" t="s">
        <v>115</v>
      </c>
      <c r="G185" s="16">
        <v>41</v>
      </c>
      <c r="H185" s="14" t="s">
        <v>82</v>
      </c>
      <c r="I185" s="16">
        <v>2</v>
      </c>
      <c r="J185" s="14" t="s">
        <v>83</v>
      </c>
      <c r="K185" s="14" t="s">
        <v>84</v>
      </c>
      <c r="L185" s="14" t="s">
        <v>85</v>
      </c>
      <c r="M185" s="23">
        <v>0.8</v>
      </c>
      <c r="N185" s="16">
        <v>222</v>
      </c>
      <c r="O185" s="16">
        <v>182</v>
      </c>
      <c r="P185" s="16">
        <v>3</v>
      </c>
      <c r="Q185" s="16">
        <v>301</v>
      </c>
      <c r="R185" s="16">
        <v>3</v>
      </c>
      <c r="S185" s="14" t="s">
        <v>86</v>
      </c>
      <c r="T185" s="16">
        <v>37219</v>
      </c>
      <c r="U185" s="16">
        <v>0</v>
      </c>
      <c r="V185" s="18">
        <v>22287810</v>
      </c>
      <c r="W185" s="18">
        <v>1170521</v>
      </c>
      <c r="X185" s="18">
        <v>670927</v>
      </c>
      <c r="Y185" s="18">
        <v>0</v>
      </c>
      <c r="Z185" s="18">
        <v>0</v>
      </c>
      <c r="AA185" s="18">
        <v>0</v>
      </c>
      <c r="AB185" s="18">
        <v>20373</v>
      </c>
      <c r="AC185" s="23">
        <v>0.02</v>
      </c>
      <c r="AD185" s="14" t="str">
        <f>IF(E185=113,"Linn","Iowa ex-Linn")</f>
        <v>Iowa ex-Linn</v>
      </c>
      <c r="AE185" s="23">
        <f>IFERROR(AB185/W185,"N/M")</f>
        <v>0.017405070050003375</v>
      </c>
      <c r="AF185" s="14" t="str">
        <f>B185&amp;"|"&amp;TEXT(E185,"000")&amp;"|"&amp;TEXT(M185,"0.0000")</f>
        <v>2015|059|0.8000</v>
      </c>
      <c r="AG185" s="22" t="str">
        <f>IF(AND(B185&gt;=2015,B185&lt;=2024,C185=19,G185=41,I185=2,K185="A",L185="RBUP",M185&gt;=0.5,M185&lt;=0.85),"IN","OUT")</f>
        <v>IN</v>
      </c>
    </row>
    <row r="186" spans="1:33">
      <c r="A186" s="14" t="s">
        <v>79</v>
      </c>
      <c r="B186" s="16">
        <v>2015</v>
      </c>
      <c r="C186" s="16">
        <v>19</v>
      </c>
      <c r="D186" s="14" t="s">
        <v>80</v>
      </c>
      <c r="E186" s="16">
        <v>59</v>
      </c>
      <c r="F186" s="14" t="s">
        <v>115</v>
      </c>
      <c r="G186" s="16">
        <v>41</v>
      </c>
      <c r="H186" s="14" t="s">
        <v>82</v>
      </c>
      <c r="I186" s="16">
        <v>2</v>
      </c>
      <c r="J186" s="14" t="s">
        <v>83</v>
      </c>
      <c r="K186" s="14" t="s">
        <v>84</v>
      </c>
      <c r="L186" s="14" t="s">
        <v>85</v>
      </c>
      <c r="M186" s="23">
        <v>0.85</v>
      </c>
      <c r="N186" s="16">
        <v>238</v>
      </c>
      <c r="O186" s="16">
        <v>206</v>
      </c>
      <c r="P186" s="16">
        <v>5</v>
      </c>
      <c r="Q186" s="16">
        <v>374</v>
      </c>
      <c r="R186" s="16">
        <v>5</v>
      </c>
      <c r="S186" s="14" t="s">
        <v>86</v>
      </c>
      <c r="T186" s="16">
        <v>38625</v>
      </c>
      <c r="U186" s="16">
        <v>0</v>
      </c>
      <c r="V186" s="18">
        <v>24399539</v>
      </c>
      <c r="W186" s="18">
        <v>1614934</v>
      </c>
      <c r="X186" s="18">
        <v>700531</v>
      </c>
      <c r="Y186" s="18">
        <v>0</v>
      </c>
      <c r="Z186" s="18">
        <v>0</v>
      </c>
      <c r="AA186" s="18">
        <v>0</v>
      </c>
      <c r="AB186" s="18">
        <v>21858</v>
      </c>
      <c r="AC186" s="23">
        <v>0.01</v>
      </c>
      <c r="AD186" s="14" t="str">
        <f>IF(E186=113,"Linn","Iowa ex-Linn")</f>
        <v>Iowa ex-Linn</v>
      </c>
      <c r="AE186" s="23">
        <f>IFERROR(AB186/W186,"N/M")</f>
        <v>0.01353491845487184</v>
      </c>
      <c r="AF186" s="14" t="str">
        <f>B186&amp;"|"&amp;TEXT(E186,"000")&amp;"|"&amp;TEXT(M186,"0.0000")</f>
        <v>2015|059|0.8500</v>
      </c>
      <c r="AG186" s="22" t="str">
        <f>IF(AND(B186&gt;=2015,B186&lt;=2024,C186=19,G186=41,I186=2,K186="A",L186="RBUP",M186&gt;=0.5,M186&lt;=0.85),"IN","OUT")</f>
        <v>IN</v>
      </c>
    </row>
    <row r="187" spans="1:33">
      <c r="A187" s="14" t="s">
        <v>79</v>
      </c>
      <c r="B187" s="16">
        <v>2015</v>
      </c>
      <c r="C187" s="16">
        <v>19</v>
      </c>
      <c r="D187" s="14" t="s">
        <v>80</v>
      </c>
      <c r="E187" s="16">
        <v>61</v>
      </c>
      <c r="F187" s="14" t="s">
        <v>116</v>
      </c>
      <c r="G187" s="16">
        <v>41</v>
      </c>
      <c r="H187" s="14" t="s">
        <v>82</v>
      </c>
      <c r="I187" s="16">
        <v>2</v>
      </c>
      <c r="J187" s="14" t="s">
        <v>83</v>
      </c>
      <c r="K187" s="14" t="s">
        <v>84</v>
      </c>
      <c r="L187" s="14" t="s">
        <v>85</v>
      </c>
      <c r="M187" s="23">
        <v>0.5</v>
      </c>
      <c r="N187" s="16">
        <v>1</v>
      </c>
      <c r="O187" s="16">
        <v>1</v>
      </c>
      <c r="P187" s="16">
        <v>0</v>
      </c>
      <c r="Q187" s="16">
        <v>1</v>
      </c>
      <c r="R187" s="16">
        <v>0</v>
      </c>
      <c r="S187" s="14" t="s">
        <v>86</v>
      </c>
      <c r="T187" s="16">
        <v>61</v>
      </c>
      <c r="U187" s="16">
        <v>0</v>
      </c>
      <c r="V187" s="18">
        <v>21369</v>
      </c>
      <c r="W187" s="18">
        <v>292</v>
      </c>
      <c r="X187" s="18">
        <v>196</v>
      </c>
      <c r="Y187" s="18">
        <v>0</v>
      </c>
      <c r="Z187" s="18">
        <v>0</v>
      </c>
      <c r="AA187" s="18">
        <v>0</v>
      </c>
      <c r="AB187" s="18">
        <v>0</v>
      </c>
      <c r="AC187" s="23">
        <v>0</v>
      </c>
      <c r="AD187" s="14" t="str">
        <f>IF(E187=113,"Linn","Iowa ex-Linn")</f>
        <v>Iowa ex-Linn</v>
      </c>
      <c r="AE187" s="23">
        <f>IFERROR(AB187/W187,"N/M")</f>
        <v>0.0</v>
      </c>
      <c r="AF187" s="14" t="str">
        <f>B187&amp;"|"&amp;TEXT(E187,"000")&amp;"|"&amp;TEXT(M187,"0.0000")</f>
        <v>2015|061|0.5000</v>
      </c>
      <c r="AG187" s="22" t="str">
        <f>IF(AND(B187&gt;=2015,B187&lt;=2024,C187=19,G187=41,I187=2,K187="A",L187="RBUP",M187&gt;=0.5,M187&lt;=0.85),"IN","OUT")</f>
        <v>IN</v>
      </c>
    </row>
    <row r="188" spans="1:33">
      <c r="A188" s="14" t="s">
        <v>79</v>
      </c>
      <c r="B188" s="16">
        <v>2015</v>
      </c>
      <c r="C188" s="16">
        <v>19</v>
      </c>
      <c r="D188" s="14" t="s">
        <v>80</v>
      </c>
      <c r="E188" s="16">
        <v>61</v>
      </c>
      <c r="F188" s="14" t="s">
        <v>116</v>
      </c>
      <c r="G188" s="16">
        <v>41</v>
      </c>
      <c r="H188" s="14" t="s">
        <v>82</v>
      </c>
      <c r="I188" s="16">
        <v>2</v>
      </c>
      <c r="J188" s="14" t="s">
        <v>83</v>
      </c>
      <c r="K188" s="14" t="s">
        <v>84</v>
      </c>
      <c r="L188" s="14" t="s">
        <v>85</v>
      </c>
      <c r="M188" s="23">
        <v>0.55</v>
      </c>
      <c r="N188" s="16">
        <v>1</v>
      </c>
      <c r="O188" s="16">
        <v>1</v>
      </c>
      <c r="P188" s="16">
        <v>0</v>
      </c>
      <c r="Q188" s="16">
        <v>1</v>
      </c>
      <c r="R188" s="16">
        <v>0</v>
      </c>
      <c r="S188" s="14" t="s">
        <v>86</v>
      </c>
      <c r="T188" s="16">
        <v>300</v>
      </c>
      <c r="U188" s="16">
        <v>0</v>
      </c>
      <c r="V188" s="18">
        <v>132395</v>
      </c>
      <c r="W188" s="18">
        <v>1588</v>
      </c>
      <c r="X188" s="18">
        <v>1271</v>
      </c>
      <c r="Y188" s="18">
        <v>0</v>
      </c>
      <c r="Z188" s="18">
        <v>0</v>
      </c>
      <c r="AA188" s="18">
        <v>0</v>
      </c>
      <c r="AB188" s="18">
        <v>0</v>
      </c>
      <c r="AC188" s="23">
        <v>0</v>
      </c>
      <c r="AD188" s="14" t="str">
        <f>IF(E188=113,"Linn","Iowa ex-Linn")</f>
        <v>Iowa ex-Linn</v>
      </c>
      <c r="AE188" s="23">
        <f>IFERROR(AB188/W188,"N/M")</f>
        <v>0.0</v>
      </c>
      <c r="AF188" s="14" t="str">
        <f>B188&amp;"|"&amp;TEXT(E188,"000")&amp;"|"&amp;TEXT(M188,"0.0000")</f>
        <v>2015|061|0.5500</v>
      </c>
      <c r="AG188" s="22" t="str">
        <f>IF(AND(B188&gt;=2015,B188&lt;=2024,C188=19,G188=41,I188=2,K188="A",L188="RBUP",M188&gt;=0.5,M188&lt;=0.85),"IN","OUT")</f>
        <v>IN</v>
      </c>
    </row>
    <row r="189" spans="1:33">
      <c r="A189" s="14" t="s">
        <v>79</v>
      </c>
      <c r="B189" s="16">
        <v>2015</v>
      </c>
      <c r="C189" s="16">
        <v>19</v>
      </c>
      <c r="D189" s="14" t="s">
        <v>80</v>
      </c>
      <c r="E189" s="16">
        <v>61</v>
      </c>
      <c r="F189" s="14" t="s">
        <v>116</v>
      </c>
      <c r="G189" s="16">
        <v>41</v>
      </c>
      <c r="H189" s="14" t="s">
        <v>82</v>
      </c>
      <c r="I189" s="16">
        <v>2</v>
      </c>
      <c r="J189" s="14" t="s">
        <v>83</v>
      </c>
      <c r="K189" s="14" t="s">
        <v>84</v>
      </c>
      <c r="L189" s="14" t="s">
        <v>85</v>
      </c>
      <c r="M189" s="23">
        <v>0.65</v>
      </c>
      <c r="N189" s="16">
        <v>8</v>
      </c>
      <c r="O189" s="16">
        <v>8</v>
      </c>
      <c r="P189" s="16">
        <v>0</v>
      </c>
      <c r="Q189" s="16">
        <v>8</v>
      </c>
      <c r="R189" s="16">
        <v>0</v>
      </c>
      <c r="S189" s="14" t="s">
        <v>86</v>
      </c>
      <c r="T189" s="16">
        <v>536</v>
      </c>
      <c r="U189" s="16">
        <v>0</v>
      </c>
      <c r="V189" s="18">
        <v>275616</v>
      </c>
      <c r="W189" s="18">
        <v>6861</v>
      </c>
      <c r="X189" s="18">
        <v>4335</v>
      </c>
      <c r="Y189" s="18">
        <v>0</v>
      </c>
      <c r="Z189" s="18">
        <v>0</v>
      </c>
      <c r="AA189" s="18">
        <v>0</v>
      </c>
      <c r="AB189" s="18">
        <v>0</v>
      </c>
      <c r="AC189" s="23">
        <v>0</v>
      </c>
      <c r="AD189" s="14" t="str">
        <f>IF(E189=113,"Linn","Iowa ex-Linn")</f>
        <v>Iowa ex-Linn</v>
      </c>
      <c r="AE189" s="23">
        <f>IFERROR(AB189/W189,"N/M")</f>
        <v>0.0</v>
      </c>
      <c r="AF189" s="14" t="str">
        <f>B189&amp;"|"&amp;TEXT(E189,"000")&amp;"|"&amp;TEXT(M189,"0.0000")</f>
        <v>2015|061|0.6500</v>
      </c>
      <c r="AG189" s="22" t="str">
        <f>IF(AND(B189&gt;=2015,B189&lt;=2024,C189=19,G189=41,I189=2,K189="A",L189="RBUP",M189&gt;=0.5,M189&lt;=0.85),"IN","OUT")</f>
        <v>IN</v>
      </c>
    </row>
    <row r="190" spans="1:33">
      <c r="A190" s="14" t="s">
        <v>79</v>
      </c>
      <c r="B190" s="16">
        <v>2015</v>
      </c>
      <c r="C190" s="16">
        <v>19</v>
      </c>
      <c r="D190" s="14" t="s">
        <v>80</v>
      </c>
      <c r="E190" s="16">
        <v>61</v>
      </c>
      <c r="F190" s="14" t="s">
        <v>116</v>
      </c>
      <c r="G190" s="16">
        <v>41</v>
      </c>
      <c r="H190" s="14" t="s">
        <v>82</v>
      </c>
      <c r="I190" s="16">
        <v>2</v>
      </c>
      <c r="J190" s="14" t="s">
        <v>83</v>
      </c>
      <c r="K190" s="14" t="s">
        <v>84</v>
      </c>
      <c r="L190" s="14" t="s">
        <v>85</v>
      </c>
      <c r="M190" s="23">
        <v>0.7</v>
      </c>
      <c r="N190" s="16">
        <v>26</v>
      </c>
      <c r="O190" s="16">
        <v>23</v>
      </c>
      <c r="P190" s="16">
        <v>3</v>
      </c>
      <c r="Q190" s="16">
        <v>23</v>
      </c>
      <c r="R190" s="16">
        <v>3</v>
      </c>
      <c r="S190" s="14" t="s">
        <v>86</v>
      </c>
      <c r="T190" s="16">
        <v>1574</v>
      </c>
      <c r="U190" s="16">
        <v>0</v>
      </c>
      <c r="V190" s="18">
        <v>814618</v>
      </c>
      <c r="W190" s="18">
        <v>27397</v>
      </c>
      <c r="X190" s="18">
        <v>18207</v>
      </c>
      <c r="Y190" s="18">
        <v>0</v>
      </c>
      <c r="Z190" s="18">
        <v>0</v>
      </c>
      <c r="AA190" s="18">
        <v>0</v>
      </c>
      <c r="AB190" s="18">
        <v>13009</v>
      </c>
      <c r="AC190" s="23">
        <v>0.47</v>
      </c>
      <c r="AD190" s="14" t="str">
        <f>IF(E190=113,"Linn","Iowa ex-Linn")</f>
        <v>Iowa ex-Linn</v>
      </c>
      <c r="AE190" s="23">
        <f>IFERROR(AB190/W190,"N/M")</f>
        <v>0.4748330109136037</v>
      </c>
      <c r="AF190" s="14" t="str">
        <f>B190&amp;"|"&amp;TEXT(E190,"000")&amp;"|"&amp;TEXT(M190,"0.0000")</f>
        <v>2015|061|0.7000</v>
      </c>
      <c r="AG190" s="22" t="str">
        <f>IF(AND(B190&gt;=2015,B190&lt;=2024,C190=19,G190=41,I190=2,K190="A",L190="RBUP",M190&gt;=0.5,M190&lt;=0.85),"IN","OUT")</f>
        <v>IN</v>
      </c>
    </row>
    <row r="191" spans="1:33">
      <c r="A191" s="14" t="s">
        <v>79</v>
      </c>
      <c r="B191" s="16">
        <v>2015</v>
      </c>
      <c r="C191" s="16">
        <v>19</v>
      </c>
      <c r="D191" s="14" t="s">
        <v>80</v>
      </c>
      <c r="E191" s="16">
        <v>61</v>
      </c>
      <c r="F191" s="14" t="s">
        <v>116</v>
      </c>
      <c r="G191" s="16">
        <v>41</v>
      </c>
      <c r="H191" s="14" t="s">
        <v>82</v>
      </c>
      <c r="I191" s="16">
        <v>2</v>
      </c>
      <c r="J191" s="14" t="s">
        <v>83</v>
      </c>
      <c r="K191" s="14" t="s">
        <v>84</v>
      </c>
      <c r="L191" s="14" t="s">
        <v>85</v>
      </c>
      <c r="M191" s="23">
        <v>0.75</v>
      </c>
      <c r="N191" s="16">
        <v>117</v>
      </c>
      <c r="O191" s="16">
        <v>108</v>
      </c>
      <c r="P191" s="16">
        <v>3</v>
      </c>
      <c r="Q191" s="16">
        <v>111</v>
      </c>
      <c r="R191" s="16">
        <v>3</v>
      </c>
      <c r="S191" s="14" t="s">
        <v>86</v>
      </c>
      <c r="T191" s="16">
        <v>15593</v>
      </c>
      <c r="U191" s="16">
        <v>0</v>
      </c>
      <c r="V191" s="18">
        <v>9362639</v>
      </c>
      <c r="W191" s="18">
        <v>365449</v>
      </c>
      <c r="X191" s="18">
        <v>260055</v>
      </c>
      <c r="Y191" s="18">
        <v>0</v>
      </c>
      <c r="Z191" s="18">
        <v>0</v>
      </c>
      <c r="AA191" s="18">
        <v>0</v>
      </c>
      <c r="AB191" s="18">
        <v>10771</v>
      </c>
      <c r="AC191" s="23">
        <v>0.03</v>
      </c>
      <c r="AD191" s="14" t="str">
        <f>IF(E191=113,"Linn","Iowa ex-Linn")</f>
        <v>Iowa ex-Linn</v>
      </c>
      <c r="AE191" s="23">
        <f>IFERROR(AB191/W191,"N/M")</f>
        <v>0.029473332804303747</v>
      </c>
      <c r="AF191" s="14" t="str">
        <f>B191&amp;"|"&amp;TEXT(E191,"000")&amp;"|"&amp;TEXT(M191,"0.0000")</f>
        <v>2015|061|0.7500</v>
      </c>
      <c r="AG191" s="22" t="str">
        <f>IF(AND(B191&gt;=2015,B191&lt;=2024,C191=19,G191=41,I191=2,K191="A",L191="RBUP",M191&gt;=0.5,M191&lt;=0.85),"IN","OUT")</f>
        <v>IN</v>
      </c>
    </row>
    <row r="192" spans="1:33">
      <c r="A192" s="14" t="s">
        <v>79</v>
      </c>
      <c r="B192" s="16">
        <v>2015</v>
      </c>
      <c r="C192" s="16">
        <v>19</v>
      </c>
      <c r="D192" s="14" t="s">
        <v>80</v>
      </c>
      <c r="E192" s="16">
        <v>61</v>
      </c>
      <c r="F192" s="14" t="s">
        <v>116</v>
      </c>
      <c r="G192" s="16">
        <v>41</v>
      </c>
      <c r="H192" s="14" t="s">
        <v>82</v>
      </c>
      <c r="I192" s="16">
        <v>2</v>
      </c>
      <c r="J192" s="14" t="s">
        <v>83</v>
      </c>
      <c r="K192" s="14" t="s">
        <v>84</v>
      </c>
      <c r="L192" s="14" t="s">
        <v>85</v>
      </c>
      <c r="M192" s="23">
        <v>0.8</v>
      </c>
      <c r="N192" s="16">
        <v>414</v>
      </c>
      <c r="O192" s="16">
        <v>385</v>
      </c>
      <c r="P192" s="16">
        <v>40</v>
      </c>
      <c r="Q192" s="16">
        <v>404</v>
      </c>
      <c r="R192" s="16">
        <v>44</v>
      </c>
      <c r="S192" s="14" t="s">
        <v>86</v>
      </c>
      <c r="T192" s="16">
        <v>55500</v>
      </c>
      <c r="U192" s="16">
        <v>0</v>
      </c>
      <c r="V192" s="18">
        <v>34895695</v>
      </c>
      <c r="W192" s="18">
        <v>1786162</v>
      </c>
      <c r="X192" s="18">
        <v>1169115</v>
      </c>
      <c r="Y192" s="18">
        <v>0</v>
      </c>
      <c r="Z192" s="18">
        <v>0</v>
      </c>
      <c r="AA192" s="18">
        <v>0</v>
      </c>
      <c r="AB192" s="18">
        <v>277903</v>
      </c>
      <c r="AC192" s="23">
        <v>0.16</v>
      </c>
      <c r="AD192" s="14" t="str">
        <f>IF(E192=113,"Linn","Iowa ex-Linn")</f>
        <v>Iowa ex-Linn</v>
      </c>
      <c r="AE192" s="23">
        <f>IFERROR(AB192/W192,"N/M")</f>
        <v>0.15558667130976922</v>
      </c>
      <c r="AF192" s="14" t="str">
        <f>B192&amp;"|"&amp;TEXT(E192,"000")&amp;"|"&amp;TEXT(M192,"0.0000")</f>
        <v>2015|061|0.8000</v>
      </c>
      <c r="AG192" s="22" t="str">
        <f>IF(AND(B192&gt;=2015,B192&lt;=2024,C192=19,G192=41,I192=2,K192="A",L192="RBUP",M192&gt;=0.5,M192&lt;=0.85),"IN","OUT")</f>
        <v>IN</v>
      </c>
    </row>
    <row r="193" spans="1:33">
      <c r="A193" s="14" t="s">
        <v>79</v>
      </c>
      <c r="B193" s="16">
        <v>2015</v>
      </c>
      <c r="C193" s="16">
        <v>19</v>
      </c>
      <c r="D193" s="14" t="s">
        <v>80</v>
      </c>
      <c r="E193" s="16">
        <v>61</v>
      </c>
      <c r="F193" s="14" t="s">
        <v>116</v>
      </c>
      <c r="G193" s="16">
        <v>41</v>
      </c>
      <c r="H193" s="14" t="s">
        <v>82</v>
      </c>
      <c r="I193" s="16">
        <v>2</v>
      </c>
      <c r="J193" s="14" t="s">
        <v>83</v>
      </c>
      <c r="K193" s="14" t="s">
        <v>84</v>
      </c>
      <c r="L193" s="14" t="s">
        <v>85</v>
      </c>
      <c r="M193" s="23">
        <v>0.85</v>
      </c>
      <c r="N193" s="16">
        <v>402</v>
      </c>
      <c r="O193" s="16">
        <v>367</v>
      </c>
      <c r="P193" s="16">
        <v>60</v>
      </c>
      <c r="Q193" s="16">
        <v>410</v>
      </c>
      <c r="R193" s="16">
        <v>62</v>
      </c>
      <c r="S193" s="14" t="s">
        <v>86</v>
      </c>
      <c r="T193" s="16">
        <v>61630</v>
      </c>
      <c r="U193" s="16">
        <v>0</v>
      </c>
      <c r="V193" s="18">
        <v>41497303</v>
      </c>
      <c r="W193" s="18">
        <v>2642890</v>
      </c>
      <c r="X193" s="18">
        <v>1356853</v>
      </c>
      <c r="Y193" s="18">
        <v>0</v>
      </c>
      <c r="Z193" s="18">
        <v>0</v>
      </c>
      <c r="AA193" s="18">
        <v>0</v>
      </c>
      <c r="AB193" s="18">
        <v>753239</v>
      </c>
      <c r="AC193" s="23">
        <v>0.29</v>
      </c>
      <c r="AD193" s="14" t="str">
        <f>IF(E193=113,"Linn","Iowa ex-Linn")</f>
        <v>Iowa ex-Linn</v>
      </c>
      <c r="AE193" s="23">
        <f>IFERROR(AB193/W193,"N/M")</f>
        <v>0.2850058080359001</v>
      </c>
      <c r="AF193" s="14" t="str">
        <f>B193&amp;"|"&amp;TEXT(E193,"000")&amp;"|"&amp;TEXT(M193,"0.0000")</f>
        <v>2015|061|0.8500</v>
      </c>
      <c r="AG193" s="22" t="str">
        <f>IF(AND(B193&gt;=2015,B193&lt;=2024,C193=19,G193=41,I193=2,K193="A",L193="RBUP",M193&gt;=0.5,M193&lt;=0.85),"IN","OUT")</f>
        <v>IN</v>
      </c>
    </row>
    <row r="194" spans="1:33">
      <c r="A194" s="14" t="s">
        <v>79</v>
      </c>
      <c r="B194" s="16">
        <v>2015</v>
      </c>
      <c r="C194" s="16">
        <v>19</v>
      </c>
      <c r="D194" s="14" t="s">
        <v>80</v>
      </c>
      <c r="E194" s="16">
        <v>63</v>
      </c>
      <c r="F194" s="14" t="s">
        <v>117</v>
      </c>
      <c r="G194" s="16">
        <v>41</v>
      </c>
      <c r="H194" s="14" t="s">
        <v>82</v>
      </c>
      <c r="I194" s="16">
        <v>2</v>
      </c>
      <c r="J194" s="14" t="s">
        <v>83</v>
      </c>
      <c r="K194" s="14" t="s">
        <v>84</v>
      </c>
      <c r="L194" s="14" t="s">
        <v>85</v>
      </c>
      <c r="M194" s="23">
        <v>0.65</v>
      </c>
      <c r="N194" s="16">
        <v>6</v>
      </c>
      <c r="O194" s="16">
        <v>6</v>
      </c>
      <c r="P194" s="16">
        <v>0</v>
      </c>
      <c r="Q194" s="16">
        <v>8</v>
      </c>
      <c r="R194" s="16">
        <v>0</v>
      </c>
      <c r="S194" s="14" t="s">
        <v>86</v>
      </c>
      <c r="T194" s="16">
        <v>493</v>
      </c>
      <c r="U194" s="16">
        <v>0</v>
      </c>
      <c r="V194" s="18">
        <v>239114</v>
      </c>
      <c r="W194" s="18">
        <v>4116</v>
      </c>
      <c r="X194" s="18">
        <v>2429</v>
      </c>
      <c r="Y194" s="18">
        <v>0</v>
      </c>
      <c r="Z194" s="18">
        <v>0</v>
      </c>
      <c r="AA194" s="18">
        <v>0</v>
      </c>
      <c r="AB194" s="18">
        <v>0</v>
      </c>
      <c r="AC194" s="23">
        <v>0</v>
      </c>
      <c r="AD194" s="14" t="str">
        <f>IF(E194=113,"Linn","Iowa ex-Linn")</f>
        <v>Iowa ex-Linn</v>
      </c>
      <c r="AE194" s="23">
        <f>IFERROR(AB194/W194,"N/M")</f>
        <v>0.0</v>
      </c>
      <c r="AF194" s="14" t="str">
        <f>B194&amp;"|"&amp;TEXT(E194,"000")&amp;"|"&amp;TEXT(M194,"0.0000")</f>
        <v>2015|063|0.6500</v>
      </c>
      <c r="AG194" s="22" t="str">
        <f>IF(AND(B194&gt;=2015,B194&lt;=2024,C194=19,G194=41,I194=2,K194="A",L194="RBUP",M194&gt;=0.5,M194&lt;=0.85),"IN","OUT")</f>
        <v>IN</v>
      </c>
    </row>
    <row r="195" spans="1:33">
      <c r="A195" s="14" t="s">
        <v>79</v>
      </c>
      <c r="B195" s="16">
        <v>2015</v>
      </c>
      <c r="C195" s="16">
        <v>19</v>
      </c>
      <c r="D195" s="14" t="s">
        <v>80</v>
      </c>
      <c r="E195" s="16">
        <v>63</v>
      </c>
      <c r="F195" s="14" t="s">
        <v>117</v>
      </c>
      <c r="G195" s="16">
        <v>41</v>
      </c>
      <c r="H195" s="14" t="s">
        <v>82</v>
      </c>
      <c r="I195" s="16">
        <v>2</v>
      </c>
      <c r="J195" s="14" t="s">
        <v>83</v>
      </c>
      <c r="K195" s="14" t="s">
        <v>84</v>
      </c>
      <c r="L195" s="14" t="s">
        <v>85</v>
      </c>
      <c r="M195" s="23">
        <v>0.7</v>
      </c>
      <c r="N195" s="16">
        <v>36</v>
      </c>
      <c r="O195" s="16">
        <v>30</v>
      </c>
      <c r="P195" s="16">
        <v>0</v>
      </c>
      <c r="Q195" s="16">
        <v>36</v>
      </c>
      <c r="R195" s="16">
        <v>0</v>
      </c>
      <c r="S195" s="14" t="s">
        <v>86</v>
      </c>
      <c r="T195" s="16">
        <v>1961</v>
      </c>
      <c r="U195" s="16">
        <v>0</v>
      </c>
      <c r="V195" s="18">
        <v>1033863</v>
      </c>
      <c r="W195" s="18">
        <v>25194</v>
      </c>
      <c r="X195" s="18">
        <v>16157</v>
      </c>
      <c r="Y195" s="18">
        <v>0</v>
      </c>
      <c r="Z195" s="18">
        <v>0</v>
      </c>
      <c r="AA195" s="18">
        <v>0</v>
      </c>
      <c r="AB195" s="18">
        <v>0</v>
      </c>
      <c r="AC195" s="23">
        <v>0</v>
      </c>
      <c r="AD195" s="14" t="str">
        <f>IF(E195=113,"Linn","Iowa ex-Linn")</f>
        <v>Iowa ex-Linn</v>
      </c>
      <c r="AE195" s="23">
        <f>IFERROR(AB195/W195,"N/M")</f>
        <v>0.0</v>
      </c>
      <c r="AF195" s="14" t="str">
        <f>B195&amp;"|"&amp;TEXT(E195,"000")&amp;"|"&amp;TEXT(M195,"0.0000")</f>
        <v>2015|063|0.7000</v>
      </c>
      <c r="AG195" s="22" t="str">
        <f>IF(AND(B195&gt;=2015,B195&lt;=2024,C195=19,G195=41,I195=2,K195="A",L195="RBUP",M195&gt;=0.5,M195&lt;=0.85),"IN","OUT")</f>
        <v>IN</v>
      </c>
    </row>
    <row r="196" spans="1:33">
      <c r="A196" s="14" t="s">
        <v>79</v>
      </c>
      <c r="B196" s="16">
        <v>2015</v>
      </c>
      <c r="C196" s="16">
        <v>19</v>
      </c>
      <c r="D196" s="14" t="s">
        <v>80</v>
      </c>
      <c r="E196" s="16">
        <v>63</v>
      </c>
      <c r="F196" s="14" t="s">
        <v>117</v>
      </c>
      <c r="G196" s="16">
        <v>41</v>
      </c>
      <c r="H196" s="14" t="s">
        <v>82</v>
      </c>
      <c r="I196" s="16">
        <v>2</v>
      </c>
      <c r="J196" s="14" t="s">
        <v>83</v>
      </c>
      <c r="K196" s="14" t="s">
        <v>84</v>
      </c>
      <c r="L196" s="14" t="s">
        <v>85</v>
      </c>
      <c r="M196" s="23">
        <v>0.75</v>
      </c>
      <c r="N196" s="16">
        <v>75</v>
      </c>
      <c r="O196" s="16">
        <v>61</v>
      </c>
      <c r="P196" s="16">
        <v>2</v>
      </c>
      <c r="Q196" s="16">
        <v>91</v>
      </c>
      <c r="R196" s="16">
        <v>2</v>
      </c>
      <c r="S196" s="14" t="s">
        <v>86</v>
      </c>
      <c r="T196" s="16">
        <v>6960</v>
      </c>
      <c r="U196" s="16">
        <v>0</v>
      </c>
      <c r="V196" s="18">
        <v>4025550</v>
      </c>
      <c r="W196" s="18">
        <v>151802</v>
      </c>
      <c r="X196" s="18">
        <v>88703</v>
      </c>
      <c r="Y196" s="18">
        <v>0</v>
      </c>
      <c r="Z196" s="18">
        <v>0</v>
      </c>
      <c r="AA196" s="18">
        <v>0</v>
      </c>
      <c r="AB196" s="18">
        <v>1001</v>
      </c>
      <c r="AC196" s="23">
        <v>0.01</v>
      </c>
      <c r="AD196" s="14" t="str">
        <f>IF(E196=113,"Linn","Iowa ex-Linn")</f>
        <v>Iowa ex-Linn</v>
      </c>
      <c r="AE196" s="23">
        <f>IFERROR(AB196/W196,"N/M")</f>
        <v>0.006594116019551784</v>
      </c>
      <c r="AF196" s="14" t="str">
        <f>B196&amp;"|"&amp;TEXT(E196,"000")&amp;"|"&amp;TEXT(M196,"0.0000")</f>
        <v>2015|063|0.7500</v>
      </c>
      <c r="AG196" s="22" t="str">
        <f>IF(AND(B196&gt;=2015,B196&lt;=2024,C196=19,G196=41,I196=2,K196="A",L196="RBUP",M196&gt;=0.5,M196&lt;=0.85),"IN","OUT")</f>
        <v>IN</v>
      </c>
    </row>
    <row r="197" spans="1:33">
      <c r="A197" s="14" t="s">
        <v>79</v>
      </c>
      <c r="B197" s="16">
        <v>2015</v>
      </c>
      <c r="C197" s="16">
        <v>19</v>
      </c>
      <c r="D197" s="14" t="s">
        <v>80</v>
      </c>
      <c r="E197" s="16">
        <v>63</v>
      </c>
      <c r="F197" s="14" t="s">
        <v>117</v>
      </c>
      <c r="G197" s="16">
        <v>41</v>
      </c>
      <c r="H197" s="14" t="s">
        <v>82</v>
      </c>
      <c r="I197" s="16">
        <v>2</v>
      </c>
      <c r="J197" s="14" t="s">
        <v>83</v>
      </c>
      <c r="K197" s="14" t="s">
        <v>84</v>
      </c>
      <c r="L197" s="14" t="s">
        <v>85</v>
      </c>
      <c r="M197" s="23">
        <v>0.8</v>
      </c>
      <c r="N197" s="16">
        <v>202</v>
      </c>
      <c r="O197" s="16">
        <v>180</v>
      </c>
      <c r="P197" s="16">
        <v>8</v>
      </c>
      <c r="Q197" s="16">
        <v>335</v>
      </c>
      <c r="R197" s="16">
        <v>8</v>
      </c>
      <c r="S197" s="14" t="s">
        <v>86</v>
      </c>
      <c r="T197" s="16">
        <v>29952</v>
      </c>
      <c r="U197" s="16">
        <v>0</v>
      </c>
      <c r="V197" s="18">
        <v>18582533</v>
      </c>
      <c r="W197" s="18">
        <v>917583</v>
      </c>
      <c r="X197" s="18">
        <v>497629</v>
      </c>
      <c r="Y197" s="18">
        <v>0</v>
      </c>
      <c r="Z197" s="18">
        <v>0</v>
      </c>
      <c r="AA197" s="18">
        <v>0</v>
      </c>
      <c r="AB197" s="18">
        <v>34021</v>
      </c>
      <c r="AC197" s="23">
        <v>0.04</v>
      </c>
      <c r="AD197" s="14" t="str">
        <f>IF(E197=113,"Linn","Iowa ex-Linn")</f>
        <v>Iowa ex-Linn</v>
      </c>
      <c r="AE197" s="23">
        <f>IFERROR(AB197/W197,"N/M")</f>
        <v>0.03707675490936515</v>
      </c>
      <c r="AF197" s="14" t="str">
        <f>B197&amp;"|"&amp;TEXT(E197,"000")&amp;"|"&amp;TEXT(M197,"0.0000")</f>
        <v>2015|063|0.8000</v>
      </c>
      <c r="AG197" s="22" t="str">
        <f>IF(AND(B197&gt;=2015,B197&lt;=2024,C197=19,G197=41,I197=2,K197="A",L197="RBUP",M197&gt;=0.5,M197&lt;=0.85),"IN","OUT")</f>
        <v>IN</v>
      </c>
    </row>
    <row r="198" spans="1:33">
      <c r="A198" s="14" t="s">
        <v>79</v>
      </c>
      <c r="B198" s="16">
        <v>2015</v>
      </c>
      <c r="C198" s="16">
        <v>19</v>
      </c>
      <c r="D198" s="14" t="s">
        <v>80</v>
      </c>
      <c r="E198" s="16">
        <v>63</v>
      </c>
      <c r="F198" s="14" t="s">
        <v>117</v>
      </c>
      <c r="G198" s="16">
        <v>41</v>
      </c>
      <c r="H198" s="14" t="s">
        <v>82</v>
      </c>
      <c r="I198" s="16">
        <v>2</v>
      </c>
      <c r="J198" s="14" t="s">
        <v>83</v>
      </c>
      <c r="K198" s="14" t="s">
        <v>84</v>
      </c>
      <c r="L198" s="14" t="s">
        <v>85</v>
      </c>
      <c r="M198" s="23">
        <v>0.85</v>
      </c>
      <c r="N198" s="16">
        <v>258</v>
      </c>
      <c r="O198" s="16">
        <v>235</v>
      </c>
      <c r="P198" s="16">
        <v>4</v>
      </c>
      <c r="Q198" s="16">
        <v>401</v>
      </c>
      <c r="R198" s="16">
        <v>4</v>
      </c>
      <c r="S198" s="14" t="s">
        <v>86</v>
      </c>
      <c r="T198" s="16">
        <v>64628</v>
      </c>
      <c r="U198" s="16">
        <v>0</v>
      </c>
      <c r="V198" s="18">
        <v>42742159</v>
      </c>
      <c r="W198" s="18">
        <v>2488924</v>
      </c>
      <c r="X198" s="18">
        <v>1177935</v>
      </c>
      <c r="Y198" s="18">
        <v>0</v>
      </c>
      <c r="Z198" s="18">
        <v>0</v>
      </c>
      <c r="AA198" s="18">
        <v>0</v>
      </c>
      <c r="AB198" s="18">
        <v>2766</v>
      </c>
      <c r="AC198" s="23">
        <v>0</v>
      </c>
      <c r="AD198" s="14" t="str">
        <f>IF(E198=113,"Linn","Iowa ex-Linn")</f>
        <v>Iowa ex-Linn</v>
      </c>
      <c r="AE198" s="23">
        <f>IFERROR(AB198/W198,"N/M")</f>
        <v>0.0011113236081133856</v>
      </c>
      <c r="AF198" s="14" t="str">
        <f>B198&amp;"|"&amp;TEXT(E198,"000")&amp;"|"&amp;TEXT(M198,"0.0000")</f>
        <v>2015|063|0.8500</v>
      </c>
      <c r="AG198" s="22" t="str">
        <f>IF(AND(B198&gt;=2015,B198&lt;=2024,C198=19,G198=41,I198=2,K198="A",L198="RBUP",M198&gt;=0.5,M198&lt;=0.85),"IN","OUT")</f>
        <v>IN</v>
      </c>
    </row>
    <row r="199" spans="1:33">
      <c r="A199" s="14" t="s">
        <v>79</v>
      </c>
      <c r="B199" s="16">
        <v>2015</v>
      </c>
      <c r="C199" s="16">
        <v>19</v>
      </c>
      <c r="D199" s="14" t="s">
        <v>80</v>
      </c>
      <c r="E199" s="16">
        <v>65</v>
      </c>
      <c r="F199" s="14" t="s">
        <v>118</v>
      </c>
      <c r="G199" s="16">
        <v>41</v>
      </c>
      <c r="H199" s="14" t="s">
        <v>82</v>
      </c>
      <c r="I199" s="16">
        <v>2</v>
      </c>
      <c r="J199" s="14" t="s">
        <v>83</v>
      </c>
      <c r="K199" s="14" t="s">
        <v>84</v>
      </c>
      <c r="L199" s="14" t="s">
        <v>85</v>
      </c>
      <c r="M199" s="23">
        <v>0.5</v>
      </c>
      <c r="N199" s="16">
        <v>3</v>
      </c>
      <c r="O199" s="16">
        <v>1</v>
      </c>
      <c r="P199" s="16">
        <v>0</v>
      </c>
      <c r="Q199" s="16">
        <v>1</v>
      </c>
      <c r="R199" s="16">
        <v>0</v>
      </c>
      <c r="S199" s="14" t="s">
        <v>86</v>
      </c>
      <c r="T199" s="16">
        <v>86</v>
      </c>
      <c r="U199" s="16">
        <v>0</v>
      </c>
      <c r="V199" s="18">
        <v>31407</v>
      </c>
      <c r="W199" s="18">
        <v>311</v>
      </c>
      <c r="X199" s="18">
        <v>208</v>
      </c>
      <c r="Y199" s="18">
        <v>0</v>
      </c>
      <c r="Z199" s="18">
        <v>0</v>
      </c>
      <c r="AA199" s="18">
        <v>0</v>
      </c>
      <c r="AB199" s="18">
        <v>0</v>
      </c>
      <c r="AC199" s="23">
        <v>0</v>
      </c>
      <c r="AD199" s="14" t="str">
        <f>IF(E199=113,"Linn","Iowa ex-Linn")</f>
        <v>Iowa ex-Linn</v>
      </c>
      <c r="AE199" s="23">
        <f>IFERROR(AB199/W199,"N/M")</f>
        <v>0.0</v>
      </c>
      <c r="AF199" s="14" t="str">
        <f>B199&amp;"|"&amp;TEXT(E199,"000")&amp;"|"&amp;TEXT(M199,"0.0000")</f>
        <v>2015|065|0.5000</v>
      </c>
      <c r="AG199" s="22" t="str">
        <f>IF(AND(B199&gt;=2015,B199&lt;=2024,C199=19,G199=41,I199=2,K199="A",L199="RBUP",M199&gt;=0.5,M199&lt;=0.85),"IN","OUT")</f>
        <v>IN</v>
      </c>
    </row>
    <row r="200" spans="1:33">
      <c r="A200" s="14" t="s">
        <v>79</v>
      </c>
      <c r="B200" s="16">
        <v>2015</v>
      </c>
      <c r="C200" s="16">
        <v>19</v>
      </c>
      <c r="D200" s="14" t="s">
        <v>80</v>
      </c>
      <c r="E200" s="16">
        <v>65</v>
      </c>
      <c r="F200" s="14" t="s">
        <v>118</v>
      </c>
      <c r="G200" s="16">
        <v>41</v>
      </c>
      <c r="H200" s="14" t="s">
        <v>82</v>
      </c>
      <c r="I200" s="16">
        <v>2</v>
      </c>
      <c r="J200" s="14" t="s">
        <v>83</v>
      </c>
      <c r="K200" s="14" t="s">
        <v>84</v>
      </c>
      <c r="L200" s="14" t="s">
        <v>85</v>
      </c>
      <c r="M200" s="23">
        <v>0.65</v>
      </c>
      <c r="N200" s="16">
        <v>5</v>
      </c>
      <c r="O200" s="16">
        <v>4</v>
      </c>
      <c r="P200" s="16">
        <v>0</v>
      </c>
      <c r="Q200" s="16">
        <v>4</v>
      </c>
      <c r="R200" s="16">
        <v>0</v>
      </c>
      <c r="S200" s="14" t="s">
        <v>86</v>
      </c>
      <c r="T200" s="16">
        <v>224</v>
      </c>
      <c r="U200" s="16">
        <v>0</v>
      </c>
      <c r="V200" s="18">
        <v>110184</v>
      </c>
      <c r="W200" s="18">
        <v>2473</v>
      </c>
      <c r="X200" s="18">
        <v>1459</v>
      </c>
      <c r="Y200" s="18">
        <v>0</v>
      </c>
      <c r="Z200" s="18">
        <v>0</v>
      </c>
      <c r="AA200" s="18">
        <v>0</v>
      </c>
      <c r="AB200" s="18">
        <v>0</v>
      </c>
      <c r="AC200" s="23">
        <v>0</v>
      </c>
      <c r="AD200" s="14" t="str">
        <f>IF(E200=113,"Linn","Iowa ex-Linn")</f>
        <v>Iowa ex-Linn</v>
      </c>
      <c r="AE200" s="23">
        <f>IFERROR(AB200/W200,"N/M")</f>
        <v>0.0</v>
      </c>
      <c r="AF200" s="14" t="str">
        <f>B200&amp;"|"&amp;TEXT(E200,"000")&amp;"|"&amp;TEXT(M200,"0.0000")</f>
        <v>2015|065|0.6500</v>
      </c>
      <c r="AG200" s="22" t="str">
        <f>IF(AND(B200&gt;=2015,B200&lt;=2024,C200=19,G200=41,I200=2,K200="A",L200="RBUP",M200&gt;=0.5,M200&lt;=0.85),"IN","OUT")</f>
        <v>IN</v>
      </c>
    </row>
    <row r="201" spans="1:33">
      <c r="A201" s="14" t="s">
        <v>79</v>
      </c>
      <c r="B201" s="16">
        <v>2015</v>
      </c>
      <c r="C201" s="16">
        <v>19</v>
      </c>
      <c r="D201" s="14" t="s">
        <v>80</v>
      </c>
      <c r="E201" s="16">
        <v>65</v>
      </c>
      <c r="F201" s="14" t="s">
        <v>118</v>
      </c>
      <c r="G201" s="16">
        <v>41</v>
      </c>
      <c r="H201" s="14" t="s">
        <v>82</v>
      </c>
      <c r="I201" s="16">
        <v>2</v>
      </c>
      <c r="J201" s="14" t="s">
        <v>83</v>
      </c>
      <c r="K201" s="14" t="s">
        <v>84</v>
      </c>
      <c r="L201" s="14" t="s">
        <v>85</v>
      </c>
      <c r="M201" s="23">
        <v>0.7</v>
      </c>
      <c r="N201" s="16">
        <v>26</v>
      </c>
      <c r="O201" s="16">
        <v>22</v>
      </c>
      <c r="P201" s="16">
        <v>0</v>
      </c>
      <c r="Q201" s="16">
        <v>22</v>
      </c>
      <c r="R201" s="16">
        <v>0</v>
      </c>
      <c r="S201" s="14" t="s">
        <v>86</v>
      </c>
      <c r="T201" s="16">
        <v>3332</v>
      </c>
      <c r="U201" s="16">
        <v>0</v>
      </c>
      <c r="V201" s="18">
        <v>1758294</v>
      </c>
      <c r="W201" s="18">
        <v>43271</v>
      </c>
      <c r="X201" s="18">
        <v>31336</v>
      </c>
      <c r="Y201" s="18">
        <v>0</v>
      </c>
      <c r="Z201" s="18">
        <v>0</v>
      </c>
      <c r="AA201" s="18">
        <v>0</v>
      </c>
      <c r="AB201" s="18">
        <v>0</v>
      </c>
      <c r="AC201" s="23">
        <v>0</v>
      </c>
      <c r="AD201" s="14" t="str">
        <f>IF(E201=113,"Linn","Iowa ex-Linn")</f>
        <v>Iowa ex-Linn</v>
      </c>
      <c r="AE201" s="23">
        <f>IFERROR(AB201/W201,"N/M")</f>
        <v>0.0</v>
      </c>
      <c r="AF201" s="14" t="str">
        <f>B201&amp;"|"&amp;TEXT(E201,"000")&amp;"|"&amp;TEXT(M201,"0.0000")</f>
        <v>2015|065|0.7000</v>
      </c>
      <c r="AG201" s="22" t="str">
        <f>IF(AND(B201&gt;=2015,B201&lt;=2024,C201=19,G201=41,I201=2,K201="A",L201="RBUP",M201&gt;=0.5,M201&lt;=0.85),"IN","OUT")</f>
        <v>IN</v>
      </c>
    </row>
    <row r="202" spans="1:33">
      <c r="A202" s="14" t="s">
        <v>79</v>
      </c>
      <c r="B202" s="16">
        <v>2015</v>
      </c>
      <c r="C202" s="16">
        <v>19</v>
      </c>
      <c r="D202" s="14" t="s">
        <v>80</v>
      </c>
      <c r="E202" s="16">
        <v>65</v>
      </c>
      <c r="F202" s="14" t="s">
        <v>118</v>
      </c>
      <c r="G202" s="16">
        <v>41</v>
      </c>
      <c r="H202" s="14" t="s">
        <v>82</v>
      </c>
      <c r="I202" s="16">
        <v>2</v>
      </c>
      <c r="J202" s="14" t="s">
        <v>83</v>
      </c>
      <c r="K202" s="14" t="s">
        <v>84</v>
      </c>
      <c r="L202" s="14" t="s">
        <v>85</v>
      </c>
      <c r="M202" s="23">
        <v>0.75</v>
      </c>
      <c r="N202" s="16">
        <v>126</v>
      </c>
      <c r="O202" s="16">
        <v>107</v>
      </c>
      <c r="P202" s="16">
        <v>2</v>
      </c>
      <c r="Q202" s="16">
        <v>134</v>
      </c>
      <c r="R202" s="16">
        <v>3</v>
      </c>
      <c r="S202" s="14" t="s">
        <v>86</v>
      </c>
      <c r="T202" s="16">
        <v>13694</v>
      </c>
      <c r="U202" s="16">
        <v>0</v>
      </c>
      <c r="V202" s="18">
        <v>7622340</v>
      </c>
      <c r="W202" s="18">
        <v>284222</v>
      </c>
      <c r="X202" s="18">
        <v>189555</v>
      </c>
      <c r="Y202" s="18">
        <v>0</v>
      </c>
      <c r="Z202" s="18">
        <v>0</v>
      </c>
      <c r="AA202" s="18">
        <v>0</v>
      </c>
      <c r="AB202" s="18">
        <v>1153</v>
      </c>
      <c r="AC202" s="23">
        <v>0</v>
      </c>
      <c r="AD202" s="14" t="str">
        <f>IF(E202=113,"Linn","Iowa ex-Linn")</f>
        <v>Iowa ex-Linn</v>
      </c>
      <c r="AE202" s="23">
        <f>IFERROR(AB202/W202,"N/M")</f>
        <v>0.00405668808185151</v>
      </c>
      <c r="AF202" s="14" t="str">
        <f>B202&amp;"|"&amp;TEXT(E202,"000")&amp;"|"&amp;TEXT(M202,"0.0000")</f>
        <v>2015|065|0.7500</v>
      </c>
      <c r="AG202" s="22" t="str">
        <f>IF(AND(B202&gt;=2015,B202&lt;=2024,C202=19,G202=41,I202=2,K202="A",L202="RBUP",M202&gt;=0.5,M202&lt;=0.85),"IN","OUT")</f>
        <v>IN</v>
      </c>
    </row>
    <row r="203" spans="1:33">
      <c r="A203" s="14" t="s">
        <v>79</v>
      </c>
      <c r="B203" s="16">
        <v>2015</v>
      </c>
      <c r="C203" s="16">
        <v>19</v>
      </c>
      <c r="D203" s="14" t="s">
        <v>80</v>
      </c>
      <c r="E203" s="16">
        <v>65</v>
      </c>
      <c r="F203" s="14" t="s">
        <v>118</v>
      </c>
      <c r="G203" s="16">
        <v>41</v>
      </c>
      <c r="H203" s="14" t="s">
        <v>82</v>
      </c>
      <c r="I203" s="16">
        <v>2</v>
      </c>
      <c r="J203" s="14" t="s">
        <v>83</v>
      </c>
      <c r="K203" s="14" t="s">
        <v>84</v>
      </c>
      <c r="L203" s="14" t="s">
        <v>85</v>
      </c>
      <c r="M203" s="23">
        <v>0.8</v>
      </c>
      <c r="N203" s="16">
        <v>316</v>
      </c>
      <c r="O203" s="16">
        <v>286</v>
      </c>
      <c r="P203" s="16">
        <v>15</v>
      </c>
      <c r="Q203" s="16">
        <v>328</v>
      </c>
      <c r="R203" s="16">
        <v>18</v>
      </c>
      <c r="S203" s="14" t="s">
        <v>86</v>
      </c>
      <c r="T203" s="16">
        <v>50738</v>
      </c>
      <c r="U203" s="16">
        <v>0</v>
      </c>
      <c r="V203" s="18">
        <v>31008969</v>
      </c>
      <c r="W203" s="18">
        <v>1542778</v>
      </c>
      <c r="X203" s="18">
        <v>981815</v>
      </c>
      <c r="Y203" s="18">
        <v>0</v>
      </c>
      <c r="Z203" s="18">
        <v>0</v>
      </c>
      <c r="AA203" s="18">
        <v>0</v>
      </c>
      <c r="AB203" s="18">
        <v>84026</v>
      </c>
      <c r="AC203" s="23">
        <v>0.05</v>
      </c>
      <c r="AD203" s="14" t="str">
        <f>IF(E203=113,"Linn","Iowa ex-Linn")</f>
        <v>Iowa ex-Linn</v>
      </c>
      <c r="AE203" s="23">
        <f>IFERROR(AB203/W203,"N/M")</f>
        <v>0.0544640901023997</v>
      </c>
      <c r="AF203" s="14" t="str">
        <f>B203&amp;"|"&amp;TEXT(E203,"000")&amp;"|"&amp;TEXT(M203,"0.0000")</f>
        <v>2015|065|0.8000</v>
      </c>
      <c r="AG203" s="22" t="str">
        <f>IF(AND(B203&gt;=2015,B203&lt;=2024,C203=19,G203=41,I203=2,K203="A",L203="RBUP",M203&gt;=0.5,M203&lt;=0.85),"IN","OUT")</f>
        <v>IN</v>
      </c>
    </row>
    <row r="204" spans="1:33">
      <c r="A204" s="14" t="s">
        <v>79</v>
      </c>
      <c r="B204" s="16">
        <v>2015</v>
      </c>
      <c r="C204" s="16">
        <v>19</v>
      </c>
      <c r="D204" s="14" t="s">
        <v>80</v>
      </c>
      <c r="E204" s="16">
        <v>65</v>
      </c>
      <c r="F204" s="14" t="s">
        <v>118</v>
      </c>
      <c r="G204" s="16">
        <v>41</v>
      </c>
      <c r="H204" s="14" t="s">
        <v>82</v>
      </c>
      <c r="I204" s="16">
        <v>2</v>
      </c>
      <c r="J204" s="14" t="s">
        <v>83</v>
      </c>
      <c r="K204" s="14" t="s">
        <v>84</v>
      </c>
      <c r="L204" s="14" t="s">
        <v>85</v>
      </c>
      <c r="M204" s="23">
        <v>0.85</v>
      </c>
      <c r="N204" s="16">
        <v>504</v>
      </c>
      <c r="O204" s="16">
        <v>453</v>
      </c>
      <c r="P204" s="16">
        <v>44</v>
      </c>
      <c r="Q204" s="16">
        <v>661</v>
      </c>
      <c r="R204" s="16">
        <v>55</v>
      </c>
      <c r="S204" s="14" t="s">
        <v>86</v>
      </c>
      <c r="T204" s="16">
        <v>103047</v>
      </c>
      <c r="U204" s="16">
        <v>0</v>
      </c>
      <c r="V204" s="18">
        <v>66680593</v>
      </c>
      <c r="W204" s="18">
        <v>4183403</v>
      </c>
      <c r="X204" s="18">
        <v>2048456</v>
      </c>
      <c r="Y204" s="18">
        <v>0</v>
      </c>
      <c r="Z204" s="18">
        <v>0</v>
      </c>
      <c r="AA204" s="18">
        <v>0</v>
      </c>
      <c r="AB204" s="18">
        <v>299041</v>
      </c>
      <c r="AC204" s="23">
        <v>0.07000000000000001</v>
      </c>
      <c r="AD204" s="14" t="str">
        <f>IF(E204=113,"Linn","Iowa ex-Linn")</f>
        <v>Iowa ex-Linn</v>
      </c>
      <c r="AE204" s="23">
        <f>IFERROR(AB204/W204,"N/M")</f>
        <v>0.07148271395320986</v>
      </c>
      <c r="AF204" s="14" t="str">
        <f>B204&amp;"|"&amp;TEXT(E204,"000")&amp;"|"&amp;TEXT(M204,"0.0000")</f>
        <v>2015|065|0.8500</v>
      </c>
      <c r="AG204" s="22" t="str">
        <f>IF(AND(B204&gt;=2015,B204&lt;=2024,C204=19,G204=41,I204=2,K204="A",L204="RBUP",M204&gt;=0.5,M204&lt;=0.85),"IN","OUT")</f>
        <v>IN</v>
      </c>
    </row>
    <row r="205" spans="1:33">
      <c r="A205" s="14" t="s">
        <v>79</v>
      </c>
      <c r="B205" s="16">
        <v>2015</v>
      </c>
      <c r="C205" s="16">
        <v>19</v>
      </c>
      <c r="D205" s="14" t="s">
        <v>80</v>
      </c>
      <c r="E205" s="16">
        <v>67</v>
      </c>
      <c r="F205" s="14" t="s">
        <v>119</v>
      </c>
      <c r="G205" s="16">
        <v>41</v>
      </c>
      <c r="H205" s="14" t="s">
        <v>82</v>
      </c>
      <c r="I205" s="16">
        <v>2</v>
      </c>
      <c r="J205" s="14" t="s">
        <v>83</v>
      </c>
      <c r="K205" s="14" t="s">
        <v>84</v>
      </c>
      <c r="L205" s="14" t="s">
        <v>85</v>
      </c>
      <c r="M205" s="23">
        <v>0.5</v>
      </c>
      <c r="N205" s="16">
        <v>1</v>
      </c>
      <c r="O205" s="16">
        <v>1</v>
      </c>
      <c r="P205" s="16">
        <v>0</v>
      </c>
      <c r="Q205" s="16">
        <v>1</v>
      </c>
      <c r="R205" s="16">
        <v>0</v>
      </c>
      <c r="S205" s="14" t="s">
        <v>86</v>
      </c>
      <c r="T205" s="16">
        <v>38</v>
      </c>
      <c r="U205" s="16">
        <v>0</v>
      </c>
      <c r="V205" s="18">
        <v>14707</v>
      </c>
      <c r="W205" s="18">
        <v>125</v>
      </c>
      <c r="X205" s="18">
        <v>84</v>
      </c>
      <c r="Y205" s="18">
        <v>0</v>
      </c>
      <c r="Z205" s="18">
        <v>0</v>
      </c>
      <c r="AA205" s="18">
        <v>0</v>
      </c>
      <c r="AB205" s="18">
        <v>0</v>
      </c>
      <c r="AC205" s="23">
        <v>0</v>
      </c>
      <c r="AD205" s="14" t="str">
        <f>IF(E205=113,"Linn","Iowa ex-Linn")</f>
        <v>Iowa ex-Linn</v>
      </c>
      <c r="AE205" s="23">
        <f>IFERROR(AB205/W205,"N/M")</f>
        <v>0.0</v>
      </c>
      <c r="AF205" s="14" t="str">
        <f>B205&amp;"|"&amp;TEXT(E205,"000")&amp;"|"&amp;TEXT(M205,"0.0000")</f>
        <v>2015|067|0.5000</v>
      </c>
      <c r="AG205" s="22" t="str">
        <f>IF(AND(B205&gt;=2015,B205&lt;=2024,C205=19,G205=41,I205=2,K205="A",L205="RBUP",M205&gt;=0.5,M205&lt;=0.85),"IN","OUT")</f>
        <v>IN</v>
      </c>
    </row>
    <row r="206" spans="1:33">
      <c r="A206" s="14" t="s">
        <v>79</v>
      </c>
      <c r="B206" s="16">
        <v>2015</v>
      </c>
      <c r="C206" s="16">
        <v>19</v>
      </c>
      <c r="D206" s="14" t="s">
        <v>80</v>
      </c>
      <c r="E206" s="16">
        <v>67</v>
      </c>
      <c r="F206" s="14" t="s">
        <v>119</v>
      </c>
      <c r="G206" s="16">
        <v>41</v>
      </c>
      <c r="H206" s="14" t="s">
        <v>82</v>
      </c>
      <c r="I206" s="16">
        <v>2</v>
      </c>
      <c r="J206" s="14" t="s">
        <v>83</v>
      </c>
      <c r="K206" s="14" t="s">
        <v>84</v>
      </c>
      <c r="L206" s="14" t="s">
        <v>85</v>
      </c>
      <c r="M206" s="23">
        <v>0.6</v>
      </c>
      <c r="N206" s="16">
        <v>1</v>
      </c>
      <c r="O206" s="16">
        <v>1</v>
      </c>
      <c r="P206" s="16">
        <v>0</v>
      </c>
      <c r="Q206" s="16">
        <v>2</v>
      </c>
      <c r="R206" s="16">
        <v>0</v>
      </c>
      <c r="S206" s="14" t="s">
        <v>86</v>
      </c>
      <c r="T206" s="16">
        <v>147</v>
      </c>
      <c r="U206" s="16">
        <v>0</v>
      </c>
      <c r="V206" s="18">
        <v>59443</v>
      </c>
      <c r="W206" s="18">
        <v>1217</v>
      </c>
      <c r="X206" s="18">
        <v>779</v>
      </c>
      <c r="Y206" s="18">
        <v>0</v>
      </c>
      <c r="Z206" s="18">
        <v>0</v>
      </c>
      <c r="AA206" s="18">
        <v>0</v>
      </c>
      <c r="AB206" s="18">
        <v>0</v>
      </c>
      <c r="AC206" s="23">
        <v>0</v>
      </c>
      <c r="AD206" s="14" t="str">
        <f>IF(E206=113,"Linn","Iowa ex-Linn")</f>
        <v>Iowa ex-Linn</v>
      </c>
      <c r="AE206" s="23">
        <f>IFERROR(AB206/W206,"N/M")</f>
        <v>0.0</v>
      </c>
      <c r="AF206" s="14" t="str">
        <f>B206&amp;"|"&amp;TEXT(E206,"000")&amp;"|"&amp;TEXT(M206,"0.0000")</f>
        <v>2015|067|0.6000</v>
      </c>
      <c r="AG206" s="22" t="str">
        <f>IF(AND(B206&gt;=2015,B206&lt;=2024,C206=19,G206=41,I206=2,K206="A",L206="RBUP",M206&gt;=0.5,M206&lt;=0.85),"IN","OUT")</f>
        <v>IN</v>
      </c>
    </row>
    <row r="207" spans="1:33">
      <c r="A207" s="14" t="s">
        <v>79</v>
      </c>
      <c r="B207" s="16">
        <v>2015</v>
      </c>
      <c r="C207" s="16">
        <v>19</v>
      </c>
      <c r="D207" s="14" t="s">
        <v>80</v>
      </c>
      <c r="E207" s="16">
        <v>67</v>
      </c>
      <c r="F207" s="14" t="s">
        <v>119</v>
      </c>
      <c r="G207" s="16">
        <v>41</v>
      </c>
      <c r="H207" s="14" t="s">
        <v>82</v>
      </c>
      <c r="I207" s="16">
        <v>2</v>
      </c>
      <c r="J207" s="14" t="s">
        <v>83</v>
      </c>
      <c r="K207" s="14" t="s">
        <v>84</v>
      </c>
      <c r="L207" s="14" t="s">
        <v>85</v>
      </c>
      <c r="M207" s="23">
        <v>0.65</v>
      </c>
      <c r="N207" s="16">
        <v>7</v>
      </c>
      <c r="O207" s="16">
        <v>5</v>
      </c>
      <c r="P207" s="16">
        <v>0</v>
      </c>
      <c r="Q207" s="16">
        <v>8</v>
      </c>
      <c r="R207" s="16">
        <v>0</v>
      </c>
      <c r="S207" s="14" t="s">
        <v>86</v>
      </c>
      <c r="T207" s="16">
        <v>428</v>
      </c>
      <c r="U207" s="16">
        <v>0</v>
      </c>
      <c r="V207" s="18">
        <v>198891</v>
      </c>
      <c r="W207" s="18">
        <v>5137</v>
      </c>
      <c r="X207" s="18">
        <v>3393</v>
      </c>
      <c r="Y207" s="18">
        <v>0</v>
      </c>
      <c r="Z207" s="18">
        <v>0</v>
      </c>
      <c r="AA207" s="18">
        <v>0</v>
      </c>
      <c r="AB207" s="18">
        <v>0</v>
      </c>
      <c r="AC207" s="23">
        <v>0</v>
      </c>
      <c r="AD207" s="14" t="str">
        <f>IF(E207=113,"Linn","Iowa ex-Linn")</f>
        <v>Iowa ex-Linn</v>
      </c>
      <c r="AE207" s="23">
        <f>IFERROR(AB207/W207,"N/M")</f>
        <v>0.0</v>
      </c>
      <c r="AF207" s="14" t="str">
        <f>B207&amp;"|"&amp;TEXT(E207,"000")&amp;"|"&amp;TEXT(M207,"0.0000")</f>
        <v>2015|067|0.6500</v>
      </c>
      <c r="AG207" s="22" t="str">
        <f>IF(AND(B207&gt;=2015,B207&lt;=2024,C207=19,G207=41,I207=2,K207="A",L207="RBUP",M207&gt;=0.5,M207&lt;=0.85),"IN","OUT")</f>
        <v>IN</v>
      </c>
    </row>
    <row r="208" spans="1:33">
      <c r="A208" s="14" t="s">
        <v>79</v>
      </c>
      <c r="B208" s="16">
        <v>2015</v>
      </c>
      <c r="C208" s="16">
        <v>19</v>
      </c>
      <c r="D208" s="14" t="s">
        <v>80</v>
      </c>
      <c r="E208" s="16">
        <v>67</v>
      </c>
      <c r="F208" s="14" t="s">
        <v>119</v>
      </c>
      <c r="G208" s="16">
        <v>41</v>
      </c>
      <c r="H208" s="14" t="s">
        <v>82</v>
      </c>
      <c r="I208" s="16">
        <v>2</v>
      </c>
      <c r="J208" s="14" t="s">
        <v>83</v>
      </c>
      <c r="K208" s="14" t="s">
        <v>84</v>
      </c>
      <c r="L208" s="14" t="s">
        <v>85</v>
      </c>
      <c r="M208" s="23">
        <v>0.7</v>
      </c>
      <c r="N208" s="16">
        <v>23</v>
      </c>
      <c r="O208" s="16">
        <v>18</v>
      </c>
      <c r="P208" s="16">
        <v>1</v>
      </c>
      <c r="Q208" s="16">
        <v>19</v>
      </c>
      <c r="R208" s="16">
        <v>1</v>
      </c>
      <c r="S208" s="14" t="s">
        <v>86</v>
      </c>
      <c r="T208" s="16">
        <v>1283</v>
      </c>
      <c r="U208" s="16">
        <v>0</v>
      </c>
      <c r="V208" s="18">
        <v>663828</v>
      </c>
      <c r="W208" s="18">
        <v>20587</v>
      </c>
      <c r="X208" s="18">
        <v>14578</v>
      </c>
      <c r="Y208" s="18">
        <v>0</v>
      </c>
      <c r="Z208" s="18">
        <v>0</v>
      </c>
      <c r="AA208" s="18">
        <v>0</v>
      </c>
      <c r="AB208" s="18">
        <v>118</v>
      </c>
      <c r="AC208" s="23">
        <v>0.01</v>
      </c>
      <c r="AD208" s="14" t="str">
        <f>IF(E208=113,"Linn","Iowa ex-Linn")</f>
        <v>Iowa ex-Linn</v>
      </c>
      <c r="AE208" s="23">
        <f>IFERROR(AB208/W208,"N/M")</f>
        <v>0.005731772477777238</v>
      </c>
      <c r="AF208" s="14" t="str">
        <f>B208&amp;"|"&amp;TEXT(E208,"000")&amp;"|"&amp;TEXT(M208,"0.0000")</f>
        <v>2015|067|0.7000</v>
      </c>
      <c r="AG208" s="22" t="str">
        <f>IF(AND(B208&gt;=2015,B208&lt;=2024,C208=19,G208=41,I208=2,K208="A",L208="RBUP",M208&gt;=0.5,M208&lt;=0.85),"IN","OUT")</f>
        <v>IN</v>
      </c>
    </row>
    <row r="209" spans="1:33">
      <c r="A209" s="14" t="s">
        <v>79</v>
      </c>
      <c r="B209" s="16">
        <v>2015</v>
      </c>
      <c r="C209" s="16">
        <v>19</v>
      </c>
      <c r="D209" s="14" t="s">
        <v>80</v>
      </c>
      <c r="E209" s="16">
        <v>67</v>
      </c>
      <c r="F209" s="14" t="s">
        <v>119</v>
      </c>
      <c r="G209" s="16">
        <v>41</v>
      </c>
      <c r="H209" s="14" t="s">
        <v>82</v>
      </c>
      <c r="I209" s="16">
        <v>2</v>
      </c>
      <c r="J209" s="14" t="s">
        <v>83</v>
      </c>
      <c r="K209" s="14" t="s">
        <v>84</v>
      </c>
      <c r="L209" s="14" t="s">
        <v>85</v>
      </c>
      <c r="M209" s="23">
        <v>0.75</v>
      </c>
      <c r="N209" s="16">
        <v>73</v>
      </c>
      <c r="O209" s="16">
        <v>59</v>
      </c>
      <c r="P209" s="16">
        <v>1</v>
      </c>
      <c r="Q209" s="16">
        <v>85</v>
      </c>
      <c r="R209" s="16">
        <v>2</v>
      </c>
      <c r="S209" s="14" t="s">
        <v>86</v>
      </c>
      <c r="T209" s="16">
        <v>7016</v>
      </c>
      <c r="U209" s="16">
        <v>0</v>
      </c>
      <c r="V209" s="18">
        <v>3802091</v>
      </c>
      <c r="W209" s="18">
        <v>175186</v>
      </c>
      <c r="X209" s="18">
        <v>113889</v>
      </c>
      <c r="Y209" s="18">
        <v>0</v>
      </c>
      <c r="Z209" s="18">
        <v>0</v>
      </c>
      <c r="AA209" s="18">
        <v>0</v>
      </c>
      <c r="AB209" s="18">
        <v>13468</v>
      </c>
      <c r="AC209" s="23">
        <v>0.08</v>
      </c>
      <c r="AD209" s="14" t="str">
        <f>IF(E209=113,"Linn","Iowa ex-Linn")</f>
        <v>Iowa ex-Linn</v>
      </c>
      <c r="AE209" s="23">
        <f>IFERROR(AB209/W209,"N/M")</f>
        <v>0.076878289361022</v>
      </c>
      <c r="AF209" s="14" t="str">
        <f>B209&amp;"|"&amp;TEXT(E209,"000")&amp;"|"&amp;TEXT(M209,"0.0000")</f>
        <v>2015|067|0.7500</v>
      </c>
      <c r="AG209" s="22" t="str">
        <f>IF(AND(B209&gt;=2015,B209&lt;=2024,C209=19,G209=41,I209=2,K209="A",L209="RBUP",M209&gt;=0.5,M209&lt;=0.85),"IN","OUT")</f>
        <v>IN</v>
      </c>
    </row>
    <row r="210" spans="1:33">
      <c r="A210" s="14" t="s">
        <v>79</v>
      </c>
      <c r="B210" s="16">
        <v>2015</v>
      </c>
      <c r="C210" s="16">
        <v>19</v>
      </c>
      <c r="D210" s="14" t="s">
        <v>80</v>
      </c>
      <c r="E210" s="16">
        <v>67</v>
      </c>
      <c r="F210" s="14" t="s">
        <v>119</v>
      </c>
      <c r="G210" s="16">
        <v>41</v>
      </c>
      <c r="H210" s="14" t="s">
        <v>82</v>
      </c>
      <c r="I210" s="16">
        <v>2</v>
      </c>
      <c r="J210" s="14" t="s">
        <v>83</v>
      </c>
      <c r="K210" s="14" t="s">
        <v>84</v>
      </c>
      <c r="L210" s="14" t="s">
        <v>85</v>
      </c>
      <c r="M210" s="23">
        <v>0.8</v>
      </c>
      <c r="N210" s="16">
        <v>259</v>
      </c>
      <c r="O210" s="16">
        <v>225</v>
      </c>
      <c r="P210" s="16">
        <v>3</v>
      </c>
      <c r="Q210" s="16">
        <v>323</v>
      </c>
      <c r="R210" s="16">
        <v>4</v>
      </c>
      <c r="S210" s="14" t="s">
        <v>86</v>
      </c>
      <c r="T210" s="16">
        <v>47555</v>
      </c>
      <c r="U210" s="16">
        <v>0</v>
      </c>
      <c r="V210" s="18">
        <v>28894327</v>
      </c>
      <c r="W210" s="18">
        <v>1527346</v>
      </c>
      <c r="X210" s="18">
        <v>939681</v>
      </c>
      <c r="Y210" s="18">
        <v>0</v>
      </c>
      <c r="Z210" s="18">
        <v>0</v>
      </c>
      <c r="AA210" s="18">
        <v>0</v>
      </c>
      <c r="AB210" s="18">
        <v>6512</v>
      </c>
      <c r="AC210" s="23">
        <v>0</v>
      </c>
      <c r="AD210" s="14" t="str">
        <f>IF(E210=113,"Linn","Iowa ex-Linn")</f>
        <v>Iowa ex-Linn</v>
      </c>
      <c r="AE210" s="23">
        <f>IFERROR(AB210/W210,"N/M")</f>
        <v>0.004263604972285258</v>
      </c>
      <c r="AF210" s="14" t="str">
        <f>B210&amp;"|"&amp;TEXT(E210,"000")&amp;"|"&amp;TEXT(M210,"0.0000")</f>
        <v>2015|067|0.8000</v>
      </c>
      <c r="AG210" s="22" t="str">
        <f>IF(AND(B210&gt;=2015,B210&lt;=2024,C210=19,G210=41,I210=2,K210="A",L210="RBUP",M210&gt;=0.5,M210&lt;=0.85),"IN","OUT")</f>
        <v>IN</v>
      </c>
    </row>
    <row r="211" spans="1:33">
      <c r="A211" s="14" t="s">
        <v>79</v>
      </c>
      <c r="B211" s="16">
        <v>2015</v>
      </c>
      <c r="C211" s="16">
        <v>19</v>
      </c>
      <c r="D211" s="14" t="s">
        <v>80</v>
      </c>
      <c r="E211" s="16">
        <v>67</v>
      </c>
      <c r="F211" s="14" t="s">
        <v>119</v>
      </c>
      <c r="G211" s="16">
        <v>41</v>
      </c>
      <c r="H211" s="14" t="s">
        <v>82</v>
      </c>
      <c r="I211" s="16">
        <v>2</v>
      </c>
      <c r="J211" s="14" t="s">
        <v>83</v>
      </c>
      <c r="K211" s="14" t="s">
        <v>84</v>
      </c>
      <c r="L211" s="14" t="s">
        <v>85</v>
      </c>
      <c r="M211" s="23">
        <v>0.85</v>
      </c>
      <c r="N211" s="16">
        <v>358</v>
      </c>
      <c r="O211" s="16">
        <v>298</v>
      </c>
      <c r="P211" s="16">
        <v>24</v>
      </c>
      <c r="Q211" s="16">
        <v>468</v>
      </c>
      <c r="R211" s="16">
        <v>30</v>
      </c>
      <c r="S211" s="14" t="s">
        <v>86</v>
      </c>
      <c r="T211" s="16">
        <v>68999</v>
      </c>
      <c r="U211" s="16">
        <v>0</v>
      </c>
      <c r="V211" s="18">
        <v>43572393</v>
      </c>
      <c r="W211" s="18">
        <v>2801355</v>
      </c>
      <c r="X211" s="18">
        <v>1345884</v>
      </c>
      <c r="Y211" s="18">
        <v>0</v>
      </c>
      <c r="Z211" s="18">
        <v>0</v>
      </c>
      <c r="AA211" s="18">
        <v>0</v>
      </c>
      <c r="AB211" s="18">
        <v>121900</v>
      </c>
      <c r="AC211" s="23">
        <v>0.04</v>
      </c>
      <c r="AD211" s="14" t="str">
        <f>IF(E211=113,"Linn","Iowa ex-Linn")</f>
        <v>Iowa ex-Linn</v>
      </c>
      <c r="AE211" s="23">
        <f>IFERROR(AB211/W211,"N/M")</f>
        <v>0.043514656300254695</v>
      </c>
      <c r="AF211" s="14" t="str">
        <f>B211&amp;"|"&amp;TEXT(E211,"000")&amp;"|"&amp;TEXT(M211,"0.0000")</f>
        <v>2015|067|0.8500</v>
      </c>
      <c r="AG211" s="22" t="str">
        <f>IF(AND(B211&gt;=2015,B211&lt;=2024,C211=19,G211=41,I211=2,K211="A",L211="RBUP",M211&gt;=0.5,M211&lt;=0.85),"IN","OUT")</f>
        <v>IN</v>
      </c>
    </row>
    <row r="212" spans="1:33">
      <c r="A212" s="14" t="s">
        <v>79</v>
      </c>
      <c r="B212" s="16">
        <v>2015</v>
      </c>
      <c r="C212" s="16">
        <v>19</v>
      </c>
      <c r="D212" s="14" t="s">
        <v>80</v>
      </c>
      <c r="E212" s="16">
        <v>69</v>
      </c>
      <c r="F212" s="14" t="s">
        <v>120</v>
      </c>
      <c r="G212" s="16">
        <v>41</v>
      </c>
      <c r="H212" s="14" t="s">
        <v>82</v>
      </c>
      <c r="I212" s="16">
        <v>2</v>
      </c>
      <c r="J212" s="14" t="s">
        <v>83</v>
      </c>
      <c r="K212" s="14" t="s">
        <v>84</v>
      </c>
      <c r="L212" s="14" t="s">
        <v>85</v>
      </c>
      <c r="M212" s="23">
        <v>0.6</v>
      </c>
      <c r="N212" s="16">
        <v>2</v>
      </c>
      <c r="O212" s="16">
        <v>0</v>
      </c>
      <c r="P212" s="16">
        <v>0</v>
      </c>
      <c r="Q212" s="16">
        <v>0</v>
      </c>
      <c r="R212" s="16">
        <v>0</v>
      </c>
      <c r="S212" s="14" t="s">
        <v>86</v>
      </c>
      <c r="T212" s="16">
        <v>0</v>
      </c>
      <c r="U212" s="16">
        <v>0</v>
      </c>
      <c r="V212" s="18">
        <v>0</v>
      </c>
      <c r="W212" s="18">
        <v>0</v>
      </c>
      <c r="X212" s="18">
        <v>0</v>
      </c>
      <c r="Y212" s="18">
        <v>0</v>
      </c>
      <c r="Z212" s="18">
        <v>0</v>
      </c>
      <c r="AA212" s="18">
        <v>0</v>
      </c>
      <c r="AB212" s="18">
        <v>0</v>
      </c>
      <c r="AC212" s="23">
        <v>0</v>
      </c>
      <c r="AD212" s="14" t="str">
        <f>IF(E212=113,"Linn","Iowa ex-Linn")</f>
        <v>Iowa ex-Linn</v>
      </c>
      <c r="AE212" s="23" t="str">
        <f>IFERROR(AB212/W212,"N/M")</f>
        <v>N/M</v>
      </c>
      <c r="AF212" s="14" t="str">
        <f>B212&amp;"|"&amp;TEXT(E212,"000")&amp;"|"&amp;TEXT(M212,"0.0000")</f>
        <v>2015|069|0.6000</v>
      </c>
      <c r="AG212" s="22" t="str">
        <f>IF(AND(B212&gt;=2015,B212&lt;=2024,C212=19,G212=41,I212=2,K212="A",L212="RBUP",M212&gt;=0.5,M212&lt;=0.85),"IN","OUT")</f>
        <v>IN</v>
      </c>
    </row>
    <row r="213" spans="1:33">
      <c r="A213" s="14" t="s">
        <v>79</v>
      </c>
      <c r="B213" s="16">
        <v>2015</v>
      </c>
      <c r="C213" s="16">
        <v>19</v>
      </c>
      <c r="D213" s="14" t="s">
        <v>80</v>
      </c>
      <c r="E213" s="16">
        <v>69</v>
      </c>
      <c r="F213" s="14" t="s">
        <v>120</v>
      </c>
      <c r="G213" s="16">
        <v>41</v>
      </c>
      <c r="H213" s="14" t="s">
        <v>82</v>
      </c>
      <c r="I213" s="16">
        <v>2</v>
      </c>
      <c r="J213" s="14" t="s">
        <v>83</v>
      </c>
      <c r="K213" s="14" t="s">
        <v>84</v>
      </c>
      <c r="L213" s="14" t="s">
        <v>85</v>
      </c>
      <c r="M213" s="23">
        <v>0.65</v>
      </c>
      <c r="N213" s="16">
        <v>3</v>
      </c>
      <c r="O213" s="16">
        <v>3</v>
      </c>
      <c r="P213" s="16">
        <v>0</v>
      </c>
      <c r="Q213" s="16">
        <v>3</v>
      </c>
      <c r="R213" s="16">
        <v>0</v>
      </c>
      <c r="S213" s="14" t="s">
        <v>86</v>
      </c>
      <c r="T213" s="16">
        <v>195</v>
      </c>
      <c r="U213" s="16">
        <v>0</v>
      </c>
      <c r="V213" s="18">
        <v>83511</v>
      </c>
      <c r="W213" s="18">
        <v>1593</v>
      </c>
      <c r="X213" s="18">
        <v>940</v>
      </c>
      <c r="Y213" s="18">
        <v>0</v>
      </c>
      <c r="Z213" s="18">
        <v>0</v>
      </c>
      <c r="AA213" s="18">
        <v>0</v>
      </c>
      <c r="AB213" s="18">
        <v>0</v>
      </c>
      <c r="AC213" s="23">
        <v>0</v>
      </c>
      <c r="AD213" s="14" t="str">
        <f>IF(E213=113,"Linn","Iowa ex-Linn")</f>
        <v>Iowa ex-Linn</v>
      </c>
      <c r="AE213" s="23">
        <f>IFERROR(AB213/W213,"N/M")</f>
        <v>0.0</v>
      </c>
      <c r="AF213" s="14" t="str">
        <f>B213&amp;"|"&amp;TEXT(E213,"000")&amp;"|"&amp;TEXT(M213,"0.0000")</f>
        <v>2015|069|0.6500</v>
      </c>
      <c r="AG213" s="22" t="str">
        <f>IF(AND(B213&gt;=2015,B213&lt;=2024,C213=19,G213=41,I213=2,K213="A",L213="RBUP",M213&gt;=0.5,M213&lt;=0.85),"IN","OUT")</f>
        <v>IN</v>
      </c>
    </row>
    <row r="214" spans="1:33">
      <c r="A214" s="14" t="s">
        <v>79</v>
      </c>
      <c r="B214" s="16">
        <v>2015</v>
      </c>
      <c r="C214" s="16">
        <v>19</v>
      </c>
      <c r="D214" s="14" t="s">
        <v>80</v>
      </c>
      <c r="E214" s="16">
        <v>69</v>
      </c>
      <c r="F214" s="14" t="s">
        <v>120</v>
      </c>
      <c r="G214" s="16">
        <v>41</v>
      </c>
      <c r="H214" s="14" t="s">
        <v>82</v>
      </c>
      <c r="I214" s="16">
        <v>2</v>
      </c>
      <c r="J214" s="14" t="s">
        <v>83</v>
      </c>
      <c r="K214" s="14" t="s">
        <v>84</v>
      </c>
      <c r="L214" s="14" t="s">
        <v>85</v>
      </c>
      <c r="M214" s="23">
        <v>0.7</v>
      </c>
      <c r="N214" s="16">
        <v>22</v>
      </c>
      <c r="O214" s="16">
        <v>17</v>
      </c>
      <c r="P214" s="16">
        <v>0</v>
      </c>
      <c r="Q214" s="16">
        <v>24</v>
      </c>
      <c r="R214" s="16">
        <v>0</v>
      </c>
      <c r="S214" s="14" t="s">
        <v>86</v>
      </c>
      <c r="T214" s="16">
        <v>1252</v>
      </c>
      <c r="U214" s="16">
        <v>0</v>
      </c>
      <c r="V214" s="18">
        <v>643114</v>
      </c>
      <c r="W214" s="18">
        <v>19111</v>
      </c>
      <c r="X214" s="18">
        <v>11276</v>
      </c>
      <c r="Y214" s="18">
        <v>0</v>
      </c>
      <c r="Z214" s="18">
        <v>0</v>
      </c>
      <c r="AA214" s="18">
        <v>0</v>
      </c>
      <c r="AB214" s="18">
        <v>0</v>
      </c>
      <c r="AC214" s="23">
        <v>0</v>
      </c>
      <c r="AD214" s="14" t="str">
        <f>IF(E214=113,"Linn","Iowa ex-Linn")</f>
        <v>Iowa ex-Linn</v>
      </c>
      <c r="AE214" s="23">
        <f>IFERROR(AB214/W214,"N/M")</f>
        <v>0.0</v>
      </c>
      <c r="AF214" s="14" t="str">
        <f>B214&amp;"|"&amp;TEXT(E214,"000")&amp;"|"&amp;TEXT(M214,"0.0000")</f>
        <v>2015|069|0.7000</v>
      </c>
      <c r="AG214" s="22" t="str">
        <f>IF(AND(B214&gt;=2015,B214&lt;=2024,C214=19,G214=41,I214=2,K214="A",L214="RBUP",M214&gt;=0.5,M214&lt;=0.85),"IN","OUT")</f>
        <v>IN</v>
      </c>
    </row>
    <row r="215" spans="1:33">
      <c r="A215" s="14" t="s">
        <v>79</v>
      </c>
      <c r="B215" s="16">
        <v>2015</v>
      </c>
      <c r="C215" s="16">
        <v>19</v>
      </c>
      <c r="D215" s="14" t="s">
        <v>80</v>
      </c>
      <c r="E215" s="16">
        <v>69</v>
      </c>
      <c r="F215" s="14" t="s">
        <v>120</v>
      </c>
      <c r="G215" s="16">
        <v>41</v>
      </c>
      <c r="H215" s="14" t="s">
        <v>82</v>
      </c>
      <c r="I215" s="16">
        <v>2</v>
      </c>
      <c r="J215" s="14" t="s">
        <v>83</v>
      </c>
      <c r="K215" s="14" t="s">
        <v>84</v>
      </c>
      <c r="L215" s="14" t="s">
        <v>85</v>
      </c>
      <c r="M215" s="23">
        <v>0.75</v>
      </c>
      <c r="N215" s="16">
        <v>67</v>
      </c>
      <c r="O215" s="16">
        <v>48</v>
      </c>
      <c r="P215" s="16">
        <v>0</v>
      </c>
      <c r="Q215" s="16">
        <v>55</v>
      </c>
      <c r="R215" s="16">
        <v>0</v>
      </c>
      <c r="S215" s="14" t="s">
        <v>86</v>
      </c>
      <c r="T215" s="16">
        <v>6095</v>
      </c>
      <c r="U215" s="16">
        <v>0</v>
      </c>
      <c r="V215" s="18">
        <v>3427530</v>
      </c>
      <c r="W215" s="18">
        <v>126337</v>
      </c>
      <c r="X215" s="18">
        <v>81161</v>
      </c>
      <c r="Y215" s="18">
        <v>0</v>
      </c>
      <c r="Z215" s="18">
        <v>0</v>
      </c>
      <c r="AA215" s="18">
        <v>0</v>
      </c>
      <c r="AB215" s="18">
        <v>0</v>
      </c>
      <c r="AC215" s="23">
        <v>0</v>
      </c>
      <c r="AD215" s="14" t="str">
        <f>IF(E215=113,"Linn","Iowa ex-Linn")</f>
        <v>Iowa ex-Linn</v>
      </c>
      <c r="AE215" s="23">
        <f>IFERROR(AB215/W215,"N/M")</f>
        <v>0.0</v>
      </c>
      <c r="AF215" s="14" t="str">
        <f>B215&amp;"|"&amp;TEXT(E215,"000")&amp;"|"&amp;TEXT(M215,"0.0000")</f>
        <v>2015|069|0.7500</v>
      </c>
      <c r="AG215" s="22" t="str">
        <f>IF(AND(B215&gt;=2015,B215&lt;=2024,C215=19,G215=41,I215=2,K215="A",L215="RBUP",M215&gt;=0.5,M215&lt;=0.85),"IN","OUT")</f>
        <v>IN</v>
      </c>
    </row>
    <row r="216" spans="1:33">
      <c r="A216" s="14" t="s">
        <v>79</v>
      </c>
      <c r="B216" s="16">
        <v>2015</v>
      </c>
      <c r="C216" s="16">
        <v>19</v>
      </c>
      <c r="D216" s="14" t="s">
        <v>80</v>
      </c>
      <c r="E216" s="16">
        <v>69</v>
      </c>
      <c r="F216" s="14" t="s">
        <v>120</v>
      </c>
      <c r="G216" s="16">
        <v>41</v>
      </c>
      <c r="H216" s="14" t="s">
        <v>82</v>
      </c>
      <c r="I216" s="16">
        <v>2</v>
      </c>
      <c r="J216" s="14" t="s">
        <v>83</v>
      </c>
      <c r="K216" s="14" t="s">
        <v>84</v>
      </c>
      <c r="L216" s="14" t="s">
        <v>85</v>
      </c>
      <c r="M216" s="23">
        <v>0.8</v>
      </c>
      <c r="N216" s="16">
        <v>227</v>
      </c>
      <c r="O216" s="16">
        <v>194</v>
      </c>
      <c r="P216" s="16">
        <v>7</v>
      </c>
      <c r="Q216" s="16">
        <v>310</v>
      </c>
      <c r="R216" s="16">
        <v>12</v>
      </c>
      <c r="S216" s="14" t="s">
        <v>86</v>
      </c>
      <c r="T216" s="16">
        <v>34117</v>
      </c>
      <c r="U216" s="16">
        <v>0</v>
      </c>
      <c r="V216" s="18">
        <v>20657361</v>
      </c>
      <c r="W216" s="18">
        <v>992967</v>
      </c>
      <c r="X216" s="18">
        <v>566928</v>
      </c>
      <c r="Y216" s="18">
        <v>0</v>
      </c>
      <c r="Z216" s="18">
        <v>0</v>
      </c>
      <c r="AA216" s="18">
        <v>0</v>
      </c>
      <c r="AB216" s="18">
        <v>121171</v>
      </c>
      <c r="AC216" s="23">
        <v>0.12</v>
      </c>
      <c r="AD216" s="14" t="str">
        <f>IF(E216=113,"Linn","Iowa ex-Linn")</f>
        <v>Iowa ex-Linn</v>
      </c>
      <c r="AE216" s="23">
        <f>IFERROR(AB216/W216,"N/M")</f>
        <v>0.12202923158574253</v>
      </c>
      <c r="AF216" s="14" t="str">
        <f>B216&amp;"|"&amp;TEXT(E216,"000")&amp;"|"&amp;TEXT(M216,"0.0000")</f>
        <v>2015|069|0.8000</v>
      </c>
      <c r="AG216" s="22" t="str">
        <f>IF(AND(B216&gt;=2015,B216&lt;=2024,C216=19,G216=41,I216=2,K216="A",L216="RBUP",M216&gt;=0.5,M216&lt;=0.85),"IN","OUT")</f>
        <v>IN</v>
      </c>
    </row>
    <row r="217" spans="1:33">
      <c r="A217" s="14" t="s">
        <v>79</v>
      </c>
      <c r="B217" s="16">
        <v>2015</v>
      </c>
      <c r="C217" s="16">
        <v>19</v>
      </c>
      <c r="D217" s="14" t="s">
        <v>80</v>
      </c>
      <c r="E217" s="16">
        <v>69</v>
      </c>
      <c r="F217" s="14" t="s">
        <v>120</v>
      </c>
      <c r="G217" s="16">
        <v>41</v>
      </c>
      <c r="H217" s="14" t="s">
        <v>82</v>
      </c>
      <c r="I217" s="16">
        <v>2</v>
      </c>
      <c r="J217" s="14" t="s">
        <v>83</v>
      </c>
      <c r="K217" s="14" t="s">
        <v>84</v>
      </c>
      <c r="L217" s="14" t="s">
        <v>85</v>
      </c>
      <c r="M217" s="23">
        <v>0.85</v>
      </c>
      <c r="N217" s="16">
        <v>469</v>
      </c>
      <c r="O217" s="16">
        <v>400</v>
      </c>
      <c r="P217" s="16">
        <v>9</v>
      </c>
      <c r="Q217" s="16">
        <v>676</v>
      </c>
      <c r="R217" s="16">
        <v>9</v>
      </c>
      <c r="S217" s="14" t="s">
        <v>86</v>
      </c>
      <c r="T217" s="16">
        <v>137368</v>
      </c>
      <c r="U217" s="16">
        <v>0</v>
      </c>
      <c r="V217" s="18">
        <v>89352229</v>
      </c>
      <c r="W217" s="18">
        <v>5075238</v>
      </c>
      <c r="X217" s="18">
        <v>2447978</v>
      </c>
      <c r="Y217" s="18">
        <v>0</v>
      </c>
      <c r="Z217" s="18">
        <v>0</v>
      </c>
      <c r="AA217" s="18">
        <v>0</v>
      </c>
      <c r="AB217" s="18">
        <v>97138</v>
      </c>
      <c r="AC217" s="23">
        <v>0.02</v>
      </c>
      <c r="AD217" s="14" t="str">
        <f>IF(E217=113,"Linn","Iowa ex-Linn")</f>
        <v>Iowa ex-Linn</v>
      </c>
      <c r="AE217" s="23">
        <f>IFERROR(AB217/W217,"N/M")</f>
        <v>0.01913959502982914</v>
      </c>
      <c r="AF217" s="14" t="str">
        <f>B217&amp;"|"&amp;TEXT(E217,"000")&amp;"|"&amp;TEXT(M217,"0.0000")</f>
        <v>2015|069|0.8500</v>
      </c>
      <c r="AG217" s="22" t="str">
        <f>IF(AND(B217&gt;=2015,B217&lt;=2024,C217=19,G217=41,I217=2,K217="A",L217="RBUP",M217&gt;=0.5,M217&lt;=0.85),"IN","OUT")</f>
        <v>IN</v>
      </c>
    </row>
    <row r="218" spans="1:33">
      <c r="A218" s="14" t="s">
        <v>79</v>
      </c>
      <c r="B218" s="16">
        <v>2015</v>
      </c>
      <c r="C218" s="16">
        <v>19</v>
      </c>
      <c r="D218" s="14" t="s">
        <v>80</v>
      </c>
      <c r="E218" s="16">
        <v>71</v>
      </c>
      <c r="F218" s="14" t="s">
        <v>121</v>
      </c>
      <c r="G218" s="16">
        <v>41</v>
      </c>
      <c r="H218" s="14" t="s">
        <v>82</v>
      </c>
      <c r="I218" s="16">
        <v>2</v>
      </c>
      <c r="J218" s="14" t="s">
        <v>83</v>
      </c>
      <c r="K218" s="14" t="s">
        <v>84</v>
      </c>
      <c r="L218" s="14" t="s">
        <v>85</v>
      </c>
      <c r="M218" s="23">
        <v>0.5</v>
      </c>
      <c r="N218" s="16">
        <v>6</v>
      </c>
      <c r="O218" s="16">
        <v>5</v>
      </c>
      <c r="P218" s="16">
        <v>0</v>
      </c>
      <c r="Q218" s="16">
        <v>6</v>
      </c>
      <c r="R218" s="16">
        <v>0</v>
      </c>
      <c r="S218" s="14" t="s">
        <v>86</v>
      </c>
      <c r="T218" s="16">
        <v>437</v>
      </c>
      <c r="U218" s="16">
        <v>0</v>
      </c>
      <c r="V218" s="18">
        <v>150804</v>
      </c>
      <c r="W218" s="18">
        <v>3619</v>
      </c>
      <c r="X218" s="18">
        <v>2425</v>
      </c>
      <c r="Y218" s="18">
        <v>0</v>
      </c>
      <c r="Z218" s="18">
        <v>0</v>
      </c>
      <c r="AA218" s="18">
        <v>0</v>
      </c>
      <c r="AB218" s="18">
        <v>0</v>
      </c>
      <c r="AC218" s="23">
        <v>0</v>
      </c>
      <c r="AD218" s="14" t="str">
        <f>IF(E218=113,"Linn","Iowa ex-Linn")</f>
        <v>Iowa ex-Linn</v>
      </c>
      <c r="AE218" s="23">
        <f>IFERROR(AB218/W218,"N/M")</f>
        <v>0.0</v>
      </c>
      <c r="AF218" s="14" t="str">
        <f>B218&amp;"|"&amp;TEXT(E218,"000")&amp;"|"&amp;TEXT(M218,"0.0000")</f>
        <v>2015|071|0.5000</v>
      </c>
      <c r="AG218" s="22" t="str">
        <f>IF(AND(B218&gt;=2015,B218&lt;=2024,C218=19,G218=41,I218=2,K218="A",L218="RBUP",M218&gt;=0.5,M218&lt;=0.85),"IN","OUT")</f>
        <v>IN</v>
      </c>
    </row>
    <row r="219" spans="1:33">
      <c r="A219" s="14" t="s">
        <v>79</v>
      </c>
      <c r="B219" s="16">
        <v>2015</v>
      </c>
      <c r="C219" s="16">
        <v>19</v>
      </c>
      <c r="D219" s="14" t="s">
        <v>80</v>
      </c>
      <c r="E219" s="16">
        <v>71</v>
      </c>
      <c r="F219" s="14" t="s">
        <v>121</v>
      </c>
      <c r="G219" s="16">
        <v>41</v>
      </c>
      <c r="H219" s="14" t="s">
        <v>82</v>
      </c>
      <c r="I219" s="16">
        <v>2</v>
      </c>
      <c r="J219" s="14" t="s">
        <v>83</v>
      </c>
      <c r="K219" s="14" t="s">
        <v>84</v>
      </c>
      <c r="L219" s="14" t="s">
        <v>85</v>
      </c>
      <c r="M219" s="23">
        <v>0.6</v>
      </c>
      <c r="N219" s="16">
        <v>4</v>
      </c>
      <c r="O219" s="16">
        <v>1</v>
      </c>
      <c r="P219" s="16">
        <v>0</v>
      </c>
      <c r="Q219" s="16">
        <v>1</v>
      </c>
      <c r="R219" s="16">
        <v>0</v>
      </c>
      <c r="S219" s="14" t="s">
        <v>86</v>
      </c>
      <c r="T219" s="16">
        <v>30</v>
      </c>
      <c r="U219" s="16">
        <v>0</v>
      </c>
      <c r="V219" s="18">
        <v>9492</v>
      </c>
      <c r="W219" s="18">
        <v>411</v>
      </c>
      <c r="X219" s="18">
        <v>263</v>
      </c>
      <c r="Y219" s="18">
        <v>0</v>
      </c>
      <c r="Z219" s="18">
        <v>0</v>
      </c>
      <c r="AA219" s="18">
        <v>0</v>
      </c>
      <c r="AB219" s="18">
        <v>0</v>
      </c>
      <c r="AC219" s="23">
        <v>0</v>
      </c>
      <c r="AD219" s="14" t="str">
        <f>IF(E219=113,"Linn","Iowa ex-Linn")</f>
        <v>Iowa ex-Linn</v>
      </c>
      <c r="AE219" s="23">
        <f>IFERROR(AB219/W219,"N/M")</f>
        <v>0.0</v>
      </c>
      <c r="AF219" s="14" t="str">
        <f>B219&amp;"|"&amp;TEXT(E219,"000")&amp;"|"&amp;TEXT(M219,"0.0000")</f>
        <v>2015|071|0.6000</v>
      </c>
      <c r="AG219" s="22" t="str">
        <f>IF(AND(B219&gt;=2015,B219&lt;=2024,C219=19,G219=41,I219=2,K219="A",L219="RBUP",M219&gt;=0.5,M219&lt;=0.85),"IN","OUT")</f>
        <v>IN</v>
      </c>
    </row>
    <row r="220" spans="1:33">
      <c r="A220" s="14" t="s">
        <v>79</v>
      </c>
      <c r="B220" s="16">
        <v>2015</v>
      </c>
      <c r="C220" s="16">
        <v>19</v>
      </c>
      <c r="D220" s="14" t="s">
        <v>80</v>
      </c>
      <c r="E220" s="16">
        <v>71</v>
      </c>
      <c r="F220" s="14" t="s">
        <v>121</v>
      </c>
      <c r="G220" s="16">
        <v>41</v>
      </c>
      <c r="H220" s="14" t="s">
        <v>82</v>
      </c>
      <c r="I220" s="16">
        <v>2</v>
      </c>
      <c r="J220" s="14" t="s">
        <v>83</v>
      </c>
      <c r="K220" s="14" t="s">
        <v>84</v>
      </c>
      <c r="L220" s="14" t="s">
        <v>85</v>
      </c>
      <c r="M220" s="23">
        <v>0.65</v>
      </c>
      <c r="N220" s="16">
        <v>25</v>
      </c>
      <c r="O220" s="16">
        <v>21</v>
      </c>
      <c r="P220" s="16">
        <v>1</v>
      </c>
      <c r="Q220" s="16">
        <v>28</v>
      </c>
      <c r="R220" s="16">
        <v>1</v>
      </c>
      <c r="S220" s="14" t="s">
        <v>86</v>
      </c>
      <c r="T220" s="16">
        <v>1527</v>
      </c>
      <c r="U220" s="16">
        <v>0</v>
      </c>
      <c r="V220" s="18">
        <v>663069</v>
      </c>
      <c r="W220" s="18">
        <v>39031</v>
      </c>
      <c r="X220" s="18">
        <v>23869</v>
      </c>
      <c r="Y220" s="18">
        <v>0</v>
      </c>
      <c r="Z220" s="18">
        <v>0</v>
      </c>
      <c r="AA220" s="18">
        <v>0</v>
      </c>
      <c r="AB220" s="18">
        <v>32253</v>
      </c>
      <c r="AC220" s="23">
        <v>0.83</v>
      </c>
      <c r="AD220" s="14" t="str">
        <f>IF(E220=113,"Linn","Iowa ex-Linn")</f>
        <v>Iowa ex-Linn</v>
      </c>
      <c r="AE220" s="23">
        <f>IFERROR(AB220/W220,"N/M")</f>
        <v>0.8263431631267454</v>
      </c>
      <c r="AF220" s="14" t="str">
        <f>B220&amp;"|"&amp;TEXT(E220,"000")&amp;"|"&amp;TEXT(M220,"0.0000")</f>
        <v>2015|071|0.6500</v>
      </c>
      <c r="AG220" s="22" t="str">
        <f>IF(AND(B220&gt;=2015,B220&lt;=2024,C220=19,G220=41,I220=2,K220="A",L220="RBUP",M220&gt;=0.5,M220&lt;=0.85),"IN","OUT")</f>
        <v>IN</v>
      </c>
    </row>
    <row r="221" spans="1:33">
      <c r="A221" s="14" t="s">
        <v>79</v>
      </c>
      <c r="B221" s="16">
        <v>2015</v>
      </c>
      <c r="C221" s="16">
        <v>19</v>
      </c>
      <c r="D221" s="14" t="s">
        <v>80</v>
      </c>
      <c r="E221" s="16">
        <v>71</v>
      </c>
      <c r="F221" s="14" t="s">
        <v>121</v>
      </c>
      <c r="G221" s="16">
        <v>41</v>
      </c>
      <c r="H221" s="14" t="s">
        <v>82</v>
      </c>
      <c r="I221" s="16">
        <v>2</v>
      </c>
      <c r="J221" s="14" t="s">
        <v>83</v>
      </c>
      <c r="K221" s="14" t="s">
        <v>84</v>
      </c>
      <c r="L221" s="14" t="s">
        <v>85</v>
      </c>
      <c r="M221" s="23">
        <v>0.7</v>
      </c>
      <c r="N221" s="16">
        <v>97</v>
      </c>
      <c r="O221" s="16">
        <v>78</v>
      </c>
      <c r="P221" s="16">
        <v>18</v>
      </c>
      <c r="Q221" s="16">
        <v>201</v>
      </c>
      <c r="R221" s="16">
        <v>33</v>
      </c>
      <c r="S221" s="14" t="s">
        <v>86</v>
      </c>
      <c r="T221" s="16">
        <v>13504</v>
      </c>
      <c r="U221" s="16">
        <v>0</v>
      </c>
      <c r="V221" s="18">
        <v>6445325</v>
      </c>
      <c r="W221" s="18">
        <v>510800</v>
      </c>
      <c r="X221" s="18">
        <v>307856</v>
      </c>
      <c r="Y221" s="18">
        <v>0</v>
      </c>
      <c r="Z221" s="18">
        <v>0</v>
      </c>
      <c r="AA221" s="18">
        <v>0</v>
      </c>
      <c r="AB221" s="18">
        <v>228595</v>
      </c>
      <c r="AC221" s="23">
        <v>0.45</v>
      </c>
      <c r="AD221" s="14" t="str">
        <f>IF(E221=113,"Linn","Iowa ex-Linn")</f>
        <v>Iowa ex-Linn</v>
      </c>
      <c r="AE221" s="23">
        <f>IFERROR(AB221/W221,"N/M")</f>
        <v>0.44752349256068913</v>
      </c>
      <c r="AF221" s="14" t="str">
        <f>B221&amp;"|"&amp;TEXT(E221,"000")&amp;"|"&amp;TEXT(M221,"0.0000")</f>
        <v>2015|071|0.7000</v>
      </c>
      <c r="AG221" s="22" t="str">
        <f>IF(AND(B221&gt;=2015,B221&lt;=2024,C221=19,G221=41,I221=2,K221="A",L221="RBUP",M221&gt;=0.5,M221&lt;=0.85),"IN","OUT")</f>
        <v>IN</v>
      </c>
    </row>
    <row r="222" spans="1:33">
      <c r="A222" s="14" t="s">
        <v>79</v>
      </c>
      <c r="B222" s="16">
        <v>2015</v>
      </c>
      <c r="C222" s="16">
        <v>19</v>
      </c>
      <c r="D222" s="14" t="s">
        <v>80</v>
      </c>
      <c r="E222" s="16">
        <v>71</v>
      </c>
      <c r="F222" s="14" t="s">
        <v>121</v>
      </c>
      <c r="G222" s="16">
        <v>41</v>
      </c>
      <c r="H222" s="14" t="s">
        <v>82</v>
      </c>
      <c r="I222" s="16">
        <v>2</v>
      </c>
      <c r="J222" s="14" t="s">
        <v>83</v>
      </c>
      <c r="K222" s="14" t="s">
        <v>84</v>
      </c>
      <c r="L222" s="14" t="s">
        <v>85</v>
      </c>
      <c r="M222" s="23">
        <v>0.75</v>
      </c>
      <c r="N222" s="16">
        <v>255</v>
      </c>
      <c r="O222" s="16">
        <v>206</v>
      </c>
      <c r="P222" s="16">
        <v>58</v>
      </c>
      <c r="Q222" s="16">
        <v>505</v>
      </c>
      <c r="R222" s="16">
        <v>112</v>
      </c>
      <c r="S222" s="14" t="s">
        <v>86</v>
      </c>
      <c r="T222" s="16">
        <v>31544</v>
      </c>
      <c r="U222" s="16">
        <v>0</v>
      </c>
      <c r="V222" s="18">
        <v>16492075</v>
      </c>
      <c r="W222" s="18">
        <v>1464077</v>
      </c>
      <c r="X222" s="18">
        <v>857270</v>
      </c>
      <c r="Y222" s="18">
        <v>0</v>
      </c>
      <c r="Z222" s="18">
        <v>0</v>
      </c>
      <c r="AA222" s="18">
        <v>0</v>
      </c>
      <c r="AB222" s="18">
        <v>1130257</v>
      </c>
      <c r="AC222" s="23">
        <v>0.77</v>
      </c>
      <c r="AD222" s="14" t="str">
        <f>IF(E222=113,"Linn","Iowa ex-Linn")</f>
        <v>Iowa ex-Linn</v>
      </c>
      <c r="AE222" s="23">
        <f>IFERROR(AB222/W222,"N/M")</f>
        <v>0.7719928664954098</v>
      </c>
      <c r="AF222" s="14" t="str">
        <f>B222&amp;"|"&amp;TEXT(E222,"000")&amp;"|"&amp;TEXT(M222,"0.0000")</f>
        <v>2015|071|0.7500</v>
      </c>
      <c r="AG222" s="22" t="str">
        <f>IF(AND(B222&gt;=2015,B222&lt;=2024,C222=19,G222=41,I222=2,K222="A",L222="RBUP",M222&gt;=0.5,M222&lt;=0.85),"IN","OUT")</f>
        <v>IN</v>
      </c>
    </row>
    <row r="223" spans="1:33">
      <c r="A223" s="14" t="s">
        <v>79</v>
      </c>
      <c r="B223" s="16">
        <v>2015</v>
      </c>
      <c r="C223" s="16">
        <v>19</v>
      </c>
      <c r="D223" s="14" t="s">
        <v>80</v>
      </c>
      <c r="E223" s="16">
        <v>71</v>
      </c>
      <c r="F223" s="14" t="s">
        <v>121</v>
      </c>
      <c r="G223" s="16">
        <v>41</v>
      </c>
      <c r="H223" s="14" t="s">
        <v>82</v>
      </c>
      <c r="I223" s="16">
        <v>2</v>
      </c>
      <c r="J223" s="14" t="s">
        <v>83</v>
      </c>
      <c r="K223" s="14" t="s">
        <v>84</v>
      </c>
      <c r="L223" s="14" t="s">
        <v>85</v>
      </c>
      <c r="M223" s="23">
        <v>0.8</v>
      </c>
      <c r="N223" s="16">
        <v>236</v>
      </c>
      <c r="O223" s="16">
        <v>202</v>
      </c>
      <c r="P223" s="16">
        <v>50</v>
      </c>
      <c r="Q223" s="16">
        <v>655</v>
      </c>
      <c r="R223" s="16">
        <v>136</v>
      </c>
      <c r="S223" s="14" t="s">
        <v>86</v>
      </c>
      <c r="T223" s="16">
        <v>49779</v>
      </c>
      <c r="U223" s="16">
        <v>0</v>
      </c>
      <c r="V223" s="18">
        <v>27537740</v>
      </c>
      <c r="W223" s="18">
        <v>2824588</v>
      </c>
      <c r="X223" s="18">
        <v>1503070</v>
      </c>
      <c r="Y223" s="18">
        <v>0</v>
      </c>
      <c r="Z223" s="18">
        <v>0</v>
      </c>
      <c r="AA223" s="18">
        <v>0</v>
      </c>
      <c r="AB223" s="18">
        <v>1818018</v>
      </c>
      <c r="AC223" s="23">
        <v>0.64</v>
      </c>
      <c r="AD223" s="14" t="str">
        <f>IF(E223=113,"Linn","Iowa ex-Linn")</f>
        <v>Iowa ex-Linn</v>
      </c>
      <c r="AE223" s="23">
        <f>IFERROR(AB223/W223,"N/M")</f>
        <v>0.6436400636128171</v>
      </c>
      <c r="AF223" s="14" t="str">
        <f>B223&amp;"|"&amp;TEXT(E223,"000")&amp;"|"&amp;TEXT(M223,"0.0000")</f>
        <v>2015|071|0.8000</v>
      </c>
      <c r="AG223" s="22" t="str">
        <f>IF(AND(B223&gt;=2015,B223&lt;=2024,C223=19,G223=41,I223=2,K223="A",L223="RBUP",M223&gt;=0.5,M223&lt;=0.85),"IN","OUT")</f>
        <v>IN</v>
      </c>
    </row>
    <row r="224" spans="1:33">
      <c r="A224" s="14" t="s">
        <v>79</v>
      </c>
      <c r="B224" s="16">
        <v>2015</v>
      </c>
      <c r="C224" s="16">
        <v>19</v>
      </c>
      <c r="D224" s="14" t="s">
        <v>80</v>
      </c>
      <c r="E224" s="16">
        <v>71</v>
      </c>
      <c r="F224" s="14" t="s">
        <v>121</v>
      </c>
      <c r="G224" s="16">
        <v>41</v>
      </c>
      <c r="H224" s="14" t="s">
        <v>82</v>
      </c>
      <c r="I224" s="16">
        <v>2</v>
      </c>
      <c r="J224" s="14" t="s">
        <v>83</v>
      </c>
      <c r="K224" s="14" t="s">
        <v>84</v>
      </c>
      <c r="L224" s="14" t="s">
        <v>85</v>
      </c>
      <c r="M224" s="23">
        <v>0.85</v>
      </c>
      <c r="N224" s="16">
        <v>108</v>
      </c>
      <c r="O224" s="16">
        <v>87</v>
      </c>
      <c r="P224" s="16">
        <v>25</v>
      </c>
      <c r="Q224" s="16">
        <v>186</v>
      </c>
      <c r="R224" s="16">
        <v>45</v>
      </c>
      <c r="S224" s="14" t="s">
        <v>86</v>
      </c>
      <c r="T224" s="16">
        <v>18355</v>
      </c>
      <c r="U224" s="16">
        <v>0</v>
      </c>
      <c r="V224" s="18">
        <v>10415673</v>
      </c>
      <c r="W224" s="18">
        <v>1236669</v>
      </c>
      <c r="X224" s="18">
        <v>528470</v>
      </c>
      <c r="Y224" s="18">
        <v>0</v>
      </c>
      <c r="Z224" s="18">
        <v>0</v>
      </c>
      <c r="AA224" s="18">
        <v>0</v>
      </c>
      <c r="AB224" s="18">
        <v>1185676</v>
      </c>
      <c r="AC224" s="23">
        <v>0.96</v>
      </c>
      <c r="AD224" s="14" t="str">
        <f>IF(E224=113,"Linn","Iowa ex-Linn")</f>
        <v>Iowa ex-Linn</v>
      </c>
      <c r="AE224" s="23">
        <f>IFERROR(AB224/W224,"N/M")</f>
        <v>0.9587658459943607</v>
      </c>
      <c r="AF224" s="14" t="str">
        <f>B224&amp;"|"&amp;TEXT(E224,"000")&amp;"|"&amp;TEXT(M224,"0.0000")</f>
        <v>2015|071|0.8500</v>
      </c>
      <c r="AG224" s="22" t="str">
        <f>IF(AND(B224&gt;=2015,B224&lt;=2024,C224=19,G224=41,I224=2,K224="A",L224="RBUP",M224&gt;=0.5,M224&lt;=0.85),"IN","OUT")</f>
        <v>IN</v>
      </c>
    </row>
    <row r="225" spans="1:33">
      <c r="A225" s="14" t="s">
        <v>79</v>
      </c>
      <c r="B225" s="16">
        <v>2015</v>
      </c>
      <c r="C225" s="16">
        <v>19</v>
      </c>
      <c r="D225" s="14" t="s">
        <v>80</v>
      </c>
      <c r="E225" s="16">
        <v>73</v>
      </c>
      <c r="F225" s="14" t="s">
        <v>122</v>
      </c>
      <c r="G225" s="16">
        <v>41</v>
      </c>
      <c r="H225" s="14" t="s">
        <v>82</v>
      </c>
      <c r="I225" s="16">
        <v>2</v>
      </c>
      <c r="J225" s="14" t="s">
        <v>83</v>
      </c>
      <c r="K225" s="14" t="s">
        <v>84</v>
      </c>
      <c r="L225" s="14" t="s">
        <v>85</v>
      </c>
      <c r="M225" s="23">
        <v>0.5</v>
      </c>
      <c r="N225" s="16">
        <v>1</v>
      </c>
      <c r="O225" s="16">
        <v>1</v>
      </c>
      <c r="P225" s="16">
        <v>0</v>
      </c>
      <c r="Q225" s="16">
        <v>1</v>
      </c>
      <c r="R225" s="16">
        <v>0</v>
      </c>
      <c r="S225" s="14" t="s">
        <v>86</v>
      </c>
      <c r="T225" s="16">
        <v>69</v>
      </c>
      <c r="U225" s="16">
        <v>0</v>
      </c>
      <c r="V225" s="18">
        <v>30154</v>
      </c>
      <c r="W225" s="18">
        <v>169</v>
      </c>
      <c r="X225" s="18">
        <v>113</v>
      </c>
      <c r="Y225" s="18">
        <v>0</v>
      </c>
      <c r="Z225" s="18">
        <v>0</v>
      </c>
      <c r="AA225" s="18">
        <v>0</v>
      </c>
      <c r="AB225" s="18">
        <v>0</v>
      </c>
      <c r="AC225" s="23">
        <v>0</v>
      </c>
      <c r="AD225" s="14" t="str">
        <f>IF(E225=113,"Linn","Iowa ex-Linn")</f>
        <v>Iowa ex-Linn</v>
      </c>
      <c r="AE225" s="23">
        <f>IFERROR(AB225/W225,"N/M")</f>
        <v>0.0</v>
      </c>
      <c r="AF225" s="14" t="str">
        <f>B225&amp;"|"&amp;TEXT(E225,"000")&amp;"|"&amp;TEXT(M225,"0.0000")</f>
        <v>2015|073|0.5000</v>
      </c>
      <c r="AG225" s="22" t="str">
        <f>IF(AND(B225&gt;=2015,B225&lt;=2024,C225=19,G225=41,I225=2,K225="A",L225="RBUP",M225&gt;=0.5,M225&lt;=0.85),"IN","OUT")</f>
        <v>IN</v>
      </c>
    </row>
    <row r="226" spans="1:33">
      <c r="A226" s="14" t="s">
        <v>79</v>
      </c>
      <c r="B226" s="16">
        <v>2015</v>
      </c>
      <c r="C226" s="16">
        <v>19</v>
      </c>
      <c r="D226" s="14" t="s">
        <v>80</v>
      </c>
      <c r="E226" s="16">
        <v>73</v>
      </c>
      <c r="F226" s="14" t="s">
        <v>122</v>
      </c>
      <c r="G226" s="16">
        <v>41</v>
      </c>
      <c r="H226" s="14" t="s">
        <v>82</v>
      </c>
      <c r="I226" s="16">
        <v>2</v>
      </c>
      <c r="J226" s="14" t="s">
        <v>83</v>
      </c>
      <c r="K226" s="14" t="s">
        <v>84</v>
      </c>
      <c r="L226" s="14" t="s">
        <v>85</v>
      </c>
      <c r="M226" s="23">
        <v>0.65</v>
      </c>
      <c r="N226" s="16">
        <v>1</v>
      </c>
      <c r="O226" s="16">
        <v>1</v>
      </c>
      <c r="P226" s="16">
        <v>0</v>
      </c>
      <c r="Q226" s="16">
        <v>1</v>
      </c>
      <c r="R226" s="16">
        <v>0</v>
      </c>
      <c r="S226" s="14" t="s">
        <v>86</v>
      </c>
      <c r="T226" s="16">
        <v>70</v>
      </c>
      <c r="U226" s="16">
        <v>0</v>
      </c>
      <c r="V226" s="18">
        <v>39568</v>
      </c>
      <c r="W226" s="18">
        <v>723</v>
      </c>
      <c r="X226" s="18">
        <v>427</v>
      </c>
      <c r="Y226" s="18">
        <v>0</v>
      </c>
      <c r="Z226" s="18">
        <v>0</v>
      </c>
      <c r="AA226" s="18">
        <v>0</v>
      </c>
      <c r="AB226" s="18">
        <v>0</v>
      </c>
      <c r="AC226" s="23">
        <v>0</v>
      </c>
      <c r="AD226" s="14" t="str">
        <f>IF(E226=113,"Linn","Iowa ex-Linn")</f>
        <v>Iowa ex-Linn</v>
      </c>
      <c r="AE226" s="23">
        <f>IFERROR(AB226/W226,"N/M")</f>
        <v>0.0</v>
      </c>
      <c r="AF226" s="14" t="str">
        <f>B226&amp;"|"&amp;TEXT(E226,"000")&amp;"|"&amp;TEXT(M226,"0.0000")</f>
        <v>2015|073|0.6500</v>
      </c>
      <c r="AG226" s="22" t="str">
        <f>IF(AND(B226&gt;=2015,B226&lt;=2024,C226=19,G226=41,I226=2,K226="A",L226="RBUP",M226&gt;=0.5,M226&lt;=0.85),"IN","OUT")</f>
        <v>IN</v>
      </c>
    </row>
    <row r="227" spans="1:33">
      <c r="A227" s="14" t="s">
        <v>79</v>
      </c>
      <c r="B227" s="16">
        <v>2015</v>
      </c>
      <c r="C227" s="16">
        <v>19</v>
      </c>
      <c r="D227" s="14" t="s">
        <v>80</v>
      </c>
      <c r="E227" s="16">
        <v>73</v>
      </c>
      <c r="F227" s="14" t="s">
        <v>122</v>
      </c>
      <c r="G227" s="16">
        <v>41</v>
      </c>
      <c r="H227" s="14" t="s">
        <v>82</v>
      </c>
      <c r="I227" s="16">
        <v>2</v>
      </c>
      <c r="J227" s="14" t="s">
        <v>83</v>
      </c>
      <c r="K227" s="14" t="s">
        <v>84</v>
      </c>
      <c r="L227" s="14" t="s">
        <v>85</v>
      </c>
      <c r="M227" s="23">
        <v>0.7</v>
      </c>
      <c r="N227" s="16">
        <v>21</v>
      </c>
      <c r="O227" s="16">
        <v>19</v>
      </c>
      <c r="P227" s="16">
        <v>0</v>
      </c>
      <c r="Q227" s="16">
        <v>24</v>
      </c>
      <c r="R227" s="16">
        <v>0</v>
      </c>
      <c r="S227" s="14" t="s">
        <v>86</v>
      </c>
      <c r="T227" s="16">
        <v>1799</v>
      </c>
      <c r="U227" s="16">
        <v>0</v>
      </c>
      <c r="V227" s="18">
        <v>919135</v>
      </c>
      <c r="W227" s="18">
        <v>23507</v>
      </c>
      <c r="X227" s="18">
        <v>15577</v>
      </c>
      <c r="Y227" s="18">
        <v>0</v>
      </c>
      <c r="Z227" s="18">
        <v>0</v>
      </c>
      <c r="AA227" s="18">
        <v>0</v>
      </c>
      <c r="AB227" s="18">
        <v>0</v>
      </c>
      <c r="AC227" s="23">
        <v>0</v>
      </c>
      <c r="AD227" s="14" t="str">
        <f>IF(E227=113,"Linn","Iowa ex-Linn")</f>
        <v>Iowa ex-Linn</v>
      </c>
      <c r="AE227" s="23">
        <f>IFERROR(AB227/W227,"N/M")</f>
        <v>0.0</v>
      </c>
      <c r="AF227" s="14" t="str">
        <f>B227&amp;"|"&amp;TEXT(E227,"000")&amp;"|"&amp;TEXT(M227,"0.0000")</f>
        <v>2015|073|0.7000</v>
      </c>
      <c r="AG227" s="22" t="str">
        <f>IF(AND(B227&gt;=2015,B227&lt;=2024,C227=19,G227=41,I227=2,K227="A",L227="RBUP",M227&gt;=0.5,M227&lt;=0.85),"IN","OUT")</f>
        <v>IN</v>
      </c>
    </row>
    <row r="228" spans="1:33">
      <c r="A228" s="14" t="s">
        <v>79</v>
      </c>
      <c r="B228" s="16">
        <v>2015</v>
      </c>
      <c r="C228" s="16">
        <v>19</v>
      </c>
      <c r="D228" s="14" t="s">
        <v>80</v>
      </c>
      <c r="E228" s="16">
        <v>73</v>
      </c>
      <c r="F228" s="14" t="s">
        <v>122</v>
      </c>
      <c r="G228" s="16">
        <v>41</v>
      </c>
      <c r="H228" s="14" t="s">
        <v>82</v>
      </c>
      <c r="I228" s="16">
        <v>2</v>
      </c>
      <c r="J228" s="14" t="s">
        <v>83</v>
      </c>
      <c r="K228" s="14" t="s">
        <v>84</v>
      </c>
      <c r="L228" s="14" t="s">
        <v>85</v>
      </c>
      <c r="M228" s="23">
        <v>0.75</v>
      </c>
      <c r="N228" s="16">
        <v>91</v>
      </c>
      <c r="O228" s="16">
        <v>72</v>
      </c>
      <c r="P228" s="16">
        <v>1</v>
      </c>
      <c r="Q228" s="16">
        <v>87</v>
      </c>
      <c r="R228" s="16">
        <v>1</v>
      </c>
      <c r="S228" s="14" t="s">
        <v>86</v>
      </c>
      <c r="T228" s="16">
        <v>6870</v>
      </c>
      <c r="U228" s="16">
        <v>0</v>
      </c>
      <c r="V228" s="18">
        <v>3787224</v>
      </c>
      <c r="W228" s="18">
        <v>131577</v>
      </c>
      <c r="X228" s="18">
        <v>83036</v>
      </c>
      <c r="Y228" s="18">
        <v>0</v>
      </c>
      <c r="Z228" s="18">
        <v>0</v>
      </c>
      <c r="AA228" s="18">
        <v>0</v>
      </c>
      <c r="AB228" s="18">
        <v>1477</v>
      </c>
      <c r="AC228" s="23">
        <v>0.01</v>
      </c>
      <c r="AD228" s="14" t="str">
        <f>IF(E228=113,"Linn","Iowa ex-Linn")</f>
        <v>Iowa ex-Linn</v>
      </c>
      <c r="AE228" s="23">
        <f>IFERROR(AB228/W228,"N/M")</f>
        <v>0.011225366135418803</v>
      </c>
      <c r="AF228" s="14" t="str">
        <f>B228&amp;"|"&amp;TEXT(E228,"000")&amp;"|"&amp;TEXT(M228,"0.0000")</f>
        <v>2015|073|0.7500</v>
      </c>
      <c r="AG228" s="22" t="str">
        <f>IF(AND(B228&gt;=2015,B228&lt;=2024,C228=19,G228=41,I228=2,K228="A",L228="RBUP",M228&gt;=0.5,M228&lt;=0.85),"IN","OUT")</f>
        <v>IN</v>
      </c>
    </row>
    <row r="229" spans="1:33">
      <c r="A229" s="14" t="s">
        <v>79</v>
      </c>
      <c r="B229" s="16">
        <v>2015</v>
      </c>
      <c r="C229" s="16">
        <v>19</v>
      </c>
      <c r="D229" s="14" t="s">
        <v>80</v>
      </c>
      <c r="E229" s="16">
        <v>73</v>
      </c>
      <c r="F229" s="14" t="s">
        <v>122</v>
      </c>
      <c r="G229" s="16">
        <v>41</v>
      </c>
      <c r="H229" s="14" t="s">
        <v>82</v>
      </c>
      <c r="I229" s="16">
        <v>2</v>
      </c>
      <c r="J229" s="14" t="s">
        <v>83</v>
      </c>
      <c r="K229" s="14" t="s">
        <v>84</v>
      </c>
      <c r="L229" s="14" t="s">
        <v>85</v>
      </c>
      <c r="M229" s="23">
        <v>0.8</v>
      </c>
      <c r="N229" s="16">
        <v>290</v>
      </c>
      <c r="O229" s="16">
        <v>255</v>
      </c>
      <c r="P229" s="16">
        <v>36</v>
      </c>
      <c r="Q229" s="16">
        <v>457</v>
      </c>
      <c r="R229" s="16">
        <v>54</v>
      </c>
      <c r="S229" s="14" t="s">
        <v>86</v>
      </c>
      <c r="T229" s="16">
        <v>42548</v>
      </c>
      <c r="U229" s="16">
        <v>0</v>
      </c>
      <c r="V229" s="18">
        <v>26552785</v>
      </c>
      <c r="W229" s="18">
        <v>1282379</v>
      </c>
      <c r="X229" s="18">
        <v>721007</v>
      </c>
      <c r="Y229" s="18">
        <v>0</v>
      </c>
      <c r="Z229" s="18">
        <v>0</v>
      </c>
      <c r="AA229" s="18">
        <v>0</v>
      </c>
      <c r="AB229" s="18">
        <v>233262</v>
      </c>
      <c r="AC229" s="23">
        <v>0.18</v>
      </c>
      <c r="AD229" s="14" t="str">
        <f>IF(E229=113,"Linn","Iowa ex-Linn")</f>
        <v>Iowa ex-Linn</v>
      </c>
      <c r="AE229" s="23">
        <f>IFERROR(AB229/W229,"N/M")</f>
        <v>0.18189786326819138</v>
      </c>
      <c r="AF229" s="14" t="str">
        <f>B229&amp;"|"&amp;TEXT(E229,"000")&amp;"|"&amp;TEXT(M229,"0.0000")</f>
        <v>2015|073|0.8000</v>
      </c>
      <c r="AG229" s="22" t="str">
        <f>IF(AND(B229&gt;=2015,B229&lt;=2024,C229=19,G229=41,I229=2,K229="A",L229="RBUP",M229&gt;=0.5,M229&lt;=0.85),"IN","OUT")</f>
        <v>IN</v>
      </c>
    </row>
    <row r="230" spans="1:33">
      <c r="A230" s="14" t="s">
        <v>79</v>
      </c>
      <c r="B230" s="16">
        <v>2015</v>
      </c>
      <c r="C230" s="16">
        <v>19</v>
      </c>
      <c r="D230" s="14" t="s">
        <v>80</v>
      </c>
      <c r="E230" s="16">
        <v>73</v>
      </c>
      <c r="F230" s="14" t="s">
        <v>122</v>
      </c>
      <c r="G230" s="16">
        <v>41</v>
      </c>
      <c r="H230" s="14" t="s">
        <v>82</v>
      </c>
      <c r="I230" s="16">
        <v>2</v>
      </c>
      <c r="J230" s="14" t="s">
        <v>83</v>
      </c>
      <c r="K230" s="14" t="s">
        <v>84</v>
      </c>
      <c r="L230" s="14" t="s">
        <v>85</v>
      </c>
      <c r="M230" s="23">
        <v>0.85</v>
      </c>
      <c r="N230" s="16">
        <v>563</v>
      </c>
      <c r="O230" s="16">
        <v>487</v>
      </c>
      <c r="P230" s="16">
        <v>85</v>
      </c>
      <c r="Q230" s="16">
        <v>984</v>
      </c>
      <c r="R230" s="16">
        <v>155</v>
      </c>
      <c r="S230" s="14" t="s">
        <v>86</v>
      </c>
      <c r="T230" s="16">
        <v>111872</v>
      </c>
      <c r="U230" s="16">
        <v>0</v>
      </c>
      <c r="V230" s="18">
        <v>73023839</v>
      </c>
      <c r="W230" s="18">
        <v>4271033</v>
      </c>
      <c r="X230" s="18">
        <v>1928819</v>
      </c>
      <c r="Y230" s="18">
        <v>0</v>
      </c>
      <c r="Z230" s="18">
        <v>0</v>
      </c>
      <c r="AA230" s="18">
        <v>0</v>
      </c>
      <c r="AB230" s="18">
        <v>795717</v>
      </c>
      <c r="AC230" s="23">
        <v>0.19</v>
      </c>
      <c r="AD230" s="14" t="str">
        <f>IF(E230=113,"Linn","Iowa ex-Linn")</f>
        <v>Iowa ex-Linn</v>
      </c>
      <c r="AE230" s="23">
        <f>IFERROR(AB230/W230,"N/M")</f>
        <v>0.18630551438024479</v>
      </c>
      <c r="AF230" s="14" t="str">
        <f>B230&amp;"|"&amp;TEXT(E230,"000")&amp;"|"&amp;TEXT(M230,"0.0000")</f>
        <v>2015|073|0.8500</v>
      </c>
      <c r="AG230" s="22" t="str">
        <f>IF(AND(B230&gt;=2015,B230&lt;=2024,C230=19,G230=41,I230=2,K230="A",L230="RBUP",M230&gt;=0.5,M230&lt;=0.85),"IN","OUT")</f>
        <v>IN</v>
      </c>
    </row>
    <row r="231" spans="1:33">
      <c r="A231" s="14" t="s">
        <v>79</v>
      </c>
      <c r="B231" s="16">
        <v>2015</v>
      </c>
      <c r="C231" s="16">
        <v>19</v>
      </c>
      <c r="D231" s="14" t="s">
        <v>80</v>
      </c>
      <c r="E231" s="16">
        <v>75</v>
      </c>
      <c r="F231" s="14" t="s">
        <v>123</v>
      </c>
      <c r="G231" s="16">
        <v>41</v>
      </c>
      <c r="H231" s="14" t="s">
        <v>82</v>
      </c>
      <c r="I231" s="16">
        <v>2</v>
      </c>
      <c r="J231" s="14" t="s">
        <v>83</v>
      </c>
      <c r="K231" s="14" t="s">
        <v>84</v>
      </c>
      <c r="L231" s="14" t="s">
        <v>85</v>
      </c>
      <c r="M231" s="23">
        <v>0.5</v>
      </c>
      <c r="N231" s="16">
        <v>2</v>
      </c>
      <c r="O231" s="16">
        <v>2</v>
      </c>
      <c r="P231" s="16">
        <v>0</v>
      </c>
      <c r="Q231" s="16">
        <v>2</v>
      </c>
      <c r="R231" s="16">
        <v>0</v>
      </c>
      <c r="S231" s="14" t="s">
        <v>86</v>
      </c>
      <c r="T231" s="16">
        <v>251</v>
      </c>
      <c r="U231" s="16">
        <v>0</v>
      </c>
      <c r="V231" s="18">
        <v>97720</v>
      </c>
      <c r="W231" s="18">
        <v>377</v>
      </c>
      <c r="X231" s="18">
        <v>252</v>
      </c>
      <c r="Y231" s="18">
        <v>0</v>
      </c>
      <c r="Z231" s="18">
        <v>0</v>
      </c>
      <c r="AA231" s="18">
        <v>0</v>
      </c>
      <c r="AB231" s="18">
        <v>0</v>
      </c>
      <c r="AC231" s="23">
        <v>0</v>
      </c>
      <c r="AD231" s="14" t="str">
        <f>IF(E231=113,"Linn","Iowa ex-Linn")</f>
        <v>Iowa ex-Linn</v>
      </c>
      <c r="AE231" s="23">
        <f>IFERROR(AB231/W231,"N/M")</f>
        <v>0.0</v>
      </c>
      <c r="AF231" s="14" t="str">
        <f>B231&amp;"|"&amp;TEXT(E231,"000")&amp;"|"&amp;TEXT(M231,"0.0000")</f>
        <v>2015|075|0.5000</v>
      </c>
      <c r="AG231" s="22" t="str">
        <f>IF(AND(B231&gt;=2015,B231&lt;=2024,C231=19,G231=41,I231=2,K231="A",L231="RBUP",M231&gt;=0.5,M231&lt;=0.85),"IN","OUT")</f>
        <v>IN</v>
      </c>
    </row>
    <row r="232" spans="1:33">
      <c r="A232" s="14" t="s">
        <v>79</v>
      </c>
      <c r="B232" s="16">
        <v>2015</v>
      </c>
      <c r="C232" s="16">
        <v>19</v>
      </c>
      <c r="D232" s="14" t="s">
        <v>80</v>
      </c>
      <c r="E232" s="16">
        <v>75</v>
      </c>
      <c r="F232" s="14" t="s">
        <v>123</v>
      </c>
      <c r="G232" s="16">
        <v>41</v>
      </c>
      <c r="H232" s="14" t="s">
        <v>82</v>
      </c>
      <c r="I232" s="16">
        <v>2</v>
      </c>
      <c r="J232" s="14" t="s">
        <v>83</v>
      </c>
      <c r="K232" s="14" t="s">
        <v>84</v>
      </c>
      <c r="L232" s="14" t="s">
        <v>85</v>
      </c>
      <c r="M232" s="23">
        <v>0.6</v>
      </c>
      <c r="N232" s="16">
        <v>3</v>
      </c>
      <c r="O232" s="16">
        <v>2</v>
      </c>
      <c r="P232" s="16">
        <v>0</v>
      </c>
      <c r="Q232" s="16">
        <v>2</v>
      </c>
      <c r="R232" s="16">
        <v>0</v>
      </c>
      <c r="S232" s="14" t="s">
        <v>86</v>
      </c>
      <c r="T232" s="16">
        <v>231</v>
      </c>
      <c r="U232" s="16">
        <v>0</v>
      </c>
      <c r="V232" s="18">
        <v>111938</v>
      </c>
      <c r="W232" s="18">
        <v>1266</v>
      </c>
      <c r="X232" s="18">
        <v>810</v>
      </c>
      <c r="Y232" s="18">
        <v>0</v>
      </c>
      <c r="Z232" s="18">
        <v>0</v>
      </c>
      <c r="AA232" s="18">
        <v>0</v>
      </c>
      <c r="AB232" s="18">
        <v>0</v>
      </c>
      <c r="AC232" s="23">
        <v>0</v>
      </c>
      <c r="AD232" s="14" t="str">
        <f>IF(E232=113,"Linn","Iowa ex-Linn")</f>
        <v>Iowa ex-Linn</v>
      </c>
      <c r="AE232" s="23">
        <f>IFERROR(AB232/W232,"N/M")</f>
        <v>0.0</v>
      </c>
      <c r="AF232" s="14" t="str">
        <f>B232&amp;"|"&amp;TEXT(E232,"000")&amp;"|"&amp;TEXT(M232,"0.0000")</f>
        <v>2015|075|0.6000</v>
      </c>
      <c r="AG232" s="22" t="str">
        <f>IF(AND(B232&gt;=2015,B232&lt;=2024,C232=19,G232=41,I232=2,K232="A",L232="RBUP",M232&gt;=0.5,M232&lt;=0.85),"IN","OUT")</f>
        <v>IN</v>
      </c>
    </row>
    <row r="233" spans="1:33">
      <c r="A233" s="14" t="s">
        <v>79</v>
      </c>
      <c r="B233" s="16">
        <v>2015</v>
      </c>
      <c r="C233" s="16">
        <v>19</v>
      </c>
      <c r="D233" s="14" t="s">
        <v>80</v>
      </c>
      <c r="E233" s="16">
        <v>75</v>
      </c>
      <c r="F233" s="14" t="s">
        <v>123</v>
      </c>
      <c r="G233" s="16">
        <v>41</v>
      </c>
      <c r="H233" s="14" t="s">
        <v>82</v>
      </c>
      <c r="I233" s="16">
        <v>2</v>
      </c>
      <c r="J233" s="14" t="s">
        <v>83</v>
      </c>
      <c r="K233" s="14" t="s">
        <v>84</v>
      </c>
      <c r="L233" s="14" t="s">
        <v>85</v>
      </c>
      <c r="M233" s="23">
        <v>0.65</v>
      </c>
      <c r="N233" s="16">
        <v>2</v>
      </c>
      <c r="O233" s="16">
        <v>2</v>
      </c>
      <c r="P233" s="16">
        <v>0</v>
      </c>
      <c r="Q233" s="16">
        <v>2</v>
      </c>
      <c r="R233" s="16">
        <v>0</v>
      </c>
      <c r="S233" s="14" t="s">
        <v>86</v>
      </c>
      <c r="T233" s="16">
        <v>89</v>
      </c>
      <c r="U233" s="16">
        <v>0</v>
      </c>
      <c r="V233" s="18">
        <v>47966</v>
      </c>
      <c r="W233" s="18">
        <v>833</v>
      </c>
      <c r="X233" s="18">
        <v>491</v>
      </c>
      <c r="Y233" s="18">
        <v>0</v>
      </c>
      <c r="Z233" s="18">
        <v>0</v>
      </c>
      <c r="AA233" s="18">
        <v>0</v>
      </c>
      <c r="AB233" s="18">
        <v>0</v>
      </c>
      <c r="AC233" s="23">
        <v>0</v>
      </c>
      <c r="AD233" s="14" t="str">
        <f>IF(E233=113,"Linn","Iowa ex-Linn")</f>
        <v>Iowa ex-Linn</v>
      </c>
      <c r="AE233" s="23">
        <f>IFERROR(AB233/W233,"N/M")</f>
        <v>0.0</v>
      </c>
      <c r="AF233" s="14" t="str">
        <f>B233&amp;"|"&amp;TEXT(E233,"000")&amp;"|"&amp;TEXT(M233,"0.0000")</f>
        <v>2015|075|0.6500</v>
      </c>
      <c r="AG233" s="22" t="str">
        <f>IF(AND(B233&gt;=2015,B233&lt;=2024,C233=19,G233=41,I233=2,K233="A",L233="RBUP",M233&gt;=0.5,M233&lt;=0.85),"IN","OUT")</f>
        <v>IN</v>
      </c>
    </row>
    <row r="234" spans="1:33">
      <c r="A234" s="14" t="s">
        <v>79</v>
      </c>
      <c r="B234" s="16">
        <v>2015</v>
      </c>
      <c r="C234" s="16">
        <v>19</v>
      </c>
      <c r="D234" s="14" t="s">
        <v>80</v>
      </c>
      <c r="E234" s="16">
        <v>75</v>
      </c>
      <c r="F234" s="14" t="s">
        <v>123</v>
      </c>
      <c r="G234" s="16">
        <v>41</v>
      </c>
      <c r="H234" s="14" t="s">
        <v>82</v>
      </c>
      <c r="I234" s="16">
        <v>2</v>
      </c>
      <c r="J234" s="14" t="s">
        <v>83</v>
      </c>
      <c r="K234" s="14" t="s">
        <v>84</v>
      </c>
      <c r="L234" s="14" t="s">
        <v>85</v>
      </c>
      <c r="M234" s="23">
        <v>0.7</v>
      </c>
      <c r="N234" s="16">
        <v>27</v>
      </c>
      <c r="O234" s="16">
        <v>22</v>
      </c>
      <c r="P234" s="16">
        <v>0</v>
      </c>
      <c r="Q234" s="16">
        <v>28</v>
      </c>
      <c r="R234" s="16">
        <v>0</v>
      </c>
      <c r="S234" s="14" t="s">
        <v>86</v>
      </c>
      <c r="T234" s="16">
        <v>1856</v>
      </c>
      <c r="U234" s="16">
        <v>0</v>
      </c>
      <c r="V234" s="18">
        <v>1055797</v>
      </c>
      <c r="W234" s="18">
        <v>20880</v>
      </c>
      <c r="X234" s="18">
        <v>12641</v>
      </c>
      <c r="Y234" s="18">
        <v>0</v>
      </c>
      <c r="Z234" s="18">
        <v>0</v>
      </c>
      <c r="AA234" s="18">
        <v>0</v>
      </c>
      <c r="AB234" s="18">
        <v>0</v>
      </c>
      <c r="AC234" s="23">
        <v>0</v>
      </c>
      <c r="AD234" s="14" t="str">
        <f>IF(E234=113,"Linn","Iowa ex-Linn")</f>
        <v>Iowa ex-Linn</v>
      </c>
      <c r="AE234" s="23">
        <f>IFERROR(AB234/W234,"N/M")</f>
        <v>0.0</v>
      </c>
      <c r="AF234" s="14" t="str">
        <f>B234&amp;"|"&amp;TEXT(E234,"000")&amp;"|"&amp;TEXT(M234,"0.0000")</f>
        <v>2015|075|0.7000</v>
      </c>
      <c r="AG234" s="22" t="str">
        <f>IF(AND(B234&gt;=2015,B234&lt;=2024,C234=19,G234=41,I234=2,K234="A",L234="RBUP",M234&gt;=0.5,M234&lt;=0.85),"IN","OUT")</f>
        <v>IN</v>
      </c>
    </row>
    <row r="235" spans="1:33">
      <c r="A235" s="14" t="s">
        <v>79</v>
      </c>
      <c r="B235" s="16">
        <v>2015</v>
      </c>
      <c r="C235" s="16">
        <v>19</v>
      </c>
      <c r="D235" s="14" t="s">
        <v>80</v>
      </c>
      <c r="E235" s="16">
        <v>75</v>
      </c>
      <c r="F235" s="14" t="s">
        <v>123</v>
      </c>
      <c r="G235" s="16">
        <v>41</v>
      </c>
      <c r="H235" s="14" t="s">
        <v>82</v>
      </c>
      <c r="I235" s="16">
        <v>2</v>
      </c>
      <c r="J235" s="14" t="s">
        <v>83</v>
      </c>
      <c r="K235" s="14" t="s">
        <v>84</v>
      </c>
      <c r="L235" s="14" t="s">
        <v>85</v>
      </c>
      <c r="M235" s="23">
        <v>0.75</v>
      </c>
      <c r="N235" s="16">
        <v>104</v>
      </c>
      <c r="O235" s="16">
        <v>88</v>
      </c>
      <c r="P235" s="16">
        <v>0</v>
      </c>
      <c r="Q235" s="16">
        <v>124</v>
      </c>
      <c r="R235" s="16">
        <v>0</v>
      </c>
      <c r="S235" s="14" t="s">
        <v>86</v>
      </c>
      <c r="T235" s="16">
        <v>10137</v>
      </c>
      <c r="U235" s="16">
        <v>0</v>
      </c>
      <c r="V235" s="18">
        <v>6370068</v>
      </c>
      <c r="W235" s="18">
        <v>194806</v>
      </c>
      <c r="X235" s="18">
        <v>123389</v>
      </c>
      <c r="Y235" s="18">
        <v>0</v>
      </c>
      <c r="Z235" s="18">
        <v>0</v>
      </c>
      <c r="AA235" s="18">
        <v>0</v>
      </c>
      <c r="AB235" s="18">
        <v>0</v>
      </c>
      <c r="AC235" s="23">
        <v>0</v>
      </c>
      <c r="AD235" s="14" t="str">
        <f>IF(E235=113,"Linn","Iowa ex-Linn")</f>
        <v>Iowa ex-Linn</v>
      </c>
      <c r="AE235" s="23">
        <f>IFERROR(AB235/W235,"N/M")</f>
        <v>0.0</v>
      </c>
      <c r="AF235" s="14" t="str">
        <f>B235&amp;"|"&amp;TEXT(E235,"000")&amp;"|"&amp;TEXT(M235,"0.0000")</f>
        <v>2015|075|0.7500</v>
      </c>
      <c r="AG235" s="22" t="str">
        <f>IF(AND(B235&gt;=2015,B235&lt;=2024,C235=19,G235=41,I235=2,K235="A",L235="RBUP",M235&gt;=0.5,M235&lt;=0.85),"IN","OUT")</f>
        <v>IN</v>
      </c>
    </row>
    <row r="236" spans="1:33">
      <c r="A236" s="14" t="s">
        <v>79</v>
      </c>
      <c r="B236" s="16">
        <v>2015</v>
      </c>
      <c r="C236" s="16">
        <v>19</v>
      </c>
      <c r="D236" s="14" t="s">
        <v>80</v>
      </c>
      <c r="E236" s="16">
        <v>75</v>
      </c>
      <c r="F236" s="14" t="s">
        <v>123</v>
      </c>
      <c r="G236" s="16">
        <v>41</v>
      </c>
      <c r="H236" s="14" t="s">
        <v>82</v>
      </c>
      <c r="I236" s="16">
        <v>2</v>
      </c>
      <c r="J236" s="14" t="s">
        <v>83</v>
      </c>
      <c r="K236" s="14" t="s">
        <v>84</v>
      </c>
      <c r="L236" s="14" t="s">
        <v>85</v>
      </c>
      <c r="M236" s="23">
        <v>0.8</v>
      </c>
      <c r="N236" s="16">
        <v>221</v>
      </c>
      <c r="O236" s="16">
        <v>186</v>
      </c>
      <c r="P236" s="16">
        <v>4</v>
      </c>
      <c r="Q236" s="16">
        <v>293</v>
      </c>
      <c r="R236" s="16">
        <v>4</v>
      </c>
      <c r="S236" s="14" t="s">
        <v>86</v>
      </c>
      <c r="T236" s="16">
        <v>35002</v>
      </c>
      <c r="U236" s="16">
        <v>0</v>
      </c>
      <c r="V236" s="18">
        <v>23552587</v>
      </c>
      <c r="W236" s="18">
        <v>968578</v>
      </c>
      <c r="X236" s="18">
        <v>575482</v>
      </c>
      <c r="Y236" s="18">
        <v>0</v>
      </c>
      <c r="Z236" s="18">
        <v>0</v>
      </c>
      <c r="AA236" s="18">
        <v>0</v>
      </c>
      <c r="AB236" s="18">
        <v>12443</v>
      </c>
      <c r="AC236" s="23">
        <v>0.01</v>
      </c>
      <c r="AD236" s="14" t="str">
        <f>IF(E236=113,"Linn","Iowa ex-Linn")</f>
        <v>Iowa ex-Linn</v>
      </c>
      <c r="AE236" s="23">
        <f>IFERROR(AB236/W236,"N/M")</f>
        <v>0.012846668001957509</v>
      </c>
      <c r="AF236" s="14" t="str">
        <f>B236&amp;"|"&amp;TEXT(E236,"000")&amp;"|"&amp;TEXT(M236,"0.0000")</f>
        <v>2015|075|0.8000</v>
      </c>
      <c r="AG236" s="22" t="str">
        <f>IF(AND(B236&gt;=2015,B236&lt;=2024,C236=19,G236=41,I236=2,K236="A",L236="RBUP",M236&gt;=0.5,M236&lt;=0.85),"IN","OUT")</f>
        <v>IN</v>
      </c>
    </row>
    <row r="237" spans="1:33">
      <c r="A237" s="14" t="s">
        <v>79</v>
      </c>
      <c r="B237" s="16">
        <v>2015</v>
      </c>
      <c r="C237" s="16">
        <v>19</v>
      </c>
      <c r="D237" s="14" t="s">
        <v>80</v>
      </c>
      <c r="E237" s="16">
        <v>75</v>
      </c>
      <c r="F237" s="14" t="s">
        <v>123</v>
      </c>
      <c r="G237" s="16">
        <v>41</v>
      </c>
      <c r="H237" s="14" t="s">
        <v>82</v>
      </c>
      <c r="I237" s="16">
        <v>2</v>
      </c>
      <c r="J237" s="14" t="s">
        <v>83</v>
      </c>
      <c r="K237" s="14" t="s">
        <v>84</v>
      </c>
      <c r="L237" s="14" t="s">
        <v>85</v>
      </c>
      <c r="M237" s="23">
        <v>0.85</v>
      </c>
      <c r="N237" s="16">
        <v>346</v>
      </c>
      <c r="O237" s="16">
        <v>300</v>
      </c>
      <c r="P237" s="16">
        <v>8</v>
      </c>
      <c r="Q237" s="16">
        <v>427</v>
      </c>
      <c r="R237" s="16">
        <v>9</v>
      </c>
      <c r="S237" s="14" t="s">
        <v>86</v>
      </c>
      <c r="T237" s="16">
        <v>89575</v>
      </c>
      <c r="U237" s="16">
        <v>0</v>
      </c>
      <c r="V237" s="18">
        <v>65039742</v>
      </c>
      <c r="W237" s="18">
        <v>3215184</v>
      </c>
      <c r="X237" s="18">
        <v>1575987</v>
      </c>
      <c r="Y237" s="18">
        <v>0</v>
      </c>
      <c r="Z237" s="18">
        <v>0</v>
      </c>
      <c r="AA237" s="18">
        <v>0</v>
      </c>
      <c r="AB237" s="18">
        <v>43958</v>
      </c>
      <c r="AC237" s="23">
        <v>0.01</v>
      </c>
      <c r="AD237" s="14" t="str">
        <f>IF(E237=113,"Linn","Iowa ex-Linn")</f>
        <v>Iowa ex-Linn</v>
      </c>
      <c r="AE237" s="23">
        <f>IFERROR(AB237/W237,"N/M")</f>
        <v>0.013672001353577276</v>
      </c>
      <c r="AF237" s="14" t="str">
        <f>B237&amp;"|"&amp;TEXT(E237,"000")&amp;"|"&amp;TEXT(M237,"0.0000")</f>
        <v>2015|075|0.8500</v>
      </c>
      <c r="AG237" s="22" t="str">
        <f>IF(AND(B237&gt;=2015,B237&lt;=2024,C237=19,G237=41,I237=2,K237="A",L237="RBUP",M237&gt;=0.5,M237&lt;=0.85),"IN","OUT")</f>
        <v>IN</v>
      </c>
    </row>
    <row r="238" spans="1:33">
      <c r="A238" s="14" t="s">
        <v>79</v>
      </c>
      <c r="B238" s="16">
        <v>2015</v>
      </c>
      <c r="C238" s="16">
        <v>19</v>
      </c>
      <c r="D238" s="14" t="s">
        <v>80</v>
      </c>
      <c r="E238" s="16">
        <v>77</v>
      </c>
      <c r="F238" s="14" t="s">
        <v>124</v>
      </c>
      <c r="G238" s="16">
        <v>41</v>
      </c>
      <c r="H238" s="14" t="s">
        <v>82</v>
      </c>
      <c r="I238" s="16">
        <v>2</v>
      </c>
      <c r="J238" s="14" t="s">
        <v>83</v>
      </c>
      <c r="K238" s="14" t="s">
        <v>84</v>
      </c>
      <c r="L238" s="14" t="s">
        <v>85</v>
      </c>
      <c r="M238" s="23">
        <v>0.5</v>
      </c>
      <c r="N238" s="16">
        <v>1</v>
      </c>
      <c r="O238" s="16">
        <v>1</v>
      </c>
      <c r="P238" s="16">
        <v>0</v>
      </c>
      <c r="Q238" s="16">
        <v>1</v>
      </c>
      <c r="R238" s="16">
        <v>0</v>
      </c>
      <c r="S238" s="14" t="s">
        <v>86</v>
      </c>
      <c r="T238" s="16">
        <v>172</v>
      </c>
      <c r="U238" s="16">
        <v>0</v>
      </c>
      <c r="V238" s="18">
        <v>55448</v>
      </c>
      <c r="W238" s="18">
        <v>1005</v>
      </c>
      <c r="X238" s="18">
        <v>673</v>
      </c>
      <c r="Y238" s="18">
        <v>0</v>
      </c>
      <c r="Z238" s="18">
        <v>0</v>
      </c>
      <c r="AA238" s="18">
        <v>0</v>
      </c>
      <c r="AB238" s="18">
        <v>0</v>
      </c>
      <c r="AC238" s="23">
        <v>0</v>
      </c>
      <c r="AD238" s="14" t="str">
        <f>IF(E238=113,"Linn","Iowa ex-Linn")</f>
        <v>Iowa ex-Linn</v>
      </c>
      <c r="AE238" s="23">
        <f>IFERROR(AB238/W238,"N/M")</f>
        <v>0.0</v>
      </c>
      <c r="AF238" s="14" t="str">
        <f>B238&amp;"|"&amp;TEXT(E238,"000")&amp;"|"&amp;TEXT(M238,"0.0000")</f>
        <v>2015|077|0.5000</v>
      </c>
      <c r="AG238" s="22" t="str">
        <f>IF(AND(B238&gt;=2015,B238&lt;=2024,C238=19,G238=41,I238=2,K238="A",L238="RBUP",M238&gt;=0.5,M238&lt;=0.85),"IN","OUT")</f>
        <v>IN</v>
      </c>
    </row>
    <row r="239" spans="1:33">
      <c r="A239" s="14" t="s">
        <v>79</v>
      </c>
      <c r="B239" s="16">
        <v>2015</v>
      </c>
      <c r="C239" s="16">
        <v>19</v>
      </c>
      <c r="D239" s="14" t="s">
        <v>80</v>
      </c>
      <c r="E239" s="16">
        <v>77</v>
      </c>
      <c r="F239" s="14" t="s">
        <v>124</v>
      </c>
      <c r="G239" s="16">
        <v>41</v>
      </c>
      <c r="H239" s="14" t="s">
        <v>82</v>
      </c>
      <c r="I239" s="16">
        <v>2</v>
      </c>
      <c r="J239" s="14" t="s">
        <v>83</v>
      </c>
      <c r="K239" s="14" t="s">
        <v>84</v>
      </c>
      <c r="L239" s="14" t="s">
        <v>85</v>
      </c>
      <c r="M239" s="23">
        <v>0.65</v>
      </c>
      <c r="N239" s="16">
        <v>5</v>
      </c>
      <c r="O239" s="16">
        <v>4</v>
      </c>
      <c r="P239" s="16">
        <v>0</v>
      </c>
      <c r="Q239" s="16">
        <v>4</v>
      </c>
      <c r="R239" s="16">
        <v>0</v>
      </c>
      <c r="S239" s="14" t="s">
        <v>86</v>
      </c>
      <c r="T239" s="16">
        <v>190</v>
      </c>
      <c r="U239" s="16">
        <v>0</v>
      </c>
      <c r="V239" s="18">
        <v>84349</v>
      </c>
      <c r="W239" s="18">
        <v>2436</v>
      </c>
      <c r="X239" s="18">
        <v>1438</v>
      </c>
      <c r="Y239" s="18">
        <v>0</v>
      </c>
      <c r="Z239" s="18">
        <v>0</v>
      </c>
      <c r="AA239" s="18">
        <v>0</v>
      </c>
      <c r="AB239" s="18">
        <v>0</v>
      </c>
      <c r="AC239" s="23">
        <v>0</v>
      </c>
      <c r="AD239" s="14" t="str">
        <f>IF(E239=113,"Linn","Iowa ex-Linn")</f>
        <v>Iowa ex-Linn</v>
      </c>
      <c r="AE239" s="23">
        <f>IFERROR(AB239/W239,"N/M")</f>
        <v>0.0</v>
      </c>
      <c r="AF239" s="14" t="str">
        <f>B239&amp;"|"&amp;TEXT(E239,"000")&amp;"|"&amp;TEXT(M239,"0.0000")</f>
        <v>2015|077|0.6500</v>
      </c>
      <c r="AG239" s="22" t="str">
        <f>IF(AND(B239&gt;=2015,B239&lt;=2024,C239=19,G239=41,I239=2,K239="A",L239="RBUP",M239&gt;=0.5,M239&lt;=0.85),"IN","OUT")</f>
        <v>IN</v>
      </c>
    </row>
    <row r="240" spans="1:33">
      <c r="A240" s="14" t="s">
        <v>79</v>
      </c>
      <c r="B240" s="16">
        <v>2015</v>
      </c>
      <c r="C240" s="16">
        <v>19</v>
      </c>
      <c r="D240" s="14" t="s">
        <v>80</v>
      </c>
      <c r="E240" s="16">
        <v>77</v>
      </c>
      <c r="F240" s="14" t="s">
        <v>124</v>
      </c>
      <c r="G240" s="16">
        <v>41</v>
      </c>
      <c r="H240" s="14" t="s">
        <v>82</v>
      </c>
      <c r="I240" s="16">
        <v>2</v>
      </c>
      <c r="J240" s="14" t="s">
        <v>83</v>
      </c>
      <c r="K240" s="14" t="s">
        <v>84</v>
      </c>
      <c r="L240" s="14" t="s">
        <v>85</v>
      </c>
      <c r="M240" s="23">
        <v>0.7</v>
      </c>
      <c r="N240" s="16">
        <v>15</v>
      </c>
      <c r="O240" s="16">
        <v>12</v>
      </c>
      <c r="P240" s="16">
        <v>0</v>
      </c>
      <c r="Q240" s="16">
        <v>17</v>
      </c>
      <c r="R240" s="16">
        <v>0</v>
      </c>
      <c r="S240" s="14" t="s">
        <v>86</v>
      </c>
      <c r="T240" s="16">
        <v>946</v>
      </c>
      <c r="U240" s="16">
        <v>0</v>
      </c>
      <c r="V240" s="18">
        <v>451675</v>
      </c>
      <c r="W240" s="18">
        <v>18806</v>
      </c>
      <c r="X240" s="18">
        <v>11470</v>
      </c>
      <c r="Y240" s="18">
        <v>0</v>
      </c>
      <c r="Z240" s="18">
        <v>0</v>
      </c>
      <c r="AA240" s="18">
        <v>0</v>
      </c>
      <c r="AB240" s="18">
        <v>0</v>
      </c>
      <c r="AC240" s="23">
        <v>0</v>
      </c>
      <c r="AD240" s="14" t="str">
        <f>IF(E240=113,"Linn","Iowa ex-Linn")</f>
        <v>Iowa ex-Linn</v>
      </c>
      <c r="AE240" s="23">
        <f>IFERROR(AB240/W240,"N/M")</f>
        <v>0.0</v>
      </c>
      <c r="AF240" s="14" t="str">
        <f>B240&amp;"|"&amp;TEXT(E240,"000")&amp;"|"&amp;TEXT(M240,"0.0000")</f>
        <v>2015|077|0.7000</v>
      </c>
      <c r="AG240" s="22" t="str">
        <f>IF(AND(B240&gt;=2015,B240&lt;=2024,C240=19,G240=41,I240=2,K240="A",L240="RBUP",M240&gt;=0.5,M240&lt;=0.85),"IN","OUT")</f>
        <v>IN</v>
      </c>
    </row>
    <row r="241" spans="1:33">
      <c r="A241" s="14" t="s">
        <v>79</v>
      </c>
      <c r="B241" s="16">
        <v>2015</v>
      </c>
      <c r="C241" s="16">
        <v>19</v>
      </c>
      <c r="D241" s="14" t="s">
        <v>80</v>
      </c>
      <c r="E241" s="16">
        <v>77</v>
      </c>
      <c r="F241" s="14" t="s">
        <v>124</v>
      </c>
      <c r="G241" s="16">
        <v>41</v>
      </c>
      <c r="H241" s="14" t="s">
        <v>82</v>
      </c>
      <c r="I241" s="16">
        <v>2</v>
      </c>
      <c r="J241" s="14" t="s">
        <v>83</v>
      </c>
      <c r="K241" s="14" t="s">
        <v>84</v>
      </c>
      <c r="L241" s="14" t="s">
        <v>85</v>
      </c>
      <c r="M241" s="23">
        <v>0.75</v>
      </c>
      <c r="N241" s="16">
        <v>111</v>
      </c>
      <c r="O241" s="16">
        <v>78</v>
      </c>
      <c r="P241" s="16">
        <v>5</v>
      </c>
      <c r="Q241" s="16">
        <v>111</v>
      </c>
      <c r="R241" s="16">
        <v>5</v>
      </c>
      <c r="S241" s="14" t="s">
        <v>86</v>
      </c>
      <c r="T241" s="16">
        <v>7865</v>
      </c>
      <c r="U241" s="16">
        <v>0</v>
      </c>
      <c r="V241" s="18">
        <v>4104772</v>
      </c>
      <c r="W241" s="18">
        <v>204914</v>
      </c>
      <c r="X241" s="18">
        <v>126302</v>
      </c>
      <c r="Y241" s="18">
        <v>0</v>
      </c>
      <c r="Z241" s="18">
        <v>0</v>
      </c>
      <c r="AA241" s="18">
        <v>0</v>
      </c>
      <c r="AB241" s="18">
        <v>8303</v>
      </c>
      <c r="AC241" s="23">
        <v>0.04</v>
      </c>
      <c r="AD241" s="14" t="str">
        <f>IF(E241=113,"Linn","Iowa ex-Linn")</f>
        <v>Iowa ex-Linn</v>
      </c>
      <c r="AE241" s="23">
        <f>IFERROR(AB241/W241,"N/M")</f>
        <v>0.040519437422528476</v>
      </c>
      <c r="AF241" s="14" t="str">
        <f>B241&amp;"|"&amp;TEXT(E241,"000")&amp;"|"&amp;TEXT(M241,"0.0000")</f>
        <v>2015|077|0.7500</v>
      </c>
      <c r="AG241" s="22" t="str">
        <f>IF(AND(B241&gt;=2015,B241&lt;=2024,C241=19,G241=41,I241=2,K241="A",L241="RBUP",M241&gt;=0.5,M241&lt;=0.85),"IN","OUT")</f>
        <v>IN</v>
      </c>
    </row>
    <row r="242" spans="1:33">
      <c r="A242" s="14" t="s">
        <v>79</v>
      </c>
      <c r="B242" s="16">
        <v>2015</v>
      </c>
      <c r="C242" s="16">
        <v>19</v>
      </c>
      <c r="D242" s="14" t="s">
        <v>80</v>
      </c>
      <c r="E242" s="16">
        <v>77</v>
      </c>
      <c r="F242" s="14" t="s">
        <v>124</v>
      </c>
      <c r="G242" s="16">
        <v>41</v>
      </c>
      <c r="H242" s="14" t="s">
        <v>82</v>
      </c>
      <c r="I242" s="16">
        <v>2</v>
      </c>
      <c r="J242" s="14" t="s">
        <v>83</v>
      </c>
      <c r="K242" s="14" t="s">
        <v>84</v>
      </c>
      <c r="L242" s="14" t="s">
        <v>85</v>
      </c>
      <c r="M242" s="23">
        <v>0.8</v>
      </c>
      <c r="N242" s="16">
        <v>238</v>
      </c>
      <c r="O242" s="16">
        <v>187</v>
      </c>
      <c r="P242" s="16">
        <v>23</v>
      </c>
      <c r="Q242" s="16">
        <v>315</v>
      </c>
      <c r="R242" s="16">
        <v>30</v>
      </c>
      <c r="S242" s="14" t="s">
        <v>86</v>
      </c>
      <c r="T242" s="16">
        <v>33623</v>
      </c>
      <c r="U242" s="16">
        <v>0</v>
      </c>
      <c r="V242" s="18">
        <v>19072082</v>
      </c>
      <c r="W242" s="18">
        <v>1147158</v>
      </c>
      <c r="X242" s="18">
        <v>667412</v>
      </c>
      <c r="Y242" s="18">
        <v>0</v>
      </c>
      <c r="Z242" s="18">
        <v>0</v>
      </c>
      <c r="AA242" s="18">
        <v>0</v>
      </c>
      <c r="AB242" s="18">
        <v>230986</v>
      </c>
      <c r="AC242" s="23">
        <v>0.2</v>
      </c>
      <c r="AD242" s="14" t="str">
        <f>IF(E242=113,"Linn","Iowa ex-Linn")</f>
        <v>Iowa ex-Linn</v>
      </c>
      <c r="AE242" s="23">
        <f>IFERROR(AB242/W242,"N/M")</f>
        <v>0.20135500079326474</v>
      </c>
      <c r="AF242" s="14" t="str">
        <f>B242&amp;"|"&amp;TEXT(E242,"000")&amp;"|"&amp;TEXT(M242,"0.0000")</f>
        <v>2015|077|0.8000</v>
      </c>
      <c r="AG242" s="22" t="str">
        <f>IF(AND(B242&gt;=2015,B242&lt;=2024,C242=19,G242=41,I242=2,K242="A",L242="RBUP",M242&gt;=0.5,M242&lt;=0.85),"IN","OUT")</f>
        <v>IN</v>
      </c>
    </row>
    <row r="243" spans="1:33">
      <c r="A243" s="14" t="s">
        <v>79</v>
      </c>
      <c r="B243" s="16">
        <v>2015</v>
      </c>
      <c r="C243" s="16">
        <v>19</v>
      </c>
      <c r="D243" s="14" t="s">
        <v>80</v>
      </c>
      <c r="E243" s="16">
        <v>77</v>
      </c>
      <c r="F243" s="14" t="s">
        <v>124</v>
      </c>
      <c r="G243" s="16">
        <v>41</v>
      </c>
      <c r="H243" s="14" t="s">
        <v>82</v>
      </c>
      <c r="I243" s="16">
        <v>2</v>
      </c>
      <c r="J243" s="14" t="s">
        <v>83</v>
      </c>
      <c r="K243" s="14" t="s">
        <v>84</v>
      </c>
      <c r="L243" s="14" t="s">
        <v>85</v>
      </c>
      <c r="M243" s="23">
        <v>0.85</v>
      </c>
      <c r="N243" s="16">
        <v>354</v>
      </c>
      <c r="O243" s="16">
        <v>268</v>
      </c>
      <c r="P243" s="16">
        <v>67</v>
      </c>
      <c r="Q243" s="16">
        <v>514</v>
      </c>
      <c r="R243" s="16">
        <v>87</v>
      </c>
      <c r="S243" s="14" t="s">
        <v>86</v>
      </c>
      <c r="T243" s="16">
        <v>63457</v>
      </c>
      <c r="U243" s="16">
        <v>0</v>
      </c>
      <c r="V243" s="18">
        <v>38640793</v>
      </c>
      <c r="W243" s="18">
        <v>2636902</v>
      </c>
      <c r="X243" s="18">
        <v>1249121</v>
      </c>
      <c r="Y243" s="18">
        <v>0</v>
      </c>
      <c r="Z243" s="18">
        <v>0</v>
      </c>
      <c r="AA243" s="18">
        <v>0</v>
      </c>
      <c r="AB243" s="18">
        <v>648769</v>
      </c>
      <c r="AC243" s="23">
        <v>0.25</v>
      </c>
      <c r="AD243" s="14" t="str">
        <f>IF(E243=113,"Linn","Iowa ex-Linn")</f>
        <v>Iowa ex-Linn</v>
      </c>
      <c r="AE243" s="23">
        <f>IFERROR(AB243/W243,"N/M")</f>
        <v>0.24603455115131317</v>
      </c>
      <c r="AF243" s="14" t="str">
        <f>B243&amp;"|"&amp;TEXT(E243,"000")&amp;"|"&amp;TEXT(M243,"0.0000")</f>
        <v>2015|077|0.8500</v>
      </c>
      <c r="AG243" s="22" t="str">
        <f>IF(AND(B243&gt;=2015,B243&lt;=2024,C243=19,G243=41,I243=2,K243="A",L243="RBUP",M243&gt;=0.5,M243&lt;=0.85),"IN","OUT")</f>
        <v>IN</v>
      </c>
    </row>
    <row r="244" spans="1:33">
      <c r="A244" s="14" t="s">
        <v>79</v>
      </c>
      <c r="B244" s="16">
        <v>2015</v>
      </c>
      <c r="C244" s="16">
        <v>19</v>
      </c>
      <c r="D244" s="14" t="s">
        <v>80</v>
      </c>
      <c r="E244" s="16">
        <v>79</v>
      </c>
      <c r="F244" s="14" t="s">
        <v>125</v>
      </c>
      <c r="G244" s="16">
        <v>41</v>
      </c>
      <c r="H244" s="14" t="s">
        <v>82</v>
      </c>
      <c r="I244" s="16">
        <v>2</v>
      </c>
      <c r="J244" s="14" t="s">
        <v>83</v>
      </c>
      <c r="K244" s="14" t="s">
        <v>84</v>
      </c>
      <c r="L244" s="14" t="s">
        <v>85</v>
      </c>
      <c r="M244" s="23">
        <v>0.65</v>
      </c>
      <c r="N244" s="16">
        <v>2</v>
      </c>
      <c r="O244" s="16">
        <v>2</v>
      </c>
      <c r="P244" s="16">
        <v>0</v>
      </c>
      <c r="Q244" s="16">
        <v>2</v>
      </c>
      <c r="R244" s="16">
        <v>0</v>
      </c>
      <c r="S244" s="14" t="s">
        <v>86</v>
      </c>
      <c r="T244" s="16">
        <v>46</v>
      </c>
      <c r="U244" s="16">
        <v>0</v>
      </c>
      <c r="V244" s="18">
        <v>19807</v>
      </c>
      <c r="W244" s="18">
        <v>463</v>
      </c>
      <c r="X244" s="18">
        <v>344</v>
      </c>
      <c r="Y244" s="18">
        <v>0</v>
      </c>
      <c r="Z244" s="18">
        <v>0</v>
      </c>
      <c r="AA244" s="18">
        <v>0</v>
      </c>
      <c r="AB244" s="18">
        <v>0</v>
      </c>
      <c r="AC244" s="23">
        <v>0</v>
      </c>
      <c r="AD244" s="14" t="str">
        <f>IF(E244=113,"Linn","Iowa ex-Linn")</f>
        <v>Iowa ex-Linn</v>
      </c>
      <c r="AE244" s="23">
        <f>IFERROR(AB244/W244,"N/M")</f>
        <v>0.0</v>
      </c>
      <c r="AF244" s="14" t="str">
        <f>B244&amp;"|"&amp;TEXT(E244,"000")&amp;"|"&amp;TEXT(M244,"0.0000")</f>
        <v>2015|079|0.6500</v>
      </c>
      <c r="AG244" s="22" t="str">
        <f>IF(AND(B244&gt;=2015,B244&lt;=2024,C244=19,G244=41,I244=2,K244="A",L244="RBUP",M244&gt;=0.5,M244&lt;=0.85),"IN","OUT")</f>
        <v>IN</v>
      </c>
    </row>
    <row r="245" spans="1:33">
      <c r="A245" s="14" t="s">
        <v>79</v>
      </c>
      <c r="B245" s="16">
        <v>2015</v>
      </c>
      <c r="C245" s="16">
        <v>19</v>
      </c>
      <c r="D245" s="14" t="s">
        <v>80</v>
      </c>
      <c r="E245" s="16">
        <v>79</v>
      </c>
      <c r="F245" s="14" t="s">
        <v>125</v>
      </c>
      <c r="G245" s="16">
        <v>41</v>
      </c>
      <c r="H245" s="14" t="s">
        <v>82</v>
      </c>
      <c r="I245" s="16">
        <v>2</v>
      </c>
      <c r="J245" s="14" t="s">
        <v>83</v>
      </c>
      <c r="K245" s="14" t="s">
        <v>84</v>
      </c>
      <c r="L245" s="14" t="s">
        <v>85</v>
      </c>
      <c r="M245" s="23">
        <v>0.7</v>
      </c>
      <c r="N245" s="16">
        <v>9</v>
      </c>
      <c r="O245" s="16">
        <v>7</v>
      </c>
      <c r="P245" s="16">
        <v>1</v>
      </c>
      <c r="Q245" s="16">
        <v>12</v>
      </c>
      <c r="R245" s="16">
        <v>1</v>
      </c>
      <c r="S245" s="14" t="s">
        <v>86</v>
      </c>
      <c r="T245" s="16">
        <v>407</v>
      </c>
      <c r="U245" s="16">
        <v>0</v>
      </c>
      <c r="V245" s="18">
        <v>218688</v>
      </c>
      <c r="W245" s="18">
        <v>7008</v>
      </c>
      <c r="X245" s="18">
        <v>4133</v>
      </c>
      <c r="Y245" s="18">
        <v>0</v>
      </c>
      <c r="Z245" s="18">
        <v>0</v>
      </c>
      <c r="AA245" s="18">
        <v>0</v>
      </c>
      <c r="AB245" s="18">
        <v>2916</v>
      </c>
      <c r="AC245" s="23">
        <v>0.42</v>
      </c>
      <c r="AD245" s="14" t="str">
        <f>IF(E245=113,"Linn","Iowa ex-Linn")</f>
        <v>Iowa ex-Linn</v>
      </c>
      <c r="AE245" s="23">
        <f>IFERROR(AB245/W245,"N/M")</f>
        <v>0.4160958904109589</v>
      </c>
      <c r="AF245" s="14" t="str">
        <f>B245&amp;"|"&amp;TEXT(E245,"000")&amp;"|"&amp;TEXT(M245,"0.0000")</f>
        <v>2015|079|0.7000</v>
      </c>
      <c r="AG245" s="22" t="str">
        <f>IF(AND(B245&gt;=2015,B245&lt;=2024,C245=19,G245=41,I245=2,K245="A",L245="RBUP",M245&gt;=0.5,M245&lt;=0.85),"IN","OUT")</f>
        <v>IN</v>
      </c>
    </row>
    <row r="246" spans="1:33">
      <c r="A246" s="14" t="s">
        <v>79</v>
      </c>
      <c r="B246" s="16">
        <v>2015</v>
      </c>
      <c r="C246" s="16">
        <v>19</v>
      </c>
      <c r="D246" s="14" t="s">
        <v>80</v>
      </c>
      <c r="E246" s="16">
        <v>79</v>
      </c>
      <c r="F246" s="14" t="s">
        <v>125</v>
      </c>
      <c r="G246" s="16">
        <v>41</v>
      </c>
      <c r="H246" s="14" t="s">
        <v>82</v>
      </c>
      <c r="I246" s="16">
        <v>2</v>
      </c>
      <c r="J246" s="14" t="s">
        <v>83</v>
      </c>
      <c r="K246" s="14" t="s">
        <v>84</v>
      </c>
      <c r="L246" s="14" t="s">
        <v>85</v>
      </c>
      <c r="M246" s="23">
        <v>0.75</v>
      </c>
      <c r="N246" s="16">
        <v>41</v>
      </c>
      <c r="O246" s="16">
        <v>32</v>
      </c>
      <c r="P246" s="16">
        <v>0</v>
      </c>
      <c r="Q246" s="16">
        <v>44</v>
      </c>
      <c r="R246" s="16">
        <v>0</v>
      </c>
      <c r="S246" s="14" t="s">
        <v>86</v>
      </c>
      <c r="T246" s="16">
        <v>3859</v>
      </c>
      <c r="U246" s="16">
        <v>0</v>
      </c>
      <c r="V246" s="18">
        <v>2194309</v>
      </c>
      <c r="W246" s="18">
        <v>79884</v>
      </c>
      <c r="X246" s="18">
        <v>47707</v>
      </c>
      <c r="Y246" s="18">
        <v>0</v>
      </c>
      <c r="Z246" s="18">
        <v>0</v>
      </c>
      <c r="AA246" s="18">
        <v>0</v>
      </c>
      <c r="AB246" s="18">
        <v>0</v>
      </c>
      <c r="AC246" s="23">
        <v>0</v>
      </c>
      <c r="AD246" s="14" t="str">
        <f>IF(E246=113,"Linn","Iowa ex-Linn")</f>
        <v>Iowa ex-Linn</v>
      </c>
      <c r="AE246" s="23">
        <f>IFERROR(AB246/W246,"N/M")</f>
        <v>0.0</v>
      </c>
      <c r="AF246" s="14" t="str">
        <f>B246&amp;"|"&amp;TEXT(E246,"000")&amp;"|"&amp;TEXT(M246,"0.0000")</f>
        <v>2015|079|0.7500</v>
      </c>
      <c r="AG246" s="22" t="str">
        <f>IF(AND(B246&gt;=2015,B246&lt;=2024,C246=19,G246=41,I246=2,K246="A",L246="RBUP",M246&gt;=0.5,M246&lt;=0.85),"IN","OUT")</f>
        <v>IN</v>
      </c>
    </row>
    <row r="247" spans="1:33">
      <c r="A247" s="14" t="s">
        <v>79</v>
      </c>
      <c r="B247" s="16">
        <v>2015</v>
      </c>
      <c r="C247" s="16">
        <v>19</v>
      </c>
      <c r="D247" s="14" t="s">
        <v>80</v>
      </c>
      <c r="E247" s="16">
        <v>79</v>
      </c>
      <c r="F247" s="14" t="s">
        <v>125</v>
      </c>
      <c r="G247" s="16">
        <v>41</v>
      </c>
      <c r="H247" s="14" t="s">
        <v>82</v>
      </c>
      <c r="I247" s="16">
        <v>2</v>
      </c>
      <c r="J247" s="14" t="s">
        <v>83</v>
      </c>
      <c r="K247" s="14" t="s">
        <v>84</v>
      </c>
      <c r="L247" s="14" t="s">
        <v>85</v>
      </c>
      <c r="M247" s="23">
        <v>0.8</v>
      </c>
      <c r="N247" s="16">
        <v>158</v>
      </c>
      <c r="O247" s="16">
        <v>133</v>
      </c>
      <c r="P247" s="16">
        <v>4</v>
      </c>
      <c r="Q247" s="16">
        <v>222</v>
      </c>
      <c r="R247" s="16">
        <v>6</v>
      </c>
      <c r="S247" s="14" t="s">
        <v>86</v>
      </c>
      <c r="T247" s="16">
        <v>31820</v>
      </c>
      <c r="U247" s="16">
        <v>0</v>
      </c>
      <c r="V247" s="18">
        <v>19295621</v>
      </c>
      <c r="W247" s="18">
        <v>914922</v>
      </c>
      <c r="X247" s="18">
        <v>529638</v>
      </c>
      <c r="Y247" s="18">
        <v>0</v>
      </c>
      <c r="Z247" s="18">
        <v>0</v>
      </c>
      <c r="AA247" s="18">
        <v>0</v>
      </c>
      <c r="AB247" s="18">
        <v>39076</v>
      </c>
      <c r="AC247" s="23">
        <v>0.04</v>
      </c>
      <c r="AD247" s="14" t="str">
        <f>IF(E247=113,"Linn","Iowa ex-Linn")</f>
        <v>Iowa ex-Linn</v>
      </c>
      <c r="AE247" s="23">
        <f>IFERROR(AB247/W247,"N/M")</f>
        <v>0.04270965175173403</v>
      </c>
      <c r="AF247" s="14" t="str">
        <f>B247&amp;"|"&amp;TEXT(E247,"000")&amp;"|"&amp;TEXT(M247,"0.0000")</f>
        <v>2015|079|0.8000</v>
      </c>
      <c r="AG247" s="22" t="str">
        <f>IF(AND(B247&gt;=2015,B247&lt;=2024,C247=19,G247=41,I247=2,K247="A",L247="RBUP",M247&gt;=0.5,M247&lt;=0.85),"IN","OUT")</f>
        <v>IN</v>
      </c>
    </row>
    <row r="248" spans="1:33">
      <c r="A248" s="14" t="s">
        <v>79</v>
      </c>
      <c r="B248" s="16">
        <v>2015</v>
      </c>
      <c r="C248" s="16">
        <v>19</v>
      </c>
      <c r="D248" s="14" t="s">
        <v>80</v>
      </c>
      <c r="E248" s="16">
        <v>79</v>
      </c>
      <c r="F248" s="14" t="s">
        <v>125</v>
      </c>
      <c r="G248" s="16">
        <v>41</v>
      </c>
      <c r="H248" s="14" t="s">
        <v>82</v>
      </c>
      <c r="I248" s="16">
        <v>2</v>
      </c>
      <c r="J248" s="14" t="s">
        <v>83</v>
      </c>
      <c r="K248" s="14" t="s">
        <v>84</v>
      </c>
      <c r="L248" s="14" t="s">
        <v>85</v>
      </c>
      <c r="M248" s="23">
        <v>0.85</v>
      </c>
      <c r="N248" s="16">
        <v>518</v>
      </c>
      <c r="O248" s="16">
        <v>462</v>
      </c>
      <c r="P248" s="16">
        <v>31</v>
      </c>
      <c r="Q248" s="16">
        <v>925</v>
      </c>
      <c r="R248" s="16">
        <v>37</v>
      </c>
      <c r="S248" s="14" t="s">
        <v>86</v>
      </c>
      <c r="T248" s="16">
        <v>121000</v>
      </c>
      <c r="U248" s="16">
        <v>0</v>
      </c>
      <c r="V248" s="18">
        <v>78532426</v>
      </c>
      <c r="W248" s="18">
        <v>4607068</v>
      </c>
      <c r="X248" s="18">
        <v>2118510</v>
      </c>
      <c r="Y248" s="18">
        <v>0</v>
      </c>
      <c r="Z248" s="18">
        <v>0</v>
      </c>
      <c r="AA248" s="18">
        <v>0</v>
      </c>
      <c r="AB248" s="18">
        <v>143241</v>
      </c>
      <c r="AC248" s="23">
        <v>0.03</v>
      </c>
      <c r="AD248" s="14" t="str">
        <f>IF(E248=113,"Linn","Iowa ex-Linn")</f>
        <v>Iowa ex-Linn</v>
      </c>
      <c r="AE248" s="23">
        <f>IFERROR(AB248/W248,"N/M")</f>
        <v>0.03109157494527973</v>
      </c>
      <c r="AF248" s="14" t="str">
        <f>B248&amp;"|"&amp;TEXT(E248,"000")&amp;"|"&amp;TEXT(M248,"0.0000")</f>
        <v>2015|079|0.8500</v>
      </c>
      <c r="AG248" s="22" t="str">
        <f>IF(AND(B248&gt;=2015,B248&lt;=2024,C248=19,G248=41,I248=2,K248="A",L248="RBUP",M248&gt;=0.5,M248&lt;=0.85),"IN","OUT")</f>
        <v>IN</v>
      </c>
    </row>
    <row r="249" spans="1:33">
      <c r="A249" s="14" t="s">
        <v>79</v>
      </c>
      <c r="B249" s="16">
        <v>2015</v>
      </c>
      <c r="C249" s="16">
        <v>19</v>
      </c>
      <c r="D249" s="14" t="s">
        <v>80</v>
      </c>
      <c r="E249" s="16">
        <v>81</v>
      </c>
      <c r="F249" s="14" t="s">
        <v>126</v>
      </c>
      <c r="G249" s="16">
        <v>41</v>
      </c>
      <c r="H249" s="14" t="s">
        <v>82</v>
      </c>
      <c r="I249" s="16">
        <v>2</v>
      </c>
      <c r="J249" s="14" t="s">
        <v>83</v>
      </c>
      <c r="K249" s="14" t="s">
        <v>84</v>
      </c>
      <c r="L249" s="14" t="s">
        <v>85</v>
      </c>
      <c r="M249" s="23">
        <v>0.5</v>
      </c>
      <c r="N249" s="16">
        <v>2</v>
      </c>
      <c r="O249" s="16">
        <v>1</v>
      </c>
      <c r="P249" s="16">
        <v>0</v>
      </c>
      <c r="Q249" s="16">
        <v>1</v>
      </c>
      <c r="R249" s="16">
        <v>0</v>
      </c>
      <c r="S249" s="14" t="s">
        <v>86</v>
      </c>
      <c r="T249" s="16">
        <v>805</v>
      </c>
      <c r="U249" s="16">
        <v>0</v>
      </c>
      <c r="V249" s="18">
        <v>278918</v>
      </c>
      <c r="W249" s="18">
        <v>1709</v>
      </c>
      <c r="X249" s="18">
        <v>1367</v>
      </c>
      <c r="Y249" s="18">
        <v>0</v>
      </c>
      <c r="Z249" s="18">
        <v>0</v>
      </c>
      <c r="AA249" s="18">
        <v>0</v>
      </c>
      <c r="AB249" s="18">
        <v>0</v>
      </c>
      <c r="AC249" s="23">
        <v>0</v>
      </c>
      <c r="AD249" s="14" t="str">
        <f>IF(E249=113,"Linn","Iowa ex-Linn")</f>
        <v>Iowa ex-Linn</v>
      </c>
      <c r="AE249" s="23">
        <f>IFERROR(AB249/W249,"N/M")</f>
        <v>0.0</v>
      </c>
      <c r="AF249" s="14" t="str">
        <f>B249&amp;"|"&amp;TEXT(E249,"000")&amp;"|"&amp;TEXT(M249,"0.0000")</f>
        <v>2015|081|0.5000</v>
      </c>
      <c r="AG249" s="22" t="str">
        <f>IF(AND(B249&gt;=2015,B249&lt;=2024,C249=19,G249=41,I249=2,K249="A",L249="RBUP",M249&gt;=0.5,M249&lt;=0.85),"IN","OUT")</f>
        <v>IN</v>
      </c>
    </row>
    <row r="250" spans="1:33">
      <c r="A250" s="14" t="s">
        <v>79</v>
      </c>
      <c r="B250" s="16">
        <v>2015</v>
      </c>
      <c r="C250" s="16">
        <v>19</v>
      </c>
      <c r="D250" s="14" t="s">
        <v>80</v>
      </c>
      <c r="E250" s="16">
        <v>81</v>
      </c>
      <c r="F250" s="14" t="s">
        <v>126</v>
      </c>
      <c r="G250" s="16">
        <v>41</v>
      </c>
      <c r="H250" s="14" t="s">
        <v>82</v>
      </c>
      <c r="I250" s="16">
        <v>2</v>
      </c>
      <c r="J250" s="14" t="s">
        <v>83</v>
      </c>
      <c r="K250" s="14" t="s">
        <v>84</v>
      </c>
      <c r="L250" s="14" t="s">
        <v>85</v>
      </c>
      <c r="M250" s="23">
        <v>0.6</v>
      </c>
      <c r="N250" s="16">
        <v>3</v>
      </c>
      <c r="O250" s="16">
        <v>2</v>
      </c>
      <c r="P250" s="16">
        <v>0</v>
      </c>
      <c r="Q250" s="16">
        <v>2</v>
      </c>
      <c r="R250" s="16">
        <v>0</v>
      </c>
      <c r="S250" s="14" t="s">
        <v>86</v>
      </c>
      <c r="T250" s="16">
        <v>331</v>
      </c>
      <c r="U250" s="16">
        <v>0</v>
      </c>
      <c r="V250" s="18">
        <v>152761</v>
      </c>
      <c r="W250" s="18">
        <v>1538</v>
      </c>
      <c r="X250" s="18">
        <v>1125</v>
      </c>
      <c r="Y250" s="18">
        <v>0</v>
      </c>
      <c r="Z250" s="18">
        <v>0</v>
      </c>
      <c r="AA250" s="18">
        <v>0</v>
      </c>
      <c r="AB250" s="18">
        <v>0</v>
      </c>
      <c r="AC250" s="23">
        <v>0</v>
      </c>
      <c r="AD250" s="14" t="str">
        <f>IF(E250=113,"Linn","Iowa ex-Linn")</f>
        <v>Iowa ex-Linn</v>
      </c>
      <c r="AE250" s="23">
        <f>IFERROR(AB250/W250,"N/M")</f>
        <v>0.0</v>
      </c>
      <c r="AF250" s="14" t="str">
        <f>B250&amp;"|"&amp;TEXT(E250,"000")&amp;"|"&amp;TEXT(M250,"0.0000")</f>
        <v>2015|081|0.6000</v>
      </c>
      <c r="AG250" s="22" t="str">
        <f>IF(AND(B250&gt;=2015,B250&lt;=2024,C250=19,G250=41,I250=2,K250="A",L250="RBUP",M250&gt;=0.5,M250&lt;=0.85),"IN","OUT")</f>
        <v>IN</v>
      </c>
    </row>
    <row r="251" spans="1:33">
      <c r="A251" s="14" t="s">
        <v>79</v>
      </c>
      <c r="B251" s="16">
        <v>2015</v>
      </c>
      <c r="C251" s="16">
        <v>19</v>
      </c>
      <c r="D251" s="14" t="s">
        <v>80</v>
      </c>
      <c r="E251" s="16">
        <v>81</v>
      </c>
      <c r="F251" s="14" t="s">
        <v>126</v>
      </c>
      <c r="G251" s="16">
        <v>41</v>
      </c>
      <c r="H251" s="14" t="s">
        <v>82</v>
      </c>
      <c r="I251" s="16">
        <v>2</v>
      </c>
      <c r="J251" s="14" t="s">
        <v>83</v>
      </c>
      <c r="K251" s="14" t="s">
        <v>84</v>
      </c>
      <c r="L251" s="14" t="s">
        <v>85</v>
      </c>
      <c r="M251" s="23">
        <v>0.65</v>
      </c>
      <c r="N251" s="16">
        <v>12</v>
      </c>
      <c r="O251" s="16">
        <v>9</v>
      </c>
      <c r="P251" s="16">
        <v>0</v>
      </c>
      <c r="Q251" s="16">
        <v>15</v>
      </c>
      <c r="R251" s="16">
        <v>0</v>
      </c>
      <c r="S251" s="14" t="s">
        <v>86</v>
      </c>
      <c r="T251" s="16">
        <v>604</v>
      </c>
      <c r="U251" s="16">
        <v>0</v>
      </c>
      <c r="V251" s="18">
        <v>288627</v>
      </c>
      <c r="W251" s="18">
        <v>5845</v>
      </c>
      <c r="X251" s="18">
        <v>3450</v>
      </c>
      <c r="Y251" s="18">
        <v>0</v>
      </c>
      <c r="Z251" s="18">
        <v>0</v>
      </c>
      <c r="AA251" s="18">
        <v>0</v>
      </c>
      <c r="AB251" s="18">
        <v>0</v>
      </c>
      <c r="AC251" s="23">
        <v>0</v>
      </c>
      <c r="AD251" s="14" t="str">
        <f>IF(E251=113,"Linn","Iowa ex-Linn")</f>
        <v>Iowa ex-Linn</v>
      </c>
      <c r="AE251" s="23">
        <f>IFERROR(AB251/W251,"N/M")</f>
        <v>0.0</v>
      </c>
      <c r="AF251" s="14" t="str">
        <f>B251&amp;"|"&amp;TEXT(E251,"000")&amp;"|"&amp;TEXT(M251,"0.0000")</f>
        <v>2015|081|0.6500</v>
      </c>
      <c r="AG251" s="22" t="str">
        <f>IF(AND(B251&gt;=2015,B251&lt;=2024,C251=19,G251=41,I251=2,K251="A",L251="RBUP",M251&gt;=0.5,M251&lt;=0.85),"IN","OUT")</f>
        <v>IN</v>
      </c>
    </row>
    <row r="252" spans="1:33">
      <c r="A252" s="14" t="s">
        <v>79</v>
      </c>
      <c r="B252" s="16">
        <v>2015</v>
      </c>
      <c r="C252" s="16">
        <v>19</v>
      </c>
      <c r="D252" s="14" t="s">
        <v>80</v>
      </c>
      <c r="E252" s="16">
        <v>81</v>
      </c>
      <c r="F252" s="14" t="s">
        <v>126</v>
      </c>
      <c r="G252" s="16">
        <v>41</v>
      </c>
      <c r="H252" s="14" t="s">
        <v>82</v>
      </c>
      <c r="I252" s="16">
        <v>2</v>
      </c>
      <c r="J252" s="14" t="s">
        <v>83</v>
      </c>
      <c r="K252" s="14" t="s">
        <v>84</v>
      </c>
      <c r="L252" s="14" t="s">
        <v>85</v>
      </c>
      <c r="M252" s="23">
        <v>0.7</v>
      </c>
      <c r="N252" s="16">
        <v>26</v>
      </c>
      <c r="O252" s="16">
        <v>21</v>
      </c>
      <c r="P252" s="16">
        <v>0</v>
      </c>
      <c r="Q252" s="16">
        <v>26</v>
      </c>
      <c r="R252" s="16">
        <v>0</v>
      </c>
      <c r="S252" s="14" t="s">
        <v>86</v>
      </c>
      <c r="T252" s="16">
        <v>2147</v>
      </c>
      <c r="U252" s="16">
        <v>0</v>
      </c>
      <c r="V252" s="18">
        <v>1146746</v>
      </c>
      <c r="W252" s="18">
        <v>29541</v>
      </c>
      <c r="X252" s="18">
        <v>19564</v>
      </c>
      <c r="Y252" s="18">
        <v>0</v>
      </c>
      <c r="Z252" s="18">
        <v>0</v>
      </c>
      <c r="AA252" s="18">
        <v>0</v>
      </c>
      <c r="AB252" s="18">
        <v>0</v>
      </c>
      <c r="AC252" s="23">
        <v>0</v>
      </c>
      <c r="AD252" s="14" t="str">
        <f>IF(E252=113,"Linn","Iowa ex-Linn")</f>
        <v>Iowa ex-Linn</v>
      </c>
      <c r="AE252" s="23">
        <f>IFERROR(AB252/W252,"N/M")</f>
        <v>0.0</v>
      </c>
      <c r="AF252" s="14" t="str">
        <f>B252&amp;"|"&amp;TEXT(E252,"000")&amp;"|"&amp;TEXT(M252,"0.0000")</f>
        <v>2015|081|0.7000</v>
      </c>
      <c r="AG252" s="22" t="str">
        <f>IF(AND(B252&gt;=2015,B252&lt;=2024,C252=19,G252=41,I252=2,K252="A",L252="RBUP",M252&gt;=0.5,M252&lt;=0.85),"IN","OUT")</f>
        <v>IN</v>
      </c>
    </row>
    <row r="253" spans="1:33">
      <c r="A253" s="14" t="s">
        <v>79</v>
      </c>
      <c r="B253" s="16">
        <v>2015</v>
      </c>
      <c r="C253" s="16">
        <v>19</v>
      </c>
      <c r="D253" s="14" t="s">
        <v>80</v>
      </c>
      <c r="E253" s="16">
        <v>81</v>
      </c>
      <c r="F253" s="14" t="s">
        <v>126</v>
      </c>
      <c r="G253" s="16">
        <v>41</v>
      </c>
      <c r="H253" s="14" t="s">
        <v>82</v>
      </c>
      <c r="I253" s="16">
        <v>2</v>
      </c>
      <c r="J253" s="14" t="s">
        <v>83</v>
      </c>
      <c r="K253" s="14" t="s">
        <v>84</v>
      </c>
      <c r="L253" s="14" t="s">
        <v>85</v>
      </c>
      <c r="M253" s="23">
        <v>0.75</v>
      </c>
      <c r="N253" s="16">
        <v>81</v>
      </c>
      <c r="O253" s="16">
        <v>63</v>
      </c>
      <c r="P253" s="16">
        <v>1</v>
      </c>
      <c r="Q253" s="16">
        <v>81</v>
      </c>
      <c r="R253" s="16">
        <v>1</v>
      </c>
      <c r="S253" s="14" t="s">
        <v>86</v>
      </c>
      <c r="T253" s="16">
        <v>10422</v>
      </c>
      <c r="U253" s="16">
        <v>0</v>
      </c>
      <c r="V253" s="18">
        <v>6170158</v>
      </c>
      <c r="W253" s="18">
        <v>213455</v>
      </c>
      <c r="X253" s="18">
        <v>145584</v>
      </c>
      <c r="Y253" s="18">
        <v>0</v>
      </c>
      <c r="Z253" s="18">
        <v>0</v>
      </c>
      <c r="AA253" s="18">
        <v>0</v>
      </c>
      <c r="AB253" s="18">
        <v>6072</v>
      </c>
      <c r="AC253" s="23">
        <v>0.03</v>
      </c>
      <c r="AD253" s="14" t="str">
        <f>IF(E253=113,"Linn","Iowa ex-Linn")</f>
        <v>Iowa ex-Linn</v>
      </c>
      <c r="AE253" s="23">
        <f>IFERROR(AB253/W253,"N/M")</f>
        <v>0.028446276732800823</v>
      </c>
      <c r="AF253" s="14" t="str">
        <f>B253&amp;"|"&amp;TEXT(E253,"000")&amp;"|"&amp;TEXT(M253,"0.0000")</f>
        <v>2015|081|0.7500</v>
      </c>
      <c r="AG253" s="22" t="str">
        <f>IF(AND(B253&gt;=2015,B253&lt;=2024,C253=19,G253=41,I253=2,K253="A",L253="RBUP",M253&gt;=0.5,M253&lt;=0.85),"IN","OUT")</f>
        <v>IN</v>
      </c>
    </row>
    <row r="254" spans="1:33">
      <c r="A254" s="14" t="s">
        <v>79</v>
      </c>
      <c r="B254" s="16">
        <v>2015</v>
      </c>
      <c r="C254" s="16">
        <v>19</v>
      </c>
      <c r="D254" s="14" t="s">
        <v>80</v>
      </c>
      <c r="E254" s="16">
        <v>81</v>
      </c>
      <c r="F254" s="14" t="s">
        <v>126</v>
      </c>
      <c r="G254" s="16">
        <v>41</v>
      </c>
      <c r="H254" s="14" t="s">
        <v>82</v>
      </c>
      <c r="I254" s="16">
        <v>2</v>
      </c>
      <c r="J254" s="14" t="s">
        <v>83</v>
      </c>
      <c r="K254" s="14" t="s">
        <v>84</v>
      </c>
      <c r="L254" s="14" t="s">
        <v>85</v>
      </c>
      <c r="M254" s="23">
        <v>0.8</v>
      </c>
      <c r="N254" s="16">
        <v>293</v>
      </c>
      <c r="O254" s="16">
        <v>246</v>
      </c>
      <c r="P254" s="16">
        <v>1</v>
      </c>
      <c r="Q254" s="16">
        <v>360</v>
      </c>
      <c r="R254" s="16">
        <v>1</v>
      </c>
      <c r="S254" s="14" t="s">
        <v>86</v>
      </c>
      <c r="T254" s="16">
        <v>45044</v>
      </c>
      <c r="U254" s="16">
        <v>0</v>
      </c>
      <c r="V254" s="18">
        <v>27646376</v>
      </c>
      <c r="W254" s="18">
        <v>1318727</v>
      </c>
      <c r="X254" s="18">
        <v>771879</v>
      </c>
      <c r="Y254" s="18">
        <v>0</v>
      </c>
      <c r="Z254" s="18">
        <v>0</v>
      </c>
      <c r="AA254" s="18">
        <v>0</v>
      </c>
      <c r="AB254" s="18">
        <v>3428</v>
      </c>
      <c r="AC254" s="23">
        <v>0</v>
      </c>
      <c r="AD254" s="14" t="str">
        <f>IF(E254=113,"Linn","Iowa ex-Linn")</f>
        <v>Iowa ex-Linn</v>
      </c>
      <c r="AE254" s="23">
        <f>IFERROR(AB254/W254,"N/M")</f>
        <v>0.002599476616464211</v>
      </c>
      <c r="AF254" s="14" t="str">
        <f>B254&amp;"|"&amp;TEXT(E254,"000")&amp;"|"&amp;TEXT(M254,"0.0000")</f>
        <v>2015|081|0.8000</v>
      </c>
      <c r="AG254" s="22" t="str">
        <f>IF(AND(B254&gt;=2015,B254&lt;=2024,C254=19,G254=41,I254=2,K254="A",L254="RBUP",M254&gt;=0.5,M254&lt;=0.85),"IN","OUT")</f>
        <v>IN</v>
      </c>
    </row>
    <row r="255" spans="1:33">
      <c r="A255" s="14" t="s">
        <v>79</v>
      </c>
      <c r="B255" s="16">
        <v>2015</v>
      </c>
      <c r="C255" s="16">
        <v>19</v>
      </c>
      <c r="D255" s="14" t="s">
        <v>80</v>
      </c>
      <c r="E255" s="16">
        <v>81</v>
      </c>
      <c r="F255" s="14" t="s">
        <v>126</v>
      </c>
      <c r="G255" s="16">
        <v>41</v>
      </c>
      <c r="H255" s="14" t="s">
        <v>82</v>
      </c>
      <c r="I255" s="16">
        <v>2</v>
      </c>
      <c r="J255" s="14" t="s">
        <v>83</v>
      </c>
      <c r="K255" s="14" t="s">
        <v>84</v>
      </c>
      <c r="L255" s="14" t="s">
        <v>85</v>
      </c>
      <c r="M255" s="23">
        <v>0.85</v>
      </c>
      <c r="N255" s="16">
        <v>463</v>
      </c>
      <c r="O255" s="16">
        <v>384</v>
      </c>
      <c r="P255" s="16">
        <v>12</v>
      </c>
      <c r="Q255" s="16">
        <v>550</v>
      </c>
      <c r="R255" s="16">
        <v>13</v>
      </c>
      <c r="S255" s="14" t="s">
        <v>86</v>
      </c>
      <c r="T255" s="16">
        <v>117748</v>
      </c>
      <c r="U255" s="16">
        <v>0</v>
      </c>
      <c r="V255" s="18">
        <v>76842283</v>
      </c>
      <c r="W255" s="18">
        <v>4346895</v>
      </c>
      <c r="X255" s="18">
        <v>2132304</v>
      </c>
      <c r="Y255" s="18">
        <v>0</v>
      </c>
      <c r="Z255" s="18">
        <v>0</v>
      </c>
      <c r="AA255" s="18">
        <v>0</v>
      </c>
      <c r="AB255" s="18">
        <v>80624</v>
      </c>
      <c r="AC255" s="23">
        <v>0.02</v>
      </c>
      <c r="AD255" s="14" t="str">
        <f>IF(E255=113,"Linn","Iowa ex-Linn")</f>
        <v>Iowa ex-Linn</v>
      </c>
      <c r="AE255" s="23">
        <f>IFERROR(AB255/W255,"N/M")</f>
        <v>0.018547491945400108</v>
      </c>
      <c r="AF255" s="14" t="str">
        <f>B255&amp;"|"&amp;TEXT(E255,"000")&amp;"|"&amp;TEXT(M255,"0.0000")</f>
        <v>2015|081|0.8500</v>
      </c>
      <c r="AG255" s="22" t="str">
        <f>IF(AND(B255&gt;=2015,B255&lt;=2024,C255=19,G255=41,I255=2,K255="A",L255="RBUP",M255&gt;=0.5,M255&lt;=0.85),"IN","OUT")</f>
        <v>IN</v>
      </c>
    </row>
    <row r="256" spans="1:33">
      <c r="A256" s="14" t="s">
        <v>79</v>
      </c>
      <c r="B256" s="16">
        <v>2015</v>
      </c>
      <c r="C256" s="16">
        <v>19</v>
      </c>
      <c r="D256" s="14" t="s">
        <v>80</v>
      </c>
      <c r="E256" s="16">
        <v>83</v>
      </c>
      <c r="F256" s="14" t="s">
        <v>127</v>
      </c>
      <c r="G256" s="16">
        <v>41</v>
      </c>
      <c r="H256" s="14" t="s">
        <v>82</v>
      </c>
      <c r="I256" s="16">
        <v>2</v>
      </c>
      <c r="J256" s="14" t="s">
        <v>83</v>
      </c>
      <c r="K256" s="14" t="s">
        <v>84</v>
      </c>
      <c r="L256" s="14" t="s">
        <v>85</v>
      </c>
      <c r="M256" s="23">
        <v>0.65</v>
      </c>
      <c r="N256" s="16">
        <v>5</v>
      </c>
      <c r="O256" s="16">
        <v>4</v>
      </c>
      <c r="P256" s="16">
        <v>0</v>
      </c>
      <c r="Q256" s="16">
        <v>5</v>
      </c>
      <c r="R256" s="16">
        <v>0</v>
      </c>
      <c r="S256" s="14" t="s">
        <v>86</v>
      </c>
      <c r="T256" s="16">
        <v>459</v>
      </c>
      <c r="U256" s="16">
        <v>0</v>
      </c>
      <c r="V256" s="18">
        <v>219033</v>
      </c>
      <c r="W256" s="18">
        <v>2638</v>
      </c>
      <c r="X256" s="18">
        <v>1909</v>
      </c>
      <c r="Y256" s="18">
        <v>0</v>
      </c>
      <c r="Z256" s="18">
        <v>0</v>
      </c>
      <c r="AA256" s="18">
        <v>0</v>
      </c>
      <c r="AB256" s="18">
        <v>0</v>
      </c>
      <c r="AC256" s="23">
        <v>0</v>
      </c>
      <c r="AD256" s="14" t="str">
        <f>IF(E256=113,"Linn","Iowa ex-Linn")</f>
        <v>Iowa ex-Linn</v>
      </c>
      <c r="AE256" s="23">
        <f>IFERROR(AB256/W256,"N/M")</f>
        <v>0.0</v>
      </c>
      <c r="AF256" s="14" t="str">
        <f>B256&amp;"|"&amp;TEXT(E256,"000")&amp;"|"&amp;TEXT(M256,"0.0000")</f>
        <v>2015|083|0.6500</v>
      </c>
      <c r="AG256" s="22" t="str">
        <f>IF(AND(B256&gt;=2015,B256&lt;=2024,C256=19,G256=41,I256=2,K256="A",L256="RBUP",M256&gt;=0.5,M256&lt;=0.85),"IN","OUT")</f>
        <v>IN</v>
      </c>
    </row>
    <row r="257" spans="1:33">
      <c r="A257" s="14" t="s">
        <v>79</v>
      </c>
      <c r="B257" s="16">
        <v>2015</v>
      </c>
      <c r="C257" s="16">
        <v>19</v>
      </c>
      <c r="D257" s="14" t="s">
        <v>80</v>
      </c>
      <c r="E257" s="16">
        <v>83</v>
      </c>
      <c r="F257" s="14" t="s">
        <v>127</v>
      </c>
      <c r="G257" s="16">
        <v>41</v>
      </c>
      <c r="H257" s="14" t="s">
        <v>82</v>
      </c>
      <c r="I257" s="16">
        <v>2</v>
      </c>
      <c r="J257" s="14" t="s">
        <v>83</v>
      </c>
      <c r="K257" s="14" t="s">
        <v>84</v>
      </c>
      <c r="L257" s="14" t="s">
        <v>85</v>
      </c>
      <c r="M257" s="23">
        <v>0.7</v>
      </c>
      <c r="N257" s="16">
        <v>5</v>
      </c>
      <c r="O257" s="16">
        <v>4</v>
      </c>
      <c r="P257" s="16">
        <v>0</v>
      </c>
      <c r="Q257" s="16">
        <v>5</v>
      </c>
      <c r="R257" s="16">
        <v>0</v>
      </c>
      <c r="S257" s="14" t="s">
        <v>86</v>
      </c>
      <c r="T257" s="16">
        <v>1021</v>
      </c>
      <c r="U257" s="16">
        <v>0</v>
      </c>
      <c r="V257" s="18">
        <v>501588</v>
      </c>
      <c r="W257" s="18">
        <v>12254</v>
      </c>
      <c r="X257" s="18">
        <v>7230</v>
      </c>
      <c r="Y257" s="18">
        <v>0</v>
      </c>
      <c r="Z257" s="18">
        <v>0</v>
      </c>
      <c r="AA257" s="18">
        <v>0</v>
      </c>
      <c r="AB257" s="18">
        <v>0</v>
      </c>
      <c r="AC257" s="23">
        <v>0</v>
      </c>
      <c r="AD257" s="14" t="str">
        <f>IF(E257=113,"Linn","Iowa ex-Linn")</f>
        <v>Iowa ex-Linn</v>
      </c>
      <c r="AE257" s="23">
        <f>IFERROR(AB257/W257,"N/M")</f>
        <v>0.0</v>
      </c>
      <c r="AF257" s="14" t="str">
        <f>B257&amp;"|"&amp;TEXT(E257,"000")&amp;"|"&amp;TEXT(M257,"0.0000")</f>
        <v>2015|083|0.7000</v>
      </c>
      <c r="AG257" s="22" t="str">
        <f>IF(AND(B257&gt;=2015,B257&lt;=2024,C257=19,G257=41,I257=2,K257="A",L257="RBUP",M257&gt;=0.5,M257&lt;=0.85),"IN","OUT")</f>
        <v>IN</v>
      </c>
    </row>
    <row r="258" spans="1:33">
      <c r="A258" s="14" t="s">
        <v>79</v>
      </c>
      <c r="B258" s="16">
        <v>2015</v>
      </c>
      <c r="C258" s="16">
        <v>19</v>
      </c>
      <c r="D258" s="14" t="s">
        <v>80</v>
      </c>
      <c r="E258" s="16">
        <v>83</v>
      </c>
      <c r="F258" s="14" t="s">
        <v>127</v>
      </c>
      <c r="G258" s="16">
        <v>41</v>
      </c>
      <c r="H258" s="14" t="s">
        <v>82</v>
      </c>
      <c r="I258" s="16">
        <v>2</v>
      </c>
      <c r="J258" s="14" t="s">
        <v>83</v>
      </c>
      <c r="K258" s="14" t="s">
        <v>84</v>
      </c>
      <c r="L258" s="14" t="s">
        <v>85</v>
      </c>
      <c r="M258" s="23">
        <v>0.75</v>
      </c>
      <c r="N258" s="16">
        <v>50</v>
      </c>
      <c r="O258" s="16">
        <v>42</v>
      </c>
      <c r="P258" s="16">
        <v>0</v>
      </c>
      <c r="Q258" s="16">
        <v>65</v>
      </c>
      <c r="R258" s="16">
        <v>0</v>
      </c>
      <c r="S258" s="14" t="s">
        <v>86</v>
      </c>
      <c r="T258" s="16">
        <v>4822</v>
      </c>
      <c r="U258" s="16">
        <v>0</v>
      </c>
      <c r="V258" s="18">
        <v>2759294</v>
      </c>
      <c r="W258" s="18">
        <v>107900</v>
      </c>
      <c r="X258" s="18">
        <v>62976</v>
      </c>
      <c r="Y258" s="18">
        <v>0</v>
      </c>
      <c r="Z258" s="18">
        <v>0</v>
      </c>
      <c r="AA258" s="18">
        <v>0</v>
      </c>
      <c r="AB258" s="18">
        <v>0</v>
      </c>
      <c r="AC258" s="23">
        <v>0</v>
      </c>
      <c r="AD258" s="14" t="str">
        <f>IF(E258=113,"Linn","Iowa ex-Linn")</f>
        <v>Iowa ex-Linn</v>
      </c>
      <c r="AE258" s="23">
        <f>IFERROR(AB258/W258,"N/M")</f>
        <v>0.0</v>
      </c>
      <c r="AF258" s="14" t="str">
        <f>B258&amp;"|"&amp;TEXT(E258,"000")&amp;"|"&amp;TEXT(M258,"0.0000")</f>
        <v>2015|083|0.7500</v>
      </c>
      <c r="AG258" s="22" t="str">
        <f>IF(AND(B258&gt;=2015,B258&lt;=2024,C258=19,G258=41,I258=2,K258="A",L258="RBUP",M258&gt;=0.5,M258&lt;=0.85),"IN","OUT")</f>
        <v>IN</v>
      </c>
    </row>
    <row r="259" spans="1:33">
      <c r="A259" s="14" t="s">
        <v>79</v>
      </c>
      <c r="B259" s="16">
        <v>2015</v>
      </c>
      <c r="C259" s="16">
        <v>19</v>
      </c>
      <c r="D259" s="14" t="s">
        <v>80</v>
      </c>
      <c r="E259" s="16">
        <v>83</v>
      </c>
      <c r="F259" s="14" t="s">
        <v>127</v>
      </c>
      <c r="G259" s="16">
        <v>41</v>
      </c>
      <c r="H259" s="14" t="s">
        <v>82</v>
      </c>
      <c r="I259" s="16">
        <v>2</v>
      </c>
      <c r="J259" s="14" t="s">
        <v>83</v>
      </c>
      <c r="K259" s="14" t="s">
        <v>84</v>
      </c>
      <c r="L259" s="14" t="s">
        <v>85</v>
      </c>
      <c r="M259" s="23">
        <v>0.8</v>
      </c>
      <c r="N259" s="16">
        <v>208</v>
      </c>
      <c r="O259" s="16">
        <v>178</v>
      </c>
      <c r="P259" s="16">
        <v>5</v>
      </c>
      <c r="Q259" s="16">
        <v>276</v>
      </c>
      <c r="R259" s="16">
        <v>7</v>
      </c>
      <c r="S259" s="14" t="s">
        <v>86</v>
      </c>
      <c r="T259" s="16">
        <v>28469</v>
      </c>
      <c r="U259" s="16">
        <v>0</v>
      </c>
      <c r="V259" s="18">
        <v>17287617</v>
      </c>
      <c r="W259" s="18">
        <v>827946</v>
      </c>
      <c r="X259" s="18">
        <v>447745</v>
      </c>
      <c r="Y259" s="18">
        <v>0</v>
      </c>
      <c r="Z259" s="18">
        <v>0</v>
      </c>
      <c r="AA259" s="18">
        <v>0</v>
      </c>
      <c r="AB259" s="18">
        <v>54578</v>
      </c>
      <c r="AC259" s="23">
        <v>0.07000000000000001</v>
      </c>
      <c r="AD259" s="14" t="str">
        <f>IF(E259=113,"Linn","Iowa ex-Linn")</f>
        <v>Iowa ex-Linn</v>
      </c>
      <c r="AE259" s="23">
        <f>IFERROR(AB259/W259,"N/M")</f>
        <v>0.06591975805185363</v>
      </c>
      <c r="AF259" s="14" t="str">
        <f>B259&amp;"|"&amp;TEXT(E259,"000")&amp;"|"&amp;TEXT(M259,"0.0000")</f>
        <v>2015|083|0.8000</v>
      </c>
      <c r="AG259" s="22" t="str">
        <f>IF(AND(B259&gt;=2015,B259&lt;=2024,C259=19,G259=41,I259=2,K259="A",L259="RBUP",M259&gt;=0.5,M259&lt;=0.85),"IN","OUT")</f>
        <v>IN</v>
      </c>
    </row>
    <row r="260" spans="1:33">
      <c r="A260" s="14" t="s">
        <v>79</v>
      </c>
      <c r="B260" s="16">
        <v>2015</v>
      </c>
      <c r="C260" s="16">
        <v>19</v>
      </c>
      <c r="D260" s="14" t="s">
        <v>80</v>
      </c>
      <c r="E260" s="16">
        <v>83</v>
      </c>
      <c r="F260" s="14" t="s">
        <v>127</v>
      </c>
      <c r="G260" s="16">
        <v>41</v>
      </c>
      <c r="H260" s="14" t="s">
        <v>82</v>
      </c>
      <c r="I260" s="16">
        <v>2</v>
      </c>
      <c r="J260" s="14" t="s">
        <v>83</v>
      </c>
      <c r="K260" s="14" t="s">
        <v>84</v>
      </c>
      <c r="L260" s="14" t="s">
        <v>85</v>
      </c>
      <c r="M260" s="23">
        <v>0.85</v>
      </c>
      <c r="N260" s="16">
        <v>528</v>
      </c>
      <c r="O260" s="16">
        <v>462</v>
      </c>
      <c r="P260" s="16">
        <v>31</v>
      </c>
      <c r="Q260" s="16">
        <v>921</v>
      </c>
      <c r="R260" s="16">
        <v>38</v>
      </c>
      <c r="S260" s="14" t="s">
        <v>86</v>
      </c>
      <c r="T260" s="16">
        <v>132553</v>
      </c>
      <c r="U260" s="16">
        <v>0</v>
      </c>
      <c r="V260" s="18">
        <v>87810799</v>
      </c>
      <c r="W260" s="18">
        <v>4940721</v>
      </c>
      <c r="X260" s="18">
        <v>2228558</v>
      </c>
      <c r="Y260" s="18">
        <v>0</v>
      </c>
      <c r="Z260" s="18">
        <v>0</v>
      </c>
      <c r="AA260" s="18">
        <v>0</v>
      </c>
      <c r="AB260" s="18">
        <v>327868</v>
      </c>
      <c r="AC260" s="23">
        <v>0.07000000000000001</v>
      </c>
      <c r="AD260" s="14" t="str">
        <f>IF(E260=113,"Linn","Iowa ex-Linn")</f>
        <v>Iowa ex-Linn</v>
      </c>
      <c r="AE260" s="23">
        <f>IFERROR(AB260/W260,"N/M")</f>
        <v>0.06636035509797052</v>
      </c>
      <c r="AF260" s="14" t="str">
        <f>B260&amp;"|"&amp;TEXT(E260,"000")&amp;"|"&amp;TEXT(M260,"0.0000")</f>
        <v>2015|083|0.8500</v>
      </c>
      <c r="AG260" s="22" t="str">
        <f>IF(AND(B260&gt;=2015,B260&lt;=2024,C260=19,G260=41,I260=2,K260="A",L260="RBUP",M260&gt;=0.5,M260&lt;=0.85),"IN","OUT")</f>
        <v>IN</v>
      </c>
    </row>
    <row r="261" spans="1:33">
      <c r="A261" s="14" t="s">
        <v>79</v>
      </c>
      <c r="B261" s="16">
        <v>2015</v>
      </c>
      <c r="C261" s="16">
        <v>19</v>
      </c>
      <c r="D261" s="14" t="s">
        <v>80</v>
      </c>
      <c r="E261" s="16">
        <v>85</v>
      </c>
      <c r="F261" s="14" t="s">
        <v>128</v>
      </c>
      <c r="G261" s="16">
        <v>41</v>
      </c>
      <c r="H261" s="14" t="s">
        <v>82</v>
      </c>
      <c r="I261" s="16">
        <v>2</v>
      </c>
      <c r="J261" s="14" t="s">
        <v>83</v>
      </c>
      <c r="K261" s="14" t="s">
        <v>84</v>
      </c>
      <c r="L261" s="14" t="s">
        <v>85</v>
      </c>
      <c r="M261" s="23">
        <v>0.5</v>
      </c>
      <c r="N261" s="16">
        <v>2</v>
      </c>
      <c r="O261" s="16">
        <v>1</v>
      </c>
      <c r="P261" s="16">
        <v>0</v>
      </c>
      <c r="Q261" s="16">
        <v>1</v>
      </c>
      <c r="R261" s="16">
        <v>0</v>
      </c>
      <c r="S261" s="14" t="s">
        <v>86</v>
      </c>
      <c r="T261" s="16">
        <v>82</v>
      </c>
      <c r="U261" s="16">
        <v>0</v>
      </c>
      <c r="V261" s="18">
        <v>34161</v>
      </c>
      <c r="W261" s="18">
        <v>448</v>
      </c>
      <c r="X261" s="18">
        <v>300</v>
      </c>
      <c r="Y261" s="18">
        <v>0</v>
      </c>
      <c r="Z261" s="18">
        <v>0</v>
      </c>
      <c r="AA261" s="18">
        <v>0</v>
      </c>
      <c r="AB261" s="18">
        <v>0</v>
      </c>
      <c r="AC261" s="23">
        <v>0</v>
      </c>
      <c r="AD261" s="14" t="str">
        <f>IF(E261=113,"Linn","Iowa ex-Linn")</f>
        <v>Iowa ex-Linn</v>
      </c>
      <c r="AE261" s="23">
        <f>IFERROR(AB261/W261,"N/M")</f>
        <v>0.0</v>
      </c>
      <c r="AF261" s="14" t="str">
        <f>B261&amp;"|"&amp;TEXT(E261,"000")&amp;"|"&amp;TEXT(M261,"0.0000")</f>
        <v>2015|085|0.5000</v>
      </c>
      <c r="AG261" s="22" t="str">
        <f>IF(AND(B261&gt;=2015,B261&lt;=2024,C261=19,G261=41,I261=2,K261="A",L261="RBUP",M261&gt;=0.5,M261&lt;=0.85),"IN","OUT")</f>
        <v>IN</v>
      </c>
    </row>
    <row r="262" spans="1:33">
      <c r="A262" s="14" t="s">
        <v>79</v>
      </c>
      <c r="B262" s="16">
        <v>2015</v>
      </c>
      <c r="C262" s="16">
        <v>19</v>
      </c>
      <c r="D262" s="14" t="s">
        <v>80</v>
      </c>
      <c r="E262" s="16">
        <v>85</v>
      </c>
      <c r="F262" s="14" t="s">
        <v>128</v>
      </c>
      <c r="G262" s="16">
        <v>41</v>
      </c>
      <c r="H262" s="14" t="s">
        <v>82</v>
      </c>
      <c r="I262" s="16">
        <v>2</v>
      </c>
      <c r="J262" s="14" t="s">
        <v>83</v>
      </c>
      <c r="K262" s="14" t="s">
        <v>84</v>
      </c>
      <c r="L262" s="14" t="s">
        <v>85</v>
      </c>
      <c r="M262" s="23">
        <v>0.6</v>
      </c>
      <c r="N262" s="16">
        <v>2</v>
      </c>
      <c r="O262" s="16">
        <v>1</v>
      </c>
      <c r="P262" s="16">
        <v>0</v>
      </c>
      <c r="Q262" s="16">
        <v>2</v>
      </c>
      <c r="R262" s="16">
        <v>0</v>
      </c>
      <c r="S262" s="14" t="s">
        <v>86</v>
      </c>
      <c r="T262" s="16">
        <v>125</v>
      </c>
      <c r="U262" s="16">
        <v>0</v>
      </c>
      <c r="V262" s="18">
        <v>52424</v>
      </c>
      <c r="W262" s="18">
        <v>1664</v>
      </c>
      <c r="X262" s="18">
        <v>1065</v>
      </c>
      <c r="Y262" s="18">
        <v>0</v>
      </c>
      <c r="Z262" s="18">
        <v>0</v>
      </c>
      <c r="AA262" s="18">
        <v>0</v>
      </c>
      <c r="AB262" s="18">
        <v>0</v>
      </c>
      <c r="AC262" s="23">
        <v>0</v>
      </c>
      <c r="AD262" s="14" t="str">
        <f>IF(E262=113,"Linn","Iowa ex-Linn")</f>
        <v>Iowa ex-Linn</v>
      </c>
      <c r="AE262" s="23">
        <f>IFERROR(AB262/W262,"N/M")</f>
        <v>0.0</v>
      </c>
      <c r="AF262" s="14" t="str">
        <f>B262&amp;"|"&amp;TEXT(E262,"000")&amp;"|"&amp;TEXT(M262,"0.0000")</f>
        <v>2015|085|0.6000</v>
      </c>
      <c r="AG262" s="22" t="str">
        <f>IF(AND(B262&gt;=2015,B262&lt;=2024,C262=19,G262=41,I262=2,K262="A",L262="RBUP",M262&gt;=0.5,M262&lt;=0.85),"IN","OUT")</f>
        <v>IN</v>
      </c>
    </row>
    <row r="263" spans="1:33">
      <c r="A263" s="14" t="s">
        <v>79</v>
      </c>
      <c r="B263" s="16">
        <v>2015</v>
      </c>
      <c r="C263" s="16">
        <v>19</v>
      </c>
      <c r="D263" s="14" t="s">
        <v>80</v>
      </c>
      <c r="E263" s="16">
        <v>85</v>
      </c>
      <c r="F263" s="14" t="s">
        <v>128</v>
      </c>
      <c r="G263" s="16">
        <v>41</v>
      </c>
      <c r="H263" s="14" t="s">
        <v>82</v>
      </c>
      <c r="I263" s="16">
        <v>2</v>
      </c>
      <c r="J263" s="14" t="s">
        <v>83</v>
      </c>
      <c r="K263" s="14" t="s">
        <v>84</v>
      </c>
      <c r="L263" s="14" t="s">
        <v>85</v>
      </c>
      <c r="M263" s="23">
        <v>0.65</v>
      </c>
      <c r="N263" s="16">
        <v>17</v>
      </c>
      <c r="O263" s="16">
        <v>13</v>
      </c>
      <c r="P263" s="16">
        <v>0</v>
      </c>
      <c r="Q263" s="16">
        <v>21</v>
      </c>
      <c r="R263" s="16">
        <v>0</v>
      </c>
      <c r="S263" s="14" t="s">
        <v>86</v>
      </c>
      <c r="T263" s="16">
        <v>1494</v>
      </c>
      <c r="U263" s="16">
        <v>0</v>
      </c>
      <c r="V263" s="18">
        <v>651211</v>
      </c>
      <c r="W263" s="18">
        <v>21831</v>
      </c>
      <c r="X263" s="18">
        <v>14097</v>
      </c>
      <c r="Y263" s="18">
        <v>0</v>
      </c>
      <c r="Z263" s="18">
        <v>0</v>
      </c>
      <c r="AA263" s="18">
        <v>0</v>
      </c>
      <c r="AB263" s="18">
        <v>0</v>
      </c>
      <c r="AC263" s="23">
        <v>0</v>
      </c>
      <c r="AD263" s="14" t="str">
        <f>IF(E263=113,"Linn","Iowa ex-Linn")</f>
        <v>Iowa ex-Linn</v>
      </c>
      <c r="AE263" s="23">
        <f>IFERROR(AB263/W263,"N/M")</f>
        <v>0.0</v>
      </c>
      <c r="AF263" s="14" t="str">
        <f>B263&amp;"|"&amp;TEXT(E263,"000")&amp;"|"&amp;TEXT(M263,"0.0000")</f>
        <v>2015|085|0.6500</v>
      </c>
      <c r="AG263" s="22" t="str">
        <f>IF(AND(B263&gt;=2015,B263&lt;=2024,C263=19,G263=41,I263=2,K263="A",L263="RBUP",M263&gt;=0.5,M263&lt;=0.85),"IN","OUT")</f>
        <v>IN</v>
      </c>
    </row>
    <row r="264" spans="1:33">
      <c r="A264" s="14" t="s">
        <v>79</v>
      </c>
      <c r="B264" s="16">
        <v>2015</v>
      </c>
      <c r="C264" s="16">
        <v>19</v>
      </c>
      <c r="D264" s="14" t="s">
        <v>80</v>
      </c>
      <c r="E264" s="16">
        <v>85</v>
      </c>
      <c r="F264" s="14" t="s">
        <v>128</v>
      </c>
      <c r="G264" s="16">
        <v>41</v>
      </c>
      <c r="H264" s="14" t="s">
        <v>82</v>
      </c>
      <c r="I264" s="16">
        <v>2</v>
      </c>
      <c r="J264" s="14" t="s">
        <v>83</v>
      </c>
      <c r="K264" s="14" t="s">
        <v>84</v>
      </c>
      <c r="L264" s="14" t="s">
        <v>85</v>
      </c>
      <c r="M264" s="23">
        <v>0.7</v>
      </c>
      <c r="N264" s="16">
        <v>36</v>
      </c>
      <c r="O264" s="16">
        <v>32</v>
      </c>
      <c r="P264" s="16">
        <v>1</v>
      </c>
      <c r="Q264" s="16">
        <v>43</v>
      </c>
      <c r="R264" s="16">
        <v>1</v>
      </c>
      <c r="S264" s="14" t="s">
        <v>86</v>
      </c>
      <c r="T264" s="16">
        <v>2822</v>
      </c>
      <c r="U264" s="16">
        <v>0</v>
      </c>
      <c r="V264" s="18">
        <v>1468415</v>
      </c>
      <c r="W264" s="18">
        <v>58498</v>
      </c>
      <c r="X264" s="18">
        <v>37818</v>
      </c>
      <c r="Y264" s="18">
        <v>0</v>
      </c>
      <c r="Z264" s="18">
        <v>0</v>
      </c>
      <c r="AA264" s="18">
        <v>0</v>
      </c>
      <c r="AB264" s="18">
        <v>232</v>
      </c>
      <c r="AC264" s="23">
        <v>0</v>
      </c>
      <c r="AD264" s="14" t="str">
        <f>IF(E264=113,"Linn","Iowa ex-Linn")</f>
        <v>Iowa ex-Linn</v>
      </c>
      <c r="AE264" s="23">
        <f>IFERROR(AB264/W264,"N/M")</f>
        <v>0.003965947553762522</v>
      </c>
      <c r="AF264" s="14" t="str">
        <f>B264&amp;"|"&amp;TEXT(E264,"000")&amp;"|"&amp;TEXT(M264,"0.0000")</f>
        <v>2015|085|0.7000</v>
      </c>
      <c r="AG264" s="22" t="str">
        <f>IF(AND(B264&gt;=2015,B264&lt;=2024,C264=19,G264=41,I264=2,K264="A",L264="RBUP",M264&gt;=0.5,M264&lt;=0.85),"IN","OUT")</f>
        <v>IN</v>
      </c>
    </row>
    <row r="265" spans="1:33">
      <c r="A265" s="14" t="s">
        <v>79</v>
      </c>
      <c r="B265" s="16">
        <v>2015</v>
      </c>
      <c r="C265" s="16">
        <v>19</v>
      </c>
      <c r="D265" s="14" t="s">
        <v>80</v>
      </c>
      <c r="E265" s="16">
        <v>85</v>
      </c>
      <c r="F265" s="14" t="s">
        <v>128</v>
      </c>
      <c r="G265" s="16">
        <v>41</v>
      </c>
      <c r="H265" s="14" t="s">
        <v>82</v>
      </c>
      <c r="I265" s="16">
        <v>2</v>
      </c>
      <c r="J265" s="14" t="s">
        <v>83</v>
      </c>
      <c r="K265" s="14" t="s">
        <v>84</v>
      </c>
      <c r="L265" s="14" t="s">
        <v>85</v>
      </c>
      <c r="M265" s="23">
        <v>0.75</v>
      </c>
      <c r="N265" s="16">
        <v>172</v>
      </c>
      <c r="O265" s="16">
        <v>143</v>
      </c>
      <c r="P265" s="16">
        <v>22</v>
      </c>
      <c r="Q265" s="16">
        <v>259</v>
      </c>
      <c r="R265" s="16">
        <v>37</v>
      </c>
      <c r="S265" s="14" t="s">
        <v>86</v>
      </c>
      <c r="T265" s="16">
        <v>21391</v>
      </c>
      <c r="U265" s="16">
        <v>0</v>
      </c>
      <c r="V265" s="18">
        <v>11976882</v>
      </c>
      <c r="W265" s="18">
        <v>691375</v>
      </c>
      <c r="X265" s="18">
        <v>427890</v>
      </c>
      <c r="Y265" s="18">
        <v>0</v>
      </c>
      <c r="Z265" s="18">
        <v>0</v>
      </c>
      <c r="AA265" s="18">
        <v>0</v>
      </c>
      <c r="AB265" s="18">
        <v>245983</v>
      </c>
      <c r="AC265" s="23">
        <v>0.36</v>
      </c>
      <c r="AD265" s="14" t="str">
        <f>IF(E265=113,"Linn","Iowa ex-Linn")</f>
        <v>Iowa ex-Linn</v>
      </c>
      <c r="AE265" s="23">
        <f>IFERROR(AB265/W265,"N/M")</f>
        <v>0.3557881034171036</v>
      </c>
      <c r="AF265" s="14" t="str">
        <f>B265&amp;"|"&amp;TEXT(E265,"000")&amp;"|"&amp;TEXT(M265,"0.0000")</f>
        <v>2015|085|0.7500</v>
      </c>
      <c r="AG265" s="22" t="str">
        <f>IF(AND(B265&gt;=2015,B265&lt;=2024,C265=19,G265=41,I265=2,K265="A",L265="RBUP",M265&gt;=0.5,M265&lt;=0.85),"IN","OUT")</f>
        <v>IN</v>
      </c>
    </row>
    <row r="266" spans="1:33">
      <c r="A266" s="14" t="s">
        <v>79</v>
      </c>
      <c r="B266" s="16">
        <v>2015</v>
      </c>
      <c r="C266" s="16">
        <v>19</v>
      </c>
      <c r="D266" s="14" t="s">
        <v>80</v>
      </c>
      <c r="E266" s="16">
        <v>85</v>
      </c>
      <c r="F266" s="14" t="s">
        <v>128</v>
      </c>
      <c r="G266" s="16">
        <v>41</v>
      </c>
      <c r="H266" s="14" t="s">
        <v>82</v>
      </c>
      <c r="I266" s="16">
        <v>2</v>
      </c>
      <c r="J266" s="14" t="s">
        <v>83</v>
      </c>
      <c r="K266" s="14" t="s">
        <v>84</v>
      </c>
      <c r="L266" s="14" t="s">
        <v>85</v>
      </c>
      <c r="M266" s="23">
        <v>0.8</v>
      </c>
      <c r="N266" s="16">
        <v>274</v>
      </c>
      <c r="O266" s="16">
        <v>234</v>
      </c>
      <c r="P266" s="16">
        <v>28</v>
      </c>
      <c r="Q266" s="16">
        <v>604</v>
      </c>
      <c r="R266" s="16">
        <v>59</v>
      </c>
      <c r="S266" s="14" t="s">
        <v>86</v>
      </c>
      <c r="T266" s="16">
        <v>57158</v>
      </c>
      <c r="U266" s="16">
        <v>0</v>
      </c>
      <c r="V266" s="18">
        <v>33963707</v>
      </c>
      <c r="W266" s="18">
        <v>2309691</v>
      </c>
      <c r="X266" s="18">
        <v>1290031</v>
      </c>
      <c r="Y266" s="18">
        <v>0</v>
      </c>
      <c r="Z266" s="18">
        <v>0</v>
      </c>
      <c r="AA266" s="18">
        <v>0</v>
      </c>
      <c r="AB266" s="18">
        <v>675759</v>
      </c>
      <c r="AC266" s="23">
        <v>0.29</v>
      </c>
      <c r="AD266" s="14" t="str">
        <f>IF(E266=113,"Linn","Iowa ex-Linn")</f>
        <v>Iowa ex-Linn</v>
      </c>
      <c r="AE266" s="23">
        <f>IFERROR(AB266/W266,"N/M")</f>
        <v>0.29257550035913893</v>
      </c>
      <c r="AF266" s="14" t="str">
        <f>B266&amp;"|"&amp;TEXT(E266,"000")&amp;"|"&amp;TEXT(M266,"0.0000")</f>
        <v>2015|085|0.8000</v>
      </c>
      <c r="AG266" s="22" t="str">
        <f>IF(AND(B266&gt;=2015,B266&lt;=2024,C266=19,G266=41,I266=2,K266="A",L266="RBUP",M266&gt;=0.5,M266&lt;=0.85),"IN","OUT")</f>
        <v>IN</v>
      </c>
    </row>
    <row r="267" spans="1:33">
      <c r="A267" s="14" t="s">
        <v>79</v>
      </c>
      <c r="B267" s="16">
        <v>2015</v>
      </c>
      <c r="C267" s="16">
        <v>19</v>
      </c>
      <c r="D267" s="14" t="s">
        <v>80</v>
      </c>
      <c r="E267" s="16">
        <v>85</v>
      </c>
      <c r="F267" s="14" t="s">
        <v>128</v>
      </c>
      <c r="G267" s="16">
        <v>41</v>
      </c>
      <c r="H267" s="14" t="s">
        <v>82</v>
      </c>
      <c r="I267" s="16">
        <v>2</v>
      </c>
      <c r="J267" s="14" t="s">
        <v>83</v>
      </c>
      <c r="K267" s="14" t="s">
        <v>84</v>
      </c>
      <c r="L267" s="14" t="s">
        <v>85</v>
      </c>
      <c r="M267" s="23">
        <v>0.85</v>
      </c>
      <c r="N267" s="16">
        <v>334</v>
      </c>
      <c r="O267" s="16">
        <v>288</v>
      </c>
      <c r="P267" s="16">
        <v>51</v>
      </c>
      <c r="Q267" s="16">
        <v>623</v>
      </c>
      <c r="R267" s="16">
        <v>104</v>
      </c>
      <c r="S267" s="14" t="s">
        <v>86</v>
      </c>
      <c r="T267" s="16">
        <v>81580</v>
      </c>
      <c r="U267" s="16">
        <v>0</v>
      </c>
      <c r="V267" s="18">
        <v>51502640</v>
      </c>
      <c r="W267" s="18">
        <v>4164518</v>
      </c>
      <c r="X267" s="18">
        <v>1892505</v>
      </c>
      <c r="Y267" s="18">
        <v>0</v>
      </c>
      <c r="Z267" s="18">
        <v>0</v>
      </c>
      <c r="AA267" s="18">
        <v>0</v>
      </c>
      <c r="AB267" s="18">
        <v>1307371</v>
      </c>
      <c r="AC267" s="23">
        <v>0.31</v>
      </c>
      <c r="AD267" s="14" t="str">
        <f>IF(E267=113,"Linn","Iowa ex-Linn")</f>
        <v>Iowa ex-Linn</v>
      </c>
      <c r="AE267" s="23">
        <f>IFERROR(AB267/W267,"N/M")</f>
        <v>0.31393092790089994</v>
      </c>
      <c r="AF267" s="14" t="str">
        <f>B267&amp;"|"&amp;TEXT(E267,"000")&amp;"|"&amp;TEXT(M267,"0.0000")</f>
        <v>2015|085|0.8500</v>
      </c>
      <c r="AG267" s="22" t="str">
        <f>IF(AND(B267&gt;=2015,B267&lt;=2024,C267=19,G267=41,I267=2,K267="A",L267="RBUP",M267&gt;=0.5,M267&lt;=0.85),"IN","OUT")</f>
        <v>IN</v>
      </c>
    </row>
    <row r="268" spans="1:33">
      <c r="A268" s="14" t="s">
        <v>79</v>
      </c>
      <c r="B268" s="16">
        <v>2015</v>
      </c>
      <c r="C268" s="16">
        <v>19</v>
      </c>
      <c r="D268" s="14" t="s">
        <v>80</v>
      </c>
      <c r="E268" s="16">
        <v>87</v>
      </c>
      <c r="F268" s="14" t="s">
        <v>129</v>
      </c>
      <c r="G268" s="16">
        <v>41</v>
      </c>
      <c r="H268" s="14" t="s">
        <v>82</v>
      </c>
      <c r="I268" s="16">
        <v>2</v>
      </c>
      <c r="J268" s="14" t="s">
        <v>83</v>
      </c>
      <c r="K268" s="14" t="s">
        <v>84</v>
      </c>
      <c r="L268" s="14" t="s">
        <v>85</v>
      </c>
      <c r="M268" s="23">
        <v>0.55</v>
      </c>
      <c r="N268" s="16">
        <v>2</v>
      </c>
      <c r="O268" s="16">
        <v>2</v>
      </c>
      <c r="P268" s="16">
        <v>0</v>
      </c>
      <c r="Q268" s="16">
        <v>2</v>
      </c>
      <c r="R268" s="16">
        <v>0</v>
      </c>
      <c r="S268" s="14" t="s">
        <v>86</v>
      </c>
      <c r="T268" s="16">
        <v>134</v>
      </c>
      <c r="U268" s="16">
        <v>0</v>
      </c>
      <c r="V268" s="18">
        <v>40681</v>
      </c>
      <c r="W268" s="18">
        <v>1122</v>
      </c>
      <c r="X268" s="18">
        <v>718</v>
      </c>
      <c r="Y268" s="18">
        <v>0</v>
      </c>
      <c r="Z268" s="18">
        <v>0</v>
      </c>
      <c r="AA268" s="18">
        <v>0</v>
      </c>
      <c r="AB268" s="18">
        <v>0</v>
      </c>
      <c r="AC268" s="23">
        <v>0</v>
      </c>
      <c r="AD268" s="14" t="str">
        <f>IF(E268=113,"Linn","Iowa ex-Linn")</f>
        <v>Iowa ex-Linn</v>
      </c>
      <c r="AE268" s="23">
        <f>IFERROR(AB268/W268,"N/M")</f>
        <v>0.0</v>
      </c>
      <c r="AF268" s="14" t="str">
        <f>B268&amp;"|"&amp;TEXT(E268,"000")&amp;"|"&amp;TEXT(M268,"0.0000")</f>
        <v>2015|087|0.5500</v>
      </c>
      <c r="AG268" s="22" t="str">
        <f>IF(AND(B268&gt;=2015,B268&lt;=2024,C268=19,G268=41,I268=2,K268="A",L268="RBUP",M268&gt;=0.5,M268&lt;=0.85),"IN","OUT")</f>
        <v>IN</v>
      </c>
    </row>
    <row r="269" spans="1:33">
      <c r="A269" s="14" t="s">
        <v>79</v>
      </c>
      <c r="B269" s="16">
        <v>2015</v>
      </c>
      <c r="C269" s="16">
        <v>19</v>
      </c>
      <c r="D269" s="14" t="s">
        <v>80</v>
      </c>
      <c r="E269" s="16">
        <v>87</v>
      </c>
      <c r="F269" s="14" t="s">
        <v>129</v>
      </c>
      <c r="G269" s="16">
        <v>41</v>
      </c>
      <c r="H269" s="14" t="s">
        <v>82</v>
      </c>
      <c r="I269" s="16">
        <v>2</v>
      </c>
      <c r="J269" s="14" t="s">
        <v>83</v>
      </c>
      <c r="K269" s="14" t="s">
        <v>84</v>
      </c>
      <c r="L269" s="14" t="s">
        <v>85</v>
      </c>
      <c r="M269" s="23">
        <v>0.6</v>
      </c>
      <c r="N269" s="16">
        <v>2</v>
      </c>
      <c r="O269" s="16">
        <v>0</v>
      </c>
      <c r="P269" s="16">
        <v>0</v>
      </c>
      <c r="Q269" s="16">
        <v>0</v>
      </c>
      <c r="R269" s="16">
        <v>0</v>
      </c>
      <c r="S269" s="14" t="s">
        <v>86</v>
      </c>
      <c r="T269" s="16">
        <v>0</v>
      </c>
      <c r="U269" s="16">
        <v>0</v>
      </c>
      <c r="V269" s="18">
        <v>0</v>
      </c>
      <c r="W269" s="18">
        <v>0</v>
      </c>
      <c r="X269" s="18">
        <v>0</v>
      </c>
      <c r="Y269" s="18">
        <v>0</v>
      </c>
      <c r="Z269" s="18">
        <v>0</v>
      </c>
      <c r="AA269" s="18">
        <v>0</v>
      </c>
      <c r="AB269" s="18">
        <v>0</v>
      </c>
      <c r="AC269" s="23">
        <v>0</v>
      </c>
      <c r="AD269" s="14" t="str">
        <f>IF(E269=113,"Linn","Iowa ex-Linn")</f>
        <v>Iowa ex-Linn</v>
      </c>
      <c r="AE269" s="23" t="str">
        <f>IFERROR(AB269/W269,"N/M")</f>
        <v>N/M</v>
      </c>
      <c r="AF269" s="14" t="str">
        <f>B269&amp;"|"&amp;TEXT(E269,"000")&amp;"|"&amp;TEXT(M269,"0.0000")</f>
        <v>2015|087|0.6000</v>
      </c>
      <c r="AG269" s="22" t="str">
        <f>IF(AND(B269&gt;=2015,B269&lt;=2024,C269=19,G269=41,I269=2,K269="A",L269="RBUP",M269&gt;=0.5,M269&lt;=0.85),"IN","OUT")</f>
        <v>IN</v>
      </c>
    </row>
    <row r="270" spans="1:33">
      <c r="A270" s="14" t="s">
        <v>79</v>
      </c>
      <c r="B270" s="16">
        <v>2015</v>
      </c>
      <c r="C270" s="16">
        <v>19</v>
      </c>
      <c r="D270" s="14" t="s">
        <v>80</v>
      </c>
      <c r="E270" s="16">
        <v>87</v>
      </c>
      <c r="F270" s="14" t="s">
        <v>129</v>
      </c>
      <c r="G270" s="16">
        <v>41</v>
      </c>
      <c r="H270" s="14" t="s">
        <v>82</v>
      </c>
      <c r="I270" s="16">
        <v>2</v>
      </c>
      <c r="J270" s="14" t="s">
        <v>83</v>
      </c>
      <c r="K270" s="14" t="s">
        <v>84</v>
      </c>
      <c r="L270" s="14" t="s">
        <v>85</v>
      </c>
      <c r="M270" s="23">
        <v>0.65</v>
      </c>
      <c r="N270" s="16">
        <v>2</v>
      </c>
      <c r="O270" s="16">
        <v>1</v>
      </c>
      <c r="P270" s="16">
        <v>1</v>
      </c>
      <c r="Q270" s="16">
        <v>1</v>
      </c>
      <c r="R270" s="16">
        <v>1</v>
      </c>
      <c r="S270" s="14" t="s">
        <v>86</v>
      </c>
      <c r="T270" s="16">
        <v>40</v>
      </c>
      <c r="U270" s="16">
        <v>0</v>
      </c>
      <c r="V270" s="18">
        <v>14136</v>
      </c>
      <c r="W270" s="18">
        <v>732</v>
      </c>
      <c r="X270" s="18">
        <v>432</v>
      </c>
      <c r="Y270" s="18">
        <v>0</v>
      </c>
      <c r="Z270" s="18">
        <v>0</v>
      </c>
      <c r="AA270" s="18">
        <v>0</v>
      </c>
      <c r="AB270" s="18">
        <v>1537</v>
      </c>
      <c r="AC270" s="23">
        <v>2.1</v>
      </c>
      <c r="AD270" s="14" t="str">
        <f>IF(E270=113,"Linn","Iowa ex-Linn")</f>
        <v>Iowa ex-Linn</v>
      </c>
      <c r="AE270" s="23">
        <f>IFERROR(AB270/W270,"N/M")</f>
        <v>2.099726775956284</v>
      </c>
      <c r="AF270" s="14" t="str">
        <f>B270&amp;"|"&amp;TEXT(E270,"000")&amp;"|"&amp;TEXT(M270,"0.0000")</f>
        <v>2015|087|0.6500</v>
      </c>
      <c r="AG270" s="22" t="str">
        <f>IF(AND(B270&gt;=2015,B270&lt;=2024,C270=19,G270=41,I270=2,K270="A",L270="RBUP",M270&gt;=0.5,M270&lt;=0.85),"IN","OUT")</f>
        <v>IN</v>
      </c>
    </row>
    <row r="271" spans="1:33">
      <c r="A271" s="14" t="s">
        <v>79</v>
      </c>
      <c r="B271" s="16">
        <v>2015</v>
      </c>
      <c r="C271" s="16">
        <v>19</v>
      </c>
      <c r="D271" s="14" t="s">
        <v>80</v>
      </c>
      <c r="E271" s="16">
        <v>87</v>
      </c>
      <c r="F271" s="14" t="s">
        <v>129</v>
      </c>
      <c r="G271" s="16">
        <v>41</v>
      </c>
      <c r="H271" s="14" t="s">
        <v>82</v>
      </c>
      <c r="I271" s="16">
        <v>2</v>
      </c>
      <c r="J271" s="14" t="s">
        <v>83</v>
      </c>
      <c r="K271" s="14" t="s">
        <v>84</v>
      </c>
      <c r="L271" s="14" t="s">
        <v>85</v>
      </c>
      <c r="M271" s="23">
        <v>0.7</v>
      </c>
      <c r="N271" s="16">
        <v>37</v>
      </c>
      <c r="O271" s="16">
        <v>27</v>
      </c>
      <c r="P271" s="16">
        <v>2</v>
      </c>
      <c r="Q271" s="16">
        <v>33</v>
      </c>
      <c r="R271" s="16">
        <v>2</v>
      </c>
      <c r="S271" s="14" t="s">
        <v>86</v>
      </c>
      <c r="T271" s="16">
        <v>2053</v>
      </c>
      <c r="U271" s="16">
        <v>0</v>
      </c>
      <c r="V271" s="18">
        <v>942124</v>
      </c>
      <c r="W271" s="18">
        <v>70904</v>
      </c>
      <c r="X271" s="18">
        <v>46859</v>
      </c>
      <c r="Y271" s="18">
        <v>0</v>
      </c>
      <c r="Z271" s="18">
        <v>0</v>
      </c>
      <c r="AA271" s="18">
        <v>0</v>
      </c>
      <c r="AB271" s="18">
        <v>4721</v>
      </c>
      <c r="AC271" s="23">
        <v>0.07000000000000001</v>
      </c>
      <c r="AD271" s="14" t="str">
        <f>IF(E271=113,"Linn","Iowa ex-Linn")</f>
        <v>Iowa ex-Linn</v>
      </c>
      <c r="AE271" s="23">
        <f>IFERROR(AB271/W271,"N/M")</f>
        <v>0.06658298544510888</v>
      </c>
      <c r="AF271" s="14" t="str">
        <f>B271&amp;"|"&amp;TEXT(E271,"000")&amp;"|"&amp;TEXT(M271,"0.0000")</f>
        <v>2015|087|0.7000</v>
      </c>
      <c r="AG271" s="22" t="str">
        <f>IF(AND(B271&gt;=2015,B271&lt;=2024,C271=19,G271=41,I271=2,K271="A",L271="RBUP",M271&gt;=0.5,M271&lt;=0.85),"IN","OUT")</f>
        <v>IN</v>
      </c>
    </row>
    <row r="272" spans="1:33">
      <c r="A272" s="14" t="s">
        <v>79</v>
      </c>
      <c r="B272" s="16">
        <v>2015</v>
      </c>
      <c r="C272" s="16">
        <v>19</v>
      </c>
      <c r="D272" s="14" t="s">
        <v>80</v>
      </c>
      <c r="E272" s="16">
        <v>87</v>
      </c>
      <c r="F272" s="14" t="s">
        <v>129</v>
      </c>
      <c r="G272" s="16">
        <v>41</v>
      </c>
      <c r="H272" s="14" t="s">
        <v>82</v>
      </c>
      <c r="I272" s="16">
        <v>2</v>
      </c>
      <c r="J272" s="14" t="s">
        <v>83</v>
      </c>
      <c r="K272" s="14" t="s">
        <v>84</v>
      </c>
      <c r="L272" s="14" t="s">
        <v>85</v>
      </c>
      <c r="M272" s="23">
        <v>0.75</v>
      </c>
      <c r="N272" s="16">
        <v>165</v>
      </c>
      <c r="O272" s="16">
        <v>120</v>
      </c>
      <c r="P272" s="16">
        <v>19</v>
      </c>
      <c r="Q272" s="16">
        <v>173</v>
      </c>
      <c r="R272" s="16">
        <v>20</v>
      </c>
      <c r="S272" s="14" t="s">
        <v>86</v>
      </c>
      <c r="T272" s="16">
        <v>13273</v>
      </c>
      <c r="U272" s="16">
        <v>0</v>
      </c>
      <c r="V272" s="18">
        <v>6935146</v>
      </c>
      <c r="W272" s="18">
        <v>483744</v>
      </c>
      <c r="X272" s="18">
        <v>313975</v>
      </c>
      <c r="Y272" s="18">
        <v>0</v>
      </c>
      <c r="Z272" s="18">
        <v>0</v>
      </c>
      <c r="AA272" s="18">
        <v>0</v>
      </c>
      <c r="AB272" s="18">
        <v>61595</v>
      </c>
      <c r="AC272" s="23">
        <v>0.13</v>
      </c>
      <c r="AD272" s="14" t="str">
        <f>IF(E272=113,"Linn","Iowa ex-Linn")</f>
        <v>Iowa ex-Linn</v>
      </c>
      <c r="AE272" s="23">
        <f>IFERROR(AB272/W272,"N/M")</f>
        <v>0.1273297446583317</v>
      </c>
      <c r="AF272" s="14" t="str">
        <f>B272&amp;"|"&amp;TEXT(E272,"000")&amp;"|"&amp;TEXT(M272,"0.0000")</f>
        <v>2015|087|0.7500</v>
      </c>
      <c r="AG272" s="22" t="str">
        <f>IF(AND(B272&gt;=2015,B272&lt;=2024,C272=19,G272=41,I272=2,K272="A",L272="RBUP",M272&gt;=0.5,M272&lt;=0.85),"IN","OUT")</f>
        <v>IN</v>
      </c>
    </row>
    <row r="273" spans="1:33">
      <c r="A273" s="14" t="s">
        <v>79</v>
      </c>
      <c r="B273" s="16">
        <v>2015</v>
      </c>
      <c r="C273" s="16">
        <v>19</v>
      </c>
      <c r="D273" s="14" t="s">
        <v>80</v>
      </c>
      <c r="E273" s="16">
        <v>87</v>
      </c>
      <c r="F273" s="14" t="s">
        <v>129</v>
      </c>
      <c r="G273" s="16">
        <v>41</v>
      </c>
      <c r="H273" s="14" t="s">
        <v>82</v>
      </c>
      <c r="I273" s="16">
        <v>2</v>
      </c>
      <c r="J273" s="14" t="s">
        <v>83</v>
      </c>
      <c r="K273" s="14" t="s">
        <v>84</v>
      </c>
      <c r="L273" s="14" t="s">
        <v>85</v>
      </c>
      <c r="M273" s="23">
        <v>0.8</v>
      </c>
      <c r="N273" s="16">
        <v>237</v>
      </c>
      <c r="O273" s="16">
        <v>186</v>
      </c>
      <c r="P273" s="16">
        <v>22</v>
      </c>
      <c r="Q273" s="16">
        <v>232</v>
      </c>
      <c r="R273" s="16">
        <v>27</v>
      </c>
      <c r="S273" s="14" t="s">
        <v>86</v>
      </c>
      <c r="T273" s="16">
        <v>32200</v>
      </c>
      <c r="U273" s="16">
        <v>0</v>
      </c>
      <c r="V273" s="18">
        <v>18638916</v>
      </c>
      <c r="W273" s="18">
        <v>1404943</v>
      </c>
      <c r="X273" s="18">
        <v>895874</v>
      </c>
      <c r="Y273" s="18">
        <v>0</v>
      </c>
      <c r="Z273" s="18">
        <v>0</v>
      </c>
      <c r="AA273" s="18">
        <v>0</v>
      </c>
      <c r="AB273" s="18">
        <v>106420</v>
      </c>
      <c r="AC273" s="23">
        <v>0.08</v>
      </c>
      <c r="AD273" s="14" t="str">
        <f>IF(E273=113,"Linn","Iowa ex-Linn")</f>
        <v>Iowa ex-Linn</v>
      </c>
      <c r="AE273" s="23">
        <f>IFERROR(AB273/W273,"N/M")</f>
        <v>0.07574684524567901</v>
      </c>
      <c r="AF273" s="14" t="str">
        <f>B273&amp;"|"&amp;TEXT(E273,"000")&amp;"|"&amp;TEXT(M273,"0.0000")</f>
        <v>2015|087|0.8000</v>
      </c>
      <c r="AG273" s="22" t="str">
        <f>IF(AND(B273&gt;=2015,B273&lt;=2024,C273=19,G273=41,I273=2,K273="A",L273="RBUP",M273&gt;=0.5,M273&lt;=0.85),"IN","OUT")</f>
        <v>IN</v>
      </c>
    </row>
    <row r="274" spans="1:33">
      <c r="A274" s="14" t="s">
        <v>79</v>
      </c>
      <c r="B274" s="16">
        <v>2015</v>
      </c>
      <c r="C274" s="16">
        <v>19</v>
      </c>
      <c r="D274" s="14" t="s">
        <v>80</v>
      </c>
      <c r="E274" s="16">
        <v>87</v>
      </c>
      <c r="F274" s="14" t="s">
        <v>129</v>
      </c>
      <c r="G274" s="16">
        <v>41</v>
      </c>
      <c r="H274" s="14" t="s">
        <v>82</v>
      </c>
      <c r="I274" s="16">
        <v>2</v>
      </c>
      <c r="J274" s="14" t="s">
        <v>83</v>
      </c>
      <c r="K274" s="14" t="s">
        <v>84</v>
      </c>
      <c r="L274" s="14" t="s">
        <v>85</v>
      </c>
      <c r="M274" s="23">
        <v>0.85</v>
      </c>
      <c r="N274" s="16">
        <v>97</v>
      </c>
      <c r="O274" s="16">
        <v>78</v>
      </c>
      <c r="P274" s="16">
        <v>19</v>
      </c>
      <c r="Q274" s="16">
        <v>167</v>
      </c>
      <c r="R274" s="16">
        <v>36</v>
      </c>
      <c r="S274" s="14" t="s">
        <v>86</v>
      </c>
      <c r="T274" s="16">
        <v>15881</v>
      </c>
      <c r="U274" s="16">
        <v>0</v>
      </c>
      <c r="V274" s="18">
        <v>9704529</v>
      </c>
      <c r="W274" s="18">
        <v>920177</v>
      </c>
      <c r="X274" s="18">
        <v>412804</v>
      </c>
      <c r="Y274" s="18">
        <v>0</v>
      </c>
      <c r="Z274" s="18">
        <v>0</v>
      </c>
      <c r="AA274" s="18">
        <v>0</v>
      </c>
      <c r="AB274" s="18">
        <v>395405</v>
      </c>
      <c r="AC274" s="23">
        <v>0.43</v>
      </c>
      <c r="AD274" s="14" t="str">
        <f>IF(E274=113,"Linn","Iowa ex-Linn")</f>
        <v>Iowa ex-Linn</v>
      </c>
      <c r="AE274" s="23">
        <f>IFERROR(AB274/W274,"N/M")</f>
        <v>0.4297053719012755</v>
      </c>
      <c r="AF274" s="14" t="str">
        <f>B274&amp;"|"&amp;TEXT(E274,"000")&amp;"|"&amp;TEXT(M274,"0.0000")</f>
        <v>2015|087|0.8500</v>
      </c>
      <c r="AG274" s="22" t="str">
        <f>IF(AND(B274&gt;=2015,B274&lt;=2024,C274=19,G274=41,I274=2,K274="A",L274="RBUP",M274&gt;=0.5,M274&lt;=0.85),"IN","OUT")</f>
        <v>IN</v>
      </c>
    </row>
    <row r="275" spans="1:33">
      <c r="A275" s="14" t="s">
        <v>79</v>
      </c>
      <c r="B275" s="16">
        <v>2015</v>
      </c>
      <c r="C275" s="16">
        <v>19</v>
      </c>
      <c r="D275" s="14" t="s">
        <v>80</v>
      </c>
      <c r="E275" s="16">
        <v>89</v>
      </c>
      <c r="F275" s="14" t="s">
        <v>130</v>
      </c>
      <c r="G275" s="16">
        <v>41</v>
      </c>
      <c r="H275" s="14" t="s">
        <v>82</v>
      </c>
      <c r="I275" s="16">
        <v>2</v>
      </c>
      <c r="J275" s="14" t="s">
        <v>83</v>
      </c>
      <c r="K275" s="14" t="s">
        <v>84</v>
      </c>
      <c r="L275" s="14" t="s">
        <v>85</v>
      </c>
      <c r="M275" s="23">
        <v>0.5</v>
      </c>
      <c r="N275" s="16">
        <v>1</v>
      </c>
      <c r="O275" s="16">
        <v>1</v>
      </c>
      <c r="P275" s="16">
        <v>0</v>
      </c>
      <c r="Q275" s="16">
        <v>1</v>
      </c>
      <c r="R275" s="16">
        <v>0</v>
      </c>
      <c r="S275" s="14" t="s">
        <v>86</v>
      </c>
      <c r="T275" s="16">
        <v>51</v>
      </c>
      <c r="U275" s="16">
        <v>0</v>
      </c>
      <c r="V275" s="18">
        <v>15768</v>
      </c>
      <c r="W275" s="18">
        <v>178</v>
      </c>
      <c r="X275" s="18">
        <v>119</v>
      </c>
      <c r="Y275" s="18">
        <v>0</v>
      </c>
      <c r="Z275" s="18">
        <v>0</v>
      </c>
      <c r="AA275" s="18">
        <v>0</v>
      </c>
      <c r="AB275" s="18">
        <v>0</v>
      </c>
      <c r="AC275" s="23">
        <v>0</v>
      </c>
      <c r="AD275" s="14" t="str">
        <f>IF(E275=113,"Linn","Iowa ex-Linn")</f>
        <v>Iowa ex-Linn</v>
      </c>
      <c r="AE275" s="23">
        <f>IFERROR(AB275/W275,"N/M")</f>
        <v>0.0</v>
      </c>
      <c r="AF275" s="14" t="str">
        <f>B275&amp;"|"&amp;TEXT(E275,"000")&amp;"|"&amp;TEXT(M275,"0.0000")</f>
        <v>2015|089|0.5000</v>
      </c>
      <c r="AG275" s="22" t="str">
        <f>IF(AND(B275&gt;=2015,B275&lt;=2024,C275=19,G275=41,I275=2,K275="A",L275="RBUP",M275&gt;=0.5,M275&lt;=0.85),"IN","OUT")</f>
        <v>IN</v>
      </c>
    </row>
    <row r="276" spans="1:33">
      <c r="A276" s="14" t="s">
        <v>79</v>
      </c>
      <c r="B276" s="16">
        <v>2015</v>
      </c>
      <c r="C276" s="16">
        <v>19</v>
      </c>
      <c r="D276" s="14" t="s">
        <v>80</v>
      </c>
      <c r="E276" s="16">
        <v>89</v>
      </c>
      <c r="F276" s="14" t="s">
        <v>130</v>
      </c>
      <c r="G276" s="16">
        <v>41</v>
      </c>
      <c r="H276" s="14" t="s">
        <v>82</v>
      </c>
      <c r="I276" s="16">
        <v>2</v>
      </c>
      <c r="J276" s="14" t="s">
        <v>83</v>
      </c>
      <c r="K276" s="14" t="s">
        <v>84</v>
      </c>
      <c r="L276" s="14" t="s">
        <v>85</v>
      </c>
      <c r="M276" s="23">
        <v>0.65</v>
      </c>
      <c r="N276" s="16">
        <v>6</v>
      </c>
      <c r="O276" s="16">
        <v>4</v>
      </c>
      <c r="P276" s="16">
        <v>0</v>
      </c>
      <c r="Q276" s="16">
        <v>5</v>
      </c>
      <c r="R276" s="16">
        <v>0</v>
      </c>
      <c r="S276" s="14" t="s">
        <v>86</v>
      </c>
      <c r="T276" s="16">
        <v>239</v>
      </c>
      <c r="U276" s="16">
        <v>0</v>
      </c>
      <c r="V276" s="18">
        <v>110328</v>
      </c>
      <c r="W276" s="18">
        <v>3471</v>
      </c>
      <c r="X276" s="18">
        <v>2047</v>
      </c>
      <c r="Y276" s="18">
        <v>0</v>
      </c>
      <c r="Z276" s="18">
        <v>0</v>
      </c>
      <c r="AA276" s="18">
        <v>0</v>
      </c>
      <c r="AB276" s="18">
        <v>0</v>
      </c>
      <c r="AC276" s="23">
        <v>0</v>
      </c>
      <c r="AD276" s="14" t="str">
        <f>IF(E276=113,"Linn","Iowa ex-Linn")</f>
        <v>Iowa ex-Linn</v>
      </c>
      <c r="AE276" s="23">
        <f>IFERROR(AB276/W276,"N/M")</f>
        <v>0.0</v>
      </c>
      <c r="AF276" s="14" t="str">
        <f>B276&amp;"|"&amp;TEXT(E276,"000")&amp;"|"&amp;TEXT(M276,"0.0000")</f>
        <v>2015|089|0.6500</v>
      </c>
      <c r="AG276" s="22" t="str">
        <f>IF(AND(B276&gt;=2015,B276&lt;=2024,C276=19,G276=41,I276=2,K276="A",L276="RBUP",M276&gt;=0.5,M276&lt;=0.85),"IN","OUT")</f>
        <v>IN</v>
      </c>
    </row>
    <row r="277" spans="1:33">
      <c r="A277" s="14" t="s">
        <v>79</v>
      </c>
      <c r="B277" s="16">
        <v>2015</v>
      </c>
      <c r="C277" s="16">
        <v>19</v>
      </c>
      <c r="D277" s="14" t="s">
        <v>80</v>
      </c>
      <c r="E277" s="16">
        <v>89</v>
      </c>
      <c r="F277" s="14" t="s">
        <v>130</v>
      </c>
      <c r="G277" s="16">
        <v>41</v>
      </c>
      <c r="H277" s="14" t="s">
        <v>82</v>
      </c>
      <c r="I277" s="16">
        <v>2</v>
      </c>
      <c r="J277" s="14" t="s">
        <v>83</v>
      </c>
      <c r="K277" s="14" t="s">
        <v>84</v>
      </c>
      <c r="L277" s="14" t="s">
        <v>85</v>
      </c>
      <c r="M277" s="23">
        <v>0.7</v>
      </c>
      <c r="N277" s="16">
        <v>25</v>
      </c>
      <c r="O277" s="16">
        <v>20</v>
      </c>
      <c r="P277" s="16">
        <v>0</v>
      </c>
      <c r="Q277" s="16">
        <v>28</v>
      </c>
      <c r="R277" s="16">
        <v>0</v>
      </c>
      <c r="S277" s="14" t="s">
        <v>86</v>
      </c>
      <c r="T277" s="16">
        <v>3516</v>
      </c>
      <c r="U277" s="16">
        <v>0</v>
      </c>
      <c r="V277" s="18">
        <v>1869516</v>
      </c>
      <c r="W277" s="18">
        <v>68825</v>
      </c>
      <c r="X277" s="18">
        <v>47429</v>
      </c>
      <c r="Y277" s="18">
        <v>0</v>
      </c>
      <c r="Z277" s="18">
        <v>0</v>
      </c>
      <c r="AA277" s="18">
        <v>0</v>
      </c>
      <c r="AB277" s="18">
        <v>0</v>
      </c>
      <c r="AC277" s="23">
        <v>0</v>
      </c>
      <c r="AD277" s="14" t="str">
        <f>IF(E277=113,"Linn","Iowa ex-Linn")</f>
        <v>Iowa ex-Linn</v>
      </c>
      <c r="AE277" s="23">
        <f>IFERROR(AB277/W277,"N/M")</f>
        <v>0.0</v>
      </c>
      <c r="AF277" s="14" t="str">
        <f>B277&amp;"|"&amp;TEXT(E277,"000")&amp;"|"&amp;TEXT(M277,"0.0000")</f>
        <v>2015|089|0.7000</v>
      </c>
      <c r="AG277" s="22" t="str">
        <f>IF(AND(B277&gt;=2015,B277&lt;=2024,C277=19,G277=41,I277=2,K277="A",L277="RBUP",M277&gt;=0.5,M277&lt;=0.85),"IN","OUT")</f>
        <v>IN</v>
      </c>
    </row>
    <row r="278" spans="1:33">
      <c r="A278" s="14" t="s">
        <v>79</v>
      </c>
      <c r="B278" s="16">
        <v>2015</v>
      </c>
      <c r="C278" s="16">
        <v>19</v>
      </c>
      <c r="D278" s="14" t="s">
        <v>80</v>
      </c>
      <c r="E278" s="16">
        <v>89</v>
      </c>
      <c r="F278" s="14" t="s">
        <v>130</v>
      </c>
      <c r="G278" s="16">
        <v>41</v>
      </c>
      <c r="H278" s="14" t="s">
        <v>82</v>
      </c>
      <c r="I278" s="16">
        <v>2</v>
      </c>
      <c r="J278" s="14" t="s">
        <v>83</v>
      </c>
      <c r="K278" s="14" t="s">
        <v>84</v>
      </c>
      <c r="L278" s="14" t="s">
        <v>85</v>
      </c>
      <c r="M278" s="23">
        <v>0.75</v>
      </c>
      <c r="N278" s="16">
        <v>89</v>
      </c>
      <c r="O278" s="16">
        <v>70</v>
      </c>
      <c r="P278" s="16">
        <v>0</v>
      </c>
      <c r="Q278" s="16">
        <v>77</v>
      </c>
      <c r="R278" s="16">
        <v>0</v>
      </c>
      <c r="S278" s="14" t="s">
        <v>86</v>
      </c>
      <c r="T278" s="16">
        <v>11005</v>
      </c>
      <c r="U278" s="16">
        <v>0</v>
      </c>
      <c r="V278" s="18">
        <v>6287099</v>
      </c>
      <c r="W278" s="18">
        <v>286736</v>
      </c>
      <c r="X278" s="18">
        <v>203420</v>
      </c>
      <c r="Y278" s="18">
        <v>0</v>
      </c>
      <c r="Z278" s="18">
        <v>0</v>
      </c>
      <c r="AA278" s="18">
        <v>0</v>
      </c>
      <c r="AB278" s="18">
        <v>0</v>
      </c>
      <c r="AC278" s="23">
        <v>0</v>
      </c>
      <c r="AD278" s="14" t="str">
        <f>IF(E278=113,"Linn","Iowa ex-Linn")</f>
        <v>Iowa ex-Linn</v>
      </c>
      <c r="AE278" s="23">
        <f>IFERROR(AB278/W278,"N/M")</f>
        <v>0.0</v>
      </c>
      <c r="AF278" s="14" t="str">
        <f>B278&amp;"|"&amp;TEXT(E278,"000")&amp;"|"&amp;TEXT(M278,"0.0000")</f>
        <v>2015|089|0.7500</v>
      </c>
      <c r="AG278" s="22" t="str">
        <f>IF(AND(B278&gt;=2015,B278&lt;=2024,C278=19,G278=41,I278=2,K278="A",L278="RBUP",M278&gt;=0.5,M278&lt;=0.85),"IN","OUT")</f>
        <v>IN</v>
      </c>
    </row>
    <row r="279" spans="1:33">
      <c r="A279" s="14" t="s">
        <v>79</v>
      </c>
      <c r="B279" s="16">
        <v>2015</v>
      </c>
      <c r="C279" s="16">
        <v>19</v>
      </c>
      <c r="D279" s="14" t="s">
        <v>80</v>
      </c>
      <c r="E279" s="16">
        <v>89</v>
      </c>
      <c r="F279" s="14" t="s">
        <v>130</v>
      </c>
      <c r="G279" s="16">
        <v>41</v>
      </c>
      <c r="H279" s="14" t="s">
        <v>82</v>
      </c>
      <c r="I279" s="16">
        <v>2</v>
      </c>
      <c r="J279" s="14" t="s">
        <v>83</v>
      </c>
      <c r="K279" s="14" t="s">
        <v>84</v>
      </c>
      <c r="L279" s="14" t="s">
        <v>85</v>
      </c>
      <c r="M279" s="23">
        <v>0.8</v>
      </c>
      <c r="N279" s="16">
        <v>246</v>
      </c>
      <c r="O279" s="16">
        <v>198</v>
      </c>
      <c r="P279" s="16">
        <v>3</v>
      </c>
      <c r="Q279" s="16">
        <v>265</v>
      </c>
      <c r="R279" s="16">
        <v>3</v>
      </c>
      <c r="S279" s="14" t="s">
        <v>86</v>
      </c>
      <c r="T279" s="16">
        <v>41053</v>
      </c>
      <c r="U279" s="16">
        <v>0</v>
      </c>
      <c r="V279" s="18">
        <v>25177487</v>
      </c>
      <c r="W279" s="18">
        <v>1475014</v>
      </c>
      <c r="X279" s="18">
        <v>908086</v>
      </c>
      <c r="Y279" s="18">
        <v>0</v>
      </c>
      <c r="Z279" s="18">
        <v>0</v>
      </c>
      <c r="AA279" s="18">
        <v>0</v>
      </c>
      <c r="AB279" s="18">
        <v>12683</v>
      </c>
      <c r="AC279" s="23">
        <v>0.01</v>
      </c>
      <c r="AD279" s="14" t="str">
        <f>IF(E279=113,"Linn","Iowa ex-Linn")</f>
        <v>Iowa ex-Linn</v>
      </c>
      <c r="AE279" s="23">
        <f>IFERROR(AB279/W279,"N/M")</f>
        <v>0.008598562454322467</v>
      </c>
      <c r="AF279" s="14" t="str">
        <f>B279&amp;"|"&amp;TEXT(E279,"000")&amp;"|"&amp;TEXT(M279,"0.0000")</f>
        <v>2015|089|0.8000</v>
      </c>
      <c r="AG279" s="22" t="str">
        <f>IF(AND(B279&gt;=2015,B279&lt;=2024,C279=19,G279=41,I279=2,K279="A",L279="RBUP",M279&gt;=0.5,M279&lt;=0.85),"IN","OUT")</f>
        <v>IN</v>
      </c>
    </row>
    <row r="280" spans="1:33">
      <c r="A280" s="14" t="s">
        <v>79</v>
      </c>
      <c r="B280" s="16">
        <v>2015</v>
      </c>
      <c r="C280" s="16">
        <v>19</v>
      </c>
      <c r="D280" s="14" t="s">
        <v>80</v>
      </c>
      <c r="E280" s="16">
        <v>89</v>
      </c>
      <c r="F280" s="14" t="s">
        <v>130</v>
      </c>
      <c r="G280" s="16">
        <v>41</v>
      </c>
      <c r="H280" s="14" t="s">
        <v>82</v>
      </c>
      <c r="I280" s="16">
        <v>2</v>
      </c>
      <c r="J280" s="14" t="s">
        <v>83</v>
      </c>
      <c r="K280" s="14" t="s">
        <v>84</v>
      </c>
      <c r="L280" s="14" t="s">
        <v>85</v>
      </c>
      <c r="M280" s="23">
        <v>0.85</v>
      </c>
      <c r="N280" s="16">
        <v>245</v>
      </c>
      <c r="O280" s="16">
        <v>210</v>
      </c>
      <c r="P280" s="16">
        <v>13</v>
      </c>
      <c r="Q280" s="16">
        <v>295</v>
      </c>
      <c r="R280" s="16">
        <v>14</v>
      </c>
      <c r="S280" s="14" t="s">
        <v>86</v>
      </c>
      <c r="T280" s="16">
        <v>57412</v>
      </c>
      <c r="U280" s="16">
        <v>0</v>
      </c>
      <c r="V280" s="18">
        <v>37365243</v>
      </c>
      <c r="W280" s="18">
        <v>2640075</v>
      </c>
      <c r="X280" s="18">
        <v>1291940</v>
      </c>
      <c r="Y280" s="18">
        <v>0</v>
      </c>
      <c r="Z280" s="18">
        <v>0</v>
      </c>
      <c r="AA280" s="18">
        <v>0</v>
      </c>
      <c r="AB280" s="18">
        <v>130515</v>
      </c>
      <c r="AC280" s="23">
        <v>0.05</v>
      </c>
      <c r="AD280" s="14" t="str">
        <f>IF(E280=113,"Linn","Iowa ex-Linn")</f>
        <v>Iowa ex-Linn</v>
      </c>
      <c r="AE280" s="23">
        <f>IFERROR(AB280/W280,"N/M")</f>
        <v>0.04943609556546689</v>
      </c>
      <c r="AF280" s="14" t="str">
        <f>B280&amp;"|"&amp;TEXT(E280,"000")&amp;"|"&amp;TEXT(M280,"0.0000")</f>
        <v>2015|089|0.8500</v>
      </c>
      <c r="AG280" s="22" t="str">
        <f>IF(AND(B280&gt;=2015,B280&lt;=2024,C280=19,G280=41,I280=2,K280="A",L280="RBUP",M280&gt;=0.5,M280&lt;=0.85),"IN","OUT")</f>
        <v>IN</v>
      </c>
    </row>
    <row r="281" spans="1:33">
      <c r="A281" s="14" t="s">
        <v>79</v>
      </c>
      <c r="B281" s="16">
        <v>2015</v>
      </c>
      <c r="C281" s="16">
        <v>19</v>
      </c>
      <c r="D281" s="14" t="s">
        <v>80</v>
      </c>
      <c r="E281" s="16">
        <v>91</v>
      </c>
      <c r="F281" s="14" t="s">
        <v>131</v>
      </c>
      <c r="G281" s="16">
        <v>41</v>
      </c>
      <c r="H281" s="14" t="s">
        <v>82</v>
      </c>
      <c r="I281" s="16">
        <v>2</v>
      </c>
      <c r="J281" s="14" t="s">
        <v>83</v>
      </c>
      <c r="K281" s="14" t="s">
        <v>84</v>
      </c>
      <c r="L281" s="14" t="s">
        <v>85</v>
      </c>
      <c r="M281" s="23">
        <v>0.6</v>
      </c>
      <c r="N281" s="16">
        <v>1</v>
      </c>
      <c r="O281" s="16">
        <v>1</v>
      </c>
      <c r="P281" s="16">
        <v>0</v>
      </c>
      <c r="Q281" s="16">
        <v>1</v>
      </c>
      <c r="R281" s="16">
        <v>0</v>
      </c>
      <c r="S281" s="14" t="s">
        <v>86</v>
      </c>
      <c r="T281" s="16">
        <v>76</v>
      </c>
      <c r="U281" s="16">
        <v>0</v>
      </c>
      <c r="V281" s="18">
        <v>39207</v>
      </c>
      <c r="W281" s="18">
        <v>516</v>
      </c>
      <c r="X281" s="18">
        <v>330</v>
      </c>
      <c r="Y281" s="18">
        <v>0</v>
      </c>
      <c r="Z281" s="18">
        <v>0</v>
      </c>
      <c r="AA281" s="18">
        <v>0</v>
      </c>
      <c r="AB281" s="18">
        <v>0</v>
      </c>
      <c r="AC281" s="23">
        <v>0</v>
      </c>
      <c r="AD281" s="14" t="str">
        <f>IF(E281=113,"Linn","Iowa ex-Linn")</f>
        <v>Iowa ex-Linn</v>
      </c>
      <c r="AE281" s="23">
        <f>IFERROR(AB281/W281,"N/M")</f>
        <v>0.0</v>
      </c>
      <c r="AF281" s="14" t="str">
        <f>B281&amp;"|"&amp;TEXT(E281,"000")&amp;"|"&amp;TEXT(M281,"0.0000")</f>
        <v>2015|091|0.6000</v>
      </c>
      <c r="AG281" s="22" t="str">
        <f>IF(AND(B281&gt;=2015,B281&lt;=2024,C281=19,G281=41,I281=2,K281="A",L281="RBUP",M281&gt;=0.5,M281&lt;=0.85),"IN","OUT")</f>
        <v>IN</v>
      </c>
    </row>
    <row r="282" spans="1:33">
      <c r="A282" s="14" t="s">
        <v>79</v>
      </c>
      <c r="B282" s="16">
        <v>2015</v>
      </c>
      <c r="C282" s="16">
        <v>19</v>
      </c>
      <c r="D282" s="14" t="s">
        <v>80</v>
      </c>
      <c r="E282" s="16">
        <v>91</v>
      </c>
      <c r="F282" s="14" t="s">
        <v>131</v>
      </c>
      <c r="G282" s="16">
        <v>41</v>
      </c>
      <c r="H282" s="14" t="s">
        <v>82</v>
      </c>
      <c r="I282" s="16">
        <v>2</v>
      </c>
      <c r="J282" s="14" t="s">
        <v>83</v>
      </c>
      <c r="K282" s="14" t="s">
        <v>84</v>
      </c>
      <c r="L282" s="14" t="s">
        <v>85</v>
      </c>
      <c r="M282" s="23">
        <v>0.65</v>
      </c>
      <c r="N282" s="16">
        <v>17</v>
      </c>
      <c r="O282" s="16">
        <v>14</v>
      </c>
      <c r="P282" s="16">
        <v>0</v>
      </c>
      <c r="Q282" s="16">
        <v>19</v>
      </c>
      <c r="R282" s="16">
        <v>0</v>
      </c>
      <c r="S282" s="14" t="s">
        <v>86</v>
      </c>
      <c r="T282" s="16">
        <v>929</v>
      </c>
      <c r="U282" s="16">
        <v>0</v>
      </c>
      <c r="V282" s="18">
        <v>479241</v>
      </c>
      <c r="W282" s="18">
        <v>9590</v>
      </c>
      <c r="X282" s="18">
        <v>5658</v>
      </c>
      <c r="Y282" s="18">
        <v>0</v>
      </c>
      <c r="Z282" s="18">
        <v>0</v>
      </c>
      <c r="AA282" s="18">
        <v>0</v>
      </c>
      <c r="AB282" s="18">
        <v>0</v>
      </c>
      <c r="AC282" s="23">
        <v>0</v>
      </c>
      <c r="AD282" s="14" t="str">
        <f>IF(E282=113,"Linn","Iowa ex-Linn")</f>
        <v>Iowa ex-Linn</v>
      </c>
      <c r="AE282" s="23">
        <f>IFERROR(AB282/W282,"N/M")</f>
        <v>0.0</v>
      </c>
      <c r="AF282" s="14" t="str">
        <f>B282&amp;"|"&amp;TEXT(E282,"000")&amp;"|"&amp;TEXT(M282,"0.0000")</f>
        <v>2015|091|0.6500</v>
      </c>
      <c r="AG282" s="22" t="str">
        <f>IF(AND(B282&gt;=2015,B282&lt;=2024,C282=19,G282=41,I282=2,K282="A",L282="RBUP",M282&gt;=0.5,M282&lt;=0.85),"IN","OUT")</f>
        <v>IN</v>
      </c>
    </row>
    <row r="283" spans="1:33">
      <c r="A283" s="14" t="s">
        <v>79</v>
      </c>
      <c r="B283" s="16">
        <v>2015</v>
      </c>
      <c r="C283" s="16">
        <v>19</v>
      </c>
      <c r="D283" s="14" t="s">
        <v>80</v>
      </c>
      <c r="E283" s="16">
        <v>91</v>
      </c>
      <c r="F283" s="14" t="s">
        <v>131</v>
      </c>
      <c r="G283" s="16">
        <v>41</v>
      </c>
      <c r="H283" s="14" t="s">
        <v>82</v>
      </c>
      <c r="I283" s="16">
        <v>2</v>
      </c>
      <c r="J283" s="14" t="s">
        <v>83</v>
      </c>
      <c r="K283" s="14" t="s">
        <v>84</v>
      </c>
      <c r="L283" s="14" t="s">
        <v>85</v>
      </c>
      <c r="M283" s="23">
        <v>0.7</v>
      </c>
      <c r="N283" s="16">
        <v>23</v>
      </c>
      <c r="O283" s="16">
        <v>19</v>
      </c>
      <c r="P283" s="16">
        <v>0</v>
      </c>
      <c r="Q283" s="16">
        <v>31</v>
      </c>
      <c r="R283" s="16">
        <v>0</v>
      </c>
      <c r="S283" s="14" t="s">
        <v>86</v>
      </c>
      <c r="T283" s="16">
        <v>1902</v>
      </c>
      <c r="U283" s="16">
        <v>0</v>
      </c>
      <c r="V283" s="18">
        <v>1053379</v>
      </c>
      <c r="W283" s="18">
        <v>26683</v>
      </c>
      <c r="X283" s="18">
        <v>16925</v>
      </c>
      <c r="Y283" s="18">
        <v>0</v>
      </c>
      <c r="Z283" s="18">
        <v>0</v>
      </c>
      <c r="AA283" s="18">
        <v>0</v>
      </c>
      <c r="AB283" s="18">
        <v>0</v>
      </c>
      <c r="AC283" s="23">
        <v>0</v>
      </c>
      <c r="AD283" s="14" t="str">
        <f>IF(E283=113,"Linn","Iowa ex-Linn")</f>
        <v>Iowa ex-Linn</v>
      </c>
      <c r="AE283" s="23">
        <f>IFERROR(AB283/W283,"N/M")</f>
        <v>0.0</v>
      </c>
      <c r="AF283" s="14" t="str">
        <f>B283&amp;"|"&amp;TEXT(E283,"000")&amp;"|"&amp;TEXT(M283,"0.0000")</f>
        <v>2015|091|0.7000</v>
      </c>
      <c r="AG283" s="22" t="str">
        <f>IF(AND(B283&gt;=2015,B283&lt;=2024,C283=19,G283=41,I283=2,K283="A",L283="RBUP",M283&gt;=0.5,M283&lt;=0.85),"IN","OUT")</f>
        <v>IN</v>
      </c>
    </row>
    <row r="284" spans="1:33">
      <c r="A284" s="14" t="s">
        <v>79</v>
      </c>
      <c r="B284" s="16">
        <v>2015</v>
      </c>
      <c r="C284" s="16">
        <v>19</v>
      </c>
      <c r="D284" s="14" t="s">
        <v>80</v>
      </c>
      <c r="E284" s="16">
        <v>91</v>
      </c>
      <c r="F284" s="14" t="s">
        <v>131</v>
      </c>
      <c r="G284" s="16">
        <v>41</v>
      </c>
      <c r="H284" s="14" t="s">
        <v>82</v>
      </c>
      <c r="I284" s="16">
        <v>2</v>
      </c>
      <c r="J284" s="14" t="s">
        <v>83</v>
      </c>
      <c r="K284" s="14" t="s">
        <v>84</v>
      </c>
      <c r="L284" s="14" t="s">
        <v>85</v>
      </c>
      <c r="M284" s="23">
        <v>0.75</v>
      </c>
      <c r="N284" s="16">
        <v>121</v>
      </c>
      <c r="O284" s="16">
        <v>104</v>
      </c>
      <c r="P284" s="16">
        <v>0</v>
      </c>
      <c r="Q284" s="16">
        <v>177</v>
      </c>
      <c r="R284" s="16">
        <v>0</v>
      </c>
      <c r="S284" s="14" t="s">
        <v>86</v>
      </c>
      <c r="T284" s="16">
        <v>11022</v>
      </c>
      <c r="U284" s="16">
        <v>0</v>
      </c>
      <c r="V284" s="18">
        <v>6502166</v>
      </c>
      <c r="W284" s="18">
        <v>243449</v>
      </c>
      <c r="X284" s="18">
        <v>146099</v>
      </c>
      <c r="Y284" s="18">
        <v>0</v>
      </c>
      <c r="Z284" s="18">
        <v>0</v>
      </c>
      <c r="AA284" s="18">
        <v>0</v>
      </c>
      <c r="AB284" s="18">
        <v>0</v>
      </c>
      <c r="AC284" s="23">
        <v>0</v>
      </c>
      <c r="AD284" s="14" t="str">
        <f>IF(E284=113,"Linn","Iowa ex-Linn")</f>
        <v>Iowa ex-Linn</v>
      </c>
      <c r="AE284" s="23">
        <f>IFERROR(AB284/W284,"N/M")</f>
        <v>0.0</v>
      </c>
      <c r="AF284" s="14" t="str">
        <f>B284&amp;"|"&amp;TEXT(E284,"000")&amp;"|"&amp;TEXT(M284,"0.0000")</f>
        <v>2015|091|0.7500</v>
      </c>
      <c r="AG284" s="22" t="str">
        <f>IF(AND(B284&gt;=2015,B284&lt;=2024,C284=19,G284=41,I284=2,K284="A",L284="RBUP",M284&gt;=0.5,M284&lt;=0.85),"IN","OUT")</f>
        <v>IN</v>
      </c>
    </row>
    <row r="285" spans="1:33">
      <c r="A285" s="14" t="s">
        <v>79</v>
      </c>
      <c r="B285" s="16">
        <v>2015</v>
      </c>
      <c r="C285" s="16">
        <v>19</v>
      </c>
      <c r="D285" s="14" t="s">
        <v>80</v>
      </c>
      <c r="E285" s="16">
        <v>91</v>
      </c>
      <c r="F285" s="14" t="s">
        <v>131</v>
      </c>
      <c r="G285" s="16">
        <v>41</v>
      </c>
      <c r="H285" s="14" t="s">
        <v>82</v>
      </c>
      <c r="I285" s="16">
        <v>2</v>
      </c>
      <c r="J285" s="14" t="s">
        <v>83</v>
      </c>
      <c r="K285" s="14" t="s">
        <v>84</v>
      </c>
      <c r="L285" s="14" t="s">
        <v>85</v>
      </c>
      <c r="M285" s="23">
        <v>0.8</v>
      </c>
      <c r="N285" s="16">
        <v>257</v>
      </c>
      <c r="O285" s="16">
        <v>210</v>
      </c>
      <c r="P285" s="16">
        <v>8</v>
      </c>
      <c r="Q285" s="16">
        <v>378</v>
      </c>
      <c r="R285" s="16">
        <v>9</v>
      </c>
      <c r="S285" s="14" t="s">
        <v>86</v>
      </c>
      <c r="T285" s="16">
        <v>32750</v>
      </c>
      <c r="U285" s="16">
        <v>0</v>
      </c>
      <c r="V285" s="18">
        <v>20824997</v>
      </c>
      <c r="W285" s="18">
        <v>1006659</v>
      </c>
      <c r="X285" s="18">
        <v>555323</v>
      </c>
      <c r="Y285" s="18">
        <v>0</v>
      </c>
      <c r="Z285" s="18">
        <v>0</v>
      </c>
      <c r="AA285" s="18">
        <v>0</v>
      </c>
      <c r="AB285" s="18">
        <v>27054</v>
      </c>
      <c r="AC285" s="23">
        <v>0.03</v>
      </c>
      <c r="AD285" s="14" t="str">
        <f>IF(E285=113,"Linn","Iowa ex-Linn")</f>
        <v>Iowa ex-Linn</v>
      </c>
      <c r="AE285" s="23">
        <f>IFERROR(AB285/W285,"N/M")</f>
        <v>0.026875039114536304</v>
      </c>
      <c r="AF285" s="14" t="str">
        <f>B285&amp;"|"&amp;TEXT(E285,"000")&amp;"|"&amp;TEXT(M285,"0.0000")</f>
        <v>2015|091|0.8000</v>
      </c>
      <c r="AG285" s="22" t="str">
        <f>IF(AND(B285&gt;=2015,B285&lt;=2024,C285=19,G285=41,I285=2,K285="A",L285="RBUP",M285&gt;=0.5,M285&lt;=0.85),"IN","OUT")</f>
        <v>IN</v>
      </c>
    </row>
    <row r="286" spans="1:33">
      <c r="A286" s="14" t="s">
        <v>79</v>
      </c>
      <c r="B286" s="16">
        <v>2015</v>
      </c>
      <c r="C286" s="16">
        <v>19</v>
      </c>
      <c r="D286" s="14" t="s">
        <v>80</v>
      </c>
      <c r="E286" s="16">
        <v>91</v>
      </c>
      <c r="F286" s="14" t="s">
        <v>131</v>
      </c>
      <c r="G286" s="16">
        <v>41</v>
      </c>
      <c r="H286" s="14" t="s">
        <v>82</v>
      </c>
      <c r="I286" s="16">
        <v>2</v>
      </c>
      <c r="J286" s="14" t="s">
        <v>83</v>
      </c>
      <c r="K286" s="14" t="s">
        <v>84</v>
      </c>
      <c r="L286" s="14" t="s">
        <v>85</v>
      </c>
      <c r="M286" s="23">
        <v>0.85</v>
      </c>
      <c r="N286" s="16">
        <v>368</v>
      </c>
      <c r="O286" s="16">
        <v>308</v>
      </c>
      <c r="P286" s="16">
        <v>31</v>
      </c>
      <c r="Q286" s="16">
        <v>632</v>
      </c>
      <c r="R286" s="16">
        <v>37</v>
      </c>
      <c r="S286" s="14" t="s">
        <v>86</v>
      </c>
      <c r="T286" s="16">
        <v>69309</v>
      </c>
      <c r="U286" s="16">
        <v>0</v>
      </c>
      <c r="V286" s="18">
        <v>45910430</v>
      </c>
      <c r="W286" s="18">
        <v>2727752</v>
      </c>
      <c r="X286" s="18">
        <v>1194691</v>
      </c>
      <c r="Y286" s="18">
        <v>0</v>
      </c>
      <c r="Z286" s="18">
        <v>0</v>
      </c>
      <c r="AA286" s="18">
        <v>0</v>
      </c>
      <c r="AB286" s="18">
        <v>239636</v>
      </c>
      <c r="AC286" s="23">
        <v>0.09</v>
      </c>
      <c r="AD286" s="14" t="str">
        <f>IF(E286=113,"Linn","Iowa ex-Linn")</f>
        <v>Iowa ex-Linn</v>
      </c>
      <c r="AE286" s="23">
        <f>IFERROR(AB286/W286,"N/M")</f>
        <v>0.0878510949675777</v>
      </c>
      <c r="AF286" s="14" t="str">
        <f>B286&amp;"|"&amp;TEXT(E286,"000")&amp;"|"&amp;TEXT(M286,"0.0000")</f>
        <v>2015|091|0.8500</v>
      </c>
      <c r="AG286" s="22" t="str">
        <f>IF(AND(B286&gt;=2015,B286&lt;=2024,C286=19,G286=41,I286=2,K286="A",L286="RBUP",M286&gt;=0.5,M286&lt;=0.85),"IN","OUT")</f>
        <v>IN</v>
      </c>
    </row>
    <row r="287" spans="1:33">
      <c r="A287" s="14" t="s">
        <v>79</v>
      </c>
      <c r="B287" s="16">
        <v>2015</v>
      </c>
      <c r="C287" s="16">
        <v>19</v>
      </c>
      <c r="D287" s="14" t="s">
        <v>80</v>
      </c>
      <c r="E287" s="16">
        <v>93</v>
      </c>
      <c r="F287" s="14" t="s">
        <v>132</v>
      </c>
      <c r="G287" s="16">
        <v>41</v>
      </c>
      <c r="H287" s="14" t="s">
        <v>82</v>
      </c>
      <c r="I287" s="16">
        <v>2</v>
      </c>
      <c r="J287" s="14" t="s">
        <v>83</v>
      </c>
      <c r="K287" s="14" t="s">
        <v>84</v>
      </c>
      <c r="L287" s="14" t="s">
        <v>85</v>
      </c>
      <c r="M287" s="23">
        <v>0.6</v>
      </c>
      <c r="N287" s="16">
        <v>2</v>
      </c>
      <c r="O287" s="16">
        <v>2</v>
      </c>
      <c r="P287" s="16">
        <v>0</v>
      </c>
      <c r="Q287" s="16">
        <v>2</v>
      </c>
      <c r="R287" s="16">
        <v>0</v>
      </c>
      <c r="S287" s="14" t="s">
        <v>86</v>
      </c>
      <c r="T287" s="16">
        <v>215</v>
      </c>
      <c r="U287" s="16">
        <v>0</v>
      </c>
      <c r="V287" s="18">
        <v>105463</v>
      </c>
      <c r="W287" s="18">
        <v>1609</v>
      </c>
      <c r="X287" s="18">
        <v>1030</v>
      </c>
      <c r="Y287" s="18">
        <v>0</v>
      </c>
      <c r="Z287" s="18">
        <v>0</v>
      </c>
      <c r="AA287" s="18">
        <v>0</v>
      </c>
      <c r="AB287" s="18">
        <v>0</v>
      </c>
      <c r="AC287" s="23">
        <v>0</v>
      </c>
      <c r="AD287" s="14" t="str">
        <f>IF(E287=113,"Linn","Iowa ex-Linn")</f>
        <v>Iowa ex-Linn</v>
      </c>
      <c r="AE287" s="23">
        <f>IFERROR(AB287/W287,"N/M")</f>
        <v>0.0</v>
      </c>
      <c r="AF287" s="14" t="str">
        <f>B287&amp;"|"&amp;TEXT(E287,"000")&amp;"|"&amp;TEXT(M287,"0.0000")</f>
        <v>2015|093|0.6000</v>
      </c>
      <c r="AG287" s="22" t="str">
        <f>IF(AND(B287&gt;=2015,B287&lt;=2024,C287=19,G287=41,I287=2,K287="A",L287="RBUP",M287&gt;=0.5,M287&lt;=0.85),"IN","OUT")</f>
        <v>IN</v>
      </c>
    </row>
    <row r="288" spans="1:33">
      <c r="A288" s="14" t="s">
        <v>79</v>
      </c>
      <c r="B288" s="16">
        <v>2015</v>
      </c>
      <c r="C288" s="16">
        <v>19</v>
      </c>
      <c r="D288" s="14" t="s">
        <v>80</v>
      </c>
      <c r="E288" s="16">
        <v>93</v>
      </c>
      <c r="F288" s="14" t="s">
        <v>132</v>
      </c>
      <c r="G288" s="16">
        <v>41</v>
      </c>
      <c r="H288" s="14" t="s">
        <v>82</v>
      </c>
      <c r="I288" s="16">
        <v>2</v>
      </c>
      <c r="J288" s="14" t="s">
        <v>83</v>
      </c>
      <c r="K288" s="14" t="s">
        <v>84</v>
      </c>
      <c r="L288" s="14" t="s">
        <v>85</v>
      </c>
      <c r="M288" s="23">
        <v>0.65</v>
      </c>
      <c r="N288" s="16">
        <v>2</v>
      </c>
      <c r="O288" s="16">
        <v>0</v>
      </c>
      <c r="P288" s="16">
        <v>0</v>
      </c>
      <c r="Q288" s="16">
        <v>0</v>
      </c>
      <c r="R288" s="16">
        <v>0</v>
      </c>
      <c r="S288" s="14" t="s">
        <v>86</v>
      </c>
      <c r="T288" s="16">
        <v>0</v>
      </c>
      <c r="U288" s="16">
        <v>0</v>
      </c>
      <c r="V288" s="18">
        <v>0</v>
      </c>
      <c r="W288" s="18">
        <v>0</v>
      </c>
      <c r="X288" s="18">
        <v>0</v>
      </c>
      <c r="Y288" s="18">
        <v>0</v>
      </c>
      <c r="Z288" s="18">
        <v>0</v>
      </c>
      <c r="AA288" s="18">
        <v>0</v>
      </c>
      <c r="AB288" s="18">
        <v>0</v>
      </c>
      <c r="AC288" s="23">
        <v>0</v>
      </c>
      <c r="AD288" s="14" t="str">
        <f>IF(E288=113,"Linn","Iowa ex-Linn")</f>
        <v>Iowa ex-Linn</v>
      </c>
      <c r="AE288" s="23" t="str">
        <f>IFERROR(AB288/W288,"N/M")</f>
        <v>N/M</v>
      </c>
      <c r="AF288" s="14" t="str">
        <f>B288&amp;"|"&amp;TEXT(E288,"000")&amp;"|"&amp;TEXT(M288,"0.0000")</f>
        <v>2015|093|0.6500</v>
      </c>
      <c r="AG288" s="22" t="str">
        <f>IF(AND(B288&gt;=2015,B288&lt;=2024,C288=19,G288=41,I288=2,K288="A",L288="RBUP",M288&gt;=0.5,M288&lt;=0.85),"IN","OUT")</f>
        <v>IN</v>
      </c>
    </row>
    <row r="289" spans="1:33">
      <c r="A289" s="14" t="s">
        <v>79</v>
      </c>
      <c r="B289" s="16">
        <v>2015</v>
      </c>
      <c r="C289" s="16">
        <v>19</v>
      </c>
      <c r="D289" s="14" t="s">
        <v>80</v>
      </c>
      <c r="E289" s="16">
        <v>93</v>
      </c>
      <c r="F289" s="14" t="s">
        <v>132</v>
      </c>
      <c r="G289" s="16">
        <v>41</v>
      </c>
      <c r="H289" s="14" t="s">
        <v>82</v>
      </c>
      <c r="I289" s="16">
        <v>2</v>
      </c>
      <c r="J289" s="14" t="s">
        <v>83</v>
      </c>
      <c r="K289" s="14" t="s">
        <v>84</v>
      </c>
      <c r="L289" s="14" t="s">
        <v>85</v>
      </c>
      <c r="M289" s="23">
        <v>0.7</v>
      </c>
      <c r="N289" s="16">
        <v>17</v>
      </c>
      <c r="O289" s="16">
        <v>9</v>
      </c>
      <c r="P289" s="16">
        <v>0</v>
      </c>
      <c r="Q289" s="16">
        <v>12</v>
      </c>
      <c r="R289" s="16">
        <v>0</v>
      </c>
      <c r="S289" s="14" t="s">
        <v>86</v>
      </c>
      <c r="T289" s="16">
        <v>856</v>
      </c>
      <c r="U289" s="16">
        <v>0</v>
      </c>
      <c r="V289" s="18">
        <v>479351</v>
      </c>
      <c r="W289" s="18">
        <v>15225</v>
      </c>
      <c r="X289" s="18">
        <v>9709</v>
      </c>
      <c r="Y289" s="18">
        <v>0</v>
      </c>
      <c r="Z289" s="18">
        <v>0</v>
      </c>
      <c r="AA289" s="18">
        <v>0</v>
      </c>
      <c r="AB289" s="18">
        <v>0</v>
      </c>
      <c r="AC289" s="23">
        <v>0</v>
      </c>
      <c r="AD289" s="14" t="str">
        <f>IF(E289=113,"Linn","Iowa ex-Linn")</f>
        <v>Iowa ex-Linn</v>
      </c>
      <c r="AE289" s="23">
        <f>IFERROR(AB289/W289,"N/M")</f>
        <v>0.0</v>
      </c>
      <c r="AF289" s="14" t="str">
        <f>B289&amp;"|"&amp;TEXT(E289,"000")&amp;"|"&amp;TEXT(M289,"0.0000")</f>
        <v>2015|093|0.7000</v>
      </c>
      <c r="AG289" s="22" t="str">
        <f>IF(AND(B289&gt;=2015,B289&lt;=2024,C289=19,G289=41,I289=2,K289="A",L289="RBUP",M289&gt;=0.5,M289&lt;=0.85),"IN","OUT")</f>
        <v>IN</v>
      </c>
    </row>
    <row r="290" spans="1:33">
      <c r="A290" s="14" t="s">
        <v>79</v>
      </c>
      <c r="B290" s="16">
        <v>2015</v>
      </c>
      <c r="C290" s="16">
        <v>19</v>
      </c>
      <c r="D290" s="14" t="s">
        <v>80</v>
      </c>
      <c r="E290" s="16">
        <v>93</v>
      </c>
      <c r="F290" s="14" t="s">
        <v>132</v>
      </c>
      <c r="G290" s="16">
        <v>41</v>
      </c>
      <c r="H290" s="14" t="s">
        <v>82</v>
      </c>
      <c r="I290" s="16">
        <v>2</v>
      </c>
      <c r="J290" s="14" t="s">
        <v>83</v>
      </c>
      <c r="K290" s="14" t="s">
        <v>84</v>
      </c>
      <c r="L290" s="14" t="s">
        <v>85</v>
      </c>
      <c r="M290" s="23">
        <v>0.75</v>
      </c>
      <c r="N290" s="16">
        <v>47</v>
      </c>
      <c r="O290" s="16">
        <v>32</v>
      </c>
      <c r="P290" s="16">
        <v>0</v>
      </c>
      <c r="Q290" s="16">
        <v>41</v>
      </c>
      <c r="R290" s="16">
        <v>0</v>
      </c>
      <c r="S290" s="14" t="s">
        <v>86</v>
      </c>
      <c r="T290" s="16">
        <v>5308</v>
      </c>
      <c r="U290" s="16">
        <v>0</v>
      </c>
      <c r="V290" s="18">
        <v>3180939</v>
      </c>
      <c r="W290" s="18">
        <v>126555</v>
      </c>
      <c r="X290" s="18">
        <v>84217</v>
      </c>
      <c r="Y290" s="18">
        <v>0</v>
      </c>
      <c r="Z290" s="18">
        <v>0</v>
      </c>
      <c r="AA290" s="18">
        <v>0</v>
      </c>
      <c r="AB290" s="18">
        <v>0</v>
      </c>
      <c r="AC290" s="23">
        <v>0</v>
      </c>
      <c r="AD290" s="14" t="str">
        <f>IF(E290=113,"Linn","Iowa ex-Linn")</f>
        <v>Iowa ex-Linn</v>
      </c>
      <c r="AE290" s="23">
        <f>IFERROR(AB290/W290,"N/M")</f>
        <v>0.0</v>
      </c>
      <c r="AF290" s="14" t="str">
        <f>B290&amp;"|"&amp;TEXT(E290,"000")&amp;"|"&amp;TEXT(M290,"0.0000")</f>
        <v>2015|093|0.7500</v>
      </c>
      <c r="AG290" s="22" t="str">
        <f>IF(AND(B290&gt;=2015,B290&lt;=2024,C290=19,G290=41,I290=2,K290="A",L290="RBUP",M290&gt;=0.5,M290&lt;=0.85),"IN","OUT")</f>
        <v>IN</v>
      </c>
    </row>
    <row r="291" spans="1:33">
      <c r="A291" s="14" t="s">
        <v>79</v>
      </c>
      <c r="B291" s="16">
        <v>2015</v>
      </c>
      <c r="C291" s="16">
        <v>19</v>
      </c>
      <c r="D291" s="14" t="s">
        <v>80</v>
      </c>
      <c r="E291" s="16">
        <v>93</v>
      </c>
      <c r="F291" s="14" t="s">
        <v>132</v>
      </c>
      <c r="G291" s="16">
        <v>41</v>
      </c>
      <c r="H291" s="14" t="s">
        <v>82</v>
      </c>
      <c r="I291" s="16">
        <v>2</v>
      </c>
      <c r="J291" s="14" t="s">
        <v>83</v>
      </c>
      <c r="K291" s="14" t="s">
        <v>84</v>
      </c>
      <c r="L291" s="14" t="s">
        <v>85</v>
      </c>
      <c r="M291" s="23">
        <v>0.8</v>
      </c>
      <c r="N291" s="16">
        <v>182</v>
      </c>
      <c r="O291" s="16">
        <v>134</v>
      </c>
      <c r="P291" s="16">
        <v>1</v>
      </c>
      <c r="Q291" s="16">
        <v>260</v>
      </c>
      <c r="R291" s="16">
        <v>1</v>
      </c>
      <c r="S291" s="14" t="s">
        <v>86</v>
      </c>
      <c r="T291" s="16">
        <v>30708</v>
      </c>
      <c r="U291" s="16">
        <v>0</v>
      </c>
      <c r="V291" s="18">
        <v>19943787</v>
      </c>
      <c r="W291" s="18">
        <v>1070576</v>
      </c>
      <c r="X291" s="18">
        <v>581277</v>
      </c>
      <c r="Y291" s="18">
        <v>0</v>
      </c>
      <c r="Z291" s="18">
        <v>0</v>
      </c>
      <c r="AA291" s="18">
        <v>0</v>
      </c>
      <c r="AB291" s="18">
        <v>3295</v>
      </c>
      <c r="AC291" s="23">
        <v>0</v>
      </c>
      <c r="AD291" s="14" t="str">
        <f>IF(E291=113,"Linn","Iowa ex-Linn")</f>
        <v>Iowa ex-Linn</v>
      </c>
      <c r="AE291" s="23">
        <f>IFERROR(AB291/W291,"N/M")</f>
        <v>0.003077782427403566</v>
      </c>
      <c r="AF291" s="14" t="str">
        <f>B291&amp;"|"&amp;TEXT(E291,"000")&amp;"|"&amp;TEXT(M291,"0.0000")</f>
        <v>2015|093|0.8000</v>
      </c>
      <c r="AG291" s="22" t="str">
        <f>IF(AND(B291&gt;=2015,B291&lt;=2024,C291=19,G291=41,I291=2,K291="A",L291="RBUP",M291&gt;=0.5,M291&lt;=0.85),"IN","OUT")</f>
        <v>IN</v>
      </c>
    </row>
    <row r="292" spans="1:33">
      <c r="A292" s="14" t="s">
        <v>79</v>
      </c>
      <c r="B292" s="16">
        <v>2015</v>
      </c>
      <c r="C292" s="16">
        <v>19</v>
      </c>
      <c r="D292" s="14" t="s">
        <v>80</v>
      </c>
      <c r="E292" s="16">
        <v>93</v>
      </c>
      <c r="F292" s="14" t="s">
        <v>132</v>
      </c>
      <c r="G292" s="16">
        <v>41</v>
      </c>
      <c r="H292" s="14" t="s">
        <v>82</v>
      </c>
      <c r="I292" s="16">
        <v>2</v>
      </c>
      <c r="J292" s="14" t="s">
        <v>83</v>
      </c>
      <c r="K292" s="14" t="s">
        <v>84</v>
      </c>
      <c r="L292" s="14" t="s">
        <v>85</v>
      </c>
      <c r="M292" s="23">
        <v>0.85</v>
      </c>
      <c r="N292" s="16">
        <v>368</v>
      </c>
      <c r="O292" s="16">
        <v>318</v>
      </c>
      <c r="P292" s="16">
        <v>13</v>
      </c>
      <c r="Q292" s="16">
        <v>537</v>
      </c>
      <c r="R292" s="16">
        <v>17</v>
      </c>
      <c r="S292" s="14" t="s">
        <v>86</v>
      </c>
      <c r="T292" s="16">
        <v>83152</v>
      </c>
      <c r="U292" s="16">
        <v>0</v>
      </c>
      <c r="V292" s="18">
        <v>56905503</v>
      </c>
      <c r="W292" s="18">
        <v>3590992</v>
      </c>
      <c r="X292" s="18">
        <v>1646392</v>
      </c>
      <c r="Y292" s="18">
        <v>0</v>
      </c>
      <c r="Z292" s="18">
        <v>0</v>
      </c>
      <c r="AA292" s="18">
        <v>0</v>
      </c>
      <c r="AB292" s="18">
        <v>284337</v>
      </c>
      <c r="AC292" s="23">
        <v>0.08</v>
      </c>
      <c r="AD292" s="14" t="str">
        <f>IF(E292=113,"Linn","Iowa ex-Linn")</f>
        <v>Iowa ex-Linn</v>
      </c>
      <c r="AE292" s="23">
        <f>IFERROR(AB292/W292,"N/M")</f>
        <v>0.07918062752576446</v>
      </c>
      <c r="AF292" s="14" t="str">
        <f>B292&amp;"|"&amp;TEXT(E292,"000")&amp;"|"&amp;TEXT(M292,"0.0000")</f>
        <v>2015|093|0.8500</v>
      </c>
      <c r="AG292" s="22" t="str">
        <f>IF(AND(B292&gt;=2015,B292&lt;=2024,C292=19,G292=41,I292=2,K292="A",L292="RBUP",M292&gt;=0.5,M292&lt;=0.85),"IN","OUT")</f>
        <v>IN</v>
      </c>
    </row>
    <row r="293" spans="1:33">
      <c r="A293" s="14" t="s">
        <v>79</v>
      </c>
      <c r="B293" s="16">
        <v>2015</v>
      </c>
      <c r="C293" s="16">
        <v>19</v>
      </c>
      <c r="D293" s="14" t="s">
        <v>80</v>
      </c>
      <c r="E293" s="16">
        <v>95</v>
      </c>
      <c r="F293" s="14" t="s">
        <v>133</v>
      </c>
      <c r="G293" s="16">
        <v>41</v>
      </c>
      <c r="H293" s="14" t="s">
        <v>82</v>
      </c>
      <c r="I293" s="16">
        <v>2</v>
      </c>
      <c r="J293" s="14" t="s">
        <v>83</v>
      </c>
      <c r="K293" s="14" t="s">
        <v>84</v>
      </c>
      <c r="L293" s="14" t="s">
        <v>85</v>
      </c>
      <c r="M293" s="23">
        <v>0.5</v>
      </c>
      <c r="N293" s="16">
        <v>1</v>
      </c>
      <c r="O293" s="16">
        <v>1</v>
      </c>
      <c r="P293" s="16">
        <v>0</v>
      </c>
      <c r="Q293" s="16">
        <v>3</v>
      </c>
      <c r="R293" s="16">
        <v>0</v>
      </c>
      <c r="S293" s="14" t="s">
        <v>86</v>
      </c>
      <c r="T293" s="16">
        <v>342</v>
      </c>
      <c r="U293" s="16">
        <v>0</v>
      </c>
      <c r="V293" s="18">
        <v>115766</v>
      </c>
      <c r="W293" s="18">
        <v>5728</v>
      </c>
      <c r="X293" s="18">
        <v>3837</v>
      </c>
      <c r="Y293" s="18">
        <v>0</v>
      </c>
      <c r="Z293" s="18">
        <v>0</v>
      </c>
      <c r="AA293" s="18">
        <v>0</v>
      </c>
      <c r="AB293" s="18">
        <v>0</v>
      </c>
      <c r="AC293" s="23">
        <v>0</v>
      </c>
      <c r="AD293" s="14" t="str">
        <f>IF(E293=113,"Linn","Iowa ex-Linn")</f>
        <v>Iowa ex-Linn</v>
      </c>
      <c r="AE293" s="23">
        <f>IFERROR(AB293/W293,"N/M")</f>
        <v>0.0</v>
      </c>
      <c r="AF293" s="14" t="str">
        <f>B293&amp;"|"&amp;TEXT(E293,"000")&amp;"|"&amp;TEXT(M293,"0.0000")</f>
        <v>2015|095|0.5000</v>
      </c>
      <c r="AG293" s="22" t="str">
        <f>IF(AND(B293&gt;=2015,B293&lt;=2024,C293=19,G293=41,I293=2,K293="A",L293="RBUP",M293&gt;=0.5,M293&lt;=0.85),"IN","OUT")</f>
        <v>IN</v>
      </c>
    </row>
    <row r="294" spans="1:33">
      <c r="A294" s="14" t="s">
        <v>79</v>
      </c>
      <c r="B294" s="16">
        <v>2015</v>
      </c>
      <c r="C294" s="16">
        <v>19</v>
      </c>
      <c r="D294" s="14" t="s">
        <v>80</v>
      </c>
      <c r="E294" s="16">
        <v>95</v>
      </c>
      <c r="F294" s="14" t="s">
        <v>133</v>
      </c>
      <c r="G294" s="16">
        <v>41</v>
      </c>
      <c r="H294" s="14" t="s">
        <v>82</v>
      </c>
      <c r="I294" s="16">
        <v>2</v>
      </c>
      <c r="J294" s="14" t="s">
        <v>83</v>
      </c>
      <c r="K294" s="14" t="s">
        <v>84</v>
      </c>
      <c r="L294" s="14" t="s">
        <v>85</v>
      </c>
      <c r="M294" s="23">
        <v>0.6</v>
      </c>
      <c r="N294" s="16">
        <v>1</v>
      </c>
      <c r="O294" s="16">
        <v>1</v>
      </c>
      <c r="P294" s="16">
        <v>0</v>
      </c>
      <c r="Q294" s="16">
        <v>1</v>
      </c>
      <c r="R294" s="16">
        <v>0</v>
      </c>
      <c r="S294" s="14" t="s">
        <v>86</v>
      </c>
      <c r="T294" s="16">
        <v>109</v>
      </c>
      <c r="U294" s="16">
        <v>0</v>
      </c>
      <c r="V294" s="18">
        <v>40945</v>
      </c>
      <c r="W294" s="18">
        <v>570</v>
      </c>
      <c r="X294" s="18">
        <v>365</v>
      </c>
      <c r="Y294" s="18">
        <v>0</v>
      </c>
      <c r="Z294" s="18">
        <v>0</v>
      </c>
      <c r="AA294" s="18">
        <v>0</v>
      </c>
      <c r="AB294" s="18">
        <v>0</v>
      </c>
      <c r="AC294" s="23">
        <v>0</v>
      </c>
      <c r="AD294" s="14" t="str">
        <f>IF(E294=113,"Linn","Iowa ex-Linn")</f>
        <v>Iowa ex-Linn</v>
      </c>
      <c r="AE294" s="23">
        <f>IFERROR(AB294/W294,"N/M")</f>
        <v>0.0</v>
      </c>
      <c r="AF294" s="14" t="str">
        <f>B294&amp;"|"&amp;TEXT(E294,"000")&amp;"|"&amp;TEXT(M294,"0.0000")</f>
        <v>2015|095|0.6000</v>
      </c>
      <c r="AG294" s="22" t="str">
        <f>IF(AND(B294&gt;=2015,B294&lt;=2024,C294=19,G294=41,I294=2,K294="A",L294="RBUP",M294&gt;=0.5,M294&lt;=0.85),"IN","OUT")</f>
        <v>IN</v>
      </c>
    </row>
    <row r="295" spans="1:33">
      <c r="A295" s="14" t="s">
        <v>79</v>
      </c>
      <c r="B295" s="16">
        <v>2015</v>
      </c>
      <c r="C295" s="16">
        <v>19</v>
      </c>
      <c r="D295" s="14" t="s">
        <v>80</v>
      </c>
      <c r="E295" s="16">
        <v>95</v>
      </c>
      <c r="F295" s="14" t="s">
        <v>133</v>
      </c>
      <c r="G295" s="16">
        <v>41</v>
      </c>
      <c r="H295" s="14" t="s">
        <v>82</v>
      </c>
      <c r="I295" s="16">
        <v>2</v>
      </c>
      <c r="J295" s="14" t="s">
        <v>83</v>
      </c>
      <c r="K295" s="14" t="s">
        <v>84</v>
      </c>
      <c r="L295" s="14" t="s">
        <v>85</v>
      </c>
      <c r="M295" s="23">
        <v>0.65</v>
      </c>
      <c r="N295" s="16">
        <v>3</v>
      </c>
      <c r="O295" s="16">
        <v>3</v>
      </c>
      <c r="P295" s="16">
        <v>0</v>
      </c>
      <c r="Q295" s="16">
        <v>3</v>
      </c>
      <c r="R295" s="16">
        <v>0</v>
      </c>
      <c r="S295" s="14" t="s">
        <v>86</v>
      </c>
      <c r="T295" s="16">
        <v>429</v>
      </c>
      <c r="U295" s="16">
        <v>0</v>
      </c>
      <c r="V295" s="18">
        <v>189191</v>
      </c>
      <c r="W295" s="18">
        <v>3011</v>
      </c>
      <c r="X295" s="18">
        <v>2066</v>
      </c>
      <c r="Y295" s="18">
        <v>0</v>
      </c>
      <c r="Z295" s="18">
        <v>0</v>
      </c>
      <c r="AA295" s="18">
        <v>0</v>
      </c>
      <c r="AB295" s="18">
        <v>0</v>
      </c>
      <c r="AC295" s="23">
        <v>0</v>
      </c>
      <c r="AD295" s="14" t="str">
        <f>IF(E295=113,"Linn","Iowa ex-Linn")</f>
        <v>Iowa ex-Linn</v>
      </c>
      <c r="AE295" s="23">
        <f>IFERROR(AB295/W295,"N/M")</f>
        <v>0.0</v>
      </c>
      <c r="AF295" s="14" t="str">
        <f>B295&amp;"|"&amp;TEXT(E295,"000")&amp;"|"&amp;TEXT(M295,"0.0000")</f>
        <v>2015|095|0.6500</v>
      </c>
      <c r="AG295" s="22" t="str">
        <f>IF(AND(B295&gt;=2015,B295&lt;=2024,C295=19,G295=41,I295=2,K295="A",L295="RBUP",M295&gt;=0.5,M295&lt;=0.85),"IN","OUT")</f>
        <v>IN</v>
      </c>
    </row>
    <row r="296" spans="1:33">
      <c r="A296" s="14" t="s">
        <v>79</v>
      </c>
      <c r="B296" s="16">
        <v>2015</v>
      </c>
      <c r="C296" s="16">
        <v>19</v>
      </c>
      <c r="D296" s="14" t="s">
        <v>80</v>
      </c>
      <c r="E296" s="16">
        <v>95</v>
      </c>
      <c r="F296" s="14" t="s">
        <v>133</v>
      </c>
      <c r="G296" s="16">
        <v>41</v>
      </c>
      <c r="H296" s="14" t="s">
        <v>82</v>
      </c>
      <c r="I296" s="16">
        <v>2</v>
      </c>
      <c r="J296" s="14" t="s">
        <v>83</v>
      </c>
      <c r="K296" s="14" t="s">
        <v>84</v>
      </c>
      <c r="L296" s="14" t="s">
        <v>85</v>
      </c>
      <c r="M296" s="23">
        <v>0.7</v>
      </c>
      <c r="N296" s="16">
        <v>28</v>
      </c>
      <c r="O296" s="16">
        <v>23</v>
      </c>
      <c r="P296" s="16">
        <v>1</v>
      </c>
      <c r="Q296" s="16">
        <v>25</v>
      </c>
      <c r="R296" s="16">
        <v>1</v>
      </c>
      <c r="S296" s="14" t="s">
        <v>86</v>
      </c>
      <c r="T296" s="16">
        <v>2412</v>
      </c>
      <c r="U296" s="16">
        <v>0</v>
      </c>
      <c r="V296" s="18">
        <v>1222783</v>
      </c>
      <c r="W296" s="18">
        <v>37891</v>
      </c>
      <c r="X296" s="18">
        <v>26536</v>
      </c>
      <c r="Y296" s="18">
        <v>0</v>
      </c>
      <c r="Z296" s="18">
        <v>0</v>
      </c>
      <c r="AA296" s="18">
        <v>0</v>
      </c>
      <c r="AB296" s="18">
        <v>5766</v>
      </c>
      <c r="AC296" s="23">
        <v>0.15</v>
      </c>
      <c r="AD296" s="14" t="str">
        <f>IF(E296=113,"Linn","Iowa ex-Linn")</f>
        <v>Iowa ex-Linn</v>
      </c>
      <c r="AE296" s="23">
        <f>IFERROR(AB296/W296,"N/M")</f>
        <v>0.15217333931540472</v>
      </c>
      <c r="AF296" s="14" t="str">
        <f>B296&amp;"|"&amp;TEXT(E296,"000")&amp;"|"&amp;TEXT(M296,"0.0000")</f>
        <v>2015|095|0.7000</v>
      </c>
      <c r="AG296" s="22" t="str">
        <f>IF(AND(B296&gt;=2015,B296&lt;=2024,C296=19,G296=41,I296=2,K296="A",L296="RBUP",M296&gt;=0.5,M296&lt;=0.85),"IN","OUT")</f>
        <v>IN</v>
      </c>
    </row>
    <row r="297" spans="1:33">
      <c r="A297" s="14" t="s">
        <v>79</v>
      </c>
      <c r="B297" s="16">
        <v>2015</v>
      </c>
      <c r="C297" s="16">
        <v>19</v>
      </c>
      <c r="D297" s="14" t="s">
        <v>80</v>
      </c>
      <c r="E297" s="16">
        <v>95</v>
      </c>
      <c r="F297" s="14" t="s">
        <v>133</v>
      </c>
      <c r="G297" s="16">
        <v>41</v>
      </c>
      <c r="H297" s="14" t="s">
        <v>82</v>
      </c>
      <c r="I297" s="16">
        <v>2</v>
      </c>
      <c r="J297" s="14" t="s">
        <v>83</v>
      </c>
      <c r="K297" s="14" t="s">
        <v>84</v>
      </c>
      <c r="L297" s="14" t="s">
        <v>85</v>
      </c>
      <c r="M297" s="23">
        <v>0.75</v>
      </c>
      <c r="N297" s="16">
        <v>104</v>
      </c>
      <c r="O297" s="16">
        <v>76</v>
      </c>
      <c r="P297" s="16">
        <v>7</v>
      </c>
      <c r="Q297" s="16">
        <v>118</v>
      </c>
      <c r="R297" s="16">
        <v>10</v>
      </c>
      <c r="S297" s="14" t="s">
        <v>86</v>
      </c>
      <c r="T297" s="16">
        <v>10434</v>
      </c>
      <c r="U297" s="16">
        <v>0</v>
      </c>
      <c r="V297" s="18">
        <v>5906974</v>
      </c>
      <c r="W297" s="18">
        <v>265202</v>
      </c>
      <c r="X297" s="18">
        <v>168056</v>
      </c>
      <c r="Y297" s="18">
        <v>0</v>
      </c>
      <c r="Z297" s="18">
        <v>0</v>
      </c>
      <c r="AA297" s="18">
        <v>0</v>
      </c>
      <c r="AB297" s="18">
        <v>29278</v>
      </c>
      <c r="AC297" s="23">
        <v>0.11</v>
      </c>
      <c r="AD297" s="14" t="str">
        <f>IF(E297=113,"Linn","Iowa ex-Linn")</f>
        <v>Iowa ex-Linn</v>
      </c>
      <c r="AE297" s="23">
        <f>IFERROR(AB297/W297,"N/M")</f>
        <v>0.11039886577024306</v>
      </c>
      <c r="AF297" s="14" t="str">
        <f>B297&amp;"|"&amp;TEXT(E297,"000")&amp;"|"&amp;TEXT(M297,"0.0000")</f>
        <v>2015|095|0.7500</v>
      </c>
      <c r="AG297" s="22" t="str">
        <f>IF(AND(B297&gt;=2015,B297&lt;=2024,C297=19,G297=41,I297=2,K297="A",L297="RBUP",M297&gt;=0.5,M297&lt;=0.85),"IN","OUT")</f>
        <v>IN</v>
      </c>
    </row>
    <row r="298" spans="1:33">
      <c r="A298" s="14" t="s">
        <v>79</v>
      </c>
      <c r="B298" s="16">
        <v>2015</v>
      </c>
      <c r="C298" s="16">
        <v>19</v>
      </c>
      <c r="D298" s="14" t="s">
        <v>80</v>
      </c>
      <c r="E298" s="16">
        <v>95</v>
      </c>
      <c r="F298" s="14" t="s">
        <v>133</v>
      </c>
      <c r="G298" s="16">
        <v>41</v>
      </c>
      <c r="H298" s="14" t="s">
        <v>82</v>
      </c>
      <c r="I298" s="16">
        <v>2</v>
      </c>
      <c r="J298" s="14" t="s">
        <v>83</v>
      </c>
      <c r="K298" s="14" t="s">
        <v>84</v>
      </c>
      <c r="L298" s="14" t="s">
        <v>85</v>
      </c>
      <c r="M298" s="23">
        <v>0.8</v>
      </c>
      <c r="N298" s="16">
        <v>274</v>
      </c>
      <c r="O298" s="16">
        <v>235</v>
      </c>
      <c r="P298" s="16">
        <v>29</v>
      </c>
      <c r="Q298" s="16">
        <v>407</v>
      </c>
      <c r="R298" s="16">
        <v>36</v>
      </c>
      <c r="S298" s="14" t="s">
        <v>86</v>
      </c>
      <c r="T298" s="16">
        <v>47224</v>
      </c>
      <c r="U298" s="16">
        <v>0</v>
      </c>
      <c r="V298" s="18">
        <v>28902822</v>
      </c>
      <c r="W298" s="18">
        <v>1548973</v>
      </c>
      <c r="X298" s="18">
        <v>910415</v>
      </c>
      <c r="Y298" s="18">
        <v>0</v>
      </c>
      <c r="Z298" s="18">
        <v>0</v>
      </c>
      <c r="AA298" s="18">
        <v>0</v>
      </c>
      <c r="AB298" s="18">
        <v>151204</v>
      </c>
      <c r="AC298" s="23">
        <v>0.1</v>
      </c>
      <c r="AD298" s="14" t="str">
        <f>IF(E298=113,"Linn","Iowa ex-Linn")</f>
        <v>Iowa ex-Linn</v>
      </c>
      <c r="AE298" s="23">
        <f>IFERROR(AB298/W298,"N/M")</f>
        <v>0.0976156459796265</v>
      </c>
      <c r="AF298" s="14" t="str">
        <f>B298&amp;"|"&amp;TEXT(E298,"000")&amp;"|"&amp;TEXT(M298,"0.0000")</f>
        <v>2015|095|0.8000</v>
      </c>
      <c r="AG298" s="22" t="str">
        <f>IF(AND(B298&gt;=2015,B298&lt;=2024,C298=19,G298=41,I298=2,K298="A",L298="RBUP",M298&gt;=0.5,M298&lt;=0.85),"IN","OUT")</f>
        <v>IN</v>
      </c>
    </row>
    <row r="299" spans="1:33">
      <c r="A299" s="14" t="s">
        <v>79</v>
      </c>
      <c r="B299" s="16">
        <v>2015</v>
      </c>
      <c r="C299" s="16">
        <v>19</v>
      </c>
      <c r="D299" s="14" t="s">
        <v>80</v>
      </c>
      <c r="E299" s="16">
        <v>95</v>
      </c>
      <c r="F299" s="14" t="s">
        <v>133</v>
      </c>
      <c r="G299" s="16">
        <v>41</v>
      </c>
      <c r="H299" s="14" t="s">
        <v>82</v>
      </c>
      <c r="I299" s="16">
        <v>2</v>
      </c>
      <c r="J299" s="14" t="s">
        <v>83</v>
      </c>
      <c r="K299" s="14" t="s">
        <v>84</v>
      </c>
      <c r="L299" s="14" t="s">
        <v>85</v>
      </c>
      <c r="M299" s="23">
        <v>0.85</v>
      </c>
      <c r="N299" s="16">
        <v>276</v>
      </c>
      <c r="O299" s="16">
        <v>230</v>
      </c>
      <c r="P299" s="16">
        <v>44</v>
      </c>
      <c r="Q299" s="16">
        <v>367</v>
      </c>
      <c r="R299" s="16">
        <v>52</v>
      </c>
      <c r="S299" s="14" t="s">
        <v>86</v>
      </c>
      <c r="T299" s="16">
        <v>51068</v>
      </c>
      <c r="U299" s="16">
        <v>0</v>
      </c>
      <c r="V299" s="18">
        <v>32590096</v>
      </c>
      <c r="W299" s="18">
        <v>2231472</v>
      </c>
      <c r="X299" s="18">
        <v>1059115</v>
      </c>
      <c r="Y299" s="18">
        <v>0</v>
      </c>
      <c r="Z299" s="18">
        <v>0</v>
      </c>
      <c r="AA299" s="18">
        <v>0</v>
      </c>
      <c r="AB299" s="18">
        <v>364298</v>
      </c>
      <c r="AC299" s="23">
        <v>0.16</v>
      </c>
      <c r="AD299" s="14" t="str">
        <f>IF(E299=113,"Linn","Iowa ex-Linn")</f>
        <v>Iowa ex-Linn</v>
      </c>
      <c r="AE299" s="23">
        <f>IFERROR(AB299/W299,"N/M")</f>
        <v>0.16325456918124</v>
      </c>
      <c r="AF299" s="14" t="str">
        <f>B299&amp;"|"&amp;TEXT(E299,"000")&amp;"|"&amp;TEXT(M299,"0.0000")</f>
        <v>2015|095|0.8500</v>
      </c>
      <c r="AG299" s="22" t="str">
        <f>IF(AND(B299&gt;=2015,B299&lt;=2024,C299=19,G299=41,I299=2,K299="A",L299="RBUP",M299&gt;=0.5,M299&lt;=0.85),"IN","OUT")</f>
        <v>IN</v>
      </c>
    </row>
    <row r="300" spans="1:33">
      <c r="A300" s="14" t="s">
        <v>79</v>
      </c>
      <c r="B300" s="16">
        <v>2015</v>
      </c>
      <c r="C300" s="16">
        <v>19</v>
      </c>
      <c r="D300" s="14" t="s">
        <v>80</v>
      </c>
      <c r="E300" s="16">
        <v>97</v>
      </c>
      <c r="F300" s="14" t="s">
        <v>134</v>
      </c>
      <c r="G300" s="16">
        <v>41</v>
      </c>
      <c r="H300" s="14" t="s">
        <v>82</v>
      </c>
      <c r="I300" s="16">
        <v>2</v>
      </c>
      <c r="J300" s="14" t="s">
        <v>83</v>
      </c>
      <c r="K300" s="14" t="s">
        <v>84</v>
      </c>
      <c r="L300" s="14" t="s">
        <v>85</v>
      </c>
      <c r="M300" s="23">
        <v>0.5</v>
      </c>
      <c r="N300" s="16">
        <v>2</v>
      </c>
      <c r="O300" s="16">
        <v>2</v>
      </c>
      <c r="P300" s="16">
        <v>0</v>
      </c>
      <c r="Q300" s="16">
        <v>2</v>
      </c>
      <c r="R300" s="16">
        <v>0</v>
      </c>
      <c r="S300" s="14" t="s">
        <v>86</v>
      </c>
      <c r="T300" s="16">
        <v>351</v>
      </c>
      <c r="U300" s="16">
        <v>0</v>
      </c>
      <c r="V300" s="18">
        <v>153796</v>
      </c>
      <c r="W300" s="18">
        <v>1297</v>
      </c>
      <c r="X300" s="18">
        <v>978</v>
      </c>
      <c r="Y300" s="18">
        <v>0</v>
      </c>
      <c r="Z300" s="18">
        <v>0</v>
      </c>
      <c r="AA300" s="18">
        <v>0</v>
      </c>
      <c r="AB300" s="18">
        <v>0</v>
      </c>
      <c r="AC300" s="23">
        <v>0</v>
      </c>
      <c r="AD300" s="14" t="str">
        <f>IF(E300=113,"Linn","Iowa ex-Linn")</f>
        <v>Iowa ex-Linn</v>
      </c>
      <c r="AE300" s="23">
        <f>IFERROR(AB300/W300,"N/M")</f>
        <v>0.0</v>
      </c>
      <c r="AF300" s="14" t="str">
        <f>B300&amp;"|"&amp;TEXT(E300,"000")&amp;"|"&amp;TEXT(M300,"0.0000")</f>
        <v>2015|097|0.5000</v>
      </c>
      <c r="AG300" s="22" t="str">
        <f>IF(AND(B300&gt;=2015,B300&lt;=2024,C300=19,G300=41,I300=2,K300="A",L300="RBUP",M300&gt;=0.5,M300&lt;=0.85),"IN","OUT")</f>
        <v>IN</v>
      </c>
    </row>
    <row r="301" spans="1:33">
      <c r="A301" s="14" t="s">
        <v>79</v>
      </c>
      <c r="B301" s="16">
        <v>2015</v>
      </c>
      <c r="C301" s="16">
        <v>19</v>
      </c>
      <c r="D301" s="14" t="s">
        <v>80</v>
      </c>
      <c r="E301" s="16">
        <v>97</v>
      </c>
      <c r="F301" s="14" t="s">
        <v>134</v>
      </c>
      <c r="G301" s="16">
        <v>41</v>
      </c>
      <c r="H301" s="14" t="s">
        <v>82</v>
      </c>
      <c r="I301" s="16">
        <v>2</v>
      </c>
      <c r="J301" s="14" t="s">
        <v>83</v>
      </c>
      <c r="K301" s="14" t="s">
        <v>84</v>
      </c>
      <c r="L301" s="14" t="s">
        <v>85</v>
      </c>
      <c r="M301" s="23">
        <v>0.65</v>
      </c>
      <c r="N301" s="16">
        <v>7</v>
      </c>
      <c r="O301" s="16">
        <v>6</v>
      </c>
      <c r="P301" s="16">
        <v>0</v>
      </c>
      <c r="Q301" s="16">
        <v>7</v>
      </c>
      <c r="R301" s="16">
        <v>0</v>
      </c>
      <c r="S301" s="14" t="s">
        <v>86</v>
      </c>
      <c r="T301" s="16">
        <v>582</v>
      </c>
      <c r="U301" s="16">
        <v>0</v>
      </c>
      <c r="V301" s="18">
        <v>289939</v>
      </c>
      <c r="W301" s="18">
        <v>8178</v>
      </c>
      <c r="X301" s="18">
        <v>4825</v>
      </c>
      <c r="Y301" s="18">
        <v>0</v>
      </c>
      <c r="Z301" s="18">
        <v>0</v>
      </c>
      <c r="AA301" s="18">
        <v>0</v>
      </c>
      <c r="AB301" s="18">
        <v>0</v>
      </c>
      <c r="AC301" s="23">
        <v>0</v>
      </c>
      <c r="AD301" s="14" t="str">
        <f>IF(E301=113,"Linn","Iowa ex-Linn")</f>
        <v>Iowa ex-Linn</v>
      </c>
      <c r="AE301" s="23">
        <f>IFERROR(AB301/W301,"N/M")</f>
        <v>0.0</v>
      </c>
      <c r="AF301" s="14" t="str">
        <f>B301&amp;"|"&amp;TEXT(E301,"000")&amp;"|"&amp;TEXT(M301,"0.0000")</f>
        <v>2015|097|0.6500</v>
      </c>
      <c r="AG301" s="22" t="str">
        <f>IF(AND(B301&gt;=2015,B301&lt;=2024,C301=19,G301=41,I301=2,K301="A",L301="RBUP",M301&gt;=0.5,M301&lt;=0.85),"IN","OUT")</f>
        <v>IN</v>
      </c>
    </row>
    <row r="302" spans="1:33">
      <c r="A302" s="14" t="s">
        <v>79</v>
      </c>
      <c r="B302" s="16">
        <v>2015</v>
      </c>
      <c r="C302" s="16">
        <v>19</v>
      </c>
      <c r="D302" s="14" t="s">
        <v>80</v>
      </c>
      <c r="E302" s="16">
        <v>97</v>
      </c>
      <c r="F302" s="14" t="s">
        <v>134</v>
      </c>
      <c r="G302" s="16">
        <v>41</v>
      </c>
      <c r="H302" s="14" t="s">
        <v>82</v>
      </c>
      <c r="I302" s="16">
        <v>2</v>
      </c>
      <c r="J302" s="14" t="s">
        <v>83</v>
      </c>
      <c r="K302" s="14" t="s">
        <v>84</v>
      </c>
      <c r="L302" s="14" t="s">
        <v>85</v>
      </c>
      <c r="M302" s="23">
        <v>0.7</v>
      </c>
      <c r="N302" s="16">
        <v>27</v>
      </c>
      <c r="O302" s="16">
        <v>23</v>
      </c>
      <c r="P302" s="16">
        <v>1</v>
      </c>
      <c r="Q302" s="16">
        <v>27</v>
      </c>
      <c r="R302" s="16">
        <v>1</v>
      </c>
      <c r="S302" s="14" t="s">
        <v>86</v>
      </c>
      <c r="T302" s="16">
        <v>2291</v>
      </c>
      <c r="U302" s="16">
        <v>0</v>
      </c>
      <c r="V302" s="18">
        <v>1171648</v>
      </c>
      <c r="W302" s="18">
        <v>40266</v>
      </c>
      <c r="X302" s="18">
        <v>28044</v>
      </c>
      <c r="Y302" s="18">
        <v>0</v>
      </c>
      <c r="Z302" s="18">
        <v>0</v>
      </c>
      <c r="AA302" s="18">
        <v>0</v>
      </c>
      <c r="AB302" s="18">
        <v>2763</v>
      </c>
      <c r="AC302" s="23">
        <v>0.07000000000000001</v>
      </c>
      <c r="AD302" s="14" t="str">
        <f>IF(E302=113,"Linn","Iowa ex-Linn")</f>
        <v>Iowa ex-Linn</v>
      </c>
      <c r="AE302" s="23">
        <f>IFERROR(AB302/W302,"N/M")</f>
        <v>0.06861868573983013</v>
      </c>
      <c r="AF302" s="14" t="str">
        <f>B302&amp;"|"&amp;TEXT(E302,"000")&amp;"|"&amp;TEXT(M302,"0.0000")</f>
        <v>2015|097|0.7000</v>
      </c>
      <c r="AG302" s="22" t="str">
        <f>IF(AND(B302&gt;=2015,B302&lt;=2024,C302=19,G302=41,I302=2,K302="A",L302="RBUP",M302&gt;=0.5,M302&lt;=0.85),"IN","OUT")</f>
        <v>IN</v>
      </c>
    </row>
    <row r="303" spans="1:33">
      <c r="A303" s="14" t="s">
        <v>79</v>
      </c>
      <c r="B303" s="16">
        <v>2015</v>
      </c>
      <c r="C303" s="16">
        <v>19</v>
      </c>
      <c r="D303" s="14" t="s">
        <v>80</v>
      </c>
      <c r="E303" s="16">
        <v>97</v>
      </c>
      <c r="F303" s="14" t="s">
        <v>134</v>
      </c>
      <c r="G303" s="16">
        <v>41</v>
      </c>
      <c r="H303" s="14" t="s">
        <v>82</v>
      </c>
      <c r="I303" s="16">
        <v>2</v>
      </c>
      <c r="J303" s="14" t="s">
        <v>83</v>
      </c>
      <c r="K303" s="14" t="s">
        <v>84</v>
      </c>
      <c r="L303" s="14" t="s">
        <v>85</v>
      </c>
      <c r="M303" s="23">
        <v>0.75</v>
      </c>
      <c r="N303" s="16">
        <v>82</v>
      </c>
      <c r="O303" s="16">
        <v>69</v>
      </c>
      <c r="P303" s="16">
        <v>7</v>
      </c>
      <c r="Q303" s="16">
        <v>87</v>
      </c>
      <c r="R303" s="16">
        <v>8</v>
      </c>
      <c r="S303" s="14" t="s">
        <v>86</v>
      </c>
      <c r="T303" s="16">
        <v>12866</v>
      </c>
      <c r="U303" s="16">
        <v>0</v>
      </c>
      <c r="V303" s="18">
        <v>7355392</v>
      </c>
      <c r="W303" s="18">
        <v>302978</v>
      </c>
      <c r="X303" s="18">
        <v>217292</v>
      </c>
      <c r="Y303" s="18">
        <v>0</v>
      </c>
      <c r="Z303" s="18">
        <v>0</v>
      </c>
      <c r="AA303" s="18">
        <v>0</v>
      </c>
      <c r="AB303" s="18">
        <v>50048</v>
      </c>
      <c r="AC303" s="23">
        <v>0.17</v>
      </c>
      <c r="AD303" s="14" t="str">
        <f>IF(E303=113,"Linn","Iowa ex-Linn")</f>
        <v>Iowa ex-Linn</v>
      </c>
      <c r="AE303" s="23">
        <f>IFERROR(AB303/W303,"N/M")</f>
        <v>0.16518691126088364</v>
      </c>
      <c r="AF303" s="14" t="str">
        <f>B303&amp;"|"&amp;TEXT(E303,"000")&amp;"|"&amp;TEXT(M303,"0.0000")</f>
        <v>2015|097|0.7500</v>
      </c>
      <c r="AG303" s="22" t="str">
        <f>IF(AND(B303&gt;=2015,B303&lt;=2024,C303=19,G303=41,I303=2,K303="A",L303="RBUP",M303&gt;=0.5,M303&lt;=0.85),"IN","OUT")</f>
        <v>IN</v>
      </c>
    </row>
    <row r="304" spans="1:33">
      <c r="A304" s="14" t="s">
        <v>79</v>
      </c>
      <c r="B304" s="16">
        <v>2015</v>
      </c>
      <c r="C304" s="16">
        <v>19</v>
      </c>
      <c r="D304" s="14" t="s">
        <v>80</v>
      </c>
      <c r="E304" s="16">
        <v>97</v>
      </c>
      <c r="F304" s="14" t="s">
        <v>134</v>
      </c>
      <c r="G304" s="16">
        <v>41</v>
      </c>
      <c r="H304" s="14" t="s">
        <v>82</v>
      </c>
      <c r="I304" s="16">
        <v>2</v>
      </c>
      <c r="J304" s="14" t="s">
        <v>83</v>
      </c>
      <c r="K304" s="14" t="s">
        <v>84</v>
      </c>
      <c r="L304" s="14" t="s">
        <v>85</v>
      </c>
      <c r="M304" s="23">
        <v>0.8</v>
      </c>
      <c r="N304" s="16">
        <v>286</v>
      </c>
      <c r="O304" s="16">
        <v>247</v>
      </c>
      <c r="P304" s="16">
        <v>28</v>
      </c>
      <c r="Q304" s="16">
        <v>381</v>
      </c>
      <c r="R304" s="16">
        <v>33</v>
      </c>
      <c r="S304" s="14" t="s">
        <v>86</v>
      </c>
      <c r="T304" s="16">
        <v>38185</v>
      </c>
      <c r="U304" s="16">
        <v>0</v>
      </c>
      <c r="V304" s="18">
        <v>21842684</v>
      </c>
      <c r="W304" s="18">
        <v>1291881</v>
      </c>
      <c r="X304" s="18">
        <v>782989</v>
      </c>
      <c r="Y304" s="18">
        <v>0</v>
      </c>
      <c r="Z304" s="18">
        <v>0</v>
      </c>
      <c r="AA304" s="18">
        <v>0</v>
      </c>
      <c r="AB304" s="18">
        <v>103554</v>
      </c>
      <c r="AC304" s="23">
        <v>0.08</v>
      </c>
      <c r="AD304" s="14" t="str">
        <f>IF(E304=113,"Linn","Iowa ex-Linn")</f>
        <v>Iowa ex-Linn</v>
      </c>
      <c r="AE304" s="23">
        <f>IFERROR(AB304/W304,"N/M")</f>
        <v>0.0801575377298683</v>
      </c>
      <c r="AF304" s="14" t="str">
        <f>B304&amp;"|"&amp;TEXT(E304,"000")&amp;"|"&amp;TEXT(M304,"0.0000")</f>
        <v>2015|097|0.8000</v>
      </c>
      <c r="AG304" s="22" t="str">
        <f>IF(AND(B304&gt;=2015,B304&lt;=2024,C304=19,G304=41,I304=2,K304="A",L304="RBUP",M304&gt;=0.5,M304&lt;=0.85),"IN","OUT")</f>
        <v>IN</v>
      </c>
    </row>
    <row r="305" spans="1:33">
      <c r="A305" s="14" t="s">
        <v>79</v>
      </c>
      <c r="B305" s="16">
        <v>2015</v>
      </c>
      <c r="C305" s="16">
        <v>19</v>
      </c>
      <c r="D305" s="14" t="s">
        <v>80</v>
      </c>
      <c r="E305" s="16">
        <v>97</v>
      </c>
      <c r="F305" s="14" t="s">
        <v>134</v>
      </c>
      <c r="G305" s="16">
        <v>41</v>
      </c>
      <c r="H305" s="14" t="s">
        <v>82</v>
      </c>
      <c r="I305" s="16">
        <v>2</v>
      </c>
      <c r="J305" s="14" t="s">
        <v>83</v>
      </c>
      <c r="K305" s="14" t="s">
        <v>84</v>
      </c>
      <c r="L305" s="14" t="s">
        <v>85</v>
      </c>
      <c r="M305" s="23">
        <v>0.85</v>
      </c>
      <c r="N305" s="16">
        <v>264</v>
      </c>
      <c r="O305" s="16">
        <v>217</v>
      </c>
      <c r="P305" s="16">
        <v>36</v>
      </c>
      <c r="Q305" s="16">
        <v>339</v>
      </c>
      <c r="R305" s="16">
        <v>49</v>
      </c>
      <c r="S305" s="14" t="s">
        <v>86</v>
      </c>
      <c r="T305" s="16">
        <v>46594</v>
      </c>
      <c r="U305" s="16">
        <v>0</v>
      </c>
      <c r="V305" s="18">
        <v>29484232</v>
      </c>
      <c r="W305" s="18">
        <v>2083724</v>
      </c>
      <c r="X305" s="18">
        <v>1011298</v>
      </c>
      <c r="Y305" s="18">
        <v>0</v>
      </c>
      <c r="Z305" s="18">
        <v>0</v>
      </c>
      <c r="AA305" s="18">
        <v>0</v>
      </c>
      <c r="AB305" s="18">
        <v>411749</v>
      </c>
      <c r="AC305" s="23">
        <v>0.2</v>
      </c>
      <c r="AD305" s="14" t="str">
        <f>IF(E305=113,"Linn","Iowa ex-Linn")</f>
        <v>Iowa ex-Linn</v>
      </c>
      <c r="AE305" s="23">
        <f>IFERROR(AB305/W305,"N/M")</f>
        <v>0.1976024655856534</v>
      </c>
      <c r="AF305" s="14" t="str">
        <f>B305&amp;"|"&amp;TEXT(E305,"000")&amp;"|"&amp;TEXT(M305,"0.0000")</f>
        <v>2015|097|0.8500</v>
      </c>
      <c r="AG305" s="22" t="str">
        <f>IF(AND(B305&gt;=2015,B305&lt;=2024,C305=19,G305=41,I305=2,K305="A",L305="RBUP",M305&gt;=0.5,M305&lt;=0.85),"IN","OUT")</f>
        <v>IN</v>
      </c>
    </row>
    <row r="306" spans="1:33">
      <c r="A306" s="14" t="s">
        <v>79</v>
      </c>
      <c r="B306" s="16">
        <v>2015</v>
      </c>
      <c r="C306" s="16">
        <v>19</v>
      </c>
      <c r="D306" s="14" t="s">
        <v>80</v>
      </c>
      <c r="E306" s="16">
        <v>99</v>
      </c>
      <c r="F306" s="14" t="s">
        <v>135</v>
      </c>
      <c r="G306" s="16">
        <v>41</v>
      </c>
      <c r="H306" s="14" t="s">
        <v>82</v>
      </c>
      <c r="I306" s="16">
        <v>2</v>
      </c>
      <c r="J306" s="14" t="s">
        <v>83</v>
      </c>
      <c r="K306" s="14" t="s">
        <v>84</v>
      </c>
      <c r="L306" s="14" t="s">
        <v>85</v>
      </c>
      <c r="M306" s="23">
        <v>0.5</v>
      </c>
      <c r="N306" s="16">
        <v>1</v>
      </c>
      <c r="O306" s="16">
        <v>1</v>
      </c>
      <c r="P306" s="16">
        <v>0</v>
      </c>
      <c r="Q306" s="16">
        <v>1</v>
      </c>
      <c r="R306" s="16">
        <v>0</v>
      </c>
      <c r="S306" s="14" t="s">
        <v>86</v>
      </c>
      <c r="T306" s="16">
        <v>19</v>
      </c>
      <c r="U306" s="16">
        <v>0</v>
      </c>
      <c r="V306" s="18">
        <v>6806</v>
      </c>
      <c r="W306" s="18">
        <v>57</v>
      </c>
      <c r="X306" s="18">
        <v>38</v>
      </c>
      <c r="Y306" s="18">
        <v>0</v>
      </c>
      <c r="Z306" s="18">
        <v>0</v>
      </c>
      <c r="AA306" s="18">
        <v>0</v>
      </c>
      <c r="AB306" s="18">
        <v>0</v>
      </c>
      <c r="AC306" s="23">
        <v>0</v>
      </c>
      <c r="AD306" s="14" t="str">
        <f>IF(E306=113,"Linn","Iowa ex-Linn")</f>
        <v>Iowa ex-Linn</v>
      </c>
      <c r="AE306" s="23">
        <f>IFERROR(AB306/W306,"N/M")</f>
        <v>0.0</v>
      </c>
      <c r="AF306" s="14" t="str">
        <f>B306&amp;"|"&amp;TEXT(E306,"000")&amp;"|"&amp;TEXT(M306,"0.0000")</f>
        <v>2015|099|0.5000</v>
      </c>
      <c r="AG306" s="22" t="str">
        <f>IF(AND(B306&gt;=2015,B306&lt;=2024,C306=19,G306=41,I306=2,K306="A",L306="RBUP",M306&gt;=0.5,M306&lt;=0.85),"IN","OUT")</f>
        <v>IN</v>
      </c>
    </row>
    <row r="307" spans="1:33">
      <c r="A307" s="14" t="s">
        <v>79</v>
      </c>
      <c r="B307" s="16">
        <v>2015</v>
      </c>
      <c r="C307" s="16">
        <v>19</v>
      </c>
      <c r="D307" s="14" t="s">
        <v>80</v>
      </c>
      <c r="E307" s="16">
        <v>99</v>
      </c>
      <c r="F307" s="14" t="s">
        <v>135</v>
      </c>
      <c r="G307" s="16">
        <v>41</v>
      </c>
      <c r="H307" s="14" t="s">
        <v>82</v>
      </c>
      <c r="I307" s="16">
        <v>2</v>
      </c>
      <c r="J307" s="14" t="s">
        <v>83</v>
      </c>
      <c r="K307" s="14" t="s">
        <v>84</v>
      </c>
      <c r="L307" s="14" t="s">
        <v>85</v>
      </c>
      <c r="M307" s="23">
        <v>0.6</v>
      </c>
      <c r="N307" s="16">
        <v>1</v>
      </c>
      <c r="O307" s="16">
        <v>0</v>
      </c>
      <c r="P307" s="16">
        <v>0</v>
      </c>
      <c r="Q307" s="16">
        <v>0</v>
      </c>
      <c r="R307" s="16">
        <v>0</v>
      </c>
      <c r="S307" s="14" t="s">
        <v>86</v>
      </c>
      <c r="T307" s="16">
        <v>0</v>
      </c>
      <c r="U307" s="16">
        <v>0</v>
      </c>
      <c r="V307" s="18">
        <v>0</v>
      </c>
      <c r="W307" s="18">
        <v>0</v>
      </c>
      <c r="X307" s="18">
        <v>0</v>
      </c>
      <c r="Y307" s="18">
        <v>0</v>
      </c>
      <c r="Z307" s="18">
        <v>0</v>
      </c>
      <c r="AA307" s="18">
        <v>0</v>
      </c>
      <c r="AB307" s="18">
        <v>0</v>
      </c>
      <c r="AC307" s="23">
        <v>0</v>
      </c>
      <c r="AD307" s="14" t="str">
        <f>IF(E307=113,"Linn","Iowa ex-Linn")</f>
        <v>Iowa ex-Linn</v>
      </c>
      <c r="AE307" s="23" t="str">
        <f>IFERROR(AB307/W307,"N/M")</f>
        <v>N/M</v>
      </c>
      <c r="AF307" s="14" t="str">
        <f>B307&amp;"|"&amp;TEXT(E307,"000")&amp;"|"&amp;TEXT(M307,"0.0000")</f>
        <v>2015|099|0.6000</v>
      </c>
      <c r="AG307" s="22" t="str">
        <f>IF(AND(B307&gt;=2015,B307&lt;=2024,C307=19,G307=41,I307=2,K307="A",L307="RBUP",M307&gt;=0.5,M307&lt;=0.85),"IN","OUT")</f>
        <v>IN</v>
      </c>
    </row>
    <row r="308" spans="1:33">
      <c r="A308" s="14" t="s">
        <v>79</v>
      </c>
      <c r="B308" s="16">
        <v>2015</v>
      </c>
      <c r="C308" s="16">
        <v>19</v>
      </c>
      <c r="D308" s="14" t="s">
        <v>80</v>
      </c>
      <c r="E308" s="16">
        <v>99</v>
      </c>
      <c r="F308" s="14" t="s">
        <v>135</v>
      </c>
      <c r="G308" s="16">
        <v>41</v>
      </c>
      <c r="H308" s="14" t="s">
        <v>82</v>
      </c>
      <c r="I308" s="16">
        <v>2</v>
      </c>
      <c r="J308" s="14" t="s">
        <v>83</v>
      </c>
      <c r="K308" s="14" t="s">
        <v>84</v>
      </c>
      <c r="L308" s="14" t="s">
        <v>85</v>
      </c>
      <c r="M308" s="23">
        <v>0.65</v>
      </c>
      <c r="N308" s="16">
        <v>21</v>
      </c>
      <c r="O308" s="16">
        <v>12</v>
      </c>
      <c r="P308" s="16">
        <v>0</v>
      </c>
      <c r="Q308" s="16">
        <v>18</v>
      </c>
      <c r="R308" s="16">
        <v>0</v>
      </c>
      <c r="S308" s="14" t="s">
        <v>86</v>
      </c>
      <c r="T308" s="16">
        <v>1073</v>
      </c>
      <c r="U308" s="16">
        <v>0</v>
      </c>
      <c r="V308" s="18">
        <v>499371</v>
      </c>
      <c r="W308" s="18">
        <v>14915</v>
      </c>
      <c r="X308" s="18">
        <v>8878</v>
      </c>
      <c r="Y308" s="18">
        <v>0</v>
      </c>
      <c r="Z308" s="18">
        <v>0</v>
      </c>
      <c r="AA308" s="18">
        <v>0</v>
      </c>
      <c r="AB308" s="18">
        <v>0</v>
      </c>
      <c r="AC308" s="23">
        <v>0</v>
      </c>
      <c r="AD308" s="14" t="str">
        <f>IF(E308=113,"Linn","Iowa ex-Linn")</f>
        <v>Iowa ex-Linn</v>
      </c>
      <c r="AE308" s="23">
        <f>IFERROR(AB308/W308,"N/M")</f>
        <v>0.0</v>
      </c>
      <c r="AF308" s="14" t="str">
        <f>B308&amp;"|"&amp;TEXT(E308,"000")&amp;"|"&amp;TEXT(M308,"0.0000")</f>
        <v>2015|099|0.6500</v>
      </c>
      <c r="AG308" s="22" t="str">
        <f>IF(AND(B308&gt;=2015,B308&lt;=2024,C308=19,G308=41,I308=2,K308="A",L308="RBUP",M308&gt;=0.5,M308&lt;=0.85),"IN","OUT")</f>
        <v>IN</v>
      </c>
    </row>
    <row r="309" spans="1:33">
      <c r="A309" s="14" t="s">
        <v>79</v>
      </c>
      <c r="B309" s="16">
        <v>2015</v>
      </c>
      <c r="C309" s="16">
        <v>19</v>
      </c>
      <c r="D309" s="14" t="s">
        <v>80</v>
      </c>
      <c r="E309" s="16">
        <v>99</v>
      </c>
      <c r="F309" s="14" t="s">
        <v>135</v>
      </c>
      <c r="G309" s="16">
        <v>41</v>
      </c>
      <c r="H309" s="14" t="s">
        <v>82</v>
      </c>
      <c r="I309" s="16">
        <v>2</v>
      </c>
      <c r="J309" s="14" t="s">
        <v>83</v>
      </c>
      <c r="K309" s="14" t="s">
        <v>84</v>
      </c>
      <c r="L309" s="14" t="s">
        <v>85</v>
      </c>
      <c r="M309" s="23">
        <v>0.7</v>
      </c>
      <c r="N309" s="16">
        <v>53</v>
      </c>
      <c r="O309" s="16">
        <v>42</v>
      </c>
      <c r="P309" s="16">
        <v>3</v>
      </c>
      <c r="Q309" s="16">
        <v>88</v>
      </c>
      <c r="R309" s="16">
        <v>3</v>
      </c>
      <c r="S309" s="14" t="s">
        <v>86</v>
      </c>
      <c r="T309" s="16">
        <v>4332</v>
      </c>
      <c r="U309" s="16">
        <v>0</v>
      </c>
      <c r="V309" s="18">
        <v>2263517</v>
      </c>
      <c r="W309" s="18">
        <v>77571</v>
      </c>
      <c r="X309" s="18">
        <v>49413</v>
      </c>
      <c r="Y309" s="18">
        <v>0</v>
      </c>
      <c r="Z309" s="18">
        <v>0</v>
      </c>
      <c r="AA309" s="18">
        <v>0</v>
      </c>
      <c r="AB309" s="18">
        <v>9667</v>
      </c>
      <c r="AC309" s="23">
        <v>0.12</v>
      </c>
      <c r="AD309" s="14" t="str">
        <f>IF(E309=113,"Linn","Iowa ex-Linn")</f>
        <v>Iowa ex-Linn</v>
      </c>
      <c r="AE309" s="23">
        <f>IFERROR(AB309/W309,"N/M")</f>
        <v>0.12462131466656354</v>
      </c>
      <c r="AF309" s="14" t="str">
        <f>B309&amp;"|"&amp;TEXT(E309,"000")&amp;"|"&amp;TEXT(M309,"0.0000")</f>
        <v>2015|099|0.7000</v>
      </c>
      <c r="AG309" s="22" t="str">
        <f>IF(AND(B309&gt;=2015,B309&lt;=2024,C309=19,G309=41,I309=2,K309="A",L309="RBUP",M309&gt;=0.5,M309&lt;=0.85),"IN","OUT")</f>
        <v>IN</v>
      </c>
    </row>
    <row r="310" spans="1:33">
      <c r="A310" s="14" t="s">
        <v>79</v>
      </c>
      <c r="B310" s="16">
        <v>2015</v>
      </c>
      <c r="C310" s="16">
        <v>19</v>
      </c>
      <c r="D310" s="14" t="s">
        <v>80</v>
      </c>
      <c r="E310" s="16">
        <v>99</v>
      </c>
      <c r="F310" s="14" t="s">
        <v>135</v>
      </c>
      <c r="G310" s="16">
        <v>41</v>
      </c>
      <c r="H310" s="14" t="s">
        <v>82</v>
      </c>
      <c r="I310" s="16">
        <v>2</v>
      </c>
      <c r="J310" s="14" t="s">
        <v>83</v>
      </c>
      <c r="K310" s="14" t="s">
        <v>84</v>
      </c>
      <c r="L310" s="14" t="s">
        <v>85</v>
      </c>
      <c r="M310" s="23">
        <v>0.75</v>
      </c>
      <c r="N310" s="16">
        <v>183</v>
      </c>
      <c r="O310" s="16">
        <v>163</v>
      </c>
      <c r="P310" s="16">
        <v>3</v>
      </c>
      <c r="Q310" s="16">
        <v>273</v>
      </c>
      <c r="R310" s="16">
        <v>4</v>
      </c>
      <c r="S310" s="14" t="s">
        <v>86</v>
      </c>
      <c r="T310" s="16">
        <v>21931</v>
      </c>
      <c r="U310" s="16">
        <v>0</v>
      </c>
      <c r="V310" s="18">
        <v>12638769</v>
      </c>
      <c r="W310" s="18">
        <v>490216</v>
      </c>
      <c r="X310" s="18">
        <v>325751</v>
      </c>
      <c r="Y310" s="18">
        <v>0</v>
      </c>
      <c r="Z310" s="18">
        <v>0</v>
      </c>
      <c r="AA310" s="18">
        <v>0</v>
      </c>
      <c r="AB310" s="18">
        <v>7298</v>
      </c>
      <c r="AC310" s="23">
        <v>0.01</v>
      </c>
      <c r="AD310" s="14" t="str">
        <f>IF(E310=113,"Linn","Iowa ex-Linn")</f>
        <v>Iowa ex-Linn</v>
      </c>
      <c r="AE310" s="23">
        <f>IFERROR(AB310/W310,"N/M")</f>
        <v>0.014887314979519232</v>
      </c>
      <c r="AF310" s="14" t="str">
        <f>B310&amp;"|"&amp;TEXT(E310,"000")&amp;"|"&amp;TEXT(M310,"0.0000")</f>
        <v>2015|099|0.7500</v>
      </c>
      <c r="AG310" s="22" t="str">
        <f>IF(AND(B310&gt;=2015,B310&lt;=2024,C310=19,G310=41,I310=2,K310="A",L310="RBUP",M310&gt;=0.5,M310&lt;=0.85),"IN","OUT")</f>
        <v>IN</v>
      </c>
    </row>
    <row r="311" spans="1:33">
      <c r="A311" s="14" t="s">
        <v>79</v>
      </c>
      <c r="B311" s="16">
        <v>2015</v>
      </c>
      <c r="C311" s="16">
        <v>19</v>
      </c>
      <c r="D311" s="14" t="s">
        <v>80</v>
      </c>
      <c r="E311" s="16">
        <v>99</v>
      </c>
      <c r="F311" s="14" t="s">
        <v>135</v>
      </c>
      <c r="G311" s="16">
        <v>41</v>
      </c>
      <c r="H311" s="14" t="s">
        <v>82</v>
      </c>
      <c r="I311" s="16">
        <v>2</v>
      </c>
      <c r="J311" s="14" t="s">
        <v>83</v>
      </c>
      <c r="K311" s="14" t="s">
        <v>84</v>
      </c>
      <c r="L311" s="14" t="s">
        <v>85</v>
      </c>
      <c r="M311" s="23">
        <v>0.8</v>
      </c>
      <c r="N311" s="16">
        <v>312</v>
      </c>
      <c r="O311" s="16">
        <v>271</v>
      </c>
      <c r="P311" s="16">
        <v>7</v>
      </c>
      <c r="Q311" s="16">
        <v>452</v>
      </c>
      <c r="R311" s="16">
        <v>8</v>
      </c>
      <c r="S311" s="14" t="s">
        <v>86</v>
      </c>
      <c r="T311" s="16">
        <v>51949</v>
      </c>
      <c r="U311" s="16">
        <v>0</v>
      </c>
      <c r="V311" s="18">
        <v>32237168</v>
      </c>
      <c r="W311" s="18">
        <v>1639418</v>
      </c>
      <c r="X311" s="18">
        <v>979084</v>
      </c>
      <c r="Y311" s="18">
        <v>0</v>
      </c>
      <c r="Z311" s="18">
        <v>0</v>
      </c>
      <c r="AA311" s="18">
        <v>0</v>
      </c>
      <c r="AB311" s="18">
        <v>20348</v>
      </c>
      <c r="AC311" s="23">
        <v>0.01</v>
      </c>
      <c r="AD311" s="14" t="str">
        <f>IF(E311=113,"Linn","Iowa ex-Linn")</f>
        <v>Iowa ex-Linn</v>
      </c>
      <c r="AE311" s="23">
        <f>IFERROR(AB311/W311,"N/M")</f>
        <v>0.012411721720757</v>
      </c>
      <c r="AF311" s="14" t="str">
        <f>B311&amp;"|"&amp;TEXT(E311,"000")&amp;"|"&amp;TEXT(M311,"0.0000")</f>
        <v>2015|099|0.8000</v>
      </c>
      <c r="AG311" s="22" t="str">
        <f>IF(AND(B311&gt;=2015,B311&lt;=2024,C311=19,G311=41,I311=2,K311="A",L311="RBUP",M311&gt;=0.5,M311&lt;=0.85),"IN","OUT")</f>
        <v>IN</v>
      </c>
    </row>
    <row r="312" spans="1:33">
      <c r="A312" s="14" t="s">
        <v>79</v>
      </c>
      <c r="B312" s="16">
        <v>2015</v>
      </c>
      <c r="C312" s="16">
        <v>19</v>
      </c>
      <c r="D312" s="14" t="s">
        <v>80</v>
      </c>
      <c r="E312" s="16">
        <v>99</v>
      </c>
      <c r="F312" s="14" t="s">
        <v>135</v>
      </c>
      <c r="G312" s="16">
        <v>41</v>
      </c>
      <c r="H312" s="14" t="s">
        <v>82</v>
      </c>
      <c r="I312" s="16">
        <v>2</v>
      </c>
      <c r="J312" s="14" t="s">
        <v>83</v>
      </c>
      <c r="K312" s="14" t="s">
        <v>84</v>
      </c>
      <c r="L312" s="14" t="s">
        <v>85</v>
      </c>
      <c r="M312" s="23">
        <v>0.85</v>
      </c>
      <c r="N312" s="16">
        <v>344</v>
      </c>
      <c r="O312" s="16">
        <v>299</v>
      </c>
      <c r="P312" s="16">
        <v>19</v>
      </c>
      <c r="Q312" s="16">
        <v>521</v>
      </c>
      <c r="R312" s="16">
        <v>23</v>
      </c>
      <c r="S312" s="14" t="s">
        <v>86</v>
      </c>
      <c r="T312" s="16">
        <v>75734</v>
      </c>
      <c r="U312" s="16">
        <v>0</v>
      </c>
      <c r="V312" s="18">
        <v>50831640</v>
      </c>
      <c r="W312" s="18">
        <v>3135968</v>
      </c>
      <c r="X312" s="18">
        <v>1497007</v>
      </c>
      <c r="Y312" s="18">
        <v>0</v>
      </c>
      <c r="Z312" s="18">
        <v>0</v>
      </c>
      <c r="AA312" s="18">
        <v>0</v>
      </c>
      <c r="AB312" s="18">
        <v>167432</v>
      </c>
      <c r="AC312" s="23">
        <v>0.05</v>
      </c>
      <c r="AD312" s="14" t="str">
        <f>IF(E312=113,"Linn","Iowa ex-Linn")</f>
        <v>Iowa ex-Linn</v>
      </c>
      <c r="AE312" s="23">
        <f>IFERROR(AB312/W312,"N/M")</f>
        <v>0.05339085092705027</v>
      </c>
      <c r="AF312" s="14" t="str">
        <f>B312&amp;"|"&amp;TEXT(E312,"000")&amp;"|"&amp;TEXT(M312,"0.0000")</f>
        <v>2015|099|0.8500</v>
      </c>
      <c r="AG312" s="22" t="str">
        <f>IF(AND(B312&gt;=2015,B312&lt;=2024,C312=19,G312=41,I312=2,K312="A",L312="RBUP",M312&gt;=0.5,M312&lt;=0.85),"IN","OUT")</f>
        <v>IN</v>
      </c>
    </row>
    <row r="313" spans="1:33">
      <c r="A313" s="14" t="s">
        <v>79</v>
      </c>
      <c r="B313" s="16">
        <v>2015</v>
      </c>
      <c r="C313" s="16">
        <v>19</v>
      </c>
      <c r="D313" s="14" t="s">
        <v>80</v>
      </c>
      <c r="E313" s="16">
        <v>101</v>
      </c>
      <c r="F313" s="14" t="s">
        <v>136</v>
      </c>
      <c r="G313" s="16">
        <v>41</v>
      </c>
      <c r="H313" s="14" t="s">
        <v>82</v>
      </c>
      <c r="I313" s="16">
        <v>2</v>
      </c>
      <c r="J313" s="14" t="s">
        <v>83</v>
      </c>
      <c r="K313" s="14" t="s">
        <v>84</v>
      </c>
      <c r="L313" s="14" t="s">
        <v>85</v>
      </c>
      <c r="M313" s="23">
        <v>0.55</v>
      </c>
      <c r="N313" s="16">
        <v>3</v>
      </c>
      <c r="O313" s="16">
        <v>1</v>
      </c>
      <c r="P313" s="16">
        <v>0</v>
      </c>
      <c r="Q313" s="16">
        <v>1</v>
      </c>
      <c r="R313" s="16">
        <v>0</v>
      </c>
      <c r="S313" s="14" t="s">
        <v>86</v>
      </c>
      <c r="T313" s="16">
        <v>88</v>
      </c>
      <c r="U313" s="16">
        <v>0</v>
      </c>
      <c r="V313" s="18">
        <v>25988</v>
      </c>
      <c r="W313" s="18">
        <v>3457</v>
      </c>
      <c r="X313" s="18">
        <v>2212</v>
      </c>
      <c r="Y313" s="18">
        <v>0</v>
      </c>
      <c r="Z313" s="18">
        <v>0</v>
      </c>
      <c r="AA313" s="18">
        <v>0</v>
      </c>
      <c r="AB313" s="18">
        <v>0</v>
      </c>
      <c r="AC313" s="23">
        <v>0</v>
      </c>
      <c r="AD313" s="14" t="str">
        <f>IF(E313=113,"Linn","Iowa ex-Linn")</f>
        <v>Iowa ex-Linn</v>
      </c>
      <c r="AE313" s="23">
        <f>IFERROR(AB313/W313,"N/M")</f>
        <v>0.0</v>
      </c>
      <c r="AF313" s="14" t="str">
        <f>B313&amp;"|"&amp;TEXT(E313,"000")&amp;"|"&amp;TEXT(M313,"0.0000")</f>
        <v>2015|101|0.5500</v>
      </c>
      <c r="AG313" s="22" t="str">
        <f>IF(AND(B313&gt;=2015,B313&lt;=2024,C313=19,G313=41,I313=2,K313="A",L313="RBUP",M313&gt;=0.5,M313&lt;=0.85),"IN","OUT")</f>
        <v>IN</v>
      </c>
    </row>
    <row r="314" spans="1:33">
      <c r="A314" s="14" t="s">
        <v>79</v>
      </c>
      <c r="B314" s="16">
        <v>2015</v>
      </c>
      <c r="C314" s="16">
        <v>19</v>
      </c>
      <c r="D314" s="14" t="s">
        <v>80</v>
      </c>
      <c r="E314" s="16">
        <v>101</v>
      </c>
      <c r="F314" s="14" t="s">
        <v>136</v>
      </c>
      <c r="G314" s="16">
        <v>41</v>
      </c>
      <c r="H314" s="14" t="s">
        <v>82</v>
      </c>
      <c r="I314" s="16">
        <v>2</v>
      </c>
      <c r="J314" s="14" t="s">
        <v>83</v>
      </c>
      <c r="K314" s="14" t="s">
        <v>84</v>
      </c>
      <c r="L314" s="14" t="s">
        <v>85</v>
      </c>
      <c r="M314" s="23">
        <v>0.65</v>
      </c>
      <c r="N314" s="16">
        <v>4</v>
      </c>
      <c r="O314" s="16">
        <v>4</v>
      </c>
      <c r="P314" s="16">
        <v>0</v>
      </c>
      <c r="Q314" s="16">
        <v>4</v>
      </c>
      <c r="R314" s="16">
        <v>0</v>
      </c>
      <c r="S314" s="14" t="s">
        <v>86</v>
      </c>
      <c r="T314" s="16">
        <v>362</v>
      </c>
      <c r="U314" s="16">
        <v>0</v>
      </c>
      <c r="V314" s="18">
        <v>155291</v>
      </c>
      <c r="W314" s="18">
        <v>11917</v>
      </c>
      <c r="X314" s="18">
        <v>8326</v>
      </c>
      <c r="Y314" s="18">
        <v>0</v>
      </c>
      <c r="Z314" s="18">
        <v>0</v>
      </c>
      <c r="AA314" s="18">
        <v>0</v>
      </c>
      <c r="AB314" s="18">
        <v>0</v>
      </c>
      <c r="AC314" s="23">
        <v>0</v>
      </c>
      <c r="AD314" s="14" t="str">
        <f>IF(E314=113,"Linn","Iowa ex-Linn")</f>
        <v>Iowa ex-Linn</v>
      </c>
      <c r="AE314" s="23">
        <f>IFERROR(AB314/W314,"N/M")</f>
        <v>0.0</v>
      </c>
      <c r="AF314" s="14" t="str">
        <f>B314&amp;"|"&amp;TEXT(E314,"000")&amp;"|"&amp;TEXT(M314,"0.0000")</f>
        <v>2015|101|0.6500</v>
      </c>
      <c r="AG314" s="22" t="str">
        <f>IF(AND(B314&gt;=2015,B314&lt;=2024,C314=19,G314=41,I314=2,K314="A",L314="RBUP",M314&gt;=0.5,M314&lt;=0.85),"IN","OUT")</f>
        <v>IN</v>
      </c>
    </row>
    <row r="315" spans="1:33">
      <c r="A315" s="14" t="s">
        <v>79</v>
      </c>
      <c r="B315" s="16">
        <v>2015</v>
      </c>
      <c r="C315" s="16">
        <v>19</v>
      </c>
      <c r="D315" s="14" t="s">
        <v>80</v>
      </c>
      <c r="E315" s="16">
        <v>101</v>
      </c>
      <c r="F315" s="14" t="s">
        <v>136</v>
      </c>
      <c r="G315" s="16">
        <v>41</v>
      </c>
      <c r="H315" s="14" t="s">
        <v>82</v>
      </c>
      <c r="I315" s="16">
        <v>2</v>
      </c>
      <c r="J315" s="14" t="s">
        <v>83</v>
      </c>
      <c r="K315" s="14" t="s">
        <v>84</v>
      </c>
      <c r="L315" s="14" t="s">
        <v>85</v>
      </c>
      <c r="M315" s="23">
        <v>0.7</v>
      </c>
      <c r="N315" s="16">
        <v>20</v>
      </c>
      <c r="O315" s="16">
        <v>16</v>
      </c>
      <c r="P315" s="16">
        <v>2</v>
      </c>
      <c r="Q315" s="16">
        <v>33</v>
      </c>
      <c r="R315" s="16">
        <v>2</v>
      </c>
      <c r="S315" s="14" t="s">
        <v>86</v>
      </c>
      <c r="T315" s="16">
        <v>3069</v>
      </c>
      <c r="U315" s="16">
        <v>0</v>
      </c>
      <c r="V315" s="18">
        <v>1337539</v>
      </c>
      <c r="W315" s="18">
        <v>106856</v>
      </c>
      <c r="X315" s="18">
        <v>68930</v>
      </c>
      <c r="Y315" s="18">
        <v>0</v>
      </c>
      <c r="Z315" s="18">
        <v>0</v>
      </c>
      <c r="AA315" s="18">
        <v>0</v>
      </c>
      <c r="AB315" s="18">
        <v>25378</v>
      </c>
      <c r="AC315" s="23">
        <v>0.24</v>
      </c>
      <c r="AD315" s="14" t="str">
        <f>IF(E315=113,"Linn","Iowa ex-Linn")</f>
        <v>Iowa ex-Linn</v>
      </c>
      <c r="AE315" s="23">
        <f>IFERROR(AB315/W315,"N/M")</f>
        <v>0.23749719248334206</v>
      </c>
      <c r="AF315" s="14" t="str">
        <f>B315&amp;"|"&amp;TEXT(E315,"000")&amp;"|"&amp;TEXT(M315,"0.0000")</f>
        <v>2015|101|0.7000</v>
      </c>
      <c r="AG315" s="22" t="str">
        <f>IF(AND(B315&gt;=2015,B315&lt;=2024,C315=19,G315=41,I315=2,K315="A",L315="RBUP",M315&gt;=0.5,M315&lt;=0.85),"IN","OUT")</f>
        <v>IN</v>
      </c>
    </row>
    <row r="316" spans="1:33">
      <c r="A316" s="14" t="s">
        <v>79</v>
      </c>
      <c r="B316" s="16">
        <v>2015</v>
      </c>
      <c r="C316" s="16">
        <v>19</v>
      </c>
      <c r="D316" s="14" t="s">
        <v>80</v>
      </c>
      <c r="E316" s="16">
        <v>101</v>
      </c>
      <c r="F316" s="14" t="s">
        <v>136</v>
      </c>
      <c r="G316" s="16">
        <v>41</v>
      </c>
      <c r="H316" s="14" t="s">
        <v>82</v>
      </c>
      <c r="I316" s="16">
        <v>2</v>
      </c>
      <c r="J316" s="14" t="s">
        <v>83</v>
      </c>
      <c r="K316" s="14" t="s">
        <v>84</v>
      </c>
      <c r="L316" s="14" t="s">
        <v>85</v>
      </c>
      <c r="M316" s="23">
        <v>0.75</v>
      </c>
      <c r="N316" s="16">
        <v>137</v>
      </c>
      <c r="O316" s="16">
        <v>94</v>
      </c>
      <c r="P316" s="16">
        <v>24</v>
      </c>
      <c r="Q316" s="16">
        <v>160</v>
      </c>
      <c r="R316" s="16">
        <v>33</v>
      </c>
      <c r="S316" s="14" t="s">
        <v>86</v>
      </c>
      <c r="T316" s="16">
        <v>13650</v>
      </c>
      <c r="U316" s="16">
        <v>0</v>
      </c>
      <c r="V316" s="18">
        <v>6843868</v>
      </c>
      <c r="W316" s="18">
        <v>625365</v>
      </c>
      <c r="X316" s="18">
        <v>399784</v>
      </c>
      <c r="Y316" s="18">
        <v>0</v>
      </c>
      <c r="Z316" s="18">
        <v>0</v>
      </c>
      <c r="AA316" s="18">
        <v>0</v>
      </c>
      <c r="AB316" s="18">
        <v>344171</v>
      </c>
      <c r="AC316" s="23">
        <v>0.55</v>
      </c>
      <c r="AD316" s="14" t="str">
        <f>IF(E316=113,"Linn","Iowa ex-Linn")</f>
        <v>Iowa ex-Linn</v>
      </c>
      <c r="AE316" s="23">
        <f>IFERROR(AB316/W316,"N/M")</f>
        <v>0.550352194318518</v>
      </c>
      <c r="AF316" s="14" t="str">
        <f>B316&amp;"|"&amp;TEXT(E316,"000")&amp;"|"&amp;TEXT(M316,"0.0000")</f>
        <v>2015|101|0.7500</v>
      </c>
      <c r="AG316" s="22" t="str">
        <f>IF(AND(B316&gt;=2015,B316&lt;=2024,C316=19,G316=41,I316=2,K316="A",L316="RBUP",M316&gt;=0.5,M316&lt;=0.85),"IN","OUT")</f>
        <v>IN</v>
      </c>
    </row>
    <row r="317" spans="1:33">
      <c r="A317" s="14" t="s">
        <v>79</v>
      </c>
      <c r="B317" s="16">
        <v>2015</v>
      </c>
      <c r="C317" s="16">
        <v>19</v>
      </c>
      <c r="D317" s="14" t="s">
        <v>80</v>
      </c>
      <c r="E317" s="16">
        <v>101</v>
      </c>
      <c r="F317" s="14" t="s">
        <v>136</v>
      </c>
      <c r="G317" s="16">
        <v>41</v>
      </c>
      <c r="H317" s="14" t="s">
        <v>82</v>
      </c>
      <c r="I317" s="16">
        <v>2</v>
      </c>
      <c r="J317" s="14" t="s">
        <v>83</v>
      </c>
      <c r="K317" s="14" t="s">
        <v>84</v>
      </c>
      <c r="L317" s="14" t="s">
        <v>85</v>
      </c>
      <c r="M317" s="23">
        <v>0.8</v>
      </c>
      <c r="N317" s="16">
        <v>242</v>
      </c>
      <c r="O317" s="16">
        <v>203</v>
      </c>
      <c r="P317" s="16">
        <v>68</v>
      </c>
      <c r="Q317" s="16">
        <v>288</v>
      </c>
      <c r="R317" s="16">
        <v>89</v>
      </c>
      <c r="S317" s="14" t="s">
        <v>86</v>
      </c>
      <c r="T317" s="16">
        <v>46173</v>
      </c>
      <c r="U317" s="16">
        <v>0</v>
      </c>
      <c r="V317" s="18">
        <v>24152053</v>
      </c>
      <c r="W317" s="18">
        <v>2357347</v>
      </c>
      <c r="X317" s="18">
        <v>1496364</v>
      </c>
      <c r="Y317" s="18">
        <v>0</v>
      </c>
      <c r="Z317" s="18">
        <v>0</v>
      </c>
      <c r="AA317" s="18">
        <v>0</v>
      </c>
      <c r="AB317" s="18">
        <v>985060</v>
      </c>
      <c r="AC317" s="23">
        <v>0.42</v>
      </c>
      <c r="AD317" s="14" t="str">
        <f>IF(E317=113,"Linn","Iowa ex-Linn")</f>
        <v>Iowa ex-Linn</v>
      </c>
      <c r="AE317" s="23">
        <f>IFERROR(AB317/W317,"N/M")</f>
        <v>0.4178680525183607</v>
      </c>
      <c r="AF317" s="14" t="str">
        <f>B317&amp;"|"&amp;TEXT(E317,"000")&amp;"|"&amp;TEXT(M317,"0.0000")</f>
        <v>2015|101|0.8000</v>
      </c>
      <c r="AG317" s="22" t="str">
        <f>IF(AND(B317&gt;=2015,B317&lt;=2024,C317=19,G317=41,I317=2,K317="A",L317="RBUP",M317&gt;=0.5,M317&lt;=0.85),"IN","OUT")</f>
        <v>IN</v>
      </c>
    </row>
    <row r="318" spans="1:33">
      <c r="A318" s="14" t="s">
        <v>79</v>
      </c>
      <c r="B318" s="16">
        <v>2015</v>
      </c>
      <c r="C318" s="16">
        <v>19</v>
      </c>
      <c r="D318" s="14" t="s">
        <v>80</v>
      </c>
      <c r="E318" s="16">
        <v>101</v>
      </c>
      <c r="F318" s="14" t="s">
        <v>136</v>
      </c>
      <c r="G318" s="16">
        <v>41</v>
      </c>
      <c r="H318" s="14" t="s">
        <v>82</v>
      </c>
      <c r="I318" s="16">
        <v>2</v>
      </c>
      <c r="J318" s="14" t="s">
        <v>83</v>
      </c>
      <c r="K318" s="14" t="s">
        <v>84</v>
      </c>
      <c r="L318" s="14" t="s">
        <v>85</v>
      </c>
      <c r="M318" s="23">
        <v>0.85</v>
      </c>
      <c r="N318" s="16">
        <v>84</v>
      </c>
      <c r="O318" s="16">
        <v>59</v>
      </c>
      <c r="P318" s="16">
        <v>28</v>
      </c>
      <c r="Q318" s="16">
        <v>103</v>
      </c>
      <c r="R318" s="16">
        <v>41</v>
      </c>
      <c r="S318" s="14" t="s">
        <v>86</v>
      </c>
      <c r="T318" s="16">
        <v>11310</v>
      </c>
      <c r="U318" s="16">
        <v>0</v>
      </c>
      <c r="V318" s="18">
        <v>6057308</v>
      </c>
      <c r="W318" s="18">
        <v>708117</v>
      </c>
      <c r="X318" s="18">
        <v>330605</v>
      </c>
      <c r="Y318" s="18">
        <v>0</v>
      </c>
      <c r="Z318" s="18">
        <v>0</v>
      </c>
      <c r="AA318" s="18">
        <v>0</v>
      </c>
      <c r="AB318" s="18">
        <v>897595</v>
      </c>
      <c r="AC318" s="23">
        <v>1.27</v>
      </c>
      <c r="AD318" s="14" t="str">
        <f>IF(E318=113,"Linn","Iowa ex-Linn")</f>
        <v>Iowa ex-Linn</v>
      </c>
      <c r="AE318" s="23">
        <f>IFERROR(AB318/W318,"N/M")</f>
        <v>1.2675800750440958</v>
      </c>
      <c r="AF318" s="14" t="str">
        <f>B318&amp;"|"&amp;TEXT(E318,"000")&amp;"|"&amp;TEXT(M318,"0.0000")</f>
        <v>2015|101|0.8500</v>
      </c>
      <c r="AG318" s="22" t="str">
        <f>IF(AND(B318&gt;=2015,B318&lt;=2024,C318=19,G318=41,I318=2,K318="A",L318="RBUP",M318&gt;=0.5,M318&lt;=0.85),"IN","OUT")</f>
        <v>IN</v>
      </c>
    </row>
    <row r="319" spans="1:33">
      <c r="A319" s="14" t="s">
        <v>79</v>
      </c>
      <c r="B319" s="16">
        <v>2015</v>
      </c>
      <c r="C319" s="16">
        <v>19</v>
      </c>
      <c r="D319" s="14" t="s">
        <v>80</v>
      </c>
      <c r="E319" s="16">
        <v>103</v>
      </c>
      <c r="F319" s="14" t="s">
        <v>137</v>
      </c>
      <c r="G319" s="16">
        <v>41</v>
      </c>
      <c r="H319" s="14" t="s">
        <v>82</v>
      </c>
      <c r="I319" s="16">
        <v>2</v>
      </c>
      <c r="J319" s="14" t="s">
        <v>83</v>
      </c>
      <c r="K319" s="14" t="s">
        <v>84</v>
      </c>
      <c r="L319" s="14" t="s">
        <v>85</v>
      </c>
      <c r="M319" s="23">
        <v>0.65</v>
      </c>
      <c r="N319" s="16">
        <v>13</v>
      </c>
      <c r="O319" s="16">
        <v>10</v>
      </c>
      <c r="P319" s="16">
        <v>0</v>
      </c>
      <c r="Q319" s="16">
        <v>12</v>
      </c>
      <c r="R319" s="16">
        <v>0</v>
      </c>
      <c r="S319" s="14" t="s">
        <v>86</v>
      </c>
      <c r="T319" s="16">
        <v>1008</v>
      </c>
      <c r="U319" s="16">
        <v>0</v>
      </c>
      <c r="V319" s="18">
        <v>443868</v>
      </c>
      <c r="W319" s="18">
        <v>14818</v>
      </c>
      <c r="X319" s="18">
        <v>9739</v>
      </c>
      <c r="Y319" s="18">
        <v>0</v>
      </c>
      <c r="Z319" s="18">
        <v>0</v>
      </c>
      <c r="AA319" s="18">
        <v>0</v>
      </c>
      <c r="AB319" s="18">
        <v>0</v>
      </c>
      <c r="AC319" s="23">
        <v>0</v>
      </c>
      <c r="AD319" s="14" t="str">
        <f>IF(E319=113,"Linn","Iowa ex-Linn")</f>
        <v>Iowa ex-Linn</v>
      </c>
      <c r="AE319" s="23">
        <f>IFERROR(AB319/W319,"N/M")</f>
        <v>0.0</v>
      </c>
      <c r="AF319" s="14" t="str">
        <f>B319&amp;"|"&amp;TEXT(E319,"000")&amp;"|"&amp;TEXT(M319,"0.0000")</f>
        <v>2015|103|0.6500</v>
      </c>
      <c r="AG319" s="22" t="str">
        <f>IF(AND(B319&gt;=2015,B319&lt;=2024,C319=19,G319=41,I319=2,K319="A",L319="RBUP",M319&gt;=0.5,M319&lt;=0.85),"IN","OUT")</f>
        <v>IN</v>
      </c>
    </row>
    <row r="320" spans="1:33">
      <c r="A320" s="14" t="s">
        <v>79</v>
      </c>
      <c r="B320" s="16">
        <v>2015</v>
      </c>
      <c r="C320" s="16">
        <v>19</v>
      </c>
      <c r="D320" s="14" t="s">
        <v>80</v>
      </c>
      <c r="E320" s="16">
        <v>103</v>
      </c>
      <c r="F320" s="14" t="s">
        <v>137</v>
      </c>
      <c r="G320" s="16">
        <v>41</v>
      </c>
      <c r="H320" s="14" t="s">
        <v>82</v>
      </c>
      <c r="I320" s="16">
        <v>2</v>
      </c>
      <c r="J320" s="14" t="s">
        <v>83</v>
      </c>
      <c r="K320" s="14" t="s">
        <v>84</v>
      </c>
      <c r="L320" s="14" t="s">
        <v>85</v>
      </c>
      <c r="M320" s="23">
        <v>0.7</v>
      </c>
      <c r="N320" s="16">
        <v>41</v>
      </c>
      <c r="O320" s="16">
        <v>29</v>
      </c>
      <c r="P320" s="16">
        <v>0</v>
      </c>
      <c r="Q320" s="16">
        <v>33</v>
      </c>
      <c r="R320" s="16">
        <v>0</v>
      </c>
      <c r="S320" s="14" t="s">
        <v>86</v>
      </c>
      <c r="T320" s="16">
        <v>2115</v>
      </c>
      <c r="U320" s="16">
        <v>0</v>
      </c>
      <c r="V320" s="18">
        <v>1049038</v>
      </c>
      <c r="W320" s="18">
        <v>44086</v>
      </c>
      <c r="X320" s="18">
        <v>28611</v>
      </c>
      <c r="Y320" s="18">
        <v>0</v>
      </c>
      <c r="Z320" s="18">
        <v>0</v>
      </c>
      <c r="AA320" s="18">
        <v>0</v>
      </c>
      <c r="AB320" s="18">
        <v>0</v>
      </c>
      <c r="AC320" s="23">
        <v>0</v>
      </c>
      <c r="AD320" s="14" t="str">
        <f>IF(E320=113,"Linn","Iowa ex-Linn")</f>
        <v>Iowa ex-Linn</v>
      </c>
      <c r="AE320" s="23">
        <f>IFERROR(AB320/W320,"N/M")</f>
        <v>0.0</v>
      </c>
      <c r="AF320" s="14" t="str">
        <f>B320&amp;"|"&amp;TEXT(E320,"000")&amp;"|"&amp;TEXT(M320,"0.0000")</f>
        <v>2015|103|0.7000</v>
      </c>
      <c r="AG320" s="22" t="str">
        <f>IF(AND(B320&gt;=2015,B320&lt;=2024,C320=19,G320=41,I320=2,K320="A",L320="RBUP",M320&gt;=0.5,M320&lt;=0.85),"IN","OUT")</f>
        <v>IN</v>
      </c>
    </row>
    <row r="321" spans="1:33">
      <c r="A321" s="14" t="s">
        <v>79</v>
      </c>
      <c r="B321" s="16">
        <v>2015</v>
      </c>
      <c r="C321" s="16">
        <v>19</v>
      </c>
      <c r="D321" s="14" t="s">
        <v>80</v>
      </c>
      <c r="E321" s="16">
        <v>103</v>
      </c>
      <c r="F321" s="14" t="s">
        <v>137</v>
      </c>
      <c r="G321" s="16">
        <v>41</v>
      </c>
      <c r="H321" s="14" t="s">
        <v>82</v>
      </c>
      <c r="I321" s="16">
        <v>2</v>
      </c>
      <c r="J321" s="14" t="s">
        <v>83</v>
      </c>
      <c r="K321" s="14" t="s">
        <v>84</v>
      </c>
      <c r="L321" s="14" t="s">
        <v>85</v>
      </c>
      <c r="M321" s="23">
        <v>0.75</v>
      </c>
      <c r="N321" s="16">
        <v>116</v>
      </c>
      <c r="O321" s="16">
        <v>88</v>
      </c>
      <c r="P321" s="16">
        <v>5</v>
      </c>
      <c r="Q321" s="16">
        <v>140</v>
      </c>
      <c r="R321" s="16">
        <v>6</v>
      </c>
      <c r="S321" s="14" t="s">
        <v>86</v>
      </c>
      <c r="T321" s="16">
        <v>9449</v>
      </c>
      <c r="U321" s="16">
        <v>0</v>
      </c>
      <c r="V321" s="18">
        <v>5216605</v>
      </c>
      <c r="W321" s="18">
        <v>292790</v>
      </c>
      <c r="X321" s="18">
        <v>173613</v>
      </c>
      <c r="Y321" s="18">
        <v>0</v>
      </c>
      <c r="Z321" s="18">
        <v>0</v>
      </c>
      <c r="AA321" s="18">
        <v>0</v>
      </c>
      <c r="AB321" s="18">
        <v>20350</v>
      </c>
      <c r="AC321" s="23">
        <v>0.07000000000000001</v>
      </c>
      <c r="AD321" s="14" t="str">
        <f>IF(E321=113,"Linn","Iowa ex-Linn")</f>
        <v>Iowa ex-Linn</v>
      </c>
      <c r="AE321" s="23">
        <f>IFERROR(AB321/W321,"N/M")</f>
        <v>0.06950373988182657</v>
      </c>
      <c r="AF321" s="14" t="str">
        <f>B321&amp;"|"&amp;TEXT(E321,"000")&amp;"|"&amp;TEXT(M321,"0.0000")</f>
        <v>2015|103|0.7500</v>
      </c>
      <c r="AG321" s="22" t="str">
        <f>IF(AND(B321&gt;=2015,B321&lt;=2024,C321=19,G321=41,I321=2,K321="A",L321="RBUP",M321&gt;=0.5,M321&lt;=0.85),"IN","OUT")</f>
        <v>IN</v>
      </c>
    </row>
    <row r="322" spans="1:33">
      <c r="A322" s="14" t="s">
        <v>79</v>
      </c>
      <c r="B322" s="16">
        <v>2015</v>
      </c>
      <c r="C322" s="16">
        <v>19</v>
      </c>
      <c r="D322" s="14" t="s">
        <v>80</v>
      </c>
      <c r="E322" s="16">
        <v>103</v>
      </c>
      <c r="F322" s="14" t="s">
        <v>137</v>
      </c>
      <c r="G322" s="16">
        <v>41</v>
      </c>
      <c r="H322" s="14" t="s">
        <v>82</v>
      </c>
      <c r="I322" s="16">
        <v>2</v>
      </c>
      <c r="J322" s="14" t="s">
        <v>83</v>
      </c>
      <c r="K322" s="14" t="s">
        <v>84</v>
      </c>
      <c r="L322" s="14" t="s">
        <v>85</v>
      </c>
      <c r="M322" s="23">
        <v>0.8</v>
      </c>
      <c r="N322" s="16">
        <v>252</v>
      </c>
      <c r="O322" s="16">
        <v>209</v>
      </c>
      <c r="P322" s="16">
        <v>16</v>
      </c>
      <c r="Q322" s="16">
        <v>343</v>
      </c>
      <c r="R322" s="16">
        <v>18</v>
      </c>
      <c r="S322" s="14" t="s">
        <v>86</v>
      </c>
      <c r="T322" s="16">
        <v>26916</v>
      </c>
      <c r="U322" s="16">
        <v>0</v>
      </c>
      <c r="V322" s="18">
        <v>15679413</v>
      </c>
      <c r="W322" s="18">
        <v>1023993</v>
      </c>
      <c r="X322" s="18">
        <v>568355</v>
      </c>
      <c r="Y322" s="18">
        <v>0</v>
      </c>
      <c r="Z322" s="18">
        <v>0</v>
      </c>
      <c r="AA322" s="18">
        <v>0</v>
      </c>
      <c r="AB322" s="18">
        <v>144196</v>
      </c>
      <c r="AC322" s="23">
        <v>0.14</v>
      </c>
      <c r="AD322" s="14" t="str">
        <f>IF(E322=113,"Linn","Iowa ex-Linn")</f>
        <v>Iowa ex-Linn</v>
      </c>
      <c r="AE322" s="23">
        <f>IFERROR(AB322/W322,"N/M")</f>
        <v>0.1408173688687325</v>
      </c>
      <c r="AF322" s="14" t="str">
        <f>B322&amp;"|"&amp;TEXT(E322,"000")&amp;"|"&amp;TEXT(M322,"0.0000")</f>
        <v>2015|103|0.8000</v>
      </c>
      <c r="AG322" s="22" t="str">
        <f>IF(AND(B322&gt;=2015,B322&lt;=2024,C322=19,G322=41,I322=2,K322="A",L322="RBUP",M322&gt;=0.5,M322&lt;=0.85),"IN","OUT")</f>
        <v>IN</v>
      </c>
    </row>
    <row r="323" spans="1:33">
      <c r="A323" s="14" t="s">
        <v>79</v>
      </c>
      <c r="B323" s="16">
        <v>2015</v>
      </c>
      <c r="C323" s="16">
        <v>19</v>
      </c>
      <c r="D323" s="14" t="s">
        <v>80</v>
      </c>
      <c r="E323" s="16">
        <v>103</v>
      </c>
      <c r="F323" s="14" t="s">
        <v>137</v>
      </c>
      <c r="G323" s="16">
        <v>41</v>
      </c>
      <c r="H323" s="14" t="s">
        <v>82</v>
      </c>
      <c r="I323" s="16">
        <v>2</v>
      </c>
      <c r="J323" s="14" t="s">
        <v>83</v>
      </c>
      <c r="K323" s="14" t="s">
        <v>84</v>
      </c>
      <c r="L323" s="14" t="s">
        <v>85</v>
      </c>
      <c r="M323" s="23">
        <v>0.85</v>
      </c>
      <c r="N323" s="16">
        <v>331</v>
      </c>
      <c r="O323" s="16">
        <v>288</v>
      </c>
      <c r="P323" s="16">
        <v>39</v>
      </c>
      <c r="Q323" s="16">
        <v>683</v>
      </c>
      <c r="R323" s="16">
        <v>71</v>
      </c>
      <c r="S323" s="14" t="s">
        <v>86</v>
      </c>
      <c r="T323" s="16">
        <v>60574</v>
      </c>
      <c r="U323" s="16">
        <v>0</v>
      </c>
      <c r="V323" s="18">
        <v>38148799</v>
      </c>
      <c r="W323" s="18">
        <v>2764866</v>
      </c>
      <c r="X323" s="18">
        <v>1219697</v>
      </c>
      <c r="Y323" s="18">
        <v>0</v>
      </c>
      <c r="Z323" s="18">
        <v>0</v>
      </c>
      <c r="AA323" s="18">
        <v>0</v>
      </c>
      <c r="AB323" s="18">
        <v>388636</v>
      </c>
      <c r="AC323" s="23">
        <v>0.14</v>
      </c>
      <c r="AD323" s="14" t="str">
        <f>IF(E323=113,"Linn","Iowa ex-Linn")</f>
        <v>Iowa ex-Linn</v>
      </c>
      <c r="AE323" s="23">
        <f>IFERROR(AB323/W323,"N/M")</f>
        <v>0.14056232743286654</v>
      </c>
      <c r="AF323" s="14" t="str">
        <f>B323&amp;"|"&amp;TEXT(E323,"000")&amp;"|"&amp;TEXT(M323,"0.0000")</f>
        <v>2015|103|0.8500</v>
      </c>
      <c r="AG323" s="22" t="str">
        <f>IF(AND(B323&gt;=2015,B323&lt;=2024,C323=19,G323=41,I323=2,K323="A",L323="RBUP",M323&gt;=0.5,M323&lt;=0.85),"IN","OUT")</f>
        <v>IN</v>
      </c>
    </row>
    <row r="324" spans="1:33">
      <c r="A324" s="14" t="s">
        <v>79</v>
      </c>
      <c r="B324" s="16">
        <v>2015</v>
      </c>
      <c r="C324" s="16">
        <v>19</v>
      </c>
      <c r="D324" s="14" t="s">
        <v>80</v>
      </c>
      <c r="E324" s="16">
        <v>105</v>
      </c>
      <c r="F324" s="14" t="s">
        <v>138</v>
      </c>
      <c r="G324" s="16">
        <v>41</v>
      </c>
      <c r="H324" s="14" t="s">
        <v>82</v>
      </c>
      <c r="I324" s="16">
        <v>2</v>
      </c>
      <c r="J324" s="14" t="s">
        <v>83</v>
      </c>
      <c r="K324" s="14" t="s">
        <v>84</v>
      </c>
      <c r="L324" s="14" t="s">
        <v>85</v>
      </c>
      <c r="M324" s="23">
        <v>0.65</v>
      </c>
      <c r="N324" s="16">
        <v>6</v>
      </c>
      <c r="O324" s="16">
        <v>6</v>
      </c>
      <c r="P324" s="16">
        <v>0</v>
      </c>
      <c r="Q324" s="16">
        <v>8</v>
      </c>
      <c r="R324" s="16">
        <v>0</v>
      </c>
      <c r="S324" s="14" t="s">
        <v>86</v>
      </c>
      <c r="T324" s="16">
        <v>583</v>
      </c>
      <c r="U324" s="16">
        <v>0</v>
      </c>
      <c r="V324" s="18">
        <v>267921</v>
      </c>
      <c r="W324" s="18">
        <v>5868</v>
      </c>
      <c r="X324" s="18">
        <v>3506</v>
      </c>
      <c r="Y324" s="18">
        <v>0</v>
      </c>
      <c r="Z324" s="18">
        <v>0</v>
      </c>
      <c r="AA324" s="18">
        <v>0</v>
      </c>
      <c r="AB324" s="18">
        <v>0</v>
      </c>
      <c r="AC324" s="23">
        <v>0</v>
      </c>
      <c r="AD324" s="14" t="str">
        <f>IF(E324=113,"Linn","Iowa ex-Linn")</f>
        <v>Iowa ex-Linn</v>
      </c>
      <c r="AE324" s="23">
        <f>IFERROR(AB324/W324,"N/M")</f>
        <v>0.0</v>
      </c>
      <c r="AF324" s="14" t="str">
        <f>B324&amp;"|"&amp;TEXT(E324,"000")&amp;"|"&amp;TEXT(M324,"0.0000")</f>
        <v>2015|105|0.6500</v>
      </c>
      <c r="AG324" s="22" t="str">
        <f>IF(AND(B324&gt;=2015,B324&lt;=2024,C324=19,G324=41,I324=2,K324="A",L324="RBUP",M324&gt;=0.5,M324&lt;=0.85),"IN","OUT")</f>
        <v>IN</v>
      </c>
    </row>
    <row r="325" spans="1:33">
      <c r="A325" s="14" t="s">
        <v>79</v>
      </c>
      <c r="B325" s="16">
        <v>2015</v>
      </c>
      <c r="C325" s="16">
        <v>19</v>
      </c>
      <c r="D325" s="14" t="s">
        <v>80</v>
      </c>
      <c r="E325" s="16">
        <v>105</v>
      </c>
      <c r="F325" s="14" t="s">
        <v>138</v>
      </c>
      <c r="G325" s="16">
        <v>41</v>
      </c>
      <c r="H325" s="14" t="s">
        <v>82</v>
      </c>
      <c r="I325" s="16">
        <v>2</v>
      </c>
      <c r="J325" s="14" t="s">
        <v>83</v>
      </c>
      <c r="K325" s="14" t="s">
        <v>84</v>
      </c>
      <c r="L325" s="14" t="s">
        <v>85</v>
      </c>
      <c r="M325" s="23">
        <v>0.7</v>
      </c>
      <c r="N325" s="16">
        <v>21</v>
      </c>
      <c r="O325" s="16">
        <v>15</v>
      </c>
      <c r="P325" s="16">
        <v>1</v>
      </c>
      <c r="Q325" s="16">
        <v>16</v>
      </c>
      <c r="R325" s="16">
        <v>1</v>
      </c>
      <c r="S325" s="14" t="s">
        <v>86</v>
      </c>
      <c r="T325" s="16">
        <v>944</v>
      </c>
      <c r="U325" s="16">
        <v>0</v>
      </c>
      <c r="V325" s="18">
        <v>459397</v>
      </c>
      <c r="W325" s="18">
        <v>17701</v>
      </c>
      <c r="X325" s="18">
        <v>12349</v>
      </c>
      <c r="Y325" s="18">
        <v>0</v>
      </c>
      <c r="Z325" s="18">
        <v>0</v>
      </c>
      <c r="AA325" s="18">
        <v>0</v>
      </c>
      <c r="AB325" s="18">
        <v>3514</v>
      </c>
      <c r="AC325" s="23">
        <v>0.2</v>
      </c>
      <c r="AD325" s="14" t="str">
        <f>IF(E325=113,"Linn","Iowa ex-Linn")</f>
        <v>Iowa ex-Linn</v>
      </c>
      <c r="AE325" s="23">
        <f>IFERROR(AB325/W325,"N/M")</f>
        <v>0.19851985763516186</v>
      </c>
      <c r="AF325" s="14" t="str">
        <f>B325&amp;"|"&amp;TEXT(E325,"000")&amp;"|"&amp;TEXT(M325,"0.0000")</f>
        <v>2015|105|0.7000</v>
      </c>
      <c r="AG325" s="22" t="str">
        <f>IF(AND(B325&gt;=2015,B325&lt;=2024,C325=19,G325=41,I325=2,K325="A",L325="RBUP",M325&gt;=0.5,M325&lt;=0.85),"IN","OUT")</f>
        <v>IN</v>
      </c>
    </row>
    <row r="326" spans="1:33">
      <c r="A326" s="14" t="s">
        <v>79</v>
      </c>
      <c r="B326" s="16">
        <v>2015</v>
      </c>
      <c r="C326" s="16">
        <v>19</v>
      </c>
      <c r="D326" s="14" t="s">
        <v>80</v>
      </c>
      <c r="E326" s="16">
        <v>105</v>
      </c>
      <c r="F326" s="14" t="s">
        <v>138</v>
      </c>
      <c r="G326" s="16">
        <v>41</v>
      </c>
      <c r="H326" s="14" t="s">
        <v>82</v>
      </c>
      <c r="I326" s="16">
        <v>2</v>
      </c>
      <c r="J326" s="14" t="s">
        <v>83</v>
      </c>
      <c r="K326" s="14" t="s">
        <v>84</v>
      </c>
      <c r="L326" s="14" t="s">
        <v>85</v>
      </c>
      <c r="M326" s="23">
        <v>0.75</v>
      </c>
      <c r="N326" s="16">
        <v>86</v>
      </c>
      <c r="O326" s="16">
        <v>68</v>
      </c>
      <c r="P326" s="16">
        <v>7</v>
      </c>
      <c r="Q326" s="16">
        <v>109</v>
      </c>
      <c r="R326" s="16">
        <v>9</v>
      </c>
      <c r="S326" s="14" t="s">
        <v>86</v>
      </c>
      <c r="T326" s="16">
        <v>12866</v>
      </c>
      <c r="U326" s="16">
        <v>0</v>
      </c>
      <c r="V326" s="18">
        <v>7098208</v>
      </c>
      <c r="W326" s="18">
        <v>284682</v>
      </c>
      <c r="X326" s="18">
        <v>179645</v>
      </c>
      <c r="Y326" s="18">
        <v>0</v>
      </c>
      <c r="Z326" s="18">
        <v>0</v>
      </c>
      <c r="AA326" s="18">
        <v>0</v>
      </c>
      <c r="AB326" s="18">
        <v>67270</v>
      </c>
      <c r="AC326" s="23">
        <v>0.24</v>
      </c>
      <c r="AD326" s="14" t="str">
        <f>IF(E326=113,"Linn","Iowa ex-Linn")</f>
        <v>Iowa ex-Linn</v>
      </c>
      <c r="AE326" s="23">
        <f>IFERROR(AB326/W326,"N/M")</f>
        <v>0.2362987473742632</v>
      </c>
      <c r="AF326" s="14" t="str">
        <f>B326&amp;"|"&amp;TEXT(E326,"000")&amp;"|"&amp;TEXT(M326,"0.0000")</f>
        <v>2015|105|0.7500</v>
      </c>
      <c r="AG326" s="22" t="str">
        <f>IF(AND(B326&gt;=2015,B326&lt;=2024,C326=19,G326=41,I326=2,K326="A",L326="RBUP",M326&gt;=0.5,M326&lt;=0.85),"IN","OUT")</f>
        <v>IN</v>
      </c>
    </row>
    <row r="327" spans="1:33">
      <c r="A327" s="14" t="s">
        <v>79</v>
      </c>
      <c r="B327" s="16">
        <v>2015</v>
      </c>
      <c r="C327" s="16">
        <v>19</v>
      </c>
      <c r="D327" s="14" t="s">
        <v>80</v>
      </c>
      <c r="E327" s="16">
        <v>105</v>
      </c>
      <c r="F327" s="14" t="s">
        <v>138</v>
      </c>
      <c r="G327" s="16">
        <v>41</v>
      </c>
      <c r="H327" s="14" t="s">
        <v>82</v>
      </c>
      <c r="I327" s="16">
        <v>2</v>
      </c>
      <c r="J327" s="14" t="s">
        <v>83</v>
      </c>
      <c r="K327" s="14" t="s">
        <v>84</v>
      </c>
      <c r="L327" s="14" t="s">
        <v>85</v>
      </c>
      <c r="M327" s="23">
        <v>0.8</v>
      </c>
      <c r="N327" s="16">
        <v>269</v>
      </c>
      <c r="O327" s="16">
        <v>234</v>
      </c>
      <c r="P327" s="16">
        <v>22</v>
      </c>
      <c r="Q327" s="16">
        <v>327</v>
      </c>
      <c r="R327" s="16">
        <v>24</v>
      </c>
      <c r="S327" s="14" t="s">
        <v>86</v>
      </c>
      <c r="T327" s="16">
        <v>51455</v>
      </c>
      <c r="U327" s="16">
        <v>0</v>
      </c>
      <c r="V327" s="18">
        <v>31353502</v>
      </c>
      <c r="W327" s="18">
        <v>1531147</v>
      </c>
      <c r="X327" s="18">
        <v>939699</v>
      </c>
      <c r="Y327" s="18">
        <v>0</v>
      </c>
      <c r="Z327" s="18">
        <v>0</v>
      </c>
      <c r="AA327" s="18">
        <v>0</v>
      </c>
      <c r="AB327" s="18">
        <v>206764</v>
      </c>
      <c r="AC327" s="23">
        <v>0.14</v>
      </c>
      <c r="AD327" s="14" t="str">
        <f>IF(E327=113,"Linn","Iowa ex-Linn")</f>
        <v>Iowa ex-Linn</v>
      </c>
      <c r="AE327" s="23">
        <f>IFERROR(AB327/W327,"N/M")</f>
        <v>0.13503863443549183</v>
      </c>
      <c r="AF327" s="14" t="str">
        <f>B327&amp;"|"&amp;TEXT(E327,"000")&amp;"|"&amp;TEXT(M327,"0.0000")</f>
        <v>2015|105|0.8000</v>
      </c>
      <c r="AG327" s="22" t="str">
        <f>IF(AND(B327&gt;=2015,B327&lt;=2024,C327=19,G327=41,I327=2,K327="A",L327="RBUP",M327&gt;=0.5,M327&lt;=0.85),"IN","OUT")</f>
        <v>IN</v>
      </c>
    </row>
    <row r="328" spans="1:33">
      <c r="A328" s="14" t="s">
        <v>79</v>
      </c>
      <c r="B328" s="16">
        <v>2015</v>
      </c>
      <c r="C328" s="16">
        <v>19</v>
      </c>
      <c r="D328" s="14" t="s">
        <v>80</v>
      </c>
      <c r="E328" s="16">
        <v>105</v>
      </c>
      <c r="F328" s="14" t="s">
        <v>138</v>
      </c>
      <c r="G328" s="16">
        <v>41</v>
      </c>
      <c r="H328" s="14" t="s">
        <v>82</v>
      </c>
      <c r="I328" s="16">
        <v>2</v>
      </c>
      <c r="J328" s="14" t="s">
        <v>83</v>
      </c>
      <c r="K328" s="14" t="s">
        <v>84</v>
      </c>
      <c r="L328" s="14" t="s">
        <v>85</v>
      </c>
      <c r="M328" s="23">
        <v>0.85</v>
      </c>
      <c r="N328" s="16">
        <v>365</v>
      </c>
      <c r="O328" s="16">
        <v>321</v>
      </c>
      <c r="P328" s="16">
        <v>52</v>
      </c>
      <c r="Q328" s="16">
        <v>425</v>
      </c>
      <c r="R328" s="16">
        <v>61</v>
      </c>
      <c r="S328" s="14" t="s">
        <v>86</v>
      </c>
      <c r="T328" s="16">
        <v>67839</v>
      </c>
      <c r="U328" s="16">
        <v>0</v>
      </c>
      <c r="V328" s="18">
        <v>44083989</v>
      </c>
      <c r="W328" s="18">
        <v>2668295</v>
      </c>
      <c r="X328" s="18">
        <v>1311093</v>
      </c>
      <c r="Y328" s="18">
        <v>0</v>
      </c>
      <c r="Z328" s="18">
        <v>0</v>
      </c>
      <c r="AA328" s="18">
        <v>0</v>
      </c>
      <c r="AB328" s="18">
        <v>448802</v>
      </c>
      <c r="AC328" s="23">
        <v>0.17</v>
      </c>
      <c r="AD328" s="14" t="str">
        <f>IF(E328=113,"Linn","Iowa ex-Linn")</f>
        <v>Iowa ex-Linn</v>
      </c>
      <c r="AE328" s="23">
        <f>IFERROR(AB328/W328,"N/M")</f>
        <v>0.16819804406934016</v>
      </c>
      <c r="AF328" s="14" t="str">
        <f>B328&amp;"|"&amp;TEXT(E328,"000")&amp;"|"&amp;TEXT(M328,"0.0000")</f>
        <v>2015|105|0.8500</v>
      </c>
      <c r="AG328" s="22" t="str">
        <f>IF(AND(B328&gt;=2015,B328&lt;=2024,C328=19,G328=41,I328=2,K328="A",L328="RBUP",M328&gt;=0.5,M328&lt;=0.85),"IN","OUT")</f>
        <v>IN</v>
      </c>
    </row>
    <row r="329" spans="1:33">
      <c r="A329" s="14" t="s">
        <v>79</v>
      </c>
      <c r="B329" s="16">
        <v>2015</v>
      </c>
      <c r="C329" s="16">
        <v>19</v>
      </c>
      <c r="D329" s="14" t="s">
        <v>80</v>
      </c>
      <c r="E329" s="16">
        <v>107</v>
      </c>
      <c r="F329" s="14" t="s">
        <v>139</v>
      </c>
      <c r="G329" s="16">
        <v>41</v>
      </c>
      <c r="H329" s="14" t="s">
        <v>82</v>
      </c>
      <c r="I329" s="16">
        <v>2</v>
      </c>
      <c r="J329" s="14" t="s">
        <v>83</v>
      </c>
      <c r="K329" s="14" t="s">
        <v>84</v>
      </c>
      <c r="L329" s="14" t="s">
        <v>85</v>
      </c>
      <c r="M329" s="23">
        <v>0.5</v>
      </c>
      <c r="N329" s="16">
        <v>1</v>
      </c>
      <c r="O329" s="16">
        <v>1</v>
      </c>
      <c r="P329" s="16">
        <v>0</v>
      </c>
      <c r="Q329" s="16">
        <v>2</v>
      </c>
      <c r="R329" s="16">
        <v>0</v>
      </c>
      <c r="S329" s="14" t="s">
        <v>86</v>
      </c>
      <c r="T329" s="16">
        <v>63</v>
      </c>
      <c r="U329" s="16">
        <v>0</v>
      </c>
      <c r="V329" s="18">
        <v>22785</v>
      </c>
      <c r="W329" s="18">
        <v>1048</v>
      </c>
      <c r="X329" s="18">
        <v>702</v>
      </c>
      <c r="Y329" s="18">
        <v>0</v>
      </c>
      <c r="Z329" s="18">
        <v>0</v>
      </c>
      <c r="AA329" s="18">
        <v>0</v>
      </c>
      <c r="AB329" s="18">
        <v>0</v>
      </c>
      <c r="AC329" s="23">
        <v>0</v>
      </c>
      <c r="AD329" s="14" t="str">
        <f>IF(E329=113,"Linn","Iowa ex-Linn")</f>
        <v>Iowa ex-Linn</v>
      </c>
      <c r="AE329" s="23">
        <f>IFERROR(AB329/W329,"N/M")</f>
        <v>0.0</v>
      </c>
      <c r="AF329" s="14" t="str">
        <f>B329&amp;"|"&amp;TEXT(E329,"000")&amp;"|"&amp;TEXT(M329,"0.0000")</f>
        <v>2015|107|0.5000</v>
      </c>
      <c r="AG329" s="22" t="str">
        <f>IF(AND(B329&gt;=2015,B329&lt;=2024,C329=19,G329=41,I329=2,K329="A",L329="RBUP",M329&gt;=0.5,M329&lt;=0.85),"IN","OUT")</f>
        <v>IN</v>
      </c>
    </row>
    <row r="330" spans="1:33">
      <c r="A330" s="14" t="s">
        <v>79</v>
      </c>
      <c r="B330" s="16">
        <v>2015</v>
      </c>
      <c r="C330" s="16">
        <v>19</v>
      </c>
      <c r="D330" s="14" t="s">
        <v>80</v>
      </c>
      <c r="E330" s="16">
        <v>107</v>
      </c>
      <c r="F330" s="14" t="s">
        <v>139</v>
      </c>
      <c r="G330" s="16">
        <v>41</v>
      </c>
      <c r="H330" s="14" t="s">
        <v>82</v>
      </c>
      <c r="I330" s="16">
        <v>2</v>
      </c>
      <c r="J330" s="14" t="s">
        <v>83</v>
      </c>
      <c r="K330" s="14" t="s">
        <v>84</v>
      </c>
      <c r="L330" s="14" t="s">
        <v>85</v>
      </c>
      <c r="M330" s="23">
        <v>0.6</v>
      </c>
      <c r="N330" s="16">
        <v>4</v>
      </c>
      <c r="O330" s="16">
        <v>3</v>
      </c>
      <c r="P330" s="16">
        <v>0</v>
      </c>
      <c r="Q330" s="16">
        <v>3</v>
      </c>
      <c r="R330" s="16">
        <v>0</v>
      </c>
      <c r="S330" s="14" t="s">
        <v>86</v>
      </c>
      <c r="T330" s="16">
        <v>248</v>
      </c>
      <c r="U330" s="16">
        <v>0</v>
      </c>
      <c r="V330" s="18">
        <v>106695</v>
      </c>
      <c r="W330" s="18">
        <v>4224</v>
      </c>
      <c r="X330" s="18">
        <v>2704</v>
      </c>
      <c r="Y330" s="18">
        <v>0</v>
      </c>
      <c r="Z330" s="18">
        <v>0</v>
      </c>
      <c r="AA330" s="18">
        <v>0</v>
      </c>
      <c r="AB330" s="18">
        <v>0</v>
      </c>
      <c r="AC330" s="23">
        <v>0</v>
      </c>
      <c r="AD330" s="14" t="str">
        <f>IF(E330=113,"Linn","Iowa ex-Linn")</f>
        <v>Iowa ex-Linn</v>
      </c>
      <c r="AE330" s="23">
        <f>IFERROR(AB330/W330,"N/M")</f>
        <v>0.0</v>
      </c>
      <c r="AF330" s="14" t="str">
        <f>B330&amp;"|"&amp;TEXT(E330,"000")&amp;"|"&amp;TEXT(M330,"0.0000")</f>
        <v>2015|107|0.6000</v>
      </c>
      <c r="AG330" s="22" t="str">
        <f>IF(AND(B330&gt;=2015,B330&lt;=2024,C330=19,G330=41,I330=2,K330="A",L330="RBUP",M330&gt;=0.5,M330&lt;=0.85),"IN","OUT")</f>
        <v>IN</v>
      </c>
    </row>
    <row r="331" spans="1:33">
      <c r="A331" s="14" t="s">
        <v>79</v>
      </c>
      <c r="B331" s="16">
        <v>2015</v>
      </c>
      <c r="C331" s="16">
        <v>19</v>
      </c>
      <c r="D331" s="14" t="s">
        <v>80</v>
      </c>
      <c r="E331" s="16">
        <v>107</v>
      </c>
      <c r="F331" s="14" t="s">
        <v>139</v>
      </c>
      <c r="G331" s="16">
        <v>41</v>
      </c>
      <c r="H331" s="14" t="s">
        <v>82</v>
      </c>
      <c r="I331" s="16">
        <v>2</v>
      </c>
      <c r="J331" s="14" t="s">
        <v>83</v>
      </c>
      <c r="K331" s="14" t="s">
        <v>84</v>
      </c>
      <c r="L331" s="14" t="s">
        <v>85</v>
      </c>
      <c r="M331" s="23">
        <v>0.65</v>
      </c>
      <c r="N331" s="16">
        <v>11</v>
      </c>
      <c r="O331" s="16">
        <v>8</v>
      </c>
      <c r="P331" s="16">
        <v>1</v>
      </c>
      <c r="Q331" s="16">
        <v>12</v>
      </c>
      <c r="R331" s="16">
        <v>1</v>
      </c>
      <c r="S331" s="14" t="s">
        <v>86</v>
      </c>
      <c r="T331" s="16">
        <v>705</v>
      </c>
      <c r="U331" s="16">
        <v>0</v>
      </c>
      <c r="V331" s="18">
        <v>328557</v>
      </c>
      <c r="W331" s="18">
        <v>22379</v>
      </c>
      <c r="X331" s="18">
        <v>13888</v>
      </c>
      <c r="Y331" s="18">
        <v>0</v>
      </c>
      <c r="Z331" s="18">
        <v>0</v>
      </c>
      <c r="AA331" s="18">
        <v>0</v>
      </c>
      <c r="AB331" s="18">
        <v>983</v>
      </c>
      <c r="AC331" s="23">
        <v>0.04</v>
      </c>
      <c r="AD331" s="14" t="str">
        <f>IF(E331=113,"Linn","Iowa ex-Linn")</f>
        <v>Iowa ex-Linn</v>
      </c>
      <c r="AE331" s="23">
        <f>IFERROR(AB331/W331,"N/M")</f>
        <v>0.04392510836051656</v>
      </c>
      <c r="AF331" s="14" t="str">
        <f>B331&amp;"|"&amp;TEXT(E331,"000")&amp;"|"&amp;TEXT(M331,"0.0000")</f>
        <v>2015|107|0.6500</v>
      </c>
      <c r="AG331" s="22" t="str">
        <f>IF(AND(B331&gt;=2015,B331&lt;=2024,C331=19,G331=41,I331=2,K331="A",L331="RBUP",M331&gt;=0.5,M331&lt;=0.85),"IN","OUT")</f>
        <v>IN</v>
      </c>
    </row>
    <row r="332" spans="1:33">
      <c r="A332" s="14" t="s">
        <v>79</v>
      </c>
      <c r="B332" s="16">
        <v>2015</v>
      </c>
      <c r="C332" s="16">
        <v>19</v>
      </c>
      <c r="D332" s="14" t="s">
        <v>80</v>
      </c>
      <c r="E332" s="16">
        <v>107</v>
      </c>
      <c r="F332" s="14" t="s">
        <v>139</v>
      </c>
      <c r="G332" s="16">
        <v>41</v>
      </c>
      <c r="H332" s="14" t="s">
        <v>82</v>
      </c>
      <c r="I332" s="16">
        <v>2</v>
      </c>
      <c r="J332" s="14" t="s">
        <v>83</v>
      </c>
      <c r="K332" s="14" t="s">
        <v>84</v>
      </c>
      <c r="L332" s="14" t="s">
        <v>85</v>
      </c>
      <c r="M332" s="23">
        <v>0.7</v>
      </c>
      <c r="N332" s="16">
        <v>48</v>
      </c>
      <c r="O332" s="16">
        <v>37</v>
      </c>
      <c r="P332" s="16">
        <v>0</v>
      </c>
      <c r="Q332" s="16">
        <v>59</v>
      </c>
      <c r="R332" s="16">
        <v>0</v>
      </c>
      <c r="S332" s="14" t="s">
        <v>86</v>
      </c>
      <c r="T332" s="16">
        <v>3597</v>
      </c>
      <c r="U332" s="16">
        <v>0</v>
      </c>
      <c r="V332" s="18">
        <v>1638972</v>
      </c>
      <c r="W332" s="18">
        <v>130412</v>
      </c>
      <c r="X332" s="18">
        <v>80068</v>
      </c>
      <c r="Y332" s="18">
        <v>0</v>
      </c>
      <c r="Z332" s="18">
        <v>0</v>
      </c>
      <c r="AA332" s="18">
        <v>0</v>
      </c>
      <c r="AB332" s="18">
        <v>0</v>
      </c>
      <c r="AC332" s="23">
        <v>0</v>
      </c>
      <c r="AD332" s="14" t="str">
        <f>IF(E332=113,"Linn","Iowa ex-Linn")</f>
        <v>Iowa ex-Linn</v>
      </c>
      <c r="AE332" s="23">
        <f>IFERROR(AB332/W332,"N/M")</f>
        <v>0.0</v>
      </c>
      <c r="AF332" s="14" t="str">
        <f>B332&amp;"|"&amp;TEXT(E332,"000")&amp;"|"&amp;TEXT(M332,"0.0000")</f>
        <v>2015|107|0.7000</v>
      </c>
      <c r="AG332" s="22" t="str">
        <f>IF(AND(B332&gt;=2015,B332&lt;=2024,C332=19,G332=41,I332=2,K332="A",L332="RBUP",M332&gt;=0.5,M332&lt;=0.85),"IN","OUT")</f>
        <v>IN</v>
      </c>
    </row>
    <row r="333" spans="1:33">
      <c r="A333" s="14" t="s">
        <v>79</v>
      </c>
      <c r="B333" s="16">
        <v>2015</v>
      </c>
      <c r="C333" s="16">
        <v>19</v>
      </c>
      <c r="D333" s="14" t="s">
        <v>80</v>
      </c>
      <c r="E333" s="16">
        <v>107</v>
      </c>
      <c r="F333" s="14" t="s">
        <v>139</v>
      </c>
      <c r="G333" s="16">
        <v>41</v>
      </c>
      <c r="H333" s="14" t="s">
        <v>82</v>
      </c>
      <c r="I333" s="16">
        <v>2</v>
      </c>
      <c r="J333" s="14" t="s">
        <v>83</v>
      </c>
      <c r="K333" s="14" t="s">
        <v>84</v>
      </c>
      <c r="L333" s="14" t="s">
        <v>85</v>
      </c>
      <c r="M333" s="23">
        <v>0.75</v>
      </c>
      <c r="N333" s="16">
        <v>199</v>
      </c>
      <c r="O333" s="16">
        <v>157</v>
      </c>
      <c r="P333" s="16">
        <v>5</v>
      </c>
      <c r="Q333" s="16">
        <v>267</v>
      </c>
      <c r="R333" s="16">
        <v>5</v>
      </c>
      <c r="S333" s="14" t="s">
        <v>86</v>
      </c>
      <c r="T333" s="16">
        <v>20552</v>
      </c>
      <c r="U333" s="16">
        <v>0</v>
      </c>
      <c r="V333" s="18">
        <v>10835482</v>
      </c>
      <c r="W333" s="18">
        <v>945217</v>
      </c>
      <c r="X333" s="18">
        <v>587092</v>
      </c>
      <c r="Y333" s="18">
        <v>0</v>
      </c>
      <c r="Z333" s="18">
        <v>0</v>
      </c>
      <c r="AA333" s="18">
        <v>0</v>
      </c>
      <c r="AB333" s="18">
        <v>33946</v>
      </c>
      <c r="AC333" s="23">
        <v>0.04</v>
      </c>
      <c r="AD333" s="14" t="str">
        <f>IF(E333=113,"Linn","Iowa ex-Linn")</f>
        <v>Iowa ex-Linn</v>
      </c>
      <c r="AE333" s="23">
        <f>IFERROR(AB333/W333,"N/M")</f>
        <v>0.03591344633031357</v>
      </c>
      <c r="AF333" s="14" t="str">
        <f>B333&amp;"|"&amp;TEXT(E333,"000")&amp;"|"&amp;TEXT(M333,"0.0000")</f>
        <v>2015|107|0.7500</v>
      </c>
      <c r="AG333" s="22" t="str">
        <f>IF(AND(B333&gt;=2015,B333&lt;=2024,C333=19,G333=41,I333=2,K333="A",L333="RBUP",M333&gt;=0.5,M333&lt;=0.85),"IN","OUT")</f>
        <v>IN</v>
      </c>
    </row>
    <row r="334" spans="1:33">
      <c r="A334" s="14" t="s">
        <v>79</v>
      </c>
      <c r="B334" s="16">
        <v>2015</v>
      </c>
      <c r="C334" s="16">
        <v>19</v>
      </c>
      <c r="D334" s="14" t="s">
        <v>80</v>
      </c>
      <c r="E334" s="16">
        <v>107</v>
      </c>
      <c r="F334" s="14" t="s">
        <v>139</v>
      </c>
      <c r="G334" s="16">
        <v>41</v>
      </c>
      <c r="H334" s="14" t="s">
        <v>82</v>
      </c>
      <c r="I334" s="16">
        <v>2</v>
      </c>
      <c r="J334" s="14" t="s">
        <v>83</v>
      </c>
      <c r="K334" s="14" t="s">
        <v>84</v>
      </c>
      <c r="L334" s="14" t="s">
        <v>85</v>
      </c>
      <c r="M334" s="23">
        <v>0.8</v>
      </c>
      <c r="N334" s="16">
        <v>387</v>
      </c>
      <c r="O334" s="16">
        <v>323</v>
      </c>
      <c r="P334" s="16">
        <v>14</v>
      </c>
      <c r="Q334" s="16">
        <v>587</v>
      </c>
      <c r="R334" s="16">
        <v>20</v>
      </c>
      <c r="S334" s="14" t="s">
        <v>86</v>
      </c>
      <c r="T334" s="16">
        <v>60197</v>
      </c>
      <c r="U334" s="16">
        <v>0</v>
      </c>
      <c r="V334" s="18">
        <v>33865515</v>
      </c>
      <c r="W334" s="18">
        <v>3265272</v>
      </c>
      <c r="X334" s="18">
        <v>1932877</v>
      </c>
      <c r="Y334" s="18">
        <v>0</v>
      </c>
      <c r="Z334" s="18">
        <v>0</v>
      </c>
      <c r="AA334" s="18">
        <v>0</v>
      </c>
      <c r="AB334" s="18">
        <v>155081</v>
      </c>
      <c r="AC334" s="23">
        <v>0.05</v>
      </c>
      <c r="AD334" s="14" t="str">
        <f>IF(E334=113,"Linn","Iowa ex-Linn")</f>
        <v>Iowa ex-Linn</v>
      </c>
      <c r="AE334" s="23">
        <f>IFERROR(AB334/W334,"N/M")</f>
        <v>0.04749405256284928</v>
      </c>
      <c r="AF334" s="14" t="str">
        <f>B334&amp;"|"&amp;TEXT(E334,"000")&amp;"|"&amp;TEXT(M334,"0.0000")</f>
        <v>2015|107|0.8000</v>
      </c>
      <c r="AG334" s="22" t="str">
        <f>IF(AND(B334&gt;=2015,B334&lt;=2024,C334=19,G334=41,I334=2,K334="A",L334="RBUP",M334&gt;=0.5,M334&lt;=0.85),"IN","OUT")</f>
        <v>IN</v>
      </c>
    </row>
    <row r="335" spans="1:33">
      <c r="A335" s="14" t="s">
        <v>79</v>
      </c>
      <c r="B335" s="16">
        <v>2015</v>
      </c>
      <c r="C335" s="16">
        <v>19</v>
      </c>
      <c r="D335" s="14" t="s">
        <v>80</v>
      </c>
      <c r="E335" s="16">
        <v>107</v>
      </c>
      <c r="F335" s="14" t="s">
        <v>139</v>
      </c>
      <c r="G335" s="16">
        <v>41</v>
      </c>
      <c r="H335" s="14" t="s">
        <v>82</v>
      </c>
      <c r="I335" s="16">
        <v>2</v>
      </c>
      <c r="J335" s="14" t="s">
        <v>83</v>
      </c>
      <c r="K335" s="14" t="s">
        <v>84</v>
      </c>
      <c r="L335" s="14" t="s">
        <v>85</v>
      </c>
      <c r="M335" s="23">
        <v>0.85</v>
      </c>
      <c r="N335" s="16">
        <v>176</v>
      </c>
      <c r="O335" s="16">
        <v>147</v>
      </c>
      <c r="P335" s="16">
        <v>25</v>
      </c>
      <c r="Q335" s="16">
        <v>282</v>
      </c>
      <c r="R335" s="16">
        <v>40</v>
      </c>
      <c r="S335" s="14" t="s">
        <v>86</v>
      </c>
      <c r="T335" s="16">
        <v>27863</v>
      </c>
      <c r="U335" s="16">
        <v>0</v>
      </c>
      <c r="V335" s="18">
        <v>17032380</v>
      </c>
      <c r="W335" s="18">
        <v>1923895</v>
      </c>
      <c r="X335" s="18">
        <v>895641</v>
      </c>
      <c r="Y335" s="18">
        <v>0</v>
      </c>
      <c r="Z335" s="18">
        <v>0</v>
      </c>
      <c r="AA335" s="18">
        <v>0</v>
      </c>
      <c r="AB335" s="18">
        <v>288771</v>
      </c>
      <c r="AC335" s="23">
        <v>0.15</v>
      </c>
      <c r="AD335" s="14" t="str">
        <f>IF(E335=113,"Linn","Iowa ex-Linn")</f>
        <v>Iowa ex-Linn</v>
      </c>
      <c r="AE335" s="23">
        <f>IFERROR(AB335/W335,"N/M")</f>
        <v>0.15009706870697206</v>
      </c>
      <c r="AF335" s="14" t="str">
        <f>B335&amp;"|"&amp;TEXT(E335,"000")&amp;"|"&amp;TEXT(M335,"0.0000")</f>
        <v>2015|107|0.8500</v>
      </c>
      <c r="AG335" s="22" t="str">
        <f>IF(AND(B335&gt;=2015,B335&lt;=2024,C335=19,G335=41,I335=2,K335="A",L335="RBUP",M335&gt;=0.5,M335&lt;=0.85),"IN","OUT")</f>
        <v>IN</v>
      </c>
    </row>
    <row r="336" spans="1:33">
      <c r="A336" s="14" t="s">
        <v>79</v>
      </c>
      <c r="B336" s="16">
        <v>2015</v>
      </c>
      <c r="C336" s="16">
        <v>19</v>
      </c>
      <c r="D336" s="14" t="s">
        <v>80</v>
      </c>
      <c r="E336" s="16">
        <v>109</v>
      </c>
      <c r="F336" s="14" t="s">
        <v>140</v>
      </c>
      <c r="G336" s="16">
        <v>41</v>
      </c>
      <c r="H336" s="14" t="s">
        <v>82</v>
      </c>
      <c r="I336" s="16">
        <v>2</v>
      </c>
      <c r="J336" s="14" t="s">
        <v>83</v>
      </c>
      <c r="K336" s="14" t="s">
        <v>84</v>
      </c>
      <c r="L336" s="14" t="s">
        <v>85</v>
      </c>
      <c r="M336" s="23">
        <v>0.5</v>
      </c>
      <c r="N336" s="16">
        <v>5</v>
      </c>
      <c r="O336" s="16">
        <v>3</v>
      </c>
      <c r="P336" s="16">
        <v>0</v>
      </c>
      <c r="Q336" s="16">
        <v>6</v>
      </c>
      <c r="R336" s="16">
        <v>0</v>
      </c>
      <c r="S336" s="14" t="s">
        <v>86</v>
      </c>
      <c r="T336" s="16">
        <v>785</v>
      </c>
      <c r="U336" s="16">
        <v>0</v>
      </c>
      <c r="V336" s="18">
        <v>307909</v>
      </c>
      <c r="W336" s="18">
        <v>1565</v>
      </c>
      <c r="X336" s="18">
        <v>1178</v>
      </c>
      <c r="Y336" s="18">
        <v>0</v>
      </c>
      <c r="Z336" s="18">
        <v>0</v>
      </c>
      <c r="AA336" s="18">
        <v>0</v>
      </c>
      <c r="AB336" s="18">
        <v>0</v>
      </c>
      <c r="AC336" s="23">
        <v>0</v>
      </c>
      <c r="AD336" s="14" t="str">
        <f>IF(E336=113,"Linn","Iowa ex-Linn")</f>
        <v>Iowa ex-Linn</v>
      </c>
      <c r="AE336" s="23">
        <f>IFERROR(AB336/W336,"N/M")</f>
        <v>0.0</v>
      </c>
      <c r="AF336" s="14" t="str">
        <f>B336&amp;"|"&amp;TEXT(E336,"000")&amp;"|"&amp;TEXT(M336,"0.0000")</f>
        <v>2015|109|0.5000</v>
      </c>
      <c r="AG336" s="22" t="str">
        <f>IF(AND(B336&gt;=2015,B336&lt;=2024,C336=19,G336=41,I336=2,K336="A",L336="RBUP",M336&gt;=0.5,M336&lt;=0.85),"IN","OUT")</f>
        <v>IN</v>
      </c>
    </row>
    <row r="337" spans="1:33">
      <c r="A337" s="14" t="s">
        <v>79</v>
      </c>
      <c r="B337" s="16">
        <v>2015</v>
      </c>
      <c r="C337" s="16">
        <v>19</v>
      </c>
      <c r="D337" s="14" t="s">
        <v>80</v>
      </c>
      <c r="E337" s="16">
        <v>109</v>
      </c>
      <c r="F337" s="14" t="s">
        <v>140</v>
      </c>
      <c r="G337" s="16">
        <v>41</v>
      </c>
      <c r="H337" s="14" t="s">
        <v>82</v>
      </c>
      <c r="I337" s="16">
        <v>2</v>
      </c>
      <c r="J337" s="14" t="s">
        <v>83</v>
      </c>
      <c r="K337" s="14" t="s">
        <v>84</v>
      </c>
      <c r="L337" s="14" t="s">
        <v>85</v>
      </c>
      <c r="M337" s="23">
        <v>0.65</v>
      </c>
      <c r="N337" s="16">
        <v>18</v>
      </c>
      <c r="O337" s="16">
        <v>15</v>
      </c>
      <c r="P337" s="16">
        <v>0</v>
      </c>
      <c r="Q337" s="16">
        <v>17</v>
      </c>
      <c r="R337" s="16">
        <v>0</v>
      </c>
      <c r="S337" s="14" t="s">
        <v>86</v>
      </c>
      <c r="T337" s="16">
        <v>901</v>
      </c>
      <c r="U337" s="16">
        <v>0</v>
      </c>
      <c r="V337" s="18">
        <v>449725</v>
      </c>
      <c r="W337" s="18">
        <v>7883</v>
      </c>
      <c r="X337" s="18">
        <v>5183</v>
      </c>
      <c r="Y337" s="18">
        <v>0</v>
      </c>
      <c r="Z337" s="18">
        <v>0</v>
      </c>
      <c r="AA337" s="18">
        <v>0</v>
      </c>
      <c r="AB337" s="18">
        <v>0</v>
      </c>
      <c r="AC337" s="23">
        <v>0</v>
      </c>
      <c r="AD337" s="14" t="str">
        <f>IF(E337=113,"Linn","Iowa ex-Linn")</f>
        <v>Iowa ex-Linn</v>
      </c>
      <c r="AE337" s="23">
        <f>IFERROR(AB337/W337,"N/M")</f>
        <v>0.0</v>
      </c>
      <c r="AF337" s="14" t="str">
        <f>B337&amp;"|"&amp;TEXT(E337,"000")&amp;"|"&amp;TEXT(M337,"0.0000")</f>
        <v>2015|109|0.6500</v>
      </c>
      <c r="AG337" s="22" t="str">
        <f>IF(AND(B337&gt;=2015,B337&lt;=2024,C337=19,G337=41,I337=2,K337="A",L337="RBUP",M337&gt;=0.5,M337&lt;=0.85),"IN","OUT")</f>
        <v>IN</v>
      </c>
    </row>
    <row r="338" spans="1:33">
      <c r="A338" s="14" t="s">
        <v>79</v>
      </c>
      <c r="B338" s="16">
        <v>2015</v>
      </c>
      <c r="C338" s="16">
        <v>19</v>
      </c>
      <c r="D338" s="14" t="s">
        <v>80</v>
      </c>
      <c r="E338" s="16">
        <v>109</v>
      </c>
      <c r="F338" s="14" t="s">
        <v>140</v>
      </c>
      <c r="G338" s="16">
        <v>41</v>
      </c>
      <c r="H338" s="14" t="s">
        <v>82</v>
      </c>
      <c r="I338" s="16">
        <v>2</v>
      </c>
      <c r="J338" s="14" t="s">
        <v>83</v>
      </c>
      <c r="K338" s="14" t="s">
        <v>84</v>
      </c>
      <c r="L338" s="14" t="s">
        <v>85</v>
      </c>
      <c r="M338" s="23">
        <v>0.7</v>
      </c>
      <c r="N338" s="16">
        <v>53</v>
      </c>
      <c r="O338" s="16">
        <v>43</v>
      </c>
      <c r="P338" s="16">
        <v>0</v>
      </c>
      <c r="Q338" s="16">
        <v>56</v>
      </c>
      <c r="R338" s="16">
        <v>0</v>
      </c>
      <c r="S338" s="14" t="s">
        <v>86</v>
      </c>
      <c r="T338" s="16">
        <v>3577</v>
      </c>
      <c r="U338" s="16">
        <v>0</v>
      </c>
      <c r="V338" s="18">
        <v>1981514</v>
      </c>
      <c r="W338" s="18">
        <v>48740</v>
      </c>
      <c r="X338" s="18">
        <v>30467</v>
      </c>
      <c r="Y338" s="18">
        <v>0</v>
      </c>
      <c r="Z338" s="18">
        <v>0</v>
      </c>
      <c r="AA338" s="18">
        <v>0</v>
      </c>
      <c r="AB338" s="18">
        <v>0</v>
      </c>
      <c r="AC338" s="23">
        <v>0</v>
      </c>
      <c r="AD338" s="14" t="str">
        <f>IF(E338=113,"Linn","Iowa ex-Linn")</f>
        <v>Iowa ex-Linn</v>
      </c>
      <c r="AE338" s="23">
        <f>IFERROR(AB338/W338,"N/M")</f>
        <v>0.0</v>
      </c>
      <c r="AF338" s="14" t="str">
        <f>B338&amp;"|"&amp;TEXT(E338,"000")&amp;"|"&amp;TEXT(M338,"0.0000")</f>
        <v>2015|109|0.7000</v>
      </c>
      <c r="AG338" s="22" t="str">
        <f>IF(AND(B338&gt;=2015,B338&lt;=2024,C338=19,G338=41,I338=2,K338="A",L338="RBUP",M338&gt;=0.5,M338&lt;=0.85),"IN","OUT")</f>
        <v>IN</v>
      </c>
    </row>
    <row r="339" spans="1:33">
      <c r="A339" s="14" t="s">
        <v>79</v>
      </c>
      <c r="B339" s="16">
        <v>2015</v>
      </c>
      <c r="C339" s="16">
        <v>19</v>
      </c>
      <c r="D339" s="14" t="s">
        <v>80</v>
      </c>
      <c r="E339" s="16">
        <v>109</v>
      </c>
      <c r="F339" s="14" t="s">
        <v>140</v>
      </c>
      <c r="G339" s="16">
        <v>41</v>
      </c>
      <c r="H339" s="14" t="s">
        <v>82</v>
      </c>
      <c r="I339" s="16">
        <v>2</v>
      </c>
      <c r="J339" s="14" t="s">
        <v>83</v>
      </c>
      <c r="K339" s="14" t="s">
        <v>84</v>
      </c>
      <c r="L339" s="14" t="s">
        <v>85</v>
      </c>
      <c r="M339" s="23">
        <v>0.75</v>
      </c>
      <c r="N339" s="16">
        <v>174</v>
      </c>
      <c r="O339" s="16">
        <v>154</v>
      </c>
      <c r="P339" s="16">
        <v>1</v>
      </c>
      <c r="Q339" s="16">
        <v>214</v>
      </c>
      <c r="R339" s="16">
        <v>1</v>
      </c>
      <c r="S339" s="14" t="s">
        <v>86</v>
      </c>
      <c r="T339" s="16">
        <v>21632</v>
      </c>
      <c r="U339" s="16">
        <v>0</v>
      </c>
      <c r="V339" s="18">
        <v>12774460</v>
      </c>
      <c r="W339" s="18">
        <v>448108</v>
      </c>
      <c r="X339" s="18">
        <v>294887</v>
      </c>
      <c r="Y339" s="18">
        <v>0</v>
      </c>
      <c r="Z339" s="18">
        <v>0</v>
      </c>
      <c r="AA339" s="18">
        <v>0</v>
      </c>
      <c r="AB339" s="18">
        <v>11000</v>
      </c>
      <c r="AC339" s="23">
        <v>0.02</v>
      </c>
      <c r="AD339" s="14" t="str">
        <f>IF(E339=113,"Linn","Iowa ex-Linn")</f>
        <v>Iowa ex-Linn</v>
      </c>
      <c r="AE339" s="23">
        <f>IFERROR(AB339/W339,"N/M")</f>
        <v>0.02454765369062815</v>
      </c>
      <c r="AF339" s="14" t="str">
        <f>B339&amp;"|"&amp;TEXT(E339,"000")&amp;"|"&amp;TEXT(M339,"0.0000")</f>
        <v>2015|109|0.7500</v>
      </c>
      <c r="AG339" s="22" t="str">
        <f>IF(AND(B339&gt;=2015,B339&lt;=2024,C339=19,G339=41,I339=2,K339="A",L339="RBUP",M339&gt;=0.5,M339&lt;=0.85),"IN","OUT")</f>
        <v>IN</v>
      </c>
    </row>
    <row r="340" spans="1:33">
      <c r="A340" s="14" t="s">
        <v>79</v>
      </c>
      <c r="B340" s="16">
        <v>2015</v>
      </c>
      <c r="C340" s="16">
        <v>19</v>
      </c>
      <c r="D340" s="14" t="s">
        <v>80</v>
      </c>
      <c r="E340" s="16">
        <v>109</v>
      </c>
      <c r="F340" s="14" t="s">
        <v>140</v>
      </c>
      <c r="G340" s="16">
        <v>41</v>
      </c>
      <c r="H340" s="14" t="s">
        <v>82</v>
      </c>
      <c r="I340" s="16">
        <v>2</v>
      </c>
      <c r="J340" s="14" t="s">
        <v>83</v>
      </c>
      <c r="K340" s="14" t="s">
        <v>84</v>
      </c>
      <c r="L340" s="14" t="s">
        <v>85</v>
      </c>
      <c r="M340" s="23">
        <v>0.8</v>
      </c>
      <c r="N340" s="16">
        <v>511</v>
      </c>
      <c r="O340" s="16">
        <v>445</v>
      </c>
      <c r="P340" s="16">
        <v>5</v>
      </c>
      <c r="Q340" s="16">
        <v>762</v>
      </c>
      <c r="R340" s="16">
        <v>6</v>
      </c>
      <c r="S340" s="14" t="s">
        <v>86</v>
      </c>
      <c r="T340" s="16">
        <v>89318</v>
      </c>
      <c r="U340" s="16">
        <v>0</v>
      </c>
      <c r="V340" s="18">
        <v>56597741</v>
      </c>
      <c r="W340" s="18">
        <v>2629553</v>
      </c>
      <c r="X340" s="18">
        <v>1510898</v>
      </c>
      <c r="Y340" s="18">
        <v>0</v>
      </c>
      <c r="Z340" s="18">
        <v>0</v>
      </c>
      <c r="AA340" s="18">
        <v>0</v>
      </c>
      <c r="AB340" s="18">
        <v>35710</v>
      </c>
      <c r="AC340" s="23">
        <v>0.01</v>
      </c>
      <c r="AD340" s="14" t="str">
        <f>IF(E340=113,"Linn","Iowa ex-Linn")</f>
        <v>Iowa ex-Linn</v>
      </c>
      <c r="AE340" s="23">
        <f>IFERROR(AB340/W340,"N/M")</f>
        <v>0.01358025489503349</v>
      </c>
      <c r="AF340" s="14" t="str">
        <f>B340&amp;"|"&amp;TEXT(E340,"000")&amp;"|"&amp;TEXT(M340,"0.0000")</f>
        <v>2015|109|0.8000</v>
      </c>
      <c r="AG340" s="22" t="str">
        <f>IF(AND(B340&gt;=2015,B340&lt;=2024,C340=19,G340=41,I340=2,K340="A",L340="RBUP",M340&gt;=0.5,M340&lt;=0.85),"IN","OUT")</f>
        <v>IN</v>
      </c>
    </row>
    <row r="341" spans="1:33">
      <c r="A341" s="14" t="s">
        <v>79</v>
      </c>
      <c r="B341" s="16">
        <v>2015</v>
      </c>
      <c r="C341" s="16">
        <v>19</v>
      </c>
      <c r="D341" s="14" t="s">
        <v>80</v>
      </c>
      <c r="E341" s="16">
        <v>109</v>
      </c>
      <c r="F341" s="14" t="s">
        <v>140</v>
      </c>
      <c r="G341" s="16">
        <v>41</v>
      </c>
      <c r="H341" s="14" t="s">
        <v>82</v>
      </c>
      <c r="I341" s="16">
        <v>2</v>
      </c>
      <c r="J341" s="14" t="s">
        <v>83</v>
      </c>
      <c r="K341" s="14" t="s">
        <v>84</v>
      </c>
      <c r="L341" s="14" t="s">
        <v>85</v>
      </c>
      <c r="M341" s="23">
        <v>0.85</v>
      </c>
      <c r="N341" s="16">
        <v>678</v>
      </c>
      <c r="O341" s="16">
        <v>616</v>
      </c>
      <c r="P341" s="16">
        <v>26</v>
      </c>
      <c r="Q341" s="16">
        <v>1035</v>
      </c>
      <c r="R341" s="16">
        <v>37</v>
      </c>
      <c r="S341" s="14" t="s">
        <v>86</v>
      </c>
      <c r="T341" s="16">
        <v>164852</v>
      </c>
      <c r="U341" s="16">
        <v>0</v>
      </c>
      <c r="V341" s="18">
        <v>110330786</v>
      </c>
      <c r="W341" s="18">
        <v>6160192</v>
      </c>
      <c r="X341" s="18">
        <v>2949948</v>
      </c>
      <c r="Y341" s="18">
        <v>0</v>
      </c>
      <c r="Z341" s="18">
        <v>0</v>
      </c>
      <c r="AA341" s="18">
        <v>0</v>
      </c>
      <c r="AB341" s="18">
        <v>238988</v>
      </c>
      <c r="AC341" s="23">
        <v>0.04</v>
      </c>
      <c r="AD341" s="14" t="str">
        <f>IF(E341=113,"Linn","Iowa ex-Linn")</f>
        <v>Iowa ex-Linn</v>
      </c>
      <c r="AE341" s="23">
        <f>IFERROR(AB341/W341,"N/M")</f>
        <v>0.038795544034991115</v>
      </c>
      <c r="AF341" s="14" t="str">
        <f>B341&amp;"|"&amp;TEXT(E341,"000")&amp;"|"&amp;TEXT(M341,"0.0000")</f>
        <v>2015|109|0.8500</v>
      </c>
      <c r="AG341" s="22" t="str">
        <f>IF(AND(B341&gt;=2015,B341&lt;=2024,C341=19,G341=41,I341=2,K341="A",L341="RBUP",M341&gt;=0.5,M341&lt;=0.85),"IN","OUT")</f>
        <v>IN</v>
      </c>
    </row>
    <row r="342" spans="1:33">
      <c r="A342" s="14" t="s">
        <v>79</v>
      </c>
      <c r="B342" s="16">
        <v>2015</v>
      </c>
      <c r="C342" s="16">
        <v>19</v>
      </c>
      <c r="D342" s="14" t="s">
        <v>80</v>
      </c>
      <c r="E342" s="16">
        <v>111</v>
      </c>
      <c r="F342" s="14" t="s">
        <v>141</v>
      </c>
      <c r="G342" s="16">
        <v>41</v>
      </c>
      <c r="H342" s="14" t="s">
        <v>82</v>
      </c>
      <c r="I342" s="16">
        <v>2</v>
      </c>
      <c r="J342" s="14" t="s">
        <v>83</v>
      </c>
      <c r="K342" s="14" t="s">
        <v>84</v>
      </c>
      <c r="L342" s="14" t="s">
        <v>85</v>
      </c>
      <c r="M342" s="23">
        <v>0.5</v>
      </c>
      <c r="N342" s="16">
        <v>2</v>
      </c>
      <c r="O342" s="16">
        <v>2</v>
      </c>
      <c r="P342" s="16">
        <v>1</v>
      </c>
      <c r="Q342" s="16">
        <v>3</v>
      </c>
      <c r="R342" s="16">
        <v>2</v>
      </c>
      <c r="S342" s="14" t="s">
        <v>86</v>
      </c>
      <c r="T342" s="16">
        <v>469</v>
      </c>
      <c r="U342" s="16">
        <v>0</v>
      </c>
      <c r="V342" s="18">
        <v>174351</v>
      </c>
      <c r="W342" s="18">
        <v>4465</v>
      </c>
      <c r="X342" s="18">
        <v>3515</v>
      </c>
      <c r="Y342" s="18">
        <v>0</v>
      </c>
      <c r="Z342" s="18">
        <v>0</v>
      </c>
      <c r="AA342" s="18">
        <v>0</v>
      </c>
      <c r="AB342" s="18">
        <v>4329</v>
      </c>
      <c r="AC342" s="23">
        <v>0.97</v>
      </c>
      <c r="AD342" s="14" t="str">
        <f>IF(E342=113,"Linn","Iowa ex-Linn")</f>
        <v>Iowa ex-Linn</v>
      </c>
      <c r="AE342" s="23">
        <f>IFERROR(AB342/W342,"N/M")</f>
        <v>0.9695408734602463</v>
      </c>
      <c r="AF342" s="14" t="str">
        <f>B342&amp;"|"&amp;TEXT(E342,"000")&amp;"|"&amp;TEXT(M342,"0.0000")</f>
        <v>2015|111|0.5000</v>
      </c>
      <c r="AG342" s="22" t="str">
        <f>IF(AND(B342&gt;=2015,B342&lt;=2024,C342=19,G342=41,I342=2,K342="A",L342="RBUP",M342&gt;=0.5,M342&lt;=0.85),"IN","OUT")</f>
        <v>IN</v>
      </c>
    </row>
    <row r="343" spans="1:33">
      <c r="A343" s="14" t="s">
        <v>79</v>
      </c>
      <c r="B343" s="16">
        <v>2015</v>
      </c>
      <c r="C343" s="16">
        <v>19</v>
      </c>
      <c r="D343" s="14" t="s">
        <v>80</v>
      </c>
      <c r="E343" s="16">
        <v>111</v>
      </c>
      <c r="F343" s="14" t="s">
        <v>141</v>
      </c>
      <c r="G343" s="16">
        <v>41</v>
      </c>
      <c r="H343" s="14" t="s">
        <v>82</v>
      </c>
      <c r="I343" s="16">
        <v>2</v>
      </c>
      <c r="J343" s="14" t="s">
        <v>83</v>
      </c>
      <c r="K343" s="14" t="s">
        <v>84</v>
      </c>
      <c r="L343" s="14" t="s">
        <v>85</v>
      </c>
      <c r="M343" s="23">
        <v>0.6</v>
      </c>
      <c r="N343" s="16">
        <v>8</v>
      </c>
      <c r="O343" s="16">
        <v>8</v>
      </c>
      <c r="P343" s="16">
        <v>0</v>
      </c>
      <c r="Q343" s="16">
        <v>8</v>
      </c>
      <c r="R343" s="16">
        <v>0</v>
      </c>
      <c r="S343" s="14" t="s">
        <v>86</v>
      </c>
      <c r="T343" s="16">
        <v>551</v>
      </c>
      <c r="U343" s="16">
        <v>0</v>
      </c>
      <c r="V343" s="18">
        <v>229666</v>
      </c>
      <c r="W343" s="18">
        <v>11117</v>
      </c>
      <c r="X343" s="18">
        <v>7116</v>
      </c>
      <c r="Y343" s="18">
        <v>0</v>
      </c>
      <c r="Z343" s="18">
        <v>0</v>
      </c>
      <c r="AA343" s="18">
        <v>0</v>
      </c>
      <c r="AB343" s="18">
        <v>0</v>
      </c>
      <c r="AC343" s="23">
        <v>0</v>
      </c>
      <c r="AD343" s="14" t="str">
        <f>IF(E343=113,"Linn","Iowa ex-Linn")</f>
        <v>Iowa ex-Linn</v>
      </c>
      <c r="AE343" s="23">
        <f>IFERROR(AB343/W343,"N/M")</f>
        <v>0.0</v>
      </c>
      <c r="AF343" s="14" t="str">
        <f>B343&amp;"|"&amp;TEXT(E343,"000")&amp;"|"&amp;TEXT(M343,"0.0000")</f>
        <v>2015|111|0.6000</v>
      </c>
      <c r="AG343" s="22" t="str">
        <f>IF(AND(B343&gt;=2015,B343&lt;=2024,C343=19,G343=41,I343=2,K343="A",L343="RBUP",M343&gt;=0.5,M343&lt;=0.85),"IN","OUT")</f>
        <v>IN</v>
      </c>
    </row>
    <row r="344" spans="1:33">
      <c r="A344" s="14" t="s">
        <v>79</v>
      </c>
      <c r="B344" s="16">
        <v>2015</v>
      </c>
      <c r="C344" s="16">
        <v>19</v>
      </c>
      <c r="D344" s="14" t="s">
        <v>80</v>
      </c>
      <c r="E344" s="16">
        <v>111</v>
      </c>
      <c r="F344" s="14" t="s">
        <v>141</v>
      </c>
      <c r="G344" s="16">
        <v>41</v>
      </c>
      <c r="H344" s="14" t="s">
        <v>82</v>
      </c>
      <c r="I344" s="16">
        <v>2</v>
      </c>
      <c r="J344" s="14" t="s">
        <v>83</v>
      </c>
      <c r="K344" s="14" t="s">
        <v>84</v>
      </c>
      <c r="L344" s="14" t="s">
        <v>85</v>
      </c>
      <c r="M344" s="23">
        <v>0.65</v>
      </c>
      <c r="N344" s="16">
        <v>20</v>
      </c>
      <c r="O344" s="16">
        <v>14</v>
      </c>
      <c r="P344" s="16">
        <v>6</v>
      </c>
      <c r="Q344" s="16">
        <v>33</v>
      </c>
      <c r="R344" s="16">
        <v>16</v>
      </c>
      <c r="S344" s="14" t="s">
        <v>86</v>
      </c>
      <c r="T344" s="16">
        <v>1282</v>
      </c>
      <c r="U344" s="16">
        <v>0</v>
      </c>
      <c r="V344" s="18">
        <v>498574</v>
      </c>
      <c r="W344" s="18">
        <v>42250</v>
      </c>
      <c r="X344" s="18">
        <v>24927</v>
      </c>
      <c r="Y344" s="18">
        <v>0</v>
      </c>
      <c r="Z344" s="18">
        <v>0</v>
      </c>
      <c r="AA344" s="18">
        <v>0</v>
      </c>
      <c r="AB344" s="18">
        <v>121721</v>
      </c>
      <c r="AC344" s="23">
        <v>2.88</v>
      </c>
      <c r="AD344" s="14" t="str">
        <f>IF(E344=113,"Linn","Iowa ex-Linn")</f>
        <v>Iowa ex-Linn</v>
      </c>
      <c r="AE344" s="23">
        <f>IFERROR(AB344/W344,"N/M")</f>
        <v>2.8809704142011836</v>
      </c>
      <c r="AF344" s="14" t="str">
        <f>B344&amp;"|"&amp;TEXT(E344,"000")&amp;"|"&amp;TEXT(M344,"0.0000")</f>
        <v>2015|111|0.6500</v>
      </c>
      <c r="AG344" s="22" t="str">
        <f>IF(AND(B344&gt;=2015,B344&lt;=2024,C344=19,G344=41,I344=2,K344="A",L344="RBUP",M344&gt;=0.5,M344&lt;=0.85),"IN","OUT")</f>
        <v>IN</v>
      </c>
    </row>
    <row r="345" spans="1:33">
      <c r="A345" s="14" t="s">
        <v>79</v>
      </c>
      <c r="B345" s="16">
        <v>2015</v>
      </c>
      <c r="C345" s="16">
        <v>19</v>
      </c>
      <c r="D345" s="14" t="s">
        <v>80</v>
      </c>
      <c r="E345" s="16">
        <v>111</v>
      </c>
      <c r="F345" s="14" t="s">
        <v>141</v>
      </c>
      <c r="G345" s="16">
        <v>41</v>
      </c>
      <c r="H345" s="14" t="s">
        <v>82</v>
      </c>
      <c r="I345" s="16">
        <v>2</v>
      </c>
      <c r="J345" s="14" t="s">
        <v>83</v>
      </c>
      <c r="K345" s="14" t="s">
        <v>84</v>
      </c>
      <c r="L345" s="14" t="s">
        <v>85</v>
      </c>
      <c r="M345" s="23">
        <v>0.7</v>
      </c>
      <c r="N345" s="16">
        <v>66</v>
      </c>
      <c r="O345" s="16">
        <v>52</v>
      </c>
      <c r="P345" s="16">
        <v>20</v>
      </c>
      <c r="Q345" s="16">
        <v>67</v>
      </c>
      <c r="R345" s="16">
        <v>21</v>
      </c>
      <c r="S345" s="14" t="s">
        <v>86</v>
      </c>
      <c r="T345" s="16">
        <v>3896</v>
      </c>
      <c r="U345" s="16">
        <v>0</v>
      </c>
      <c r="V345" s="18">
        <v>1734471</v>
      </c>
      <c r="W345" s="18">
        <v>146051</v>
      </c>
      <c r="X345" s="18">
        <v>93684</v>
      </c>
      <c r="Y345" s="18">
        <v>0</v>
      </c>
      <c r="Z345" s="18">
        <v>0</v>
      </c>
      <c r="AA345" s="18">
        <v>0</v>
      </c>
      <c r="AB345" s="18">
        <v>154158</v>
      </c>
      <c r="AC345" s="23">
        <v>1.06</v>
      </c>
      <c r="AD345" s="14" t="str">
        <f>IF(E345=113,"Linn","Iowa ex-Linn")</f>
        <v>Iowa ex-Linn</v>
      </c>
      <c r="AE345" s="23">
        <f>IFERROR(AB345/W345,"N/M")</f>
        <v>1.0555080074768404</v>
      </c>
      <c r="AF345" s="14" t="str">
        <f>B345&amp;"|"&amp;TEXT(E345,"000")&amp;"|"&amp;TEXT(M345,"0.0000")</f>
        <v>2015|111|0.7000</v>
      </c>
      <c r="AG345" s="22" t="str">
        <f>IF(AND(B345&gt;=2015,B345&lt;=2024,C345=19,G345=41,I345=2,K345="A",L345="RBUP",M345&gt;=0.5,M345&lt;=0.85),"IN","OUT")</f>
        <v>IN</v>
      </c>
    </row>
    <row r="346" spans="1:33">
      <c r="A346" s="14" t="s">
        <v>79</v>
      </c>
      <c r="B346" s="16">
        <v>2015</v>
      </c>
      <c r="C346" s="16">
        <v>19</v>
      </c>
      <c r="D346" s="14" t="s">
        <v>80</v>
      </c>
      <c r="E346" s="16">
        <v>111</v>
      </c>
      <c r="F346" s="14" t="s">
        <v>141</v>
      </c>
      <c r="G346" s="16">
        <v>41</v>
      </c>
      <c r="H346" s="14" t="s">
        <v>82</v>
      </c>
      <c r="I346" s="16">
        <v>2</v>
      </c>
      <c r="J346" s="14" t="s">
        <v>83</v>
      </c>
      <c r="K346" s="14" t="s">
        <v>84</v>
      </c>
      <c r="L346" s="14" t="s">
        <v>85</v>
      </c>
      <c r="M346" s="23">
        <v>0.75</v>
      </c>
      <c r="N346" s="16">
        <v>159</v>
      </c>
      <c r="O346" s="16">
        <v>128</v>
      </c>
      <c r="P346" s="16">
        <v>48</v>
      </c>
      <c r="Q346" s="16">
        <v>198</v>
      </c>
      <c r="R346" s="16">
        <v>61</v>
      </c>
      <c r="S346" s="14" t="s">
        <v>86</v>
      </c>
      <c r="T346" s="16">
        <v>15756</v>
      </c>
      <c r="U346" s="16">
        <v>0</v>
      </c>
      <c r="V346" s="18">
        <v>8142957</v>
      </c>
      <c r="W346" s="18">
        <v>713752</v>
      </c>
      <c r="X346" s="18">
        <v>477866</v>
      </c>
      <c r="Y346" s="18">
        <v>0</v>
      </c>
      <c r="Z346" s="18">
        <v>0</v>
      </c>
      <c r="AA346" s="18">
        <v>0</v>
      </c>
      <c r="AB346" s="18">
        <v>462588</v>
      </c>
      <c r="AC346" s="23">
        <v>0.65</v>
      </c>
      <c r="AD346" s="14" t="str">
        <f>IF(E346=113,"Linn","Iowa ex-Linn")</f>
        <v>Iowa ex-Linn</v>
      </c>
      <c r="AE346" s="23">
        <f>IFERROR(AB346/W346,"N/M")</f>
        <v>0.6481074658985194</v>
      </c>
      <c r="AF346" s="14" t="str">
        <f>B346&amp;"|"&amp;TEXT(E346,"000")&amp;"|"&amp;TEXT(M346,"0.0000")</f>
        <v>2015|111|0.7500</v>
      </c>
      <c r="AG346" s="22" t="str">
        <f>IF(AND(B346&gt;=2015,B346&lt;=2024,C346=19,G346=41,I346=2,K346="A",L346="RBUP",M346&gt;=0.5,M346&lt;=0.85),"IN","OUT")</f>
        <v>IN</v>
      </c>
    </row>
    <row r="347" spans="1:33">
      <c r="A347" s="14" t="s">
        <v>79</v>
      </c>
      <c r="B347" s="16">
        <v>2015</v>
      </c>
      <c r="C347" s="16">
        <v>19</v>
      </c>
      <c r="D347" s="14" t="s">
        <v>80</v>
      </c>
      <c r="E347" s="16">
        <v>111</v>
      </c>
      <c r="F347" s="14" t="s">
        <v>141</v>
      </c>
      <c r="G347" s="16">
        <v>41</v>
      </c>
      <c r="H347" s="14" t="s">
        <v>82</v>
      </c>
      <c r="I347" s="16">
        <v>2</v>
      </c>
      <c r="J347" s="14" t="s">
        <v>83</v>
      </c>
      <c r="K347" s="14" t="s">
        <v>84</v>
      </c>
      <c r="L347" s="14" t="s">
        <v>85</v>
      </c>
      <c r="M347" s="23">
        <v>0.8</v>
      </c>
      <c r="N347" s="16">
        <v>208</v>
      </c>
      <c r="O347" s="16">
        <v>182</v>
      </c>
      <c r="P347" s="16">
        <v>74</v>
      </c>
      <c r="Q347" s="16">
        <v>282</v>
      </c>
      <c r="R347" s="16">
        <v>111</v>
      </c>
      <c r="S347" s="14" t="s">
        <v>86</v>
      </c>
      <c r="T347" s="16">
        <v>36233</v>
      </c>
      <c r="U347" s="16">
        <v>0</v>
      </c>
      <c r="V347" s="18">
        <v>19807175</v>
      </c>
      <c r="W347" s="18">
        <v>1879498</v>
      </c>
      <c r="X347" s="18">
        <v>1197539</v>
      </c>
      <c r="Y347" s="18">
        <v>0</v>
      </c>
      <c r="Z347" s="18">
        <v>0</v>
      </c>
      <c r="AA347" s="18">
        <v>0</v>
      </c>
      <c r="AB347" s="18">
        <v>1415387</v>
      </c>
      <c r="AC347" s="23">
        <v>0.75</v>
      </c>
      <c r="AD347" s="14" t="str">
        <f>IF(E347=113,"Linn","Iowa ex-Linn")</f>
        <v>Iowa ex-Linn</v>
      </c>
      <c r="AE347" s="23">
        <f>IFERROR(AB347/W347,"N/M")</f>
        <v>0.7530665103128601</v>
      </c>
      <c r="AF347" s="14" t="str">
        <f>B347&amp;"|"&amp;TEXT(E347,"000")&amp;"|"&amp;TEXT(M347,"0.0000")</f>
        <v>2015|111|0.8000</v>
      </c>
      <c r="AG347" s="22" t="str">
        <f>IF(AND(B347&gt;=2015,B347&lt;=2024,C347=19,G347=41,I347=2,K347="A",L347="RBUP",M347&gt;=0.5,M347&lt;=0.85),"IN","OUT")</f>
        <v>IN</v>
      </c>
    </row>
    <row r="348" spans="1:33">
      <c r="A348" s="14" t="s">
        <v>79</v>
      </c>
      <c r="B348" s="16">
        <v>2015</v>
      </c>
      <c r="C348" s="16">
        <v>19</v>
      </c>
      <c r="D348" s="14" t="s">
        <v>80</v>
      </c>
      <c r="E348" s="16">
        <v>111</v>
      </c>
      <c r="F348" s="14" t="s">
        <v>141</v>
      </c>
      <c r="G348" s="16">
        <v>41</v>
      </c>
      <c r="H348" s="14" t="s">
        <v>82</v>
      </c>
      <c r="I348" s="16">
        <v>2</v>
      </c>
      <c r="J348" s="14" t="s">
        <v>83</v>
      </c>
      <c r="K348" s="14" t="s">
        <v>84</v>
      </c>
      <c r="L348" s="14" t="s">
        <v>85</v>
      </c>
      <c r="M348" s="23">
        <v>0.85</v>
      </c>
      <c r="N348" s="16">
        <v>55</v>
      </c>
      <c r="O348" s="16">
        <v>43</v>
      </c>
      <c r="P348" s="16">
        <v>29</v>
      </c>
      <c r="Q348" s="16">
        <v>62</v>
      </c>
      <c r="R348" s="16">
        <v>40</v>
      </c>
      <c r="S348" s="14" t="s">
        <v>86</v>
      </c>
      <c r="T348" s="16">
        <v>9384</v>
      </c>
      <c r="U348" s="16">
        <v>0</v>
      </c>
      <c r="V348" s="18">
        <v>5135685</v>
      </c>
      <c r="W348" s="18">
        <v>578382</v>
      </c>
      <c r="X348" s="18">
        <v>288826</v>
      </c>
      <c r="Y348" s="18">
        <v>0</v>
      </c>
      <c r="Z348" s="18">
        <v>0</v>
      </c>
      <c r="AA348" s="18">
        <v>0</v>
      </c>
      <c r="AB348" s="18">
        <v>1018840</v>
      </c>
      <c r="AC348" s="23">
        <v>1.76</v>
      </c>
      <c r="AD348" s="14" t="str">
        <f>IF(E348=113,"Linn","Iowa ex-Linn")</f>
        <v>Iowa ex-Linn</v>
      </c>
      <c r="AE348" s="23">
        <f>IFERROR(AB348/W348,"N/M")</f>
        <v>1.7615347642215697</v>
      </c>
      <c r="AF348" s="14" t="str">
        <f>B348&amp;"|"&amp;TEXT(E348,"000")&amp;"|"&amp;TEXT(M348,"0.0000")</f>
        <v>2015|111|0.8500</v>
      </c>
      <c r="AG348" s="22" t="str">
        <f>IF(AND(B348&gt;=2015,B348&lt;=2024,C348=19,G348=41,I348=2,K348="A",L348="RBUP",M348&gt;=0.5,M348&lt;=0.85),"IN","OUT")</f>
        <v>IN</v>
      </c>
    </row>
    <row r="349" spans="1:33">
      <c r="A349" s="14" t="s">
        <v>79</v>
      </c>
      <c r="B349" s="16">
        <v>2015</v>
      </c>
      <c r="C349" s="16">
        <v>19</v>
      </c>
      <c r="D349" s="14" t="s">
        <v>80</v>
      </c>
      <c r="E349" s="16">
        <v>113</v>
      </c>
      <c r="F349" s="14" t="s">
        <v>142</v>
      </c>
      <c r="G349" s="16">
        <v>41</v>
      </c>
      <c r="H349" s="14" t="s">
        <v>82</v>
      </c>
      <c r="I349" s="16">
        <v>2</v>
      </c>
      <c r="J349" s="14" t="s">
        <v>83</v>
      </c>
      <c r="K349" s="14" t="s">
        <v>84</v>
      </c>
      <c r="L349" s="14" t="s">
        <v>85</v>
      </c>
      <c r="M349" s="23">
        <v>0.65</v>
      </c>
      <c r="N349" s="16">
        <v>7</v>
      </c>
      <c r="O349" s="16">
        <v>5</v>
      </c>
      <c r="P349" s="16">
        <v>0</v>
      </c>
      <c r="Q349" s="16">
        <v>5</v>
      </c>
      <c r="R349" s="16">
        <v>0</v>
      </c>
      <c r="S349" s="14" t="s">
        <v>86</v>
      </c>
      <c r="T349" s="16">
        <v>250</v>
      </c>
      <c r="U349" s="16">
        <v>0</v>
      </c>
      <c r="V349" s="18">
        <v>107977</v>
      </c>
      <c r="W349" s="18">
        <v>3393</v>
      </c>
      <c r="X349" s="18">
        <v>2003</v>
      </c>
      <c r="Y349" s="18">
        <v>0</v>
      </c>
      <c r="Z349" s="18">
        <v>0</v>
      </c>
      <c r="AA349" s="18">
        <v>0</v>
      </c>
      <c r="AB349" s="18">
        <v>0</v>
      </c>
      <c r="AC349" s="23">
        <v>0</v>
      </c>
      <c r="AD349" s="14" t="str">
        <f>IF(E349=113,"Linn","Iowa ex-Linn")</f>
        <v>Linn</v>
      </c>
      <c r="AE349" s="23">
        <f>IFERROR(AB349/W349,"N/M")</f>
        <v>0.0</v>
      </c>
      <c r="AF349" s="14" t="str">
        <f>B349&amp;"|"&amp;TEXT(E349,"000")&amp;"|"&amp;TEXT(M349,"0.0000")</f>
        <v>2015|113|0.6500</v>
      </c>
      <c r="AG349" s="22" t="str">
        <f>IF(AND(B349&gt;=2015,B349&lt;=2024,C349=19,G349=41,I349=2,K349="A",L349="RBUP",M349&gt;=0.5,M349&lt;=0.85),"IN","OUT")</f>
        <v>IN</v>
      </c>
    </row>
    <row r="350" spans="1:33">
      <c r="A350" s="14" t="s">
        <v>79</v>
      </c>
      <c r="B350" s="16">
        <v>2015</v>
      </c>
      <c r="C350" s="16">
        <v>19</v>
      </c>
      <c r="D350" s="14" t="s">
        <v>80</v>
      </c>
      <c r="E350" s="16">
        <v>113</v>
      </c>
      <c r="F350" s="14" t="s">
        <v>142</v>
      </c>
      <c r="G350" s="16">
        <v>41</v>
      </c>
      <c r="H350" s="14" t="s">
        <v>82</v>
      </c>
      <c r="I350" s="16">
        <v>2</v>
      </c>
      <c r="J350" s="14" t="s">
        <v>83</v>
      </c>
      <c r="K350" s="14" t="s">
        <v>84</v>
      </c>
      <c r="L350" s="14" t="s">
        <v>85</v>
      </c>
      <c r="M350" s="23">
        <v>0.7</v>
      </c>
      <c r="N350" s="16">
        <v>27</v>
      </c>
      <c r="O350" s="16">
        <v>17</v>
      </c>
      <c r="P350" s="16">
        <v>2</v>
      </c>
      <c r="Q350" s="16">
        <v>20</v>
      </c>
      <c r="R350" s="16">
        <v>2</v>
      </c>
      <c r="S350" s="14" t="s">
        <v>86</v>
      </c>
      <c r="T350" s="16">
        <v>1118</v>
      </c>
      <c r="U350" s="16">
        <v>0</v>
      </c>
      <c r="V350" s="18">
        <v>575474</v>
      </c>
      <c r="W350" s="18">
        <v>15430</v>
      </c>
      <c r="X350" s="18">
        <v>9945</v>
      </c>
      <c r="Y350" s="18">
        <v>0</v>
      </c>
      <c r="Z350" s="18">
        <v>0</v>
      </c>
      <c r="AA350" s="18">
        <v>0</v>
      </c>
      <c r="AB350" s="18">
        <v>1716</v>
      </c>
      <c r="AC350" s="23">
        <v>0.11</v>
      </c>
      <c r="AD350" s="14" t="str">
        <f>IF(E350=113,"Linn","Iowa ex-Linn")</f>
        <v>Linn</v>
      </c>
      <c r="AE350" s="23">
        <f>IFERROR(AB350/W350,"N/M")</f>
        <v>0.11121192482177576</v>
      </c>
      <c r="AF350" s="14" t="str">
        <f>B350&amp;"|"&amp;TEXT(E350,"000")&amp;"|"&amp;TEXT(M350,"0.0000")</f>
        <v>2015|113|0.7000</v>
      </c>
      <c r="AG350" s="22" t="str">
        <f>IF(AND(B350&gt;=2015,B350&lt;=2024,C350=19,G350=41,I350=2,K350="A",L350="RBUP",M350&gt;=0.5,M350&lt;=0.85),"IN","OUT")</f>
        <v>IN</v>
      </c>
    </row>
    <row r="351" spans="1:33">
      <c r="A351" s="14" t="s">
        <v>79</v>
      </c>
      <c r="B351" s="16">
        <v>2015</v>
      </c>
      <c r="C351" s="16">
        <v>19</v>
      </c>
      <c r="D351" s="14" t="s">
        <v>80</v>
      </c>
      <c r="E351" s="16">
        <v>113</v>
      </c>
      <c r="F351" s="14" t="s">
        <v>142</v>
      </c>
      <c r="G351" s="16">
        <v>41</v>
      </c>
      <c r="H351" s="14" t="s">
        <v>82</v>
      </c>
      <c r="I351" s="16">
        <v>2</v>
      </c>
      <c r="J351" s="14" t="s">
        <v>83</v>
      </c>
      <c r="K351" s="14" t="s">
        <v>84</v>
      </c>
      <c r="L351" s="14" t="s">
        <v>85</v>
      </c>
      <c r="M351" s="23">
        <v>0.75</v>
      </c>
      <c r="N351" s="16">
        <v>125</v>
      </c>
      <c r="O351" s="16">
        <v>92</v>
      </c>
      <c r="P351" s="16">
        <v>9</v>
      </c>
      <c r="Q351" s="16">
        <v>135</v>
      </c>
      <c r="R351" s="16">
        <v>10</v>
      </c>
      <c r="S351" s="14" t="s">
        <v>86</v>
      </c>
      <c r="T351" s="16">
        <v>10292</v>
      </c>
      <c r="U351" s="16">
        <v>0</v>
      </c>
      <c r="V351" s="18">
        <v>5743407</v>
      </c>
      <c r="W351" s="18">
        <v>212989</v>
      </c>
      <c r="X351" s="18">
        <v>142245</v>
      </c>
      <c r="Y351" s="18">
        <v>0</v>
      </c>
      <c r="Z351" s="18">
        <v>0</v>
      </c>
      <c r="AA351" s="18">
        <v>0</v>
      </c>
      <c r="AB351" s="18">
        <v>30952</v>
      </c>
      <c r="AC351" s="23">
        <v>0.15</v>
      </c>
      <c r="AD351" s="14" t="str">
        <f>IF(E351=113,"Linn","Iowa ex-Linn")</f>
        <v>Linn</v>
      </c>
      <c r="AE351" s="23">
        <f>IFERROR(AB351/W351,"N/M")</f>
        <v>0.14532205888567015</v>
      </c>
      <c r="AF351" s="14" t="str">
        <f>B351&amp;"|"&amp;TEXT(E351,"000")&amp;"|"&amp;TEXT(M351,"0.0000")</f>
        <v>2015|113|0.7500</v>
      </c>
      <c r="AG351" s="22" t="str">
        <f>IF(AND(B351&gt;=2015,B351&lt;=2024,C351=19,G351=41,I351=2,K351="A",L351="RBUP",M351&gt;=0.5,M351&lt;=0.85),"IN","OUT")</f>
        <v>IN</v>
      </c>
    </row>
    <row r="352" spans="1:33">
      <c r="A352" s="14" t="s">
        <v>79</v>
      </c>
      <c r="B352" s="16">
        <v>2015</v>
      </c>
      <c r="C352" s="16">
        <v>19</v>
      </c>
      <c r="D352" s="14" t="s">
        <v>80</v>
      </c>
      <c r="E352" s="16">
        <v>113</v>
      </c>
      <c r="F352" s="14" t="s">
        <v>142</v>
      </c>
      <c r="G352" s="16">
        <v>41</v>
      </c>
      <c r="H352" s="14" t="s">
        <v>82</v>
      </c>
      <c r="I352" s="16">
        <v>2</v>
      </c>
      <c r="J352" s="14" t="s">
        <v>83</v>
      </c>
      <c r="K352" s="14" t="s">
        <v>84</v>
      </c>
      <c r="L352" s="14" t="s">
        <v>85</v>
      </c>
      <c r="M352" s="23">
        <v>0.8</v>
      </c>
      <c r="N352" s="16">
        <v>308</v>
      </c>
      <c r="O352" s="16">
        <v>268</v>
      </c>
      <c r="P352" s="16">
        <v>20</v>
      </c>
      <c r="Q352" s="16">
        <v>458</v>
      </c>
      <c r="R352" s="16">
        <v>28</v>
      </c>
      <c r="S352" s="14" t="s">
        <v>86</v>
      </c>
      <c r="T352" s="16">
        <v>47162</v>
      </c>
      <c r="U352" s="16">
        <v>0</v>
      </c>
      <c r="V352" s="18">
        <v>28523060</v>
      </c>
      <c r="W352" s="18">
        <v>1365531</v>
      </c>
      <c r="X352" s="18">
        <v>804691</v>
      </c>
      <c r="Y352" s="18">
        <v>0</v>
      </c>
      <c r="Z352" s="18">
        <v>0</v>
      </c>
      <c r="AA352" s="18">
        <v>0</v>
      </c>
      <c r="AB352" s="18">
        <v>108655</v>
      </c>
      <c r="AC352" s="23">
        <v>0.08</v>
      </c>
      <c r="AD352" s="14" t="str">
        <f>IF(E352=113,"Linn","Iowa ex-Linn")</f>
        <v>Linn</v>
      </c>
      <c r="AE352" s="23">
        <f>IFERROR(AB352/W352,"N/M")</f>
        <v>0.07956977908227642</v>
      </c>
      <c r="AF352" s="14" t="str">
        <f>B352&amp;"|"&amp;TEXT(E352,"000")&amp;"|"&amp;TEXT(M352,"0.0000")</f>
        <v>2015|113|0.8000</v>
      </c>
      <c r="AG352" s="22" t="str">
        <f>IF(AND(B352&gt;=2015,B352&lt;=2024,C352=19,G352=41,I352=2,K352="A",L352="RBUP",M352&gt;=0.5,M352&lt;=0.85),"IN","OUT")</f>
        <v>IN</v>
      </c>
    </row>
    <row r="353" spans="1:33">
      <c r="A353" s="14" t="s">
        <v>79</v>
      </c>
      <c r="B353" s="16">
        <v>2015</v>
      </c>
      <c r="C353" s="16">
        <v>19</v>
      </c>
      <c r="D353" s="14" t="s">
        <v>80</v>
      </c>
      <c r="E353" s="16">
        <v>113</v>
      </c>
      <c r="F353" s="14" t="s">
        <v>142</v>
      </c>
      <c r="G353" s="16">
        <v>41</v>
      </c>
      <c r="H353" s="14" t="s">
        <v>82</v>
      </c>
      <c r="I353" s="16">
        <v>2</v>
      </c>
      <c r="J353" s="14" t="s">
        <v>83</v>
      </c>
      <c r="K353" s="14" t="s">
        <v>84</v>
      </c>
      <c r="L353" s="14" t="s">
        <v>85</v>
      </c>
      <c r="M353" s="23">
        <v>0.85</v>
      </c>
      <c r="N353" s="16">
        <v>450</v>
      </c>
      <c r="O353" s="16">
        <v>395</v>
      </c>
      <c r="P353" s="16">
        <v>47</v>
      </c>
      <c r="Q353" s="16">
        <v>597</v>
      </c>
      <c r="R353" s="16">
        <v>70</v>
      </c>
      <c r="S353" s="14" t="s">
        <v>86</v>
      </c>
      <c r="T353" s="16">
        <v>80910</v>
      </c>
      <c r="U353" s="16">
        <v>0</v>
      </c>
      <c r="V353" s="18">
        <v>52289087</v>
      </c>
      <c r="W353" s="18">
        <v>3067723</v>
      </c>
      <c r="X353" s="18">
        <v>1462874</v>
      </c>
      <c r="Y353" s="18">
        <v>0</v>
      </c>
      <c r="Z353" s="18">
        <v>0</v>
      </c>
      <c r="AA353" s="18">
        <v>0</v>
      </c>
      <c r="AB353" s="18">
        <v>380034</v>
      </c>
      <c r="AC353" s="23">
        <v>0.12</v>
      </c>
      <c r="AD353" s="14" t="str">
        <f>IF(E353=113,"Linn","Iowa ex-Linn")</f>
        <v>Linn</v>
      </c>
      <c r="AE353" s="23">
        <f>IFERROR(AB353/W353,"N/M")</f>
        <v>0.12388145865842516</v>
      </c>
      <c r="AF353" s="14" t="str">
        <f>B353&amp;"|"&amp;TEXT(E353,"000")&amp;"|"&amp;TEXT(M353,"0.0000")</f>
        <v>2015|113|0.8500</v>
      </c>
      <c r="AG353" s="22" t="str">
        <f>IF(AND(B353&gt;=2015,B353&lt;=2024,C353=19,G353=41,I353=2,K353="A",L353="RBUP",M353&gt;=0.5,M353&lt;=0.85),"IN","OUT")</f>
        <v>IN</v>
      </c>
    </row>
    <row r="354" spans="1:33">
      <c r="A354" s="14" t="s">
        <v>79</v>
      </c>
      <c r="B354" s="16">
        <v>2015</v>
      </c>
      <c r="C354" s="16">
        <v>19</v>
      </c>
      <c r="D354" s="14" t="s">
        <v>80</v>
      </c>
      <c r="E354" s="16">
        <v>115</v>
      </c>
      <c r="F354" s="14" t="s">
        <v>143</v>
      </c>
      <c r="G354" s="16">
        <v>41</v>
      </c>
      <c r="H354" s="14" t="s">
        <v>82</v>
      </c>
      <c r="I354" s="16">
        <v>2</v>
      </c>
      <c r="J354" s="14" t="s">
        <v>83</v>
      </c>
      <c r="K354" s="14" t="s">
        <v>84</v>
      </c>
      <c r="L354" s="14" t="s">
        <v>85</v>
      </c>
      <c r="M354" s="23">
        <v>0.5</v>
      </c>
      <c r="N354" s="16">
        <v>2</v>
      </c>
      <c r="O354" s="16">
        <v>1</v>
      </c>
      <c r="P354" s="16">
        <v>0</v>
      </c>
      <c r="Q354" s="16">
        <v>2</v>
      </c>
      <c r="R354" s="16">
        <v>0</v>
      </c>
      <c r="S354" s="14" t="s">
        <v>86</v>
      </c>
      <c r="T354" s="16">
        <v>68</v>
      </c>
      <c r="U354" s="16">
        <v>0</v>
      </c>
      <c r="V354" s="18">
        <v>23438</v>
      </c>
      <c r="W354" s="18">
        <v>1276</v>
      </c>
      <c r="X354" s="18">
        <v>855</v>
      </c>
      <c r="Y354" s="18">
        <v>0</v>
      </c>
      <c r="Z354" s="18">
        <v>0</v>
      </c>
      <c r="AA354" s="18">
        <v>0</v>
      </c>
      <c r="AB354" s="18">
        <v>0</v>
      </c>
      <c r="AC354" s="23">
        <v>0</v>
      </c>
      <c r="AD354" s="14" t="str">
        <f>IF(E354=113,"Linn","Iowa ex-Linn")</f>
        <v>Iowa ex-Linn</v>
      </c>
      <c r="AE354" s="23">
        <f>IFERROR(AB354/W354,"N/M")</f>
        <v>0.0</v>
      </c>
      <c r="AF354" s="14" t="str">
        <f>B354&amp;"|"&amp;TEXT(E354,"000")&amp;"|"&amp;TEXT(M354,"0.0000")</f>
        <v>2015|115|0.5000</v>
      </c>
      <c r="AG354" s="22" t="str">
        <f>IF(AND(B354&gt;=2015,B354&lt;=2024,C354=19,G354=41,I354=2,K354="A",L354="RBUP",M354&gt;=0.5,M354&lt;=0.85),"IN","OUT")</f>
        <v>IN</v>
      </c>
    </row>
    <row r="355" spans="1:33">
      <c r="A355" s="14" t="s">
        <v>79</v>
      </c>
      <c r="B355" s="16">
        <v>2015</v>
      </c>
      <c r="C355" s="16">
        <v>19</v>
      </c>
      <c r="D355" s="14" t="s">
        <v>80</v>
      </c>
      <c r="E355" s="16">
        <v>115</v>
      </c>
      <c r="F355" s="14" t="s">
        <v>143</v>
      </c>
      <c r="G355" s="16">
        <v>41</v>
      </c>
      <c r="H355" s="14" t="s">
        <v>82</v>
      </c>
      <c r="I355" s="16">
        <v>2</v>
      </c>
      <c r="J355" s="14" t="s">
        <v>83</v>
      </c>
      <c r="K355" s="14" t="s">
        <v>84</v>
      </c>
      <c r="L355" s="14" t="s">
        <v>85</v>
      </c>
      <c r="M355" s="23">
        <v>0.6</v>
      </c>
      <c r="N355" s="16">
        <v>2</v>
      </c>
      <c r="O355" s="16">
        <v>2</v>
      </c>
      <c r="P355" s="16">
        <v>0</v>
      </c>
      <c r="Q355" s="16">
        <v>2</v>
      </c>
      <c r="R355" s="16">
        <v>0</v>
      </c>
      <c r="S355" s="14" t="s">
        <v>86</v>
      </c>
      <c r="T355" s="16">
        <v>96</v>
      </c>
      <c r="U355" s="16">
        <v>0</v>
      </c>
      <c r="V355" s="18">
        <v>38486</v>
      </c>
      <c r="W355" s="18">
        <v>1688</v>
      </c>
      <c r="X355" s="18">
        <v>1080</v>
      </c>
      <c r="Y355" s="18">
        <v>0</v>
      </c>
      <c r="Z355" s="18">
        <v>0</v>
      </c>
      <c r="AA355" s="18">
        <v>0</v>
      </c>
      <c r="AB355" s="18">
        <v>0</v>
      </c>
      <c r="AC355" s="23">
        <v>0</v>
      </c>
      <c r="AD355" s="14" t="str">
        <f>IF(E355=113,"Linn","Iowa ex-Linn")</f>
        <v>Iowa ex-Linn</v>
      </c>
      <c r="AE355" s="23">
        <f>IFERROR(AB355/W355,"N/M")</f>
        <v>0.0</v>
      </c>
      <c r="AF355" s="14" t="str">
        <f>B355&amp;"|"&amp;TEXT(E355,"000")&amp;"|"&amp;TEXT(M355,"0.0000")</f>
        <v>2015|115|0.6000</v>
      </c>
      <c r="AG355" s="22" t="str">
        <f>IF(AND(B355&gt;=2015,B355&lt;=2024,C355=19,G355=41,I355=2,K355="A",L355="RBUP",M355&gt;=0.5,M355&lt;=0.85),"IN","OUT")</f>
        <v>IN</v>
      </c>
    </row>
    <row r="356" spans="1:33">
      <c r="A356" s="14" t="s">
        <v>79</v>
      </c>
      <c r="B356" s="16">
        <v>2015</v>
      </c>
      <c r="C356" s="16">
        <v>19</v>
      </c>
      <c r="D356" s="14" t="s">
        <v>80</v>
      </c>
      <c r="E356" s="16">
        <v>115</v>
      </c>
      <c r="F356" s="14" t="s">
        <v>143</v>
      </c>
      <c r="G356" s="16">
        <v>41</v>
      </c>
      <c r="H356" s="14" t="s">
        <v>82</v>
      </c>
      <c r="I356" s="16">
        <v>2</v>
      </c>
      <c r="J356" s="14" t="s">
        <v>83</v>
      </c>
      <c r="K356" s="14" t="s">
        <v>84</v>
      </c>
      <c r="L356" s="14" t="s">
        <v>85</v>
      </c>
      <c r="M356" s="23">
        <v>0.65</v>
      </c>
      <c r="N356" s="16">
        <v>5</v>
      </c>
      <c r="O356" s="16">
        <v>2</v>
      </c>
      <c r="P356" s="16">
        <v>1</v>
      </c>
      <c r="Q356" s="16">
        <v>3</v>
      </c>
      <c r="R356" s="16">
        <v>1</v>
      </c>
      <c r="S356" s="14" t="s">
        <v>86</v>
      </c>
      <c r="T356" s="16">
        <v>49</v>
      </c>
      <c r="U356" s="16">
        <v>0</v>
      </c>
      <c r="V356" s="18">
        <v>24504</v>
      </c>
      <c r="W356" s="18">
        <v>1947</v>
      </c>
      <c r="X356" s="18">
        <v>1149</v>
      </c>
      <c r="Y356" s="18">
        <v>0</v>
      </c>
      <c r="Z356" s="18">
        <v>0</v>
      </c>
      <c r="AA356" s="18">
        <v>0</v>
      </c>
      <c r="AB356" s="18">
        <v>3706</v>
      </c>
      <c r="AC356" s="23">
        <v>1.9</v>
      </c>
      <c r="AD356" s="14" t="str">
        <f>IF(E356=113,"Linn","Iowa ex-Linn")</f>
        <v>Iowa ex-Linn</v>
      </c>
      <c r="AE356" s="23">
        <f>IFERROR(AB356/W356,"N/M")</f>
        <v>1.9034411915767848</v>
      </c>
      <c r="AF356" s="14" t="str">
        <f>B356&amp;"|"&amp;TEXT(E356,"000")&amp;"|"&amp;TEXT(M356,"0.0000")</f>
        <v>2015|115|0.6500</v>
      </c>
      <c r="AG356" s="22" t="str">
        <f>IF(AND(B356&gt;=2015,B356&lt;=2024,C356=19,G356=41,I356=2,K356="A",L356="RBUP",M356&gt;=0.5,M356&lt;=0.85),"IN","OUT")</f>
        <v>IN</v>
      </c>
    </row>
    <row r="357" spans="1:33">
      <c r="A357" s="14" t="s">
        <v>79</v>
      </c>
      <c r="B357" s="16">
        <v>2015</v>
      </c>
      <c r="C357" s="16">
        <v>19</v>
      </c>
      <c r="D357" s="14" t="s">
        <v>80</v>
      </c>
      <c r="E357" s="16">
        <v>115</v>
      </c>
      <c r="F357" s="14" t="s">
        <v>143</v>
      </c>
      <c r="G357" s="16">
        <v>41</v>
      </c>
      <c r="H357" s="14" t="s">
        <v>82</v>
      </c>
      <c r="I357" s="16">
        <v>2</v>
      </c>
      <c r="J357" s="14" t="s">
        <v>83</v>
      </c>
      <c r="K357" s="14" t="s">
        <v>84</v>
      </c>
      <c r="L357" s="14" t="s">
        <v>85</v>
      </c>
      <c r="M357" s="23">
        <v>0.7</v>
      </c>
      <c r="N357" s="16">
        <v>45</v>
      </c>
      <c r="O357" s="16">
        <v>33</v>
      </c>
      <c r="P357" s="16">
        <v>1</v>
      </c>
      <c r="Q357" s="16">
        <v>49</v>
      </c>
      <c r="R357" s="16">
        <v>1</v>
      </c>
      <c r="S357" s="14" t="s">
        <v>86</v>
      </c>
      <c r="T357" s="16">
        <v>3060</v>
      </c>
      <c r="U357" s="16">
        <v>0</v>
      </c>
      <c r="V357" s="18">
        <v>1467768</v>
      </c>
      <c r="W357" s="18">
        <v>95031</v>
      </c>
      <c r="X357" s="18">
        <v>61373</v>
      </c>
      <c r="Y357" s="18">
        <v>0</v>
      </c>
      <c r="Z357" s="18">
        <v>0</v>
      </c>
      <c r="AA357" s="18">
        <v>0</v>
      </c>
      <c r="AB357" s="18">
        <v>7955</v>
      </c>
      <c r="AC357" s="23">
        <v>0.08</v>
      </c>
      <c r="AD357" s="14" t="str">
        <f>IF(E357=113,"Linn","Iowa ex-Linn")</f>
        <v>Iowa ex-Linn</v>
      </c>
      <c r="AE357" s="23">
        <f>IFERROR(AB357/W357,"N/M")</f>
        <v>0.08370952636508087</v>
      </c>
      <c r="AF357" s="14" t="str">
        <f>B357&amp;"|"&amp;TEXT(E357,"000")&amp;"|"&amp;TEXT(M357,"0.0000")</f>
        <v>2015|115|0.7000</v>
      </c>
      <c r="AG357" s="22" t="str">
        <f>IF(AND(B357&gt;=2015,B357&lt;=2024,C357=19,G357=41,I357=2,K357="A",L357="RBUP",M357&gt;=0.5,M357&lt;=0.85),"IN","OUT")</f>
        <v>IN</v>
      </c>
    </row>
    <row r="358" spans="1:33">
      <c r="A358" s="14" t="s">
        <v>79</v>
      </c>
      <c r="B358" s="16">
        <v>2015</v>
      </c>
      <c r="C358" s="16">
        <v>19</v>
      </c>
      <c r="D358" s="14" t="s">
        <v>80</v>
      </c>
      <c r="E358" s="16">
        <v>115</v>
      </c>
      <c r="F358" s="14" t="s">
        <v>143</v>
      </c>
      <c r="G358" s="16">
        <v>41</v>
      </c>
      <c r="H358" s="14" t="s">
        <v>82</v>
      </c>
      <c r="I358" s="16">
        <v>2</v>
      </c>
      <c r="J358" s="14" t="s">
        <v>83</v>
      </c>
      <c r="K358" s="14" t="s">
        <v>84</v>
      </c>
      <c r="L358" s="14" t="s">
        <v>85</v>
      </c>
      <c r="M358" s="23">
        <v>0.75</v>
      </c>
      <c r="N358" s="16">
        <v>118</v>
      </c>
      <c r="O358" s="16">
        <v>93</v>
      </c>
      <c r="P358" s="16">
        <v>4</v>
      </c>
      <c r="Q358" s="16">
        <v>172</v>
      </c>
      <c r="R358" s="16">
        <v>4</v>
      </c>
      <c r="S358" s="14" t="s">
        <v>86</v>
      </c>
      <c r="T358" s="16">
        <v>12693</v>
      </c>
      <c r="U358" s="16">
        <v>0</v>
      </c>
      <c r="V358" s="18">
        <v>6808459</v>
      </c>
      <c r="W358" s="18">
        <v>538523</v>
      </c>
      <c r="X358" s="18">
        <v>344983</v>
      </c>
      <c r="Y358" s="18">
        <v>0</v>
      </c>
      <c r="Z358" s="18">
        <v>0</v>
      </c>
      <c r="AA358" s="18">
        <v>0</v>
      </c>
      <c r="AB358" s="18">
        <v>26456</v>
      </c>
      <c r="AC358" s="23">
        <v>0.05</v>
      </c>
      <c r="AD358" s="14" t="str">
        <f>IF(E358=113,"Linn","Iowa ex-Linn")</f>
        <v>Iowa ex-Linn</v>
      </c>
      <c r="AE358" s="23">
        <f>IFERROR(AB358/W358,"N/M")</f>
        <v>0.049126963936544955</v>
      </c>
      <c r="AF358" s="14" t="str">
        <f>B358&amp;"|"&amp;TEXT(E358,"000")&amp;"|"&amp;TEXT(M358,"0.0000")</f>
        <v>2015|115|0.7500</v>
      </c>
      <c r="AG358" s="22" t="str">
        <f>IF(AND(B358&gt;=2015,B358&lt;=2024,C358=19,G358=41,I358=2,K358="A",L358="RBUP",M358&gt;=0.5,M358&lt;=0.85),"IN","OUT")</f>
        <v>IN</v>
      </c>
    </row>
    <row r="359" spans="1:33">
      <c r="A359" s="14" t="s">
        <v>79</v>
      </c>
      <c r="B359" s="16">
        <v>2015</v>
      </c>
      <c r="C359" s="16">
        <v>19</v>
      </c>
      <c r="D359" s="14" t="s">
        <v>80</v>
      </c>
      <c r="E359" s="16">
        <v>115</v>
      </c>
      <c r="F359" s="14" t="s">
        <v>143</v>
      </c>
      <c r="G359" s="16">
        <v>41</v>
      </c>
      <c r="H359" s="14" t="s">
        <v>82</v>
      </c>
      <c r="I359" s="16">
        <v>2</v>
      </c>
      <c r="J359" s="14" t="s">
        <v>83</v>
      </c>
      <c r="K359" s="14" t="s">
        <v>84</v>
      </c>
      <c r="L359" s="14" t="s">
        <v>85</v>
      </c>
      <c r="M359" s="23">
        <v>0.8</v>
      </c>
      <c r="N359" s="16">
        <v>208</v>
      </c>
      <c r="O359" s="16">
        <v>174</v>
      </c>
      <c r="P359" s="16">
        <v>16</v>
      </c>
      <c r="Q359" s="16">
        <v>267</v>
      </c>
      <c r="R359" s="16">
        <v>21</v>
      </c>
      <c r="S359" s="14" t="s">
        <v>86</v>
      </c>
      <c r="T359" s="16">
        <v>31900</v>
      </c>
      <c r="U359" s="16">
        <v>0</v>
      </c>
      <c r="V359" s="18">
        <v>18101337</v>
      </c>
      <c r="W359" s="18">
        <v>1602475</v>
      </c>
      <c r="X359" s="18">
        <v>965397</v>
      </c>
      <c r="Y359" s="18">
        <v>0</v>
      </c>
      <c r="Z359" s="18">
        <v>0</v>
      </c>
      <c r="AA359" s="18">
        <v>0</v>
      </c>
      <c r="AB359" s="18">
        <v>90381</v>
      </c>
      <c r="AC359" s="23">
        <v>0.06</v>
      </c>
      <c r="AD359" s="14" t="str">
        <f>IF(E359=113,"Linn","Iowa ex-Linn")</f>
        <v>Iowa ex-Linn</v>
      </c>
      <c r="AE359" s="23">
        <f>IFERROR(AB359/W359,"N/M")</f>
        <v>0.056400879888921826</v>
      </c>
      <c r="AF359" s="14" t="str">
        <f>B359&amp;"|"&amp;TEXT(E359,"000")&amp;"|"&amp;TEXT(M359,"0.0000")</f>
        <v>2015|115|0.8000</v>
      </c>
      <c r="AG359" s="22" t="str">
        <f>IF(AND(B359&gt;=2015,B359&lt;=2024,C359=19,G359=41,I359=2,K359="A",L359="RBUP",M359&gt;=0.5,M359&lt;=0.85),"IN","OUT")</f>
        <v>IN</v>
      </c>
    </row>
    <row r="360" spans="1:33">
      <c r="A360" s="14" t="s">
        <v>79</v>
      </c>
      <c r="B360" s="16">
        <v>2015</v>
      </c>
      <c r="C360" s="16">
        <v>19</v>
      </c>
      <c r="D360" s="14" t="s">
        <v>80</v>
      </c>
      <c r="E360" s="16">
        <v>115</v>
      </c>
      <c r="F360" s="14" t="s">
        <v>143</v>
      </c>
      <c r="G360" s="16">
        <v>41</v>
      </c>
      <c r="H360" s="14" t="s">
        <v>82</v>
      </c>
      <c r="I360" s="16">
        <v>2</v>
      </c>
      <c r="J360" s="14" t="s">
        <v>83</v>
      </c>
      <c r="K360" s="14" t="s">
        <v>84</v>
      </c>
      <c r="L360" s="14" t="s">
        <v>85</v>
      </c>
      <c r="M360" s="23">
        <v>0.85</v>
      </c>
      <c r="N360" s="16">
        <v>110</v>
      </c>
      <c r="O360" s="16">
        <v>92</v>
      </c>
      <c r="P360" s="16">
        <v>13</v>
      </c>
      <c r="Q360" s="16">
        <v>138</v>
      </c>
      <c r="R360" s="16">
        <v>19</v>
      </c>
      <c r="S360" s="14" t="s">
        <v>86</v>
      </c>
      <c r="T360" s="16">
        <v>22168</v>
      </c>
      <c r="U360" s="16">
        <v>0</v>
      </c>
      <c r="V360" s="18">
        <v>13572183</v>
      </c>
      <c r="W360" s="18">
        <v>1380640</v>
      </c>
      <c r="X360" s="18">
        <v>675847</v>
      </c>
      <c r="Y360" s="18">
        <v>0</v>
      </c>
      <c r="Z360" s="18">
        <v>0</v>
      </c>
      <c r="AA360" s="18">
        <v>0</v>
      </c>
      <c r="AB360" s="18">
        <v>183535</v>
      </c>
      <c r="AC360" s="23">
        <v>0.13</v>
      </c>
      <c r="AD360" s="14" t="str">
        <f>IF(E360=113,"Linn","Iowa ex-Linn")</f>
        <v>Iowa ex-Linn</v>
      </c>
      <c r="AE360" s="23">
        <f>IFERROR(AB360/W360,"N/M")</f>
        <v>0.13293472592420907</v>
      </c>
      <c r="AF360" s="14" t="str">
        <f>B360&amp;"|"&amp;TEXT(E360,"000")&amp;"|"&amp;TEXT(M360,"0.0000")</f>
        <v>2015|115|0.8500</v>
      </c>
      <c r="AG360" s="22" t="str">
        <f>IF(AND(B360&gt;=2015,B360&lt;=2024,C360=19,G360=41,I360=2,K360="A",L360="RBUP",M360&gt;=0.5,M360&lt;=0.85),"IN","OUT")</f>
        <v>IN</v>
      </c>
    </row>
    <row r="361" spans="1:33">
      <c r="A361" s="14" t="s">
        <v>79</v>
      </c>
      <c r="B361" s="16">
        <v>2015</v>
      </c>
      <c r="C361" s="16">
        <v>19</v>
      </c>
      <c r="D361" s="14" t="s">
        <v>80</v>
      </c>
      <c r="E361" s="16">
        <v>117</v>
      </c>
      <c r="F361" s="14" t="s">
        <v>144</v>
      </c>
      <c r="G361" s="16">
        <v>41</v>
      </c>
      <c r="H361" s="14" t="s">
        <v>82</v>
      </c>
      <c r="I361" s="16">
        <v>2</v>
      </c>
      <c r="J361" s="14" t="s">
        <v>83</v>
      </c>
      <c r="K361" s="14" t="s">
        <v>84</v>
      </c>
      <c r="L361" s="14" t="s">
        <v>85</v>
      </c>
      <c r="M361" s="23">
        <v>0.5</v>
      </c>
      <c r="N361" s="16">
        <v>1</v>
      </c>
      <c r="O361" s="16">
        <v>1</v>
      </c>
      <c r="P361" s="16">
        <v>0</v>
      </c>
      <c r="Q361" s="16">
        <v>3</v>
      </c>
      <c r="R361" s="16">
        <v>0</v>
      </c>
      <c r="S361" s="14" t="s">
        <v>86</v>
      </c>
      <c r="T361" s="16">
        <v>80</v>
      </c>
      <c r="U361" s="16">
        <v>0</v>
      </c>
      <c r="V361" s="18">
        <v>19499</v>
      </c>
      <c r="W361" s="18">
        <v>1713</v>
      </c>
      <c r="X361" s="18">
        <v>1148</v>
      </c>
      <c r="Y361" s="18">
        <v>0</v>
      </c>
      <c r="Z361" s="18">
        <v>0</v>
      </c>
      <c r="AA361" s="18">
        <v>0</v>
      </c>
      <c r="AB361" s="18">
        <v>0</v>
      </c>
      <c r="AC361" s="23">
        <v>0</v>
      </c>
      <c r="AD361" s="14" t="str">
        <f>IF(E361=113,"Linn","Iowa ex-Linn")</f>
        <v>Iowa ex-Linn</v>
      </c>
      <c r="AE361" s="23">
        <f>IFERROR(AB361/W361,"N/M")</f>
        <v>0.0</v>
      </c>
      <c r="AF361" s="14" t="str">
        <f>B361&amp;"|"&amp;TEXT(E361,"000")&amp;"|"&amp;TEXT(M361,"0.0000")</f>
        <v>2015|117|0.5000</v>
      </c>
      <c r="AG361" s="22" t="str">
        <f>IF(AND(B361&gt;=2015,B361&lt;=2024,C361=19,G361=41,I361=2,K361="A",L361="RBUP",M361&gt;=0.5,M361&lt;=0.85),"IN","OUT")</f>
        <v>IN</v>
      </c>
    </row>
    <row r="362" spans="1:33">
      <c r="A362" s="14" t="s">
        <v>79</v>
      </c>
      <c r="B362" s="16">
        <v>2015</v>
      </c>
      <c r="C362" s="16">
        <v>19</v>
      </c>
      <c r="D362" s="14" t="s">
        <v>80</v>
      </c>
      <c r="E362" s="16">
        <v>117</v>
      </c>
      <c r="F362" s="14" t="s">
        <v>144</v>
      </c>
      <c r="G362" s="16">
        <v>41</v>
      </c>
      <c r="H362" s="14" t="s">
        <v>82</v>
      </c>
      <c r="I362" s="16">
        <v>2</v>
      </c>
      <c r="J362" s="14" t="s">
        <v>83</v>
      </c>
      <c r="K362" s="14" t="s">
        <v>84</v>
      </c>
      <c r="L362" s="14" t="s">
        <v>85</v>
      </c>
      <c r="M362" s="23">
        <v>0.65</v>
      </c>
      <c r="N362" s="16">
        <v>5</v>
      </c>
      <c r="O362" s="16">
        <v>4</v>
      </c>
      <c r="P362" s="16">
        <v>1</v>
      </c>
      <c r="Q362" s="16">
        <v>6</v>
      </c>
      <c r="R362" s="16">
        <v>1</v>
      </c>
      <c r="S362" s="14" t="s">
        <v>86</v>
      </c>
      <c r="T362" s="16">
        <v>200</v>
      </c>
      <c r="U362" s="16">
        <v>0</v>
      </c>
      <c r="V362" s="18">
        <v>64234</v>
      </c>
      <c r="W362" s="18">
        <v>9137</v>
      </c>
      <c r="X362" s="18">
        <v>5391</v>
      </c>
      <c r="Y362" s="18">
        <v>0</v>
      </c>
      <c r="Z362" s="18">
        <v>0</v>
      </c>
      <c r="AA362" s="18">
        <v>0</v>
      </c>
      <c r="AB362" s="18">
        <v>11206</v>
      </c>
      <c r="AC362" s="23">
        <v>1.23</v>
      </c>
      <c r="AD362" s="14" t="str">
        <f>IF(E362=113,"Linn","Iowa ex-Linn")</f>
        <v>Iowa ex-Linn</v>
      </c>
      <c r="AE362" s="23">
        <f>IFERROR(AB362/W362,"N/M")</f>
        <v>1.2264419393674073</v>
      </c>
      <c r="AF362" s="14" t="str">
        <f>B362&amp;"|"&amp;TEXT(E362,"000")&amp;"|"&amp;TEXT(M362,"0.0000")</f>
        <v>2015|117|0.6500</v>
      </c>
      <c r="AG362" s="22" t="str">
        <f>IF(AND(B362&gt;=2015,B362&lt;=2024,C362=19,G362=41,I362=2,K362="A",L362="RBUP",M362&gt;=0.5,M362&lt;=0.85),"IN","OUT")</f>
        <v>IN</v>
      </c>
    </row>
    <row r="363" spans="1:33">
      <c r="A363" s="14" t="s">
        <v>79</v>
      </c>
      <c r="B363" s="16">
        <v>2015</v>
      </c>
      <c r="C363" s="16">
        <v>19</v>
      </c>
      <c r="D363" s="14" t="s">
        <v>80</v>
      </c>
      <c r="E363" s="16">
        <v>117</v>
      </c>
      <c r="F363" s="14" t="s">
        <v>144</v>
      </c>
      <c r="G363" s="16">
        <v>41</v>
      </c>
      <c r="H363" s="14" t="s">
        <v>82</v>
      </c>
      <c r="I363" s="16">
        <v>2</v>
      </c>
      <c r="J363" s="14" t="s">
        <v>83</v>
      </c>
      <c r="K363" s="14" t="s">
        <v>84</v>
      </c>
      <c r="L363" s="14" t="s">
        <v>85</v>
      </c>
      <c r="M363" s="23">
        <v>0.7</v>
      </c>
      <c r="N363" s="16">
        <v>65</v>
      </c>
      <c r="O363" s="16">
        <v>36</v>
      </c>
      <c r="P363" s="16">
        <v>10</v>
      </c>
      <c r="Q363" s="16">
        <v>62</v>
      </c>
      <c r="R363" s="16">
        <v>14</v>
      </c>
      <c r="S363" s="14" t="s">
        <v>86</v>
      </c>
      <c r="T363" s="16">
        <v>3402</v>
      </c>
      <c r="U363" s="16">
        <v>0</v>
      </c>
      <c r="V363" s="18">
        <v>1314684</v>
      </c>
      <c r="W363" s="18">
        <v>189942</v>
      </c>
      <c r="X363" s="18">
        <v>123203</v>
      </c>
      <c r="Y363" s="18">
        <v>0</v>
      </c>
      <c r="Z363" s="18">
        <v>0</v>
      </c>
      <c r="AA363" s="18">
        <v>0</v>
      </c>
      <c r="AB363" s="18">
        <v>118598</v>
      </c>
      <c r="AC363" s="23">
        <v>0.62</v>
      </c>
      <c r="AD363" s="14" t="str">
        <f>IF(E363=113,"Linn","Iowa ex-Linn")</f>
        <v>Iowa ex-Linn</v>
      </c>
      <c r="AE363" s="23">
        <f>IFERROR(AB363/W363,"N/M")</f>
        <v>0.6243906034473682</v>
      </c>
      <c r="AF363" s="14" t="str">
        <f>B363&amp;"|"&amp;TEXT(E363,"000")&amp;"|"&amp;TEXT(M363,"0.0000")</f>
        <v>2015|117|0.7000</v>
      </c>
      <c r="AG363" s="22" t="str">
        <f>IF(AND(B363&gt;=2015,B363&lt;=2024,C363=19,G363=41,I363=2,K363="A",L363="RBUP",M363&gt;=0.5,M363&lt;=0.85),"IN","OUT")</f>
        <v>IN</v>
      </c>
    </row>
    <row r="364" spans="1:33">
      <c r="A364" s="14" t="s">
        <v>79</v>
      </c>
      <c r="B364" s="16">
        <v>2015</v>
      </c>
      <c r="C364" s="16">
        <v>19</v>
      </c>
      <c r="D364" s="14" t="s">
        <v>80</v>
      </c>
      <c r="E364" s="16">
        <v>117</v>
      </c>
      <c r="F364" s="14" t="s">
        <v>144</v>
      </c>
      <c r="G364" s="16">
        <v>41</v>
      </c>
      <c r="H364" s="14" t="s">
        <v>82</v>
      </c>
      <c r="I364" s="16">
        <v>2</v>
      </c>
      <c r="J364" s="14" t="s">
        <v>83</v>
      </c>
      <c r="K364" s="14" t="s">
        <v>84</v>
      </c>
      <c r="L364" s="14" t="s">
        <v>85</v>
      </c>
      <c r="M364" s="23">
        <v>0.75</v>
      </c>
      <c r="N364" s="16">
        <v>176</v>
      </c>
      <c r="O364" s="16">
        <v>105</v>
      </c>
      <c r="P364" s="16">
        <v>26</v>
      </c>
      <c r="Q364" s="16">
        <v>180</v>
      </c>
      <c r="R364" s="16">
        <v>41</v>
      </c>
      <c r="S364" s="14" t="s">
        <v>86</v>
      </c>
      <c r="T364" s="16">
        <v>13004</v>
      </c>
      <c r="U364" s="16">
        <v>0</v>
      </c>
      <c r="V364" s="18">
        <v>5235190</v>
      </c>
      <c r="W364" s="18">
        <v>838246</v>
      </c>
      <c r="X364" s="18">
        <v>539300</v>
      </c>
      <c r="Y364" s="18">
        <v>0</v>
      </c>
      <c r="Z364" s="18">
        <v>0</v>
      </c>
      <c r="AA364" s="18">
        <v>0</v>
      </c>
      <c r="AB364" s="18">
        <v>490648</v>
      </c>
      <c r="AC364" s="23">
        <v>0.59</v>
      </c>
      <c r="AD364" s="14" t="str">
        <f>IF(E364=113,"Linn","Iowa ex-Linn")</f>
        <v>Iowa ex-Linn</v>
      </c>
      <c r="AE364" s="23">
        <f>IFERROR(AB364/W364,"N/M")</f>
        <v>0.585326980385233</v>
      </c>
      <c r="AF364" s="14" t="str">
        <f>B364&amp;"|"&amp;TEXT(E364,"000")&amp;"|"&amp;TEXT(M364,"0.0000")</f>
        <v>2015|117|0.7500</v>
      </c>
      <c r="AG364" s="22" t="str">
        <f>IF(AND(B364&gt;=2015,B364&lt;=2024,C364=19,G364=41,I364=2,K364="A",L364="RBUP",M364&gt;=0.5,M364&lt;=0.85),"IN","OUT")</f>
        <v>IN</v>
      </c>
    </row>
    <row r="365" spans="1:33">
      <c r="A365" s="14" t="s">
        <v>79</v>
      </c>
      <c r="B365" s="16">
        <v>2015</v>
      </c>
      <c r="C365" s="16">
        <v>19</v>
      </c>
      <c r="D365" s="14" t="s">
        <v>80</v>
      </c>
      <c r="E365" s="16">
        <v>117</v>
      </c>
      <c r="F365" s="14" t="s">
        <v>144</v>
      </c>
      <c r="G365" s="16">
        <v>41</v>
      </c>
      <c r="H365" s="14" t="s">
        <v>82</v>
      </c>
      <c r="I365" s="16">
        <v>2</v>
      </c>
      <c r="J365" s="14" t="s">
        <v>83</v>
      </c>
      <c r="K365" s="14" t="s">
        <v>84</v>
      </c>
      <c r="L365" s="14" t="s">
        <v>85</v>
      </c>
      <c r="M365" s="23">
        <v>0.8</v>
      </c>
      <c r="N365" s="16">
        <v>120</v>
      </c>
      <c r="O365" s="16">
        <v>80</v>
      </c>
      <c r="P365" s="16">
        <v>32</v>
      </c>
      <c r="Q365" s="16">
        <v>88</v>
      </c>
      <c r="R365" s="16">
        <v>38</v>
      </c>
      <c r="S365" s="14" t="s">
        <v>86</v>
      </c>
      <c r="T365" s="16">
        <v>15702</v>
      </c>
      <c r="U365" s="16">
        <v>0</v>
      </c>
      <c r="V365" s="18">
        <v>6813804</v>
      </c>
      <c r="W365" s="18">
        <v>1109101</v>
      </c>
      <c r="X365" s="18">
        <v>711567</v>
      </c>
      <c r="Y365" s="18">
        <v>0</v>
      </c>
      <c r="Z365" s="18">
        <v>0</v>
      </c>
      <c r="AA365" s="18">
        <v>0</v>
      </c>
      <c r="AB365" s="18">
        <v>1017724</v>
      </c>
      <c r="AC365" s="23">
        <v>0.92</v>
      </c>
      <c r="AD365" s="14" t="str">
        <f>IF(E365=113,"Linn","Iowa ex-Linn")</f>
        <v>Iowa ex-Linn</v>
      </c>
      <c r="AE365" s="23">
        <f>IFERROR(AB365/W365,"N/M")</f>
        <v>0.9176116512382552</v>
      </c>
      <c r="AF365" s="14" t="str">
        <f>B365&amp;"|"&amp;TEXT(E365,"000")&amp;"|"&amp;TEXT(M365,"0.0000")</f>
        <v>2015|117|0.8000</v>
      </c>
      <c r="AG365" s="22" t="str">
        <f>IF(AND(B365&gt;=2015,B365&lt;=2024,C365=19,G365=41,I365=2,K365="A",L365="RBUP",M365&gt;=0.5,M365&lt;=0.85),"IN","OUT")</f>
        <v>IN</v>
      </c>
    </row>
    <row r="366" spans="1:33">
      <c r="A366" s="14" t="s">
        <v>79</v>
      </c>
      <c r="B366" s="16">
        <v>2015</v>
      </c>
      <c r="C366" s="16">
        <v>19</v>
      </c>
      <c r="D366" s="14" t="s">
        <v>80</v>
      </c>
      <c r="E366" s="16">
        <v>117</v>
      </c>
      <c r="F366" s="14" t="s">
        <v>144</v>
      </c>
      <c r="G366" s="16">
        <v>41</v>
      </c>
      <c r="H366" s="14" t="s">
        <v>82</v>
      </c>
      <c r="I366" s="16">
        <v>2</v>
      </c>
      <c r="J366" s="14" t="s">
        <v>83</v>
      </c>
      <c r="K366" s="14" t="s">
        <v>84</v>
      </c>
      <c r="L366" s="14" t="s">
        <v>85</v>
      </c>
      <c r="M366" s="23">
        <v>0.85</v>
      </c>
      <c r="N366" s="16">
        <v>41</v>
      </c>
      <c r="O366" s="16">
        <v>23</v>
      </c>
      <c r="P366" s="16">
        <v>16</v>
      </c>
      <c r="Q366" s="16">
        <v>25</v>
      </c>
      <c r="R366" s="16">
        <v>17</v>
      </c>
      <c r="S366" s="14" t="s">
        <v>86</v>
      </c>
      <c r="T366" s="16">
        <v>4592</v>
      </c>
      <c r="U366" s="16">
        <v>0</v>
      </c>
      <c r="V366" s="18">
        <v>2112777</v>
      </c>
      <c r="W366" s="18">
        <v>387323</v>
      </c>
      <c r="X366" s="18">
        <v>199825</v>
      </c>
      <c r="Y366" s="18">
        <v>0</v>
      </c>
      <c r="Z366" s="18">
        <v>0</v>
      </c>
      <c r="AA366" s="18">
        <v>0</v>
      </c>
      <c r="AB366" s="18">
        <v>453354</v>
      </c>
      <c r="AC366" s="23">
        <v>1.17</v>
      </c>
      <c r="AD366" s="14" t="str">
        <f>IF(E366=113,"Linn","Iowa ex-Linn")</f>
        <v>Iowa ex-Linn</v>
      </c>
      <c r="AE366" s="23">
        <f>IFERROR(AB366/W366,"N/M")</f>
        <v>1.1704804517160097</v>
      </c>
      <c r="AF366" s="14" t="str">
        <f>B366&amp;"|"&amp;TEXT(E366,"000")&amp;"|"&amp;TEXT(M366,"0.0000")</f>
        <v>2015|117|0.8500</v>
      </c>
      <c r="AG366" s="22" t="str">
        <f>IF(AND(B366&gt;=2015,B366&lt;=2024,C366=19,G366=41,I366=2,K366="A",L366="RBUP",M366&gt;=0.5,M366&lt;=0.85),"IN","OUT")</f>
        <v>IN</v>
      </c>
    </row>
    <row r="367" spans="1:33">
      <c r="A367" s="14" t="s">
        <v>79</v>
      </c>
      <c r="B367" s="16">
        <v>2015</v>
      </c>
      <c r="C367" s="16">
        <v>19</v>
      </c>
      <c r="D367" s="14" t="s">
        <v>80</v>
      </c>
      <c r="E367" s="16">
        <v>119</v>
      </c>
      <c r="F367" s="14" t="s">
        <v>145</v>
      </c>
      <c r="G367" s="16">
        <v>41</v>
      </c>
      <c r="H367" s="14" t="s">
        <v>82</v>
      </c>
      <c r="I367" s="16">
        <v>2</v>
      </c>
      <c r="J367" s="14" t="s">
        <v>83</v>
      </c>
      <c r="K367" s="14" t="s">
        <v>84</v>
      </c>
      <c r="L367" s="14" t="s">
        <v>85</v>
      </c>
      <c r="M367" s="23">
        <v>0.5</v>
      </c>
      <c r="N367" s="16">
        <v>1</v>
      </c>
      <c r="O367" s="16">
        <v>0</v>
      </c>
      <c r="P367" s="16">
        <v>0</v>
      </c>
      <c r="Q367" s="16">
        <v>0</v>
      </c>
      <c r="R367" s="16">
        <v>0</v>
      </c>
      <c r="S367" s="14" t="s">
        <v>86</v>
      </c>
      <c r="T367" s="16">
        <v>0</v>
      </c>
      <c r="U367" s="16">
        <v>0</v>
      </c>
      <c r="V367" s="18">
        <v>0</v>
      </c>
      <c r="W367" s="18">
        <v>0</v>
      </c>
      <c r="X367" s="18">
        <v>0</v>
      </c>
      <c r="Y367" s="18">
        <v>0</v>
      </c>
      <c r="Z367" s="18">
        <v>0</v>
      </c>
      <c r="AA367" s="18">
        <v>0</v>
      </c>
      <c r="AB367" s="18">
        <v>0</v>
      </c>
      <c r="AC367" s="23">
        <v>0</v>
      </c>
      <c r="AD367" s="14" t="str">
        <f>IF(E367=113,"Linn","Iowa ex-Linn")</f>
        <v>Iowa ex-Linn</v>
      </c>
      <c r="AE367" s="23" t="str">
        <f>IFERROR(AB367/W367,"N/M")</f>
        <v>N/M</v>
      </c>
      <c r="AF367" s="14" t="str">
        <f>B367&amp;"|"&amp;TEXT(E367,"000")&amp;"|"&amp;TEXT(M367,"0.0000")</f>
        <v>2015|119|0.5000</v>
      </c>
      <c r="AG367" s="22" t="str">
        <f>IF(AND(B367&gt;=2015,B367&lt;=2024,C367=19,G367=41,I367=2,K367="A",L367="RBUP",M367&gt;=0.5,M367&lt;=0.85),"IN","OUT")</f>
        <v>IN</v>
      </c>
    </row>
    <row r="368" spans="1:33">
      <c r="A368" s="14" t="s">
        <v>79</v>
      </c>
      <c r="B368" s="16">
        <v>2015</v>
      </c>
      <c r="C368" s="16">
        <v>19</v>
      </c>
      <c r="D368" s="14" t="s">
        <v>80</v>
      </c>
      <c r="E368" s="16">
        <v>119</v>
      </c>
      <c r="F368" s="14" t="s">
        <v>145</v>
      </c>
      <c r="G368" s="16">
        <v>41</v>
      </c>
      <c r="H368" s="14" t="s">
        <v>82</v>
      </c>
      <c r="I368" s="16">
        <v>2</v>
      </c>
      <c r="J368" s="14" t="s">
        <v>83</v>
      </c>
      <c r="K368" s="14" t="s">
        <v>84</v>
      </c>
      <c r="L368" s="14" t="s">
        <v>85</v>
      </c>
      <c r="M368" s="23">
        <v>0.6</v>
      </c>
      <c r="N368" s="16">
        <v>3</v>
      </c>
      <c r="O368" s="16">
        <v>2</v>
      </c>
      <c r="P368" s="16">
        <v>0</v>
      </c>
      <c r="Q368" s="16">
        <v>2</v>
      </c>
      <c r="R368" s="16">
        <v>0</v>
      </c>
      <c r="S368" s="14" t="s">
        <v>86</v>
      </c>
      <c r="T368" s="16">
        <v>171</v>
      </c>
      <c r="U368" s="16">
        <v>0</v>
      </c>
      <c r="V368" s="18">
        <v>83618</v>
      </c>
      <c r="W368" s="18">
        <v>1209</v>
      </c>
      <c r="X368" s="18">
        <v>774</v>
      </c>
      <c r="Y368" s="18">
        <v>0</v>
      </c>
      <c r="Z368" s="18">
        <v>0</v>
      </c>
      <c r="AA368" s="18">
        <v>0</v>
      </c>
      <c r="AB368" s="18">
        <v>0</v>
      </c>
      <c r="AC368" s="23">
        <v>0</v>
      </c>
      <c r="AD368" s="14" t="str">
        <f>IF(E368=113,"Linn","Iowa ex-Linn")</f>
        <v>Iowa ex-Linn</v>
      </c>
      <c r="AE368" s="23">
        <f>IFERROR(AB368/W368,"N/M")</f>
        <v>0.0</v>
      </c>
      <c r="AF368" s="14" t="str">
        <f>B368&amp;"|"&amp;TEXT(E368,"000")&amp;"|"&amp;TEXT(M368,"0.0000")</f>
        <v>2015|119|0.6000</v>
      </c>
      <c r="AG368" s="22" t="str">
        <f>IF(AND(B368&gt;=2015,B368&lt;=2024,C368=19,G368=41,I368=2,K368="A",L368="RBUP",M368&gt;=0.5,M368&lt;=0.85),"IN","OUT")</f>
        <v>IN</v>
      </c>
    </row>
    <row r="369" spans="1:33">
      <c r="A369" s="14" t="s">
        <v>79</v>
      </c>
      <c r="B369" s="16">
        <v>2015</v>
      </c>
      <c r="C369" s="16">
        <v>19</v>
      </c>
      <c r="D369" s="14" t="s">
        <v>80</v>
      </c>
      <c r="E369" s="16">
        <v>119</v>
      </c>
      <c r="F369" s="14" t="s">
        <v>145</v>
      </c>
      <c r="G369" s="16">
        <v>41</v>
      </c>
      <c r="H369" s="14" t="s">
        <v>82</v>
      </c>
      <c r="I369" s="16">
        <v>2</v>
      </c>
      <c r="J369" s="14" t="s">
        <v>83</v>
      </c>
      <c r="K369" s="14" t="s">
        <v>84</v>
      </c>
      <c r="L369" s="14" t="s">
        <v>85</v>
      </c>
      <c r="M369" s="23">
        <v>0.65</v>
      </c>
      <c r="N369" s="16">
        <v>23</v>
      </c>
      <c r="O369" s="16">
        <v>21</v>
      </c>
      <c r="P369" s="16">
        <v>1</v>
      </c>
      <c r="Q369" s="16">
        <v>35</v>
      </c>
      <c r="R369" s="16">
        <v>1</v>
      </c>
      <c r="S369" s="14" t="s">
        <v>86</v>
      </c>
      <c r="T369" s="16">
        <v>2645</v>
      </c>
      <c r="U369" s="16">
        <v>0</v>
      </c>
      <c r="V369" s="18">
        <v>1340759</v>
      </c>
      <c r="W369" s="18">
        <v>28297</v>
      </c>
      <c r="X369" s="18">
        <v>17326</v>
      </c>
      <c r="Y369" s="18">
        <v>0</v>
      </c>
      <c r="Z369" s="18">
        <v>0</v>
      </c>
      <c r="AA369" s="18">
        <v>0</v>
      </c>
      <c r="AB369" s="18">
        <v>761</v>
      </c>
      <c r="AC369" s="23">
        <v>0.03</v>
      </c>
      <c r="AD369" s="14" t="str">
        <f>IF(E369=113,"Linn","Iowa ex-Linn")</f>
        <v>Iowa ex-Linn</v>
      </c>
      <c r="AE369" s="23">
        <f>IFERROR(AB369/W369,"N/M")</f>
        <v>0.026893310244902286</v>
      </c>
      <c r="AF369" s="14" t="str">
        <f>B369&amp;"|"&amp;TEXT(E369,"000")&amp;"|"&amp;TEXT(M369,"0.0000")</f>
        <v>2015|119|0.6500</v>
      </c>
      <c r="AG369" s="22" t="str">
        <f>IF(AND(B369&gt;=2015,B369&lt;=2024,C369=19,G369=41,I369=2,K369="A",L369="RBUP",M369&gt;=0.5,M369&lt;=0.85),"IN","OUT")</f>
        <v>IN</v>
      </c>
    </row>
    <row r="370" spans="1:33">
      <c r="A370" s="14" t="s">
        <v>79</v>
      </c>
      <c r="B370" s="16">
        <v>2015</v>
      </c>
      <c r="C370" s="16">
        <v>19</v>
      </c>
      <c r="D370" s="14" t="s">
        <v>80</v>
      </c>
      <c r="E370" s="16">
        <v>119</v>
      </c>
      <c r="F370" s="14" t="s">
        <v>145</v>
      </c>
      <c r="G370" s="16">
        <v>41</v>
      </c>
      <c r="H370" s="14" t="s">
        <v>82</v>
      </c>
      <c r="I370" s="16">
        <v>2</v>
      </c>
      <c r="J370" s="14" t="s">
        <v>83</v>
      </c>
      <c r="K370" s="14" t="s">
        <v>84</v>
      </c>
      <c r="L370" s="14" t="s">
        <v>85</v>
      </c>
      <c r="M370" s="23">
        <v>0.7</v>
      </c>
      <c r="N370" s="16">
        <v>79</v>
      </c>
      <c r="O370" s="16">
        <v>62</v>
      </c>
      <c r="P370" s="16">
        <v>0</v>
      </c>
      <c r="Q370" s="16">
        <v>87</v>
      </c>
      <c r="R370" s="16">
        <v>0</v>
      </c>
      <c r="S370" s="14" t="s">
        <v>86</v>
      </c>
      <c r="T370" s="16">
        <v>7885</v>
      </c>
      <c r="U370" s="16">
        <v>0</v>
      </c>
      <c r="V370" s="18">
        <v>4477585</v>
      </c>
      <c r="W370" s="18">
        <v>128619</v>
      </c>
      <c r="X370" s="18">
        <v>83008</v>
      </c>
      <c r="Y370" s="18">
        <v>0</v>
      </c>
      <c r="Z370" s="18">
        <v>0</v>
      </c>
      <c r="AA370" s="18">
        <v>0</v>
      </c>
      <c r="AB370" s="18">
        <v>0</v>
      </c>
      <c r="AC370" s="23">
        <v>0</v>
      </c>
      <c r="AD370" s="14" t="str">
        <f>IF(E370=113,"Linn","Iowa ex-Linn")</f>
        <v>Iowa ex-Linn</v>
      </c>
      <c r="AE370" s="23">
        <f>IFERROR(AB370/W370,"N/M")</f>
        <v>0.0</v>
      </c>
      <c r="AF370" s="14" t="str">
        <f>B370&amp;"|"&amp;TEXT(E370,"000")&amp;"|"&amp;TEXT(M370,"0.0000")</f>
        <v>2015|119|0.7000</v>
      </c>
      <c r="AG370" s="22" t="str">
        <f>IF(AND(B370&gt;=2015,B370&lt;=2024,C370=19,G370=41,I370=2,K370="A",L370="RBUP",M370&gt;=0.5,M370&lt;=0.85),"IN","OUT")</f>
        <v>IN</v>
      </c>
    </row>
    <row r="371" spans="1:33">
      <c r="A371" s="14" t="s">
        <v>79</v>
      </c>
      <c r="B371" s="16">
        <v>2015</v>
      </c>
      <c r="C371" s="16">
        <v>19</v>
      </c>
      <c r="D371" s="14" t="s">
        <v>80</v>
      </c>
      <c r="E371" s="16">
        <v>119</v>
      </c>
      <c r="F371" s="14" t="s">
        <v>145</v>
      </c>
      <c r="G371" s="16">
        <v>41</v>
      </c>
      <c r="H371" s="14" t="s">
        <v>82</v>
      </c>
      <c r="I371" s="16">
        <v>2</v>
      </c>
      <c r="J371" s="14" t="s">
        <v>83</v>
      </c>
      <c r="K371" s="14" t="s">
        <v>84</v>
      </c>
      <c r="L371" s="14" t="s">
        <v>85</v>
      </c>
      <c r="M371" s="23">
        <v>0.75</v>
      </c>
      <c r="N371" s="16">
        <v>224</v>
      </c>
      <c r="O371" s="16">
        <v>184</v>
      </c>
      <c r="P371" s="16">
        <v>2</v>
      </c>
      <c r="Q371" s="16">
        <v>291</v>
      </c>
      <c r="R371" s="16">
        <v>2</v>
      </c>
      <c r="S371" s="14" t="s">
        <v>86</v>
      </c>
      <c r="T371" s="16">
        <v>27431</v>
      </c>
      <c r="U371" s="16">
        <v>0</v>
      </c>
      <c r="V371" s="18">
        <v>16652969</v>
      </c>
      <c r="W371" s="18">
        <v>642211</v>
      </c>
      <c r="X371" s="18">
        <v>399040</v>
      </c>
      <c r="Y371" s="18">
        <v>0</v>
      </c>
      <c r="Z371" s="18">
        <v>0</v>
      </c>
      <c r="AA371" s="18">
        <v>0</v>
      </c>
      <c r="AB371" s="18">
        <v>1345</v>
      </c>
      <c r="AC371" s="23">
        <v>0</v>
      </c>
      <c r="AD371" s="14" t="str">
        <f>IF(E371=113,"Linn","Iowa ex-Linn")</f>
        <v>Iowa ex-Linn</v>
      </c>
      <c r="AE371" s="23">
        <f>IFERROR(AB371/W371,"N/M")</f>
        <v>0.0020943272538153346</v>
      </c>
      <c r="AF371" s="14" t="str">
        <f>B371&amp;"|"&amp;TEXT(E371,"000")&amp;"|"&amp;TEXT(M371,"0.0000")</f>
        <v>2015|119|0.7500</v>
      </c>
      <c r="AG371" s="22" t="str">
        <f>IF(AND(B371&gt;=2015,B371&lt;=2024,C371=19,G371=41,I371=2,K371="A",L371="RBUP",M371&gt;=0.5,M371&lt;=0.85),"IN","OUT")</f>
        <v>IN</v>
      </c>
    </row>
    <row r="372" spans="1:33">
      <c r="A372" s="14" t="s">
        <v>79</v>
      </c>
      <c r="B372" s="16">
        <v>2015</v>
      </c>
      <c r="C372" s="16">
        <v>19</v>
      </c>
      <c r="D372" s="14" t="s">
        <v>80</v>
      </c>
      <c r="E372" s="16">
        <v>119</v>
      </c>
      <c r="F372" s="14" t="s">
        <v>145</v>
      </c>
      <c r="G372" s="16">
        <v>41</v>
      </c>
      <c r="H372" s="14" t="s">
        <v>82</v>
      </c>
      <c r="I372" s="16">
        <v>2</v>
      </c>
      <c r="J372" s="14" t="s">
        <v>83</v>
      </c>
      <c r="K372" s="14" t="s">
        <v>84</v>
      </c>
      <c r="L372" s="14" t="s">
        <v>85</v>
      </c>
      <c r="M372" s="23">
        <v>0.8</v>
      </c>
      <c r="N372" s="16">
        <v>335</v>
      </c>
      <c r="O372" s="16">
        <v>301</v>
      </c>
      <c r="P372" s="16">
        <v>8</v>
      </c>
      <c r="Q372" s="16">
        <v>492</v>
      </c>
      <c r="R372" s="16">
        <v>8</v>
      </c>
      <c r="S372" s="14" t="s">
        <v>86</v>
      </c>
      <c r="T372" s="16">
        <v>51438</v>
      </c>
      <c r="U372" s="16">
        <v>0</v>
      </c>
      <c r="V372" s="18">
        <v>33490742</v>
      </c>
      <c r="W372" s="18">
        <v>1661162</v>
      </c>
      <c r="X372" s="18">
        <v>937953</v>
      </c>
      <c r="Y372" s="18">
        <v>0</v>
      </c>
      <c r="Z372" s="18">
        <v>0</v>
      </c>
      <c r="AA372" s="18">
        <v>0</v>
      </c>
      <c r="AB372" s="18">
        <v>21198</v>
      </c>
      <c r="AC372" s="23">
        <v>0.01</v>
      </c>
      <c r="AD372" s="14" t="str">
        <f>IF(E372=113,"Linn","Iowa ex-Linn")</f>
        <v>Iowa ex-Linn</v>
      </c>
      <c r="AE372" s="23">
        <f>IFERROR(AB372/W372,"N/M")</f>
        <v>0.012760946855273597</v>
      </c>
      <c r="AF372" s="14" t="str">
        <f>B372&amp;"|"&amp;TEXT(E372,"000")&amp;"|"&amp;TEXT(M372,"0.0000")</f>
        <v>2015|119|0.8000</v>
      </c>
      <c r="AG372" s="22" t="str">
        <f>IF(AND(B372&gt;=2015,B372&lt;=2024,C372=19,G372=41,I372=2,K372="A",L372="RBUP",M372&gt;=0.5,M372&lt;=0.85),"IN","OUT")</f>
        <v>IN</v>
      </c>
    </row>
    <row r="373" spans="1:33">
      <c r="A373" s="14" t="s">
        <v>79</v>
      </c>
      <c r="B373" s="16">
        <v>2015</v>
      </c>
      <c r="C373" s="16">
        <v>19</v>
      </c>
      <c r="D373" s="14" t="s">
        <v>80</v>
      </c>
      <c r="E373" s="16">
        <v>119</v>
      </c>
      <c r="F373" s="14" t="s">
        <v>145</v>
      </c>
      <c r="G373" s="16">
        <v>41</v>
      </c>
      <c r="H373" s="14" t="s">
        <v>82</v>
      </c>
      <c r="I373" s="16">
        <v>2</v>
      </c>
      <c r="J373" s="14" t="s">
        <v>83</v>
      </c>
      <c r="K373" s="14" t="s">
        <v>84</v>
      </c>
      <c r="L373" s="14" t="s">
        <v>85</v>
      </c>
      <c r="M373" s="23">
        <v>0.85</v>
      </c>
      <c r="N373" s="16">
        <v>429</v>
      </c>
      <c r="O373" s="16">
        <v>391</v>
      </c>
      <c r="P373" s="16">
        <v>39</v>
      </c>
      <c r="Q373" s="16">
        <v>630</v>
      </c>
      <c r="R373" s="16">
        <v>54</v>
      </c>
      <c r="S373" s="14" t="s">
        <v>86</v>
      </c>
      <c r="T373" s="16">
        <v>71228</v>
      </c>
      <c r="U373" s="16">
        <v>0</v>
      </c>
      <c r="V373" s="18">
        <v>49543886</v>
      </c>
      <c r="W373" s="18">
        <v>3008815</v>
      </c>
      <c r="X373" s="18">
        <v>1362885</v>
      </c>
      <c r="Y373" s="18">
        <v>0</v>
      </c>
      <c r="Z373" s="18">
        <v>0</v>
      </c>
      <c r="AA373" s="18">
        <v>0</v>
      </c>
      <c r="AB373" s="18">
        <v>256931</v>
      </c>
      <c r="AC373" s="23">
        <v>0.09</v>
      </c>
      <c r="AD373" s="14" t="str">
        <f>IF(E373=113,"Linn","Iowa ex-Linn")</f>
        <v>Iowa ex-Linn</v>
      </c>
      <c r="AE373" s="23">
        <f>IFERROR(AB373/W373,"N/M")</f>
        <v>0.0853927542903103</v>
      </c>
      <c r="AF373" s="14" t="str">
        <f>B373&amp;"|"&amp;TEXT(E373,"000")&amp;"|"&amp;TEXT(M373,"0.0000")</f>
        <v>2015|119|0.8500</v>
      </c>
      <c r="AG373" s="22" t="str">
        <f>IF(AND(B373&gt;=2015,B373&lt;=2024,C373=19,G373=41,I373=2,K373="A",L373="RBUP",M373&gt;=0.5,M373&lt;=0.85),"IN","OUT")</f>
        <v>IN</v>
      </c>
    </row>
    <row r="374" spans="1:33">
      <c r="A374" s="14" t="s">
        <v>79</v>
      </c>
      <c r="B374" s="16">
        <v>2015</v>
      </c>
      <c r="C374" s="16">
        <v>19</v>
      </c>
      <c r="D374" s="14" t="s">
        <v>80</v>
      </c>
      <c r="E374" s="16">
        <v>121</v>
      </c>
      <c r="F374" s="14" t="s">
        <v>146</v>
      </c>
      <c r="G374" s="16">
        <v>41</v>
      </c>
      <c r="H374" s="14" t="s">
        <v>82</v>
      </c>
      <c r="I374" s="16">
        <v>2</v>
      </c>
      <c r="J374" s="14" t="s">
        <v>83</v>
      </c>
      <c r="K374" s="14" t="s">
        <v>84</v>
      </c>
      <c r="L374" s="14" t="s">
        <v>85</v>
      </c>
      <c r="M374" s="23">
        <v>0.55</v>
      </c>
      <c r="N374" s="16">
        <v>2</v>
      </c>
      <c r="O374" s="16">
        <v>2</v>
      </c>
      <c r="P374" s="16">
        <v>0</v>
      </c>
      <c r="Q374" s="16">
        <v>2</v>
      </c>
      <c r="R374" s="16">
        <v>0</v>
      </c>
      <c r="S374" s="14" t="s">
        <v>86</v>
      </c>
      <c r="T374" s="16">
        <v>196</v>
      </c>
      <c r="U374" s="16">
        <v>0</v>
      </c>
      <c r="V374" s="18">
        <v>69157</v>
      </c>
      <c r="W374" s="18">
        <v>2903</v>
      </c>
      <c r="X374" s="18">
        <v>1858</v>
      </c>
      <c r="Y374" s="18">
        <v>0</v>
      </c>
      <c r="Z374" s="18">
        <v>0</v>
      </c>
      <c r="AA374" s="18">
        <v>0</v>
      </c>
      <c r="AB374" s="18">
        <v>0</v>
      </c>
      <c r="AC374" s="23">
        <v>0</v>
      </c>
      <c r="AD374" s="14" t="str">
        <f>IF(E374=113,"Linn","Iowa ex-Linn")</f>
        <v>Iowa ex-Linn</v>
      </c>
      <c r="AE374" s="23">
        <f>IFERROR(AB374/W374,"N/M")</f>
        <v>0.0</v>
      </c>
      <c r="AF374" s="14" t="str">
        <f>B374&amp;"|"&amp;TEXT(E374,"000")&amp;"|"&amp;TEXT(M374,"0.0000")</f>
        <v>2015|121|0.5500</v>
      </c>
      <c r="AG374" s="22" t="str">
        <f>IF(AND(B374&gt;=2015,B374&lt;=2024,C374=19,G374=41,I374=2,K374="A",L374="RBUP",M374&gt;=0.5,M374&lt;=0.85),"IN","OUT")</f>
        <v>IN</v>
      </c>
    </row>
    <row r="375" spans="1:33">
      <c r="A375" s="14" t="s">
        <v>79</v>
      </c>
      <c r="B375" s="16">
        <v>2015</v>
      </c>
      <c r="C375" s="16">
        <v>19</v>
      </c>
      <c r="D375" s="14" t="s">
        <v>80</v>
      </c>
      <c r="E375" s="16">
        <v>121</v>
      </c>
      <c r="F375" s="14" t="s">
        <v>146</v>
      </c>
      <c r="G375" s="16">
        <v>41</v>
      </c>
      <c r="H375" s="14" t="s">
        <v>82</v>
      </c>
      <c r="I375" s="16">
        <v>2</v>
      </c>
      <c r="J375" s="14" t="s">
        <v>83</v>
      </c>
      <c r="K375" s="14" t="s">
        <v>84</v>
      </c>
      <c r="L375" s="14" t="s">
        <v>85</v>
      </c>
      <c r="M375" s="23">
        <v>0.6</v>
      </c>
      <c r="N375" s="16">
        <v>7</v>
      </c>
      <c r="O375" s="16">
        <v>5</v>
      </c>
      <c r="P375" s="16">
        <v>0</v>
      </c>
      <c r="Q375" s="16">
        <v>6</v>
      </c>
      <c r="R375" s="16">
        <v>0</v>
      </c>
      <c r="S375" s="14" t="s">
        <v>86</v>
      </c>
      <c r="T375" s="16">
        <v>87</v>
      </c>
      <c r="U375" s="16">
        <v>0</v>
      </c>
      <c r="V375" s="18">
        <v>34199</v>
      </c>
      <c r="W375" s="18">
        <v>2282</v>
      </c>
      <c r="X375" s="18">
        <v>1462</v>
      </c>
      <c r="Y375" s="18">
        <v>0</v>
      </c>
      <c r="Z375" s="18">
        <v>0</v>
      </c>
      <c r="AA375" s="18">
        <v>0</v>
      </c>
      <c r="AB375" s="18">
        <v>0</v>
      </c>
      <c r="AC375" s="23">
        <v>0</v>
      </c>
      <c r="AD375" s="14" t="str">
        <f>IF(E375=113,"Linn","Iowa ex-Linn")</f>
        <v>Iowa ex-Linn</v>
      </c>
      <c r="AE375" s="23">
        <f>IFERROR(AB375/W375,"N/M")</f>
        <v>0.0</v>
      </c>
      <c r="AF375" s="14" t="str">
        <f>B375&amp;"|"&amp;TEXT(E375,"000")&amp;"|"&amp;TEXT(M375,"0.0000")</f>
        <v>2015|121|0.6000</v>
      </c>
      <c r="AG375" s="22" t="str">
        <f>IF(AND(B375&gt;=2015,B375&lt;=2024,C375=19,G375=41,I375=2,K375="A",L375="RBUP",M375&gt;=0.5,M375&lt;=0.85),"IN","OUT")</f>
        <v>IN</v>
      </c>
    </row>
    <row r="376" spans="1:33">
      <c r="A376" s="14" t="s">
        <v>79</v>
      </c>
      <c r="B376" s="16">
        <v>2015</v>
      </c>
      <c r="C376" s="16">
        <v>19</v>
      </c>
      <c r="D376" s="14" t="s">
        <v>80</v>
      </c>
      <c r="E376" s="16">
        <v>121</v>
      </c>
      <c r="F376" s="14" t="s">
        <v>146</v>
      </c>
      <c r="G376" s="16">
        <v>41</v>
      </c>
      <c r="H376" s="14" t="s">
        <v>82</v>
      </c>
      <c r="I376" s="16">
        <v>2</v>
      </c>
      <c r="J376" s="14" t="s">
        <v>83</v>
      </c>
      <c r="K376" s="14" t="s">
        <v>84</v>
      </c>
      <c r="L376" s="14" t="s">
        <v>85</v>
      </c>
      <c r="M376" s="23">
        <v>0.65</v>
      </c>
      <c r="N376" s="16">
        <v>12</v>
      </c>
      <c r="O376" s="16">
        <v>9</v>
      </c>
      <c r="P376" s="16">
        <v>0</v>
      </c>
      <c r="Q376" s="16">
        <v>10</v>
      </c>
      <c r="R376" s="16">
        <v>0</v>
      </c>
      <c r="S376" s="14" t="s">
        <v>86</v>
      </c>
      <c r="T376" s="16">
        <v>553</v>
      </c>
      <c r="U376" s="16">
        <v>0</v>
      </c>
      <c r="V376" s="18">
        <v>211352</v>
      </c>
      <c r="W376" s="18">
        <v>14216</v>
      </c>
      <c r="X376" s="18">
        <v>9780</v>
      </c>
      <c r="Y376" s="18">
        <v>0</v>
      </c>
      <c r="Z376" s="18">
        <v>0</v>
      </c>
      <c r="AA376" s="18">
        <v>0</v>
      </c>
      <c r="AB376" s="18">
        <v>0</v>
      </c>
      <c r="AC376" s="23">
        <v>0</v>
      </c>
      <c r="AD376" s="14" t="str">
        <f>IF(E376=113,"Linn","Iowa ex-Linn")</f>
        <v>Iowa ex-Linn</v>
      </c>
      <c r="AE376" s="23">
        <f>IFERROR(AB376/W376,"N/M")</f>
        <v>0.0</v>
      </c>
      <c r="AF376" s="14" t="str">
        <f>B376&amp;"|"&amp;TEXT(E376,"000")&amp;"|"&amp;TEXT(M376,"0.0000")</f>
        <v>2015|121|0.6500</v>
      </c>
      <c r="AG376" s="22" t="str">
        <f>IF(AND(B376&gt;=2015,B376&lt;=2024,C376=19,G376=41,I376=2,K376="A",L376="RBUP",M376&gt;=0.5,M376&lt;=0.85),"IN","OUT")</f>
        <v>IN</v>
      </c>
    </row>
    <row r="377" spans="1:33">
      <c r="A377" s="14" t="s">
        <v>79</v>
      </c>
      <c r="B377" s="16">
        <v>2015</v>
      </c>
      <c r="C377" s="16">
        <v>19</v>
      </c>
      <c r="D377" s="14" t="s">
        <v>80</v>
      </c>
      <c r="E377" s="16">
        <v>121</v>
      </c>
      <c r="F377" s="14" t="s">
        <v>146</v>
      </c>
      <c r="G377" s="16">
        <v>41</v>
      </c>
      <c r="H377" s="14" t="s">
        <v>82</v>
      </c>
      <c r="I377" s="16">
        <v>2</v>
      </c>
      <c r="J377" s="14" t="s">
        <v>83</v>
      </c>
      <c r="K377" s="14" t="s">
        <v>84</v>
      </c>
      <c r="L377" s="14" t="s">
        <v>85</v>
      </c>
      <c r="M377" s="23">
        <v>0.7</v>
      </c>
      <c r="N377" s="16">
        <v>40</v>
      </c>
      <c r="O377" s="16">
        <v>32</v>
      </c>
      <c r="P377" s="16">
        <v>3</v>
      </c>
      <c r="Q377" s="16">
        <v>39</v>
      </c>
      <c r="R377" s="16">
        <v>3</v>
      </c>
      <c r="S377" s="14" t="s">
        <v>86</v>
      </c>
      <c r="T377" s="16">
        <v>1524</v>
      </c>
      <c r="U377" s="16">
        <v>0</v>
      </c>
      <c r="V377" s="18">
        <v>634772</v>
      </c>
      <c r="W377" s="18">
        <v>58257</v>
      </c>
      <c r="X377" s="18">
        <v>37530</v>
      </c>
      <c r="Y377" s="18">
        <v>0</v>
      </c>
      <c r="Z377" s="18">
        <v>0</v>
      </c>
      <c r="AA377" s="18">
        <v>0</v>
      </c>
      <c r="AB377" s="18">
        <v>6919</v>
      </c>
      <c r="AC377" s="23">
        <v>0.12</v>
      </c>
      <c r="AD377" s="14" t="str">
        <f>IF(E377=113,"Linn","Iowa ex-Linn")</f>
        <v>Iowa ex-Linn</v>
      </c>
      <c r="AE377" s="23">
        <f>IFERROR(AB377/W377,"N/M")</f>
        <v>0.11876684346945432</v>
      </c>
      <c r="AF377" s="14" t="str">
        <f>B377&amp;"|"&amp;TEXT(E377,"000")&amp;"|"&amp;TEXT(M377,"0.0000")</f>
        <v>2015|121|0.7000</v>
      </c>
      <c r="AG377" s="22" t="str">
        <f>IF(AND(B377&gt;=2015,B377&lt;=2024,C377=19,G377=41,I377=2,K377="A",L377="RBUP",M377&gt;=0.5,M377&lt;=0.85),"IN","OUT")</f>
        <v>IN</v>
      </c>
    </row>
    <row r="378" spans="1:33">
      <c r="A378" s="14" t="s">
        <v>79</v>
      </c>
      <c r="B378" s="16">
        <v>2015</v>
      </c>
      <c r="C378" s="16">
        <v>19</v>
      </c>
      <c r="D378" s="14" t="s">
        <v>80</v>
      </c>
      <c r="E378" s="16">
        <v>121</v>
      </c>
      <c r="F378" s="14" t="s">
        <v>146</v>
      </c>
      <c r="G378" s="16">
        <v>41</v>
      </c>
      <c r="H378" s="14" t="s">
        <v>82</v>
      </c>
      <c r="I378" s="16">
        <v>2</v>
      </c>
      <c r="J378" s="14" t="s">
        <v>83</v>
      </c>
      <c r="K378" s="14" t="s">
        <v>84</v>
      </c>
      <c r="L378" s="14" t="s">
        <v>85</v>
      </c>
      <c r="M378" s="23">
        <v>0.75</v>
      </c>
      <c r="N378" s="16">
        <v>156</v>
      </c>
      <c r="O378" s="16">
        <v>114</v>
      </c>
      <c r="P378" s="16">
        <v>13</v>
      </c>
      <c r="Q378" s="16">
        <v>131</v>
      </c>
      <c r="R378" s="16">
        <v>15</v>
      </c>
      <c r="S378" s="14" t="s">
        <v>86</v>
      </c>
      <c r="T378" s="16">
        <v>16141</v>
      </c>
      <c r="U378" s="16">
        <v>0</v>
      </c>
      <c r="V378" s="18">
        <v>8210870</v>
      </c>
      <c r="W378" s="18">
        <v>759505</v>
      </c>
      <c r="X378" s="18">
        <v>548389</v>
      </c>
      <c r="Y378" s="18">
        <v>0</v>
      </c>
      <c r="Z378" s="18">
        <v>0</v>
      </c>
      <c r="AA378" s="18">
        <v>0</v>
      </c>
      <c r="AB378" s="18">
        <v>111971</v>
      </c>
      <c r="AC378" s="23">
        <v>0.15</v>
      </c>
      <c r="AD378" s="14" t="str">
        <f>IF(E378=113,"Linn","Iowa ex-Linn")</f>
        <v>Iowa ex-Linn</v>
      </c>
      <c r="AE378" s="23">
        <f>IFERROR(AB378/W378,"N/M")</f>
        <v>0.14742628422459364</v>
      </c>
      <c r="AF378" s="14" t="str">
        <f>B378&amp;"|"&amp;TEXT(E378,"000")&amp;"|"&amp;TEXT(M378,"0.0000")</f>
        <v>2015|121|0.7500</v>
      </c>
      <c r="AG378" s="22" t="str">
        <f>IF(AND(B378&gt;=2015,B378&lt;=2024,C378=19,G378=41,I378=2,K378="A",L378="RBUP",M378&gt;=0.5,M378&lt;=0.85),"IN","OUT")</f>
        <v>IN</v>
      </c>
    </row>
    <row r="379" spans="1:33">
      <c r="A379" s="14" t="s">
        <v>79</v>
      </c>
      <c r="B379" s="16">
        <v>2015</v>
      </c>
      <c r="C379" s="16">
        <v>19</v>
      </c>
      <c r="D379" s="14" t="s">
        <v>80</v>
      </c>
      <c r="E379" s="16">
        <v>121</v>
      </c>
      <c r="F379" s="14" t="s">
        <v>146</v>
      </c>
      <c r="G379" s="16">
        <v>41</v>
      </c>
      <c r="H379" s="14" t="s">
        <v>82</v>
      </c>
      <c r="I379" s="16">
        <v>2</v>
      </c>
      <c r="J379" s="14" t="s">
        <v>83</v>
      </c>
      <c r="K379" s="14" t="s">
        <v>84</v>
      </c>
      <c r="L379" s="14" t="s">
        <v>85</v>
      </c>
      <c r="M379" s="23">
        <v>0.8</v>
      </c>
      <c r="N379" s="16">
        <v>259</v>
      </c>
      <c r="O379" s="16">
        <v>194</v>
      </c>
      <c r="P379" s="16">
        <v>26</v>
      </c>
      <c r="Q379" s="16">
        <v>241</v>
      </c>
      <c r="R379" s="16">
        <v>30</v>
      </c>
      <c r="S379" s="14" t="s">
        <v>86</v>
      </c>
      <c r="T379" s="16">
        <v>30573</v>
      </c>
      <c r="U379" s="16">
        <v>0</v>
      </c>
      <c r="V379" s="18">
        <v>16324375</v>
      </c>
      <c r="W379" s="18">
        <v>1860159</v>
      </c>
      <c r="X379" s="18">
        <v>1180499</v>
      </c>
      <c r="Y379" s="18">
        <v>0</v>
      </c>
      <c r="Z379" s="18">
        <v>0</v>
      </c>
      <c r="AA379" s="18">
        <v>0</v>
      </c>
      <c r="AB379" s="18">
        <v>336822</v>
      </c>
      <c r="AC379" s="23">
        <v>0.18</v>
      </c>
      <c r="AD379" s="14" t="str">
        <f>IF(E379=113,"Linn","Iowa ex-Linn")</f>
        <v>Iowa ex-Linn</v>
      </c>
      <c r="AE379" s="23">
        <f>IFERROR(AB379/W379,"N/M")</f>
        <v>0.1810716180713584</v>
      </c>
      <c r="AF379" s="14" t="str">
        <f>B379&amp;"|"&amp;TEXT(E379,"000")&amp;"|"&amp;TEXT(M379,"0.0000")</f>
        <v>2015|121|0.8000</v>
      </c>
      <c r="AG379" s="22" t="str">
        <f>IF(AND(B379&gt;=2015,B379&lt;=2024,C379=19,G379=41,I379=2,K379="A",L379="RBUP",M379&gt;=0.5,M379&lt;=0.85),"IN","OUT")</f>
        <v>IN</v>
      </c>
    </row>
    <row r="380" spans="1:33">
      <c r="A380" s="14" t="s">
        <v>79</v>
      </c>
      <c r="B380" s="16">
        <v>2015</v>
      </c>
      <c r="C380" s="16">
        <v>19</v>
      </c>
      <c r="D380" s="14" t="s">
        <v>80</v>
      </c>
      <c r="E380" s="16">
        <v>121</v>
      </c>
      <c r="F380" s="14" t="s">
        <v>146</v>
      </c>
      <c r="G380" s="16">
        <v>41</v>
      </c>
      <c r="H380" s="14" t="s">
        <v>82</v>
      </c>
      <c r="I380" s="16">
        <v>2</v>
      </c>
      <c r="J380" s="14" t="s">
        <v>83</v>
      </c>
      <c r="K380" s="14" t="s">
        <v>84</v>
      </c>
      <c r="L380" s="14" t="s">
        <v>85</v>
      </c>
      <c r="M380" s="23">
        <v>0.85</v>
      </c>
      <c r="N380" s="16">
        <v>114</v>
      </c>
      <c r="O380" s="16">
        <v>81</v>
      </c>
      <c r="P380" s="16">
        <v>25</v>
      </c>
      <c r="Q380" s="16">
        <v>99</v>
      </c>
      <c r="R380" s="16">
        <v>28</v>
      </c>
      <c r="S380" s="14" t="s">
        <v>86</v>
      </c>
      <c r="T380" s="16">
        <v>14584</v>
      </c>
      <c r="U380" s="16">
        <v>0</v>
      </c>
      <c r="V380" s="18">
        <v>8105105</v>
      </c>
      <c r="W380" s="18">
        <v>1034029</v>
      </c>
      <c r="X380" s="18">
        <v>522921</v>
      </c>
      <c r="Y380" s="18">
        <v>0</v>
      </c>
      <c r="Z380" s="18">
        <v>0</v>
      </c>
      <c r="AA380" s="18">
        <v>0</v>
      </c>
      <c r="AB380" s="18">
        <v>386175</v>
      </c>
      <c r="AC380" s="23">
        <v>0.37</v>
      </c>
      <c r="AD380" s="14" t="str">
        <f>IF(E380=113,"Linn","Iowa ex-Linn")</f>
        <v>Iowa ex-Linn</v>
      </c>
      <c r="AE380" s="23">
        <f>IFERROR(AB380/W380,"N/M")</f>
        <v>0.3734663147745373</v>
      </c>
      <c r="AF380" s="14" t="str">
        <f>B380&amp;"|"&amp;TEXT(E380,"000")&amp;"|"&amp;TEXT(M380,"0.0000")</f>
        <v>2015|121|0.8500</v>
      </c>
      <c r="AG380" s="22" t="str">
        <f>IF(AND(B380&gt;=2015,B380&lt;=2024,C380=19,G380=41,I380=2,K380="A",L380="RBUP",M380&gt;=0.5,M380&lt;=0.85),"IN","OUT")</f>
        <v>IN</v>
      </c>
    </row>
    <row r="381" spans="1:33">
      <c r="A381" s="14" t="s">
        <v>79</v>
      </c>
      <c r="B381" s="16">
        <v>2015</v>
      </c>
      <c r="C381" s="16">
        <v>19</v>
      </c>
      <c r="D381" s="14" t="s">
        <v>80</v>
      </c>
      <c r="E381" s="16">
        <v>123</v>
      </c>
      <c r="F381" s="14" t="s">
        <v>147</v>
      </c>
      <c r="G381" s="16">
        <v>41</v>
      </c>
      <c r="H381" s="14" t="s">
        <v>82</v>
      </c>
      <c r="I381" s="16">
        <v>2</v>
      </c>
      <c r="J381" s="14" t="s">
        <v>83</v>
      </c>
      <c r="K381" s="14" t="s">
        <v>84</v>
      </c>
      <c r="L381" s="14" t="s">
        <v>85</v>
      </c>
      <c r="M381" s="23">
        <v>0.55</v>
      </c>
      <c r="N381" s="16">
        <v>2</v>
      </c>
      <c r="O381" s="16">
        <v>1</v>
      </c>
      <c r="P381" s="16">
        <v>0</v>
      </c>
      <c r="Q381" s="16">
        <v>2</v>
      </c>
      <c r="R381" s="16">
        <v>0</v>
      </c>
      <c r="S381" s="14" t="s">
        <v>86</v>
      </c>
      <c r="T381" s="16">
        <v>65</v>
      </c>
      <c r="U381" s="16">
        <v>0</v>
      </c>
      <c r="V381" s="18">
        <v>28013</v>
      </c>
      <c r="W381" s="18">
        <v>736</v>
      </c>
      <c r="X381" s="18">
        <v>554</v>
      </c>
      <c r="Y381" s="18">
        <v>0</v>
      </c>
      <c r="Z381" s="18">
        <v>0</v>
      </c>
      <c r="AA381" s="18">
        <v>0</v>
      </c>
      <c r="AB381" s="18">
        <v>0</v>
      </c>
      <c r="AC381" s="23">
        <v>0</v>
      </c>
      <c r="AD381" s="14" t="str">
        <f>IF(E381=113,"Linn","Iowa ex-Linn")</f>
        <v>Iowa ex-Linn</v>
      </c>
      <c r="AE381" s="23">
        <f>IFERROR(AB381/W381,"N/M")</f>
        <v>0.0</v>
      </c>
      <c r="AF381" s="14" t="str">
        <f>B381&amp;"|"&amp;TEXT(E381,"000")&amp;"|"&amp;TEXT(M381,"0.0000")</f>
        <v>2015|123|0.5500</v>
      </c>
      <c r="AG381" s="22" t="str">
        <f>IF(AND(B381&gt;=2015,B381&lt;=2024,C381=19,G381=41,I381=2,K381="A",L381="RBUP",M381&gt;=0.5,M381&lt;=0.85),"IN","OUT")</f>
        <v>IN</v>
      </c>
    </row>
    <row r="382" spans="1:33">
      <c r="A382" s="14" t="s">
        <v>79</v>
      </c>
      <c r="B382" s="16">
        <v>2015</v>
      </c>
      <c r="C382" s="16">
        <v>19</v>
      </c>
      <c r="D382" s="14" t="s">
        <v>80</v>
      </c>
      <c r="E382" s="16">
        <v>123</v>
      </c>
      <c r="F382" s="14" t="s">
        <v>147</v>
      </c>
      <c r="G382" s="16">
        <v>41</v>
      </c>
      <c r="H382" s="14" t="s">
        <v>82</v>
      </c>
      <c r="I382" s="16">
        <v>2</v>
      </c>
      <c r="J382" s="14" t="s">
        <v>83</v>
      </c>
      <c r="K382" s="14" t="s">
        <v>84</v>
      </c>
      <c r="L382" s="14" t="s">
        <v>85</v>
      </c>
      <c r="M382" s="23">
        <v>0.6</v>
      </c>
      <c r="N382" s="16">
        <v>1</v>
      </c>
      <c r="O382" s="16">
        <v>0</v>
      </c>
      <c r="P382" s="16">
        <v>0</v>
      </c>
      <c r="Q382" s="16">
        <v>0</v>
      </c>
      <c r="R382" s="16">
        <v>0</v>
      </c>
      <c r="S382" s="14" t="s">
        <v>86</v>
      </c>
      <c r="T382" s="16">
        <v>0</v>
      </c>
      <c r="U382" s="16">
        <v>0</v>
      </c>
      <c r="V382" s="18">
        <v>0</v>
      </c>
      <c r="W382" s="18">
        <v>0</v>
      </c>
      <c r="X382" s="18">
        <v>0</v>
      </c>
      <c r="Y382" s="18">
        <v>0</v>
      </c>
      <c r="Z382" s="18">
        <v>0</v>
      </c>
      <c r="AA382" s="18">
        <v>0</v>
      </c>
      <c r="AB382" s="18">
        <v>0</v>
      </c>
      <c r="AC382" s="23">
        <v>0</v>
      </c>
      <c r="AD382" s="14" t="str">
        <f>IF(E382=113,"Linn","Iowa ex-Linn")</f>
        <v>Iowa ex-Linn</v>
      </c>
      <c r="AE382" s="23" t="str">
        <f>IFERROR(AB382/W382,"N/M")</f>
        <v>N/M</v>
      </c>
      <c r="AF382" s="14" t="str">
        <f>B382&amp;"|"&amp;TEXT(E382,"000")&amp;"|"&amp;TEXT(M382,"0.0000")</f>
        <v>2015|123|0.6000</v>
      </c>
      <c r="AG382" s="22" t="str">
        <f>IF(AND(B382&gt;=2015,B382&lt;=2024,C382=19,G382=41,I382=2,K382="A",L382="RBUP",M382&gt;=0.5,M382&lt;=0.85),"IN","OUT")</f>
        <v>IN</v>
      </c>
    </row>
    <row r="383" spans="1:33">
      <c r="A383" s="14" t="s">
        <v>79</v>
      </c>
      <c r="B383" s="16">
        <v>2015</v>
      </c>
      <c r="C383" s="16">
        <v>19</v>
      </c>
      <c r="D383" s="14" t="s">
        <v>80</v>
      </c>
      <c r="E383" s="16">
        <v>123</v>
      </c>
      <c r="F383" s="14" t="s">
        <v>147</v>
      </c>
      <c r="G383" s="16">
        <v>41</v>
      </c>
      <c r="H383" s="14" t="s">
        <v>82</v>
      </c>
      <c r="I383" s="16">
        <v>2</v>
      </c>
      <c r="J383" s="14" t="s">
        <v>83</v>
      </c>
      <c r="K383" s="14" t="s">
        <v>84</v>
      </c>
      <c r="L383" s="14" t="s">
        <v>85</v>
      </c>
      <c r="M383" s="23">
        <v>0.65</v>
      </c>
      <c r="N383" s="16">
        <v>17</v>
      </c>
      <c r="O383" s="16">
        <v>13</v>
      </c>
      <c r="P383" s="16">
        <v>0</v>
      </c>
      <c r="Q383" s="16">
        <v>17</v>
      </c>
      <c r="R383" s="16">
        <v>0</v>
      </c>
      <c r="S383" s="14" t="s">
        <v>86</v>
      </c>
      <c r="T383" s="16">
        <v>895</v>
      </c>
      <c r="U383" s="16">
        <v>0</v>
      </c>
      <c r="V383" s="18">
        <v>399127</v>
      </c>
      <c r="W383" s="18">
        <v>18925</v>
      </c>
      <c r="X383" s="18">
        <v>11164</v>
      </c>
      <c r="Y383" s="18">
        <v>0</v>
      </c>
      <c r="Z383" s="18">
        <v>0</v>
      </c>
      <c r="AA383" s="18">
        <v>0</v>
      </c>
      <c r="AB383" s="18">
        <v>0</v>
      </c>
      <c r="AC383" s="23">
        <v>0</v>
      </c>
      <c r="AD383" s="14" t="str">
        <f>IF(E383=113,"Linn","Iowa ex-Linn")</f>
        <v>Iowa ex-Linn</v>
      </c>
      <c r="AE383" s="23">
        <f>IFERROR(AB383/W383,"N/M")</f>
        <v>0.0</v>
      </c>
      <c r="AF383" s="14" t="str">
        <f>B383&amp;"|"&amp;TEXT(E383,"000")&amp;"|"&amp;TEXT(M383,"0.0000")</f>
        <v>2015|123|0.6500</v>
      </c>
      <c r="AG383" s="22" t="str">
        <f>IF(AND(B383&gt;=2015,B383&lt;=2024,C383=19,G383=41,I383=2,K383="A",L383="RBUP",M383&gt;=0.5,M383&lt;=0.85),"IN","OUT")</f>
        <v>IN</v>
      </c>
    </row>
    <row r="384" spans="1:33">
      <c r="A384" s="14" t="s">
        <v>79</v>
      </c>
      <c r="B384" s="16">
        <v>2015</v>
      </c>
      <c r="C384" s="16">
        <v>19</v>
      </c>
      <c r="D384" s="14" t="s">
        <v>80</v>
      </c>
      <c r="E384" s="16">
        <v>123</v>
      </c>
      <c r="F384" s="14" t="s">
        <v>147</v>
      </c>
      <c r="G384" s="16">
        <v>41</v>
      </c>
      <c r="H384" s="14" t="s">
        <v>82</v>
      </c>
      <c r="I384" s="16">
        <v>2</v>
      </c>
      <c r="J384" s="14" t="s">
        <v>83</v>
      </c>
      <c r="K384" s="14" t="s">
        <v>84</v>
      </c>
      <c r="L384" s="14" t="s">
        <v>85</v>
      </c>
      <c r="M384" s="23">
        <v>0.7</v>
      </c>
      <c r="N384" s="16">
        <v>73</v>
      </c>
      <c r="O384" s="16">
        <v>63</v>
      </c>
      <c r="P384" s="16">
        <v>4</v>
      </c>
      <c r="Q384" s="16">
        <v>74</v>
      </c>
      <c r="R384" s="16">
        <v>4</v>
      </c>
      <c r="S384" s="14" t="s">
        <v>86</v>
      </c>
      <c r="T384" s="16">
        <v>6522</v>
      </c>
      <c r="U384" s="16">
        <v>0</v>
      </c>
      <c r="V384" s="18">
        <v>3231336</v>
      </c>
      <c r="W384" s="18">
        <v>184524</v>
      </c>
      <c r="X384" s="18">
        <v>126253</v>
      </c>
      <c r="Y384" s="18">
        <v>0</v>
      </c>
      <c r="Z384" s="18">
        <v>0</v>
      </c>
      <c r="AA384" s="18">
        <v>0</v>
      </c>
      <c r="AB384" s="18">
        <v>6007</v>
      </c>
      <c r="AC384" s="23">
        <v>0.03</v>
      </c>
      <c r="AD384" s="14" t="str">
        <f>IF(E384=113,"Linn","Iowa ex-Linn")</f>
        <v>Iowa ex-Linn</v>
      </c>
      <c r="AE384" s="23">
        <f>IFERROR(AB384/W384,"N/M")</f>
        <v>0.03255403091196809</v>
      </c>
      <c r="AF384" s="14" t="str">
        <f>B384&amp;"|"&amp;TEXT(E384,"000")&amp;"|"&amp;TEXT(M384,"0.0000")</f>
        <v>2015|123|0.7000</v>
      </c>
      <c r="AG384" s="22" t="str">
        <f>IF(AND(B384&gt;=2015,B384&lt;=2024,C384=19,G384=41,I384=2,K384="A",L384="RBUP",M384&gt;=0.5,M384&lt;=0.85),"IN","OUT")</f>
        <v>IN</v>
      </c>
    </row>
    <row r="385" spans="1:33">
      <c r="A385" s="14" t="s">
        <v>79</v>
      </c>
      <c r="B385" s="16">
        <v>2015</v>
      </c>
      <c r="C385" s="16">
        <v>19</v>
      </c>
      <c r="D385" s="14" t="s">
        <v>80</v>
      </c>
      <c r="E385" s="16">
        <v>123</v>
      </c>
      <c r="F385" s="14" t="s">
        <v>147</v>
      </c>
      <c r="G385" s="16">
        <v>41</v>
      </c>
      <c r="H385" s="14" t="s">
        <v>82</v>
      </c>
      <c r="I385" s="16">
        <v>2</v>
      </c>
      <c r="J385" s="14" t="s">
        <v>83</v>
      </c>
      <c r="K385" s="14" t="s">
        <v>84</v>
      </c>
      <c r="L385" s="14" t="s">
        <v>85</v>
      </c>
      <c r="M385" s="23">
        <v>0.75</v>
      </c>
      <c r="N385" s="16">
        <v>249</v>
      </c>
      <c r="O385" s="16">
        <v>204</v>
      </c>
      <c r="P385" s="16">
        <v>16</v>
      </c>
      <c r="Q385" s="16">
        <v>346</v>
      </c>
      <c r="R385" s="16">
        <v>18</v>
      </c>
      <c r="S385" s="14" t="s">
        <v>86</v>
      </c>
      <c r="T385" s="16">
        <v>25482</v>
      </c>
      <c r="U385" s="16">
        <v>0</v>
      </c>
      <c r="V385" s="18">
        <v>13711213</v>
      </c>
      <c r="W385" s="18">
        <v>963706</v>
      </c>
      <c r="X385" s="18">
        <v>622442</v>
      </c>
      <c r="Y385" s="18">
        <v>0</v>
      </c>
      <c r="Z385" s="18">
        <v>0</v>
      </c>
      <c r="AA385" s="18">
        <v>0</v>
      </c>
      <c r="AB385" s="18">
        <v>64681</v>
      </c>
      <c r="AC385" s="23">
        <v>0.07000000000000001</v>
      </c>
      <c r="AD385" s="14" t="str">
        <f>IF(E385=113,"Linn","Iowa ex-Linn")</f>
        <v>Iowa ex-Linn</v>
      </c>
      <c r="AE385" s="23">
        <f>IFERROR(AB385/W385,"N/M")</f>
        <v>0.06711694230398067</v>
      </c>
      <c r="AF385" s="14" t="str">
        <f>B385&amp;"|"&amp;TEXT(E385,"000")&amp;"|"&amp;TEXT(M385,"0.0000")</f>
        <v>2015|123|0.7500</v>
      </c>
      <c r="AG385" s="22" t="str">
        <f>IF(AND(B385&gt;=2015,B385&lt;=2024,C385=19,G385=41,I385=2,K385="A",L385="RBUP",M385&gt;=0.5,M385&lt;=0.85),"IN","OUT")</f>
        <v>IN</v>
      </c>
    </row>
    <row r="386" spans="1:33">
      <c r="A386" s="14" t="s">
        <v>79</v>
      </c>
      <c r="B386" s="16">
        <v>2015</v>
      </c>
      <c r="C386" s="16">
        <v>19</v>
      </c>
      <c r="D386" s="14" t="s">
        <v>80</v>
      </c>
      <c r="E386" s="16">
        <v>123</v>
      </c>
      <c r="F386" s="14" t="s">
        <v>147</v>
      </c>
      <c r="G386" s="16">
        <v>41</v>
      </c>
      <c r="H386" s="14" t="s">
        <v>82</v>
      </c>
      <c r="I386" s="16">
        <v>2</v>
      </c>
      <c r="J386" s="14" t="s">
        <v>83</v>
      </c>
      <c r="K386" s="14" t="s">
        <v>84</v>
      </c>
      <c r="L386" s="14" t="s">
        <v>85</v>
      </c>
      <c r="M386" s="23">
        <v>0.8</v>
      </c>
      <c r="N386" s="16">
        <v>330</v>
      </c>
      <c r="O386" s="16">
        <v>266</v>
      </c>
      <c r="P386" s="16">
        <v>18</v>
      </c>
      <c r="Q386" s="16">
        <v>451</v>
      </c>
      <c r="R386" s="16">
        <v>22</v>
      </c>
      <c r="S386" s="14" t="s">
        <v>86</v>
      </c>
      <c r="T386" s="16">
        <v>46486</v>
      </c>
      <c r="U386" s="16">
        <v>0</v>
      </c>
      <c r="V386" s="18">
        <v>27343956</v>
      </c>
      <c r="W386" s="18">
        <v>2188597</v>
      </c>
      <c r="X386" s="18">
        <v>1303781</v>
      </c>
      <c r="Y386" s="18">
        <v>0</v>
      </c>
      <c r="Z386" s="18">
        <v>0</v>
      </c>
      <c r="AA386" s="18">
        <v>0</v>
      </c>
      <c r="AB386" s="18">
        <v>141158</v>
      </c>
      <c r="AC386" s="23">
        <v>0.06</v>
      </c>
      <c r="AD386" s="14" t="str">
        <f>IF(E386=113,"Linn","Iowa ex-Linn")</f>
        <v>Iowa ex-Linn</v>
      </c>
      <c r="AE386" s="23">
        <f>IFERROR(AB386/W386,"N/M")</f>
        <v>0.06449702709087146</v>
      </c>
      <c r="AF386" s="14" t="str">
        <f>B386&amp;"|"&amp;TEXT(E386,"000")&amp;"|"&amp;TEXT(M386,"0.0000")</f>
        <v>2015|123|0.8000</v>
      </c>
      <c r="AG386" s="22" t="str">
        <f>IF(AND(B386&gt;=2015,B386&lt;=2024,C386=19,G386=41,I386=2,K386="A",L386="RBUP",M386&gt;=0.5,M386&lt;=0.85),"IN","OUT")</f>
        <v>IN</v>
      </c>
    </row>
    <row r="387" spans="1:33">
      <c r="A387" s="14" t="s">
        <v>79</v>
      </c>
      <c r="B387" s="16">
        <v>2015</v>
      </c>
      <c r="C387" s="16">
        <v>19</v>
      </c>
      <c r="D387" s="14" t="s">
        <v>80</v>
      </c>
      <c r="E387" s="16">
        <v>123</v>
      </c>
      <c r="F387" s="14" t="s">
        <v>147</v>
      </c>
      <c r="G387" s="16">
        <v>41</v>
      </c>
      <c r="H387" s="14" t="s">
        <v>82</v>
      </c>
      <c r="I387" s="16">
        <v>2</v>
      </c>
      <c r="J387" s="14" t="s">
        <v>83</v>
      </c>
      <c r="K387" s="14" t="s">
        <v>84</v>
      </c>
      <c r="L387" s="14" t="s">
        <v>85</v>
      </c>
      <c r="M387" s="23">
        <v>0.85</v>
      </c>
      <c r="N387" s="16">
        <v>210</v>
      </c>
      <c r="O387" s="16">
        <v>184</v>
      </c>
      <c r="P387" s="16">
        <v>25</v>
      </c>
      <c r="Q387" s="16">
        <v>280</v>
      </c>
      <c r="R387" s="16">
        <v>35</v>
      </c>
      <c r="S387" s="14" t="s">
        <v>86</v>
      </c>
      <c r="T387" s="16">
        <v>38286</v>
      </c>
      <c r="U387" s="16">
        <v>0</v>
      </c>
      <c r="V387" s="18">
        <v>23895860</v>
      </c>
      <c r="W387" s="18">
        <v>2127685</v>
      </c>
      <c r="X387" s="18">
        <v>1023029</v>
      </c>
      <c r="Y387" s="18">
        <v>0</v>
      </c>
      <c r="Z387" s="18">
        <v>0</v>
      </c>
      <c r="AA387" s="18">
        <v>0</v>
      </c>
      <c r="AB387" s="18">
        <v>270221</v>
      </c>
      <c r="AC387" s="23">
        <v>0.13</v>
      </c>
      <c r="AD387" s="14" t="str">
        <f>IF(E387=113,"Linn","Iowa ex-Linn")</f>
        <v>Iowa ex-Linn</v>
      </c>
      <c r="AE387" s="23">
        <f>IFERROR(AB387/W387,"N/M")</f>
        <v>0.12700235232188975</v>
      </c>
      <c r="AF387" s="14" t="str">
        <f>B387&amp;"|"&amp;TEXT(E387,"000")&amp;"|"&amp;TEXT(M387,"0.0000")</f>
        <v>2015|123|0.8500</v>
      </c>
      <c r="AG387" s="22" t="str">
        <f>IF(AND(B387&gt;=2015,B387&lt;=2024,C387=19,G387=41,I387=2,K387="A",L387="RBUP",M387&gt;=0.5,M387&lt;=0.85),"IN","OUT")</f>
        <v>IN</v>
      </c>
    </row>
    <row r="388" spans="1:33">
      <c r="A388" s="14" t="s">
        <v>79</v>
      </c>
      <c r="B388" s="16">
        <v>2015</v>
      </c>
      <c r="C388" s="16">
        <v>19</v>
      </c>
      <c r="D388" s="14" t="s">
        <v>80</v>
      </c>
      <c r="E388" s="16">
        <v>125</v>
      </c>
      <c r="F388" s="14" t="s">
        <v>148</v>
      </c>
      <c r="G388" s="16">
        <v>41</v>
      </c>
      <c r="H388" s="14" t="s">
        <v>82</v>
      </c>
      <c r="I388" s="16">
        <v>2</v>
      </c>
      <c r="J388" s="14" t="s">
        <v>83</v>
      </c>
      <c r="K388" s="14" t="s">
        <v>84</v>
      </c>
      <c r="L388" s="14" t="s">
        <v>85</v>
      </c>
      <c r="M388" s="23">
        <v>0.5</v>
      </c>
      <c r="N388" s="16">
        <v>1</v>
      </c>
      <c r="O388" s="16">
        <v>1</v>
      </c>
      <c r="P388" s="16">
        <v>1</v>
      </c>
      <c r="Q388" s="16">
        <v>2</v>
      </c>
      <c r="R388" s="16">
        <v>2</v>
      </c>
      <c r="S388" s="14" t="s">
        <v>86</v>
      </c>
      <c r="T388" s="16">
        <v>31</v>
      </c>
      <c r="U388" s="16">
        <v>0</v>
      </c>
      <c r="V388" s="18">
        <v>12070</v>
      </c>
      <c r="W388" s="18">
        <v>1675</v>
      </c>
      <c r="X388" s="18">
        <v>1122</v>
      </c>
      <c r="Y388" s="18">
        <v>0</v>
      </c>
      <c r="Z388" s="18">
        <v>0</v>
      </c>
      <c r="AA388" s="18">
        <v>0</v>
      </c>
      <c r="AB388" s="18">
        <v>2901</v>
      </c>
      <c r="AC388" s="23">
        <v>1.73</v>
      </c>
      <c r="AD388" s="14" t="str">
        <f>IF(E388=113,"Linn","Iowa ex-Linn")</f>
        <v>Iowa ex-Linn</v>
      </c>
      <c r="AE388" s="23">
        <f>IFERROR(AB388/W388,"N/M")</f>
        <v>1.7319402985074628</v>
      </c>
      <c r="AF388" s="14" t="str">
        <f>B388&amp;"|"&amp;TEXT(E388,"000")&amp;"|"&amp;TEXT(M388,"0.0000")</f>
        <v>2015|125|0.5000</v>
      </c>
      <c r="AG388" s="22" t="str">
        <f>IF(AND(B388&gt;=2015,B388&lt;=2024,C388=19,G388=41,I388=2,K388="A",L388="RBUP",M388&gt;=0.5,M388&lt;=0.85),"IN","OUT")</f>
        <v>IN</v>
      </c>
    </row>
    <row r="389" spans="1:33">
      <c r="A389" s="14" t="s">
        <v>79</v>
      </c>
      <c r="B389" s="16">
        <v>2015</v>
      </c>
      <c r="C389" s="16">
        <v>19</v>
      </c>
      <c r="D389" s="14" t="s">
        <v>80</v>
      </c>
      <c r="E389" s="16">
        <v>125</v>
      </c>
      <c r="F389" s="14" t="s">
        <v>148</v>
      </c>
      <c r="G389" s="16">
        <v>41</v>
      </c>
      <c r="H389" s="14" t="s">
        <v>82</v>
      </c>
      <c r="I389" s="16">
        <v>2</v>
      </c>
      <c r="J389" s="14" t="s">
        <v>83</v>
      </c>
      <c r="K389" s="14" t="s">
        <v>84</v>
      </c>
      <c r="L389" s="14" t="s">
        <v>85</v>
      </c>
      <c r="M389" s="23">
        <v>0.55</v>
      </c>
      <c r="N389" s="16">
        <v>1</v>
      </c>
      <c r="O389" s="16">
        <v>1</v>
      </c>
      <c r="P389" s="16">
        <v>0</v>
      </c>
      <c r="Q389" s="16">
        <v>1</v>
      </c>
      <c r="R389" s="16">
        <v>0</v>
      </c>
      <c r="S389" s="14" t="s">
        <v>86</v>
      </c>
      <c r="T389" s="16">
        <v>88</v>
      </c>
      <c r="U389" s="16">
        <v>0</v>
      </c>
      <c r="V389" s="18">
        <v>28468</v>
      </c>
      <c r="W389" s="18">
        <v>1208</v>
      </c>
      <c r="X389" s="18">
        <v>773</v>
      </c>
      <c r="Y389" s="18">
        <v>0</v>
      </c>
      <c r="Z389" s="18">
        <v>0</v>
      </c>
      <c r="AA389" s="18">
        <v>0</v>
      </c>
      <c r="AB389" s="18">
        <v>0</v>
      </c>
      <c r="AC389" s="23">
        <v>0</v>
      </c>
      <c r="AD389" s="14" t="str">
        <f>IF(E389=113,"Linn","Iowa ex-Linn")</f>
        <v>Iowa ex-Linn</v>
      </c>
      <c r="AE389" s="23">
        <f>IFERROR(AB389/W389,"N/M")</f>
        <v>0.0</v>
      </c>
      <c r="AF389" s="14" t="str">
        <f>B389&amp;"|"&amp;TEXT(E389,"000")&amp;"|"&amp;TEXT(M389,"0.0000")</f>
        <v>2015|125|0.5500</v>
      </c>
      <c r="AG389" s="22" t="str">
        <f>IF(AND(B389&gt;=2015,B389&lt;=2024,C389=19,G389=41,I389=2,K389="A",L389="RBUP",M389&gt;=0.5,M389&lt;=0.85),"IN","OUT")</f>
        <v>IN</v>
      </c>
    </row>
    <row r="390" spans="1:33">
      <c r="A390" s="14" t="s">
        <v>79</v>
      </c>
      <c r="B390" s="16">
        <v>2015</v>
      </c>
      <c r="C390" s="16">
        <v>19</v>
      </c>
      <c r="D390" s="14" t="s">
        <v>80</v>
      </c>
      <c r="E390" s="16">
        <v>125</v>
      </c>
      <c r="F390" s="14" t="s">
        <v>148</v>
      </c>
      <c r="G390" s="16">
        <v>41</v>
      </c>
      <c r="H390" s="14" t="s">
        <v>82</v>
      </c>
      <c r="I390" s="16">
        <v>2</v>
      </c>
      <c r="J390" s="14" t="s">
        <v>83</v>
      </c>
      <c r="K390" s="14" t="s">
        <v>84</v>
      </c>
      <c r="L390" s="14" t="s">
        <v>85</v>
      </c>
      <c r="M390" s="23">
        <v>0.6</v>
      </c>
      <c r="N390" s="16">
        <v>2</v>
      </c>
      <c r="O390" s="16">
        <v>2</v>
      </c>
      <c r="P390" s="16">
        <v>0</v>
      </c>
      <c r="Q390" s="16">
        <v>2</v>
      </c>
      <c r="R390" s="16">
        <v>0</v>
      </c>
      <c r="S390" s="14" t="s">
        <v>86</v>
      </c>
      <c r="T390" s="16">
        <v>72</v>
      </c>
      <c r="U390" s="16">
        <v>0</v>
      </c>
      <c r="V390" s="18">
        <v>24906</v>
      </c>
      <c r="W390" s="18">
        <v>1389</v>
      </c>
      <c r="X390" s="18">
        <v>889</v>
      </c>
      <c r="Y390" s="18">
        <v>0</v>
      </c>
      <c r="Z390" s="18">
        <v>0</v>
      </c>
      <c r="AA390" s="18">
        <v>0</v>
      </c>
      <c r="AB390" s="18">
        <v>0</v>
      </c>
      <c r="AC390" s="23">
        <v>0</v>
      </c>
      <c r="AD390" s="14" t="str">
        <f>IF(E390=113,"Linn","Iowa ex-Linn")</f>
        <v>Iowa ex-Linn</v>
      </c>
      <c r="AE390" s="23">
        <f>IFERROR(AB390/W390,"N/M")</f>
        <v>0.0</v>
      </c>
      <c r="AF390" s="14" t="str">
        <f>B390&amp;"|"&amp;TEXT(E390,"000")&amp;"|"&amp;TEXT(M390,"0.0000")</f>
        <v>2015|125|0.6000</v>
      </c>
      <c r="AG390" s="22" t="str">
        <f>IF(AND(B390&gt;=2015,B390&lt;=2024,C390=19,G390=41,I390=2,K390="A",L390="RBUP",M390&gt;=0.5,M390&lt;=0.85),"IN","OUT")</f>
        <v>IN</v>
      </c>
    </row>
    <row r="391" spans="1:33">
      <c r="A391" s="14" t="s">
        <v>79</v>
      </c>
      <c r="B391" s="16">
        <v>2015</v>
      </c>
      <c r="C391" s="16">
        <v>19</v>
      </c>
      <c r="D391" s="14" t="s">
        <v>80</v>
      </c>
      <c r="E391" s="16">
        <v>125</v>
      </c>
      <c r="F391" s="14" t="s">
        <v>148</v>
      </c>
      <c r="G391" s="16">
        <v>41</v>
      </c>
      <c r="H391" s="14" t="s">
        <v>82</v>
      </c>
      <c r="I391" s="16">
        <v>2</v>
      </c>
      <c r="J391" s="14" t="s">
        <v>83</v>
      </c>
      <c r="K391" s="14" t="s">
        <v>84</v>
      </c>
      <c r="L391" s="14" t="s">
        <v>85</v>
      </c>
      <c r="M391" s="23">
        <v>0.65</v>
      </c>
      <c r="N391" s="16">
        <v>22</v>
      </c>
      <c r="O391" s="16">
        <v>16</v>
      </c>
      <c r="P391" s="16">
        <v>1</v>
      </c>
      <c r="Q391" s="16">
        <v>23</v>
      </c>
      <c r="R391" s="16">
        <v>1</v>
      </c>
      <c r="S391" s="14" t="s">
        <v>86</v>
      </c>
      <c r="T391" s="16">
        <v>876</v>
      </c>
      <c r="U391" s="16">
        <v>0</v>
      </c>
      <c r="V391" s="18">
        <v>356315</v>
      </c>
      <c r="W391" s="18">
        <v>28446</v>
      </c>
      <c r="X391" s="18">
        <v>16802</v>
      </c>
      <c r="Y391" s="18">
        <v>0</v>
      </c>
      <c r="Z391" s="18">
        <v>0</v>
      </c>
      <c r="AA391" s="18">
        <v>0</v>
      </c>
      <c r="AB391" s="18">
        <v>14064</v>
      </c>
      <c r="AC391" s="23">
        <v>0.49</v>
      </c>
      <c r="AD391" s="14" t="str">
        <f>IF(E391=113,"Linn","Iowa ex-Linn")</f>
        <v>Iowa ex-Linn</v>
      </c>
      <c r="AE391" s="23">
        <f>IFERROR(AB391/W391,"N/M")</f>
        <v>0.4944104619278633</v>
      </c>
      <c r="AF391" s="14" t="str">
        <f>B391&amp;"|"&amp;TEXT(E391,"000")&amp;"|"&amp;TEXT(M391,"0.0000")</f>
        <v>2015|125|0.6500</v>
      </c>
      <c r="AG391" s="22" t="str">
        <f>IF(AND(B391&gt;=2015,B391&lt;=2024,C391=19,G391=41,I391=2,K391="A",L391="RBUP",M391&gt;=0.5,M391&lt;=0.85),"IN","OUT")</f>
        <v>IN</v>
      </c>
    </row>
    <row r="392" spans="1:33">
      <c r="A392" s="14" t="s">
        <v>79</v>
      </c>
      <c r="B392" s="16">
        <v>2015</v>
      </c>
      <c r="C392" s="16">
        <v>19</v>
      </c>
      <c r="D392" s="14" t="s">
        <v>80</v>
      </c>
      <c r="E392" s="16">
        <v>125</v>
      </c>
      <c r="F392" s="14" t="s">
        <v>148</v>
      </c>
      <c r="G392" s="16">
        <v>41</v>
      </c>
      <c r="H392" s="14" t="s">
        <v>82</v>
      </c>
      <c r="I392" s="16">
        <v>2</v>
      </c>
      <c r="J392" s="14" t="s">
        <v>83</v>
      </c>
      <c r="K392" s="14" t="s">
        <v>84</v>
      </c>
      <c r="L392" s="14" t="s">
        <v>85</v>
      </c>
      <c r="M392" s="23">
        <v>0.7</v>
      </c>
      <c r="N392" s="16">
        <v>78</v>
      </c>
      <c r="O392" s="16">
        <v>56</v>
      </c>
      <c r="P392" s="16">
        <v>2</v>
      </c>
      <c r="Q392" s="16">
        <v>75</v>
      </c>
      <c r="R392" s="16">
        <v>2</v>
      </c>
      <c r="S392" s="14" t="s">
        <v>86</v>
      </c>
      <c r="T392" s="16">
        <v>3686</v>
      </c>
      <c r="U392" s="16">
        <v>0</v>
      </c>
      <c r="V392" s="18">
        <v>1726611</v>
      </c>
      <c r="W392" s="18">
        <v>167695</v>
      </c>
      <c r="X392" s="18">
        <v>108855</v>
      </c>
      <c r="Y392" s="18">
        <v>0</v>
      </c>
      <c r="Z392" s="18">
        <v>0</v>
      </c>
      <c r="AA392" s="18">
        <v>0</v>
      </c>
      <c r="AB392" s="18">
        <v>16373</v>
      </c>
      <c r="AC392" s="23">
        <v>0.1</v>
      </c>
      <c r="AD392" s="14" t="str">
        <f>IF(E392=113,"Linn","Iowa ex-Linn")</f>
        <v>Iowa ex-Linn</v>
      </c>
      <c r="AE392" s="23">
        <f>IFERROR(AB392/W392,"N/M")</f>
        <v>0.09763558841945198</v>
      </c>
      <c r="AF392" s="14" t="str">
        <f>B392&amp;"|"&amp;TEXT(E392,"000")&amp;"|"&amp;TEXT(M392,"0.0000")</f>
        <v>2015|125|0.7000</v>
      </c>
      <c r="AG392" s="22" t="str">
        <f>IF(AND(B392&gt;=2015,B392&lt;=2024,C392=19,G392=41,I392=2,K392="A",L392="RBUP",M392&gt;=0.5,M392&lt;=0.85),"IN","OUT")</f>
        <v>IN</v>
      </c>
    </row>
    <row r="393" spans="1:33">
      <c r="A393" s="14" t="s">
        <v>79</v>
      </c>
      <c r="B393" s="16">
        <v>2015</v>
      </c>
      <c r="C393" s="16">
        <v>19</v>
      </c>
      <c r="D393" s="14" t="s">
        <v>80</v>
      </c>
      <c r="E393" s="16">
        <v>125</v>
      </c>
      <c r="F393" s="14" t="s">
        <v>148</v>
      </c>
      <c r="G393" s="16">
        <v>41</v>
      </c>
      <c r="H393" s="14" t="s">
        <v>82</v>
      </c>
      <c r="I393" s="16">
        <v>2</v>
      </c>
      <c r="J393" s="14" t="s">
        <v>83</v>
      </c>
      <c r="K393" s="14" t="s">
        <v>84</v>
      </c>
      <c r="L393" s="14" t="s">
        <v>85</v>
      </c>
      <c r="M393" s="23">
        <v>0.75</v>
      </c>
      <c r="N393" s="16">
        <v>206</v>
      </c>
      <c r="O393" s="16">
        <v>156</v>
      </c>
      <c r="P393" s="16">
        <v>18</v>
      </c>
      <c r="Q393" s="16">
        <v>260</v>
      </c>
      <c r="R393" s="16">
        <v>27</v>
      </c>
      <c r="S393" s="14" t="s">
        <v>86</v>
      </c>
      <c r="T393" s="16">
        <v>16555</v>
      </c>
      <c r="U393" s="16">
        <v>0</v>
      </c>
      <c r="V393" s="18">
        <v>7954953</v>
      </c>
      <c r="W393" s="18">
        <v>890938</v>
      </c>
      <c r="X393" s="18">
        <v>575439</v>
      </c>
      <c r="Y393" s="18">
        <v>0</v>
      </c>
      <c r="Z393" s="18">
        <v>0</v>
      </c>
      <c r="AA393" s="18">
        <v>0</v>
      </c>
      <c r="AB393" s="18">
        <v>117153</v>
      </c>
      <c r="AC393" s="23">
        <v>0.13</v>
      </c>
      <c r="AD393" s="14" t="str">
        <f>IF(E393=113,"Linn","Iowa ex-Linn")</f>
        <v>Iowa ex-Linn</v>
      </c>
      <c r="AE393" s="23">
        <f>IFERROR(AB393/W393,"N/M")</f>
        <v>0.13149399846004997</v>
      </c>
      <c r="AF393" s="14" t="str">
        <f>B393&amp;"|"&amp;TEXT(E393,"000")&amp;"|"&amp;TEXT(M393,"0.0000")</f>
        <v>2015|125|0.7500</v>
      </c>
      <c r="AG393" s="22" t="str">
        <f>IF(AND(B393&gt;=2015,B393&lt;=2024,C393=19,G393=41,I393=2,K393="A",L393="RBUP",M393&gt;=0.5,M393&lt;=0.85),"IN","OUT")</f>
        <v>IN</v>
      </c>
    </row>
    <row r="394" spans="1:33">
      <c r="A394" s="14" t="s">
        <v>79</v>
      </c>
      <c r="B394" s="16">
        <v>2015</v>
      </c>
      <c r="C394" s="16">
        <v>19</v>
      </c>
      <c r="D394" s="14" t="s">
        <v>80</v>
      </c>
      <c r="E394" s="16">
        <v>125</v>
      </c>
      <c r="F394" s="14" t="s">
        <v>148</v>
      </c>
      <c r="G394" s="16">
        <v>41</v>
      </c>
      <c r="H394" s="14" t="s">
        <v>82</v>
      </c>
      <c r="I394" s="16">
        <v>2</v>
      </c>
      <c r="J394" s="14" t="s">
        <v>83</v>
      </c>
      <c r="K394" s="14" t="s">
        <v>84</v>
      </c>
      <c r="L394" s="14" t="s">
        <v>85</v>
      </c>
      <c r="M394" s="23">
        <v>0.8</v>
      </c>
      <c r="N394" s="16">
        <v>225</v>
      </c>
      <c r="O394" s="16">
        <v>171</v>
      </c>
      <c r="P394" s="16">
        <v>17</v>
      </c>
      <c r="Q394" s="16">
        <v>244</v>
      </c>
      <c r="R394" s="16">
        <v>22</v>
      </c>
      <c r="S394" s="14" t="s">
        <v>86</v>
      </c>
      <c r="T394" s="16">
        <v>29921</v>
      </c>
      <c r="U394" s="16">
        <v>0</v>
      </c>
      <c r="V394" s="18">
        <v>16121379</v>
      </c>
      <c r="W394" s="18">
        <v>1813351</v>
      </c>
      <c r="X394" s="18">
        <v>1133806</v>
      </c>
      <c r="Y394" s="18">
        <v>0</v>
      </c>
      <c r="Z394" s="18">
        <v>0</v>
      </c>
      <c r="AA394" s="18">
        <v>0</v>
      </c>
      <c r="AB394" s="18">
        <v>243526</v>
      </c>
      <c r="AC394" s="23">
        <v>0.13</v>
      </c>
      <c r="AD394" s="14" t="str">
        <f>IF(E394=113,"Linn","Iowa ex-Linn")</f>
        <v>Iowa ex-Linn</v>
      </c>
      <c r="AE394" s="23">
        <f>IFERROR(AB394/W394,"N/M")</f>
        <v>0.1342961180709085</v>
      </c>
      <c r="AF394" s="14" t="str">
        <f>B394&amp;"|"&amp;TEXT(E394,"000")&amp;"|"&amp;TEXT(M394,"0.0000")</f>
        <v>2015|125|0.8000</v>
      </c>
      <c r="AG394" s="22" t="str">
        <f>IF(AND(B394&gt;=2015,B394&lt;=2024,C394=19,G394=41,I394=2,K394="A",L394="RBUP",M394&gt;=0.5,M394&lt;=0.85),"IN","OUT")</f>
        <v>IN</v>
      </c>
    </row>
    <row r="395" spans="1:33">
      <c r="A395" s="14" t="s">
        <v>79</v>
      </c>
      <c r="B395" s="16">
        <v>2015</v>
      </c>
      <c r="C395" s="16">
        <v>19</v>
      </c>
      <c r="D395" s="14" t="s">
        <v>80</v>
      </c>
      <c r="E395" s="16">
        <v>125</v>
      </c>
      <c r="F395" s="14" t="s">
        <v>148</v>
      </c>
      <c r="G395" s="16">
        <v>41</v>
      </c>
      <c r="H395" s="14" t="s">
        <v>82</v>
      </c>
      <c r="I395" s="16">
        <v>2</v>
      </c>
      <c r="J395" s="14" t="s">
        <v>83</v>
      </c>
      <c r="K395" s="14" t="s">
        <v>84</v>
      </c>
      <c r="L395" s="14" t="s">
        <v>85</v>
      </c>
      <c r="M395" s="23">
        <v>0.85</v>
      </c>
      <c r="N395" s="16">
        <v>101</v>
      </c>
      <c r="O395" s="16">
        <v>75</v>
      </c>
      <c r="P395" s="16">
        <v>14</v>
      </c>
      <c r="Q395" s="16">
        <v>124</v>
      </c>
      <c r="R395" s="16">
        <v>18</v>
      </c>
      <c r="S395" s="14" t="s">
        <v>86</v>
      </c>
      <c r="T395" s="16">
        <v>16176</v>
      </c>
      <c r="U395" s="16">
        <v>0</v>
      </c>
      <c r="V395" s="18">
        <v>9319994</v>
      </c>
      <c r="W395" s="18">
        <v>1223571</v>
      </c>
      <c r="X395" s="18">
        <v>581883</v>
      </c>
      <c r="Y395" s="18">
        <v>0</v>
      </c>
      <c r="Z395" s="18">
        <v>0</v>
      </c>
      <c r="AA395" s="18">
        <v>0</v>
      </c>
      <c r="AB395" s="18">
        <v>243393</v>
      </c>
      <c r="AC395" s="23">
        <v>0.2</v>
      </c>
      <c r="AD395" s="14" t="str">
        <f>IF(E395=113,"Linn","Iowa ex-Linn")</f>
        <v>Iowa ex-Linn</v>
      </c>
      <c r="AE395" s="23">
        <f>IFERROR(AB395/W395,"N/M")</f>
        <v>0.19892020977940797</v>
      </c>
      <c r="AF395" s="14" t="str">
        <f>B395&amp;"|"&amp;TEXT(E395,"000")&amp;"|"&amp;TEXT(M395,"0.0000")</f>
        <v>2015|125|0.8500</v>
      </c>
      <c r="AG395" s="22" t="str">
        <f>IF(AND(B395&gt;=2015,B395&lt;=2024,C395=19,G395=41,I395=2,K395="A",L395="RBUP",M395&gt;=0.5,M395&lt;=0.85),"IN","OUT")</f>
        <v>IN</v>
      </c>
    </row>
    <row r="396" spans="1:33">
      <c r="A396" s="14" t="s">
        <v>79</v>
      </c>
      <c r="B396" s="16">
        <v>2015</v>
      </c>
      <c r="C396" s="16">
        <v>19</v>
      </c>
      <c r="D396" s="14" t="s">
        <v>80</v>
      </c>
      <c r="E396" s="16">
        <v>127</v>
      </c>
      <c r="F396" s="14" t="s">
        <v>149</v>
      </c>
      <c r="G396" s="16">
        <v>41</v>
      </c>
      <c r="H396" s="14" t="s">
        <v>82</v>
      </c>
      <c r="I396" s="16">
        <v>2</v>
      </c>
      <c r="J396" s="14" t="s">
        <v>83</v>
      </c>
      <c r="K396" s="14" t="s">
        <v>84</v>
      </c>
      <c r="L396" s="14" t="s">
        <v>85</v>
      </c>
      <c r="M396" s="23">
        <v>0.5</v>
      </c>
      <c r="N396" s="16">
        <v>4</v>
      </c>
      <c r="O396" s="16">
        <v>3</v>
      </c>
      <c r="P396" s="16">
        <v>0</v>
      </c>
      <c r="Q396" s="16">
        <v>3</v>
      </c>
      <c r="R396" s="16">
        <v>0</v>
      </c>
      <c r="S396" s="14" t="s">
        <v>86</v>
      </c>
      <c r="T396" s="16">
        <v>158</v>
      </c>
      <c r="U396" s="16">
        <v>0</v>
      </c>
      <c r="V396" s="18">
        <v>50329</v>
      </c>
      <c r="W396" s="18">
        <v>293</v>
      </c>
      <c r="X396" s="18">
        <v>229</v>
      </c>
      <c r="Y396" s="18">
        <v>0</v>
      </c>
      <c r="Z396" s="18">
        <v>0</v>
      </c>
      <c r="AA396" s="18">
        <v>0</v>
      </c>
      <c r="AB396" s="18">
        <v>0</v>
      </c>
      <c r="AC396" s="23">
        <v>0</v>
      </c>
      <c r="AD396" s="14" t="str">
        <f>IF(E396=113,"Linn","Iowa ex-Linn")</f>
        <v>Iowa ex-Linn</v>
      </c>
      <c r="AE396" s="23">
        <f>IFERROR(AB396/W396,"N/M")</f>
        <v>0.0</v>
      </c>
      <c r="AF396" s="14" t="str">
        <f>B396&amp;"|"&amp;TEXT(E396,"000")&amp;"|"&amp;TEXT(M396,"0.0000")</f>
        <v>2015|127|0.5000</v>
      </c>
      <c r="AG396" s="22" t="str">
        <f>IF(AND(B396&gt;=2015,B396&lt;=2024,C396=19,G396=41,I396=2,K396="A",L396="RBUP",M396&gt;=0.5,M396&lt;=0.85),"IN","OUT")</f>
        <v>IN</v>
      </c>
    </row>
    <row r="397" spans="1:33">
      <c r="A397" s="14" t="s">
        <v>79</v>
      </c>
      <c r="B397" s="16">
        <v>2015</v>
      </c>
      <c r="C397" s="16">
        <v>19</v>
      </c>
      <c r="D397" s="14" t="s">
        <v>80</v>
      </c>
      <c r="E397" s="16">
        <v>127</v>
      </c>
      <c r="F397" s="14" t="s">
        <v>149</v>
      </c>
      <c r="G397" s="16">
        <v>41</v>
      </c>
      <c r="H397" s="14" t="s">
        <v>82</v>
      </c>
      <c r="I397" s="16">
        <v>2</v>
      </c>
      <c r="J397" s="14" t="s">
        <v>83</v>
      </c>
      <c r="K397" s="14" t="s">
        <v>84</v>
      </c>
      <c r="L397" s="14" t="s">
        <v>85</v>
      </c>
      <c r="M397" s="23">
        <v>0.65</v>
      </c>
      <c r="N397" s="16">
        <v>9</v>
      </c>
      <c r="O397" s="16">
        <v>8</v>
      </c>
      <c r="P397" s="16">
        <v>0</v>
      </c>
      <c r="Q397" s="16">
        <v>10</v>
      </c>
      <c r="R397" s="16">
        <v>0</v>
      </c>
      <c r="S397" s="14" t="s">
        <v>86</v>
      </c>
      <c r="T397" s="16">
        <v>670</v>
      </c>
      <c r="U397" s="16">
        <v>0</v>
      </c>
      <c r="V397" s="18">
        <v>343092</v>
      </c>
      <c r="W397" s="18">
        <v>5274</v>
      </c>
      <c r="X397" s="18">
        <v>3348</v>
      </c>
      <c r="Y397" s="18">
        <v>0</v>
      </c>
      <c r="Z397" s="18">
        <v>0</v>
      </c>
      <c r="AA397" s="18">
        <v>0</v>
      </c>
      <c r="AB397" s="18">
        <v>0</v>
      </c>
      <c r="AC397" s="23">
        <v>0</v>
      </c>
      <c r="AD397" s="14" t="str">
        <f>IF(E397=113,"Linn","Iowa ex-Linn")</f>
        <v>Iowa ex-Linn</v>
      </c>
      <c r="AE397" s="23">
        <f>IFERROR(AB397/W397,"N/M")</f>
        <v>0.0</v>
      </c>
      <c r="AF397" s="14" t="str">
        <f>B397&amp;"|"&amp;TEXT(E397,"000")&amp;"|"&amp;TEXT(M397,"0.0000")</f>
        <v>2015|127|0.6500</v>
      </c>
      <c r="AG397" s="22" t="str">
        <f>IF(AND(B397&gt;=2015,B397&lt;=2024,C397=19,G397=41,I397=2,K397="A",L397="RBUP",M397&gt;=0.5,M397&lt;=0.85),"IN","OUT")</f>
        <v>IN</v>
      </c>
    </row>
    <row r="398" spans="1:33">
      <c r="A398" s="14" t="s">
        <v>79</v>
      </c>
      <c r="B398" s="16">
        <v>2015</v>
      </c>
      <c r="C398" s="16">
        <v>19</v>
      </c>
      <c r="D398" s="14" t="s">
        <v>80</v>
      </c>
      <c r="E398" s="16">
        <v>127</v>
      </c>
      <c r="F398" s="14" t="s">
        <v>149</v>
      </c>
      <c r="G398" s="16">
        <v>41</v>
      </c>
      <c r="H398" s="14" t="s">
        <v>82</v>
      </c>
      <c r="I398" s="16">
        <v>2</v>
      </c>
      <c r="J398" s="14" t="s">
        <v>83</v>
      </c>
      <c r="K398" s="14" t="s">
        <v>84</v>
      </c>
      <c r="L398" s="14" t="s">
        <v>85</v>
      </c>
      <c r="M398" s="23">
        <v>0.7</v>
      </c>
      <c r="N398" s="16">
        <v>32</v>
      </c>
      <c r="O398" s="16">
        <v>28</v>
      </c>
      <c r="P398" s="16">
        <v>0</v>
      </c>
      <c r="Q398" s="16">
        <v>40</v>
      </c>
      <c r="R398" s="16">
        <v>0</v>
      </c>
      <c r="S398" s="14" t="s">
        <v>86</v>
      </c>
      <c r="T398" s="16">
        <v>6161</v>
      </c>
      <c r="U398" s="16">
        <v>0</v>
      </c>
      <c r="V398" s="18">
        <v>3628730</v>
      </c>
      <c r="W398" s="18">
        <v>86449</v>
      </c>
      <c r="X398" s="18">
        <v>60171</v>
      </c>
      <c r="Y398" s="18">
        <v>0</v>
      </c>
      <c r="Z398" s="18">
        <v>0</v>
      </c>
      <c r="AA398" s="18">
        <v>0</v>
      </c>
      <c r="AB398" s="18">
        <v>0</v>
      </c>
      <c r="AC398" s="23">
        <v>0</v>
      </c>
      <c r="AD398" s="14" t="str">
        <f>IF(E398=113,"Linn","Iowa ex-Linn")</f>
        <v>Iowa ex-Linn</v>
      </c>
      <c r="AE398" s="23">
        <f>IFERROR(AB398/W398,"N/M")</f>
        <v>0.0</v>
      </c>
      <c r="AF398" s="14" t="str">
        <f>B398&amp;"|"&amp;TEXT(E398,"000")&amp;"|"&amp;TEXT(M398,"0.0000")</f>
        <v>2015|127|0.7000</v>
      </c>
      <c r="AG398" s="22" t="str">
        <f>IF(AND(B398&gt;=2015,B398&lt;=2024,C398=19,G398=41,I398=2,K398="A",L398="RBUP",M398&gt;=0.5,M398&lt;=0.85),"IN","OUT")</f>
        <v>IN</v>
      </c>
    </row>
    <row r="399" spans="1:33">
      <c r="A399" s="14" t="s">
        <v>79</v>
      </c>
      <c r="B399" s="16">
        <v>2015</v>
      </c>
      <c r="C399" s="16">
        <v>19</v>
      </c>
      <c r="D399" s="14" t="s">
        <v>80</v>
      </c>
      <c r="E399" s="16">
        <v>127</v>
      </c>
      <c r="F399" s="14" t="s">
        <v>149</v>
      </c>
      <c r="G399" s="16">
        <v>41</v>
      </c>
      <c r="H399" s="14" t="s">
        <v>82</v>
      </c>
      <c r="I399" s="16">
        <v>2</v>
      </c>
      <c r="J399" s="14" t="s">
        <v>83</v>
      </c>
      <c r="K399" s="14" t="s">
        <v>84</v>
      </c>
      <c r="L399" s="14" t="s">
        <v>85</v>
      </c>
      <c r="M399" s="23">
        <v>0.75</v>
      </c>
      <c r="N399" s="16">
        <v>84</v>
      </c>
      <c r="O399" s="16">
        <v>60</v>
      </c>
      <c r="P399" s="16">
        <v>2</v>
      </c>
      <c r="Q399" s="16">
        <v>108</v>
      </c>
      <c r="R399" s="16">
        <v>2</v>
      </c>
      <c r="S399" s="14" t="s">
        <v>86</v>
      </c>
      <c r="T399" s="16">
        <v>9459</v>
      </c>
      <c r="U399" s="16">
        <v>0</v>
      </c>
      <c r="V399" s="18">
        <v>5868448</v>
      </c>
      <c r="W399" s="18">
        <v>197615</v>
      </c>
      <c r="X399" s="18">
        <v>122978</v>
      </c>
      <c r="Y399" s="18">
        <v>0</v>
      </c>
      <c r="Z399" s="18">
        <v>0</v>
      </c>
      <c r="AA399" s="18">
        <v>0</v>
      </c>
      <c r="AB399" s="18">
        <v>9373</v>
      </c>
      <c r="AC399" s="23">
        <v>0.05</v>
      </c>
      <c r="AD399" s="14" t="str">
        <f>IF(E399=113,"Linn","Iowa ex-Linn")</f>
        <v>Iowa ex-Linn</v>
      </c>
      <c r="AE399" s="23">
        <f>IFERROR(AB399/W399,"N/M")</f>
        <v>0.04743061002454267</v>
      </c>
      <c r="AF399" s="14" t="str">
        <f>B399&amp;"|"&amp;TEXT(E399,"000")&amp;"|"&amp;TEXT(M399,"0.0000")</f>
        <v>2015|127|0.7500</v>
      </c>
      <c r="AG399" s="22" t="str">
        <f>IF(AND(B399&gt;=2015,B399&lt;=2024,C399=19,G399=41,I399=2,K399="A",L399="RBUP",M399&gt;=0.5,M399&lt;=0.85),"IN","OUT")</f>
        <v>IN</v>
      </c>
    </row>
    <row r="400" spans="1:33">
      <c r="A400" s="14" t="s">
        <v>79</v>
      </c>
      <c r="B400" s="16">
        <v>2015</v>
      </c>
      <c r="C400" s="16">
        <v>19</v>
      </c>
      <c r="D400" s="14" t="s">
        <v>80</v>
      </c>
      <c r="E400" s="16">
        <v>127</v>
      </c>
      <c r="F400" s="14" t="s">
        <v>149</v>
      </c>
      <c r="G400" s="16">
        <v>41</v>
      </c>
      <c r="H400" s="14" t="s">
        <v>82</v>
      </c>
      <c r="I400" s="16">
        <v>2</v>
      </c>
      <c r="J400" s="14" t="s">
        <v>83</v>
      </c>
      <c r="K400" s="14" t="s">
        <v>84</v>
      </c>
      <c r="L400" s="14" t="s">
        <v>85</v>
      </c>
      <c r="M400" s="23">
        <v>0.8</v>
      </c>
      <c r="N400" s="16">
        <v>238</v>
      </c>
      <c r="O400" s="16">
        <v>195</v>
      </c>
      <c r="P400" s="16">
        <v>8</v>
      </c>
      <c r="Q400" s="16">
        <v>294</v>
      </c>
      <c r="R400" s="16">
        <v>9</v>
      </c>
      <c r="S400" s="14" t="s">
        <v>86</v>
      </c>
      <c r="T400" s="16">
        <v>37953</v>
      </c>
      <c r="U400" s="16">
        <v>0</v>
      </c>
      <c r="V400" s="18">
        <v>24927506</v>
      </c>
      <c r="W400" s="18">
        <v>1122578</v>
      </c>
      <c r="X400" s="18">
        <v>650172</v>
      </c>
      <c r="Y400" s="18">
        <v>0</v>
      </c>
      <c r="Z400" s="18">
        <v>0</v>
      </c>
      <c r="AA400" s="18">
        <v>0</v>
      </c>
      <c r="AB400" s="18">
        <v>6514</v>
      </c>
      <c r="AC400" s="23">
        <v>0.01</v>
      </c>
      <c r="AD400" s="14" t="str">
        <f>IF(E400=113,"Linn","Iowa ex-Linn")</f>
        <v>Iowa ex-Linn</v>
      </c>
      <c r="AE400" s="23">
        <f>IFERROR(AB400/W400,"N/M")</f>
        <v>0.00580271482248895</v>
      </c>
      <c r="AF400" s="14" t="str">
        <f>B400&amp;"|"&amp;TEXT(E400,"000")&amp;"|"&amp;TEXT(M400,"0.0000")</f>
        <v>2015|127|0.8000</v>
      </c>
      <c r="AG400" s="22" t="str">
        <f>IF(AND(B400&gt;=2015,B400&lt;=2024,C400=19,G400=41,I400=2,K400="A",L400="RBUP",M400&gt;=0.5,M400&lt;=0.85),"IN","OUT")</f>
        <v>IN</v>
      </c>
    </row>
    <row r="401" spans="1:33">
      <c r="A401" s="14" t="s">
        <v>79</v>
      </c>
      <c r="B401" s="16">
        <v>2015</v>
      </c>
      <c r="C401" s="16">
        <v>19</v>
      </c>
      <c r="D401" s="14" t="s">
        <v>80</v>
      </c>
      <c r="E401" s="16">
        <v>127</v>
      </c>
      <c r="F401" s="14" t="s">
        <v>149</v>
      </c>
      <c r="G401" s="16">
        <v>41</v>
      </c>
      <c r="H401" s="14" t="s">
        <v>82</v>
      </c>
      <c r="I401" s="16">
        <v>2</v>
      </c>
      <c r="J401" s="14" t="s">
        <v>83</v>
      </c>
      <c r="K401" s="14" t="s">
        <v>84</v>
      </c>
      <c r="L401" s="14" t="s">
        <v>85</v>
      </c>
      <c r="M401" s="23">
        <v>0.85</v>
      </c>
      <c r="N401" s="16">
        <v>409</v>
      </c>
      <c r="O401" s="16">
        <v>345</v>
      </c>
      <c r="P401" s="16">
        <v>39</v>
      </c>
      <c r="Q401" s="16">
        <v>474</v>
      </c>
      <c r="R401" s="16">
        <v>47</v>
      </c>
      <c r="S401" s="14" t="s">
        <v>86</v>
      </c>
      <c r="T401" s="16">
        <v>82276</v>
      </c>
      <c r="U401" s="16">
        <v>0</v>
      </c>
      <c r="V401" s="18">
        <v>56984140</v>
      </c>
      <c r="W401" s="18">
        <v>3116096</v>
      </c>
      <c r="X401" s="18">
        <v>1516532</v>
      </c>
      <c r="Y401" s="18">
        <v>0</v>
      </c>
      <c r="Z401" s="18">
        <v>0</v>
      </c>
      <c r="AA401" s="18">
        <v>0</v>
      </c>
      <c r="AB401" s="18">
        <v>329129</v>
      </c>
      <c r="AC401" s="23">
        <v>0.11</v>
      </c>
      <c r="AD401" s="14" t="str">
        <f>IF(E401=113,"Linn","Iowa ex-Linn")</f>
        <v>Iowa ex-Linn</v>
      </c>
      <c r="AE401" s="23">
        <f>IFERROR(AB401/W401,"N/M")</f>
        <v>0.10562222729980078</v>
      </c>
      <c r="AF401" s="14" t="str">
        <f>B401&amp;"|"&amp;TEXT(E401,"000")&amp;"|"&amp;TEXT(M401,"0.0000")</f>
        <v>2015|127|0.8500</v>
      </c>
      <c r="AG401" s="22" t="str">
        <f>IF(AND(B401&gt;=2015,B401&lt;=2024,C401=19,G401=41,I401=2,K401="A",L401="RBUP",M401&gt;=0.5,M401&lt;=0.85),"IN","OUT")</f>
        <v>IN</v>
      </c>
    </row>
    <row r="402" spans="1:33">
      <c r="A402" s="14" t="s">
        <v>79</v>
      </c>
      <c r="B402" s="16">
        <v>2015</v>
      </c>
      <c r="C402" s="16">
        <v>19</v>
      </c>
      <c r="D402" s="14" t="s">
        <v>80</v>
      </c>
      <c r="E402" s="16">
        <v>129</v>
      </c>
      <c r="F402" s="14" t="s">
        <v>150</v>
      </c>
      <c r="G402" s="16">
        <v>41</v>
      </c>
      <c r="H402" s="14" t="s">
        <v>82</v>
      </c>
      <c r="I402" s="16">
        <v>2</v>
      </c>
      <c r="J402" s="14" t="s">
        <v>83</v>
      </c>
      <c r="K402" s="14" t="s">
        <v>84</v>
      </c>
      <c r="L402" s="14" t="s">
        <v>85</v>
      </c>
      <c r="M402" s="23">
        <v>0.5</v>
      </c>
      <c r="N402" s="16">
        <v>1</v>
      </c>
      <c r="O402" s="16">
        <v>0</v>
      </c>
      <c r="P402" s="16">
        <v>0</v>
      </c>
      <c r="Q402" s="16">
        <v>0</v>
      </c>
      <c r="R402" s="16">
        <v>0</v>
      </c>
      <c r="S402" s="14" t="s">
        <v>86</v>
      </c>
      <c r="T402" s="16">
        <v>0</v>
      </c>
      <c r="U402" s="16">
        <v>0</v>
      </c>
      <c r="V402" s="18">
        <v>0</v>
      </c>
      <c r="W402" s="18">
        <v>0</v>
      </c>
      <c r="X402" s="18">
        <v>0</v>
      </c>
      <c r="Y402" s="18">
        <v>0</v>
      </c>
      <c r="Z402" s="18">
        <v>0</v>
      </c>
      <c r="AA402" s="18">
        <v>0</v>
      </c>
      <c r="AB402" s="18">
        <v>0</v>
      </c>
      <c r="AC402" s="23">
        <v>0</v>
      </c>
      <c r="AD402" s="14" t="str">
        <f>IF(E402=113,"Linn","Iowa ex-Linn")</f>
        <v>Iowa ex-Linn</v>
      </c>
      <c r="AE402" s="23" t="str">
        <f>IFERROR(AB402/W402,"N/M")</f>
        <v>N/M</v>
      </c>
      <c r="AF402" s="14" t="str">
        <f>B402&amp;"|"&amp;TEXT(E402,"000")&amp;"|"&amp;TEXT(M402,"0.0000")</f>
        <v>2015|129|0.5000</v>
      </c>
      <c r="AG402" s="22" t="str">
        <f>IF(AND(B402&gt;=2015,B402&lt;=2024,C402=19,G402=41,I402=2,K402="A",L402="RBUP",M402&gt;=0.5,M402&lt;=0.85),"IN","OUT")</f>
        <v>IN</v>
      </c>
    </row>
    <row r="403" spans="1:33">
      <c r="A403" s="14" t="s">
        <v>79</v>
      </c>
      <c r="B403" s="16">
        <v>2015</v>
      </c>
      <c r="C403" s="16">
        <v>19</v>
      </c>
      <c r="D403" s="14" t="s">
        <v>80</v>
      </c>
      <c r="E403" s="16">
        <v>129</v>
      </c>
      <c r="F403" s="14" t="s">
        <v>150</v>
      </c>
      <c r="G403" s="16">
        <v>41</v>
      </c>
      <c r="H403" s="14" t="s">
        <v>82</v>
      </c>
      <c r="I403" s="16">
        <v>2</v>
      </c>
      <c r="J403" s="14" t="s">
        <v>83</v>
      </c>
      <c r="K403" s="14" t="s">
        <v>84</v>
      </c>
      <c r="L403" s="14" t="s">
        <v>85</v>
      </c>
      <c r="M403" s="23">
        <v>0.55</v>
      </c>
      <c r="N403" s="16">
        <v>1</v>
      </c>
      <c r="O403" s="16">
        <v>0</v>
      </c>
      <c r="P403" s="16">
        <v>0</v>
      </c>
      <c r="Q403" s="16">
        <v>0</v>
      </c>
      <c r="R403" s="16">
        <v>0</v>
      </c>
      <c r="S403" s="14" t="s">
        <v>86</v>
      </c>
      <c r="T403" s="16">
        <v>0</v>
      </c>
      <c r="U403" s="16">
        <v>0</v>
      </c>
      <c r="V403" s="18">
        <v>0</v>
      </c>
      <c r="W403" s="18">
        <v>0</v>
      </c>
      <c r="X403" s="18">
        <v>0</v>
      </c>
      <c r="Y403" s="18">
        <v>0</v>
      </c>
      <c r="Z403" s="18">
        <v>0</v>
      </c>
      <c r="AA403" s="18">
        <v>0</v>
      </c>
      <c r="AB403" s="18">
        <v>0</v>
      </c>
      <c r="AC403" s="23">
        <v>0</v>
      </c>
      <c r="AD403" s="14" t="str">
        <f>IF(E403=113,"Linn","Iowa ex-Linn")</f>
        <v>Iowa ex-Linn</v>
      </c>
      <c r="AE403" s="23" t="str">
        <f>IFERROR(AB403/W403,"N/M")</f>
        <v>N/M</v>
      </c>
      <c r="AF403" s="14" t="str">
        <f>B403&amp;"|"&amp;TEXT(E403,"000")&amp;"|"&amp;TEXT(M403,"0.0000")</f>
        <v>2015|129|0.5500</v>
      </c>
      <c r="AG403" s="22" t="str">
        <f>IF(AND(B403&gt;=2015,B403&lt;=2024,C403=19,G403=41,I403=2,K403="A",L403="RBUP",M403&gt;=0.5,M403&lt;=0.85),"IN","OUT")</f>
        <v>IN</v>
      </c>
    </row>
    <row r="404" spans="1:33">
      <c r="A404" s="14" t="s">
        <v>79</v>
      </c>
      <c r="B404" s="16">
        <v>2015</v>
      </c>
      <c r="C404" s="16">
        <v>19</v>
      </c>
      <c r="D404" s="14" t="s">
        <v>80</v>
      </c>
      <c r="E404" s="16">
        <v>129</v>
      </c>
      <c r="F404" s="14" t="s">
        <v>150</v>
      </c>
      <c r="G404" s="16">
        <v>41</v>
      </c>
      <c r="H404" s="14" t="s">
        <v>82</v>
      </c>
      <c r="I404" s="16">
        <v>2</v>
      </c>
      <c r="J404" s="14" t="s">
        <v>83</v>
      </c>
      <c r="K404" s="14" t="s">
        <v>84</v>
      </c>
      <c r="L404" s="14" t="s">
        <v>85</v>
      </c>
      <c r="M404" s="23">
        <v>0.6</v>
      </c>
      <c r="N404" s="16">
        <v>4</v>
      </c>
      <c r="O404" s="16">
        <v>3</v>
      </c>
      <c r="P404" s="16">
        <v>0</v>
      </c>
      <c r="Q404" s="16">
        <v>4</v>
      </c>
      <c r="R404" s="16">
        <v>0</v>
      </c>
      <c r="S404" s="14" t="s">
        <v>86</v>
      </c>
      <c r="T404" s="16">
        <v>231</v>
      </c>
      <c r="U404" s="16">
        <v>0</v>
      </c>
      <c r="V404" s="18">
        <v>88592</v>
      </c>
      <c r="W404" s="18">
        <v>3063</v>
      </c>
      <c r="X404" s="18">
        <v>1961</v>
      </c>
      <c r="Y404" s="18">
        <v>0</v>
      </c>
      <c r="Z404" s="18">
        <v>0</v>
      </c>
      <c r="AA404" s="18">
        <v>0</v>
      </c>
      <c r="AB404" s="18">
        <v>0</v>
      </c>
      <c r="AC404" s="23">
        <v>0</v>
      </c>
      <c r="AD404" s="14" t="str">
        <f>IF(E404=113,"Linn","Iowa ex-Linn")</f>
        <v>Iowa ex-Linn</v>
      </c>
      <c r="AE404" s="23">
        <f>IFERROR(AB404/W404,"N/M")</f>
        <v>0.0</v>
      </c>
      <c r="AF404" s="14" t="str">
        <f>B404&amp;"|"&amp;TEXT(E404,"000")&amp;"|"&amp;TEXT(M404,"0.0000")</f>
        <v>2015|129|0.6000</v>
      </c>
      <c r="AG404" s="22" t="str">
        <f>IF(AND(B404&gt;=2015,B404&lt;=2024,C404=19,G404=41,I404=2,K404="A",L404="RBUP",M404&gt;=0.5,M404&lt;=0.85),"IN","OUT")</f>
        <v>IN</v>
      </c>
    </row>
    <row r="405" spans="1:33">
      <c r="A405" s="14" t="s">
        <v>79</v>
      </c>
      <c r="B405" s="16">
        <v>2015</v>
      </c>
      <c r="C405" s="16">
        <v>19</v>
      </c>
      <c r="D405" s="14" t="s">
        <v>80</v>
      </c>
      <c r="E405" s="16">
        <v>129</v>
      </c>
      <c r="F405" s="14" t="s">
        <v>150</v>
      </c>
      <c r="G405" s="16">
        <v>41</v>
      </c>
      <c r="H405" s="14" t="s">
        <v>82</v>
      </c>
      <c r="I405" s="16">
        <v>2</v>
      </c>
      <c r="J405" s="14" t="s">
        <v>83</v>
      </c>
      <c r="K405" s="14" t="s">
        <v>84</v>
      </c>
      <c r="L405" s="14" t="s">
        <v>85</v>
      </c>
      <c r="M405" s="23">
        <v>0.65</v>
      </c>
      <c r="N405" s="16">
        <v>8</v>
      </c>
      <c r="O405" s="16">
        <v>6</v>
      </c>
      <c r="P405" s="16">
        <v>0</v>
      </c>
      <c r="Q405" s="16">
        <v>7</v>
      </c>
      <c r="R405" s="16">
        <v>0</v>
      </c>
      <c r="S405" s="14" t="s">
        <v>86</v>
      </c>
      <c r="T405" s="16">
        <v>341</v>
      </c>
      <c r="U405" s="16">
        <v>0</v>
      </c>
      <c r="V405" s="18">
        <v>153187</v>
      </c>
      <c r="W405" s="18">
        <v>4863</v>
      </c>
      <c r="X405" s="18">
        <v>2869</v>
      </c>
      <c r="Y405" s="18">
        <v>0</v>
      </c>
      <c r="Z405" s="18">
        <v>0</v>
      </c>
      <c r="AA405" s="18">
        <v>0</v>
      </c>
      <c r="AB405" s="18">
        <v>0</v>
      </c>
      <c r="AC405" s="23">
        <v>0</v>
      </c>
      <c r="AD405" s="14" t="str">
        <f>IF(E405=113,"Linn","Iowa ex-Linn")</f>
        <v>Iowa ex-Linn</v>
      </c>
      <c r="AE405" s="23">
        <f>IFERROR(AB405/W405,"N/M")</f>
        <v>0.0</v>
      </c>
      <c r="AF405" s="14" t="str">
        <f>B405&amp;"|"&amp;TEXT(E405,"000")&amp;"|"&amp;TEXT(M405,"0.0000")</f>
        <v>2015|129|0.6500</v>
      </c>
      <c r="AG405" s="22" t="str">
        <f>IF(AND(B405&gt;=2015,B405&lt;=2024,C405=19,G405=41,I405=2,K405="A",L405="RBUP",M405&gt;=0.5,M405&lt;=0.85),"IN","OUT")</f>
        <v>IN</v>
      </c>
    </row>
    <row r="406" spans="1:33">
      <c r="A406" s="14" t="s">
        <v>79</v>
      </c>
      <c r="B406" s="16">
        <v>2015</v>
      </c>
      <c r="C406" s="16">
        <v>19</v>
      </c>
      <c r="D406" s="14" t="s">
        <v>80</v>
      </c>
      <c r="E406" s="16">
        <v>129</v>
      </c>
      <c r="F406" s="14" t="s">
        <v>150</v>
      </c>
      <c r="G406" s="16">
        <v>41</v>
      </c>
      <c r="H406" s="14" t="s">
        <v>82</v>
      </c>
      <c r="I406" s="16">
        <v>2</v>
      </c>
      <c r="J406" s="14" t="s">
        <v>83</v>
      </c>
      <c r="K406" s="14" t="s">
        <v>84</v>
      </c>
      <c r="L406" s="14" t="s">
        <v>85</v>
      </c>
      <c r="M406" s="23">
        <v>0.7</v>
      </c>
      <c r="N406" s="16">
        <v>33</v>
      </c>
      <c r="O406" s="16">
        <v>29</v>
      </c>
      <c r="P406" s="16">
        <v>0</v>
      </c>
      <c r="Q406" s="16">
        <v>44</v>
      </c>
      <c r="R406" s="16">
        <v>0</v>
      </c>
      <c r="S406" s="14" t="s">
        <v>86</v>
      </c>
      <c r="T406" s="16">
        <v>3238</v>
      </c>
      <c r="U406" s="16">
        <v>0</v>
      </c>
      <c r="V406" s="18">
        <v>1598323</v>
      </c>
      <c r="W406" s="18">
        <v>82072</v>
      </c>
      <c r="X406" s="18">
        <v>48423</v>
      </c>
      <c r="Y406" s="18">
        <v>0</v>
      </c>
      <c r="Z406" s="18">
        <v>0</v>
      </c>
      <c r="AA406" s="18">
        <v>0</v>
      </c>
      <c r="AB406" s="18">
        <v>0</v>
      </c>
      <c r="AC406" s="23">
        <v>0</v>
      </c>
      <c r="AD406" s="14" t="str">
        <f>IF(E406=113,"Linn","Iowa ex-Linn")</f>
        <v>Iowa ex-Linn</v>
      </c>
      <c r="AE406" s="23">
        <f>IFERROR(AB406/W406,"N/M")</f>
        <v>0.0</v>
      </c>
      <c r="AF406" s="14" t="str">
        <f>B406&amp;"|"&amp;TEXT(E406,"000")&amp;"|"&amp;TEXT(M406,"0.0000")</f>
        <v>2015|129|0.7000</v>
      </c>
      <c r="AG406" s="22" t="str">
        <f>IF(AND(B406&gt;=2015,B406&lt;=2024,C406=19,G406=41,I406=2,K406="A",L406="RBUP",M406&gt;=0.5,M406&lt;=0.85),"IN","OUT")</f>
        <v>IN</v>
      </c>
    </row>
    <row r="407" spans="1:33">
      <c r="A407" s="14" t="s">
        <v>79</v>
      </c>
      <c r="B407" s="16">
        <v>2015</v>
      </c>
      <c r="C407" s="16">
        <v>19</v>
      </c>
      <c r="D407" s="14" t="s">
        <v>80</v>
      </c>
      <c r="E407" s="16">
        <v>129</v>
      </c>
      <c r="F407" s="14" t="s">
        <v>150</v>
      </c>
      <c r="G407" s="16">
        <v>41</v>
      </c>
      <c r="H407" s="14" t="s">
        <v>82</v>
      </c>
      <c r="I407" s="16">
        <v>2</v>
      </c>
      <c r="J407" s="14" t="s">
        <v>83</v>
      </c>
      <c r="K407" s="14" t="s">
        <v>84</v>
      </c>
      <c r="L407" s="14" t="s">
        <v>85</v>
      </c>
      <c r="M407" s="23">
        <v>0.75</v>
      </c>
      <c r="N407" s="16">
        <v>131</v>
      </c>
      <c r="O407" s="16">
        <v>117</v>
      </c>
      <c r="P407" s="16">
        <v>6</v>
      </c>
      <c r="Q407" s="16">
        <v>262</v>
      </c>
      <c r="R407" s="16">
        <v>8</v>
      </c>
      <c r="S407" s="14" t="s">
        <v>86</v>
      </c>
      <c r="T407" s="16">
        <v>17353</v>
      </c>
      <c r="U407" s="16">
        <v>0</v>
      </c>
      <c r="V407" s="18">
        <v>9418341</v>
      </c>
      <c r="W407" s="18">
        <v>586177</v>
      </c>
      <c r="X407" s="18">
        <v>344766</v>
      </c>
      <c r="Y407" s="18">
        <v>0</v>
      </c>
      <c r="Z407" s="18">
        <v>0</v>
      </c>
      <c r="AA407" s="18">
        <v>0</v>
      </c>
      <c r="AB407" s="18">
        <v>57108</v>
      </c>
      <c r="AC407" s="23">
        <v>0.1</v>
      </c>
      <c r="AD407" s="14" t="str">
        <f>IF(E407=113,"Linn","Iowa ex-Linn")</f>
        <v>Iowa ex-Linn</v>
      </c>
      <c r="AE407" s="23">
        <f>IFERROR(AB407/W407,"N/M")</f>
        <v>0.09742449806116582</v>
      </c>
      <c r="AF407" s="14" t="str">
        <f>B407&amp;"|"&amp;TEXT(E407,"000")&amp;"|"&amp;TEXT(M407,"0.0000")</f>
        <v>2015|129|0.7500</v>
      </c>
      <c r="AG407" s="22" t="str">
        <f>IF(AND(B407&gt;=2015,B407&lt;=2024,C407=19,G407=41,I407=2,K407="A",L407="RBUP",M407&gt;=0.5,M407&lt;=0.85),"IN","OUT")</f>
        <v>IN</v>
      </c>
    </row>
    <row r="408" spans="1:33">
      <c r="A408" s="14" t="s">
        <v>79</v>
      </c>
      <c r="B408" s="16">
        <v>2015</v>
      </c>
      <c r="C408" s="16">
        <v>19</v>
      </c>
      <c r="D408" s="14" t="s">
        <v>80</v>
      </c>
      <c r="E408" s="16">
        <v>129</v>
      </c>
      <c r="F408" s="14" t="s">
        <v>150</v>
      </c>
      <c r="G408" s="16">
        <v>41</v>
      </c>
      <c r="H408" s="14" t="s">
        <v>82</v>
      </c>
      <c r="I408" s="16">
        <v>2</v>
      </c>
      <c r="J408" s="14" t="s">
        <v>83</v>
      </c>
      <c r="K408" s="14" t="s">
        <v>84</v>
      </c>
      <c r="L408" s="14" t="s">
        <v>85</v>
      </c>
      <c r="M408" s="23">
        <v>0.8</v>
      </c>
      <c r="N408" s="16">
        <v>243</v>
      </c>
      <c r="O408" s="16">
        <v>216</v>
      </c>
      <c r="P408" s="16">
        <v>20</v>
      </c>
      <c r="Q408" s="16">
        <v>511</v>
      </c>
      <c r="R408" s="16">
        <v>28</v>
      </c>
      <c r="S408" s="14" t="s">
        <v>86</v>
      </c>
      <c r="T408" s="16">
        <v>41970</v>
      </c>
      <c r="U408" s="16">
        <v>0</v>
      </c>
      <c r="V408" s="18">
        <v>23868228</v>
      </c>
      <c r="W408" s="18">
        <v>1789199</v>
      </c>
      <c r="X408" s="18">
        <v>945959</v>
      </c>
      <c r="Y408" s="18">
        <v>0</v>
      </c>
      <c r="Z408" s="18">
        <v>0</v>
      </c>
      <c r="AA408" s="18">
        <v>0</v>
      </c>
      <c r="AB408" s="18">
        <v>249456</v>
      </c>
      <c r="AC408" s="23">
        <v>0.14</v>
      </c>
      <c r="AD408" s="14" t="str">
        <f>IF(E408=113,"Linn","Iowa ex-Linn")</f>
        <v>Iowa ex-Linn</v>
      </c>
      <c r="AE408" s="23">
        <f>IFERROR(AB408/W408,"N/M")</f>
        <v>0.1394232838270086</v>
      </c>
      <c r="AF408" s="14" t="str">
        <f>B408&amp;"|"&amp;TEXT(E408,"000")&amp;"|"&amp;TEXT(M408,"0.0000")</f>
        <v>2015|129|0.8000</v>
      </c>
      <c r="AG408" s="22" t="str">
        <f>IF(AND(B408&gt;=2015,B408&lt;=2024,C408=19,G408=41,I408=2,K408="A",L408="RBUP",M408&gt;=0.5,M408&lt;=0.85),"IN","OUT")</f>
        <v>IN</v>
      </c>
    </row>
    <row r="409" spans="1:33">
      <c r="A409" s="14" t="s">
        <v>79</v>
      </c>
      <c r="B409" s="16">
        <v>2015</v>
      </c>
      <c r="C409" s="16">
        <v>19</v>
      </c>
      <c r="D409" s="14" t="s">
        <v>80</v>
      </c>
      <c r="E409" s="16">
        <v>129</v>
      </c>
      <c r="F409" s="14" t="s">
        <v>150</v>
      </c>
      <c r="G409" s="16">
        <v>41</v>
      </c>
      <c r="H409" s="14" t="s">
        <v>82</v>
      </c>
      <c r="I409" s="16">
        <v>2</v>
      </c>
      <c r="J409" s="14" t="s">
        <v>83</v>
      </c>
      <c r="K409" s="14" t="s">
        <v>84</v>
      </c>
      <c r="L409" s="14" t="s">
        <v>85</v>
      </c>
      <c r="M409" s="23">
        <v>0.85</v>
      </c>
      <c r="N409" s="16">
        <v>130</v>
      </c>
      <c r="O409" s="16">
        <v>109</v>
      </c>
      <c r="P409" s="16">
        <v>16</v>
      </c>
      <c r="Q409" s="16">
        <v>309</v>
      </c>
      <c r="R409" s="16">
        <v>31</v>
      </c>
      <c r="S409" s="14" t="s">
        <v>86</v>
      </c>
      <c r="T409" s="16">
        <v>26053</v>
      </c>
      <c r="U409" s="16">
        <v>0</v>
      </c>
      <c r="V409" s="18">
        <v>15820769</v>
      </c>
      <c r="W409" s="18">
        <v>1398171</v>
      </c>
      <c r="X409" s="18">
        <v>578256</v>
      </c>
      <c r="Y409" s="18">
        <v>0</v>
      </c>
      <c r="Z409" s="18">
        <v>0</v>
      </c>
      <c r="AA409" s="18">
        <v>0</v>
      </c>
      <c r="AB409" s="18">
        <v>179155</v>
      </c>
      <c r="AC409" s="23">
        <v>0.13</v>
      </c>
      <c r="AD409" s="14" t="str">
        <f>IF(E409=113,"Linn","Iowa ex-Linn")</f>
        <v>Iowa ex-Linn</v>
      </c>
      <c r="AE409" s="23">
        <f>IFERROR(AB409/W409,"N/M")</f>
        <v>0.12813525670322157</v>
      </c>
      <c r="AF409" s="14" t="str">
        <f>B409&amp;"|"&amp;TEXT(E409,"000")&amp;"|"&amp;TEXT(M409,"0.0000")</f>
        <v>2015|129|0.8500</v>
      </c>
      <c r="AG409" s="22" t="str">
        <f>IF(AND(B409&gt;=2015,B409&lt;=2024,C409=19,G409=41,I409=2,K409="A",L409="RBUP",M409&gt;=0.5,M409&lt;=0.85),"IN","OUT")</f>
        <v>IN</v>
      </c>
    </row>
    <row r="410" spans="1:33">
      <c r="A410" s="14" t="s">
        <v>79</v>
      </c>
      <c r="B410" s="16">
        <v>2015</v>
      </c>
      <c r="C410" s="16">
        <v>19</v>
      </c>
      <c r="D410" s="14" t="s">
        <v>80</v>
      </c>
      <c r="E410" s="16">
        <v>131</v>
      </c>
      <c r="F410" s="14" t="s">
        <v>151</v>
      </c>
      <c r="G410" s="16">
        <v>41</v>
      </c>
      <c r="H410" s="14" t="s">
        <v>82</v>
      </c>
      <c r="I410" s="16">
        <v>2</v>
      </c>
      <c r="J410" s="14" t="s">
        <v>83</v>
      </c>
      <c r="K410" s="14" t="s">
        <v>84</v>
      </c>
      <c r="L410" s="14" t="s">
        <v>85</v>
      </c>
      <c r="M410" s="23">
        <v>0.6</v>
      </c>
      <c r="N410" s="16">
        <v>1</v>
      </c>
      <c r="O410" s="16">
        <v>1</v>
      </c>
      <c r="P410" s="16">
        <v>0</v>
      </c>
      <c r="Q410" s="16">
        <v>1</v>
      </c>
      <c r="R410" s="16">
        <v>0</v>
      </c>
      <c r="S410" s="14" t="s">
        <v>86</v>
      </c>
      <c r="T410" s="16">
        <v>77</v>
      </c>
      <c r="U410" s="16">
        <v>0</v>
      </c>
      <c r="V410" s="18">
        <v>34084</v>
      </c>
      <c r="W410" s="18">
        <v>372</v>
      </c>
      <c r="X410" s="18">
        <v>238</v>
      </c>
      <c r="Y410" s="18">
        <v>0</v>
      </c>
      <c r="Z410" s="18">
        <v>0</v>
      </c>
      <c r="AA410" s="18">
        <v>0</v>
      </c>
      <c r="AB410" s="18">
        <v>0</v>
      </c>
      <c r="AC410" s="23">
        <v>0</v>
      </c>
      <c r="AD410" s="14" t="str">
        <f>IF(E410=113,"Linn","Iowa ex-Linn")</f>
        <v>Iowa ex-Linn</v>
      </c>
      <c r="AE410" s="23">
        <f>IFERROR(AB410/W410,"N/M")</f>
        <v>0.0</v>
      </c>
      <c r="AF410" s="14" t="str">
        <f>B410&amp;"|"&amp;TEXT(E410,"000")&amp;"|"&amp;TEXT(M410,"0.0000")</f>
        <v>2015|131|0.6000</v>
      </c>
      <c r="AG410" s="22" t="str">
        <f>IF(AND(B410&gt;=2015,B410&lt;=2024,C410=19,G410=41,I410=2,K410="A",L410="RBUP",M410&gt;=0.5,M410&lt;=0.85),"IN","OUT")</f>
        <v>IN</v>
      </c>
    </row>
    <row r="411" spans="1:33">
      <c r="A411" s="14" t="s">
        <v>79</v>
      </c>
      <c r="B411" s="16">
        <v>2015</v>
      </c>
      <c r="C411" s="16">
        <v>19</v>
      </c>
      <c r="D411" s="14" t="s">
        <v>80</v>
      </c>
      <c r="E411" s="16">
        <v>131</v>
      </c>
      <c r="F411" s="14" t="s">
        <v>151</v>
      </c>
      <c r="G411" s="16">
        <v>41</v>
      </c>
      <c r="H411" s="14" t="s">
        <v>82</v>
      </c>
      <c r="I411" s="16">
        <v>2</v>
      </c>
      <c r="J411" s="14" t="s">
        <v>83</v>
      </c>
      <c r="K411" s="14" t="s">
        <v>84</v>
      </c>
      <c r="L411" s="14" t="s">
        <v>85</v>
      </c>
      <c r="M411" s="23">
        <v>0.65</v>
      </c>
      <c r="N411" s="16">
        <v>8</v>
      </c>
      <c r="O411" s="16">
        <v>7</v>
      </c>
      <c r="P411" s="16">
        <v>0</v>
      </c>
      <c r="Q411" s="16">
        <v>12</v>
      </c>
      <c r="R411" s="16">
        <v>0</v>
      </c>
      <c r="S411" s="14" t="s">
        <v>86</v>
      </c>
      <c r="T411" s="16">
        <v>827</v>
      </c>
      <c r="U411" s="16">
        <v>0</v>
      </c>
      <c r="V411" s="18">
        <v>398022</v>
      </c>
      <c r="W411" s="18">
        <v>11103</v>
      </c>
      <c r="X411" s="18">
        <v>6550</v>
      </c>
      <c r="Y411" s="18">
        <v>0</v>
      </c>
      <c r="Z411" s="18">
        <v>0</v>
      </c>
      <c r="AA411" s="18">
        <v>0</v>
      </c>
      <c r="AB411" s="18">
        <v>0</v>
      </c>
      <c r="AC411" s="23">
        <v>0</v>
      </c>
      <c r="AD411" s="14" t="str">
        <f>IF(E411=113,"Linn","Iowa ex-Linn")</f>
        <v>Iowa ex-Linn</v>
      </c>
      <c r="AE411" s="23">
        <f>IFERROR(AB411/W411,"N/M")</f>
        <v>0.0</v>
      </c>
      <c r="AF411" s="14" t="str">
        <f>B411&amp;"|"&amp;TEXT(E411,"000")&amp;"|"&amp;TEXT(M411,"0.0000")</f>
        <v>2015|131|0.6500</v>
      </c>
      <c r="AG411" s="22" t="str">
        <f>IF(AND(B411&gt;=2015,B411&lt;=2024,C411=19,G411=41,I411=2,K411="A",L411="RBUP",M411&gt;=0.5,M411&lt;=0.85),"IN","OUT")</f>
        <v>IN</v>
      </c>
    </row>
    <row r="412" spans="1:33">
      <c r="A412" s="14" t="s">
        <v>79</v>
      </c>
      <c r="B412" s="16">
        <v>2015</v>
      </c>
      <c r="C412" s="16">
        <v>19</v>
      </c>
      <c r="D412" s="14" t="s">
        <v>80</v>
      </c>
      <c r="E412" s="16">
        <v>131</v>
      </c>
      <c r="F412" s="14" t="s">
        <v>151</v>
      </c>
      <c r="G412" s="16">
        <v>41</v>
      </c>
      <c r="H412" s="14" t="s">
        <v>82</v>
      </c>
      <c r="I412" s="16">
        <v>2</v>
      </c>
      <c r="J412" s="14" t="s">
        <v>83</v>
      </c>
      <c r="K412" s="14" t="s">
        <v>84</v>
      </c>
      <c r="L412" s="14" t="s">
        <v>85</v>
      </c>
      <c r="M412" s="23">
        <v>0.7</v>
      </c>
      <c r="N412" s="16">
        <v>17</v>
      </c>
      <c r="O412" s="16">
        <v>12</v>
      </c>
      <c r="P412" s="16">
        <v>0</v>
      </c>
      <c r="Q412" s="16">
        <v>20</v>
      </c>
      <c r="R412" s="16">
        <v>0</v>
      </c>
      <c r="S412" s="14" t="s">
        <v>86</v>
      </c>
      <c r="T412" s="16">
        <v>1638</v>
      </c>
      <c r="U412" s="16">
        <v>0</v>
      </c>
      <c r="V412" s="18">
        <v>882105</v>
      </c>
      <c r="W412" s="18">
        <v>24900</v>
      </c>
      <c r="X412" s="18">
        <v>16597</v>
      </c>
      <c r="Y412" s="18">
        <v>0</v>
      </c>
      <c r="Z412" s="18">
        <v>0</v>
      </c>
      <c r="AA412" s="18">
        <v>0</v>
      </c>
      <c r="AB412" s="18">
        <v>0</v>
      </c>
      <c r="AC412" s="23">
        <v>0</v>
      </c>
      <c r="AD412" s="14" t="str">
        <f>IF(E412=113,"Linn","Iowa ex-Linn")</f>
        <v>Iowa ex-Linn</v>
      </c>
      <c r="AE412" s="23">
        <f>IFERROR(AB412/W412,"N/M")</f>
        <v>0.0</v>
      </c>
      <c r="AF412" s="14" t="str">
        <f>B412&amp;"|"&amp;TEXT(E412,"000")&amp;"|"&amp;TEXT(M412,"0.0000")</f>
        <v>2015|131|0.7000</v>
      </c>
      <c r="AG412" s="22" t="str">
        <f>IF(AND(B412&gt;=2015,B412&lt;=2024,C412=19,G412=41,I412=2,K412="A",L412="RBUP",M412&gt;=0.5,M412&lt;=0.85),"IN","OUT")</f>
        <v>IN</v>
      </c>
    </row>
    <row r="413" spans="1:33">
      <c r="A413" s="14" t="s">
        <v>79</v>
      </c>
      <c r="B413" s="16">
        <v>2015</v>
      </c>
      <c r="C413" s="16">
        <v>19</v>
      </c>
      <c r="D413" s="14" t="s">
        <v>80</v>
      </c>
      <c r="E413" s="16">
        <v>131</v>
      </c>
      <c r="F413" s="14" t="s">
        <v>151</v>
      </c>
      <c r="G413" s="16">
        <v>41</v>
      </c>
      <c r="H413" s="14" t="s">
        <v>82</v>
      </c>
      <c r="I413" s="16">
        <v>2</v>
      </c>
      <c r="J413" s="14" t="s">
        <v>83</v>
      </c>
      <c r="K413" s="14" t="s">
        <v>84</v>
      </c>
      <c r="L413" s="14" t="s">
        <v>85</v>
      </c>
      <c r="M413" s="23">
        <v>0.75</v>
      </c>
      <c r="N413" s="16">
        <v>78</v>
      </c>
      <c r="O413" s="16">
        <v>67</v>
      </c>
      <c r="P413" s="16">
        <v>2</v>
      </c>
      <c r="Q413" s="16">
        <v>86</v>
      </c>
      <c r="R413" s="16">
        <v>2</v>
      </c>
      <c r="S413" s="14" t="s">
        <v>86</v>
      </c>
      <c r="T413" s="16">
        <v>9678</v>
      </c>
      <c r="U413" s="16">
        <v>0</v>
      </c>
      <c r="V413" s="18">
        <v>5401453</v>
      </c>
      <c r="W413" s="18">
        <v>209912</v>
      </c>
      <c r="X413" s="18">
        <v>137576</v>
      </c>
      <c r="Y413" s="18">
        <v>0</v>
      </c>
      <c r="Z413" s="18">
        <v>0</v>
      </c>
      <c r="AA413" s="18">
        <v>0</v>
      </c>
      <c r="AB413" s="18">
        <v>3648</v>
      </c>
      <c r="AC413" s="23">
        <v>0.02</v>
      </c>
      <c r="AD413" s="14" t="str">
        <f>IF(E413=113,"Linn","Iowa ex-Linn")</f>
        <v>Iowa ex-Linn</v>
      </c>
      <c r="AE413" s="23">
        <f>IFERROR(AB413/W413,"N/M")</f>
        <v>0.017378711078928313</v>
      </c>
      <c r="AF413" s="14" t="str">
        <f>B413&amp;"|"&amp;TEXT(E413,"000")&amp;"|"&amp;TEXT(M413,"0.0000")</f>
        <v>2015|131|0.7500</v>
      </c>
      <c r="AG413" s="22" t="str">
        <f>IF(AND(B413&gt;=2015,B413&lt;=2024,C413=19,G413=41,I413=2,K413="A",L413="RBUP",M413&gt;=0.5,M413&lt;=0.85),"IN","OUT")</f>
        <v>IN</v>
      </c>
    </row>
    <row r="414" spans="1:33">
      <c r="A414" s="14" t="s">
        <v>79</v>
      </c>
      <c r="B414" s="16">
        <v>2015</v>
      </c>
      <c r="C414" s="16">
        <v>19</v>
      </c>
      <c r="D414" s="14" t="s">
        <v>80</v>
      </c>
      <c r="E414" s="16">
        <v>131</v>
      </c>
      <c r="F414" s="14" t="s">
        <v>151</v>
      </c>
      <c r="G414" s="16">
        <v>41</v>
      </c>
      <c r="H414" s="14" t="s">
        <v>82</v>
      </c>
      <c r="I414" s="16">
        <v>2</v>
      </c>
      <c r="J414" s="14" t="s">
        <v>83</v>
      </c>
      <c r="K414" s="14" t="s">
        <v>84</v>
      </c>
      <c r="L414" s="14" t="s">
        <v>85</v>
      </c>
      <c r="M414" s="23">
        <v>0.8</v>
      </c>
      <c r="N414" s="16">
        <v>244</v>
      </c>
      <c r="O414" s="16">
        <v>213</v>
      </c>
      <c r="P414" s="16">
        <v>6</v>
      </c>
      <c r="Q414" s="16">
        <v>278</v>
      </c>
      <c r="R414" s="16">
        <v>6</v>
      </c>
      <c r="S414" s="14" t="s">
        <v>86</v>
      </c>
      <c r="T414" s="16">
        <v>44750</v>
      </c>
      <c r="U414" s="16">
        <v>0</v>
      </c>
      <c r="V414" s="18">
        <v>27482584</v>
      </c>
      <c r="W414" s="18">
        <v>1373671</v>
      </c>
      <c r="X414" s="18">
        <v>846784</v>
      </c>
      <c r="Y414" s="18">
        <v>0</v>
      </c>
      <c r="Z414" s="18">
        <v>0</v>
      </c>
      <c r="AA414" s="18">
        <v>0</v>
      </c>
      <c r="AB414" s="18">
        <v>48066</v>
      </c>
      <c r="AC414" s="23">
        <v>0.03</v>
      </c>
      <c r="AD414" s="14" t="str">
        <f>IF(E414=113,"Linn","Iowa ex-Linn")</f>
        <v>Iowa ex-Linn</v>
      </c>
      <c r="AE414" s="23">
        <f>IFERROR(AB414/W414,"N/M")</f>
        <v>0.034990911215276435</v>
      </c>
      <c r="AF414" s="14" t="str">
        <f>B414&amp;"|"&amp;TEXT(E414,"000")&amp;"|"&amp;TEXT(M414,"0.0000")</f>
        <v>2015|131|0.8000</v>
      </c>
      <c r="AG414" s="22" t="str">
        <f>IF(AND(B414&gt;=2015,B414&lt;=2024,C414=19,G414=41,I414=2,K414="A",L414="RBUP",M414&gt;=0.5,M414&lt;=0.85),"IN","OUT")</f>
        <v>IN</v>
      </c>
    </row>
    <row r="415" spans="1:33">
      <c r="A415" s="14" t="s">
        <v>79</v>
      </c>
      <c r="B415" s="16">
        <v>2015</v>
      </c>
      <c r="C415" s="16">
        <v>19</v>
      </c>
      <c r="D415" s="14" t="s">
        <v>80</v>
      </c>
      <c r="E415" s="16">
        <v>131</v>
      </c>
      <c r="F415" s="14" t="s">
        <v>151</v>
      </c>
      <c r="G415" s="16">
        <v>41</v>
      </c>
      <c r="H415" s="14" t="s">
        <v>82</v>
      </c>
      <c r="I415" s="16">
        <v>2</v>
      </c>
      <c r="J415" s="14" t="s">
        <v>83</v>
      </c>
      <c r="K415" s="14" t="s">
        <v>84</v>
      </c>
      <c r="L415" s="14" t="s">
        <v>85</v>
      </c>
      <c r="M415" s="23">
        <v>0.85</v>
      </c>
      <c r="N415" s="16">
        <v>312</v>
      </c>
      <c r="O415" s="16">
        <v>279</v>
      </c>
      <c r="P415" s="16">
        <v>10</v>
      </c>
      <c r="Q415" s="16">
        <v>448</v>
      </c>
      <c r="R415" s="16">
        <v>20</v>
      </c>
      <c r="S415" s="14" t="s">
        <v>86</v>
      </c>
      <c r="T415" s="16">
        <v>70383</v>
      </c>
      <c r="U415" s="16">
        <v>0</v>
      </c>
      <c r="V415" s="18">
        <v>46619788</v>
      </c>
      <c r="W415" s="18">
        <v>2917508</v>
      </c>
      <c r="X415" s="18">
        <v>1409866</v>
      </c>
      <c r="Y415" s="18">
        <v>0</v>
      </c>
      <c r="Z415" s="18">
        <v>0</v>
      </c>
      <c r="AA415" s="18">
        <v>0</v>
      </c>
      <c r="AB415" s="18">
        <v>94133</v>
      </c>
      <c r="AC415" s="23">
        <v>0.03</v>
      </c>
      <c r="AD415" s="14" t="str">
        <f>IF(E415=113,"Linn","Iowa ex-Linn")</f>
        <v>Iowa ex-Linn</v>
      </c>
      <c r="AE415" s="23">
        <f>IFERROR(AB415/W415,"N/M")</f>
        <v>0.03226486439797251</v>
      </c>
      <c r="AF415" s="14" t="str">
        <f>B415&amp;"|"&amp;TEXT(E415,"000")&amp;"|"&amp;TEXT(M415,"0.0000")</f>
        <v>2015|131|0.8500</v>
      </c>
      <c r="AG415" s="22" t="str">
        <f>IF(AND(B415&gt;=2015,B415&lt;=2024,C415=19,G415=41,I415=2,K415="A",L415="RBUP",M415&gt;=0.5,M415&lt;=0.85),"IN","OUT")</f>
        <v>IN</v>
      </c>
    </row>
    <row r="416" spans="1:33">
      <c r="A416" s="14" t="s">
        <v>79</v>
      </c>
      <c r="B416" s="16">
        <v>2015</v>
      </c>
      <c r="C416" s="16">
        <v>19</v>
      </c>
      <c r="D416" s="14" t="s">
        <v>80</v>
      </c>
      <c r="E416" s="16">
        <v>133</v>
      </c>
      <c r="F416" s="14" t="s">
        <v>152</v>
      </c>
      <c r="G416" s="16">
        <v>41</v>
      </c>
      <c r="H416" s="14" t="s">
        <v>82</v>
      </c>
      <c r="I416" s="16">
        <v>2</v>
      </c>
      <c r="J416" s="14" t="s">
        <v>83</v>
      </c>
      <c r="K416" s="14" t="s">
        <v>84</v>
      </c>
      <c r="L416" s="14" t="s">
        <v>85</v>
      </c>
      <c r="M416" s="23">
        <v>0.5</v>
      </c>
      <c r="N416" s="16">
        <v>1</v>
      </c>
      <c r="O416" s="16">
        <v>1</v>
      </c>
      <c r="P416" s="16">
        <v>0</v>
      </c>
      <c r="Q416" s="16">
        <v>2</v>
      </c>
      <c r="R416" s="16">
        <v>0</v>
      </c>
      <c r="S416" s="14" t="s">
        <v>86</v>
      </c>
      <c r="T416" s="16">
        <v>133</v>
      </c>
      <c r="U416" s="16">
        <v>0</v>
      </c>
      <c r="V416" s="18">
        <v>50803</v>
      </c>
      <c r="W416" s="18">
        <v>1358</v>
      </c>
      <c r="X416" s="18">
        <v>910</v>
      </c>
      <c r="Y416" s="18">
        <v>0</v>
      </c>
      <c r="Z416" s="18">
        <v>0</v>
      </c>
      <c r="AA416" s="18">
        <v>0</v>
      </c>
      <c r="AB416" s="18">
        <v>0</v>
      </c>
      <c r="AC416" s="23">
        <v>0</v>
      </c>
      <c r="AD416" s="14" t="str">
        <f>IF(E416=113,"Linn","Iowa ex-Linn")</f>
        <v>Iowa ex-Linn</v>
      </c>
      <c r="AE416" s="23">
        <f>IFERROR(AB416/W416,"N/M")</f>
        <v>0.0</v>
      </c>
      <c r="AF416" s="14" t="str">
        <f>B416&amp;"|"&amp;TEXT(E416,"000")&amp;"|"&amp;TEXT(M416,"0.0000")</f>
        <v>2015|133|0.5000</v>
      </c>
      <c r="AG416" s="22" t="str">
        <f>IF(AND(B416&gt;=2015,B416&lt;=2024,C416=19,G416=41,I416=2,K416="A",L416="RBUP",M416&gt;=0.5,M416&lt;=0.85),"IN","OUT")</f>
        <v>IN</v>
      </c>
    </row>
    <row r="417" spans="1:33">
      <c r="A417" s="14" t="s">
        <v>79</v>
      </c>
      <c r="B417" s="16">
        <v>2015</v>
      </c>
      <c r="C417" s="16">
        <v>19</v>
      </c>
      <c r="D417" s="14" t="s">
        <v>80</v>
      </c>
      <c r="E417" s="16">
        <v>133</v>
      </c>
      <c r="F417" s="14" t="s">
        <v>152</v>
      </c>
      <c r="G417" s="16">
        <v>41</v>
      </c>
      <c r="H417" s="14" t="s">
        <v>82</v>
      </c>
      <c r="I417" s="16">
        <v>2</v>
      </c>
      <c r="J417" s="14" t="s">
        <v>83</v>
      </c>
      <c r="K417" s="14" t="s">
        <v>84</v>
      </c>
      <c r="L417" s="14" t="s">
        <v>85</v>
      </c>
      <c r="M417" s="23">
        <v>0.55</v>
      </c>
      <c r="N417" s="16">
        <v>1</v>
      </c>
      <c r="O417" s="16">
        <v>1</v>
      </c>
      <c r="P417" s="16">
        <v>1</v>
      </c>
      <c r="Q417" s="16">
        <v>1</v>
      </c>
      <c r="R417" s="16">
        <v>1</v>
      </c>
      <c r="S417" s="14" t="s">
        <v>86</v>
      </c>
      <c r="T417" s="16">
        <v>166</v>
      </c>
      <c r="U417" s="16">
        <v>0</v>
      </c>
      <c r="V417" s="18">
        <v>48009</v>
      </c>
      <c r="W417" s="18">
        <v>2605</v>
      </c>
      <c r="X417" s="18">
        <v>1667</v>
      </c>
      <c r="Y417" s="18">
        <v>0</v>
      </c>
      <c r="Z417" s="18">
        <v>0</v>
      </c>
      <c r="AA417" s="18">
        <v>0</v>
      </c>
      <c r="AB417" s="18">
        <v>3038</v>
      </c>
      <c r="AC417" s="23">
        <v>1.17</v>
      </c>
      <c r="AD417" s="14" t="str">
        <f>IF(E417=113,"Linn","Iowa ex-Linn")</f>
        <v>Iowa ex-Linn</v>
      </c>
      <c r="AE417" s="23">
        <f>IFERROR(AB417/W417,"N/M")</f>
        <v>1.1662188099808062</v>
      </c>
      <c r="AF417" s="14" t="str">
        <f>B417&amp;"|"&amp;TEXT(E417,"000")&amp;"|"&amp;TEXT(M417,"0.0000")</f>
        <v>2015|133|0.5500</v>
      </c>
      <c r="AG417" s="22" t="str">
        <f>IF(AND(B417&gt;=2015,B417&lt;=2024,C417=19,G417=41,I417=2,K417="A",L417="RBUP",M417&gt;=0.5,M417&lt;=0.85),"IN","OUT")</f>
        <v>IN</v>
      </c>
    </row>
    <row r="418" spans="1:33">
      <c r="A418" s="14" t="s">
        <v>79</v>
      </c>
      <c r="B418" s="16">
        <v>2015</v>
      </c>
      <c r="C418" s="16">
        <v>19</v>
      </c>
      <c r="D418" s="14" t="s">
        <v>80</v>
      </c>
      <c r="E418" s="16">
        <v>133</v>
      </c>
      <c r="F418" s="14" t="s">
        <v>152</v>
      </c>
      <c r="G418" s="16">
        <v>41</v>
      </c>
      <c r="H418" s="14" t="s">
        <v>82</v>
      </c>
      <c r="I418" s="16">
        <v>2</v>
      </c>
      <c r="J418" s="14" t="s">
        <v>83</v>
      </c>
      <c r="K418" s="14" t="s">
        <v>84</v>
      </c>
      <c r="L418" s="14" t="s">
        <v>85</v>
      </c>
      <c r="M418" s="23">
        <v>0.65</v>
      </c>
      <c r="N418" s="16">
        <v>8</v>
      </c>
      <c r="O418" s="16">
        <v>2</v>
      </c>
      <c r="P418" s="16">
        <v>1</v>
      </c>
      <c r="Q418" s="16">
        <v>2</v>
      </c>
      <c r="R418" s="16">
        <v>1</v>
      </c>
      <c r="S418" s="14" t="s">
        <v>86</v>
      </c>
      <c r="T418" s="16">
        <v>48</v>
      </c>
      <c r="U418" s="16">
        <v>0</v>
      </c>
      <c r="V418" s="18">
        <v>20638</v>
      </c>
      <c r="W418" s="18">
        <v>1222</v>
      </c>
      <c r="X418" s="18">
        <v>721</v>
      </c>
      <c r="Y418" s="18">
        <v>0</v>
      </c>
      <c r="Z418" s="18">
        <v>0</v>
      </c>
      <c r="AA418" s="18">
        <v>0</v>
      </c>
      <c r="AB418" s="18">
        <v>365</v>
      </c>
      <c r="AC418" s="23">
        <v>0.3</v>
      </c>
      <c r="AD418" s="14" t="str">
        <f>IF(E418=113,"Linn","Iowa ex-Linn")</f>
        <v>Iowa ex-Linn</v>
      </c>
      <c r="AE418" s="23">
        <f>IFERROR(AB418/W418,"N/M")</f>
        <v>0.2986906710310966</v>
      </c>
      <c r="AF418" s="14" t="str">
        <f>B418&amp;"|"&amp;TEXT(E418,"000")&amp;"|"&amp;TEXT(M418,"0.0000")</f>
        <v>2015|133|0.6500</v>
      </c>
      <c r="AG418" s="22" t="str">
        <f>IF(AND(B418&gt;=2015,B418&lt;=2024,C418=19,G418=41,I418=2,K418="A",L418="RBUP",M418&gt;=0.5,M418&lt;=0.85),"IN","OUT")</f>
        <v>IN</v>
      </c>
    </row>
    <row r="419" spans="1:33">
      <c r="A419" s="14" t="s">
        <v>79</v>
      </c>
      <c r="B419" s="16">
        <v>2015</v>
      </c>
      <c r="C419" s="16">
        <v>19</v>
      </c>
      <c r="D419" s="14" t="s">
        <v>80</v>
      </c>
      <c r="E419" s="16">
        <v>133</v>
      </c>
      <c r="F419" s="14" t="s">
        <v>152</v>
      </c>
      <c r="G419" s="16">
        <v>41</v>
      </c>
      <c r="H419" s="14" t="s">
        <v>82</v>
      </c>
      <c r="I419" s="16">
        <v>2</v>
      </c>
      <c r="J419" s="14" t="s">
        <v>83</v>
      </c>
      <c r="K419" s="14" t="s">
        <v>84</v>
      </c>
      <c r="L419" s="14" t="s">
        <v>85</v>
      </c>
      <c r="M419" s="23">
        <v>0.7</v>
      </c>
      <c r="N419" s="16">
        <v>57</v>
      </c>
      <c r="O419" s="16">
        <v>47</v>
      </c>
      <c r="P419" s="16">
        <v>10</v>
      </c>
      <c r="Q419" s="16">
        <v>92</v>
      </c>
      <c r="R419" s="16">
        <v>16</v>
      </c>
      <c r="S419" s="14" t="s">
        <v>86</v>
      </c>
      <c r="T419" s="16">
        <v>7190</v>
      </c>
      <c r="U419" s="16">
        <v>0</v>
      </c>
      <c r="V419" s="18">
        <v>3593316</v>
      </c>
      <c r="W419" s="18">
        <v>210079</v>
      </c>
      <c r="X419" s="18">
        <v>128182</v>
      </c>
      <c r="Y419" s="18">
        <v>0</v>
      </c>
      <c r="Z419" s="18">
        <v>0</v>
      </c>
      <c r="AA419" s="18">
        <v>0</v>
      </c>
      <c r="AB419" s="18">
        <v>53123</v>
      </c>
      <c r="AC419" s="23">
        <v>0.25</v>
      </c>
      <c r="AD419" s="14" t="str">
        <f>IF(E419=113,"Linn","Iowa ex-Linn")</f>
        <v>Iowa ex-Linn</v>
      </c>
      <c r="AE419" s="23">
        <f>IFERROR(AB419/W419,"N/M")</f>
        <v>0.2528715388020697</v>
      </c>
      <c r="AF419" s="14" t="str">
        <f>B419&amp;"|"&amp;TEXT(E419,"000")&amp;"|"&amp;TEXT(M419,"0.0000")</f>
        <v>2015|133|0.7000</v>
      </c>
      <c r="AG419" s="22" t="str">
        <f>IF(AND(B419&gt;=2015,B419&lt;=2024,C419=19,G419=41,I419=2,K419="A",L419="RBUP",M419&gt;=0.5,M419&lt;=0.85),"IN","OUT")</f>
        <v>IN</v>
      </c>
    </row>
    <row r="420" spans="1:33">
      <c r="A420" s="14" t="s">
        <v>79</v>
      </c>
      <c r="B420" s="16">
        <v>2015</v>
      </c>
      <c r="C420" s="16">
        <v>19</v>
      </c>
      <c r="D420" s="14" t="s">
        <v>80</v>
      </c>
      <c r="E420" s="16">
        <v>133</v>
      </c>
      <c r="F420" s="14" t="s">
        <v>152</v>
      </c>
      <c r="G420" s="16">
        <v>41</v>
      </c>
      <c r="H420" s="14" t="s">
        <v>82</v>
      </c>
      <c r="I420" s="16">
        <v>2</v>
      </c>
      <c r="J420" s="14" t="s">
        <v>83</v>
      </c>
      <c r="K420" s="14" t="s">
        <v>84</v>
      </c>
      <c r="L420" s="14" t="s">
        <v>85</v>
      </c>
      <c r="M420" s="23">
        <v>0.75</v>
      </c>
      <c r="N420" s="16">
        <v>179</v>
      </c>
      <c r="O420" s="16">
        <v>141</v>
      </c>
      <c r="P420" s="16">
        <v>29</v>
      </c>
      <c r="Q420" s="16">
        <v>380</v>
      </c>
      <c r="R420" s="16">
        <v>52</v>
      </c>
      <c r="S420" s="14" t="s">
        <v>86</v>
      </c>
      <c r="T420" s="16">
        <v>34591</v>
      </c>
      <c r="U420" s="16">
        <v>0</v>
      </c>
      <c r="V420" s="18">
        <v>19346891</v>
      </c>
      <c r="W420" s="18">
        <v>1355782</v>
      </c>
      <c r="X420" s="18">
        <v>829994</v>
      </c>
      <c r="Y420" s="18">
        <v>0</v>
      </c>
      <c r="Z420" s="18">
        <v>0</v>
      </c>
      <c r="AA420" s="18">
        <v>0</v>
      </c>
      <c r="AB420" s="18">
        <v>101881</v>
      </c>
      <c r="AC420" s="23">
        <v>0.08</v>
      </c>
      <c r="AD420" s="14" t="str">
        <f>IF(E420=113,"Linn","Iowa ex-Linn")</f>
        <v>Iowa ex-Linn</v>
      </c>
      <c r="AE420" s="23">
        <f>IFERROR(AB420/W420,"N/M")</f>
        <v>0.07514556174960281</v>
      </c>
      <c r="AF420" s="14" t="str">
        <f>B420&amp;"|"&amp;TEXT(E420,"000")&amp;"|"&amp;TEXT(M420,"0.0000")</f>
        <v>2015|133|0.7500</v>
      </c>
      <c r="AG420" s="22" t="str">
        <f>IF(AND(B420&gt;=2015,B420&lt;=2024,C420=19,G420=41,I420=2,K420="A",L420="RBUP",M420&gt;=0.5,M420&lt;=0.85),"IN","OUT")</f>
        <v>IN</v>
      </c>
    </row>
    <row r="421" spans="1:33">
      <c r="A421" s="14" t="s">
        <v>79</v>
      </c>
      <c r="B421" s="16">
        <v>2015</v>
      </c>
      <c r="C421" s="16">
        <v>19</v>
      </c>
      <c r="D421" s="14" t="s">
        <v>80</v>
      </c>
      <c r="E421" s="16">
        <v>133</v>
      </c>
      <c r="F421" s="14" t="s">
        <v>152</v>
      </c>
      <c r="G421" s="16">
        <v>41</v>
      </c>
      <c r="H421" s="14" t="s">
        <v>82</v>
      </c>
      <c r="I421" s="16">
        <v>2</v>
      </c>
      <c r="J421" s="14" t="s">
        <v>83</v>
      </c>
      <c r="K421" s="14" t="s">
        <v>84</v>
      </c>
      <c r="L421" s="14" t="s">
        <v>85</v>
      </c>
      <c r="M421" s="23">
        <v>0.8</v>
      </c>
      <c r="N421" s="16">
        <v>279</v>
      </c>
      <c r="O421" s="16">
        <v>226</v>
      </c>
      <c r="P421" s="16">
        <v>48</v>
      </c>
      <c r="Q421" s="16">
        <v>653</v>
      </c>
      <c r="R421" s="16">
        <v>107</v>
      </c>
      <c r="S421" s="14" t="s">
        <v>86</v>
      </c>
      <c r="T421" s="16">
        <v>56232</v>
      </c>
      <c r="U421" s="16">
        <v>0</v>
      </c>
      <c r="V421" s="18">
        <v>34079621</v>
      </c>
      <c r="W421" s="18">
        <v>2794786</v>
      </c>
      <c r="X421" s="18">
        <v>1518185</v>
      </c>
      <c r="Y421" s="18">
        <v>0</v>
      </c>
      <c r="Z421" s="18">
        <v>0</v>
      </c>
      <c r="AA421" s="18">
        <v>0</v>
      </c>
      <c r="AB421" s="18">
        <v>353097</v>
      </c>
      <c r="AC421" s="23">
        <v>0.13</v>
      </c>
      <c r="AD421" s="14" t="str">
        <f>IF(E421=113,"Linn","Iowa ex-Linn")</f>
        <v>Iowa ex-Linn</v>
      </c>
      <c r="AE421" s="23">
        <f>IFERROR(AB421/W421,"N/M")</f>
        <v>0.12634133704691522</v>
      </c>
      <c r="AF421" s="14" t="str">
        <f>B421&amp;"|"&amp;TEXT(E421,"000")&amp;"|"&amp;TEXT(M421,"0.0000")</f>
        <v>2015|133|0.8000</v>
      </c>
      <c r="AG421" s="22" t="str">
        <f>IF(AND(B421&gt;=2015,B421&lt;=2024,C421=19,G421=41,I421=2,K421="A",L421="RBUP",M421&gt;=0.5,M421&lt;=0.85),"IN","OUT")</f>
        <v>IN</v>
      </c>
    </row>
    <row r="422" spans="1:33">
      <c r="A422" s="14" t="s">
        <v>79</v>
      </c>
      <c r="B422" s="16">
        <v>2015</v>
      </c>
      <c r="C422" s="16">
        <v>19</v>
      </c>
      <c r="D422" s="14" t="s">
        <v>80</v>
      </c>
      <c r="E422" s="16">
        <v>133</v>
      </c>
      <c r="F422" s="14" t="s">
        <v>152</v>
      </c>
      <c r="G422" s="16">
        <v>41</v>
      </c>
      <c r="H422" s="14" t="s">
        <v>82</v>
      </c>
      <c r="I422" s="16">
        <v>2</v>
      </c>
      <c r="J422" s="14" t="s">
        <v>83</v>
      </c>
      <c r="K422" s="14" t="s">
        <v>84</v>
      </c>
      <c r="L422" s="14" t="s">
        <v>85</v>
      </c>
      <c r="M422" s="23">
        <v>0.85</v>
      </c>
      <c r="N422" s="16">
        <v>234</v>
      </c>
      <c r="O422" s="16">
        <v>188</v>
      </c>
      <c r="P422" s="16">
        <v>32</v>
      </c>
      <c r="Q422" s="16">
        <v>350</v>
      </c>
      <c r="R422" s="16">
        <v>64</v>
      </c>
      <c r="S422" s="14" t="s">
        <v>86</v>
      </c>
      <c r="T422" s="16">
        <v>58579</v>
      </c>
      <c r="U422" s="16">
        <v>0</v>
      </c>
      <c r="V422" s="18">
        <v>37623374</v>
      </c>
      <c r="W422" s="18">
        <v>3345823</v>
      </c>
      <c r="X422" s="18">
        <v>1544227</v>
      </c>
      <c r="Y422" s="18">
        <v>0</v>
      </c>
      <c r="Z422" s="18">
        <v>0</v>
      </c>
      <c r="AA422" s="18">
        <v>0</v>
      </c>
      <c r="AB422" s="18">
        <v>1174060</v>
      </c>
      <c r="AC422" s="23">
        <v>0.35</v>
      </c>
      <c r="AD422" s="14" t="str">
        <f>IF(E422=113,"Linn","Iowa ex-Linn")</f>
        <v>Iowa ex-Linn</v>
      </c>
      <c r="AE422" s="23">
        <f>IFERROR(AB422/W422,"N/M")</f>
        <v>0.350903200796934</v>
      </c>
      <c r="AF422" s="14" t="str">
        <f>B422&amp;"|"&amp;TEXT(E422,"000")&amp;"|"&amp;TEXT(M422,"0.0000")</f>
        <v>2015|133|0.8500</v>
      </c>
      <c r="AG422" s="22" t="str">
        <f>IF(AND(B422&gt;=2015,B422&lt;=2024,C422=19,G422=41,I422=2,K422="A",L422="RBUP",M422&gt;=0.5,M422&lt;=0.85),"IN","OUT")</f>
        <v>IN</v>
      </c>
    </row>
    <row r="423" spans="1:33">
      <c r="A423" s="14" t="s">
        <v>79</v>
      </c>
      <c r="B423" s="16">
        <v>2015</v>
      </c>
      <c r="C423" s="16">
        <v>19</v>
      </c>
      <c r="D423" s="14" t="s">
        <v>80</v>
      </c>
      <c r="E423" s="16">
        <v>135</v>
      </c>
      <c r="F423" s="14" t="s">
        <v>153</v>
      </c>
      <c r="G423" s="16">
        <v>41</v>
      </c>
      <c r="H423" s="14" t="s">
        <v>82</v>
      </c>
      <c r="I423" s="16">
        <v>2</v>
      </c>
      <c r="J423" s="14" t="s">
        <v>83</v>
      </c>
      <c r="K423" s="14" t="s">
        <v>84</v>
      </c>
      <c r="L423" s="14" t="s">
        <v>85</v>
      </c>
      <c r="M423" s="23">
        <v>0.55</v>
      </c>
      <c r="N423" s="16">
        <v>1</v>
      </c>
      <c r="O423" s="16">
        <v>1</v>
      </c>
      <c r="P423" s="16">
        <v>0</v>
      </c>
      <c r="Q423" s="16">
        <v>1</v>
      </c>
      <c r="R423" s="16">
        <v>0</v>
      </c>
      <c r="S423" s="14" t="s">
        <v>86</v>
      </c>
      <c r="T423" s="16">
        <v>84</v>
      </c>
      <c r="U423" s="16">
        <v>0</v>
      </c>
      <c r="V423" s="18">
        <v>21683</v>
      </c>
      <c r="W423" s="18">
        <v>1916</v>
      </c>
      <c r="X423" s="18">
        <v>1226</v>
      </c>
      <c r="Y423" s="18">
        <v>0</v>
      </c>
      <c r="Z423" s="18">
        <v>0</v>
      </c>
      <c r="AA423" s="18">
        <v>0</v>
      </c>
      <c r="AB423" s="18">
        <v>0</v>
      </c>
      <c r="AC423" s="23">
        <v>0</v>
      </c>
      <c r="AD423" s="14" t="str">
        <f>IF(E423=113,"Linn","Iowa ex-Linn")</f>
        <v>Iowa ex-Linn</v>
      </c>
      <c r="AE423" s="23">
        <f>IFERROR(AB423/W423,"N/M")</f>
        <v>0.0</v>
      </c>
      <c r="AF423" s="14" t="str">
        <f>B423&amp;"|"&amp;TEXT(E423,"000")&amp;"|"&amp;TEXT(M423,"0.0000")</f>
        <v>2015|135|0.5500</v>
      </c>
      <c r="AG423" s="22" t="str">
        <f>IF(AND(B423&gt;=2015,B423&lt;=2024,C423=19,G423=41,I423=2,K423="A",L423="RBUP",M423&gt;=0.5,M423&lt;=0.85),"IN","OUT")</f>
        <v>IN</v>
      </c>
    </row>
    <row r="424" spans="1:33">
      <c r="A424" s="14" t="s">
        <v>79</v>
      </c>
      <c r="B424" s="16">
        <v>2015</v>
      </c>
      <c r="C424" s="16">
        <v>19</v>
      </c>
      <c r="D424" s="14" t="s">
        <v>80</v>
      </c>
      <c r="E424" s="16">
        <v>135</v>
      </c>
      <c r="F424" s="14" t="s">
        <v>153</v>
      </c>
      <c r="G424" s="16">
        <v>41</v>
      </c>
      <c r="H424" s="14" t="s">
        <v>82</v>
      </c>
      <c r="I424" s="16">
        <v>2</v>
      </c>
      <c r="J424" s="14" t="s">
        <v>83</v>
      </c>
      <c r="K424" s="14" t="s">
        <v>84</v>
      </c>
      <c r="L424" s="14" t="s">
        <v>85</v>
      </c>
      <c r="M424" s="23">
        <v>0.6</v>
      </c>
      <c r="N424" s="16">
        <v>1</v>
      </c>
      <c r="O424" s="16">
        <v>0</v>
      </c>
      <c r="P424" s="16">
        <v>0</v>
      </c>
      <c r="Q424" s="16">
        <v>0</v>
      </c>
      <c r="R424" s="16">
        <v>0</v>
      </c>
      <c r="S424" s="14" t="s">
        <v>86</v>
      </c>
      <c r="T424" s="16">
        <v>0</v>
      </c>
      <c r="U424" s="16">
        <v>0</v>
      </c>
      <c r="V424" s="18">
        <v>0</v>
      </c>
      <c r="W424" s="18">
        <v>0</v>
      </c>
      <c r="X424" s="18">
        <v>0</v>
      </c>
      <c r="Y424" s="18">
        <v>0</v>
      </c>
      <c r="Z424" s="18">
        <v>0</v>
      </c>
      <c r="AA424" s="18">
        <v>0</v>
      </c>
      <c r="AB424" s="18">
        <v>0</v>
      </c>
      <c r="AC424" s="23">
        <v>0</v>
      </c>
      <c r="AD424" s="14" t="str">
        <f>IF(E424=113,"Linn","Iowa ex-Linn")</f>
        <v>Iowa ex-Linn</v>
      </c>
      <c r="AE424" s="23" t="str">
        <f>IFERROR(AB424/W424,"N/M")</f>
        <v>N/M</v>
      </c>
      <c r="AF424" s="14" t="str">
        <f>B424&amp;"|"&amp;TEXT(E424,"000")&amp;"|"&amp;TEXT(M424,"0.0000")</f>
        <v>2015|135|0.6000</v>
      </c>
      <c r="AG424" s="22" t="str">
        <f>IF(AND(B424&gt;=2015,B424&lt;=2024,C424=19,G424=41,I424=2,K424="A",L424="RBUP",M424&gt;=0.5,M424&lt;=0.85),"IN","OUT")</f>
        <v>IN</v>
      </c>
    </row>
    <row r="425" spans="1:33">
      <c r="A425" s="14" t="s">
        <v>79</v>
      </c>
      <c r="B425" s="16">
        <v>2015</v>
      </c>
      <c r="C425" s="16">
        <v>19</v>
      </c>
      <c r="D425" s="14" t="s">
        <v>80</v>
      </c>
      <c r="E425" s="16">
        <v>135</v>
      </c>
      <c r="F425" s="14" t="s">
        <v>153</v>
      </c>
      <c r="G425" s="16">
        <v>41</v>
      </c>
      <c r="H425" s="14" t="s">
        <v>82</v>
      </c>
      <c r="I425" s="16">
        <v>2</v>
      </c>
      <c r="J425" s="14" t="s">
        <v>83</v>
      </c>
      <c r="K425" s="14" t="s">
        <v>84</v>
      </c>
      <c r="L425" s="14" t="s">
        <v>85</v>
      </c>
      <c r="M425" s="23">
        <v>0.65</v>
      </c>
      <c r="N425" s="16">
        <v>4</v>
      </c>
      <c r="O425" s="16">
        <v>3</v>
      </c>
      <c r="P425" s="16">
        <v>1</v>
      </c>
      <c r="Q425" s="16">
        <v>4</v>
      </c>
      <c r="R425" s="16">
        <v>1</v>
      </c>
      <c r="S425" s="14" t="s">
        <v>86</v>
      </c>
      <c r="T425" s="16">
        <v>133</v>
      </c>
      <c r="U425" s="16">
        <v>0</v>
      </c>
      <c r="V425" s="18">
        <v>43995</v>
      </c>
      <c r="W425" s="18">
        <v>6408</v>
      </c>
      <c r="X425" s="18">
        <v>3780</v>
      </c>
      <c r="Y425" s="18">
        <v>0</v>
      </c>
      <c r="Z425" s="18">
        <v>0</v>
      </c>
      <c r="AA425" s="18">
        <v>0</v>
      </c>
      <c r="AB425" s="18">
        <v>953</v>
      </c>
      <c r="AC425" s="23">
        <v>0.15</v>
      </c>
      <c r="AD425" s="14" t="str">
        <f>IF(E425=113,"Linn","Iowa ex-Linn")</f>
        <v>Iowa ex-Linn</v>
      </c>
      <c r="AE425" s="23">
        <f>IFERROR(AB425/W425,"N/M")</f>
        <v>0.1487203495630462</v>
      </c>
      <c r="AF425" s="14" t="str">
        <f>B425&amp;"|"&amp;TEXT(E425,"000")&amp;"|"&amp;TEXT(M425,"0.0000")</f>
        <v>2015|135|0.6500</v>
      </c>
      <c r="AG425" s="22" t="str">
        <f>IF(AND(B425&gt;=2015,B425&lt;=2024,C425=19,G425=41,I425=2,K425="A",L425="RBUP",M425&gt;=0.5,M425&lt;=0.85),"IN","OUT")</f>
        <v>IN</v>
      </c>
    </row>
    <row r="426" spans="1:33">
      <c r="A426" s="14" t="s">
        <v>79</v>
      </c>
      <c r="B426" s="16">
        <v>2015</v>
      </c>
      <c r="C426" s="16">
        <v>19</v>
      </c>
      <c r="D426" s="14" t="s">
        <v>80</v>
      </c>
      <c r="E426" s="16">
        <v>135</v>
      </c>
      <c r="F426" s="14" t="s">
        <v>153</v>
      </c>
      <c r="G426" s="16">
        <v>41</v>
      </c>
      <c r="H426" s="14" t="s">
        <v>82</v>
      </c>
      <c r="I426" s="16">
        <v>2</v>
      </c>
      <c r="J426" s="14" t="s">
        <v>83</v>
      </c>
      <c r="K426" s="14" t="s">
        <v>84</v>
      </c>
      <c r="L426" s="14" t="s">
        <v>85</v>
      </c>
      <c r="M426" s="23">
        <v>0.7</v>
      </c>
      <c r="N426" s="16">
        <v>53</v>
      </c>
      <c r="O426" s="16">
        <v>25</v>
      </c>
      <c r="P426" s="16">
        <v>9</v>
      </c>
      <c r="Q426" s="16">
        <v>31</v>
      </c>
      <c r="R426" s="16">
        <v>11</v>
      </c>
      <c r="S426" s="14" t="s">
        <v>86</v>
      </c>
      <c r="T426" s="16">
        <v>1105</v>
      </c>
      <c r="U426" s="16">
        <v>0</v>
      </c>
      <c r="V426" s="18">
        <v>416506</v>
      </c>
      <c r="W426" s="18">
        <v>68403</v>
      </c>
      <c r="X426" s="18">
        <v>43071</v>
      </c>
      <c r="Y426" s="18">
        <v>0</v>
      </c>
      <c r="Z426" s="18">
        <v>0</v>
      </c>
      <c r="AA426" s="18">
        <v>0</v>
      </c>
      <c r="AB426" s="18">
        <v>59841</v>
      </c>
      <c r="AC426" s="23">
        <v>0.87</v>
      </c>
      <c r="AD426" s="14" t="str">
        <f>IF(E426=113,"Linn","Iowa ex-Linn")</f>
        <v>Iowa ex-Linn</v>
      </c>
      <c r="AE426" s="23">
        <f>IFERROR(AB426/W426,"N/M")</f>
        <v>0.8748300513135389</v>
      </c>
      <c r="AF426" s="14" t="str">
        <f>B426&amp;"|"&amp;TEXT(E426,"000")&amp;"|"&amp;TEXT(M426,"0.0000")</f>
        <v>2015|135|0.7000</v>
      </c>
      <c r="AG426" s="22" t="str">
        <f>IF(AND(B426&gt;=2015,B426&lt;=2024,C426=19,G426=41,I426=2,K426="A",L426="RBUP",M426&gt;=0.5,M426&lt;=0.85),"IN","OUT")</f>
        <v>IN</v>
      </c>
    </row>
    <row r="427" spans="1:33">
      <c r="A427" s="14" t="s">
        <v>79</v>
      </c>
      <c r="B427" s="16">
        <v>2015</v>
      </c>
      <c r="C427" s="16">
        <v>19</v>
      </c>
      <c r="D427" s="14" t="s">
        <v>80</v>
      </c>
      <c r="E427" s="16">
        <v>135</v>
      </c>
      <c r="F427" s="14" t="s">
        <v>153</v>
      </c>
      <c r="G427" s="16">
        <v>41</v>
      </c>
      <c r="H427" s="14" t="s">
        <v>82</v>
      </c>
      <c r="I427" s="16">
        <v>2</v>
      </c>
      <c r="J427" s="14" t="s">
        <v>83</v>
      </c>
      <c r="K427" s="14" t="s">
        <v>84</v>
      </c>
      <c r="L427" s="14" t="s">
        <v>85</v>
      </c>
      <c r="M427" s="23">
        <v>0.75</v>
      </c>
      <c r="N427" s="16">
        <v>198</v>
      </c>
      <c r="O427" s="16">
        <v>121</v>
      </c>
      <c r="P427" s="16">
        <v>47</v>
      </c>
      <c r="Q427" s="16">
        <v>196</v>
      </c>
      <c r="R427" s="16">
        <v>72</v>
      </c>
      <c r="S427" s="14" t="s">
        <v>86</v>
      </c>
      <c r="T427" s="16">
        <v>12508</v>
      </c>
      <c r="U427" s="16">
        <v>0</v>
      </c>
      <c r="V427" s="18">
        <v>5367200</v>
      </c>
      <c r="W427" s="18">
        <v>932926</v>
      </c>
      <c r="X427" s="18">
        <v>598775</v>
      </c>
      <c r="Y427" s="18">
        <v>0</v>
      </c>
      <c r="Z427" s="18">
        <v>0</v>
      </c>
      <c r="AA427" s="18">
        <v>0</v>
      </c>
      <c r="AB427" s="18">
        <v>971619</v>
      </c>
      <c r="AC427" s="23">
        <v>1.04</v>
      </c>
      <c r="AD427" s="14" t="str">
        <f>IF(E427=113,"Linn","Iowa ex-Linn")</f>
        <v>Iowa ex-Linn</v>
      </c>
      <c r="AE427" s="23">
        <f>IFERROR(AB427/W427,"N/M")</f>
        <v>1.0414748865397685</v>
      </c>
      <c r="AF427" s="14" t="str">
        <f>B427&amp;"|"&amp;TEXT(E427,"000")&amp;"|"&amp;TEXT(M427,"0.0000")</f>
        <v>2015|135|0.7500</v>
      </c>
      <c r="AG427" s="22" t="str">
        <f>IF(AND(B427&gt;=2015,B427&lt;=2024,C427=19,G427=41,I427=2,K427="A",L427="RBUP",M427&gt;=0.5,M427&lt;=0.85),"IN","OUT")</f>
        <v>IN</v>
      </c>
    </row>
    <row r="428" spans="1:33">
      <c r="A428" s="14" t="s">
        <v>79</v>
      </c>
      <c r="B428" s="16">
        <v>2015</v>
      </c>
      <c r="C428" s="16">
        <v>19</v>
      </c>
      <c r="D428" s="14" t="s">
        <v>80</v>
      </c>
      <c r="E428" s="16">
        <v>135</v>
      </c>
      <c r="F428" s="14" t="s">
        <v>153</v>
      </c>
      <c r="G428" s="16">
        <v>41</v>
      </c>
      <c r="H428" s="14" t="s">
        <v>82</v>
      </c>
      <c r="I428" s="16">
        <v>2</v>
      </c>
      <c r="J428" s="14" t="s">
        <v>83</v>
      </c>
      <c r="K428" s="14" t="s">
        <v>84</v>
      </c>
      <c r="L428" s="14" t="s">
        <v>85</v>
      </c>
      <c r="M428" s="23">
        <v>0.8</v>
      </c>
      <c r="N428" s="16">
        <v>136</v>
      </c>
      <c r="O428" s="16">
        <v>96</v>
      </c>
      <c r="P428" s="16">
        <v>32</v>
      </c>
      <c r="Q428" s="16">
        <v>117</v>
      </c>
      <c r="R428" s="16">
        <v>32</v>
      </c>
      <c r="S428" s="14" t="s">
        <v>86</v>
      </c>
      <c r="T428" s="16">
        <v>18796</v>
      </c>
      <c r="U428" s="16">
        <v>0</v>
      </c>
      <c r="V428" s="18">
        <v>8649533</v>
      </c>
      <c r="W428" s="18">
        <v>1515292</v>
      </c>
      <c r="X428" s="18">
        <v>988295</v>
      </c>
      <c r="Y428" s="18">
        <v>0</v>
      </c>
      <c r="Z428" s="18">
        <v>0</v>
      </c>
      <c r="AA428" s="18">
        <v>0</v>
      </c>
      <c r="AB428" s="18">
        <v>791028</v>
      </c>
      <c r="AC428" s="23">
        <v>0.52</v>
      </c>
      <c r="AD428" s="14" t="str">
        <f>IF(E428=113,"Linn","Iowa ex-Linn")</f>
        <v>Iowa ex-Linn</v>
      </c>
      <c r="AE428" s="23">
        <f>IFERROR(AB428/W428,"N/M")</f>
        <v>0.5220300773712261</v>
      </c>
      <c r="AF428" s="14" t="str">
        <f>B428&amp;"|"&amp;TEXT(E428,"000")&amp;"|"&amp;TEXT(M428,"0.0000")</f>
        <v>2015|135|0.8000</v>
      </c>
      <c r="AG428" s="22" t="str">
        <f>IF(AND(B428&gt;=2015,B428&lt;=2024,C428=19,G428=41,I428=2,K428="A",L428="RBUP",M428&gt;=0.5,M428&lt;=0.85),"IN","OUT")</f>
        <v>IN</v>
      </c>
    </row>
    <row r="429" spans="1:33">
      <c r="A429" s="14" t="s">
        <v>79</v>
      </c>
      <c r="B429" s="16">
        <v>2015</v>
      </c>
      <c r="C429" s="16">
        <v>19</v>
      </c>
      <c r="D429" s="14" t="s">
        <v>80</v>
      </c>
      <c r="E429" s="16">
        <v>135</v>
      </c>
      <c r="F429" s="14" t="s">
        <v>153</v>
      </c>
      <c r="G429" s="16">
        <v>41</v>
      </c>
      <c r="H429" s="14" t="s">
        <v>82</v>
      </c>
      <c r="I429" s="16">
        <v>2</v>
      </c>
      <c r="J429" s="14" t="s">
        <v>83</v>
      </c>
      <c r="K429" s="14" t="s">
        <v>84</v>
      </c>
      <c r="L429" s="14" t="s">
        <v>85</v>
      </c>
      <c r="M429" s="23">
        <v>0.85</v>
      </c>
      <c r="N429" s="16">
        <v>36</v>
      </c>
      <c r="O429" s="16">
        <v>19</v>
      </c>
      <c r="P429" s="16">
        <v>13</v>
      </c>
      <c r="Q429" s="16">
        <v>20</v>
      </c>
      <c r="R429" s="16">
        <v>14</v>
      </c>
      <c r="S429" s="14" t="s">
        <v>86</v>
      </c>
      <c r="T429" s="16">
        <v>1130</v>
      </c>
      <c r="U429" s="16">
        <v>0</v>
      </c>
      <c r="V429" s="18">
        <v>478727</v>
      </c>
      <c r="W429" s="18">
        <v>107461</v>
      </c>
      <c r="X429" s="18">
        <v>50784</v>
      </c>
      <c r="Y429" s="18">
        <v>0</v>
      </c>
      <c r="Z429" s="18">
        <v>0</v>
      </c>
      <c r="AA429" s="18">
        <v>0</v>
      </c>
      <c r="AB429" s="18">
        <v>177663</v>
      </c>
      <c r="AC429" s="23">
        <v>1.65</v>
      </c>
      <c r="AD429" s="14" t="str">
        <f>IF(E429=113,"Linn","Iowa ex-Linn")</f>
        <v>Iowa ex-Linn</v>
      </c>
      <c r="AE429" s="23">
        <f>IFERROR(AB429/W429,"N/M")</f>
        <v>1.6532788639599483</v>
      </c>
      <c r="AF429" s="14" t="str">
        <f>B429&amp;"|"&amp;TEXT(E429,"000")&amp;"|"&amp;TEXT(M429,"0.0000")</f>
        <v>2015|135|0.8500</v>
      </c>
      <c r="AG429" s="22" t="str">
        <f>IF(AND(B429&gt;=2015,B429&lt;=2024,C429=19,G429=41,I429=2,K429="A",L429="RBUP",M429&gt;=0.5,M429&lt;=0.85),"IN","OUT")</f>
        <v>IN</v>
      </c>
    </row>
    <row r="430" spans="1:33">
      <c r="A430" s="14" t="s">
        <v>79</v>
      </c>
      <c r="B430" s="16">
        <v>2015</v>
      </c>
      <c r="C430" s="16">
        <v>19</v>
      </c>
      <c r="D430" s="14" t="s">
        <v>80</v>
      </c>
      <c r="E430" s="16">
        <v>137</v>
      </c>
      <c r="F430" s="14" t="s">
        <v>154</v>
      </c>
      <c r="G430" s="16">
        <v>41</v>
      </c>
      <c r="H430" s="14" t="s">
        <v>82</v>
      </c>
      <c r="I430" s="16">
        <v>2</v>
      </c>
      <c r="J430" s="14" t="s">
        <v>83</v>
      </c>
      <c r="K430" s="14" t="s">
        <v>84</v>
      </c>
      <c r="L430" s="14" t="s">
        <v>85</v>
      </c>
      <c r="M430" s="23">
        <v>0.5</v>
      </c>
      <c r="N430" s="16">
        <v>1</v>
      </c>
      <c r="O430" s="16">
        <v>1</v>
      </c>
      <c r="P430" s="16">
        <v>0</v>
      </c>
      <c r="Q430" s="16">
        <v>1</v>
      </c>
      <c r="R430" s="16">
        <v>0</v>
      </c>
      <c r="S430" s="14" t="s">
        <v>86</v>
      </c>
      <c r="T430" s="16">
        <v>111</v>
      </c>
      <c r="U430" s="16">
        <v>0</v>
      </c>
      <c r="V430" s="18">
        <v>35009</v>
      </c>
      <c r="W430" s="18">
        <v>398</v>
      </c>
      <c r="X430" s="18">
        <v>318</v>
      </c>
      <c r="Y430" s="18">
        <v>0</v>
      </c>
      <c r="Z430" s="18">
        <v>0</v>
      </c>
      <c r="AA430" s="18">
        <v>0</v>
      </c>
      <c r="AB430" s="18">
        <v>0</v>
      </c>
      <c r="AC430" s="23">
        <v>0</v>
      </c>
      <c r="AD430" s="14" t="str">
        <f>IF(E430=113,"Linn","Iowa ex-Linn")</f>
        <v>Iowa ex-Linn</v>
      </c>
      <c r="AE430" s="23">
        <f>IFERROR(AB430/W430,"N/M")</f>
        <v>0.0</v>
      </c>
      <c r="AF430" s="14" t="str">
        <f>B430&amp;"|"&amp;TEXT(E430,"000")&amp;"|"&amp;TEXT(M430,"0.0000")</f>
        <v>2015|137|0.5000</v>
      </c>
      <c r="AG430" s="22" t="str">
        <f>IF(AND(B430&gt;=2015,B430&lt;=2024,C430=19,G430=41,I430=2,K430="A",L430="RBUP",M430&gt;=0.5,M430&lt;=0.85),"IN","OUT")</f>
        <v>IN</v>
      </c>
    </row>
    <row r="431" spans="1:33">
      <c r="A431" s="14" t="s">
        <v>79</v>
      </c>
      <c r="B431" s="16">
        <v>2015</v>
      </c>
      <c r="C431" s="16">
        <v>19</v>
      </c>
      <c r="D431" s="14" t="s">
        <v>80</v>
      </c>
      <c r="E431" s="16">
        <v>137</v>
      </c>
      <c r="F431" s="14" t="s">
        <v>154</v>
      </c>
      <c r="G431" s="16">
        <v>41</v>
      </c>
      <c r="H431" s="14" t="s">
        <v>82</v>
      </c>
      <c r="I431" s="16">
        <v>2</v>
      </c>
      <c r="J431" s="14" t="s">
        <v>83</v>
      </c>
      <c r="K431" s="14" t="s">
        <v>84</v>
      </c>
      <c r="L431" s="14" t="s">
        <v>85</v>
      </c>
      <c r="M431" s="23">
        <v>0.65</v>
      </c>
      <c r="N431" s="16">
        <v>11</v>
      </c>
      <c r="O431" s="16">
        <v>9</v>
      </c>
      <c r="P431" s="16">
        <v>2</v>
      </c>
      <c r="Q431" s="16">
        <v>14</v>
      </c>
      <c r="R431" s="16">
        <v>2</v>
      </c>
      <c r="S431" s="14" t="s">
        <v>86</v>
      </c>
      <c r="T431" s="16">
        <v>2298</v>
      </c>
      <c r="U431" s="16">
        <v>0</v>
      </c>
      <c r="V431" s="18">
        <v>1101882</v>
      </c>
      <c r="W431" s="18">
        <v>28543</v>
      </c>
      <c r="X431" s="18">
        <v>20872</v>
      </c>
      <c r="Y431" s="18">
        <v>0</v>
      </c>
      <c r="Z431" s="18">
        <v>0</v>
      </c>
      <c r="AA431" s="18">
        <v>0</v>
      </c>
      <c r="AB431" s="18">
        <v>6295</v>
      </c>
      <c r="AC431" s="23">
        <v>0.22</v>
      </c>
      <c r="AD431" s="14" t="str">
        <f>IF(E431=113,"Linn","Iowa ex-Linn")</f>
        <v>Iowa ex-Linn</v>
      </c>
      <c r="AE431" s="23">
        <f>IFERROR(AB431/W431,"N/M")</f>
        <v>0.2205444417195109</v>
      </c>
      <c r="AF431" s="14" t="str">
        <f>B431&amp;"|"&amp;TEXT(E431,"000")&amp;"|"&amp;TEXT(M431,"0.0000")</f>
        <v>2015|137|0.6500</v>
      </c>
      <c r="AG431" s="22" t="str">
        <f>IF(AND(B431&gt;=2015,B431&lt;=2024,C431=19,G431=41,I431=2,K431="A",L431="RBUP",M431&gt;=0.5,M431&lt;=0.85),"IN","OUT")</f>
        <v>IN</v>
      </c>
    </row>
    <row r="432" spans="1:33">
      <c r="A432" s="14" t="s">
        <v>79</v>
      </c>
      <c r="B432" s="16">
        <v>2015</v>
      </c>
      <c r="C432" s="16">
        <v>19</v>
      </c>
      <c r="D432" s="14" t="s">
        <v>80</v>
      </c>
      <c r="E432" s="16">
        <v>137</v>
      </c>
      <c r="F432" s="14" t="s">
        <v>154</v>
      </c>
      <c r="G432" s="16">
        <v>41</v>
      </c>
      <c r="H432" s="14" t="s">
        <v>82</v>
      </c>
      <c r="I432" s="16">
        <v>2</v>
      </c>
      <c r="J432" s="14" t="s">
        <v>83</v>
      </c>
      <c r="K432" s="14" t="s">
        <v>84</v>
      </c>
      <c r="L432" s="14" t="s">
        <v>85</v>
      </c>
      <c r="M432" s="23">
        <v>0.7</v>
      </c>
      <c r="N432" s="16">
        <v>34</v>
      </c>
      <c r="O432" s="16">
        <v>28</v>
      </c>
      <c r="P432" s="16">
        <v>2</v>
      </c>
      <c r="Q432" s="16">
        <v>39</v>
      </c>
      <c r="R432" s="16">
        <v>2</v>
      </c>
      <c r="S432" s="14" t="s">
        <v>86</v>
      </c>
      <c r="T432" s="16">
        <v>3410</v>
      </c>
      <c r="U432" s="16">
        <v>0</v>
      </c>
      <c r="V432" s="18">
        <v>1650108</v>
      </c>
      <c r="W432" s="18">
        <v>51375</v>
      </c>
      <c r="X432" s="18">
        <v>35948</v>
      </c>
      <c r="Y432" s="18">
        <v>0</v>
      </c>
      <c r="Z432" s="18">
        <v>0</v>
      </c>
      <c r="AA432" s="18">
        <v>0</v>
      </c>
      <c r="AB432" s="18">
        <v>2476</v>
      </c>
      <c r="AC432" s="23">
        <v>0.05</v>
      </c>
      <c r="AD432" s="14" t="str">
        <f>IF(E432=113,"Linn","Iowa ex-Linn")</f>
        <v>Iowa ex-Linn</v>
      </c>
      <c r="AE432" s="23">
        <f>IFERROR(AB432/W432,"N/M")</f>
        <v>0.048194647201946474</v>
      </c>
      <c r="AF432" s="14" t="str">
        <f>B432&amp;"|"&amp;TEXT(E432,"000")&amp;"|"&amp;TEXT(M432,"0.0000")</f>
        <v>2015|137|0.7000</v>
      </c>
      <c r="AG432" s="22" t="str">
        <f>IF(AND(B432&gt;=2015,B432&lt;=2024,C432=19,G432=41,I432=2,K432="A",L432="RBUP",M432&gt;=0.5,M432&lt;=0.85),"IN","OUT")</f>
        <v>IN</v>
      </c>
    </row>
    <row r="433" spans="1:33">
      <c r="A433" s="14" t="s">
        <v>79</v>
      </c>
      <c r="B433" s="16">
        <v>2015</v>
      </c>
      <c r="C433" s="16">
        <v>19</v>
      </c>
      <c r="D433" s="14" t="s">
        <v>80</v>
      </c>
      <c r="E433" s="16">
        <v>137</v>
      </c>
      <c r="F433" s="14" t="s">
        <v>154</v>
      </c>
      <c r="G433" s="16">
        <v>41</v>
      </c>
      <c r="H433" s="14" t="s">
        <v>82</v>
      </c>
      <c r="I433" s="16">
        <v>2</v>
      </c>
      <c r="J433" s="14" t="s">
        <v>83</v>
      </c>
      <c r="K433" s="14" t="s">
        <v>84</v>
      </c>
      <c r="L433" s="14" t="s">
        <v>85</v>
      </c>
      <c r="M433" s="23">
        <v>0.75</v>
      </c>
      <c r="N433" s="16">
        <v>121</v>
      </c>
      <c r="O433" s="16">
        <v>107</v>
      </c>
      <c r="P433" s="16">
        <v>12</v>
      </c>
      <c r="Q433" s="16">
        <v>177</v>
      </c>
      <c r="R433" s="16">
        <v>15</v>
      </c>
      <c r="S433" s="14" t="s">
        <v>86</v>
      </c>
      <c r="T433" s="16">
        <v>16287</v>
      </c>
      <c r="U433" s="16">
        <v>0</v>
      </c>
      <c r="V433" s="18">
        <v>8553668</v>
      </c>
      <c r="W433" s="18">
        <v>436443</v>
      </c>
      <c r="X433" s="18">
        <v>277922</v>
      </c>
      <c r="Y433" s="18">
        <v>0</v>
      </c>
      <c r="Z433" s="18">
        <v>0</v>
      </c>
      <c r="AA433" s="18">
        <v>0</v>
      </c>
      <c r="AB433" s="18">
        <v>144073</v>
      </c>
      <c r="AC433" s="23">
        <v>0.33</v>
      </c>
      <c r="AD433" s="14" t="str">
        <f>IF(E433=113,"Linn","Iowa ex-Linn")</f>
        <v>Iowa ex-Linn</v>
      </c>
      <c r="AE433" s="23">
        <f>IFERROR(AB433/W433,"N/M")</f>
        <v>0.33010725340995273</v>
      </c>
      <c r="AF433" s="14" t="str">
        <f>B433&amp;"|"&amp;TEXT(E433,"000")&amp;"|"&amp;TEXT(M433,"0.0000")</f>
        <v>2015|137|0.7500</v>
      </c>
      <c r="AG433" s="22" t="str">
        <f>IF(AND(B433&gt;=2015,B433&lt;=2024,C433=19,G433=41,I433=2,K433="A",L433="RBUP",M433&gt;=0.5,M433&lt;=0.85),"IN","OUT")</f>
        <v>IN</v>
      </c>
    </row>
    <row r="434" spans="1:33">
      <c r="A434" s="14" t="s">
        <v>79</v>
      </c>
      <c r="B434" s="16">
        <v>2015</v>
      </c>
      <c r="C434" s="16">
        <v>19</v>
      </c>
      <c r="D434" s="14" t="s">
        <v>80</v>
      </c>
      <c r="E434" s="16">
        <v>137</v>
      </c>
      <c r="F434" s="14" t="s">
        <v>154</v>
      </c>
      <c r="G434" s="16">
        <v>41</v>
      </c>
      <c r="H434" s="14" t="s">
        <v>82</v>
      </c>
      <c r="I434" s="16">
        <v>2</v>
      </c>
      <c r="J434" s="14" t="s">
        <v>83</v>
      </c>
      <c r="K434" s="14" t="s">
        <v>84</v>
      </c>
      <c r="L434" s="14" t="s">
        <v>85</v>
      </c>
      <c r="M434" s="23">
        <v>0.8</v>
      </c>
      <c r="N434" s="16">
        <v>224</v>
      </c>
      <c r="O434" s="16">
        <v>190</v>
      </c>
      <c r="P434" s="16">
        <v>17</v>
      </c>
      <c r="Q434" s="16">
        <v>347</v>
      </c>
      <c r="R434" s="16">
        <v>30</v>
      </c>
      <c r="S434" s="14" t="s">
        <v>86</v>
      </c>
      <c r="T434" s="16">
        <v>36693</v>
      </c>
      <c r="U434" s="16">
        <v>0</v>
      </c>
      <c r="V434" s="18">
        <v>20788654</v>
      </c>
      <c r="W434" s="18">
        <v>1322844</v>
      </c>
      <c r="X434" s="18">
        <v>743143</v>
      </c>
      <c r="Y434" s="18">
        <v>0</v>
      </c>
      <c r="Z434" s="18">
        <v>0</v>
      </c>
      <c r="AA434" s="18">
        <v>0</v>
      </c>
      <c r="AB434" s="18">
        <v>260440</v>
      </c>
      <c r="AC434" s="23">
        <v>0.2</v>
      </c>
      <c r="AD434" s="14" t="str">
        <f>IF(E434=113,"Linn","Iowa ex-Linn")</f>
        <v>Iowa ex-Linn</v>
      </c>
      <c r="AE434" s="23">
        <f>IFERROR(AB434/W434,"N/M")</f>
        <v>0.19687884588054222</v>
      </c>
      <c r="AF434" s="14" t="str">
        <f>B434&amp;"|"&amp;TEXT(E434,"000")&amp;"|"&amp;TEXT(M434,"0.0000")</f>
        <v>2015|137|0.8000</v>
      </c>
      <c r="AG434" s="22" t="str">
        <f>IF(AND(B434&gt;=2015,B434&lt;=2024,C434=19,G434=41,I434=2,K434="A",L434="RBUP",M434&gt;=0.5,M434&lt;=0.85),"IN","OUT")</f>
        <v>IN</v>
      </c>
    </row>
    <row r="435" spans="1:33">
      <c r="A435" s="14" t="s">
        <v>79</v>
      </c>
      <c r="B435" s="16">
        <v>2015</v>
      </c>
      <c r="C435" s="16">
        <v>19</v>
      </c>
      <c r="D435" s="14" t="s">
        <v>80</v>
      </c>
      <c r="E435" s="16">
        <v>137</v>
      </c>
      <c r="F435" s="14" t="s">
        <v>154</v>
      </c>
      <c r="G435" s="16">
        <v>41</v>
      </c>
      <c r="H435" s="14" t="s">
        <v>82</v>
      </c>
      <c r="I435" s="16">
        <v>2</v>
      </c>
      <c r="J435" s="14" t="s">
        <v>83</v>
      </c>
      <c r="K435" s="14" t="s">
        <v>84</v>
      </c>
      <c r="L435" s="14" t="s">
        <v>85</v>
      </c>
      <c r="M435" s="23">
        <v>0.85</v>
      </c>
      <c r="N435" s="16">
        <v>187</v>
      </c>
      <c r="O435" s="16">
        <v>157</v>
      </c>
      <c r="P435" s="16">
        <v>21</v>
      </c>
      <c r="Q435" s="16">
        <v>268</v>
      </c>
      <c r="R435" s="16">
        <v>21</v>
      </c>
      <c r="S435" s="14" t="s">
        <v>86</v>
      </c>
      <c r="T435" s="16">
        <v>28635</v>
      </c>
      <c r="U435" s="16">
        <v>0</v>
      </c>
      <c r="V435" s="18">
        <v>17162612</v>
      </c>
      <c r="W435" s="18">
        <v>1330282</v>
      </c>
      <c r="X435" s="18">
        <v>621307</v>
      </c>
      <c r="Y435" s="18">
        <v>0</v>
      </c>
      <c r="Z435" s="18">
        <v>0</v>
      </c>
      <c r="AA435" s="18">
        <v>0</v>
      </c>
      <c r="AB435" s="18">
        <v>142383</v>
      </c>
      <c r="AC435" s="23">
        <v>0.11</v>
      </c>
      <c r="AD435" s="14" t="str">
        <f>IF(E435=113,"Linn","Iowa ex-Linn")</f>
        <v>Iowa ex-Linn</v>
      </c>
      <c r="AE435" s="23">
        <f>IFERROR(AB435/W435,"N/M")</f>
        <v>0.10703219317407887</v>
      </c>
      <c r="AF435" s="14" t="str">
        <f>B435&amp;"|"&amp;TEXT(E435,"000")&amp;"|"&amp;TEXT(M435,"0.0000")</f>
        <v>2015|137|0.8500</v>
      </c>
      <c r="AG435" s="22" t="str">
        <f>IF(AND(B435&gt;=2015,B435&lt;=2024,C435=19,G435=41,I435=2,K435="A",L435="RBUP",M435&gt;=0.5,M435&lt;=0.85),"IN","OUT")</f>
        <v>IN</v>
      </c>
    </row>
    <row r="436" spans="1:33">
      <c r="A436" s="14" t="s">
        <v>79</v>
      </c>
      <c r="B436" s="16">
        <v>2015</v>
      </c>
      <c r="C436" s="16">
        <v>19</v>
      </c>
      <c r="D436" s="14" t="s">
        <v>80</v>
      </c>
      <c r="E436" s="16">
        <v>139</v>
      </c>
      <c r="F436" s="14" t="s">
        <v>155</v>
      </c>
      <c r="G436" s="16">
        <v>41</v>
      </c>
      <c r="H436" s="14" t="s">
        <v>82</v>
      </c>
      <c r="I436" s="16">
        <v>2</v>
      </c>
      <c r="J436" s="14" t="s">
        <v>83</v>
      </c>
      <c r="K436" s="14" t="s">
        <v>84</v>
      </c>
      <c r="L436" s="14" t="s">
        <v>85</v>
      </c>
      <c r="M436" s="23">
        <v>0.65</v>
      </c>
      <c r="N436" s="16">
        <v>10</v>
      </c>
      <c r="O436" s="16">
        <v>7</v>
      </c>
      <c r="P436" s="16">
        <v>1</v>
      </c>
      <c r="Q436" s="16">
        <v>12</v>
      </c>
      <c r="R436" s="16">
        <v>2</v>
      </c>
      <c r="S436" s="14" t="s">
        <v>86</v>
      </c>
      <c r="T436" s="16">
        <v>533</v>
      </c>
      <c r="U436" s="16">
        <v>0</v>
      </c>
      <c r="V436" s="18">
        <v>250648</v>
      </c>
      <c r="W436" s="18">
        <v>8485</v>
      </c>
      <c r="X436" s="18">
        <v>5006</v>
      </c>
      <c r="Y436" s="18">
        <v>0</v>
      </c>
      <c r="Z436" s="18">
        <v>0</v>
      </c>
      <c r="AA436" s="18">
        <v>0</v>
      </c>
      <c r="AB436" s="18">
        <v>9754</v>
      </c>
      <c r="AC436" s="23">
        <v>1.15</v>
      </c>
      <c r="AD436" s="14" t="str">
        <f>IF(E436=113,"Linn","Iowa ex-Linn")</f>
        <v>Iowa ex-Linn</v>
      </c>
      <c r="AE436" s="23">
        <f>IFERROR(AB436/W436,"N/M")</f>
        <v>1.1495580436063642</v>
      </c>
      <c r="AF436" s="14" t="str">
        <f>B436&amp;"|"&amp;TEXT(E436,"000")&amp;"|"&amp;TEXT(M436,"0.0000")</f>
        <v>2015|139|0.6500</v>
      </c>
      <c r="AG436" s="22" t="str">
        <f>IF(AND(B436&gt;=2015,B436&lt;=2024,C436=19,G436=41,I436=2,K436="A",L436="RBUP",M436&gt;=0.5,M436&lt;=0.85),"IN","OUT")</f>
        <v>IN</v>
      </c>
    </row>
    <row r="437" spans="1:33">
      <c r="A437" s="14" t="s">
        <v>79</v>
      </c>
      <c r="B437" s="16">
        <v>2015</v>
      </c>
      <c r="C437" s="16">
        <v>19</v>
      </c>
      <c r="D437" s="14" t="s">
        <v>80</v>
      </c>
      <c r="E437" s="16">
        <v>139</v>
      </c>
      <c r="F437" s="14" t="s">
        <v>155</v>
      </c>
      <c r="G437" s="16">
        <v>41</v>
      </c>
      <c r="H437" s="14" t="s">
        <v>82</v>
      </c>
      <c r="I437" s="16">
        <v>2</v>
      </c>
      <c r="J437" s="14" t="s">
        <v>83</v>
      </c>
      <c r="K437" s="14" t="s">
        <v>84</v>
      </c>
      <c r="L437" s="14" t="s">
        <v>85</v>
      </c>
      <c r="M437" s="23">
        <v>0.7</v>
      </c>
      <c r="N437" s="16">
        <v>30</v>
      </c>
      <c r="O437" s="16">
        <v>22</v>
      </c>
      <c r="P437" s="16">
        <v>2</v>
      </c>
      <c r="Q437" s="16">
        <v>43</v>
      </c>
      <c r="R437" s="16">
        <v>2</v>
      </c>
      <c r="S437" s="14" t="s">
        <v>86</v>
      </c>
      <c r="T437" s="16">
        <v>2129</v>
      </c>
      <c r="U437" s="16">
        <v>0</v>
      </c>
      <c r="V437" s="18">
        <v>1012038</v>
      </c>
      <c r="W437" s="18">
        <v>47084</v>
      </c>
      <c r="X437" s="18">
        <v>29412</v>
      </c>
      <c r="Y437" s="18">
        <v>0</v>
      </c>
      <c r="Z437" s="18">
        <v>0</v>
      </c>
      <c r="AA437" s="18">
        <v>0</v>
      </c>
      <c r="AB437" s="18">
        <v>2859</v>
      </c>
      <c r="AC437" s="23">
        <v>0.06</v>
      </c>
      <c r="AD437" s="14" t="str">
        <f>IF(E437=113,"Linn","Iowa ex-Linn")</f>
        <v>Iowa ex-Linn</v>
      </c>
      <c r="AE437" s="23">
        <f>IFERROR(AB437/W437,"N/M")</f>
        <v>0.06072126412369382</v>
      </c>
      <c r="AF437" s="14" t="str">
        <f>B437&amp;"|"&amp;TEXT(E437,"000")&amp;"|"&amp;TEXT(M437,"0.0000")</f>
        <v>2015|139|0.7000</v>
      </c>
      <c r="AG437" s="22" t="str">
        <f>IF(AND(B437&gt;=2015,B437&lt;=2024,C437=19,G437=41,I437=2,K437="A",L437="RBUP",M437&gt;=0.5,M437&lt;=0.85),"IN","OUT")</f>
        <v>IN</v>
      </c>
    </row>
    <row r="438" spans="1:33">
      <c r="A438" s="14" t="s">
        <v>79</v>
      </c>
      <c r="B438" s="16">
        <v>2015</v>
      </c>
      <c r="C438" s="16">
        <v>19</v>
      </c>
      <c r="D438" s="14" t="s">
        <v>80</v>
      </c>
      <c r="E438" s="16">
        <v>139</v>
      </c>
      <c r="F438" s="14" t="s">
        <v>155</v>
      </c>
      <c r="G438" s="16">
        <v>41</v>
      </c>
      <c r="H438" s="14" t="s">
        <v>82</v>
      </c>
      <c r="I438" s="16">
        <v>2</v>
      </c>
      <c r="J438" s="14" t="s">
        <v>83</v>
      </c>
      <c r="K438" s="14" t="s">
        <v>84</v>
      </c>
      <c r="L438" s="14" t="s">
        <v>85</v>
      </c>
      <c r="M438" s="23">
        <v>0.75</v>
      </c>
      <c r="N438" s="16">
        <v>56</v>
      </c>
      <c r="O438" s="16">
        <v>46</v>
      </c>
      <c r="P438" s="16">
        <v>4</v>
      </c>
      <c r="Q438" s="16">
        <v>63</v>
      </c>
      <c r="R438" s="16">
        <v>4</v>
      </c>
      <c r="S438" s="14" t="s">
        <v>86</v>
      </c>
      <c r="T438" s="16">
        <v>4935</v>
      </c>
      <c r="U438" s="16">
        <v>0</v>
      </c>
      <c r="V438" s="18">
        <v>2620791</v>
      </c>
      <c r="W438" s="18">
        <v>124168</v>
      </c>
      <c r="X438" s="18">
        <v>81537</v>
      </c>
      <c r="Y438" s="18">
        <v>0</v>
      </c>
      <c r="Z438" s="18">
        <v>0</v>
      </c>
      <c r="AA438" s="18">
        <v>0</v>
      </c>
      <c r="AB438" s="18">
        <v>4617</v>
      </c>
      <c r="AC438" s="23">
        <v>0.04</v>
      </c>
      <c r="AD438" s="14" t="str">
        <f>IF(E438=113,"Linn","Iowa ex-Linn")</f>
        <v>Iowa ex-Linn</v>
      </c>
      <c r="AE438" s="23">
        <f>IFERROR(AB438/W438,"N/M")</f>
        <v>0.03718349333161523</v>
      </c>
      <c r="AF438" s="14" t="str">
        <f>B438&amp;"|"&amp;TEXT(E438,"000")&amp;"|"&amp;TEXT(M438,"0.0000")</f>
        <v>2015|139|0.7500</v>
      </c>
      <c r="AG438" s="22" t="str">
        <f>IF(AND(B438&gt;=2015,B438&lt;=2024,C438=19,G438=41,I438=2,K438="A",L438="RBUP",M438&gt;=0.5,M438&lt;=0.85),"IN","OUT")</f>
        <v>IN</v>
      </c>
    </row>
    <row r="439" spans="1:33">
      <c r="A439" s="14" t="s">
        <v>79</v>
      </c>
      <c r="B439" s="16">
        <v>2015</v>
      </c>
      <c r="C439" s="16">
        <v>19</v>
      </c>
      <c r="D439" s="14" t="s">
        <v>80</v>
      </c>
      <c r="E439" s="16">
        <v>139</v>
      </c>
      <c r="F439" s="14" t="s">
        <v>155</v>
      </c>
      <c r="G439" s="16">
        <v>41</v>
      </c>
      <c r="H439" s="14" t="s">
        <v>82</v>
      </c>
      <c r="I439" s="16">
        <v>2</v>
      </c>
      <c r="J439" s="14" t="s">
        <v>83</v>
      </c>
      <c r="K439" s="14" t="s">
        <v>84</v>
      </c>
      <c r="L439" s="14" t="s">
        <v>85</v>
      </c>
      <c r="M439" s="23">
        <v>0.8</v>
      </c>
      <c r="N439" s="16">
        <v>181</v>
      </c>
      <c r="O439" s="16">
        <v>151</v>
      </c>
      <c r="P439" s="16">
        <v>23</v>
      </c>
      <c r="Q439" s="16">
        <v>232</v>
      </c>
      <c r="R439" s="16">
        <v>40</v>
      </c>
      <c r="S439" s="14" t="s">
        <v>86</v>
      </c>
      <c r="T439" s="16">
        <v>28842</v>
      </c>
      <c r="U439" s="16">
        <v>0</v>
      </c>
      <c r="V439" s="18">
        <v>17266572</v>
      </c>
      <c r="W439" s="18">
        <v>983875</v>
      </c>
      <c r="X439" s="18">
        <v>595468</v>
      </c>
      <c r="Y439" s="18">
        <v>0</v>
      </c>
      <c r="Z439" s="18">
        <v>0</v>
      </c>
      <c r="AA439" s="18">
        <v>0</v>
      </c>
      <c r="AB439" s="18">
        <v>217543</v>
      </c>
      <c r="AC439" s="23">
        <v>0.22</v>
      </c>
      <c r="AD439" s="14" t="str">
        <f>IF(E439=113,"Linn","Iowa ex-Linn")</f>
        <v>Iowa ex-Linn</v>
      </c>
      <c r="AE439" s="23">
        <f>IFERROR(AB439/W439,"N/M")</f>
        <v>0.22110837250667006</v>
      </c>
      <c r="AF439" s="14" t="str">
        <f>B439&amp;"|"&amp;TEXT(E439,"000")&amp;"|"&amp;TEXT(M439,"0.0000")</f>
        <v>2015|139|0.8000</v>
      </c>
      <c r="AG439" s="22" t="str">
        <f>IF(AND(B439&gt;=2015,B439&lt;=2024,C439=19,G439=41,I439=2,K439="A",L439="RBUP",M439&gt;=0.5,M439&lt;=0.85),"IN","OUT")</f>
        <v>IN</v>
      </c>
    </row>
    <row r="440" spans="1:33">
      <c r="A440" s="14" t="s">
        <v>79</v>
      </c>
      <c r="B440" s="16">
        <v>2015</v>
      </c>
      <c r="C440" s="16">
        <v>19</v>
      </c>
      <c r="D440" s="14" t="s">
        <v>80</v>
      </c>
      <c r="E440" s="16">
        <v>139</v>
      </c>
      <c r="F440" s="14" t="s">
        <v>155</v>
      </c>
      <c r="G440" s="16">
        <v>41</v>
      </c>
      <c r="H440" s="14" t="s">
        <v>82</v>
      </c>
      <c r="I440" s="16">
        <v>2</v>
      </c>
      <c r="J440" s="14" t="s">
        <v>83</v>
      </c>
      <c r="K440" s="14" t="s">
        <v>84</v>
      </c>
      <c r="L440" s="14" t="s">
        <v>85</v>
      </c>
      <c r="M440" s="23">
        <v>0.85</v>
      </c>
      <c r="N440" s="16">
        <v>256</v>
      </c>
      <c r="O440" s="16">
        <v>214</v>
      </c>
      <c r="P440" s="16">
        <v>42</v>
      </c>
      <c r="Q440" s="16">
        <v>371</v>
      </c>
      <c r="R440" s="16">
        <v>63</v>
      </c>
      <c r="S440" s="14" t="s">
        <v>86</v>
      </c>
      <c r="T440" s="16">
        <v>42462</v>
      </c>
      <c r="U440" s="16">
        <v>0</v>
      </c>
      <c r="V440" s="18">
        <v>26327439</v>
      </c>
      <c r="W440" s="18">
        <v>1793261</v>
      </c>
      <c r="X440" s="18">
        <v>839890</v>
      </c>
      <c r="Y440" s="18">
        <v>0</v>
      </c>
      <c r="Z440" s="18">
        <v>0</v>
      </c>
      <c r="AA440" s="18">
        <v>0</v>
      </c>
      <c r="AB440" s="18">
        <v>506786</v>
      </c>
      <c r="AC440" s="23">
        <v>0.28</v>
      </c>
      <c r="AD440" s="14" t="str">
        <f>IF(E440=113,"Linn","Iowa ex-Linn")</f>
        <v>Iowa ex-Linn</v>
      </c>
      <c r="AE440" s="23">
        <f>IFERROR(AB440/W440,"N/M")</f>
        <v>0.28260582257685857</v>
      </c>
      <c r="AF440" s="14" t="str">
        <f>B440&amp;"|"&amp;TEXT(E440,"000")&amp;"|"&amp;TEXT(M440,"0.0000")</f>
        <v>2015|139|0.8500</v>
      </c>
      <c r="AG440" s="22" t="str">
        <f>IF(AND(B440&gt;=2015,B440&lt;=2024,C440=19,G440=41,I440=2,K440="A",L440="RBUP",M440&gt;=0.5,M440&lt;=0.85),"IN","OUT")</f>
        <v>IN</v>
      </c>
    </row>
    <row r="441" spans="1:33">
      <c r="A441" s="14" t="s">
        <v>79</v>
      </c>
      <c r="B441" s="16">
        <v>2015</v>
      </c>
      <c r="C441" s="16">
        <v>19</v>
      </c>
      <c r="D441" s="14" t="s">
        <v>80</v>
      </c>
      <c r="E441" s="16">
        <v>141</v>
      </c>
      <c r="F441" s="14" t="s">
        <v>156</v>
      </c>
      <c r="G441" s="16">
        <v>41</v>
      </c>
      <c r="H441" s="14" t="s">
        <v>82</v>
      </c>
      <c r="I441" s="16">
        <v>2</v>
      </c>
      <c r="J441" s="14" t="s">
        <v>83</v>
      </c>
      <c r="K441" s="14" t="s">
        <v>84</v>
      </c>
      <c r="L441" s="14" t="s">
        <v>85</v>
      </c>
      <c r="M441" s="23">
        <v>0.5</v>
      </c>
      <c r="N441" s="16">
        <v>1</v>
      </c>
      <c r="O441" s="16">
        <v>1</v>
      </c>
      <c r="P441" s="16">
        <v>0</v>
      </c>
      <c r="Q441" s="16">
        <v>5</v>
      </c>
      <c r="R441" s="16">
        <v>0</v>
      </c>
      <c r="S441" s="14" t="s">
        <v>86</v>
      </c>
      <c r="T441" s="16">
        <v>560</v>
      </c>
      <c r="U441" s="16">
        <v>0</v>
      </c>
      <c r="V441" s="18">
        <v>222907</v>
      </c>
      <c r="W441" s="18">
        <v>1973</v>
      </c>
      <c r="X441" s="18">
        <v>1323</v>
      </c>
      <c r="Y441" s="18">
        <v>0</v>
      </c>
      <c r="Z441" s="18">
        <v>0</v>
      </c>
      <c r="AA441" s="18">
        <v>0</v>
      </c>
      <c r="AB441" s="18">
        <v>0</v>
      </c>
      <c r="AC441" s="23">
        <v>0</v>
      </c>
      <c r="AD441" s="14" t="str">
        <f>IF(E441=113,"Linn","Iowa ex-Linn")</f>
        <v>Iowa ex-Linn</v>
      </c>
      <c r="AE441" s="23">
        <f>IFERROR(AB441/W441,"N/M")</f>
        <v>0.0</v>
      </c>
      <c r="AF441" s="14" t="str">
        <f>B441&amp;"|"&amp;TEXT(E441,"000")&amp;"|"&amp;TEXT(M441,"0.0000")</f>
        <v>2015|141|0.5000</v>
      </c>
      <c r="AG441" s="22" t="str">
        <f>IF(AND(B441&gt;=2015,B441&lt;=2024,C441=19,G441=41,I441=2,K441="A",L441="RBUP",M441&gt;=0.5,M441&lt;=0.85),"IN","OUT")</f>
        <v>IN</v>
      </c>
    </row>
    <row r="442" spans="1:33">
      <c r="A442" s="14" t="s">
        <v>79</v>
      </c>
      <c r="B442" s="16">
        <v>2015</v>
      </c>
      <c r="C442" s="16">
        <v>19</v>
      </c>
      <c r="D442" s="14" t="s">
        <v>80</v>
      </c>
      <c r="E442" s="16">
        <v>141</v>
      </c>
      <c r="F442" s="14" t="s">
        <v>156</v>
      </c>
      <c r="G442" s="16">
        <v>41</v>
      </c>
      <c r="H442" s="14" t="s">
        <v>82</v>
      </c>
      <c r="I442" s="16">
        <v>2</v>
      </c>
      <c r="J442" s="14" t="s">
        <v>83</v>
      </c>
      <c r="K442" s="14" t="s">
        <v>84</v>
      </c>
      <c r="L442" s="14" t="s">
        <v>85</v>
      </c>
      <c r="M442" s="23">
        <v>0.6</v>
      </c>
      <c r="N442" s="16">
        <v>1</v>
      </c>
      <c r="O442" s="16">
        <v>1</v>
      </c>
      <c r="P442" s="16">
        <v>0</v>
      </c>
      <c r="Q442" s="16">
        <v>1</v>
      </c>
      <c r="R442" s="16">
        <v>0</v>
      </c>
      <c r="S442" s="14" t="s">
        <v>86</v>
      </c>
      <c r="T442" s="16">
        <v>74</v>
      </c>
      <c r="U442" s="16">
        <v>0</v>
      </c>
      <c r="V442" s="18">
        <v>32976</v>
      </c>
      <c r="W442" s="18">
        <v>268</v>
      </c>
      <c r="X442" s="18">
        <v>172</v>
      </c>
      <c r="Y442" s="18">
        <v>0</v>
      </c>
      <c r="Z442" s="18">
        <v>0</v>
      </c>
      <c r="AA442" s="18">
        <v>0</v>
      </c>
      <c r="AB442" s="18">
        <v>0</v>
      </c>
      <c r="AC442" s="23">
        <v>0</v>
      </c>
      <c r="AD442" s="14" t="str">
        <f>IF(E442=113,"Linn","Iowa ex-Linn")</f>
        <v>Iowa ex-Linn</v>
      </c>
      <c r="AE442" s="23">
        <f>IFERROR(AB442/W442,"N/M")</f>
        <v>0.0</v>
      </c>
      <c r="AF442" s="14" t="str">
        <f>B442&amp;"|"&amp;TEXT(E442,"000")&amp;"|"&amp;TEXT(M442,"0.0000")</f>
        <v>2015|141|0.6000</v>
      </c>
      <c r="AG442" s="22" t="str">
        <f>IF(AND(B442&gt;=2015,B442&lt;=2024,C442=19,G442=41,I442=2,K442="A",L442="RBUP",M442&gt;=0.5,M442&lt;=0.85),"IN","OUT")</f>
        <v>IN</v>
      </c>
    </row>
    <row r="443" spans="1:33">
      <c r="A443" s="14" t="s">
        <v>79</v>
      </c>
      <c r="B443" s="16">
        <v>2015</v>
      </c>
      <c r="C443" s="16">
        <v>19</v>
      </c>
      <c r="D443" s="14" t="s">
        <v>80</v>
      </c>
      <c r="E443" s="16">
        <v>141</v>
      </c>
      <c r="F443" s="14" t="s">
        <v>156</v>
      </c>
      <c r="G443" s="16">
        <v>41</v>
      </c>
      <c r="H443" s="14" t="s">
        <v>82</v>
      </c>
      <c r="I443" s="16">
        <v>2</v>
      </c>
      <c r="J443" s="14" t="s">
        <v>83</v>
      </c>
      <c r="K443" s="14" t="s">
        <v>84</v>
      </c>
      <c r="L443" s="14" t="s">
        <v>85</v>
      </c>
      <c r="M443" s="23">
        <v>0.65</v>
      </c>
      <c r="N443" s="16">
        <v>28</v>
      </c>
      <c r="O443" s="16">
        <v>23</v>
      </c>
      <c r="P443" s="16">
        <v>0</v>
      </c>
      <c r="Q443" s="16">
        <v>29</v>
      </c>
      <c r="R443" s="16">
        <v>0</v>
      </c>
      <c r="S443" s="14" t="s">
        <v>86</v>
      </c>
      <c r="T443" s="16">
        <v>1452</v>
      </c>
      <c r="U443" s="16">
        <v>0</v>
      </c>
      <c r="V443" s="18">
        <v>798216</v>
      </c>
      <c r="W443" s="18">
        <v>12479</v>
      </c>
      <c r="X443" s="18">
        <v>7362</v>
      </c>
      <c r="Y443" s="18">
        <v>0</v>
      </c>
      <c r="Z443" s="18">
        <v>0</v>
      </c>
      <c r="AA443" s="18">
        <v>0</v>
      </c>
      <c r="AB443" s="18">
        <v>0</v>
      </c>
      <c r="AC443" s="23">
        <v>0</v>
      </c>
      <c r="AD443" s="14" t="str">
        <f>IF(E443=113,"Linn","Iowa ex-Linn")</f>
        <v>Iowa ex-Linn</v>
      </c>
      <c r="AE443" s="23">
        <f>IFERROR(AB443/W443,"N/M")</f>
        <v>0.0</v>
      </c>
      <c r="AF443" s="14" t="str">
        <f>B443&amp;"|"&amp;TEXT(E443,"000")&amp;"|"&amp;TEXT(M443,"0.0000")</f>
        <v>2015|141|0.6500</v>
      </c>
      <c r="AG443" s="22" t="str">
        <f>IF(AND(B443&gt;=2015,B443&lt;=2024,C443=19,G443=41,I443=2,K443="A",L443="RBUP",M443&gt;=0.5,M443&lt;=0.85),"IN","OUT")</f>
        <v>IN</v>
      </c>
    </row>
    <row r="444" spans="1:33">
      <c r="A444" s="14" t="s">
        <v>79</v>
      </c>
      <c r="B444" s="16">
        <v>2015</v>
      </c>
      <c r="C444" s="16">
        <v>19</v>
      </c>
      <c r="D444" s="14" t="s">
        <v>80</v>
      </c>
      <c r="E444" s="16">
        <v>141</v>
      </c>
      <c r="F444" s="14" t="s">
        <v>156</v>
      </c>
      <c r="G444" s="16">
        <v>41</v>
      </c>
      <c r="H444" s="14" t="s">
        <v>82</v>
      </c>
      <c r="I444" s="16">
        <v>2</v>
      </c>
      <c r="J444" s="14" t="s">
        <v>83</v>
      </c>
      <c r="K444" s="14" t="s">
        <v>84</v>
      </c>
      <c r="L444" s="14" t="s">
        <v>85</v>
      </c>
      <c r="M444" s="23">
        <v>0.7</v>
      </c>
      <c r="N444" s="16">
        <v>58</v>
      </c>
      <c r="O444" s="16">
        <v>49</v>
      </c>
      <c r="P444" s="16">
        <v>0</v>
      </c>
      <c r="Q444" s="16">
        <v>88</v>
      </c>
      <c r="R444" s="16">
        <v>0</v>
      </c>
      <c r="S444" s="14" t="s">
        <v>86</v>
      </c>
      <c r="T444" s="16">
        <v>6037</v>
      </c>
      <c r="U444" s="16">
        <v>0</v>
      </c>
      <c r="V444" s="18">
        <v>3538356</v>
      </c>
      <c r="W444" s="18">
        <v>87615</v>
      </c>
      <c r="X444" s="18">
        <v>55821</v>
      </c>
      <c r="Y444" s="18">
        <v>0</v>
      </c>
      <c r="Z444" s="18">
        <v>0</v>
      </c>
      <c r="AA444" s="18">
        <v>0</v>
      </c>
      <c r="AB444" s="18">
        <v>0</v>
      </c>
      <c r="AC444" s="23">
        <v>0</v>
      </c>
      <c r="AD444" s="14" t="str">
        <f>IF(E444=113,"Linn","Iowa ex-Linn")</f>
        <v>Iowa ex-Linn</v>
      </c>
      <c r="AE444" s="23">
        <f>IFERROR(AB444/W444,"N/M")</f>
        <v>0.0</v>
      </c>
      <c r="AF444" s="14" t="str">
        <f>B444&amp;"|"&amp;TEXT(E444,"000")&amp;"|"&amp;TEXT(M444,"0.0000")</f>
        <v>2015|141|0.7000</v>
      </c>
      <c r="AG444" s="22" t="str">
        <f>IF(AND(B444&gt;=2015,B444&lt;=2024,C444=19,G444=41,I444=2,K444="A",L444="RBUP",M444&gt;=0.5,M444&lt;=0.85),"IN","OUT")</f>
        <v>IN</v>
      </c>
    </row>
    <row r="445" spans="1:33">
      <c r="A445" s="14" t="s">
        <v>79</v>
      </c>
      <c r="B445" s="16">
        <v>2015</v>
      </c>
      <c r="C445" s="16">
        <v>19</v>
      </c>
      <c r="D445" s="14" t="s">
        <v>80</v>
      </c>
      <c r="E445" s="16">
        <v>141</v>
      </c>
      <c r="F445" s="14" t="s">
        <v>156</v>
      </c>
      <c r="G445" s="16">
        <v>41</v>
      </c>
      <c r="H445" s="14" t="s">
        <v>82</v>
      </c>
      <c r="I445" s="16">
        <v>2</v>
      </c>
      <c r="J445" s="14" t="s">
        <v>83</v>
      </c>
      <c r="K445" s="14" t="s">
        <v>84</v>
      </c>
      <c r="L445" s="14" t="s">
        <v>85</v>
      </c>
      <c r="M445" s="23">
        <v>0.75</v>
      </c>
      <c r="N445" s="16">
        <v>175</v>
      </c>
      <c r="O445" s="16">
        <v>159</v>
      </c>
      <c r="P445" s="16">
        <v>1</v>
      </c>
      <c r="Q445" s="16">
        <v>251</v>
      </c>
      <c r="R445" s="16">
        <v>1</v>
      </c>
      <c r="S445" s="14" t="s">
        <v>86</v>
      </c>
      <c r="T445" s="16">
        <v>20937</v>
      </c>
      <c r="U445" s="16">
        <v>0</v>
      </c>
      <c r="V445" s="18">
        <v>12894753</v>
      </c>
      <c r="W445" s="18">
        <v>438170</v>
      </c>
      <c r="X445" s="18">
        <v>274942</v>
      </c>
      <c r="Y445" s="18">
        <v>0</v>
      </c>
      <c r="Z445" s="18">
        <v>0</v>
      </c>
      <c r="AA445" s="18">
        <v>0</v>
      </c>
      <c r="AB445" s="18">
        <v>2272</v>
      </c>
      <c r="AC445" s="23">
        <v>0.01</v>
      </c>
      <c r="AD445" s="14" t="str">
        <f>IF(E445=113,"Linn","Iowa ex-Linn")</f>
        <v>Iowa ex-Linn</v>
      </c>
      <c r="AE445" s="23">
        <f>IFERROR(AB445/W445,"N/M")</f>
        <v>0.005185202090512815</v>
      </c>
      <c r="AF445" s="14" t="str">
        <f>B445&amp;"|"&amp;TEXT(E445,"000")&amp;"|"&amp;TEXT(M445,"0.0000")</f>
        <v>2015|141|0.7500</v>
      </c>
      <c r="AG445" s="22" t="str">
        <f>IF(AND(B445&gt;=2015,B445&lt;=2024,C445=19,G445=41,I445=2,K445="A",L445="RBUP",M445&gt;=0.5,M445&lt;=0.85),"IN","OUT")</f>
        <v>IN</v>
      </c>
    </row>
    <row r="446" spans="1:33">
      <c r="A446" s="14" t="s">
        <v>79</v>
      </c>
      <c r="B446" s="16">
        <v>2015</v>
      </c>
      <c r="C446" s="16">
        <v>19</v>
      </c>
      <c r="D446" s="14" t="s">
        <v>80</v>
      </c>
      <c r="E446" s="16">
        <v>141</v>
      </c>
      <c r="F446" s="14" t="s">
        <v>156</v>
      </c>
      <c r="G446" s="16">
        <v>41</v>
      </c>
      <c r="H446" s="14" t="s">
        <v>82</v>
      </c>
      <c r="I446" s="16">
        <v>2</v>
      </c>
      <c r="J446" s="14" t="s">
        <v>83</v>
      </c>
      <c r="K446" s="14" t="s">
        <v>84</v>
      </c>
      <c r="L446" s="14" t="s">
        <v>85</v>
      </c>
      <c r="M446" s="23">
        <v>0.8</v>
      </c>
      <c r="N446" s="16">
        <v>391</v>
      </c>
      <c r="O446" s="16">
        <v>343</v>
      </c>
      <c r="P446" s="16">
        <v>1</v>
      </c>
      <c r="Q446" s="16">
        <v>609</v>
      </c>
      <c r="R446" s="16">
        <v>1</v>
      </c>
      <c r="S446" s="14" t="s">
        <v>86</v>
      </c>
      <c r="T446" s="16">
        <v>52194</v>
      </c>
      <c r="U446" s="16">
        <v>0</v>
      </c>
      <c r="V446" s="18">
        <v>34530524</v>
      </c>
      <c r="W446" s="18">
        <v>1570312</v>
      </c>
      <c r="X446" s="18">
        <v>871479</v>
      </c>
      <c r="Y446" s="18">
        <v>0</v>
      </c>
      <c r="Z446" s="18">
        <v>0</v>
      </c>
      <c r="AA446" s="18">
        <v>0</v>
      </c>
      <c r="AB446" s="18">
        <v>11209</v>
      </c>
      <c r="AC446" s="23">
        <v>0.01</v>
      </c>
      <c r="AD446" s="14" t="str">
        <f>IF(E446=113,"Linn","Iowa ex-Linn")</f>
        <v>Iowa ex-Linn</v>
      </c>
      <c r="AE446" s="23">
        <f>IFERROR(AB446/W446,"N/M")</f>
        <v>0.007138071924560215</v>
      </c>
      <c r="AF446" s="14" t="str">
        <f>B446&amp;"|"&amp;TEXT(E446,"000")&amp;"|"&amp;TEXT(M446,"0.0000")</f>
        <v>2015|141|0.8000</v>
      </c>
      <c r="AG446" s="22" t="str">
        <f>IF(AND(B446&gt;=2015,B446&lt;=2024,C446=19,G446=41,I446=2,K446="A",L446="RBUP",M446&gt;=0.5,M446&lt;=0.85),"IN","OUT")</f>
        <v>IN</v>
      </c>
    </row>
    <row r="447" spans="1:33">
      <c r="A447" s="14" t="s">
        <v>79</v>
      </c>
      <c r="B447" s="16">
        <v>2015</v>
      </c>
      <c r="C447" s="16">
        <v>19</v>
      </c>
      <c r="D447" s="14" t="s">
        <v>80</v>
      </c>
      <c r="E447" s="16">
        <v>141</v>
      </c>
      <c r="F447" s="14" t="s">
        <v>156</v>
      </c>
      <c r="G447" s="16">
        <v>41</v>
      </c>
      <c r="H447" s="14" t="s">
        <v>82</v>
      </c>
      <c r="I447" s="16">
        <v>2</v>
      </c>
      <c r="J447" s="14" t="s">
        <v>83</v>
      </c>
      <c r="K447" s="14" t="s">
        <v>84</v>
      </c>
      <c r="L447" s="14" t="s">
        <v>85</v>
      </c>
      <c r="M447" s="23">
        <v>0.85</v>
      </c>
      <c r="N447" s="16">
        <v>408</v>
      </c>
      <c r="O447" s="16">
        <v>363</v>
      </c>
      <c r="P447" s="16">
        <v>14</v>
      </c>
      <c r="Q447" s="16">
        <v>624</v>
      </c>
      <c r="R447" s="16">
        <v>15</v>
      </c>
      <c r="S447" s="14" t="s">
        <v>86</v>
      </c>
      <c r="T447" s="16">
        <v>64137</v>
      </c>
      <c r="U447" s="16">
        <v>0</v>
      </c>
      <c r="V447" s="18">
        <v>45419238</v>
      </c>
      <c r="W447" s="18">
        <v>2558327</v>
      </c>
      <c r="X447" s="18">
        <v>1147968</v>
      </c>
      <c r="Y447" s="18">
        <v>0</v>
      </c>
      <c r="Z447" s="18">
        <v>0</v>
      </c>
      <c r="AA447" s="18">
        <v>0</v>
      </c>
      <c r="AB447" s="18">
        <v>77379</v>
      </c>
      <c r="AC447" s="23">
        <v>0.03</v>
      </c>
      <c r="AD447" s="14" t="str">
        <f>IF(E447=113,"Linn","Iowa ex-Linn")</f>
        <v>Iowa ex-Linn</v>
      </c>
      <c r="AE447" s="23">
        <f>IFERROR(AB447/W447,"N/M")</f>
        <v>0.030245938068120298</v>
      </c>
      <c r="AF447" s="14" t="str">
        <f>B447&amp;"|"&amp;TEXT(E447,"000")&amp;"|"&amp;TEXT(M447,"0.0000")</f>
        <v>2015|141|0.8500</v>
      </c>
      <c r="AG447" s="22" t="str">
        <f>IF(AND(B447&gt;=2015,B447&lt;=2024,C447=19,G447=41,I447=2,K447="A",L447="RBUP",M447&gt;=0.5,M447&lt;=0.85),"IN","OUT")</f>
        <v>IN</v>
      </c>
    </row>
    <row r="448" spans="1:33">
      <c r="A448" s="14" t="s">
        <v>79</v>
      </c>
      <c r="B448" s="16">
        <v>2015</v>
      </c>
      <c r="C448" s="16">
        <v>19</v>
      </c>
      <c r="D448" s="14" t="s">
        <v>80</v>
      </c>
      <c r="E448" s="16">
        <v>143</v>
      </c>
      <c r="F448" s="14" t="s">
        <v>157</v>
      </c>
      <c r="G448" s="16">
        <v>41</v>
      </c>
      <c r="H448" s="14" t="s">
        <v>82</v>
      </c>
      <c r="I448" s="16">
        <v>2</v>
      </c>
      <c r="J448" s="14" t="s">
        <v>83</v>
      </c>
      <c r="K448" s="14" t="s">
        <v>84</v>
      </c>
      <c r="L448" s="14" t="s">
        <v>85</v>
      </c>
      <c r="M448" s="23">
        <v>0.65</v>
      </c>
      <c r="N448" s="16">
        <v>13</v>
      </c>
      <c r="O448" s="16">
        <v>11</v>
      </c>
      <c r="P448" s="16">
        <v>0</v>
      </c>
      <c r="Q448" s="16">
        <v>15</v>
      </c>
      <c r="R448" s="16">
        <v>0</v>
      </c>
      <c r="S448" s="14" t="s">
        <v>86</v>
      </c>
      <c r="T448" s="16">
        <v>1351</v>
      </c>
      <c r="U448" s="16">
        <v>0</v>
      </c>
      <c r="V448" s="18">
        <v>649994</v>
      </c>
      <c r="W448" s="18">
        <v>9648</v>
      </c>
      <c r="X448" s="18">
        <v>5912</v>
      </c>
      <c r="Y448" s="18">
        <v>0</v>
      </c>
      <c r="Z448" s="18">
        <v>0</v>
      </c>
      <c r="AA448" s="18">
        <v>0</v>
      </c>
      <c r="AB448" s="18">
        <v>0</v>
      </c>
      <c r="AC448" s="23">
        <v>0</v>
      </c>
      <c r="AD448" s="14" t="str">
        <f>IF(E448=113,"Linn","Iowa ex-Linn")</f>
        <v>Iowa ex-Linn</v>
      </c>
      <c r="AE448" s="23">
        <f>IFERROR(AB448/W448,"N/M")</f>
        <v>0.0</v>
      </c>
      <c r="AF448" s="14" t="str">
        <f>B448&amp;"|"&amp;TEXT(E448,"000")&amp;"|"&amp;TEXT(M448,"0.0000")</f>
        <v>2015|143|0.6500</v>
      </c>
      <c r="AG448" s="22" t="str">
        <f>IF(AND(B448&gt;=2015,B448&lt;=2024,C448=19,G448=41,I448=2,K448="A",L448="RBUP",M448&gt;=0.5,M448&lt;=0.85),"IN","OUT")</f>
        <v>IN</v>
      </c>
    </row>
    <row r="449" spans="1:33">
      <c r="A449" s="14" t="s">
        <v>79</v>
      </c>
      <c r="B449" s="16">
        <v>2015</v>
      </c>
      <c r="C449" s="16">
        <v>19</v>
      </c>
      <c r="D449" s="14" t="s">
        <v>80</v>
      </c>
      <c r="E449" s="16">
        <v>143</v>
      </c>
      <c r="F449" s="14" t="s">
        <v>157</v>
      </c>
      <c r="G449" s="16">
        <v>41</v>
      </c>
      <c r="H449" s="14" t="s">
        <v>82</v>
      </c>
      <c r="I449" s="16">
        <v>2</v>
      </c>
      <c r="J449" s="14" t="s">
        <v>83</v>
      </c>
      <c r="K449" s="14" t="s">
        <v>84</v>
      </c>
      <c r="L449" s="14" t="s">
        <v>85</v>
      </c>
      <c r="M449" s="23">
        <v>0.7</v>
      </c>
      <c r="N449" s="16">
        <v>32</v>
      </c>
      <c r="O449" s="16">
        <v>25</v>
      </c>
      <c r="P449" s="16">
        <v>1</v>
      </c>
      <c r="Q449" s="16">
        <v>40</v>
      </c>
      <c r="R449" s="16">
        <v>1</v>
      </c>
      <c r="S449" s="14" t="s">
        <v>86</v>
      </c>
      <c r="T449" s="16">
        <v>2934</v>
      </c>
      <c r="U449" s="16">
        <v>0</v>
      </c>
      <c r="V449" s="18">
        <v>1597486</v>
      </c>
      <c r="W449" s="18">
        <v>47930</v>
      </c>
      <c r="X449" s="18">
        <v>28788</v>
      </c>
      <c r="Y449" s="18">
        <v>0</v>
      </c>
      <c r="Z449" s="18">
        <v>0</v>
      </c>
      <c r="AA449" s="18">
        <v>0</v>
      </c>
      <c r="AB449" s="18">
        <v>1459</v>
      </c>
      <c r="AC449" s="23">
        <v>0.03</v>
      </c>
      <c r="AD449" s="14" t="str">
        <f>IF(E449=113,"Linn","Iowa ex-Linn")</f>
        <v>Iowa ex-Linn</v>
      </c>
      <c r="AE449" s="23">
        <f>IFERROR(AB449/W449,"N/M")</f>
        <v>0.030440225328604215</v>
      </c>
      <c r="AF449" s="14" t="str">
        <f>B449&amp;"|"&amp;TEXT(E449,"000")&amp;"|"&amp;TEXT(M449,"0.0000")</f>
        <v>2015|143|0.7000</v>
      </c>
      <c r="AG449" s="22" t="str">
        <f>IF(AND(B449&gt;=2015,B449&lt;=2024,C449=19,G449=41,I449=2,K449="A",L449="RBUP",M449&gt;=0.5,M449&lt;=0.85),"IN","OUT")</f>
        <v>IN</v>
      </c>
    </row>
    <row r="450" spans="1:33">
      <c r="A450" s="14" t="s">
        <v>79</v>
      </c>
      <c r="B450" s="16">
        <v>2015</v>
      </c>
      <c r="C450" s="16">
        <v>19</v>
      </c>
      <c r="D450" s="14" t="s">
        <v>80</v>
      </c>
      <c r="E450" s="16">
        <v>143</v>
      </c>
      <c r="F450" s="14" t="s">
        <v>157</v>
      </c>
      <c r="G450" s="16">
        <v>41</v>
      </c>
      <c r="H450" s="14" t="s">
        <v>82</v>
      </c>
      <c r="I450" s="16">
        <v>2</v>
      </c>
      <c r="J450" s="14" t="s">
        <v>83</v>
      </c>
      <c r="K450" s="14" t="s">
        <v>84</v>
      </c>
      <c r="L450" s="14" t="s">
        <v>85</v>
      </c>
      <c r="M450" s="23">
        <v>0.75</v>
      </c>
      <c r="N450" s="16">
        <v>104</v>
      </c>
      <c r="O450" s="16">
        <v>87</v>
      </c>
      <c r="P450" s="16">
        <v>0</v>
      </c>
      <c r="Q450" s="16">
        <v>132</v>
      </c>
      <c r="R450" s="16">
        <v>0</v>
      </c>
      <c r="S450" s="14" t="s">
        <v>86</v>
      </c>
      <c r="T450" s="16">
        <v>11077</v>
      </c>
      <c r="U450" s="16">
        <v>0</v>
      </c>
      <c r="V450" s="18">
        <v>6742779</v>
      </c>
      <c r="W450" s="18">
        <v>239931</v>
      </c>
      <c r="X450" s="18">
        <v>148551</v>
      </c>
      <c r="Y450" s="18">
        <v>0</v>
      </c>
      <c r="Z450" s="18">
        <v>0</v>
      </c>
      <c r="AA450" s="18">
        <v>0</v>
      </c>
      <c r="AB450" s="18">
        <v>0</v>
      </c>
      <c r="AC450" s="23">
        <v>0</v>
      </c>
      <c r="AD450" s="14" t="str">
        <f>IF(E450=113,"Linn","Iowa ex-Linn")</f>
        <v>Iowa ex-Linn</v>
      </c>
      <c r="AE450" s="23">
        <f>IFERROR(AB450/W450,"N/M")</f>
        <v>0.0</v>
      </c>
      <c r="AF450" s="14" t="str">
        <f>B450&amp;"|"&amp;TEXT(E450,"000")&amp;"|"&amp;TEXT(M450,"0.0000")</f>
        <v>2015|143|0.7500</v>
      </c>
      <c r="AG450" s="22" t="str">
        <f>IF(AND(B450&gt;=2015,B450&lt;=2024,C450=19,G450=41,I450=2,K450="A",L450="RBUP",M450&gt;=0.5,M450&lt;=0.85),"IN","OUT")</f>
        <v>IN</v>
      </c>
    </row>
    <row r="451" spans="1:33">
      <c r="A451" s="14" t="s">
        <v>79</v>
      </c>
      <c r="B451" s="16">
        <v>2015</v>
      </c>
      <c r="C451" s="16">
        <v>19</v>
      </c>
      <c r="D451" s="14" t="s">
        <v>80</v>
      </c>
      <c r="E451" s="16">
        <v>143</v>
      </c>
      <c r="F451" s="14" t="s">
        <v>157</v>
      </c>
      <c r="G451" s="16">
        <v>41</v>
      </c>
      <c r="H451" s="14" t="s">
        <v>82</v>
      </c>
      <c r="I451" s="16">
        <v>2</v>
      </c>
      <c r="J451" s="14" t="s">
        <v>83</v>
      </c>
      <c r="K451" s="14" t="s">
        <v>84</v>
      </c>
      <c r="L451" s="14" t="s">
        <v>85</v>
      </c>
      <c r="M451" s="23">
        <v>0.8</v>
      </c>
      <c r="N451" s="16">
        <v>239</v>
      </c>
      <c r="O451" s="16">
        <v>209</v>
      </c>
      <c r="P451" s="16">
        <v>1</v>
      </c>
      <c r="Q451" s="16">
        <v>336</v>
      </c>
      <c r="R451" s="16">
        <v>1</v>
      </c>
      <c r="S451" s="14" t="s">
        <v>86</v>
      </c>
      <c r="T451" s="16">
        <v>36720</v>
      </c>
      <c r="U451" s="16">
        <v>0</v>
      </c>
      <c r="V451" s="18">
        <v>23240624</v>
      </c>
      <c r="W451" s="18">
        <v>1099496</v>
      </c>
      <c r="X451" s="18">
        <v>604894</v>
      </c>
      <c r="Y451" s="18">
        <v>0</v>
      </c>
      <c r="Z451" s="18">
        <v>0</v>
      </c>
      <c r="AA451" s="18">
        <v>0</v>
      </c>
      <c r="AB451" s="18">
        <v>1198</v>
      </c>
      <c r="AC451" s="23">
        <v>0</v>
      </c>
      <c r="AD451" s="14" t="str">
        <f>IF(E451=113,"Linn","Iowa ex-Linn")</f>
        <v>Iowa ex-Linn</v>
      </c>
      <c r="AE451" s="23">
        <f>IFERROR(AB451/W451,"N/M")</f>
        <v>0.00108959013948209</v>
      </c>
      <c r="AF451" s="14" t="str">
        <f>B451&amp;"|"&amp;TEXT(E451,"000")&amp;"|"&amp;TEXT(M451,"0.0000")</f>
        <v>2015|143|0.8000</v>
      </c>
      <c r="AG451" s="22" t="str">
        <f>IF(AND(B451&gt;=2015,B451&lt;=2024,C451=19,G451=41,I451=2,K451="A",L451="RBUP",M451&gt;=0.5,M451&lt;=0.85),"IN","OUT")</f>
        <v>IN</v>
      </c>
    </row>
    <row r="452" spans="1:33">
      <c r="A452" s="14" t="s">
        <v>79</v>
      </c>
      <c r="B452" s="16">
        <v>2015</v>
      </c>
      <c r="C452" s="16">
        <v>19</v>
      </c>
      <c r="D452" s="14" t="s">
        <v>80</v>
      </c>
      <c r="E452" s="16">
        <v>143</v>
      </c>
      <c r="F452" s="14" t="s">
        <v>157</v>
      </c>
      <c r="G452" s="16">
        <v>41</v>
      </c>
      <c r="H452" s="14" t="s">
        <v>82</v>
      </c>
      <c r="I452" s="16">
        <v>2</v>
      </c>
      <c r="J452" s="14" t="s">
        <v>83</v>
      </c>
      <c r="K452" s="14" t="s">
        <v>84</v>
      </c>
      <c r="L452" s="14" t="s">
        <v>85</v>
      </c>
      <c r="M452" s="23">
        <v>0.85</v>
      </c>
      <c r="N452" s="16">
        <v>301</v>
      </c>
      <c r="O452" s="16">
        <v>261</v>
      </c>
      <c r="P452" s="16">
        <v>10</v>
      </c>
      <c r="Q452" s="16">
        <v>527</v>
      </c>
      <c r="R452" s="16">
        <v>11</v>
      </c>
      <c r="S452" s="14" t="s">
        <v>86</v>
      </c>
      <c r="T452" s="16">
        <v>55221</v>
      </c>
      <c r="U452" s="16">
        <v>0</v>
      </c>
      <c r="V452" s="18">
        <v>37799429</v>
      </c>
      <c r="W452" s="18">
        <v>2257796</v>
      </c>
      <c r="X452" s="18">
        <v>969791</v>
      </c>
      <c r="Y452" s="18">
        <v>0</v>
      </c>
      <c r="Z452" s="18">
        <v>0</v>
      </c>
      <c r="AA452" s="18">
        <v>0</v>
      </c>
      <c r="AB452" s="18">
        <v>42171</v>
      </c>
      <c r="AC452" s="23">
        <v>0.02</v>
      </c>
      <c r="AD452" s="14" t="str">
        <f>IF(E452=113,"Linn","Iowa ex-Linn")</f>
        <v>Iowa ex-Linn</v>
      </c>
      <c r="AE452" s="23">
        <f>IFERROR(AB452/W452,"N/M")</f>
        <v>0.018677949646469388</v>
      </c>
      <c r="AF452" s="14" t="str">
        <f>B452&amp;"|"&amp;TEXT(E452,"000")&amp;"|"&amp;TEXT(M452,"0.0000")</f>
        <v>2015|143|0.8500</v>
      </c>
      <c r="AG452" s="22" t="str">
        <f>IF(AND(B452&gt;=2015,B452&lt;=2024,C452=19,G452=41,I452=2,K452="A",L452="RBUP",M452&gt;=0.5,M452&lt;=0.85),"IN","OUT")</f>
        <v>IN</v>
      </c>
    </row>
    <row r="453" spans="1:33">
      <c r="A453" s="14" t="s">
        <v>79</v>
      </c>
      <c r="B453" s="16">
        <v>2015</v>
      </c>
      <c r="C453" s="16">
        <v>19</v>
      </c>
      <c r="D453" s="14" t="s">
        <v>80</v>
      </c>
      <c r="E453" s="16">
        <v>145</v>
      </c>
      <c r="F453" s="14" t="s">
        <v>158</v>
      </c>
      <c r="G453" s="16">
        <v>41</v>
      </c>
      <c r="H453" s="14" t="s">
        <v>82</v>
      </c>
      <c r="I453" s="16">
        <v>2</v>
      </c>
      <c r="J453" s="14" t="s">
        <v>83</v>
      </c>
      <c r="K453" s="14" t="s">
        <v>84</v>
      </c>
      <c r="L453" s="14" t="s">
        <v>85</v>
      </c>
      <c r="M453" s="23">
        <v>0.5</v>
      </c>
      <c r="N453" s="16">
        <v>1</v>
      </c>
      <c r="O453" s="16">
        <v>1</v>
      </c>
      <c r="P453" s="16">
        <v>0</v>
      </c>
      <c r="Q453" s="16">
        <v>1</v>
      </c>
      <c r="R453" s="16">
        <v>0</v>
      </c>
      <c r="S453" s="14" t="s">
        <v>86</v>
      </c>
      <c r="T453" s="16">
        <v>66</v>
      </c>
      <c r="U453" s="16">
        <v>0</v>
      </c>
      <c r="V453" s="18">
        <v>22407</v>
      </c>
      <c r="W453" s="18">
        <v>295</v>
      </c>
      <c r="X453" s="18">
        <v>198</v>
      </c>
      <c r="Y453" s="18">
        <v>0</v>
      </c>
      <c r="Z453" s="18">
        <v>0</v>
      </c>
      <c r="AA453" s="18">
        <v>0</v>
      </c>
      <c r="AB453" s="18">
        <v>0</v>
      </c>
      <c r="AC453" s="23">
        <v>0</v>
      </c>
      <c r="AD453" s="14" t="str">
        <f>IF(E453=113,"Linn","Iowa ex-Linn")</f>
        <v>Iowa ex-Linn</v>
      </c>
      <c r="AE453" s="23">
        <f>IFERROR(AB453/W453,"N/M")</f>
        <v>0.0</v>
      </c>
      <c r="AF453" s="14" t="str">
        <f>B453&amp;"|"&amp;TEXT(E453,"000")&amp;"|"&amp;TEXT(M453,"0.0000")</f>
        <v>2015|145|0.5000</v>
      </c>
      <c r="AG453" s="22" t="str">
        <f>IF(AND(B453&gt;=2015,B453&lt;=2024,C453=19,G453=41,I453=2,K453="A",L453="RBUP",M453&gt;=0.5,M453&lt;=0.85),"IN","OUT")</f>
        <v>IN</v>
      </c>
    </row>
    <row r="454" spans="1:33">
      <c r="A454" s="14" t="s">
        <v>79</v>
      </c>
      <c r="B454" s="16">
        <v>2015</v>
      </c>
      <c r="C454" s="16">
        <v>19</v>
      </c>
      <c r="D454" s="14" t="s">
        <v>80</v>
      </c>
      <c r="E454" s="16">
        <v>145</v>
      </c>
      <c r="F454" s="14" t="s">
        <v>158</v>
      </c>
      <c r="G454" s="16">
        <v>41</v>
      </c>
      <c r="H454" s="14" t="s">
        <v>82</v>
      </c>
      <c r="I454" s="16">
        <v>2</v>
      </c>
      <c r="J454" s="14" t="s">
        <v>83</v>
      </c>
      <c r="K454" s="14" t="s">
        <v>84</v>
      </c>
      <c r="L454" s="14" t="s">
        <v>85</v>
      </c>
      <c r="M454" s="23">
        <v>0.6</v>
      </c>
      <c r="N454" s="16">
        <v>1</v>
      </c>
      <c r="O454" s="16">
        <v>1</v>
      </c>
      <c r="P454" s="16">
        <v>0</v>
      </c>
      <c r="Q454" s="16">
        <v>1</v>
      </c>
      <c r="R454" s="16">
        <v>0</v>
      </c>
      <c r="S454" s="14" t="s">
        <v>86</v>
      </c>
      <c r="T454" s="16">
        <v>56</v>
      </c>
      <c r="U454" s="16">
        <v>0</v>
      </c>
      <c r="V454" s="18">
        <v>22830</v>
      </c>
      <c r="W454" s="18">
        <v>606</v>
      </c>
      <c r="X454" s="18">
        <v>388</v>
      </c>
      <c r="Y454" s="18">
        <v>0</v>
      </c>
      <c r="Z454" s="18">
        <v>0</v>
      </c>
      <c r="AA454" s="18">
        <v>0</v>
      </c>
      <c r="AB454" s="18">
        <v>0</v>
      </c>
      <c r="AC454" s="23">
        <v>0</v>
      </c>
      <c r="AD454" s="14" t="str">
        <f>IF(E454=113,"Linn","Iowa ex-Linn")</f>
        <v>Iowa ex-Linn</v>
      </c>
      <c r="AE454" s="23">
        <f>IFERROR(AB454/W454,"N/M")</f>
        <v>0.0</v>
      </c>
      <c r="AF454" s="14" t="str">
        <f>B454&amp;"|"&amp;TEXT(E454,"000")&amp;"|"&amp;TEXT(M454,"0.0000")</f>
        <v>2015|145|0.6000</v>
      </c>
      <c r="AG454" s="22" t="str">
        <f>IF(AND(B454&gt;=2015,B454&lt;=2024,C454=19,G454=41,I454=2,K454="A",L454="RBUP",M454&gt;=0.5,M454&lt;=0.85),"IN","OUT")</f>
        <v>IN</v>
      </c>
    </row>
    <row r="455" spans="1:33">
      <c r="A455" s="14" t="s">
        <v>79</v>
      </c>
      <c r="B455" s="16">
        <v>2015</v>
      </c>
      <c r="C455" s="16">
        <v>19</v>
      </c>
      <c r="D455" s="14" t="s">
        <v>80</v>
      </c>
      <c r="E455" s="16">
        <v>145</v>
      </c>
      <c r="F455" s="14" t="s">
        <v>158</v>
      </c>
      <c r="G455" s="16">
        <v>41</v>
      </c>
      <c r="H455" s="14" t="s">
        <v>82</v>
      </c>
      <c r="I455" s="16">
        <v>2</v>
      </c>
      <c r="J455" s="14" t="s">
        <v>83</v>
      </c>
      <c r="K455" s="14" t="s">
        <v>84</v>
      </c>
      <c r="L455" s="14" t="s">
        <v>85</v>
      </c>
      <c r="M455" s="23">
        <v>0.65</v>
      </c>
      <c r="N455" s="16">
        <v>6</v>
      </c>
      <c r="O455" s="16">
        <v>5</v>
      </c>
      <c r="P455" s="16">
        <v>0</v>
      </c>
      <c r="Q455" s="16">
        <v>6</v>
      </c>
      <c r="R455" s="16">
        <v>0</v>
      </c>
      <c r="S455" s="14" t="s">
        <v>86</v>
      </c>
      <c r="T455" s="16">
        <v>211</v>
      </c>
      <c r="U455" s="16">
        <v>0</v>
      </c>
      <c r="V455" s="18">
        <v>82663</v>
      </c>
      <c r="W455" s="18">
        <v>2072</v>
      </c>
      <c r="X455" s="18">
        <v>1359</v>
      </c>
      <c r="Y455" s="18">
        <v>0</v>
      </c>
      <c r="Z455" s="18">
        <v>0</v>
      </c>
      <c r="AA455" s="18">
        <v>0</v>
      </c>
      <c r="AB455" s="18">
        <v>0</v>
      </c>
      <c r="AC455" s="23">
        <v>0</v>
      </c>
      <c r="AD455" s="14" t="str">
        <f>IF(E455=113,"Linn","Iowa ex-Linn")</f>
        <v>Iowa ex-Linn</v>
      </c>
      <c r="AE455" s="23">
        <f>IFERROR(AB455/W455,"N/M")</f>
        <v>0.0</v>
      </c>
      <c r="AF455" s="14" t="str">
        <f>B455&amp;"|"&amp;TEXT(E455,"000")&amp;"|"&amp;TEXT(M455,"0.0000")</f>
        <v>2015|145|0.6500</v>
      </c>
      <c r="AG455" s="22" t="str">
        <f>IF(AND(B455&gt;=2015,B455&lt;=2024,C455=19,G455=41,I455=2,K455="A",L455="RBUP",M455&gt;=0.5,M455&lt;=0.85),"IN","OUT")</f>
        <v>IN</v>
      </c>
    </row>
    <row r="456" spans="1:33">
      <c r="A456" s="14" t="s">
        <v>79</v>
      </c>
      <c r="B456" s="16">
        <v>2015</v>
      </c>
      <c r="C456" s="16">
        <v>19</v>
      </c>
      <c r="D456" s="14" t="s">
        <v>80</v>
      </c>
      <c r="E456" s="16">
        <v>145</v>
      </c>
      <c r="F456" s="14" t="s">
        <v>158</v>
      </c>
      <c r="G456" s="16">
        <v>41</v>
      </c>
      <c r="H456" s="14" t="s">
        <v>82</v>
      </c>
      <c r="I456" s="16">
        <v>2</v>
      </c>
      <c r="J456" s="14" t="s">
        <v>83</v>
      </c>
      <c r="K456" s="14" t="s">
        <v>84</v>
      </c>
      <c r="L456" s="14" t="s">
        <v>85</v>
      </c>
      <c r="M456" s="23">
        <v>0.7</v>
      </c>
      <c r="N456" s="16">
        <v>53</v>
      </c>
      <c r="O456" s="16">
        <v>33</v>
      </c>
      <c r="P456" s="16">
        <v>3</v>
      </c>
      <c r="Q456" s="16">
        <v>52</v>
      </c>
      <c r="R456" s="16">
        <v>3</v>
      </c>
      <c r="S456" s="14" t="s">
        <v>86</v>
      </c>
      <c r="T456" s="16">
        <v>3476</v>
      </c>
      <c r="U456" s="16">
        <v>0</v>
      </c>
      <c r="V456" s="18">
        <v>1531288</v>
      </c>
      <c r="W456" s="18">
        <v>56987</v>
      </c>
      <c r="X456" s="18">
        <v>39304</v>
      </c>
      <c r="Y456" s="18">
        <v>0</v>
      </c>
      <c r="Z456" s="18">
        <v>0</v>
      </c>
      <c r="AA456" s="18">
        <v>0</v>
      </c>
      <c r="AB456" s="18">
        <v>35653</v>
      </c>
      <c r="AC456" s="23">
        <v>0.63</v>
      </c>
      <c r="AD456" s="14" t="str">
        <f>IF(E456=113,"Linn","Iowa ex-Linn")</f>
        <v>Iowa ex-Linn</v>
      </c>
      <c r="AE456" s="23">
        <f>IFERROR(AB456/W456,"N/M")</f>
        <v>0.6256339165072736</v>
      </c>
      <c r="AF456" s="14" t="str">
        <f>B456&amp;"|"&amp;TEXT(E456,"000")&amp;"|"&amp;TEXT(M456,"0.0000")</f>
        <v>2015|145|0.7000</v>
      </c>
      <c r="AG456" s="22" t="str">
        <f>IF(AND(B456&gt;=2015,B456&lt;=2024,C456=19,G456=41,I456=2,K456="A",L456="RBUP",M456&gt;=0.5,M456&lt;=0.85),"IN","OUT")</f>
        <v>IN</v>
      </c>
    </row>
    <row r="457" spans="1:33">
      <c r="A457" s="14" t="s">
        <v>79</v>
      </c>
      <c r="B457" s="16">
        <v>2015</v>
      </c>
      <c r="C457" s="16">
        <v>19</v>
      </c>
      <c r="D457" s="14" t="s">
        <v>80</v>
      </c>
      <c r="E457" s="16">
        <v>145</v>
      </c>
      <c r="F457" s="14" t="s">
        <v>158</v>
      </c>
      <c r="G457" s="16">
        <v>41</v>
      </c>
      <c r="H457" s="14" t="s">
        <v>82</v>
      </c>
      <c r="I457" s="16">
        <v>2</v>
      </c>
      <c r="J457" s="14" t="s">
        <v>83</v>
      </c>
      <c r="K457" s="14" t="s">
        <v>84</v>
      </c>
      <c r="L457" s="14" t="s">
        <v>85</v>
      </c>
      <c r="M457" s="23">
        <v>0.75</v>
      </c>
      <c r="N457" s="16">
        <v>176</v>
      </c>
      <c r="O457" s="16">
        <v>140</v>
      </c>
      <c r="P457" s="16">
        <v>28</v>
      </c>
      <c r="Q457" s="16">
        <v>195</v>
      </c>
      <c r="R457" s="16">
        <v>32</v>
      </c>
      <c r="S457" s="14" t="s">
        <v>86</v>
      </c>
      <c r="T457" s="16">
        <v>16621</v>
      </c>
      <c r="U457" s="16">
        <v>0</v>
      </c>
      <c r="V457" s="18">
        <v>7995255</v>
      </c>
      <c r="W457" s="18">
        <v>412193</v>
      </c>
      <c r="X457" s="18">
        <v>272216</v>
      </c>
      <c r="Y457" s="18">
        <v>0</v>
      </c>
      <c r="Z457" s="18">
        <v>0</v>
      </c>
      <c r="AA457" s="18">
        <v>0</v>
      </c>
      <c r="AB457" s="18">
        <v>314057</v>
      </c>
      <c r="AC457" s="23">
        <v>0.76</v>
      </c>
      <c r="AD457" s="14" t="str">
        <f>IF(E457=113,"Linn","Iowa ex-Linn")</f>
        <v>Iowa ex-Linn</v>
      </c>
      <c r="AE457" s="23">
        <f>IFERROR(AB457/W457,"N/M")</f>
        <v>0.7619173542491018</v>
      </c>
      <c r="AF457" s="14" t="str">
        <f>B457&amp;"|"&amp;TEXT(E457,"000")&amp;"|"&amp;TEXT(M457,"0.0000")</f>
        <v>2015|145|0.7500</v>
      </c>
      <c r="AG457" s="22" t="str">
        <f>IF(AND(B457&gt;=2015,B457&lt;=2024,C457=19,G457=41,I457=2,K457="A",L457="RBUP",M457&gt;=0.5,M457&lt;=0.85),"IN","OUT")</f>
        <v>IN</v>
      </c>
    </row>
    <row r="458" spans="1:33">
      <c r="A458" s="14" t="s">
        <v>79</v>
      </c>
      <c r="B458" s="16">
        <v>2015</v>
      </c>
      <c r="C458" s="16">
        <v>19</v>
      </c>
      <c r="D458" s="14" t="s">
        <v>80</v>
      </c>
      <c r="E458" s="16">
        <v>145</v>
      </c>
      <c r="F458" s="14" t="s">
        <v>158</v>
      </c>
      <c r="G458" s="16">
        <v>41</v>
      </c>
      <c r="H458" s="14" t="s">
        <v>82</v>
      </c>
      <c r="I458" s="16">
        <v>2</v>
      </c>
      <c r="J458" s="14" t="s">
        <v>83</v>
      </c>
      <c r="K458" s="14" t="s">
        <v>84</v>
      </c>
      <c r="L458" s="14" t="s">
        <v>85</v>
      </c>
      <c r="M458" s="23">
        <v>0.8</v>
      </c>
      <c r="N458" s="16">
        <v>308</v>
      </c>
      <c r="O458" s="16">
        <v>262</v>
      </c>
      <c r="P458" s="16">
        <v>48</v>
      </c>
      <c r="Q458" s="16">
        <v>410</v>
      </c>
      <c r="R458" s="16">
        <v>57</v>
      </c>
      <c r="S458" s="14" t="s">
        <v>86</v>
      </c>
      <c r="T458" s="16">
        <v>35384</v>
      </c>
      <c r="U458" s="16">
        <v>0</v>
      </c>
      <c r="V458" s="18">
        <v>18522468</v>
      </c>
      <c r="W458" s="18">
        <v>1258442</v>
      </c>
      <c r="X458" s="18">
        <v>726948</v>
      </c>
      <c r="Y458" s="18">
        <v>0</v>
      </c>
      <c r="Z458" s="18">
        <v>0</v>
      </c>
      <c r="AA458" s="18">
        <v>0</v>
      </c>
      <c r="AB458" s="18">
        <v>547183</v>
      </c>
      <c r="AC458" s="23">
        <v>0.43</v>
      </c>
      <c r="AD458" s="14" t="str">
        <f>IF(E458=113,"Linn","Iowa ex-Linn")</f>
        <v>Iowa ex-Linn</v>
      </c>
      <c r="AE458" s="23">
        <f>IFERROR(AB458/W458,"N/M")</f>
        <v>0.4348098680749689</v>
      </c>
      <c r="AF458" s="14" t="str">
        <f>B458&amp;"|"&amp;TEXT(E458,"000")&amp;"|"&amp;TEXT(M458,"0.0000")</f>
        <v>2015|145|0.8000</v>
      </c>
      <c r="AG458" s="22" t="str">
        <f>IF(AND(B458&gt;=2015,B458&lt;=2024,C458=19,G458=41,I458=2,K458="A",L458="RBUP",M458&gt;=0.5,M458&lt;=0.85),"IN","OUT")</f>
        <v>IN</v>
      </c>
    </row>
    <row r="459" spans="1:33">
      <c r="A459" s="14" t="s">
        <v>79</v>
      </c>
      <c r="B459" s="16">
        <v>2015</v>
      </c>
      <c r="C459" s="16">
        <v>19</v>
      </c>
      <c r="D459" s="14" t="s">
        <v>80</v>
      </c>
      <c r="E459" s="16">
        <v>145</v>
      </c>
      <c r="F459" s="14" t="s">
        <v>158</v>
      </c>
      <c r="G459" s="16">
        <v>41</v>
      </c>
      <c r="H459" s="14" t="s">
        <v>82</v>
      </c>
      <c r="I459" s="16">
        <v>2</v>
      </c>
      <c r="J459" s="14" t="s">
        <v>83</v>
      </c>
      <c r="K459" s="14" t="s">
        <v>84</v>
      </c>
      <c r="L459" s="14" t="s">
        <v>85</v>
      </c>
      <c r="M459" s="23">
        <v>0.85</v>
      </c>
      <c r="N459" s="16">
        <v>253</v>
      </c>
      <c r="O459" s="16">
        <v>210</v>
      </c>
      <c r="P459" s="16">
        <v>55</v>
      </c>
      <c r="Q459" s="16">
        <v>363</v>
      </c>
      <c r="R459" s="16">
        <v>73</v>
      </c>
      <c r="S459" s="14" t="s">
        <v>86</v>
      </c>
      <c r="T459" s="16">
        <v>47285</v>
      </c>
      <c r="U459" s="16">
        <v>0</v>
      </c>
      <c r="V459" s="18">
        <v>27235468</v>
      </c>
      <c r="W459" s="18">
        <v>2060915</v>
      </c>
      <c r="X459" s="18">
        <v>985043</v>
      </c>
      <c r="Y459" s="18">
        <v>0</v>
      </c>
      <c r="Z459" s="18">
        <v>0</v>
      </c>
      <c r="AA459" s="18">
        <v>0</v>
      </c>
      <c r="AB459" s="18">
        <v>730313</v>
      </c>
      <c r="AC459" s="23">
        <v>0.35</v>
      </c>
      <c r="AD459" s="14" t="str">
        <f>IF(E459=113,"Linn","Iowa ex-Linn")</f>
        <v>Iowa ex-Linn</v>
      </c>
      <c r="AE459" s="23">
        <f>IFERROR(AB459/W459,"N/M")</f>
        <v>0.35436347447614286</v>
      </c>
      <c r="AF459" s="14" t="str">
        <f>B459&amp;"|"&amp;TEXT(E459,"000")&amp;"|"&amp;TEXT(M459,"0.0000")</f>
        <v>2015|145|0.8500</v>
      </c>
      <c r="AG459" s="22" t="str">
        <f>IF(AND(B459&gt;=2015,B459&lt;=2024,C459=19,G459=41,I459=2,K459="A",L459="RBUP",M459&gt;=0.5,M459&lt;=0.85),"IN","OUT")</f>
        <v>IN</v>
      </c>
    </row>
    <row r="460" spans="1:33">
      <c r="A460" s="14" t="s">
        <v>79</v>
      </c>
      <c r="B460" s="16">
        <v>2015</v>
      </c>
      <c r="C460" s="16">
        <v>19</v>
      </c>
      <c r="D460" s="14" t="s">
        <v>80</v>
      </c>
      <c r="E460" s="16">
        <v>147</v>
      </c>
      <c r="F460" s="14" t="s">
        <v>159</v>
      </c>
      <c r="G460" s="16">
        <v>41</v>
      </c>
      <c r="H460" s="14" t="s">
        <v>82</v>
      </c>
      <c r="I460" s="16">
        <v>2</v>
      </c>
      <c r="J460" s="14" t="s">
        <v>83</v>
      </c>
      <c r="K460" s="14" t="s">
        <v>84</v>
      </c>
      <c r="L460" s="14" t="s">
        <v>85</v>
      </c>
      <c r="M460" s="23">
        <v>0.5</v>
      </c>
      <c r="N460" s="16">
        <v>1</v>
      </c>
      <c r="O460" s="16">
        <v>1</v>
      </c>
      <c r="P460" s="16">
        <v>0</v>
      </c>
      <c r="Q460" s="16">
        <v>1</v>
      </c>
      <c r="R460" s="16">
        <v>0</v>
      </c>
      <c r="S460" s="14" t="s">
        <v>86</v>
      </c>
      <c r="T460" s="16">
        <v>39</v>
      </c>
      <c r="U460" s="16">
        <v>0</v>
      </c>
      <c r="V460" s="18">
        <v>13834</v>
      </c>
      <c r="W460" s="18">
        <v>102</v>
      </c>
      <c r="X460" s="18">
        <v>68</v>
      </c>
      <c r="Y460" s="18">
        <v>0</v>
      </c>
      <c r="Z460" s="18">
        <v>0</v>
      </c>
      <c r="AA460" s="18">
        <v>0</v>
      </c>
      <c r="AB460" s="18">
        <v>0</v>
      </c>
      <c r="AC460" s="23">
        <v>0</v>
      </c>
      <c r="AD460" s="14" t="str">
        <f>IF(E460=113,"Linn","Iowa ex-Linn")</f>
        <v>Iowa ex-Linn</v>
      </c>
      <c r="AE460" s="23">
        <f>IFERROR(AB460/W460,"N/M")</f>
        <v>0.0</v>
      </c>
      <c r="AF460" s="14" t="str">
        <f>B460&amp;"|"&amp;TEXT(E460,"000")&amp;"|"&amp;TEXT(M460,"0.0000")</f>
        <v>2015|147|0.5000</v>
      </c>
      <c r="AG460" s="22" t="str">
        <f>IF(AND(B460&gt;=2015,B460&lt;=2024,C460=19,G460=41,I460=2,K460="A",L460="RBUP",M460&gt;=0.5,M460&lt;=0.85),"IN","OUT")</f>
        <v>IN</v>
      </c>
    </row>
    <row r="461" spans="1:33">
      <c r="A461" s="14" t="s">
        <v>79</v>
      </c>
      <c r="B461" s="16">
        <v>2015</v>
      </c>
      <c r="C461" s="16">
        <v>19</v>
      </c>
      <c r="D461" s="14" t="s">
        <v>80</v>
      </c>
      <c r="E461" s="16">
        <v>147</v>
      </c>
      <c r="F461" s="14" t="s">
        <v>159</v>
      </c>
      <c r="G461" s="16">
        <v>41</v>
      </c>
      <c r="H461" s="14" t="s">
        <v>82</v>
      </c>
      <c r="I461" s="16">
        <v>2</v>
      </c>
      <c r="J461" s="14" t="s">
        <v>83</v>
      </c>
      <c r="K461" s="14" t="s">
        <v>84</v>
      </c>
      <c r="L461" s="14" t="s">
        <v>85</v>
      </c>
      <c r="M461" s="23">
        <v>0.65</v>
      </c>
      <c r="N461" s="16">
        <v>7</v>
      </c>
      <c r="O461" s="16">
        <v>6</v>
      </c>
      <c r="P461" s="16">
        <v>0</v>
      </c>
      <c r="Q461" s="16">
        <v>7</v>
      </c>
      <c r="R461" s="16">
        <v>0</v>
      </c>
      <c r="S461" s="14" t="s">
        <v>86</v>
      </c>
      <c r="T461" s="16">
        <v>510</v>
      </c>
      <c r="U461" s="16">
        <v>0</v>
      </c>
      <c r="V461" s="18">
        <v>252192</v>
      </c>
      <c r="W461" s="18">
        <v>4900</v>
      </c>
      <c r="X461" s="18">
        <v>2891</v>
      </c>
      <c r="Y461" s="18">
        <v>0</v>
      </c>
      <c r="Z461" s="18">
        <v>0</v>
      </c>
      <c r="AA461" s="18">
        <v>0</v>
      </c>
      <c r="AB461" s="18">
        <v>0</v>
      </c>
      <c r="AC461" s="23">
        <v>0</v>
      </c>
      <c r="AD461" s="14" t="str">
        <f>IF(E461=113,"Linn","Iowa ex-Linn")</f>
        <v>Iowa ex-Linn</v>
      </c>
      <c r="AE461" s="23">
        <f>IFERROR(AB461/W461,"N/M")</f>
        <v>0.0</v>
      </c>
      <c r="AF461" s="14" t="str">
        <f>B461&amp;"|"&amp;TEXT(E461,"000")&amp;"|"&amp;TEXT(M461,"0.0000")</f>
        <v>2015|147|0.6500</v>
      </c>
      <c r="AG461" s="22" t="str">
        <f>IF(AND(B461&gt;=2015,B461&lt;=2024,C461=19,G461=41,I461=2,K461="A",L461="RBUP",M461&gt;=0.5,M461&lt;=0.85),"IN","OUT")</f>
        <v>IN</v>
      </c>
    </row>
    <row r="462" spans="1:33">
      <c r="A462" s="14" t="s">
        <v>79</v>
      </c>
      <c r="B462" s="16">
        <v>2015</v>
      </c>
      <c r="C462" s="16">
        <v>19</v>
      </c>
      <c r="D462" s="14" t="s">
        <v>80</v>
      </c>
      <c r="E462" s="16">
        <v>147</v>
      </c>
      <c r="F462" s="14" t="s">
        <v>159</v>
      </c>
      <c r="G462" s="16">
        <v>41</v>
      </c>
      <c r="H462" s="14" t="s">
        <v>82</v>
      </c>
      <c r="I462" s="16">
        <v>2</v>
      </c>
      <c r="J462" s="14" t="s">
        <v>83</v>
      </c>
      <c r="K462" s="14" t="s">
        <v>84</v>
      </c>
      <c r="L462" s="14" t="s">
        <v>85</v>
      </c>
      <c r="M462" s="23">
        <v>0.7</v>
      </c>
      <c r="N462" s="16">
        <v>37</v>
      </c>
      <c r="O462" s="16">
        <v>31</v>
      </c>
      <c r="P462" s="16">
        <v>0</v>
      </c>
      <c r="Q462" s="16">
        <v>48</v>
      </c>
      <c r="R462" s="16">
        <v>0</v>
      </c>
      <c r="S462" s="14" t="s">
        <v>86</v>
      </c>
      <c r="T462" s="16">
        <v>4437</v>
      </c>
      <c r="U462" s="16">
        <v>0</v>
      </c>
      <c r="V462" s="18">
        <v>2454259</v>
      </c>
      <c r="W462" s="18">
        <v>68767</v>
      </c>
      <c r="X462" s="18">
        <v>44839</v>
      </c>
      <c r="Y462" s="18">
        <v>0</v>
      </c>
      <c r="Z462" s="18">
        <v>0</v>
      </c>
      <c r="AA462" s="18">
        <v>0</v>
      </c>
      <c r="AB462" s="18">
        <v>0</v>
      </c>
      <c r="AC462" s="23">
        <v>0</v>
      </c>
      <c r="AD462" s="14" t="str">
        <f>IF(E462=113,"Linn","Iowa ex-Linn")</f>
        <v>Iowa ex-Linn</v>
      </c>
      <c r="AE462" s="23">
        <f>IFERROR(AB462/W462,"N/M")</f>
        <v>0.0</v>
      </c>
      <c r="AF462" s="14" t="str">
        <f>B462&amp;"|"&amp;TEXT(E462,"000")&amp;"|"&amp;TEXT(M462,"0.0000")</f>
        <v>2015|147|0.7000</v>
      </c>
      <c r="AG462" s="22" t="str">
        <f>IF(AND(B462&gt;=2015,B462&lt;=2024,C462=19,G462=41,I462=2,K462="A",L462="RBUP",M462&gt;=0.5,M462&lt;=0.85),"IN","OUT")</f>
        <v>IN</v>
      </c>
    </row>
    <row r="463" spans="1:33">
      <c r="A463" s="14" t="s">
        <v>79</v>
      </c>
      <c r="B463" s="16">
        <v>2015</v>
      </c>
      <c r="C463" s="16">
        <v>19</v>
      </c>
      <c r="D463" s="14" t="s">
        <v>80</v>
      </c>
      <c r="E463" s="16">
        <v>147</v>
      </c>
      <c r="F463" s="14" t="s">
        <v>159</v>
      </c>
      <c r="G463" s="16">
        <v>41</v>
      </c>
      <c r="H463" s="14" t="s">
        <v>82</v>
      </c>
      <c r="I463" s="16">
        <v>2</v>
      </c>
      <c r="J463" s="14" t="s">
        <v>83</v>
      </c>
      <c r="K463" s="14" t="s">
        <v>84</v>
      </c>
      <c r="L463" s="14" t="s">
        <v>85</v>
      </c>
      <c r="M463" s="23">
        <v>0.75</v>
      </c>
      <c r="N463" s="16">
        <v>105</v>
      </c>
      <c r="O463" s="16">
        <v>92</v>
      </c>
      <c r="P463" s="16">
        <v>0</v>
      </c>
      <c r="Q463" s="16">
        <v>168</v>
      </c>
      <c r="R463" s="16">
        <v>0</v>
      </c>
      <c r="S463" s="14" t="s">
        <v>86</v>
      </c>
      <c r="T463" s="16">
        <v>15723</v>
      </c>
      <c r="U463" s="16">
        <v>0</v>
      </c>
      <c r="V463" s="18">
        <v>9195643</v>
      </c>
      <c r="W463" s="18">
        <v>362134</v>
      </c>
      <c r="X463" s="18">
        <v>220445</v>
      </c>
      <c r="Y463" s="18">
        <v>0</v>
      </c>
      <c r="Z463" s="18">
        <v>0</v>
      </c>
      <c r="AA463" s="18">
        <v>0</v>
      </c>
      <c r="AB463" s="18">
        <v>0</v>
      </c>
      <c r="AC463" s="23">
        <v>0</v>
      </c>
      <c r="AD463" s="14" t="str">
        <f>IF(E463=113,"Linn","Iowa ex-Linn")</f>
        <v>Iowa ex-Linn</v>
      </c>
      <c r="AE463" s="23">
        <f>IFERROR(AB463/W463,"N/M")</f>
        <v>0.0</v>
      </c>
      <c r="AF463" s="14" t="str">
        <f>B463&amp;"|"&amp;TEXT(E463,"000")&amp;"|"&amp;TEXT(M463,"0.0000")</f>
        <v>2015|147|0.7500</v>
      </c>
      <c r="AG463" s="22" t="str">
        <f>IF(AND(B463&gt;=2015,B463&lt;=2024,C463=19,G463=41,I463=2,K463="A",L463="RBUP",M463&gt;=0.5,M463&lt;=0.85),"IN","OUT")</f>
        <v>IN</v>
      </c>
    </row>
    <row r="464" spans="1:33">
      <c r="A464" s="14" t="s">
        <v>79</v>
      </c>
      <c r="B464" s="16">
        <v>2015</v>
      </c>
      <c r="C464" s="16">
        <v>19</v>
      </c>
      <c r="D464" s="14" t="s">
        <v>80</v>
      </c>
      <c r="E464" s="16">
        <v>147</v>
      </c>
      <c r="F464" s="14" t="s">
        <v>159</v>
      </c>
      <c r="G464" s="16">
        <v>41</v>
      </c>
      <c r="H464" s="14" t="s">
        <v>82</v>
      </c>
      <c r="I464" s="16">
        <v>2</v>
      </c>
      <c r="J464" s="14" t="s">
        <v>83</v>
      </c>
      <c r="K464" s="14" t="s">
        <v>84</v>
      </c>
      <c r="L464" s="14" t="s">
        <v>85</v>
      </c>
      <c r="M464" s="23">
        <v>0.8</v>
      </c>
      <c r="N464" s="16">
        <v>371</v>
      </c>
      <c r="O464" s="16">
        <v>316</v>
      </c>
      <c r="P464" s="16">
        <v>6</v>
      </c>
      <c r="Q464" s="16">
        <v>649</v>
      </c>
      <c r="R464" s="16">
        <v>13</v>
      </c>
      <c r="S464" s="14" t="s">
        <v>86</v>
      </c>
      <c r="T464" s="16">
        <v>67386</v>
      </c>
      <c r="U464" s="16">
        <v>0</v>
      </c>
      <c r="V464" s="18">
        <v>43020938</v>
      </c>
      <c r="W464" s="18">
        <v>2183193</v>
      </c>
      <c r="X464" s="18">
        <v>1213971</v>
      </c>
      <c r="Y464" s="18">
        <v>0</v>
      </c>
      <c r="Z464" s="18">
        <v>0</v>
      </c>
      <c r="AA464" s="18">
        <v>0</v>
      </c>
      <c r="AB464" s="18">
        <v>103393</v>
      </c>
      <c r="AC464" s="23">
        <v>0.05</v>
      </c>
      <c r="AD464" s="14" t="str">
        <f>IF(E464=113,"Linn","Iowa ex-Linn")</f>
        <v>Iowa ex-Linn</v>
      </c>
      <c r="AE464" s="23">
        <f>IFERROR(AB464/W464,"N/M")</f>
        <v>0.047358616485120644</v>
      </c>
      <c r="AF464" s="14" t="str">
        <f>B464&amp;"|"&amp;TEXT(E464,"000")&amp;"|"&amp;TEXT(M464,"0.0000")</f>
        <v>2015|147|0.8000</v>
      </c>
      <c r="AG464" s="22" t="str">
        <f>IF(AND(B464&gt;=2015,B464&lt;=2024,C464=19,G464=41,I464=2,K464="A",L464="RBUP",M464&gt;=0.5,M464&lt;=0.85),"IN","OUT")</f>
        <v>IN</v>
      </c>
    </row>
    <row r="465" spans="1:33">
      <c r="A465" s="14" t="s">
        <v>79</v>
      </c>
      <c r="B465" s="16">
        <v>2015</v>
      </c>
      <c r="C465" s="16">
        <v>19</v>
      </c>
      <c r="D465" s="14" t="s">
        <v>80</v>
      </c>
      <c r="E465" s="16">
        <v>147</v>
      </c>
      <c r="F465" s="14" t="s">
        <v>159</v>
      </c>
      <c r="G465" s="16">
        <v>41</v>
      </c>
      <c r="H465" s="14" t="s">
        <v>82</v>
      </c>
      <c r="I465" s="16">
        <v>2</v>
      </c>
      <c r="J465" s="14" t="s">
        <v>83</v>
      </c>
      <c r="K465" s="14" t="s">
        <v>84</v>
      </c>
      <c r="L465" s="14" t="s">
        <v>85</v>
      </c>
      <c r="M465" s="23">
        <v>0.85</v>
      </c>
      <c r="N465" s="16">
        <v>330</v>
      </c>
      <c r="O465" s="16">
        <v>287</v>
      </c>
      <c r="P465" s="16">
        <v>12</v>
      </c>
      <c r="Q465" s="16">
        <v>519</v>
      </c>
      <c r="R465" s="16">
        <v>16</v>
      </c>
      <c r="S465" s="14" t="s">
        <v>86</v>
      </c>
      <c r="T465" s="16">
        <v>71182</v>
      </c>
      <c r="U465" s="16">
        <v>0</v>
      </c>
      <c r="V465" s="18">
        <v>47076889</v>
      </c>
      <c r="W465" s="18">
        <v>2898035</v>
      </c>
      <c r="X465" s="18">
        <v>1366977</v>
      </c>
      <c r="Y465" s="18">
        <v>0</v>
      </c>
      <c r="Z465" s="18">
        <v>0</v>
      </c>
      <c r="AA465" s="18">
        <v>0</v>
      </c>
      <c r="AB465" s="18">
        <v>89349</v>
      </c>
      <c r="AC465" s="23">
        <v>0.03</v>
      </c>
      <c r="AD465" s="14" t="str">
        <f>IF(E465=113,"Linn","Iowa ex-Linn")</f>
        <v>Iowa ex-Linn</v>
      </c>
      <c r="AE465" s="23">
        <f>IFERROR(AB465/W465,"N/M")</f>
        <v>0.03083089058620755</v>
      </c>
      <c r="AF465" s="14" t="str">
        <f>B465&amp;"|"&amp;TEXT(E465,"000")&amp;"|"&amp;TEXT(M465,"0.0000")</f>
        <v>2015|147|0.8500</v>
      </c>
      <c r="AG465" s="22" t="str">
        <f>IF(AND(B465&gt;=2015,B465&lt;=2024,C465=19,G465=41,I465=2,K465="A",L465="RBUP",M465&gt;=0.5,M465&lt;=0.85),"IN","OUT")</f>
        <v>IN</v>
      </c>
    </row>
    <row r="466" spans="1:33">
      <c r="A466" s="14" t="s">
        <v>79</v>
      </c>
      <c r="B466" s="16">
        <v>2015</v>
      </c>
      <c r="C466" s="16">
        <v>19</v>
      </c>
      <c r="D466" s="14" t="s">
        <v>80</v>
      </c>
      <c r="E466" s="16">
        <v>149</v>
      </c>
      <c r="F466" s="14" t="s">
        <v>160</v>
      </c>
      <c r="G466" s="16">
        <v>41</v>
      </c>
      <c r="H466" s="14" t="s">
        <v>82</v>
      </c>
      <c r="I466" s="16">
        <v>2</v>
      </c>
      <c r="J466" s="14" t="s">
        <v>83</v>
      </c>
      <c r="K466" s="14" t="s">
        <v>84</v>
      </c>
      <c r="L466" s="14" t="s">
        <v>85</v>
      </c>
      <c r="M466" s="23">
        <v>0.5</v>
      </c>
      <c r="N466" s="16">
        <v>1</v>
      </c>
      <c r="O466" s="16">
        <v>0</v>
      </c>
      <c r="P466" s="16">
        <v>0</v>
      </c>
      <c r="Q466" s="16">
        <v>0</v>
      </c>
      <c r="R466" s="16">
        <v>0</v>
      </c>
      <c r="S466" s="14" t="s">
        <v>86</v>
      </c>
      <c r="T466" s="16">
        <v>0</v>
      </c>
      <c r="U466" s="16">
        <v>0</v>
      </c>
      <c r="V466" s="18">
        <v>0</v>
      </c>
      <c r="W466" s="18">
        <v>0</v>
      </c>
      <c r="X466" s="18">
        <v>0</v>
      </c>
      <c r="Y466" s="18">
        <v>0</v>
      </c>
      <c r="Z466" s="18">
        <v>0</v>
      </c>
      <c r="AA466" s="18">
        <v>0</v>
      </c>
      <c r="AB466" s="18">
        <v>0</v>
      </c>
      <c r="AC466" s="23">
        <v>0</v>
      </c>
      <c r="AD466" s="14" t="str">
        <f>IF(E466=113,"Linn","Iowa ex-Linn")</f>
        <v>Iowa ex-Linn</v>
      </c>
      <c r="AE466" s="23" t="str">
        <f>IFERROR(AB466/W466,"N/M")</f>
        <v>N/M</v>
      </c>
      <c r="AF466" s="14" t="str">
        <f>B466&amp;"|"&amp;TEXT(E466,"000")&amp;"|"&amp;TEXT(M466,"0.0000")</f>
        <v>2015|149|0.5000</v>
      </c>
      <c r="AG466" s="22" t="str">
        <f>IF(AND(B466&gt;=2015,B466&lt;=2024,C466=19,G466=41,I466=2,K466="A",L466="RBUP",M466&gt;=0.5,M466&lt;=0.85),"IN","OUT")</f>
        <v>IN</v>
      </c>
    </row>
    <row r="467" spans="1:33">
      <c r="A467" s="14" t="s">
        <v>79</v>
      </c>
      <c r="B467" s="16">
        <v>2015</v>
      </c>
      <c r="C467" s="16">
        <v>19</v>
      </c>
      <c r="D467" s="14" t="s">
        <v>80</v>
      </c>
      <c r="E467" s="16">
        <v>149</v>
      </c>
      <c r="F467" s="14" t="s">
        <v>160</v>
      </c>
      <c r="G467" s="16">
        <v>41</v>
      </c>
      <c r="H467" s="14" t="s">
        <v>82</v>
      </c>
      <c r="I467" s="16">
        <v>2</v>
      </c>
      <c r="J467" s="14" t="s">
        <v>83</v>
      </c>
      <c r="K467" s="14" t="s">
        <v>84</v>
      </c>
      <c r="L467" s="14" t="s">
        <v>85</v>
      </c>
      <c r="M467" s="23">
        <v>0.6</v>
      </c>
      <c r="N467" s="16">
        <v>3</v>
      </c>
      <c r="O467" s="16">
        <v>2</v>
      </c>
      <c r="P467" s="16">
        <v>0</v>
      </c>
      <c r="Q467" s="16">
        <v>2</v>
      </c>
      <c r="R467" s="16">
        <v>0</v>
      </c>
      <c r="S467" s="14" t="s">
        <v>86</v>
      </c>
      <c r="T467" s="16">
        <v>187</v>
      </c>
      <c r="U467" s="16">
        <v>0</v>
      </c>
      <c r="V467" s="18">
        <v>81240</v>
      </c>
      <c r="W467" s="18">
        <v>1032</v>
      </c>
      <c r="X467" s="18">
        <v>660</v>
      </c>
      <c r="Y467" s="18">
        <v>0</v>
      </c>
      <c r="Z467" s="18">
        <v>0</v>
      </c>
      <c r="AA467" s="18">
        <v>0</v>
      </c>
      <c r="AB467" s="18">
        <v>0</v>
      </c>
      <c r="AC467" s="23">
        <v>0</v>
      </c>
      <c r="AD467" s="14" t="str">
        <f>IF(E467=113,"Linn","Iowa ex-Linn")</f>
        <v>Iowa ex-Linn</v>
      </c>
      <c r="AE467" s="23">
        <f>IFERROR(AB467/W467,"N/M")</f>
        <v>0.0</v>
      </c>
      <c r="AF467" s="14" t="str">
        <f>B467&amp;"|"&amp;TEXT(E467,"000")&amp;"|"&amp;TEXT(M467,"0.0000")</f>
        <v>2015|149|0.6000</v>
      </c>
      <c r="AG467" s="22" t="str">
        <f>IF(AND(B467&gt;=2015,B467&lt;=2024,C467=19,G467=41,I467=2,K467="A",L467="RBUP",M467&gt;=0.5,M467&lt;=0.85),"IN","OUT")</f>
        <v>IN</v>
      </c>
    </row>
    <row r="468" spans="1:33">
      <c r="A468" s="14" t="s">
        <v>79</v>
      </c>
      <c r="B468" s="16">
        <v>2015</v>
      </c>
      <c r="C468" s="16">
        <v>19</v>
      </c>
      <c r="D468" s="14" t="s">
        <v>80</v>
      </c>
      <c r="E468" s="16">
        <v>149</v>
      </c>
      <c r="F468" s="14" t="s">
        <v>160</v>
      </c>
      <c r="G468" s="16">
        <v>41</v>
      </c>
      <c r="H468" s="14" t="s">
        <v>82</v>
      </c>
      <c r="I468" s="16">
        <v>2</v>
      </c>
      <c r="J468" s="14" t="s">
        <v>83</v>
      </c>
      <c r="K468" s="14" t="s">
        <v>84</v>
      </c>
      <c r="L468" s="14" t="s">
        <v>85</v>
      </c>
      <c r="M468" s="23">
        <v>0.65</v>
      </c>
      <c r="N468" s="16">
        <v>18</v>
      </c>
      <c r="O468" s="16">
        <v>9</v>
      </c>
      <c r="P468" s="16">
        <v>0</v>
      </c>
      <c r="Q468" s="16">
        <v>15</v>
      </c>
      <c r="R468" s="16">
        <v>0</v>
      </c>
      <c r="S468" s="14" t="s">
        <v>86</v>
      </c>
      <c r="T468" s="16">
        <v>830</v>
      </c>
      <c r="U468" s="16">
        <v>0</v>
      </c>
      <c r="V468" s="18">
        <v>383655</v>
      </c>
      <c r="W468" s="18">
        <v>9699</v>
      </c>
      <c r="X468" s="18">
        <v>5722</v>
      </c>
      <c r="Y468" s="18">
        <v>0</v>
      </c>
      <c r="Z468" s="18">
        <v>0</v>
      </c>
      <c r="AA468" s="18">
        <v>0</v>
      </c>
      <c r="AB468" s="18">
        <v>0</v>
      </c>
      <c r="AC468" s="23">
        <v>0</v>
      </c>
      <c r="AD468" s="14" t="str">
        <f>IF(E468=113,"Linn","Iowa ex-Linn")</f>
        <v>Iowa ex-Linn</v>
      </c>
      <c r="AE468" s="23">
        <f>IFERROR(AB468/W468,"N/M")</f>
        <v>0.0</v>
      </c>
      <c r="AF468" s="14" t="str">
        <f>B468&amp;"|"&amp;TEXT(E468,"000")&amp;"|"&amp;TEXT(M468,"0.0000")</f>
        <v>2015|149|0.6500</v>
      </c>
      <c r="AG468" s="22" t="str">
        <f>IF(AND(B468&gt;=2015,B468&lt;=2024,C468=19,G468=41,I468=2,K468="A",L468="RBUP",M468&gt;=0.5,M468&lt;=0.85),"IN","OUT")</f>
        <v>IN</v>
      </c>
    </row>
    <row r="469" spans="1:33">
      <c r="A469" s="14" t="s">
        <v>79</v>
      </c>
      <c r="B469" s="16">
        <v>2015</v>
      </c>
      <c r="C469" s="16">
        <v>19</v>
      </c>
      <c r="D469" s="14" t="s">
        <v>80</v>
      </c>
      <c r="E469" s="16">
        <v>149</v>
      </c>
      <c r="F469" s="14" t="s">
        <v>160</v>
      </c>
      <c r="G469" s="16">
        <v>41</v>
      </c>
      <c r="H469" s="14" t="s">
        <v>82</v>
      </c>
      <c r="I469" s="16">
        <v>2</v>
      </c>
      <c r="J469" s="14" t="s">
        <v>83</v>
      </c>
      <c r="K469" s="14" t="s">
        <v>84</v>
      </c>
      <c r="L469" s="14" t="s">
        <v>85</v>
      </c>
      <c r="M469" s="23">
        <v>0.7</v>
      </c>
      <c r="N469" s="16">
        <v>53</v>
      </c>
      <c r="O469" s="16">
        <v>38</v>
      </c>
      <c r="P469" s="16">
        <v>0</v>
      </c>
      <c r="Q469" s="16">
        <v>89</v>
      </c>
      <c r="R469" s="16">
        <v>0</v>
      </c>
      <c r="S469" s="14" t="s">
        <v>86</v>
      </c>
      <c r="T469" s="16">
        <v>5135</v>
      </c>
      <c r="U469" s="16">
        <v>0</v>
      </c>
      <c r="V469" s="18">
        <v>2877494</v>
      </c>
      <c r="W469" s="18">
        <v>104859</v>
      </c>
      <c r="X469" s="18">
        <v>64776</v>
      </c>
      <c r="Y469" s="18">
        <v>0</v>
      </c>
      <c r="Z469" s="18">
        <v>0</v>
      </c>
      <c r="AA469" s="18">
        <v>0</v>
      </c>
      <c r="AB469" s="18">
        <v>0</v>
      </c>
      <c r="AC469" s="23">
        <v>0</v>
      </c>
      <c r="AD469" s="14" t="str">
        <f>IF(E469=113,"Linn","Iowa ex-Linn")</f>
        <v>Iowa ex-Linn</v>
      </c>
      <c r="AE469" s="23">
        <f>IFERROR(AB469/W469,"N/M")</f>
        <v>0.0</v>
      </c>
      <c r="AF469" s="14" t="str">
        <f>B469&amp;"|"&amp;TEXT(E469,"000")&amp;"|"&amp;TEXT(M469,"0.0000")</f>
        <v>2015|149|0.7000</v>
      </c>
      <c r="AG469" s="22" t="str">
        <f>IF(AND(B469&gt;=2015,B469&lt;=2024,C469=19,G469=41,I469=2,K469="A",L469="RBUP",M469&gt;=0.5,M469&lt;=0.85),"IN","OUT")</f>
        <v>IN</v>
      </c>
    </row>
    <row r="470" spans="1:33">
      <c r="A470" s="14" t="s">
        <v>79</v>
      </c>
      <c r="B470" s="16">
        <v>2015</v>
      </c>
      <c r="C470" s="16">
        <v>19</v>
      </c>
      <c r="D470" s="14" t="s">
        <v>80</v>
      </c>
      <c r="E470" s="16">
        <v>149</v>
      </c>
      <c r="F470" s="14" t="s">
        <v>160</v>
      </c>
      <c r="G470" s="16">
        <v>41</v>
      </c>
      <c r="H470" s="14" t="s">
        <v>82</v>
      </c>
      <c r="I470" s="16">
        <v>2</v>
      </c>
      <c r="J470" s="14" t="s">
        <v>83</v>
      </c>
      <c r="K470" s="14" t="s">
        <v>84</v>
      </c>
      <c r="L470" s="14" t="s">
        <v>85</v>
      </c>
      <c r="M470" s="23">
        <v>0.75</v>
      </c>
      <c r="N470" s="16">
        <v>164</v>
      </c>
      <c r="O470" s="16">
        <v>124</v>
      </c>
      <c r="P470" s="16">
        <v>0</v>
      </c>
      <c r="Q470" s="16">
        <v>185</v>
      </c>
      <c r="R470" s="16">
        <v>0</v>
      </c>
      <c r="S470" s="14" t="s">
        <v>86</v>
      </c>
      <c r="T470" s="16">
        <v>16026</v>
      </c>
      <c r="U470" s="16">
        <v>0</v>
      </c>
      <c r="V470" s="18">
        <v>9487345</v>
      </c>
      <c r="W470" s="18">
        <v>447039</v>
      </c>
      <c r="X470" s="18">
        <v>286652</v>
      </c>
      <c r="Y470" s="18">
        <v>0</v>
      </c>
      <c r="Z470" s="18">
        <v>0</v>
      </c>
      <c r="AA470" s="18">
        <v>0</v>
      </c>
      <c r="AB470" s="18">
        <v>0</v>
      </c>
      <c r="AC470" s="23">
        <v>0</v>
      </c>
      <c r="AD470" s="14" t="str">
        <f>IF(E470=113,"Linn","Iowa ex-Linn")</f>
        <v>Iowa ex-Linn</v>
      </c>
      <c r="AE470" s="23">
        <f>IFERROR(AB470/W470,"N/M")</f>
        <v>0.0</v>
      </c>
      <c r="AF470" s="14" t="str">
        <f>B470&amp;"|"&amp;TEXT(E470,"000")&amp;"|"&amp;TEXT(M470,"0.0000")</f>
        <v>2015|149|0.7500</v>
      </c>
      <c r="AG470" s="22" t="str">
        <f>IF(AND(B470&gt;=2015,B470&lt;=2024,C470=19,G470=41,I470=2,K470="A",L470="RBUP",M470&gt;=0.5,M470&lt;=0.85),"IN","OUT")</f>
        <v>IN</v>
      </c>
    </row>
    <row r="471" spans="1:33">
      <c r="A471" s="14" t="s">
        <v>79</v>
      </c>
      <c r="B471" s="16">
        <v>2015</v>
      </c>
      <c r="C471" s="16">
        <v>19</v>
      </c>
      <c r="D471" s="14" t="s">
        <v>80</v>
      </c>
      <c r="E471" s="16">
        <v>149</v>
      </c>
      <c r="F471" s="14" t="s">
        <v>160</v>
      </c>
      <c r="G471" s="16">
        <v>41</v>
      </c>
      <c r="H471" s="14" t="s">
        <v>82</v>
      </c>
      <c r="I471" s="16">
        <v>2</v>
      </c>
      <c r="J471" s="14" t="s">
        <v>83</v>
      </c>
      <c r="K471" s="14" t="s">
        <v>84</v>
      </c>
      <c r="L471" s="14" t="s">
        <v>85</v>
      </c>
      <c r="M471" s="23">
        <v>0.8</v>
      </c>
      <c r="N471" s="16">
        <v>437</v>
      </c>
      <c r="O471" s="16">
        <v>381</v>
      </c>
      <c r="P471" s="16">
        <v>4</v>
      </c>
      <c r="Q471" s="16">
        <v>748</v>
      </c>
      <c r="R471" s="16">
        <v>4</v>
      </c>
      <c r="S471" s="14" t="s">
        <v>86</v>
      </c>
      <c r="T471" s="16">
        <v>77756</v>
      </c>
      <c r="U471" s="16">
        <v>0</v>
      </c>
      <c r="V471" s="18">
        <v>50349786</v>
      </c>
      <c r="W471" s="18">
        <v>2926951</v>
      </c>
      <c r="X471" s="18">
        <v>1689827</v>
      </c>
      <c r="Y471" s="18">
        <v>0</v>
      </c>
      <c r="Z471" s="18">
        <v>0</v>
      </c>
      <c r="AA471" s="18">
        <v>0</v>
      </c>
      <c r="AB471" s="18">
        <v>7388</v>
      </c>
      <c r="AC471" s="23">
        <v>0</v>
      </c>
      <c r="AD471" s="14" t="str">
        <f>IF(E471=113,"Linn","Iowa ex-Linn")</f>
        <v>Iowa ex-Linn</v>
      </c>
      <c r="AE471" s="23">
        <f>IFERROR(AB471/W471,"N/M")</f>
        <v>0.00252412835062835</v>
      </c>
      <c r="AF471" s="14" t="str">
        <f>B471&amp;"|"&amp;TEXT(E471,"000")&amp;"|"&amp;TEXT(M471,"0.0000")</f>
        <v>2015|149|0.8000</v>
      </c>
      <c r="AG471" s="22" t="str">
        <f>IF(AND(B471&gt;=2015,B471&lt;=2024,C471=19,G471=41,I471=2,K471="A",L471="RBUP",M471&gt;=0.5,M471&lt;=0.85),"IN","OUT")</f>
        <v>IN</v>
      </c>
    </row>
    <row r="472" spans="1:33">
      <c r="A472" s="14" t="s">
        <v>79</v>
      </c>
      <c r="B472" s="16">
        <v>2015</v>
      </c>
      <c r="C472" s="16">
        <v>19</v>
      </c>
      <c r="D472" s="14" t="s">
        <v>80</v>
      </c>
      <c r="E472" s="16">
        <v>149</v>
      </c>
      <c r="F472" s="14" t="s">
        <v>160</v>
      </c>
      <c r="G472" s="16">
        <v>41</v>
      </c>
      <c r="H472" s="14" t="s">
        <v>82</v>
      </c>
      <c r="I472" s="16">
        <v>2</v>
      </c>
      <c r="J472" s="14" t="s">
        <v>83</v>
      </c>
      <c r="K472" s="14" t="s">
        <v>84</v>
      </c>
      <c r="L472" s="14" t="s">
        <v>85</v>
      </c>
      <c r="M472" s="23">
        <v>0.85</v>
      </c>
      <c r="N472" s="16">
        <v>634</v>
      </c>
      <c r="O472" s="16">
        <v>565</v>
      </c>
      <c r="P472" s="16">
        <v>24</v>
      </c>
      <c r="Q472" s="16">
        <v>1242</v>
      </c>
      <c r="R472" s="16">
        <v>24</v>
      </c>
      <c r="S472" s="14" t="s">
        <v>86</v>
      </c>
      <c r="T472" s="16">
        <v>122307</v>
      </c>
      <c r="U472" s="16">
        <v>0</v>
      </c>
      <c r="V472" s="18">
        <v>82688099</v>
      </c>
      <c r="W472" s="18">
        <v>5915140</v>
      </c>
      <c r="X472" s="18">
        <v>2653747</v>
      </c>
      <c r="Y472" s="18">
        <v>0</v>
      </c>
      <c r="Z472" s="18">
        <v>0</v>
      </c>
      <c r="AA472" s="18">
        <v>0</v>
      </c>
      <c r="AB472" s="18">
        <v>100728</v>
      </c>
      <c r="AC472" s="23">
        <v>0.02</v>
      </c>
      <c r="AD472" s="14" t="str">
        <f>IF(E472=113,"Linn","Iowa ex-Linn")</f>
        <v>Iowa ex-Linn</v>
      </c>
      <c r="AE472" s="23">
        <f>IFERROR(AB472/W472,"N/M")</f>
        <v>0.017028844625824578</v>
      </c>
      <c r="AF472" s="14" t="str">
        <f>B472&amp;"|"&amp;TEXT(E472,"000")&amp;"|"&amp;TEXT(M472,"0.0000")</f>
        <v>2015|149|0.8500</v>
      </c>
      <c r="AG472" s="22" t="str">
        <f>IF(AND(B472&gt;=2015,B472&lt;=2024,C472=19,G472=41,I472=2,K472="A",L472="RBUP",M472&gt;=0.5,M472&lt;=0.85),"IN","OUT")</f>
        <v>IN</v>
      </c>
    </row>
    <row r="473" spans="1:33">
      <c r="A473" s="14" t="s">
        <v>79</v>
      </c>
      <c r="B473" s="16">
        <v>2015</v>
      </c>
      <c r="C473" s="16">
        <v>19</v>
      </c>
      <c r="D473" s="14" t="s">
        <v>80</v>
      </c>
      <c r="E473" s="16">
        <v>151</v>
      </c>
      <c r="F473" s="14" t="s">
        <v>161</v>
      </c>
      <c r="G473" s="16">
        <v>41</v>
      </c>
      <c r="H473" s="14" t="s">
        <v>82</v>
      </c>
      <c r="I473" s="16">
        <v>2</v>
      </c>
      <c r="J473" s="14" t="s">
        <v>83</v>
      </c>
      <c r="K473" s="14" t="s">
        <v>84</v>
      </c>
      <c r="L473" s="14" t="s">
        <v>85</v>
      </c>
      <c r="M473" s="23">
        <v>0.6</v>
      </c>
      <c r="N473" s="16">
        <v>1</v>
      </c>
      <c r="O473" s="16">
        <v>1</v>
      </c>
      <c r="P473" s="16">
        <v>0</v>
      </c>
      <c r="Q473" s="16">
        <v>1</v>
      </c>
      <c r="R473" s="16">
        <v>0</v>
      </c>
      <c r="S473" s="14" t="s">
        <v>86</v>
      </c>
      <c r="T473" s="16">
        <v>92</v>
      </c>
      <c r="U473" s="16">
        <v>0</v>
      </c>
      <c r="V473" s="18">
        <v>41117</v>
      </c>
      <c r="W473" s="18">
        <v>475</v>
      </c>
      <c r="X473" s="18">
        <v>304</v>
      </c>
      <c r="Y473" s="18">
        <v>0</v>
      </c>
      <c r="Z473" s="18">
        <v>0</v>
      </c>
      <c r="AA473" s="18">
        <v>0</v>
      </c>
      <c r="AB473" s="18">
        <v>0</v>
      </c>
      <c r="AC473" s="23">
        <v>0</v>
      </c>
      <c r="AD473" s="14" t="str">
        <f>IF(E473=113,"Linn","Iowa ex-Linn")</f>
        <v>Iowa ex-Linn</v>
      </c>
      <c r="AE473" s="23">
        <f>IFERROR(AB473/W473,"N/M")</f>
        <v>0.0</v>
      </c>
      <c r="AF473" s="14" t="str">
        <f>B473&amp;"|"&amp;TEXT(E473,"000")&amp;"|"&amp;TEXT(M473,"0.0000")</f>
        <v>2015|151|0.6000</v>
      </c>
      <c r="AG473" s="22" t="str">
        <f>IF(AND(B473&gt;=2015,B473&lt;=2024,C473=19,G473=41,I473=2,K473="A",L473="RBUP",M473&gt;=0.5,M473&lt;=0.85),"IN","OUT")</f>
        <v>IN</v>
      </c>
    </row>
    <row r="474" spans="1:33">
      <c r="A474" s="14" t="s">
        <v>79</v>
      </c>
      <c r="B474" s="16">
        <v>2015</v>
      </c>
      <c r="C474" s="16">
        <v>19</v>
      </c>
      <c r="D474" s="14" t="s">
        <v>80</v>
      </c>
      <c r="E474" s="16">
        <v>151</v>
      </c>
      <c r="F474" s="14" t="s">
        <v>161</v>
      </c>
      <c r="G474" s="16">
        <v>41</v>
      </c>
      <c r="H474" s="14" t="s">
        <v>82</v>
      </c>
      <c r="I474" s="16">
        <v>2</v>
      </c>
      <c r="J474" s="14" t="s">
        <v>83</v>
      </c>
      <c r="K474" s="14" t="s">
        <v>84</v>
      </c>
      <c r="L474" s="14" t="s">
        <v>85</v>
      </c>
      <c r="M474" s="23">
        <v>0.65</v>
      </c>
      <c r="N474" s="16">
        <v>14</v>
      </c>
      <c r="O474" s="16">
        <v>8</v>
      </c>
      <c r="P474" s="16">
        <v>0</v>
      </c>
      <c r="Q474" s="16">
        <v>10</v>
      </c>
      <c r="R474" s="16">
        <v>0</v>
      </c>
      <c r="S474" s="14" t="s">
        <v>86</v>
      </c>
      <c r="T474" s="16">
        <v>333</v>
      </c>
      <c r="U474" s="16">
        <v>0</v>
      </c>
      <c r="V474" s="18">
        <v>153898</v>
      </c>
      <c r="W474" s="18">
        <v>3005</v>
      </c>
      <c r="X474" s="18">
        <v>1771</v>
      </c>
      <c r="Y474" s="18">
        <v>0</v>
      </c>
      <c r="Z474" s="18">
        <v>0</v>
      </c>
      <c r="AA474" s="18">
        <v>0</v>
      </c>
      <c r="AB474" s="18">
        <v>0</v>
      </c>
      <c r="AC474" s="23">
        <v>0</v>
      </c>
      <c r="AD474" s="14" t="str">
        <f>IF(E474=113,"Linn","Iowa ex-Linn")</f>
        <v>Iowa ex-Linn</v>
      </c>
      <c r="AE474" s="23">
        <f>IFERROR(AB474/W474,"N/M")</f>
        <v>0.0</v>
      </c>
      <c r="AF474" s="14" t="str">
        <f>B474&amp;"|"&amp;TEXT(E474,"000")&amp;"|"&amp;TEXT(M474,"0.0000")</f>
        <v>2015|151|0.6500</v>
      </c>
      <c r="AG474" s="22" t="str">
        <f>IF(AND(B474&gt;=2015,B474&lt;=2024,C474=19,G474=41,I474=2,K474="A",L474="RBUP",M474&gt;=0.5,M474&lt;=0.85),"IN","OUT")</f>
        <v>IN</v>
      </c>
    </row>
    <row r="475" spans="1:33">
      <c r="A475" s="14" t="s">
        <v>79</v>
      </c>
      <c r="B475" s="16">
        <v>2015</v>
      </c>
      <c r="C475" s="16">
        <v>19</v>
      </c>
      <c r="D475" s="14" t="s">
        <v>80</v>
      </c>
      <c r="E475" s="16">
        <v>151</v>
      </c>
      <c r="F475" s="14" t="s">
        <v>161</v>
      </c>
      <c r="G475" s="16">
        <v>41</v>
      </c>
      <c r="H475" s="14" t="s">
        <v>82</v>
      </c>
      <c r="I475" s="16">
        <v>2</v>
      </c>
      <c r="J475" s="14" t="s">
        <v>83</v>
      </c>
      <c r="K475" s="14" t="s">
        <v>84</v>
      </c>
      <c r="L475" s="14" t="s">
        <v>85</v>
      </c>
      <c r="M475" s="23">
        <v>0.7</v>
      </c>
      <c r="N475" s="16">
        <v>26</v>
      </c>
      <c r="O475" s="16">
        <v>25</v>
      </c>
      <c r="P475" s="16">
        <v>0</v>
      </c>
      <c r="Q475" s="16">
        <v>44</v>
      </c>
      <c r="R475" s="16">
        <v>0</v>
      </c>
      <c r="S475" s="14" t="s">
        <v>86</v>
      </c>
      <c r="T475" s="16">
        <v>2570</v>
      </c>
      <c r="U475" s="16">
        <v>0</v>
      </c>
      <c r="V475" s="18">
        <v>1382850</v>
      </c>
      <c r="W475" s="18">
        <v>39402</v>
      </c>
      <c r="X475" s="18">
        <v>23665</v>
      </c>
      <c r="Y475" s="18">
        <v>0</v>
      </c>
      <c r="Z475" s="18">
        <v>0</v>
      </c>
      <c r="AA475" s="18">
        <v>0</v>
      </c>
      <c r="AB475" s="18">
        <v>0</v>
      </c>
      <c r="AC475" s="23">
        <v>0</v>
      </c>
      <c r="AD475" s="14" t="str">
        <f>IF(E475=113,"Linn","Iowa ex-Linn")</f>
        <v>Iowa ex-Linn</v>
      </c>
      <c r="AE475" s="23">
        <f>IFERROR(AB475/W475,"N/M")</f>
        <v>0.0</v>
      </c>
      <c r="AF475" s="14" t="str">
        <f>B475&amp;"|"&amp;TEXT(E475,"000")&amp;"|"&amp;TEXT(M475,"0.0000")</f>
        <v>2015|151|0.7000</v>
      </c>
      <c r="AG475" s="22" t="str">
        <f>IF(AND(B475&gt;=2015,B475&lt;=2024,C475=19,G475=41,I475=2,K475="A",L475="RBUP",M475&gt;=0.5,M475&lt;=0.85),"IN","OUT")</f>
        <v>IN</v>
      </c>
    </row>
    <row r="476" spans="1:33">
      <c r="A476" s="14" t="s">
        <v>79</v>
      </c>
      <c r="B476" s="16">
        <v>2015</v>
      </c>
      <c r="C476" s="16">
        <v>19</v>
      </c>
      <c r="D476" s="14" t="s">
        <v>80</v>
      </c>
      <c r="E476" s="16">
        <v>151</v>
      </c>
      <c r="F476" s="14" t="s">
        <v>161</v>
      </c>
      <c r="G476" s="16">
        <v>41</v>
      </c>
      <c r="H476" s="14" t="s">
        <v>82</v>
      </c>
      <c r="I476" s="16">
        <v>2</v>
      </c>
      <c r="J476" s="14" t="s">
        <v>83</v>
      </c>
      <c r="K476" s="14" t="s">
        <v>84</v>
      </c>
      <c r="L476" s="14" t="s">
        <v>85</v>
      </c>
      <c r="M476" s="23">
        <v>0.75</v>
      </c>
      <c r="N476" s="16">
        <v>125</v>
      </c>
      <c r="O476" s="16">
        <v>113</v>
      </c>
      <c r="P476" s="16">
        <v>1</v>
      </c>
      <c r="Q476" s="16">
        <v>167</v>
      </c>
      <c r="R476" s="16">
        <v>1</v>
      </c>
      <c r="S476" s="14" t="s">
        <v>86</v>
      </c>
      <c r="T476" s="16">
        <v>10847</v>
      </c>
      <c r="U476" s="16">
        <v>0</v>
      </c>
      <c r="V476" s="18">
        <v>6267499</v>
      </c>
      <c r="W476" s="18">
        <v>225372</v>
      </c>
      <c r="X476" s="18">
        <v>135835</v>
      </c>
      <c r="Y476" s="18">
        <v>0</v>
      </c>
      <c r="Z476" s="18">
        <v>0</v>
      </c>
      <c r="AA476" s="18">
        <v>0</v>
      </c>
      <c r="AB476" s="18">
        <v>5409</v>
      </c>
      <c r="AC476" s="23">
        <v>0.02</v>
      </c>
      <c r="AD476" s="14" t="str">
        <f>IF(E476=113,"Linn","Iowa ex-Linn")</f>
        <v>Iowa ex-Linn</v>
      </c>
      <c r="AE476" s="23">
        <f>IFERROR(AB476/W476,"N/M")</f>
        <v>0.024000319471806614</v>
      </c>
      <c r="AF476" s="14" t="str">
        <f>B476&amp;"|"&amp;TEXT(E476,"000")&amp;"|"&amp;TEXT(M476,"0.0000")</f>
        <v>2015|151|0.7500</v>
      </c>
      <c r="AG476" s="22" t="str">
        <f>IF(AND(B476&gt;=2015,B476&lt;=2024,C476=19,G476=41,I476=2,K476="A",L476="RBUP",M476&gt;=0.5,M476&lt;=0.85),"IN","OUT")</f>
        <v>IN</v>
      </c>
    </row>
    <row r="477" spans="1:33">
      <c r="A477" s="14" t="s">
        <v>79</v>
      </c>
      <c r="B477" s="16">
        <v>2015</v>
      </c>
      <c r="C477" s="16">
        <v>19</v>
      </c>
      <c r="D477" s="14" t="s">
        <v>80</v>
      </c>
      <c r="E477" s="16">
        <v>151</v>
      </c>
      <c r="F477" s="14" t="s">
        <v>161</v>
      </c>
      <c r="G477" s="16">
        <v>41</v>
      </c>
      <c r="H477" s="14" t="s">
        <v>82</v>
      </c>
      <c r="I477" s="16">
        <v>2</v>
      </c>
      <c r="J477" s="14" t="s">
        <v>83</v>
      </c>
      <c r="K477" s="14" t="s">
        <v>84</v>
      </c>
      <c r="L477" s="14" t="s">
        <v>85</v>
      </c>
      <c r="M477" s="23">
        <v>0.8</v>
      </c>
      <c r="N477" s="16">
        <v>452</v>
      </c>
      <c r="O477" s="16">
        <v>412</v>
      </c>
      <c r="P477" s="16">
        <v>10</v>
      </c>
      <c r="Q477" s="16">
        <v>868</v>
      </c>
      <c r="R477" s="16">
        <v>14</v>
      </c>
      <c r="S477" s="14" t="s">
        <v>86</v>
      </c>
      <c r="T477" s="16">
        <v>68055</v>
      </c>
      <c r="U477" s="16">
        <v>0</v>
      </c>
      <c r="V477" s="18">
        <v>43403276</v>
      </c>
      <c r="W477" s="18">
        <v>2162367</v>
      </c>
      <c r="X477" s="18">
        <v>1167067</v>
      </c>
      <c r="Y477" s="18">
        <v>0</v>
      </c>
      <c r="Z477" s="18">
        <v>0</v>
      </c>
      <c r="AA477" s="18">
        <v>0</v>
      </c>
      <c r="AB477" s="18">
        <v>158283</v>
      </c>
      <c r="AC477" s="23">
        <v>0.07000000000000001</v>
      </c>
      <c r="AD477" s="14" t="str">
        <f>IF(E477=113,"Linn","Iowa ex-Linn")</f>
        <v>Iowa ex-Linn</v>
      </c>
      <c r="AE477" s="23">
        <f>IFERROR(AB477/W477,"N/M")</f>
        <v>0.07319895281420777</v>
      </c>
      <c r="AF477" s="14" t="str">
        <f>B477&amp;"|"&amp;TEXT(E477,"000")&amp;"|"&amp;TEXT(M477,"0.0000")</f>
        <v>2015|151|0.8000</v>
      </c>
      <c r="AG477" s="22" t="str">
        <f>IF(AND(B477&gt;=2015,B477&lt;=2024,C477=19,G477=41,I477=2,K477="A",L477="RBUP",M477&gt;=0.5,M477&lt;=0.85),"IN","OUT")</f>
        <v>IN</v>
      </c>
    </row>
    <row r="478" spans="1:33">
      <c r="A478" s="14" t="s">
        <v>79</v>
      </c>
      <c r="B478" s="16">
        <v>2015</v>
      </c>
      <c r="C478" s="16">
        <v>19</v>
      </c>
      <c r="D478" s="14" t="s">
        <v>80</v>
      </c>
      <c r="E478" s="16">
        <v>151</v>
      </c>
      <c r="F478" s="14" t="s">
        <v>161</v>
      </c>
      <c r="G478" s="16">
        <v>41</v>
      </c>
      <c r="H478" s="14" t="s">
        <v>82</v>
      </c>
      <c r="I478" s="16">
        <v>2</v>
      </c>
      <c r="J478" s="14" t="s">
        <v>83</v>
      </c>
      <c r="K478" s="14" t="s">
        <v>84</v>
      </c>
      <c r="L478" s="14" t="s">
        <v>85</v>
      </c>
      <c r="M478" s="23">
        <v>0.85</v>
      </c>
      <c r="N478" s="16">
        <v>455</v>
      </c>
      <c r="O478" s="16">
        <v>419</v>
      </c>
      <c r="P478" s="16">
        <v>24</v>
      </c>
      <c r="Q478" s="16">
        <v>848</v>
      </c>
      <c r="R478" s="16">
        <v>29</v>
      </c>
      <c r="S478" s="14" t="s">
        <v>86</v>
      </c>
      <c r="T478" s="16">
        <v>87439</v>
      </c>
      <c r="U478" s="16">
        <v>0</v>
      </c>
      <c r="V478" s="18">
        <v>59080379</v>
      </c>
      <c r="W478" s="18">
        <v>3539776</v>
      </c>
      <c r="X478" s="18">
        <v>1573094</v>
      </c>
      <c r="Y478" s="18">
        <v>0</v>
      </c>
      <c r="Z478" s="18">
        <v>0</v>
      </c>
      <c r="AA478" s="18">
        <v>0</v>
      </c>
      <c r="AB478" s="18">
        <v>143822</v>
      </c>
      <c r="AC478" s="23">
        <v>0.04</v>
      </c>
      <c r="AD478" s="14" t="str">
        <f>IF(E478=113,"Linn","Iowa ex-Linn")</f>
        <v>Iowa ex-Linn</v>
      </c>
      <c r="AE478" s="23">
        <f>IFERROR(AB478/W478,"N/M")</f>
        <v>0.040630254569780686</v>
      </c>
      <c r="AF478" s="14" t="str">
        <f>B478&amp;"|"&amp;TEXT(E478,"000")&amp;"|"&amp;TEXT(M478,"0.0000")</f>
        <v>2015|151|0.8500</v>
      </c>
      <c r="AG478" s="22" t="str">
        <f>IF(AND(B478&gt;=2015,B478&lt;=2024,C478=19,G478=41,I478=2,K478="A",L478="RBUP",M478&gt;=0.5,M478&lt;=0.85),"IN","OUT")</f>
        <v>IN</v>
      </c>
    </row>
    <row r="479" spans="1:33">
      <c r="A479" s="14" t="s">
        <v>79</v>
      </c>
      <c r="B479" s="16">
        <v>2015</v>
      </c>
      <c r="C479" s="16">
        <v>19</v>
      </c>
      <c r="D479" s="14" t="s">
        <v>80</v>
      </c>
      <c r="E479" s="16">
        <v>153</v>
      </c>
      <c r="F479" s="14" t="s">
        <v>162</v>
      </c>
      <c r="G479" s="16">
        <v>41</v>
      </c>
      <c r="H479" s="14" t="s">
        <v>82</v>
      </c>
      <c r="I479" s="16">
        <v>2</v>
      </c>
      <c r="J479" s="14" t="s">
        <v>83</v>
      </c>
      <c r="K479" s="14" t="s">
        <v>84</v>
      </c>
      <c r="L479" s="14" t="s">
        <v>85</v>
      </c>
      <c r="M479" s="23">
        <v>0.5</v>
      </c>
      <c r="N479" s="16">
        <v>2</v>
      </c>
      <c r="O479" s="16">
        <v>2</v>
      </c>
      <c r="P479" s="16">
        <v>0</v>
      </c>
      <c r="Q479" s="16">
        <v>2</v>
      </c>
      <c r="R479" s="16">
        <v>0</v>
      </c>
      <c r="S479" s="14" t="s">
        <v>86</v>
      </c>
      <c r="T479" s="16">
        <v>18</v>
      </c>
      <c r="U479" s="16">
        <v>0</v>
      </c>
      <c r="V479" s="18">
        <v>6904</v>
      </c>
      <c r="W479" s="18">
        <v>94</v>
      </c>
      <c r="X479" s="18">
        <v>76</v>
      </c>
      <c r="Y479" s="18">
        <v>0</v>
      </c>
      <c r="Z479" s="18">
        <v>0</v>
      </c>
      <c r="AA479" s="18">
        <v>0</v>
      </c>
      <c r="AB479" s="18">
        <v>0</v>
      </c>
      <c r="AC479" s="23">
        <v>0</v>
      </c>
      <c r="AD479" s="14" t="str">
        <f>IF(E479=113,"Linn","Iowa ex-Linn")</f>
        <v>Iowa ex-Linn</v>
      </c>
      <c r="AE479" s="23">
        <f>IFERROR(AB479/W479,"N/M")</f>
        <v>0.0</v>
      </c>
      <c r="AF479" s="14" t="str">
        <f>B479&amp;"|"&amp;TEXT(E479,"000")&amp;"|"&amp;TEXT(M479,"0.0000")</f>
        <v>2015|153|0.5000</v>
      </c>
      <c r="AG479" s="22" t="str">
        <f>IF(AND(B479&gt;=2015,B479&lt;=2024,C479=19,G479=41,I479=2,K479="A",L479="RBUP",M479&gt;=0.5,M479&lt;=0.85),"IN","OUT")</f>
        <v>IN</v>
      </c>
    </row>
    <row r="480" spans="1:33">
      <c r="A480" s="14" t="s">
        <v>79</v>
      </c>
      <c r="B480" s="16">
        <v>2015</v>
      </c>
      <c r="C480" s="16">
        <v>19</v>
      </c>
      <c r="D480" s="14" t="s">
        <v>80</v>
      </c>
      <c r="E480" s="16">
        <v>153</v>
      </c>
      <c r="F480" s="14" t="s">
        <v>162</v>
      </c>
      <c r="G480" s="16">
        <v>41</v>
      </c>
      <c r="H480" s="14" t="s">
        <v>82</v>
      </c>
      <c r="I480" s="16">
        <v>2</v>
      </c>
      <c r="J480" s="14" t="s">
        <v>83</v>
      </c>
      <c r="K480" s="14" t="s">
        <v>84</v>
      </c>
      <c r="L480" s="14" t="s">
        <v>85</v>
      </c>
      <c r="M480" s="23">
        <v>0.6</v>
      </c>
      <c r="N480" s="16">
        <v>1</v>
      </c>
      <c r="O480" s="16">
        <v>0</v>
      </c>
      <c r="P480" s="16">
        <v>0</v>
      </c>
      <c r="Q480" s="16">
        <v>0</v>
      </c>
      <c r="R480" s="16">
        <v>0</v>
      </c>
      <c r="S480" s="14" t="s">
        <v>86</v>
      </c>
      <c r="T480" s="16">
        <v>0</v>
      </c>
      <c r="U480" s="16">
        <v>0</v>
      </c>
      <c r="V480" s="18">
        <v>0</v>
      </c>
      <c r="W480" s="18">
        <v>0</v>
      </c>
      <c r="X480" s="18">
        <v>0</v>
      </c>
      <c r="Y480" s="18">
        <v>0</v>
      </c>
      <c r="Z480" s="18">
        <v>0</v>
      </c>
      <c r="AA480" s="18">
        <v>0</v>
      </c>
      <c r="AB480" s="18">
        <v>0</v>
      </c>
      <c r="AC480" s="23">
        <v>0</v>
      </c>
      <c r="AD480" s="14" t="str">
        <f>IF(E480=113,"Linn","Iowa ex-Linn")</f>
        <v>Iowa ex-Linn</v>
      </c>
      <c r="AE480" s="23" t="str">
        <f>IFERROR(AB480/W480,"N/M")</f>
        <v>N/M</v>
      </c>
      <c r="AF480" s="14" t="str">
        <f>B480&amp;"|"&amp;TEXT(E480,"000")&amp;"|"&amp;TEXT(M480,"0.0000")</f>
        <v>2015|153|0.6000</v>
      </c>
      <c r="AG480" s="22" t="str">
        <f>IF(AND(B480&gt;=2015,B480&lt;=2024,C480=19,G480=41,I480=2,K480="A",L480="RBUP",M480&gt;=0.5,M480&lt;=0.85),"IN","OUT")</f>
        <v>IN</v>
      </c>
    </row>
    <row r="481" spans="1:33">
      <c r="A481" s="14" t="s">
        <v>79</v>
      </c>
      <c r="B481" s="16">
        <v>2015</v>
      </c>
      <c r="C481" s="16">
        <v>19</v>
      </c>
      <c r="D481" s="14" t="s">
        <v>80</v>
      </c>
      <c r="E481" s="16">
        <v>153</v>
      </c>
      <c r="F481" s="14" t="s">
        <v>162</v>
      </c>
      <c r="G481" s="16">
        <v>41</v>
      </c>
      <c r="H481" s="14" t="s">
        <v>82</v>
      </c>
      <c r="I481" s="16">
        <v>2</v>
      </c>
      <c r="J481" s="14" t="s">
        <v>83</v>
      </c>
      <c r="K481" s="14" t="s">
        <v>84</v>
      </c>
      <c r="L481" s="14" t="s">
        <v>85</v>
      </c>
      <c r="M481" s="23">
        <v>0.65</v>
      </c>
      <c r="N481" s="16">
        <v>4</v>
      </c>
      <c r="O481" s="16">
        <v>4</v>
      </c>
      <c r="P481" s="16">
        <v>0</v>
      </c>
      <c r="Q481" s="16">
        <v>4</v>
      </c>
      <c r="R481" s="16">
        <v>0</v>
      </c>
      <c r="S481" s="14" t="s">
        <v>86</v>
      </c>
      <c r="T481" s="16">
        <v>251</v>
      </c>
      <c r="U481" s="16">
        <v>0</v>
      </c>
      <c r="V481" s="18">
        <v>124430</v>
      </c>
      <c r="W481" s="18">
        <v>2469</v>
      </c>
      <c r="X481" s="18">
        <v>1787</v>
      </c>
      <c r="Y481" s="18">
        <v>0</v>
      </c>
      <c r="Z481" s="18">
        <v>0</v>
      </c>
      <c r="AA481" s="18">
        <v>0</v>
      </c>
      <c r="AB481" s="18">
        <v>0</v>
      </c>
      <c r="AC481" s="23">
        <v>0</v>
      </c>
      <c r="AD481" s="14" t="str">
        <f>IF(E481=113,"Linn","Iowa ex-Linn")</f>
        <v>Iowa ex-Linn</v>
      </c>
      <c r="AE481" s="23">
        <f>IFERROR(AB481/W481,"N/M")</f>
        <v>0.0</v>
      </c>
      <c r="AF481" s="14" t="str">
        <f>B481&amp;"|"&amp;TEXT(E481,"000")&amp;"|"&amp;TEXT(M481,"0.0000")</f>
        <v>2015|153|0.6500</v>
      </c>
      <c r="AG481" s="22" t="str">
        <f>IF(AND(B481&gt;=2015,B481&lt;=2024,C481=19,G481=41,I481=2,K481="A",L481="RBUP",M481&gt;=0.5,M481&lt;=0.85),"IN","OUT")</f>
        <v>IN</v>
      </c>
    </row>
    <row r="482" spans="1:33">
      <c r="A482" s="14" t="s">
        <v>79</v>
      </c>
      <c r="B482" s="16">
        <v>2015</v>
      </c>
      <c r="C482" s="16">
        <v>19</v>
      </c>
      <c r="D482" s="14" t="s">
        <v>80</v>
      </c>
      <c r="E482" s="16">
        <v>153</v>
      </c>
      <c r="F482" s="14" t="s">
        <v>162</v>
      </c>
      <c r="G482" s="16">
        <v>41</v>
      </c>
      <c r="H482" s="14" t="s">
        <v>82</v>
      </c>
      <c r="I482" s="16">
        <v>2</v>
      </c>
      <c r="J482" s="14" t="s">
        <v>83</v>
      </c>
      <c r="K482" s="14" t="s">
        <v>84</v>
      </c>
      <c r="L482" s="14" t="s">
        <v>85</v>
      </c>
      <c r="M482" s="23">
        <v>0.7</v>
      </c>
      <c r="N482" s="16">
        <v>36</v>
      </c>
      <c r="O482" s="16">
        <v>31</v>
      </c>
      <c r="P482" s="16">
        <v>3</v>
      </c>
      <c r="Q482" s="16">
        <v>59</v>
      </c>
      <c r="R482" s="16">
        <v>7</v>
      </c>
      <c r="S482" s="14" t="s">
        <v>86</v>
      </c>
      <c r="T482" s="16">
        <v>3014</v>
      </c>
      <c r="U482" s="16">
        <v>0</v>
      </c>
      <c r="V482" s="18">
        <v>1392045</v>
      </c>
      <c r="W482" s="18">
        <v>105816</v>
      </c>
      <c r="X482" s="18">
        <v>63487</v>
      </c>
      <c r="Y482" s="18">
        <v>0</v>
      </c>
      <c r="Z482" s="18">
        <v>0</v>
      </c>
      <c r="AA482" s="18">
        <v>0</v>
      </c>
      <c r="AB482" s="18">
        <v>104342</v>
      </c>
      <c r="AC482" s="23">
        <v>0.99</v>
      </c>
      <c r="AD482" s="14" t="str">
        <f>IF(E482=113,"Linn","Iowa ex-Linn")</f>
        <v>Iowa ex-Linn</v>
      </c>
      <c r="AE482" s="23">
        <f>IFERROR(AB482/W482,"N/M")</f>
        <v>0.9860701595221895</v>
      </c>
      <c r="AF482" s="14" t="str">
        <f>B482&amp;"|"&amp;TEXT(E482,"000")&amp;"|"&amp;TEXT(M482,"0.0000")</f>
        <v>2015|153|0.7000</v>
      </c>
      <c r="AG482" s="22" t="str">
        <f>IF(AND(B482&gt;=2015,B482&lt;=2024,C482=19,G482=41,I482=2,K482="A",L482="RBUP",M482&gt;=0.5,M482&lt;=0.85),"IN","OUT")</f>
        <v>IN</v>
      </c>
    </row>
    <row r="483" spans="1:33">
      <c r="A483" s="14" t="s">
        <v>79</v>
      </c>
      <c r="B483" s="16">
        <v>2015</v>
      </c>
      <c r="C483" s="16">
        <v>19</v>
      </c>
      <c r="D483" s="14" t="s">
        <v>80</v>
      </c>
      <c r="E483" s="16">
        <v>153</v>
      </c>
      <c r="F483" s="14" t="s">
        <v>162</v>
      </c>
      <c r="G483" s="16">
        <v>41</v>
      </c>
      <c r="H483" s="14" t="s">
        <v>82</v>
      </c>
      <c r="I483" s="16">
        <v>2</v>
      </c>
      <c r="J483" s="14" t="s">
        <v>83</v>
      </c>
      <c r="K483" s="14" t="s">
        <v>84</v>
      </c>
      <c r="L483" s="14" t="s">
        <v>85</v>
      </c>
      <c r="M483" s="23">
        <v>0.75</v>
      </c>
      <c r="N483" s="16">
        <v>95</v>
      </c>
      <c r="O483" s="16">
        <v>78</v>
      </c>
      <c r="P483" s="16">
        <v>5</v>
      </c>
      <c r="Q483" s="16">
        <v>134</v>
      </c>
      <c r="R483" s="16">
        <v>7</v>
      </c>
      <c r="S483" s="14" t="s">
        <v>86</v>
      </c>
      <c r="T483" s="16">
        <v>7084</v>
      </c>
      <c r="U483" s="16">
        <v>0</v>
      </c>
      <c r="V483" s="18">
        <v>3857545</v>
      </c>
      <c r="W483" s="18">
        <v>215318</v>
      </c>
      <c r="X483" s="18">
        <v>134501</v>
      </c>
      <c r="Y483" s="18">
        <v>0</v>
      </c>
      <c r="Z483" s="18">
        <v>0</v>
      </c>
      <c r="AA483" s="18">
        <v>0</v>
      </c>
      <c r="AB483" s="18">
        <v>113533</v>
      </c>
      <c r="AC483" s="23">
        <v>0.53</v>
      </c>
      <c r="AD483" s="14" t="str">
        <f>IF(E483=113,"Linn","Iowa ex-Linn")</f>
        <v>Iowa ex-Linn</v>
      </c>
      <c r="AE483" s="23">
        <f>IFERROR(AB483/W483,"N/M")</f>
        <v>0.5272805803509228</v>
      </c>
      <c r="AF483" s="14" t="str">
        <f>B483&amp;"|"&amp;TEXT(E483,"000")&amp;"|"&amp;TEXT(M483,"0.0000")</f>
        <v>2015|153|0.7500</v>
      </c>
      <c r="AG483" s="22" t="str">
        <f>IF(AND(B483&gt;=2015,B483&lt;=2024,C483=19,G483=41,I483=2,K483="A",L483="RBUP",M483&gt;=0.5,M483&lt;=0.85),"IN","OUT")</f>
        <v>IN</v>
      </c>
    </row>
    <row r="484" spans="1:33">
      <c r="A484" s="14" t="s">
        <v>79</v>
      </c>
      <c r="B484" s="16">
        <v>2015</v>
      </c>
      <c r="C484" s="16">
        <v>19</v>
      </c>
      <c r="D484" s="14" t="s">
        <v>80</v>
      </c>
      <c r="E484" s="16">
        <v>153</v>
      </c>
      <c r="F484" s="14" t="s">
        <v>162</v>
      </c>
      <c r="G484" s="16">
        <v>41</v>
      </c>
      <c r="H484" s="14" t="s">
        <v>82</v>
      </c>
      <c r="I484" s="16">
        <v>2</v>
      </c>
      <c r="J484" s="14" t="s">
        <v>83</v>
      </c>
      <c r="K484" s="14" t="s">
        <v>84</v>
      </c>
      <c r="L484" s="14" t="s">
        <v>85</v>
      </c>
      <c r="M484" s="23">
        <v>0.8</v>
      </c>
      <c r="N484" s="16">
        <v>214</v>
      </c>
      <c r="O484" s="16">
        <v>170</v>
      </c>
      <c r="P484" s="16">
        <v>11</v>
      </c>
      <c r="Q484" s="16">
        <v>285</v>
      </c>
      <c r="R484" s="16">
        <v>19</v>
      </c>
      <c r="S484" s="14" t="s">
        <v>86</v>
      </c>
      <c r="T484" s="16">
        <v>23336</v>
      </c>
      <c r="U484" s="16">
        <v>0</v>
      </c>
      <c r="V484" s="18">
        <v>13508023</v>
      </c>
      <c r="W484" s="18">
        <v>800490</v>
      </c>
      <c r="X484" s="18">
        <v>457446</v>
      </c>
      <c r="Y484" s="18">
        <v>0</v>
      </c>
      <c r="Z484" s="18">
        <v>0</v>
      </c>
      <c r="AA484" s="18">
        <v>0</v>
      </c>
      <c r="AB484" s="18">
        <v>233083</v>
      </c>
      <c r="AC484" s="23">
        <v>0.29</v>
      </c>
      <c r="AD484" s="14" t="str">
        <f>IF(E484=113,"Linn","Iowa ex-Linn")</f>
        <v>Iowa ex-Linn</v>
      </c>
      <c r="AE484" s="23">
        <f>IFERROR(AB484/W484,"N/M")</f>
        <v>0.29117540506439804</v>
      </c>
      <c r="AF484" s="14" t="str">
        <f>B484&amp;"|"&amp;TEXT(E484,"000")&amp;"|"&amp;TEXT(M484,"0.0000")</f>
        <v>2015|153|0.8000</v>
      </c>
      <c r="AG484" s="22" t="str">
        <f>IF(AND(B484&gt;=2015,B484&lt;=2024,C484=19,G484=41,I484=2,K484="A",L484="RBUP",M484&gt;=0.5,M484&lt;=0.85),"IN","OUT")</f>
        <v>IN</v>
      </c>
    </row>
    <row r="485" spans="1:33">
      <c r="A485" s="14" t="s">
        <v>79</v>
      </c>
      <c r="B485" s="16">
        <v>2015</v>
      </c>
      <c r="C485" s="16">
        <v>19</v>
      </c>
      <c r="D485" s="14" t="s">
        <v>80</v>
      </c>
      <c r="E485" s="16">
        <v>153</v>
      </c>
      <c r="F485" s="14" t="s">
        <v>162</v>
      </c>
      <c r="G485" s="16">
        <v>41</v>
      </c>
      <c r="H485" s="14" t="s">
        <v>82</v>
      </c>
      <c r="I485" s="16">
        <v>2</v>
      </c>
      <c r="J485" s="14" t="s">
        <v>83</v>
      </c>
      <c r="K485" s="14" t="s">
        <v>84</v>
      </c>
      <c r="L485" s="14" t="s">
        <v>85</v>
      </c>
      <c r="M485" s="23">
        <v>0.85</v>
      </c>
      <c r="N485" s="16">
        <v>226</v>
      </c>
      <c r="O485" s="16">
        <v>183</v>
      </c>
      <c r="P485" s="16">
        <v>34</v>
      </c>
      <c r="Q485" s="16">
        <v>386</v>
      </c>
      <c r="R485" s="16">
        <v>52</v>
      </c>
      <c r="S485" s="14" t="s">
        <v>86</v>
      </c>
      <c r="T485" s="16">
        <v>37823</v>
      </c>
      <c r="U485" s="16">
        <v>0</v>
      </c>
      <c r="V485" s="18">
        <v>23642421</v>
      </c>
      <c r="W485" s="18">
        <v>1604075</v>
      </c>
      <c r="X485" s="18">
        <v>752259</v>
      </c>
      <c r="Y485" s="18">
        <v>0</v>
      </c>
      <c r="Z485" s="18">
        <v>0</v>
      </c>
      <c r="AA485" s="18">
        <v>0</v>
      </c>
      <c r="AB485" s="18">
        <v>380792</v>
      </c>
      <c r="AC485" s="23">
        <v>0.24</v>
      </c>
      <c r="AD485" s="14" t="str">
        <f>IF(E485=113,"Linn","Iowa ex-Linn")</f>
        <v>Iowa ex-Linn</v>
      </c>
      <c r="AE485" s="23">
        <f>IFERROR(AB485/W485,"N/M")</f>
        <v>0.23739039633433598</v>
      </c>
      <c r="AF485" s="14" t="str">
        <f>B485&amp;"|"&amp;TEXT(E485,"000")&amp;"|"&amp;TEXT(M485,"0.0000")</f>
        <v>2015|153|0.8500</v>
      </c>
      <c r="AG485" s="22" t="str">
        <f>IF(AND(B485&gt;=2015,B485&lt;=2024,C485=19,G485=41,I485=2,K485="A",L485="RBUP",M485&gt;=0.5,M485&lt;=0.85),"IN","OUT")</f>
        <v>IN</v>
      </c>
    </row>
    <row r="486" spans="1:33">
      <c r="A486" s="14" t="s">
        <v>79</v>
      </c>
      <c r="B486" s="16">
        <v>2015</v>
      </c>
      <c r="C486" s="16">
        <v>19</v>
      </c>
      <c r="D486" s="14" t="s">
        <v>80</v>
      </c>
      <c r="E486" s="16">
        <v>155</v>
      </c>
      <c r="F486" s="14" t="s">
        <v>163</v>
      </c>
      <c r="G486" s="16">
        <v>41</v>
      </c>
      <c r="H486" s="14" t="s">
        <v>82</v>
      </c>
      <c r="I486" s="16">
        <v>2</v>
      </c>
      <c r="J486" s="14" t="s">
        <v>83</v>
      </c>
      <c r="K486" s="14" t="s">
        <v>84</v>
      </c>
      <c r="L486" s="14" t="s">
        <v>85</v>
      </c>
      <c r="M486" s="23">
        <v>0.65</v>
      </c>
      <c r="N486" s="16">
        <v>8</v>
      </c>
      <c r="O486" s="16">
        <v>7</v>
      </c>
      <c r="P486" s="16">
        <v>0</v>
      </c>
      <c r="Q486" s="16">
        <v>10</v>
      </c>
      <c r="R486" s="16">
        <v>0</v>
      </c>
      <c r="S486" s="14" t="s">
        <v>86</v>
      </c>
      <c r="T486" s="16">
        <v>342</v>
      </c>
      <c r="U486" s="16">
        <v>0</v>
      </c>
      <c r="V486" s="18">
        <v>159821</v>
      </c>
      <c r="W486" s="18">
        <v>3511</v>
      </c>
      <c r="X486" s="18">
        <v>2072</v>
      </c>
      <c r="Y486" s="18">
        <v>0</v>
      </c>
      <c r="Z486" s="18">
        <v>0</v>
      </c>
      <c r="AA486" s="18">
        <v>0</v>
      </c>
      <c r="AB486" s="18">
        <v>0</v>
      </c>
      <c r="AC486" s="23">
        <v>0</v>
      </c>
      <c r="AD486" s="14" t="str">
        <f>IF(E486=113,"Linn","Iowa ex-Linn")</f>
        <v>Iowa ex-Linn</v>
      </c>
      <c r="AE486" s="23">
        <f>IFERROR(AB486/W486,"N/M")</f>
        <v>0.0</v>
      </c>
      <c r="AF486" s="14" t="str">
        <f>B486&amp;"|"&amp;TEXT(E486,"000")&amp;"|"&amp;TEXT(M486,"0.0000")</f>
        <v>2015|155|0.6500</v>
      </c>
      <c r="AG486" s="22" t="str">
        <f>IF(AND(B486&gt;=2015,B486&lt;=2024,C486=19,G486=41,I486=2,K486="A",L486="RBUP",M486&gt;=0.5,M486&lt;=0.85),"IN","OUT")</f>
        <v>IN</v>
      </c>
    </row>
    <row r="487" spans="1:33">
      <c r="A487" s="14" t="s">
        <v>79</v>
      </c>
      <c r="B487" s="16">
        <v>2015</v>
      </c>
      <c r="C487" s="16">
        <v>19</v>
      </c>
      <c r="D487" s="14" t="s">
        <v>80</v>
      </c>
      <c r="E487" s="16">
        <v>155</v>
      </c>
      <c r="F487" s="14" t="s">
        <v>163</v>
      </c>
      <c r="G487" s="16">
        <v>41</v>
      </c>
      <c r="H487" s="14" t="s">
        <v>82</v>
      </c>
      <c r="I487" s="16">
        <v>2</v>
      </c>
      <c r="J487" s="14" t="s">
        <v>83</v>
      </c>
      <c r="K487" s="14" t="s">
        <v>84</v>
      </c>
      <c r="L487" s="14" t="s">
        <v>85</v>
      </c>
      <c r="M487" s="23">
        <v>0.7</v>
      </c>
      <c r="N487" s="16">
        <v>36</v>
      </c>
      <c r="O487" s="16">
        <v>28</v>
      </c>
      <c r="P487" s="16">
        <v>1</v>
      </c>
      <c r="Q487" s="16">
        <v>40</v>
      </c>
      <c r="R487" s="16">
        <v>3</v>
      </c>
      <c r="S487" s="14" t="s">
        <v>86</v>
      </c>
      <c r="T487" s="16">
        <v>3723</v>
      </c>
      <c r="U487" s="16">
        <v>0</v>
      </c>
      <c r="V487" s="18">
        <v>1889545</v>
      </c>
      <c r="W487" s="18">
        <v>56722</v>
      </c>
      <c r="X487" s="18">
        <v>39042</v>
      </c>
      <c r="Y487" s="18">
        <v>0</v>
      </c>
      <c r="Z487" s="18">
        <v>0</v>
      </c>
      <c r="AA487" s="18">
        <v>0</v>
      </c>
      <c r="AB487" s="18">
        <v>2925</v>
      </c>
      <c r="AC487" s="23">
        <v>0.05</v>
      </c>
      <c r="AD487" s="14" t="str">
        <f>IF(E487=113,"Linn","Iowa ex-Linn")</f>
        <v>Iowa ex-Linn</v>
      </c>
      <c r="AE487" s="23">
        <f>IFERROR(AB487/W487,"N/M")</f>
        <v>0.05156729311378301</v>
      </c>
      <c r="AF487" s="14" t="str">
        <f>B487&amp;"|"&amp;TEXT(E487,"000")&amp;"|"&amp;TEXT(M487,"0.0000")</f>
        <v>2015|155|0.7000</v>
      </c>
      <c r="AG487" s="22" t="str">
        <f>IF(AND(B487&gt;=2015,B487&lt;=2024,C487=19,G487=41,I487=2,K487="A",L487="RBUP",M487&gt;=0.5,M487&lt;=0.85),"IN","OUT")</f>
        <v>IN</v>
      </c>
    </row>
    <row r="488" spans="1:33">
      <c r="A488" s="14" t="s">
        <v>79</v>
      </c>
      <c r="B488" s="16">
        <v>2015</v>
      </c>
      <c r="C488" s="16">
        <v>19</v>
      </c>
      <c r="D488" s="14" t="s">
        <v>80</v>
      </c>
      <c r="E488" s="16">
        <v>155</v>
      </c>
      <c r="F488" s="14" t="s">
        <v>163</v>
      </c>
      <c r="G488" s="16">
        <v>41</v>
      </c>
      <c r="H488" s="14" t="s">
        <v>82</v>
      </c>
      <c r="I488" s="16">
        <v>2</v>
      </c>
      <c r="J488" s="14" t="s">
        <v>83</v>
      </c>
      <c r="K488" s="14" t="s">
        <v>84</v>
      </c>
      <c r="L488" s="14" t="s">
        <v>85</v>
      </c>
      <c r="M488" s="23">
        <v>0.75</v>
      </c>
      <c r="N488" s="16">
        <v>206</v>
      </c>
      <c r="O488" s="16">
        <v>181</v>
      </c>
      <c r="P488" s="16">
        <v>5</v>
      </c>
      <c r="Q488" s="16">
        <v>296</v>
      </c>
      <c r="R488" s="16">
        <v>5</v>
      </c>
      <c r="S488" s="14" t="s">
        <v>86</v>
      </c>
      <c r="T488" s="16">
        <v>21966</v>
      </c>
      <c r="U488" s="16">
        <v>0</v>
      </c>
      <c r="V488" s="18">
        <v>12070308</v>
      </c>
      <c r="W488" s="18">
        <v>532133</v>
      </c>
      <c r="X488" s="18">
        <v>316996</v>
      </c>
      <c r="Y488" s="18">
        <v>0</v>
      </c>
      <c r="Z488" s="18">
        <v>0</v>
      </c>
      <c r="AA488" s="18">
        <v>0</v>
      </c>
      <c r="AB488" s="18">
        <v>8571</v>
      </c>
      <c r="AC488" s="23">
        <v>0.02</v>
      </c>
      <c r="AD488" s="14" t="str">
        <f>IF(E488=113,"Linn","Iowa ex-Linn")</f>
        <v>Iowa ex-Linn</v>
      </c>
      <c r="AE488" s="23">
        <f>IFERROR(AB488/W488,"N/M")</f>
        <v>0.016106875536754908</v>
      </c>
      <c r="AF488" s="14" t="str">
        <f>B488&amp;"|"&amp;TEXT(E488,"000")&amp;"|"&amp;TEXT(M488,"0.0000")</f>
        <v>2015|155|0.7500</v>
      </c>
      <c r="AG488" s="22" t="str">
        <f>IF(AND(B488&gt;=2015,B488&lt;=2024,C488=19,G488=41,I488=2,K488="A",L488="RBUP",M488&gt;=0.5,M488&lt;=0.85),"IN","OUT")</f>
        <v>IN</v>
      </c>
    </row>
    <row r="489" spans="1:33">
      <c r="A489" s="14" t="s">
        <v>79</v>
      </c>
      <c r="B489" s="16">
        <v>2015</v>
      </c>
      <c r="C489" s="16">
        <v>19</v>
      </c>
      <c r="D489" s="14" t="s">
        <v>80</v>
      </c>
      <c r="E489" s="16">
        <v>155</v>
      </c>
      <c r="F489" s="14" t="s">
        <v>163</v>
      </c>
      <c r="G489" s="16">
        <v>41</v>
      </c>
      <c r="H489" s="14" t="s">
        <v>82</v>
      </c>
      <c r="I489" s="16">
        <v>2</v>
      </c>
      <c r="J489" s="14" t="s">
        <v>83</v>
      </c>
      <c r="K489" s="14" t="s">
        <v>84</v>
      </c>
      <c r="L489" s="14" t="s">
        <v>85</v>
      </c>
      <c r="M489" s="23">
        <v>0.8</v>
      </c>
      <c r="N489" s="16">
        <v>397</v>
      </c>
      <c r="O489" s="16">
        <v>347</v>
      </c>
      <c r="P489" s="16">
        <v>18</v>
      </c>
      <c r="Q489" s="16">
        <v>670</v>
      </c>
      <c r="R489" s="16">
        <v>23</v>
      </c>
      <c r="S489" s="14" t="s">
        <v>86</v>
      </c>
      <c r="T489" s="16">
        <v>69314</v>
      </c>
      <c r="U489" s="16">
        <v>0</v>
      </c>
      <c r="V489" s="18">
        <v>41792036</v>
      </c>
      <c r="W489" s="18">
        <v>2253259</v>
      </c>
      <c r="X489" s="18">
        <v>1282986</v>
      </c>
      <c r="Y489" s="18">
        <v>0</v>
      </c>
      <c r="Z489" s="18">
        <v>0</v>
      </c>
      <c r="AA489" s="18">
        <v>0</v>
      </c>
      <c r="AB489" s="18">
        <v>84785</v>
      </c>
      <c r="AC489" s="23">
        <v>0.04</v>
      </c>
      <c r="AD489" s="14" t="str">
        <f>IF(E489=113,"Linn","Iowa ex-Linn")</f>
        <v>Iowa ex-Linn</v>
      </c>
      <c r="AE489" s="23">
        <f>IFERROR(AB489/W489,"N/M")</f>
        <v>0.03762772055942082</v>
      </c>
      <c r="AF489" s="14" t="str">
        <f>B489&amp;"|"&amp;TEXT(E489,"000")&amp;"|"&amp;TEXT(M489,"0.0000")</f>
        <v>2015|155|0.8000</v>
      </c>
      <c r="AG489" s="22" t="str">
        <f>IF(AND(B489&gt;=2015,B489&lt;=2024,C489=19,G489=41,I489=2,K489="A",L489="RBUP",M489&gt;=0.5,M489&lt;=0.85),"IN","OUT")</f>
        <v>IN</v>
      </c>
    </row>
    <row r="490" spans="1:33">
      <c r="A490" s="14" t="s">
        <v>79</v>
      </c>
      <c r="B490" s="16">
        <v>2015</v>
      </c>
      <c r="C490" s="16">
        <v>19</v>
      </c>
      <c r="D490" s="14" t="s">
        <v>80</v>
      </c>
      <c r="E490" s="16">
        <v>155</v>
      </c>
      <c r="F490" s="14" t="s">
        <v>163</v>
      </c>
      <c r="G490" s="16">
        <v>41</v>
      </c>
      <c r="H490" s="14" t="s">
        <v>82</v>
      </c>
      <c r="I490" s="16">
        <v>2</v>
      </c>
      <c r="J490" s="14" t="s">
        <v>83</v>
      </c>
      <c r="K490" s="14" t="s">
        <v>84</v>
      </c>
      <c r="L490" s="14" t="s">
        <v>85</v>
      </c>
      <c r="M490" s="23">
        <v>0.85</v>
      </c>
      <c r="N490" s="16">
        <v>591</v>
      </c>
      <c r="O490" s="16">
        <v>518</v>
      </c>
      <c r="P490" s="16">
        <v>63</v>
      </c>
      <c r="Q490" s="16">
        <v>1099</v>
      </c>
      <c r="R490" s="16">
        <v>103</v>
      </c>
      <c r="S490" s="14" t="s">
        <v>86</v>
      </c>
      <c r="T490" s="16">
        <v>135319</v>
      </c>
      <c r="U490" s="16">
        <v>0</v>
      </c>
      <c r="V490" s="18">
        <v>86705218</v>
      </c>
      <c r="W490" s="18">
        <v>5684983</v>
      </c>
      <c r="X490" s="18">
        <v>2575127</v>
      </c>
      <c r="Y490" s="18">
        <v>0</v>
      </c>
      <c r="Z490" s="18">
        <v>0</v>
      </c>
      <c r="AA490" s="18">
        <v>0</v>
      </c>
      <c r="AB490" s="18">
        <v>818760</v>
      </c>
      <c r="AC490" s="23">
        <v>0.14</v>
      </c>
      <c r="AD490" s="14" t="str">
        <f>IF(E490=113,"Linn","Iowa ex-Linn")</f>
        <v>Iowa ex-Linn</v>
      </c>
      <c r="AE490" s="23">
        <f>IFERROR(AB490/W490,"N/M")</f>
        <v>0.14402153885068786</v>
      </c>
      <c r="AF490" s="14" t="str">
        <f>B490&amp;"|"&amp;TEXT(E490,"000")&amp;"|"&amp;TEXT(M490,"0.0000")</f>
        <v>2015|155|0.8500</v>
      </c>
      <c r="AG490" s="22" t="str">
        <f>IF(AND(B490&gt;=2015,B490&lt;=2024,C490=19,G490=41,I490=2,K490="A",L490="RBUP",M490&gt;=0.5,M490&lt;=0.85),"IN","OUT")</f>
        <v>IN</v>
      </c>
    </row>
    <row r="491" spans="1:33">
      <c r="A491" s="14" t="s">
        <v>79</v>
      </c>
      <c r="B491" s="16">
        <v>2015</v>
      </c>
      <c r="C491" s="16">
        <v>19</v>
      </c>
      <c r="D491" s="14" t="s">
        <v>80</v>
      </c>
      <c r="E491" s="16">
        <v>157</v>
      </c>
      <c r="F491" s="14" t="s">
        <v>164</v>
      </c>
      <c r="G491" s="16">
        <v>41</v>
      </c>
      <c r="H491" s="14" t="s">
        <v>82</v>
      </c>
      <c r="I491" s="16">
        <v>2</v>
      </c>
      <c r="J491" s="14" t="s">
        <v>83</v>
      </c>
      <c r="K491" s="14" t="s">
        <v>84</v>
      </c>
      <c r="L491" s="14" t="s">
        <v>85</v>
      </c>
      <c r="M491" s="23">
        <v>0.5</v>
      </c>
      <c r="N491" s="16">
        <v>1</v>
      </c>
      <c r="O491" s="16">
        <v>0</v>
      </c>
      <c r="P491" s="16">
        <v>0</v>
      </c>
      <c r="Q491" s="16">
        <v>0</v>
      </c>
      <c r="R491" s="16">
        <v>0</v>
      </c>
      <c r="S491" s="14" t="s">
        <v>86</v>
      </c>
      <c r="T491" s="16">
        <v>0</v>
      </c>
      <c r="U491" s="16">
        <v>0</v>
      </c>
      <c r="V491" s="18">
        <v>0</v>
      </c>
      <c r="W491" s="18">
        <v>0</v>
      </c>
      <c r="X491" s="18">
        <v>0</v>
      </c>
      <c r="Y491" s="18">
        <v>0</v>
      </c>
      <c r="Z491" s="18">
        <v>0</v>
      </c>
      <c r="AA491" s="18">
        <v>0</v>
      </c>
      <c r="AB491" s="18">
        <v>0</v>
      </c>
      <c r="AC491" s="23">
        <v>0</v>
      </c>
      <c r="AD491" s="14" t="str">
        <f>IF(E491=113,"Linn","Iowa ex-Linn")</f>
        <v>Iowa ex-Linn</v>
      </c>
      <c r="AE491" s="23" t="str">
        <f>IFERROR(AB491/W491,"N/M")</f>
        <v>N/M</v>
      </c>
      <c r="AF491" s="14" t="str">
        <f>B491&amp;"|"&amp;TEXT(E491,"000")&amp;"|"&amp;TEXT(M491,"0.0000")</f>
        <v>2015|157|0.5000</v>
      </c>
      <c r="AG491" s="22" t="str">
        <f>IF(AND(B491&gt;=2015,B491&lt;=2024,C491=19,G491=41,I491=2,K491="A",L491="RBUP",M491&gt;=0.5,M491&lt;=0.85),"IN","OUT")</f>
        <v>IN</v>
      </c>
    </row>
    <row r="492" spans="1:33">
      <c r="A492" s="14" t="s">
        <v>79</v>
      </c>
      <c r="B492" s="16">
        <v>2015</v>
      </c>
      <c r="C492" s="16">
        <v>19</v>
      </c>
      <c r="D492" s="14" t="s">
        <v>80</v>
      </c>
      <c r="E492" s="16">
        <v>157</v>
      </c>
      <c r="F492" s="14" t="s">
        <v>164</v>
      </c>
      <c r="G492" s="16">
        <v>41</v>
      </c>
      <c r="H492" s="14" t="s">
        <v>82</v>
      </c>
      <c r="I492" s="16">
        <v>2</v>
      </c>
      <c r="J492" s="14" t="s">
        <v>83</v>
      </c>
      <c r="K492" s="14" t="s">
        <v>84</v>
      </c>
      <c r="L492" s="14" t="s">
        <v>85</v>
      </c>
      <c r="M492" s="23">
        <v>0.65</v>
      </c>
      <c r="N492" s="16">
        <v>9</v>
      </c>
      <c r="O492" s="16">
        <v>7</v>
      </c>
      <c r="P492" s="16">
        <v>0</v>
      </c>
      <c r="Q492" s="16">
        <v>7</v>
      </c>
      <c r="R492" s="16">
        <v>0</v>
      </c>
      <c r="S492" s="14" t="s">
        <v>86</v>
      </c>
      <c r="T492" s="16">
        <v>437</v>
      </c>
      <c r="U492" s="16">
        <v>0</v>
      </c>
      <c r="V492" s="18">
        <v>191691</v>
      </c>
      <c r="W492" s="18">
        <v>3129</v>
      </c>
      <c r="X492" s="18">
        <v>1845</v>
      </c>
      <c r="Y492" s="18">
        <v>0</v>
      </c>
      <c r="Z492" s="18">
        <v>0</v>
      </c>
      <c r="AA492" s="18">
        <v>0</v>
      </c>
      <c r="AB492" s="18">
        <v>0</v>
      </c>
      <c r="AC492" s="23">
        <v>0</v>
      </c>
      <c r="AD492" s="14" t="str">
        <f>IF(E492=113,"Linn","Iowa ex-Linn")</f>
        <v>Iowa ex-Linn</v>
      </c>
      <c r="AE492" s="23">
        <f>IFERROR(AB492/W492,"N/M")</f>
        <v>0.0</v>
      </c>
      <c r="AF492" s="14" t="str">
        <f>B492&amp;"|"&amp;TEXT(E492,"000")&amp;"|"&amp;TEXT(M492,"0.0000")</f>
        <v>2015|157|0.6500</v>
      </c>
      <c r="AG492" s="22" t="str">
        <f>IF(AND(B492&gt;=2015,B492&lt;=2024,C492=19,G492=41,I492=2,K492="A",L492="RBUP",M492&gt;=0.5,M492&lt;=0.85),"IN","OUT")</f>
        <v>IN</v>
      </c>
    </row>
    <row r="493" spans="1:33">
      <c r="A493" s="14" t="s">
        <v>79</v>
      </c>
      <c r="B493" s="16">
        <v>2015</v>
      </c>
      <c r="C493" s="16">
        <v>19</v>
      </c>
      <c r="D493" s="14" t="s">
        <v>80</v>
      </c>
      <c r="E493" s="16">
        <v>157</v>
      </c>
      <c r="F493" s="14" t="s">
        <v>164</v>
      </c>
      <c r="G493" s="16">
        <v>41</v>
      </c>
      <c r="H493" s="14" t="s">
        <v>82</v>
      </c>
      <c r="I493" s="16">
        <v>2</v>
      </c>
      <c r="J493" s="14" t="s">
        <v>83</v>
      </c>
      <c r="K493" s="14" t="s">
        <v>84</v>
      </c>
      <c r="L493" s="14" t="s">
        <v>85</v>
      </c>
      <c r="M493" s="23">
        <v>0.7</v>
      </c>
      <c r="N493" s="16">
        <v>32</v>
      </c>
      <c r="O493" s="16">
        <v>27</v>
      </c>
      <c r="P493" s="16">
        <v>0</v>
      </c>
      <c r="Q493" s="16">
        <v>38</v>
      </c>
      <c r="R493" s="16">
        <v>0</v>
      </c>
      <c r="S493" s="14" t="s">
        <v>86</v>
      </c>
      <c r="T493" s="16">
        <v>2255</v>
      </c>
      <c r="U493" s="16">
        <v>0</v>
      </c>
      <c r="V493" s="18">
        <v>1141081</v>
      </c>
      <c r="W493" s="18">
        <v>31301</v>
      </c>
      <c r="X493" s="18">
        <v>20646</v>
      </c>
      <c r="Y493" s="18">
        <v>0</v>
      </c>
      <c r="Z493" s="18">
        <v>0</v>
      </c>
      <c r="AA493" s="18">
        <v>0</v>
      </c>
      <c r="AB493" s="18">
        <v>0</v>
      </c>
      <c r="AC493" s="23">
        <v>0</v>
      </c>
      <c r="AD493" s="14" t="str">
        <f>IF(E493=113,"Linn","Iowa ex-Linn")</f>
        <v>Iowa ex-Linn</v>
      </c>
      <c r="AE493" s="23">
        <f>IFERROR(AB493/W493,"N/M")</f>
        <v>0.0</v>
      </c>
      <c r="AF493" s="14" t="str">
        <f>B493&amp;"|"&amp;TEXT(E493,"000")&amp;"|"&amp;TEXT(M493,"0.0000")</f>
        <v>2015|157|0.7000</v>
      </c>
      <c r="AG493" s="22" t="str">
        <f>IF(AND(B493&gt;=2015,B493&lt;=2024,C493=19,G493=41,I493=2,K493="A",L493="RBUP",M493&gt;=0.5,M493&lt;=0.85),"IN","OUT")</f>
        <v>IN</v>
      </c>
    </row>
    <row r="494" spans="1:33">
      <c r="A494" s="14" t="s">
        <v>79</v>
      </c>
      <c r="B494" s="16">
        <v>2015</v>
      </c>
      <c r="C494" s="16">
        <v>19</v>
      </c>
      <c r="D494" s="14" t="s">
        <v>80</v>
      </c>
      <c r="E494" s="16">
        <v>157</v>
      </c>
      <c r="F494" s="14" t="s">
        <v>164</v>
      </c>
      <c r="G494" s="16">
        <v>41</v>
      </c>
      <c r="H494" s="14" t="s">
        <v>82</v>
      </c>
      <c r="I494" s="16">
        <v>2</v>
      </c>
      <c r="J494" s="14" t="s">
        <v>83</v>
      </c>
      <c r="K494" s="14" t="s">
        <v>84</v>
      </c>
      <c r="L494" s="14" t="s">
        <v>85</v>
      </c>
      <c r="M494" s="23">
        <v>0.75</v>
      </c>
      <c r="N494" s="16">
        <v>85</v>
      </c>
      <c r="O494" s="16">
        <v>69</v>
      </c>
      <c r="P494" s="16">
        <v>1</v>
      </c>
      <c r="Q494" s="16">
        <v>94</v>
      </c>
      <c r="R494" s="16">
        <v>1</v>
      </c>
      <c r="S494" s="14" t="s">
        <v>86</v>
      </c>
      <c r="T494" s="16">
        <v>9318</v>
      </c>
      <c r="U494" s="16">
        <v>0</v>
      </c>
      <c r="V494" s="18">
        <v>5208100</v>
      </c>
      <c r="W494" s="18">
        <v>195628</v>
      </c>
      <c r="X494" s="18">
        <v>133856</v>
      </c>
      <c r="Y494" s="18">
        <v>0</v>
      </c>
      <c r="Z494" s="18">
        <v>0</v>
      </c>
      <c r="AA494" s="18">
        <v>0</v>
      </c>
      <c r="AB494" s="18">
        <v>2600</v>
      </c>
      <c r="AC494" s="23">
        <v>0.01</v>
      </c>
      <c r="AD494" s="14" t="str">
        <f>IF(E494=113,"Linn","Iowa ex-Linn")</f>
        <v>Iowa ex-Linn</v>
      </c>
      <c r="AE494" s="23">
        <f>IFERROR(AB494/W494,"N/M")</f>
        <v>0.01329053100783119</v>
      </c>
      <c r="AF494" s="14" t="str">
        <f>B494&amp;"|"&amp;TEXT(E494,"000")&amp;"|"&amp;TEXT(M494,"0.0000")</f>
        <v>2015|157|0.7500</v>
      </c>
      <c r="AG494" s="22" t="str">
        <f>IF(AND(B494&gt;=2015,B494&lt;=2024,C494=19,G494=41,I494=2,K494="A",L494="RBUP",M494&gt;=0.5,M494&lt;=0.85),"IN","OUT")</f>
        <v>IN</v>
      </c>
    </row>
    <row r="495" spans="1:33">
      <c r="A495" s="14" t="s">
        <v>79</v>
      </c>
      <c r="B495" s="16">
        <v>2015</v>
      </c>
      <c r="C495" s="16">
        <v>19</v>
      </c>
      <c r="D495" s="14" t="s">
        <v>80</v>
      </c>
      <c r="E495" s="16">
        <v>157</v>
      </c>
      <c r="F495" s="14" t="s">
        <v>164</v>
      </c>
      <c r="G495" s="16">
        <v>41</v>
      </c>
      <c r="H495" s="14" t="s">
        <v>82</v>
      </c>
      <c r="I495" s="16">
        <v>2</v>
      </c>
      <c r="J495" s="14" t="s">
        <v>83</v>
      </c>
      <c r="K495" s="14" t="s">
        <v>84</v>
      </c>
      <c r="L495" s="14" t="s">
        <v>85</v>
      </c>
      <c r="M495" s="23">
        <v>0.8</v>
      </c>
      <c r="N495" s="16">
        <v>254</v>
      </c>
      <c r="O495" s="16">
        <v>216</v>
      </c>
      <c r="P495" s="16">
        <v>8</v>
      </c>
      <c r="Q495" s="16">
        <v>335</v>
      </c>
      <c r="R495" s="16">
        <v>9</v>
      </c>
      <c r="S495" s="14" t="s">
        <v>86</v>
      </c>
      <c r="T495" s="16">
        <v>40910</v>
      </c>
      <c r="U495" s="16">
        <v>0</v>
      </c>
      <c r="V495" s="18">
        <v>25231341</v>
      </c>
      <c r="W495" s="18">
        <v>1199961</v>
      </c>
      <c r="X495" s="18">
        <v>696844</v>
      </c>
      <c r="Y495" s="18">
        <v>0</v>
      </c>
      <c r="Z495" s="18">
        <v>0</v>
      </c>
      <c r="AA495" s="18">
        <v>0</v>
      </c>
      <c r="AB495" s="18">
        <v>28282</v>
      </c>
      <c r="AC495" s="23">
        <v>0.02</v>
      </c>
      <c r="AD495" s="14" t="str">
        <f>IF(E495=113,"Linn","Iowa ex-Linn")</f>
        <v>Iowa ex-Linn</v>
      </c>
      <c r="AE495" s="23">
        <f>IFERROR(AB495/W495,"N/M")</f>
        <v>0.023569099329061528</v>
      </c>
      <c r="AF495" s="14" t="str">
        <f>B495&amp;"|"&amp;TEXT(E495,"000")&amp;"|"&amp;TEXT(M495,"0.0000")</f>
        <v>2015|157|0.8000</v>
      </c>
      <c r="AG495" s="22" t="str">
        <f>IF(AND(B495&gt;=2015,B495&lt;=2024,C495=19,G495=41,I495=2,K495="A",L495="RBUP",M495&gt;=0.5,M495&lt;=0.85),"IN","OUT")</f>
        <v>IN</v>
      </c>
    </row>
    <row r="496" spans="1:33">
      <c r="A496" s="14" t="s">
        <v>79</v>
      </c>
      <c r="B496" s="16">
        <v>2015</v>
      </c>
      <c r="C496" s="16">
        <v>19</v>
      </c>
      <c r="D496" s="14" t="s">
        <v>80</v>
      </c>
      <c r="E496" s="16">
        <v>157</v>
      </c>
      <c r="F496" s="14" t="s">
        <v>164</v>
      </c>
      <c r="G496" s="16">
        <v>41</v>
      </c>
      <c r="H496" s="14" t="s">
        <v>82</v>
      </c>
      <c r="I496" s="16">
        <v>2</v>
      </c>
      <c r="J496" s="14" t="s">
        <v>83</v>
      </c>
      <c r="K496" s="14" t="s">
        <v>84</v>
      </c>
      <c r="L496" s="14" t="s">
        <v>85</v>
      </c>
      <c r="M496" s="23">
        <v>0.85</v>
      </c>
      <c r="N496" s="16">
        <v>373</v>
      </c>
      <c r="O496" s="16">
        <v>321</v>
      </c>
      <c r="P496" s="16">
        <v>33</v>
      </c>
      <c r="Q496" s="16">
        <v>635</v>
      </c>
      <c r="R496" s="16">
        <v>49</v>
      </c>
      <c r="S496" s="14" t="s">
        <v>86</v>
      </c>
      <c r="T496" s="16">
        <v>79690</v>
      </c>
      <c r="U496" s="16">
        <v>0</v>
      </c>
      <c r="V496" s="18">
        <v>51837519</v>
      </c>
      <c r="W496" s="18">
        <v>3056075</v>
      </c>
      <c r="X496" s="18">
        <v>1420698</v>
      </c>
      <c r="Y496" s="18">
        <v>0</v>
      </c>
      <c r="Z496" s="18">
        <v>0</v>
      </c>
      <c r="AA496" s="18">
        <v>0</v>
      </c>
      <c r="AB496" s="18">
        <v>378817</v>
      </c>
      <c r="AC496" s="23">
        <v>0.12</v>
      </c>
      <c r="AD496" s="14" t="str">
        <f>IF(E496=113,"Linn","Iowa ex-Linn")</f>
        <v>Iowa ex-Linn</v>
      </c>
      <c r="AE496" s="23">
        <f>IFERROR(AB496/W496,"N/M")</f>
        <v>0.12395540030922016</v>
      </c>
      <c r="AF496" s="14" t="str">
        <f>B496&amp;"|"&amp;TEXT(E496,"000")&amp;"|"&amp;TEXT(M496,"0.0000")</f>
        <v>2015|157|0.8500</v>
      </c>
      <c r="AG496" s="22" t="str">
        <f>IF(AND(B496&gt;=2015,B496&lt;=2024,C496=19,G496=41,I496=2,K496="A",L496="RBUP",M496&gt;=0.5,M496&lt;=0.85),"IN","OUT")</f>
        <v>IN</v>
      </c>
    </row>
    <row r="497" spans="1:33">
      <c r="A497" s="14" t="s">
        <v>79</v>
      </c>
      <c r="B497" s="16">
        <v>2015</v>
      </c>
      <c r="C497" s="16">
        <v>19</v>
      </c>
      <c r="D497" s="14" t="s">
        <v>80</v>
      </c>
      <c r="E497" s="16">
        <v>159</v>
      </c>
      <c r="F497" s="14" t="s">
        <v>165</v>
      </c>
      <c r="G497" s="16">
        <v>41</v>
      </c>
      <c r="H497" s="14" t="s">
        <v>82</v>
      </c>
      <c r="I497" s="16">
        <v>2</v>
      </c>
      <c r="J497" s="14" t="s">
        <v>83</v>
      </c>
      <c r="K497" s="14" t="s">
        <v>84</v>
      </c>
      <c r="L497" s="14" t="s">
        <v>85</v>
      </c>
      <c r="M497" s="23">
        <v>0.5</v>
      </c>
      <c r="N497" s="16">
        <v>4</v>
      </c>
      <c r="O497" s="16">
        <v>4</v>
      </c>
      <c r="P497" s="16">
        <v>3</v>
      </c>
      <c r="Q497" s="16">
        <v>5</v>
      </c>
      <c r="R497" s="16">
        <v>4</v>
      </c>
      <c r="S497" s="14" t="s">
        <v>86</v>
      </c>
      <c r="T497" s="16">
        <v>165</v>
      </c>
      <c r="U497" s="16">
        <v>0</v>
      </c>
      <c r="V497" s="18">
        <v>50441</v>
      </c>
      <c r="W497" s="18">
        <v>2764</v>
      </c>
      <c r="X497" s="18">
        <v>1969</v>
      </c>
      <c r="Y497" s="18">
        <v>0</v>
      </c>
      <c r="Z497" s="18">
        <v>0</v>
      </c>
      <c r="AA497" s="18">
        <v>0</v>
      </c>
      <c r="AB497" s="18">
        <v>8581</v>
      </c>
      <c r="AC497" s="23">
        <v>3.1</v>
      </c>
      <c r="AD497" s="14" t="str">
        <f>IF(E497=113,"Linn","Iowa ex-Linn")</f>
        <v>Iowa ex-Linn</v>
      </c>
      <c r="AE497" s="23">
        <f>IFERROR(AB497/W497,"N/M")</f>
        <v>3.1045586107091174</v>
      </c>
      <c r="AF497" s="14" t="str">
        <f>B497&amp;"|"&amp;TEXT(E497,"000")&amp;"|"&amp;TEXT(M497,"0.0000")</f>
        <v>2015|159|0.5000</v>
      </c>
      <c r="AG497" s="22" t="str">
        <f>IF(AND(B497&gt;=2015,B497&lt;=2024,C497=19,G497=41,I497=2,K497="A",L497="RBUP",M497&gt;=0.5,M497&lt;=0.85),"IN","OUT")</f>
        <v>IN</v>
      </c>
    </row>
    <row r="498" spans="1:33">
      <c r="A498" s="14" t="s">
        <v>79</v>
      </c>
      <c r="B498" s="16">
        <v>2015</v>
      </c>
      <c r="C498" s="16">
        <v>19</v>
      </c>
      <c r="D498" s="14" t="s">
        <v>80</v>
      </c>
      <c r="E498" s="16">
        <v>159</v>
      </c>
      <c r="F498" s="14" t="s">
        <v>165</v>
      </c>
      <c r="G498" s="16">
        <v>41</v>
      </c>
      <c r="H498" s="14" t="s">
        <v>82</v>
      </c>
      <c r="I498" s="16">
        <v>2</v>
      </c>
      <c r="J498" s="14" t="s">
        <v>83</v>
      </c>
      <c r="K498" s="14" t="s">
        <v>84</v>
      </c>
      <c r="L498" s="14" t="s">
        <v>85</v>
      </c>
      <c r="M498" s="23">
        <v>0.6</v>
      </c>
      <c r="N498" s="16">
        <v>2</v>
      </c>
      <c r="O498" s="16">
        <v>1</v>
      </c>
      <c r="P498" s="16">
        <v>0</v>
      </c>
      <c r="Q498" s="16">
        <v>1</v>
      </c>
      <c r="R498" s="16">
        <v>0</v>
      </c>
      <c r="S498" s="14" t="s">
        <v>86</v>
      </c>
      <c r="T498" s="16">
        <v>23</v>
      </c>
      <c r="U498" s="16">
        <v>0</v>
      </c>
      <c r="V498" s="18">
        <v>8145</v>
      </c>
      <c r="W498" s="18">
        <v>762</v>
      </c>
      <c r="X498" s="18">
        <v>488</v>
      </c>
      <c r="Y498" s="18">
        <v>0</v>
      </c>
      <c r="Z498" s="18">
        <v>0</v>
      </c>
      <c r="AA498" s="18">
        <v>0</v>
      </c>
      <c r="AB498" s="18">
        <v>0</v>
      </c>
      <c r="AC498" s="23">
        <v>0</v>
      </c>
      <c r="AD498" s="14" t="str">
        <f>IF(E498=113,"Linn","Iowa ex-Linn")</f>
        <v>Iowa ex-Linn</v>
      </c>
      <c r="AE498" s="23">
        <f>IFERROR(AB498/W498,"N/M")</f>
        <v>0.0</v>
      </c>
      <c r="AF498" s="14" t="str">
        <f>B498&amp;"|"&amp;TEXT(E498,"000")&amp;"|"&amp;TEXT(M498,"0.0000")</f>
        <v>2015|159|0.6000</v>
      </c>
      <c r="AG498" s="22" t="str">
        <f>IF(AND(B498&gt;=2015,B498&lt;=2024,C498=19,G498=41,I498=2,K498="A",L498="RBUP",M498&gt;=0.5,M498&lt;=0.85),"IN","OUT")</f>
        <v>IN</v>
      </c>
    </row>
    <row r="499" spans="1:33">
      <c r="A499" s="14" t="s">
        <v>79</v>
      </c>
      <c r="B499" s="16">
        <v>2015</v>
      </c>
      <c r="C499" s="16">
        <v>19</v>
      </c>
      <c r="D499" s="14" t="s">
        <v>80</v>
      </c>
      <c r="E499" s="16">
        <v>159</v>
      </c>
      <c r="F499" s="14" t="s">
        <v>165</v>
      </c>
      <c r="G499" s="16">
        <v>41</v>
      </c>
      <c r="H499" s="14" t="s">
        <v>82</v>
      </c>
      <c r="I499" s="16">
        <v>2</v>
      </c>
      <c r="J499" s="14" t="s">
        <v>83</v>
      </c>
      <c r="K499" s="14" t="s">
        <v>84</v>
      </c>
      <c r="L499" s="14" t="s">
        <v>85</v>
      </c>
      <c r="M499" s="23">
        <v>0.65</v>
      </c>
      <c r="N499" s="16">
        <v>8</v>
      </c>
      <c r="O499" s="16">
        <v>4</v>
      </c>
      <c r="P499" s="16">
        <v>1</v>
      </c>
      <c r="Q499" s="16">
        <v>4</v>
      </c>
      <c r="R499" s="16">
        <v>1</v>
      </c>
      <c r="S499" s="14" t="s">
        <v>86</v>
      </c>
      <c r="T499" s="16">
        <v>1349</v>
      </c>
      <c r="U499" s="16">
        <v>0</v>
      </c>
      <c r="V499" s="18">
        <v>515686</v>
      </c>
      <c r="W499" s="18">
        <v>45266</v>
      </c>
      <c r="X499" s="18">
        <v>34223</v>
      </c>
      <c r="Y499" s="18">
        <v>0</v>
      </c>
      <c r="Z499" s="18">
        <v>0</v>
      </c>
      <c r="AA499" s="18">
        <v>0</v>
      </c>
      <c r="AB499" s="18">
        <v>23910</v>
      </c>
      <c r="AC499" s="23">
        <v>0.53</v>
      </c>
      <c r="AD499" s="14" t="str">
        <f>IF(E499=113,"Linn","Iowa ex-Linn")</f>
        <v>Iowa ex-Linn</v>
      </c>
      <c r="AE499" s="23">
        <f>IFERROR(AB499/W499,"N/M")</f>
        <v>0.52821101930809</v>
      </c>
      <c r="AF499" s="14" t="str">
        <f>B499&amp;"|"&amp;TEXT(E499,"000")&amp;"|"&amp;TEXT(M499,"0.0000")</f>
        <v>2015|159|0.6500</v>
      </c>
      <c r="AG499" s="22" t="str">
        <f>IF(AND(B499&gt;=2015,B499&lt;=2024,C499=19,G499=41,I499=2,K499="A",L499="RBUP",M499&gt;=0.5,M499&lt;=0.85),"IN","OUT")</f>
        <v>IN</v>
      </c>
    </row>
    <row r="500" spans="1:33">
      <c r="A500" s="14" t="s">
        <v>79</v>
      </c>
      <c r="B500" s="16">
        <v>2015</v>
      </c>
      <c r="C500" s="16">
        <v>19</v>
      </c>
      <c r="D500" s="14" t="s">
        <v>80</v>
      </c>
      <c r="E500" s="16">
        <v>159</v>
      </c>
      <c r="F500" s="14" t="s">
        <v>165</v>
      </c>
      <c r="G500" s="16">
        <v>41</v>
      </c>
      <c r="H500" s="14" t="s">
        <v>82</v>
      </c>
      <c r="I500" s="16">
        <v>2</v>
      </c>
      <c r="J500" s="14" t="s">
        <v>83</v>
      </c>
      <c r="K500" s="14" t="s">
        <v>84</v>
      </c>
      <c r="L500" s="14" t="s">
        <v>85</v>
      </c>
      <c r="M500" s="23">
        <v>0.7</v>
      </c>
      <c r="N500" s="16">
        <v>67</v>
      </c>
      <c r="O500" s="16">
        <v>44</v>
      </c>
      <c r="P500" s="16">
        <v>19</v>
      </c>
      <c r="Q500" s="16">
        <v>64</v>
      </c>
      <c r="R500" s="16">
        <v>23</v>
      </c>
      <c r="S500" s="14" t="s">
        <v>86</v>
      </c>
      <c r="T500" s="16">
        <v>3535</v>
      </c>
      <c r="U500" s="16">
        <v>0</v>
      </c>
      <c r="V500" s="18">
        <v>1342082</v>
      </c>
      <c r="W500" s="18">
        <v>191663</v>
      </c>
      <c r="X500" s="18">
        <v>126319</v>
      </c>
      <c r="Y500" s="18">
        <v>0</v>
      </c>
      <c r="Z500" s="18">
        <v>0</v>
      </c>
      <c r="AA500" s="18">
        <v>0</v>
      </c>
      <c r="AB500" s="18">
        <v>331759</v>
      </c>
      <c r="AC500" s="23">
        <v>1.73</v>
      </c>
      <c r="AD500" s="14" t="str">
        <f>IF(E500=113,"Linn","Iowa ex-Linn")</f>
        <v>Iowa ex-Linn</v>
      </c>
      <c r="AE500" s="23">
        <f>IFERROR(AB500/W500,"N/M")</f>
        <v>1.7309496355582454</v>
      </c>
      <c r="AF500" s="14" t="str">
        <f>B500&amp;"|"&amp;TEXT(E500,"000")&amp;"|"&amp;TEXT(M500,"0.0000")</f>
        <v>2015|159|0.7000</v>
      </c>
      <c r="AG500" s="22" t="str">
        <f>IF(AND(B500&gt;=2015,B500&lt;=2024,C500=19,G500=41,I500=2,K500="A",L500="RBUP",M500&gt;=0.5,M500&lt;=0.85),"IN","OUT")</f>
        <v>IN</v>
      </c>
    </row>
    <row r="501" spans="1:33">
      <c r="A501" s="14" t="s">
        <v>79</v>
      </c>
      <c r="B501" s="16">
        <v>2015</v>
      </c>
      <c r="C501" s="16">
        <v>19</v>
      </c>
      <c r="D501" s="14" t="s">
        <v>80</v>
      </c>
      <c r="E501" s="16">
        <v>159</v>
      </c>
      <c r="F501" s="14" t="s">
        <v>165</v>
      </c>
      <c r="G501" s="16">
        <v>41</v>
      </c>
      <c r="H501" s="14" t="s">
        <v>82</v>
      </c>
      <c r="I501" s="16">
        <v>2</v>
      </c>
      <c r="J501" s="14" t="s">
        <v>83</v>
      </c>
      <c r="K501" s="14" t="s">
        <v>84</v>
      </c>
      <c r="L501" s="14" t="s">
        <v>85</v>
      </c>
      <c r="M501" s="23">
        <v>0.75</v>
      </c>
      <c r="N501" s="16">
        <v>198</v>
      </c>
      <c r="O501" s="16">
        <v>144</v>
      </c>
      <c r="P501" s="16">
        <v>59</v>
      </c>
      <c r="Q501" s="16">
        <v>184</v>
      </c>
      <c r="R501" s="16">
        <v>66</v>
      </c>
      <c r="S501" s="14" t="s">
        <v>86</v>
      </c>
      <c r="T501" s="16">
        <v>18452</v>
      </c>
      <c r="U501" s="16">
        <v>0</v>
      </c>
      <c r="V501" s="18">
        <v>7400558</v>
      </c>
      <c r="W501" s="18">
        <v>1108281</v>
      </c>
      <c r="X501" s="18">
        <v>745844</v>
      </c>
      <c r="Y501" s="18">
        <v>0</v>
      </c>
      <c r="Z501" s="18">
        <v>0</v>
      </c>
      <c r="AA501" s="18">
        <v>0</v>
      </c>
      <c r="AB501" s="18">
        <v>1174590</v>
      </c>
      <c r="AC501" s="23">
        <v>1.06</v>
      </c>
      <c r="AD501" s="14" t="str">
        <f>IF(E501=113,"Linn","Iowa ex-Linn")</f>
        <v>Iowa ex-Linn</v>
      </c>
      <c r="AE501" s="23">
        <f>IFERROR(AB501/W501,"N/M")</f>
        <v>1.059830494251909</v>
      </c>
      <c r="AF501" s="14" t="str">
        <f>B501&amp;"|"&amp;TEXT(E501,"000")&amp;"|"&amp;TEXT(M501,"0.0000")</f>
        <v>2015|159|0.7500</v>
      </c>
      <c r="AG501" s="22" t="str">
        <f>IF(AND(B501&gt;=2015,B501&lt;=2024,C501=19,G501=41,I501=2,K501="A",L501="RBUP",M501&gt;=0.5,M501&lt;=0.85),"IN","OUT")</f>
        <v>IN</v>
      </c>
    </row>
    <row r="502" spans="1:33">
      <c r="A502" s="14" t="s">
        <v>79</v>
      </c>
      <c r="B502" s="16">
        <v>2015</v>
      </c>
      <c r="C502" s="16">
        <v>19</v>
      </c>
      <c r="D502" s="14" t="s">
        <v>80</v>
      </c>
      <c r="E502" s="16">
        <v>159</v>
      </c>
      <c r="F502" s="14" t="s">
        <v>165</v>
      </c>
      <c r="G502" s="16">
        <v>41</v>
      </c>
      <c r="H502" s="14" t="s">
        <v>82</v>
      </c>
      <c r="I502" s="16">
        <v>2</v>
      </c>
      <c r="J502" s="14" t="s">
        <v>83</v>
      </c>
      <c r="K502" s="14" t="s">
        <v>84</v>
      </c>
      <c r="L502" s="14" t="s">
        <v>85</v>
      </c>
      <c r="M502" s="23">
        <v>0.8</v>
      </c>
      <c r="N502" s="16">
        <v>187</v>
      </c>
      <c r="O502" s="16">
        <v>131</v>
      </c>
      <c r="P502" s="16">
        <v>67</v>
      </c>
      <c r="Q502" s="16">
        <v>204</v>
      </c>
      <c r="R502" s="16">
        <v>99</v>
      </c>
      <c r="S502" s="14" t="s">
        <v>86</v>
      </c>
      <c r="T502" s="16">
        <v>32344</v>
      </c>
      <c r="U502" s="16">
        <v>0</v>
      </c>
      <c r="V502" s="18">
        <v>13616091</v>
      </c>
      <c r="W502" s="18">
        <v>2126121</v>
      </c>
      <c r="X502" s="18">
        <v>1280749</v>
      </c>
      <c r="Y502" s="18">
        <v>0</v>
      </c>
      <c r="Z502" s="18">
        <v>0</v>
      </c>
      <c r="AA502" s="18">
        <v>0</v>
      </c>
      <c r="AB502" s="18">
        <v>3155904</v>
      </c>
      <c r="AC502" s="23">
        <v>1.48</v>
      </c>
      <c r="AD502" s="14" t="str">
        <f>IF(E502=113,"Linn","Iowa ex-Linn")</f>
        <v>Iowa ex-Linn</v>
      </c>
      <c r="AE502" s="23">
        <f>IFERROR(AB502/W502,"N/M")</f>
        <v>1.4843482567549071</v>
      </c>
      <c r="AF502" s="14" t="str">
        <f>B502&amp;"|"&amp;TEXT(E502,"000")&amp;"|"&amp;TEXT(M502,"0.0000")</f>
        <v>2015|159|0.8000</v>
      </c>
      <c r="AG502" s="22" t="str">
        <f>IF(AND(B502&gt;=2015,B502&lt;=2024,C502=19,G502=41,I502=2,K502="A",L502="RBUP",M502&gt;=0.5,M502&lt;=0.85),"IN","OUT")</f>
        <v>IN</v>
      </c>
    </row>
    <row r="503" spans="1:33">
      <c r="A503" s="14" t="s">
        <v>79</v>
      </c>
      <c r="B503" s="16">
        <v>2015</v>
      </c>
      <c r="C503" s="16">
        <v>19</v>
      </c>
      <c r="D503" s="14" t="s">
        <v>80</v>
      </c>
      <c r="E503" s="16">
        <v>159</v>
      </c>
      <c r="F503" s="14" t="s">
        <v>165</v>
      </c>
      <c r="G503" s="16">
        <v>41</v>
      </c>
      <c r="H503" s="14" t="s">
        <v>82</v>
      </c>
      <c r="I503" s="16">
        <v>2</v>
      </c>
      <c r="J503" s="14" t="s">
        <v>83</v>
      </c>
      <c r="K503" s="14" t="s">
        <v>84</v>
      </c>
      <c r="L503" s="14" t="s">
        <v>85</v>
      </c>
      <c r="M503" s="23">
        <v>0.85</v>
      </c>
      <c r="N503" s="16">
        <v>57</v>
      </c>
      <c r="O503" s="16">
        <v>27</v>
      </c>
      <c r="P503" s="16">
        <v>21</v>
      </c>
      <c r="Q503" s="16">
        <v>30</v>
      </c>
      <c r="R503" s="16">
        <v>23</v>
      </c>
      <c r="S503" s="14" t="s">
        <v>86</v>
      </c>
      <c r="T503" s="16">
        <v>6889</v>
      </c>
      <c r="U503" s="16">
        <v>0</v>
      </c>
      <c r="V503" s="18">
        <v>2834909</v>
      </c>
      <c r="W503" s="18">
        <v>512733</v>
      </c>
      <c r="X503" s="18">
        <v>259269</v>
      </c>
      <c r="Y503" s="18">
        <v>0</v>
      </c>
      <c r="Z503" s="18">
        <v>0</v>
      </c>
      <c r="AA503" s="18">
        <v>0</v>
      </c>
      <c r="AB503" s="18">
        <v>1245006</v>
      </c>
      <c r="AC503" s="23">
        <v>2.43</v>
      </c>
      <c r="AD503" s="14" t="str">
        <f>IF(E503=113,"Linn","Iowa ex-Linn")</f>
        <v>Iowa ex-Linn</v>
      </c>
      <c r="AE503" s="23">
        <f>IFERROR(AB503/W503,"N/M")</f>
        <v>2.4281760682460463</v>
      </c>
      <c r="AF503" s="14" t="str">
        <f>B503&amp;"|"&amp;TEXT(E503,"000")&amp;"|"&amp;TEXT(M503,"0.0000")</f>
        <v>2015|159|0.8500</v>
      </c>
      <c r="AG503" s="22" t="str">
        <f>IF(AND(B503&gt;=2015,B503&lt;=2024,C503=19,G503=41,I503=2,K503="A",L503="RBUP",M503&gt;=0.5,M503&lt;=0.85),"IN","OUT")</f>
        <v>IN</v>
      </c>
    </row>
    <row r="504" spans="1:33">
      <c r="A504" s="14" t="s">
        <v>79</v>
      </c>
      <c r="B504" s="16">
        <v>2015</v>
      </c>
      <c r="C504" s="16">
        <v>19</v>
      </c>
      <c r="D504" s="14" t="s">
        <v>80</v>
      </c>
      <c r="E504" s="16">
        <v>161</v>
      </c>
      <c r="F504" s="14" t="s">
        <v>166</v>
      </c>
      <c r="G504" s="16">
        <v>41</v>
      </c>
      <c r="H504" s="14" t="s">
        <v>82</v>
      </c>
      <c r="I504" s="16">
        <v>2</v>
      </c>
      <c r="J504" s="14" t="s">
        <v>83</v>
      </c>
      <c r="K504" s="14" t="s">
        <v>84</v>
      </c>
      <c r="L504" s="14" t="s">
        <v>85</v>
      </c>
      <c r="M504" s="23">
        <v>0.5</v>
      </c>
      <c r="N504" s="16">
        <v>2</v>
      </c>
      <c r="O504" s="16">
        <v>2</v>
      </c>
      <c r="P504" s="16">
        <v>0</v>
      </c>
      <c r="Q504" s="16">
        <v>2</v>
      </c>
      <c r="R504" s="16">
        <v>0</v>
      </c>
      <c r="S504" s="14" t="s">
        <v>86</v>
      </c>
      <c r="T504" s="16">
        <v>198</v>
      </c>
      <c r="U504" s="16">
        <v>0</v>
      </c>
      <c r="V504" s="18">
        <v>60242</v>
      </c>
      <c r="W504" s="18">
        <v>718</v>
      </c>
      <c r="X504" s="18">
        <v>482</v>
      </c>
      <c r="Y504" s="18">
        <v>0</v>
      </c>
      <c r="Z504" s="18">
        <v>0</v>
      </c>
      <c r="AA504" s="18">
        <v>0</v>
      </c>
      <c r="AB504" s="18">
        <v>0</v>
      </c>
      <c r="AC504" s="23">
        <v>0</v>
      </c>
      <c r="AD504" s="14" t="str">
        <f>IF(E504=113,"Linn","Iowa ex-Linn")</f>
        <v>Iowa ex-Linn</v>
      </c>
      <c r="AE504" s="23">
        <f>IFERROR(AB504/W504,"N/M")</f>
        <v>0.0</v>
      </c>
      <c r="AF504" s="14" t="str">
        <f>B504&amp;"|"&amp;TEXT(E504,"000")&amp;"|"&amp;TEXT(M504,"0.0000")</f>
        <v>2015|161|0.5000</v>
      </c>
      <c r="AG504" s="22" t="str">
        <f>IF(AND(B504&gt;=2015,B504&lt;=2024,C504=19,G504=41,I504=2,K504="A",L504="RBUP",M504&gt;=0.5,M504&lt;=0.85),"IN","OUT")</f>
        <v>IN</v>
      </c>
    </row>
    <row r="505" spans="1:33">
      <c r="A505" s="14" t="s">
        <v>79</v>
      </c>
      <c r="B505" s="16">
        <v>2015</v>
      </c>
      <c r="C505" s="16">
        <v>19</v>
      </c>
      <c r="D505" s="14" t="s">
        <v>80</v>
      </c>
      <c r="E505" s="16">
        <v>161</v>
      </c>
      <c r="F505" s="14" t="s">
        <v>166</v>
      </c>
      <c r="G505" s="16">
        <v>41</v>
      </c>
      <c r="H505" s="14" t="s">
        <v>82</v>
      </c>
      <c r="I505" s="16">
        <v>2</v>
      </c>
      <c r="J505" s="14" t="s">
        <v>83</v>
      </c>
      <c r="K505" s="14" t="s">
        <v>84</v>
      </c>
      <c r="L505" s="14" t="s">
        <v>85</v>
      </c>
      <c r="M505" s="23">
        <v>0.6</v>
      </c>
      <c r="N505" s="16">
        <v>3</v>
      </c>
      <c r="O505" s="16">
        <v>3</v>
      </c>
      <c r="P505" s="16">
        <v>0</v>
      </c>
      <c r="Q505" s="16">
        <v>3</v>
      </c>
      <c r="R505" s="16">
        <v>0</v>
      </c>
      <c r="S505" s="14" t="s">
        <v>86</v>
      </c>
      <c r="T505" s="16">
        <v>190</v>
      </c>
      <c r="U505" s="16">
        <v>0</v>
      </c>
      <c r="V505" s="18">
        <v>84684</v>
      </c>
      <c r="W505" s="18">
        <v>1820</v>
      </c>
      <c r="X505" s="18">
        <v>1166</v>
      </c>
      <c r="Y505" s="18">
        <v>0</v>
      </c>
      <c r="Z505" s="18">
        <v>0</v>
      </c>
      <c r="AA505" s="18">
        <v>0</v>
      </c>
      <c r="AB505" s="18">
        <v>0</v>
      </c>
      <c r="AC505" s="23">
        <v>0</v>
      </c>
      <c r="AD505" s="14" t="str">
        <f>IF(E505=113,"Linn","Iowa ex-Linn")</f>
        <v>Iowa ex-Linn</v>
      </c>
      <c r="AE505" s="23">
        <f>IFERROR(AB505/W505,"N/M")</f>
        <v>0.0</v>
      </c>
      <c r="AF505" s="14" t="str">
        <f>B505&amp;"|"&amp;TEXT(E505,"000")&amp;"|"&amp;TEXT(M505,"0.0000")</f>
        <v>2015|161|0.6000</v>
      </c>
      <c r="AG505" s="22" t="str">
        <f>IF(AND(B505&gt;=2015,B505&lt;=2024,C505=19,G505=41,I505=2,K505="A",L505="RBUP",M505&gt;=0.5,M505&lt;=0.85),"IN","OUT")</f>
        <v>IN</v>
      </c>
    </row>
    <row r="506" spans="1:33">
      <c r="A506" s="14" t="s">
        <v>79</v>
      </c>
      <c r="B506" s="16">
        <v>2015</v>
      </c>
      <c r="C506" s="16">
        <v>19</v>
      </c>
      <c r="D506" s="14" t="s">
        <v>80</v>
      </c>
      <c r="E506" s="16">
        <v>161</v>
      </c>
      <c r="F506" s="14" t="s">
        <v>166</v>
      </c>
      <c r="G506" s="16">
        <v>41</v>
      </c>
      <c r="H506" s="14" t="s">
        <v>82</v>
      </c>
      <c r="I506" s="16">
        <v>2</v>
      </c>
      <c r="J506" s="14" t="s">
        <v>83</v>
      </c>
      <c r="K506" s="14" t="s">
        <v>84</v>
      </c>
      <c r="L506" s="14" t="s">
        <v>85</v>
      </c>
      <c r="M506" s="23">
        <v>0.65</v>
      </c>
      <c r="N506" s="16">
        <v>6</v>
      </c>
      <c r="O506" s="16">
        <v>5</v>
      </c>
      <c r="P506" s="16">
        <v>0</v>
      </c>
      <c r="Q506" s="16">
        <v>12</v>
      </c>
      <c r="R506" s="16">
        <v>0</v>
      </c>
      <c r="S506" s="14" t="s">
        <v>86</v>
      </c>
      <c r="T506" s="16">
        <v>613</v>
      </c>
      <c r="U506" s="16">
        <v>0</v>
      </c>
      <c r="V506" s="18">
        <v>307607</v>
      </c>
      <c r="W506" s="18">
        <v>11189</v>
      </c>
      <c r="X506" s="18">
        <v>6668</v>
      </c>
      <c r="Y506" s="18">
        <v>0</v>
      </c>
      <c r="Z506" s="18">
        <v>0</v>
      </c>
      <c r="AA506" s="18">
        <v>0</v>
      </c>
      <c r="AB506" s="18">
        <v>0</v>
      </c>
      <c r="AC506" s="23">
        <v>0</v>
      </c>
      <c r="AD506" s="14" t="str">
        <f>IF(E506=113,"Linn","Iowa ex-Linn")</f>
        <v>Iowa ex-Linn</v>
      </c>
      <c r="AE506" s="23">
        <f>IFERROR(AB506/W506,"N/M")</f>
        <v>0.0</v>
      </c>
      <c r="AF506" s="14" t="str">
        <f>B506&amp;"|"&amp;TEXT(E506,"000")&amp;"|"&amp;TEXT(M506,"0.0000")</f>
        <v>2015|161|0.6500</v>
      </c>
      <c r="AG506" s="22" t="str">
        <f>IF(AND(B506&gt;=2015,B506&lt;=2024,C506=19,G506=41,I506=2,K506="A",L506="RBUP",M506&gt;=0.5,M506&lt;=0.85),"IN","OUT")</f>
        <v>IN</v>
      </c>
    </row>
    <row r="507" spans="1:33">
      <c r="A507" s="14" t="s">
        <v>79</v>
      </c>
      <c r="B507" s="16">
        <v>2015</v>
      </c>
      <c r="C507" s="16">
        <v>19</v>
      </c>
      <c r="D507" s="14" t="s">
        <v>80</v>
      </c>
      <c r="E507" s="16">
        <v>161</v>
      </c>
      <c r="F507" s="14" t="s">
        <v>166</v>
      </c>
      <c r="G507" s="16">
        <v>41</v>
      </c>
      <c r="H507" s="14" t="s">
        <v>82</v>
      </c>
      <c r="I507" s="16">
        <v>2</v>
      </c>
      <c r="J507" s="14" t="s">
        <v>83</v>
      </c>
      <c r="K507" s="14" t="s">
        <v>84</v>
      </c>
      <c r="L507" s="14" t="s">
        <v>85</v>
      </c>
      <c r="M507" s="23">
        <v>0.7</v>
      </c>
      <c r="N507" s="16">
        <v>25</v>
      </c>
      <c r="O507" s="16">
        <v>21</v>
      </c>
      <c r="P507" s="16">
        <v>0</v>
      </c>
      <c r="Q507" s="16">
        <v>47</v>
      </c>
      <c r="R507" s="16">
        <v>0</v>
      </c>
      <c r="S507" s="14" t="s">
        <v>86</v>
      </c>
      <c r="T507" s="16">
        <v>2400</v>
      </c>
      <c r="U507" s="16">
        <v>0</v>
      </c>
      <c r="V507" s="18">
        <v>1357611</v>
      </c>
      <c r="W507" s="18">
        <v>58952</v>
      </c>
      <c r="X507" s="18">
        <v>34782</v>
      </c>
      <c r="Y507" s="18">
        <v>0</v>
      </c>
      <c r="Z507" s="18">
        <v>0</v>
      </c>
      <c r="AA507" s="18">
        <v>0</v>
      </c>
      <c r="AB507" s="18">
        <v>0</v>
      </c>
      <c r="AC507" s="23">
        <v>0</v>
      </c>
      <c r="AD507" s="14" t="str">
        <f>IF(E507=113,"Linn","Iowa ex-Linn")</f>
        <v>Iowa ex-Linn</v>
      </c>
      <c r="AE507" s="23">
        <f>IFERROR(AB507/W507,"N/M")</f>
        <v>0.0</v>
      </c>
      <c r="AF507" s="14" t="str">
        <f>B507&amp;"|"&amp;TEXT(E507,"000")&amp;"|"&amp;TEXT(M507,"0.0000")</f>
        <v>2015|161|0.7000</v>
      </c>
      <c r="AG507" s="22" t="str">
        <f>IF(AND(B507&gt;=2015,B507&lt;=2024,C507=19,G507=41,I507=2,K507="A",L507="RBUP",M507&gt;=0.5,M507&lt;=0.85),"IN","OUT")</f>
        <v>IN</v>
      </c>
    </row>
    <row r="508" spans="1:33">
      <c r="A508" s="14" t="s">
        <v>79</v>
      </c>
      <c r="B508" s="16">
        <v>2015</v>
      </c>
      <c r="C508" s="16">
        <v>19</v>
      </c>
      <c r="D508" s="14" t="s">
        <v>80</v>
      </c>
      <c r="E508" s="16">
        <v>161</v>
      </c>
      <c r="F508" s="14" t="s">
        <v>166</v>
      </c>
      <c r="G508" s="16">
        <v>41</v>
      </c>
      <c r="H508" s="14" t="s">
        <v>82</v>
      </c>
      <c r="I508" s="16">
        <v>2</v>
      </c>
      <c r="J508" s="14" t="s">
        <v>83</v>
      </c>
      <c r="K508" s="14" t="s">
        <v>84</v>
      </c>
      <c r="L508" s="14" t="s">
        <v>85</v>
      </c>
      <c r="M508" s="23">
        <v>0.75</v>
      </c>
      <c r="N508" s="16">
        <v>80</v>
      </c>
      <c r="O508" s="16">
        <v>75</v>
      </c>
      <c r="P508" s="16">
        <v>2</v>
      </c>
      <c r="Q508" s="16">
        <v>143</v>
      </c>
      <c r="R508" s="16">
        <v>2</v>
      </c>
      <c r="S508" s="14" t="s">
        <v>86</v>
      </c>
      <c r="T508" s="16">
        <v>10150</v>
      </c>
      <c r="U508" s="16">
        <v>0</v>
      </c>
      <c r="V508" s="18">
        <v>5977391</v>
      </c>
      <c r="W508" s="18">
        <v>319097</v>
      </c>
      <c r="X508" s="18">
        <v>190201</v>
      </c>
      <c r="Y508" s="18">
        <v>0</v>
      </c>
      <c r="Z508" s="18">
        <v>0</v>
      </c>
      <c r="AA508" s="18">
        <v>0</v>
      </c>
      <c r="AB508" s="18">
        <v>23994</v>
      </c>
      <c r="AC508" s="23">
        <v>0.08</v>
      </c>
      <c r="AD508" s="14" t="str">
        <f>IF(E508=113,"Linn","Iowa ex-Linn")</f>
        <v>Iowa ex-Linn</v>
      </c>
      <c r="AE508" s="23">
        <f>IFERROR(AB508/W508,"N/M")</f>
        <v>0.07519343647856294</v>
      </c>
      <c r="AF508" s="14" t="str">
        <f>B508&amp;"|"&amp;TEXT(E508,"000")&amp;"|"&amp;TEXT(M508,"0.0000")</f>
        <v>2015|161|0.7500</v>
      </c>
      <c r="AG508" s="22" t="str">
        <f>IF(AND(B508&gt;=2015,B508&lt;=2024,C508=19,G508=41,I508=2,K508="A",L508="RBUP",M508&gt;=0.5,M508&lt;=0.85),"IN","OUT")</f>
        <v>IN</v>
      </c>
    </row>
    <row r="509" spans="1:33">
      <c r="A509" s="14" t="s">
        <v>79</v>
      </c>
      <c r="B509" s="16">
        <v>2015</v>
      </c>
      <c r="C509" s="16">
        <v>19</v>
      </c>
      <c r="D509" s="14" t="s">
        <v>80</v>
      </c>
      <c r="E509" s="16">
        <v>161</v>
      </c>
      <c r="F509" s="14" t="s">
        <v>166</v>
      </c>
      <c r="G509" s="16">
        <v>41</v>
      </c>
      <c r="H509" s="14" t="s">
        <v>82</v>
      </c>
      <c r="I509" s="16">
        <v>2</v>
      </c>
      <c r="J509" s="14" t="s">
        <v>83</v>
      </c>
      <c r="K509" s="14" t="s">
        <v>84</v>
      </c>
      <c r="L509" s="14" t="s">
        <v>85</v>
      </c>
      <c r="M509" s="23">
        <v>0.8</v>
      </c>
      <c r="N509" s="16">
        <v>277</v>
      </c>
      <c r="O509" s="16">
        <v>245</v>
      </c>
      <c r="P509" s="16">
        <v>6</v>
      </c>
      <c r="Q509" s="16">
        <v>450</v>
      </c>
      <c r="R509" s="16">
        <v>6</v>
      </c>
      <c r="S509" s="14" t="s">
        <v>86</v>
      </c>
      <c r="T509" s="16">
        <v>38190</v>
      </c>
      <c r="U509" s="16">
        <v>0</v>
      </c>
      <c r="V509" s="18">
        <v>23266767</v>
      </c>
      <c r="W509" s="18">
        <v>1474889</v>
      </c>
      <c r="X509" s="18">
        <v>818376</v>
      </c>
      <c r="Y509" s="18">
        <v>0</v>
      </c>
      <c r="Z509" s="18">
        <v>0</v>
      </c>
      <c r="AA509" s="18">
        <v>0</v>
      </c>
      <c r="AB509" s="18">
        <v>101506</v>
      </c>
      <c r="AC509" s="23">
        <v>0.07000000000000001</v>
      </c>
      <c r="AD509" s="14" t="str">
        <f>IF(E509=113,"Linn","Iowa ex-Linn")</f>
        <v>Iowa ex-Linn</v>
      </c>
      <c r="AE509" s="23">
        <f>IFERROR(AB509/W509,"N/M")</f>
        <v>0.06882280632644219</v>
      </c>
      <c r="AF509" s="14" t="str">
        <f>B509&amp;"|"&amp;TEXT(E509,"000")&amp;"|"&amp;TEXT(M509,"0.0000")</f>
        <v>2015|161|0.8000</v>
      </c>
      <c r="AG509" s="22" t="str">
        <f>IF(AND(B509&gt;=2015,B509&lt;=2024,C509=19,G509=41,I509=2,K509="A",L509="RBUP",M509&gt;=0.5,M509&lt;=0.85),"IN","OUT")</f>
        <v>IN</v>
      </c>
    </row>
    <row r="510" spans="1:33">
      <c r="A510" s="14" t="s">
        <v>79</v>
      </c>
      <c r="B510" s="16">
        <v>2015</v>
      </c>
      <c r="C510" s="16">
        <v>19</v>
      </c>
      <c r="D510" s="14" t="s">
        <v>80</v>
      </c>
      <c r="E510" s="16">
        <v>161</v>
      </c>
      <c r="F510" s="14" t="s">
        <v>166</v>
      </c>
      <c r="G510" s="16">
        <v>41</v>
      </c>
      <c r="H510" s="14" t="s">
        <v>82</v>
      </c>
      <c r="I510" s="16">
        <v>2</v>
      </c>
      <c r="J510" s="14" t="s">
        <v>83</v>
      </c>
      <c r="K510" s="14" t="s">
        <v>84</v>
      </c>
      <c r="L510" s="14" t="s">
        <v>85</v>
      </c>
      <c r="M510" s="23">
        <v>0.85</v>
      </c>
      <c r="N510" s="16">
        <v>481</v>
      </c>
      <c r="O510" s="16">
        <v>419</v>
      </c>
      <c r="P510" s="16">
        <v>27</v>
      </c>
      <c r="Q510" s="16">
        <v>830</v>
      </c>
      <c r="R510" s="16">
        <v>32</v>
      </c>
      <c r="S510" s="14" t="s">
        <v>86</v>
      </c>
      <c r="T510" s="16">
        <v>102111</v>
      </c>
      <c r="U510" s="16">
        <v>0</v>
      </c>
      <c r="V510" s="18">
        <v>68241337</v>
      </c>
      <c r="W510" s="18">
        <v>4976493</v>
      </c>
      <c r="X510" s="18">
        <v>2235198</v>
      </c>
      <c r="Y510" s="18">
        <v>0</v>
      </c>
      <c r="Z510" s="18">
        <v>0</v>
      </c>
      <c r="AA510" s="18">
        <v>0</v>
      </c>
      <c r="AB510" s="18">
        <v>154945</v>
      </c>
      <c r="AC510" s="23">
        <v>0.03</v>
      </c>
      <c r="AD510" s="14" t="str">
        <f>IF(E510=113,"Linn","Iowa ex-Linn")</f>
        <v>Iowa ex-Linn</v>
      </c>
      <c r="AE510" s="23">
        <f>IFERROR(AB510/W510,"N/M")</f>
        <v>0.031135379874944063</v>
      </c>
      <c r="AF510" s="14" t="str">
        <f>B510&amp;"|"&amp;TEXT(E510,"000")&amp;"|"&amp;TEXT(M510,"0.0000")</f>
        <v>2015|161|0.8500</v>
      </c>
      <c r="AG510" s="22" t="str">
        <f>IF(AND(B510&gt;=2015,B510&lt;=2024,C510=19,G510=41,I510=2,K510="A",L510="RBUP",M510&gt;=0.5,M510&lt;=0.85),"IN","OUT")</f>
        <v>IN</v>
      </c>
    </row>
    <row r="511" spans="1:33">
      <c r="A511" s="14" t="s">
        <v>79</v>
      </c>
      <c r="B511" s="16">
        <v>2015</v>
      </c>
      <c r="C511" s="16">
        <v>19</v>
      </c>
      <c r="D511" s="14" t="s">
        <v>80</v>
      </c>
      <c r="E511" s="16">
        <v>163</v>
      </c>
      <c r="F511" s="14" t="s">
        <v>167</v>
      </c>
      <c r="G511" s="16">
        <v>41</v>
      </c>
      <c r="H511" s="14" t="s">
        <v>82</v>
      </c>
      <c r="I511" s="16">
        <v>2</v>
      </c>
      <c r="J511" s="14" t="s">
        <v>83</v>
      </c>
      <c r="K511" s="14" t="s">
        <v>84</v>
      </c>
      <c r="L511" s="14" t="s">
        <v>85</v>
      </c>
      <c r="M511" s="23">
        <v>0.65</v>
      </c>
      <c r="N511" s="16">
        <v>4</v>
      </c>
      <c r="O511" s="16">
        <v>2</v>
      </c>
      <c r="P511" s="16">
        <v>0</v>
      </c>
      <c r="Q511" s="16">
        <v>2</v>
      </c>
      <c r="R511" s="16">
        <v>0</v>
      </c>
      <c r="S511" s="14" t="s">
        <v>86</v>
      </c>
      <c r="T511" s="16">
        <v>84</v>
      </c>
      <c r="U511" s="16">
        <v>0</v>
      </c>
      <c r="V511" s="18">
        <v>35884</v>
      </c>
      <c r="W511" s="18">
        <v>672</v>
      </c>
      <c r="X511" s="18">
        <v>396</v>
      </c>
      <c r="Y511" s="18">
        <v>0</v>
      </c>
      <c r="Z511" s="18">
        <v>0</v>
      </c>
      <c r="AA511" s="18">
        <v>0</v>
      </c>
      <c r="AB511" s="18">
        <v>0</v>
      </c>
      <c r="AC511" s="23">
        <v>0</v>
      </c>
      <c r="AD511" s="14" t="str">
        <f>IF(E511=113,"Linn","Iowa ex-Linn")</f>
        <v>Iowa ex-Linn</v>
      </c>
      <c r="AE511" s="23">
        <f>IFERROR(AB511/W511,"N/M")</f>
        <v>0.0</v>
      </c>
      <c r="AF511" s="14" t="str">
        <f>B511&amp;"|"&amp;TEXT(E511,"000")&amp;"|"&amp;TEXT(M511,"0.0000")</f>
        <v>2015|163|0.6500</v>
      </c>
      <c r="AG511" s="22" t="str">
        <f>IF(AND(B511&gt;=2015,B511&lt;=2024,C511=19,G511=41,I511=2,K511="A",L511="RBUP",M511&gt;=0.5,M511&lt;=0.85),"IN","OUT")</f>
        <v>IN</v>
      </c>
    </row>
    <row r="512" spans="1:33">
      <c r="A512" s="14" t="s">
        <v>79</v>
      </c>
      <c r="B512" s="16">
        <v>2015</v>
      </c>
      <c r="C512" s="16">
        <v>19</v>
      </c>
      <c r="D512" s="14" t="s">
        <v>80</v>
      </c>
      <c r="E512" s="16">
        <v>163</v>
      </c>
      <c r="F512" s="14" t="s">
        <v>167</v>
      </c>
      <c r="G512" s="16">
        <v>41</v>
      </c>
      <c r="H512" s="14" t="s">
        <v>82</v>
      </c>
      <c r="I512" s="16">
        <v>2</v>
      </c>
      <c r="J512" s="14" t="s">
        <v>83</v>
      </c>
      <c r="K512" s="14" t="s">
        <v>84</v>
      </c>
      <c r="L512" s="14" t="s">
        <v>85</v>
      </c>
      <c r="M512" s="23">
        <v>0.7</v>
      </c>
      <c r="N512" s="16">
        <v>10</v>
      </c>
      <c r="O512" s="16">
        <v>9</v>
      </c>
      <c r="P512" s="16">
        <v>0</v>
      </c>
      <c r="Q512" s="16">
        <v>11</v>
      </c>
      <c r="R512" s="16">
        <v>0</v>
      </c>
      <c r="S512" s="14" t="s">
        <v>86</v>
      </c>
      <c r="T512" s="16">
        <v>1147</v>
      </c>
      <c r="U512" s="16">
        <v>0</v>
      </c>
      <c r="V512" s="18">
        <v>654006</v>
      </c>
      <c r="W512" s="18">
        <v>18767</v>
      </c>
      <c r="X512" s="18">
        <v>13165</v>
      </c>
      <c r="Y512" s="18">
        <v>0</v>
      </c>
      <c r="Z512" s="18">
        <v>0</v>
      </c>
      <c r="AA512" s="18">
        <v>0</v>
      </c>
      <c r="AB512" s="18">
        <v>0</v>
      </c>
      <c r="AC512" s="23">
        <v>0</v>
      </c>
      <c r="AD512" s="14" t="str">
        <f>IF(E512=113,"Linn","Iowa ex-Linn")</f>
        <v>Iowa ex-Linn</v>
      </c>
      <c r="AE512" s="23">
        <f>IFERROR(AB512/W512,"N/M")</f>
        <v>0.0</v>
      </c>
      <c r="AF512" s="14" t="str">
        <f>B512&amp;"|"&amp;TEXT(E512,"000")&amp;"|"&amp;TEXT(M512,"0.0000")</f>
        <v>2015|163|0.7000</v>
      </c>
      <c r="AG512" s="22" t="str">
        <f>IF(AND(B512&gt;=2015,B512&lt;=2024,C512=19,G512=41,I512=2,K512="A",L512="RBUP",M512&gt;=0.5,M512&lt;=0.85),"IN","OUT")</f>
        <v>IN</v>
      </c>
    </row>
    <row r="513" spans="1:33">
      <c r="A513" s="14" t="s">
        <v>79</v>
      </c>
      <c r="B513" s="16">
        <v>2015</v>
      </c>
      <c r="C513" s="16">
        <v>19</v>
      </c>
      <c r="D513" s="14" t="s">
        <v>80</v>
      </c>
      <c r="E513" s="16">
        <v>163</v>
      </c>
      <c r="F513" s="14" t="s">
        <v>167</v>
      </c>
      <c r="G513" s="16">
        <v>41</v>
      </c>
      <c r="H513" s="14" t="s">
        <v>82</v>
      </c>
      <c r="I513" s="16">
        <v>2</v>
      </c>
      <c r="J513" s="14" t="s">
        <v>83</v>
      </c>
      <c r="K513" s="14" t="s">
        <v>84</v>
      </c>
      <c r="L513" s="14" t="s">
        <v>85</v>
      </c>
      <c r="M513" s="23">
        <v>0.75</v>
      </c>
      <c r="N513" s="16">
        <v>38</v>
      </c>
      <c r="O513" s="16">
        <v>32</v>
      </c>
      <c r="P513" s="16">
        <v>5</v>
      </c>
      <c r="Q513" s="16">
        <v>52</v>
      </c>
      <c r="R513" s="16">
        <v>5</v>
      </c>
      <c r="S513" s="14" t="s">
        <v>86</v>
      </c>
      <c r="T513" s="16">
        <v>6032</v>
      </c>
      <c r="U513" s="16">
        <v>0</v>
      </c>
      <c r="V513" s="18">
        <v>3533911</v>
      </c>
      <c r="W513" s="18">
        <v>128367</v>
      </c>
      <c r="X513" s="18">
        <v>84662</v>
      </c>
      <c r="Y513" s="18">
        <v>0</v>
      </c>
      <c r="Z513" s="18">
        <v>0</v>
      </c>
      <c r="AA513" s="18">
        <v>0</v>
      </c>
      <c r="AB513" s="18">
        <v>56846</v>
      </c>
      <c r="AC513" s="23">
        <v>0.44</v>
      </c>
      <c r="AD513" s="14" t="str">
        <f>IF(E513=113,"Linn","Iowa ex-Linn")</f>
        <v>Iowa ex-Linn</v>
      </c>
      <c r="AE513" s="23">
        <f>IFERROR(AB513/W513,"N/M")</f>
        <v>0.4428396706318602</v>
      </c>
      <c r="AF513" s="14" t="str">
        <f>B513&amp;"|"&amp;TEXT(E513,"000")&amp;"|"&amp;TEXT(M513,"0.0000")</f>
        <v>2015|163|0.7500</v>
      </c>
      <c r="AG513" s="22" t="str">
        <f>IF(AND(B513&gt;=2015,B513&lt;=2024,C513=19,G513=41,I513=2,K513="A",L513="RBUP",M513&gt;=0.5,M513&lt;=0.85),"IN","OUT")</f>
        <v>IN</v>
      </c>
    </row>
    <row r="514" spans="1:33">
      <c r="A514" s="14" t="s">
        <v>79</v>
      </c>
      <c r="B514" s="16">
        <v>2015</v>
      </c>
      <c r="C514" s="16">
        <v>19</v>
      </c>
      <c r="D514" s="14" t="s">
        <v>80</v>
      </c>
      <c r="E514" s="16">
        <v>163</v>
      </c>
      <c r="F514" s="14" t="s">
        <v>167</v>
      </c>
      <c r="G514" s="16">
        <v>41</v>
      </c>
      <c r="H514" s="14" t="s">
        <v>82</v>
      </c>
      <c r="I514" s="16">
        <v>2</v>
      </c>
      <c r="J514" s="14" t="s">
        <v>83</v>
      </c>
      <c r="K514" s="14" t="s">
        <v>84</v>
      </c>
      <c r="L514" s="14" t="s">
        <v>85</v>
      </c>
      <c r="M514" s="23">
        <v>0.8</v>
      </c>
      <c r="N514" s="16">
        <v>143</v>
      </c>
      <c r="O514" s="16">
        <v>121</v>
      </c>
      <c r="P514" s="16">
        <v>9</v>
      </c>
      <c r="Q514" s="16">
        <v>173</v>
      </c>
      <c r="R514" s="16">
        <v>16</v>
      </c>
      <c r="S514" s="14" t="s">
        <v>86</v>
      </c>
      <c r="T514" s="16">
        <v>24263</v>
      </c>
      <c r="U514" s="16">
        <v>0</v>
      </c>
      <c r="V514" s="18">
        <v>15635506</v>
      </c>
      <c r="W514" s="18">
        <v>715950</v>
      </c>
      <c r="X514" s="18">
        <v>431356</v>
      </c>
      <c r="Y514" s="18">
        <v>0</v>
      </c>
      <c r="Z514" s="18">
        <v>0</v>
      </c>
      <c r="AA514" s="18">
        <v>0</v>
      </c>
      <c r="AB514" s="18">
        <v>87307</v>
      </c>
      <c r="AC514" s="23">
        <v>0.12</v>
      </c>
      <c r="AD514" s="14" t="str">
        <f>IF(E514=113,"Linn","Iowa ex-Linn")</f>
        <v>Iowa ex-Linn</v>
      </c>
      <c r="AE514" s="23">
        <f>IFERROR(AB514/W514,"N/M")</f>
        <v>0.12194566659682939</v>
      </c>
      <c r="AF514" s="14" t="str">
        <f>B514&amp;"|"&amp;TEXT(E514,"000")&amp;"|"&amp;TEXT(M514,"0.0000")</f>
        <v>2015|163|0.8000</v>
      </c>
      <c r="AG514" s="22" t="str">
        <f>IF(AND(B514&gt;=2015,B514&lt;=2024,C514=19,G514=41,I514=2,K514="A",L514="RBUP",M514&gt;=0.5,M514&lt;=0.85),"IN","OUT")</f>
        <v>IN</v>
      </c>
    </row>
    <row r="515" spans="1:33">
      <c r="A515" s="14" t="s">
        <v>79</v>
      </c>
      <c r="B515" s="16">
        <v>2015</v>
      </c>
      <c r="C515" s="16">
        <v>19</v>
      </c>
      <c r="D515" s="14" t="s">
        <v>80</v>
      </c>
      <c r="E515" s="16">
        <v>163</v>
      </c>
      <c r="F515" s="14" t="s">
        <v>167</v>
      </c>
      <c r="G515" s="16">
        <v>41</v>
      </c>
      <c r="H515" s="14" t="s">
        <v>82</v>
      </c>
      <c r="I515" s="16">
        <v>2</v>
      </c>
      <c r="J515" s="14" t="s">
        <v>83</v>
      </c>
      <c r="K515" s="14" t="s">
        <v>84</v>
      </c>
      <c r="L515" s="14" t="s">
        <v>85</v>
      </c>
      <c r="M515" s="23">
        <v>0.85</v>
      </c>
      <c r="N515" s="16">
        <v>269</v>
      </c>
      <c r="O515" s="16">
        <v>240</v>
      </c>
      <c r="P515" s="16">
        <v>31</v>
      </c>
      <c r="Q515" s="16">
        <v>322</v>
      </c>
      <c r="R515" s="16">
        <v>36</v>
      </c>
      <c r="S515" s="14" t="s">
        <v>86</v>
      </c>
      <c r="T515" s="16">
        <v>56109</v>
      </c>
      <c r="U515" s="16">
        <v>0</v>
      </c>
      <c r="V515" s="18">
        <v>37672987</v>
      </c>
      <c r="W515" s="18">
        <v>2226487</v>
      </c>
      <c r="X515" s="18">
        <v>1093921</v>
      </c>
      <c r="Y515" s="18">
        <v>0</v>
      </c>
      <c r="Z515" s="18">
        <v>0</v>
      </c>
      <c r="AA515" s="18">
        <v>0</v>
      </c>
      <c r="AB515" s="18">
        <v>533296</v>
      </c>
      <c r="AC515" s="23">
        <v>0.24</v>
      </c>
      <c r="AD515" s="14" t="str">
        <f>IF(E515=113,"Linn","Iowa ex-Linn")</f>
        <v>Iowa ex-Linn</v>
      </c>
      <c r="AE515" s="23">
        <f>IFERROR(AB515/W515,"N/M")</f>
        <v>0.23952351843958666</v>
      </c>
      <c r="AF515" s="14" t="str">
        <f>B515&amp;"|"&amp;TEXT(E515,"000")&amp;"|"&amp;TEXT(M515,"0.0000")</f>
        <v>2015|163|0.8500</v>
      </c>
      <c r="AG515" s="22" t="str">
        <f>IF(AND(B515&gt;=2015,B515&lt;=2024,C515=19,G515=41,I515=2,K515="A",L515="RBUP",M515&gt;=0.5,M515&lt;=0.85),"IN","OUT")</f>
        <v>IN</v>
      </c>
    </row>
    <row r="516" spans="1:33">
      <c r="A516" s="14" t="s">
        <v>79</v>
      </c>
      <c r="B516" s="16">
        <v>2015</v>
      </c>
      <c r="C516" s="16">
        <v>19</v>
      </c>
      <c r="D516" s="14" t="s">
        <v>80</v>
      </c>
      <c r="E516" s="16">
        <v>165</v>
      </c>
      <c r="F516" s="14" t="s">
        <v>168</v>
      </c>
      <c r="G516" s="16">
        <v>41</v>
      </c>
      <c r="H516" s="14" t="s">
        <v>82</v>
      </c>
      <c r="I516" s="16">
        <v>2</v>
      </c>
      <c r="J516" s="14" t="s">
        <v>83</v>
      </c>
      <c r="K516" s="14" t="s">
        <v>84</v>
      </c>
      <c r="L516" s="14" t="s">
        <v>85</v>
      </c>
      <c r="M516" s="23">
        <v>0.5</v>
      </c>
      <c r="N516" s="16">
        <v>1</v>
      </c>
      <c r="O516" s="16">
        <v>1</v>
      </c>
      <c r="P516" s="16">
        <v>0</v>
      </c>
      <c r="Q516" s="16">
        <v>1</v>
      </c>
      <c r="R516" s="16">
        <v>0</v>
      </c>
      <c r="S516" s="14" t="s">
        <v>86</v>
      </c>
      <c r="T516" s="16">
        <v>60</v>
      </c>
      <c r="U516" s="16">
        <v>0</v>
      </c>
      <c r="V516" s="18">
        <v>18956</v>
      </c>
      <c r="W516" s="18">
        <v>215</v>
      </c>
      <c r="X516" s="18">
        <v>144</v>
      </c>
      <c r="Y516" s="18">
        <v>0</v>
      </c>
      <c r="Z516" s="18">
        <v>0</v>
      </c>
      <c r="AA516" s="18">
        <v>0</v>
      </c>
      <c r="AB516" s="18">
        <v>0</v>
      </c>
      <c r="AC516" s="23">
        <v>0</v>
      </c>
      <c r="AD516" s="14" t="str">
        <f>IF(E516=113,"Linn","Iowa ex-Linn")</f>
        <v>Iowa ex-Linn</v>
      </c>
      <c r="AE516" s="23">
        <f>IFERROR(AB516/W516,"N/M")</f>
        <v>0.0</v>
      </c>
      <c r="AF516" s="14" t="str">
        <f>B516&amp;"|"&amp;TEXT(E516,"000")&amp;"|"&amp;TEXT(M516,"0.0000")</f>
        <v>2015|165|0.5000</v>
      </c>
      <c r="AG516" s="22" t="str">
        <f>IF(AND(B516&gt;=2015,B516&lt;=2024,C516=19,G516=41,I516=2,K516="A",L516="RBUP",M516&gt;=0.5,M516&lt;=0.85),"IN","OUT")</f>
        <v>IN</v>
      </c>
    </row>
    <row r="517" spans="1:33">
      <c r="A517" s="14" t="s">
        <v>79</v>
      </c>
      <c r="B517" s="16">
        <v>2015</v>
      </c>
      <c r="C517" s="16">
        <v>19</v>
      </c>
      <c r="D517" s="14" t="s">
        <v>80</v>
      </c>
      <c r="E517" s="16">
        <v>165</v>
      </c>
      <c r="F517" s="14" t="s">
        <v>168</v>
      </c>
      <c r="G517" s="16">
        <v>41</v>
      </c>
      <c r="H517" s="14" t="s">
        <v>82</v>
      </c>
      <c r="I517" s="16">
        <v>2</v>
      </c>
      <c r="J517" s="14" t="s">
        <v>83</v>
      </c>
      <c r="K517" s="14" t="s">
        <v>84</v>
      </c>
      <c r="L517" s="14" t="s">
        <v>85</v>
      </c>
      <c r="M517" s="23">
        <v>0.65</v>
      </c>
      <c r="N517" s="16">
        <v>6</v>
      </c>
      <c r="O517" s="16">
        <v>4</v>
      </c>
      <c r="P517" s="16">
        <v>0</v>
      </c>
      <c r="Q517" s="16">
        <v>4</v>
      </c>
      <c r="R517" s="16">
        <v>0</v>
      </c>
      <c r="S517" s="14" t="s">
        <v>86</v>
      </c>
      <c r="T517" s="16">
        <v>153</v>
      </c>
      <c r="U517" s="16">
        <v>0</v>
      </c>
      <c r="V517" s="18">
        <v>65960</v>
      </c>
      <c r="W517" s="18">
        <v>1042</v>
      </c>
      <c r="X517" s="18">
        <v>614</v>
      </c>
      <c r="Y517" s="18">
        <v>0</v>
      </c>
      <c r="Z517" s="18">
        <v>0</v>
      </c>
      <c r="AA517" s="18">
        <v>0</v>
      </c>
      <c r="AB517" s="18">
        <v>0</v>
      </c>
      <c r="AC517" s="23">
        <v>0</v>
      </c>
      <c r="AD517" s="14" t="str">
        <f>IF(E517=113,"Linn","Iowa ex-Linn")</f>
        <v>Iowa ex-Linn</v>
      </c>
      <c r="AE517" s="23">
        <f>IFERROR(AB517/W517,"N/M")</f>
        <v>0.0</v>
      </c>
      <c r="AF517" s="14" t="str">
        <f>B517&amp;"|"&amp;TEXT(E517,"000")&amp;"|"&amp;TEXT(M517,"0.0000")</f>
        <v>2015|165|0.6500</v>
      </c>
      <c r="AG517" s="22" t="str">
        <f>IF(AND(B517&gt;=2015,B517&lt;=2024,C517=19,G517=41,I517=2,K517="A",L517="RBUP",M517&gt;=0.5,M517&lt;=0.85),"IN","OUT")</f>
        <v>IN</v>
      </c>
    </row>
    <row r="518" spans="1:33">
      <c r="A518" s="14" t="s">
        <v>79</v>
      </c>
      <c r="B518" s="16">
        <v>2015</v>
      </c>
      <c r="C518" s="16">
        <v>19</v>
      </c>
      <c r="D518" s="14" t="s">
        <v>80</v>
      </c>
      <c r="E518" s="16">
        <v>165</v>
      </c>
      <c r="F518" s="14" t="s">
        <v>168</v>
      </c>
      <c r="G518" s="16">
        <v>41</v>
      </c>
      <c r="H518" s="14" t="s">
        <v>82</v>
      </c>
      <c r="I518" s="16">
        <v>2</v>
      </c>
      <c r="J518" s="14" t="s">
        <v>83</v>
      </c>
      <c r="K518" s="14" t="s">
        <v>84</v>
      </c>
      <c r="L518" s="14" t="s">
        <v>85</v>
      </c>
      <c r="M518" s="23">
        <v>0.7</v>
      </c>
      <c r="N518" s="16">
        <v>24</v>
      </c>
      <c r="O518" s="16">
        <v>22</v>
      </c>
      <c r="P518" s="16">
        <v>0</v>
      </c>
      <c r="Q518" s="16">
        <v>28</v>
      </c>
      <c r="R518" s="16">
        <v>0</v>
      </c>
      <c r="S518" s="14" t="s">
        <v>86</v>
      </c>
      <c r="T518" s="16">
        <v>1863</v>
      </c>
      <c r="U518" s="16">
        <v>0</v>
      </c>
      <c r="V518" s="18">
        <v>981539</v>
      </c>
      <c r="W518" s="18">
        <v>26394</v>
      </c>
      <c r="X518" s="18">
        <v>16809</v>
      </c>
      <c r="Y518" s="18">
        <v>0</v>
      </c>
      <c r="Z518" s="18">
        <v>0</v>
      </c>
      <c r="AA518" s="18">
        <v>0</v>
      </c>
      <c r="AB518" s="18">
        <v>0</v>
      </c>
      <c r="AC518" s="23">
        <v>0</v>
      </c>
      <c r="AD518" s="14" t="str">
        <f>IF(E518=113,"Linn","Iowa ex-Linn")</f>
        <v>Iowa ex-Linn</v>
      </c>
      <c r="AE518" s="23">
        <f>IFERROR(AB518/W518,"N/M")</f>
        <v>0.0</v>
      </c>
      <c r="AF518" s="14" t="str">
        <f>B518&amp;"|"&amp;TEXT(E518,"000")&amp;"|"&amp;TEXT(M518,"0.0000")</f>
        <v>2015|165|0.7000</v>
      </c>
      <c r="AG518" s="22" t="str">
        <f>IF(AND(B518&gt;=2015,B518&lt;=2024,C518=19,G518=41,I518=2,K518="A",L518="RBUP",M518&gt;=0.5,M518&lt;=0.85),"IN","OUT")</f>
        <v>IN</v>
      </c>
    </row>
    <row r="519" spans="1:33">
      <c r="A519" s="14" t="s">
        <v>79</v>
      </c>
      <c r="B519" s="16">
        <v>2015</v>
      </c>
      <c r="C519" s="16">
        <v>19</v>
      </c>
      <c r="D519" s="14" t="s">
        <v>80</v>
      </c>
      <c r="E519" s="16">
        <v>165</v>
      </c>
      <c r="F519" s="14" t="s">
        <v>168</v>
      </c>
      <c r="G519" s="16">
        <v>41</v>
      </c>
      <c r="H519" s="14" t="s">
        <v>82</v>
      </c>
      <c r="I519" s="16">
        <v>2</v>
      </c>
      <c r="J519" s="14" t="s">
        <v>83</v>
      </c>
      <c r="K519" s="14" t="s">
        <v>84</v>
      </c>
      <c r="L519" s="14" t="s">
        <v>85</v>
      </c>
      <c r="M519" s="23">
        <v>0.75</v>
      </c>
      <c r="N519" s="16">
        <v>88</v>
      </c>
      <c r="O519" s="16">
        <v>75</v>
      </c>
      <c r="P519" s="16">
        <v>0</v>
      </c>
      <c r="Q519" s="16">
        <v>119</v>
      </c>
      <c r="R519" s="16">
        <v>0</v>
      </c>
      <c r="S519" s="14" t="s">
        <v>86</v>
      </c>
      <c r="T519" s="16">
        <v>13153</v>
      </c>
      <c r="U519" s="16">
        <v>0</v>
      </c>
      <c r="V519" s="18">
        <v>7855272</v>
      </c>
      <c r="W519" s="18">
        <v>297846</v>
      </c>
      <c r="X519" s="18">
        <v>190989</v>
      </c>
      <c r="Y519" s="18">
        <v>0</v>
      </c>
      <c r="Z519" s="18">
        <v>0</v>
      </c>
      <c r="AA519" s="18">
        <v>0</v>
      </c>
      <c r="AB519" s="18">
        <v>0</v>
      </c>
      <c r="AC519" s="23">
        <v>0</v>
      </c>
      <c r="AD519" s="14" t="str">
        <f>IF(E519=113,"Linn","Iowa ex-Linn")</f>
        <v>Iowa ex-Linn</v>
      </c>
      <c r="AE519" s="23">
        <f>IFERROR(AB519/W519,"N/M")</f>
        <v>0.0</v>
      </c>
      <c r="AF519" s="14" t="str">
        <f>B519&amp;"|"&amp;TEXT(E519,"000")&amp;"|"&amp;TEXT(M519,"0.0000")</f>
        <v>2015|165|0.7500</v>
      </c>
      <c r="AG519" s="22" t="str">
        <f>IF(AND(B519&gt;=2015,B519&lt;=2024,C519=19,G519=41,I519=2,K519="A",L519="RBUP",M519&gt;=0.5,M519&lt;=0.85),"IN","OUT")</f>
        <v>IN</v>
      </c>
    </row>
    <row r="520" spans="1:33">
      <c r="A520" s="14" t="s">
        <v>79</v>
      </c>
      <c r="B520" s="16">
        <v>2015</v>
      </c>
      <c r="C520" s="16">
        <v>19</v>
      </c>
      <c r="D520" s="14" t="s">
        <v>80</v>
      </c>
      <c r="E520" s="16">
        <v>165</v>
      </c>
      <c r="F520" s="14" t="s">
        <v>168</v>
      </c>
      <c r="G520" s="16">
        <v>41</v>
      </c>
      <c r="H520" s="14" t="s">
        <v>82</v>
      </c>
      <c r="I520" s="16">
        <v>2</v>
      </c>
      <c r="J520" s="14" t="s">
        <v>83</v>
      </c>
      <c r="K520" s="14" t="s">
        <v>84</v>
      </c>
      <c r="L520" s="14" t="s">
        <v>85</v>
      </c>
      <c r="M520" s="23">
        <v>0.8</v>
      </c>
      <c r="N520" s="16">
        <v>279</v>
      </c>
      <c r="O520" s="16">
        <v>254</v>
      </c>
      <c r="P520" s="16">
        <v>4</v>
      </c>
      <c r="Q520" s="16">
        <v>424</v>
      </c>
      <c r="R520" s="16">
        <v>5</v>
      </c>
      <c r="S520" s="14" t="s">
        <v>86</v>
      </c>
      <c r="T520" s="16">
        <v>52639</v>
      </c>
      <c r="U520" s="16">
        <v>0</v>
      </c>
      <c r="V520" s="18">
        <v>33162121</v>
      </c>
      <c r="W520" s="18">
        <v>1637378</v>
      </c>
      <c r="X520" s="18">
        <v>962010</v>
      </c>
      <c r="Y520" s="18">
        <v>0</v>
      </c>
      <c r="Z520" s="18">
        <v>0</v>
      </c>
      <c r="AA520" s="18">
        <v>0</v>
      </c>
      <c r="AB520" s="18">
        <v>26602</v>
      </c>
      <c r="AC520" s="23">
        <v>0.02</v>
      </c>
      <c r="AD520" s="14" t="str">
        <f>IF(E520=113,"Linn","Iowa ex-Linn")</f>
        <v>Iowa ex-Linn</v>
      </c>
      <c r="AE520" s="23">
        <f>IFERROR(AB520/W520,"N/M")</f>
        <v>0.01624670662485999</v>
      </c>
      <c r="AF520" s="14" t="str">
        <f>B520&amp;"|"&amp;TEXT(E520,"000")&amp;"|"&amp;TEXT(M520,"0.0000")</f>
        <v>2015|165|0.8000</v>
      </c>
      <c r="AG520" s="22" t="str">
        <f>IF(AND(B520&gt;=2015,B520&lt;=2024,C520=19,G520=41,I520=2,K520="A",L520="RBUP",M520&gt;=0.5,M520&lt;=0.85),"IN","OUT")</f>
        <v>IN</v>
      </c>
    </row>
    <row r="521" spans="1:33">
      <c r="A521" s="14" t="s">
        <v>79</v>
      </c>
      <c r="B521" s="16">
        <v>2015</v>
      </c>
      <c r="C521" s="16">
        <v>19</v>
      </c>
      <c r="D521" s="14" t="s">
        <v>80</v>
      </c>
      <c r="E521" s="16">
        <v>165</v>
      </c>
      <c r="F521" s="14" t="s">
        <v>168</v>
      </c>
      <c r="G521" s="16">
        <v>41</v>
      </c>
      <c r="H521" s="14" t="s">
        <v>82</v>
      </c>
      <c r="I521" s="16">
        <v>2</v>
      </c>
      <c r="J521" s="14" t="s">
        <v>83</v>
      </c>
      <c r="K521" s="14" t="s">
        <v>84</v>
      </c>
      <c r="L521" s="14" t="s">
        <v>85</v>
      </c>
      <c r="M521" s="23">
        <v>0.85</v>
      </c>
      <c r="N521" s="16">
        <v>497</v>
      </c>
      <c r="O521" s="16">
        <v>451</v>
      </c>
      <c r="P521" s="16">
        <v>15</v>
      </c>
      <c r="Q521" s="16">
        <v>708</v>
      </c>
      <c r="R521" s="16">
        <v>18</v>
      </c>
      <c r="S521" s="14" t="s">
        <v>86</v>
      </c>
      <c r="T521" s="16">
        <v>96534</v>
      </c>
      <c r="U521" s="16">
        <v>0</v>
      </c>
      <c r="V521" s="18">
        <v>65469376</v>
      </c>
      <c r="W521" s="18">
        <v>3966643</v>
      </c>
      <c r="X521" s="18">
        <v>1853109</v>
      </c>
      <c r="Y521" s="18">
        <v>0</v>
      </c>
      <c r="Z521" s="18">
        <v>0</v>
      </c>
      <c r="AA521" s="18">
        <v>0</v>
      </c>
      <c r="AB521" s="18">
        <v>101761</v>
      </c>
      <c r="AC521" s="23">
        <v>0.03</v>
      </c>
      <c r="AD521" s="14" t="str">
        <f>IF(E521=113,"Linn","Iowa ex-Linn")</f>
        <v>Iowa ex-Linn</v>
      </c>
      <c r="AE521" s="23">
        <f>IFERROR(AB521/W521,"N/M")</f>
        <v>0.025654186676239834</v>
      </c>
      <c r="AF521" s="14" t="str">
        <f>B521&amp;"|"&amp;TEXT(E521,"000")&amp;"|"&amp;TEXT(M521,"0.0000")</f>
        <v>2015|165|0.8500</v>
      </c>
      <c r="AG521" s="22" t="str">
        <f>IF(AND(B521&gt;=2015,B521&lt;=2024,C521=19,G521=41,I521=2,K521="A",L521="RBUP",M521&gt;=0.5,M521&lt;=0.85),"IN","OUT")</f>
        <v>IN</v>
      </c>
    </row>
    <row r="522" spans="1:33">
      <c r="A522" s="14" t="s">
        <v>79</v>
      </c>
      <c r="B522" s="16">
        <v>2015</v>
      </c>
      <c r="C522" s="16">
        <v>19</v>
      </c>
      <c r="D522" s="14" t="s">
        <v>80</v>
      </c>
      <c r="E522" s="16">
        <v>167</v>
      </c>
      <c r="F522" s="14" t="s">
        <v>169</v>
      </c>
      <c r="G522" s="16">
        <v>41</v>
      </c>
      <c r="H522" s="14" t="s">
        <v>82</v>
      </c>
      <c r="I522" s="16">
        <v>2</v>
      </c>
      <c r="J522" s="14" t="s">
        <v>83</v>
      </c>
      <c r="K522" s="14" t="s">
        <v>84</v>
      </c>
      <c r="L522" s="14" t="s">
        <v>85</v>
      </c>
      <c r="M522" s="23">
        <v>0.5</v>
      </c>
      <c r="N522" s="16">
        <v>2</v>
      </c>
      <c r="O522" s="16">
        <v>2</v>
      </c>
      <c r="P522" s="16">
        <v>0</v>
      </c>
      <c r="Q522" s="16">
        <v>2</v>
      </c>
      <c r="R522" s="16">
        <v>0</v>
      </c>
      <c r="S522" s="14" t="s">
        <v>86</v>
      </c>
      <c r="T522" s="16">
        <v>201</v>
      </c>
      <c r="U522" s="16">
        <v>0</v>
      </c>
      <c r="V522" s="18">
        <v>84631</v>
      </c>
      <c r="W522" s="18">
        <v>659</v>
      </c>
      <c r="X522" s="18">
        <v>513</v>
      </c>
      <c r="Y522" s="18">
        <v>0</v>
      </c>
      <c r="Z522" s="18">
        <v>0</v>
      </c>
      <c r="AA522" s="18">
        <v>0</v>
      </c>
      <c r="AB522" s="18">
        <v>0</v>
      </c>
      <c r="AC522" s="23">
        <v>0</v>
      </c>
      <c r="AD522" s="14" t="str">
        <f>IF(E522=113,"Linn","Iowa ex-Linn")</f>
        <v>Iowa ex-Linn</v>
      </c>
      <c r="AE522" s="23">
        <f>IFERROR(AB522/W522,"N/M")</f>
        <v>0.0</v>
      </c>
      <c r="AF522" s="14" t="str">
        <f>B522&amp;"|"&amp;TEXT(E522,"000")&amp;"|"&amp;TEXT(M522,"0.0000")</f>
        <v>2015|167|0.5000</v>
      </c>
      <c r="AG522" s="22" t="str">
        <f>IF(AND(B522&gt;=2015,B522&lt;=2024,C522=19,G522=41,I522=2,K522="A",L522="RBUP",M522&gt;=0.5,M522&lt;=0.85),"IN","OUT")</f>
        <v>IN</v>
      </c>
    </row>
    <row r="523" spans="1:33">
      <c r="A523" s="14" t="s">
        <v>79</v>
      </c>
      <c r="B523" s="16">
        <v>2015</v>
      </c>
      <c r="C523" s="16">
        <v>19</v>
      </c>
      <c r="D523" s="14" t="s">
        <v>80</v>
      </c>
      <c r="E523" s="16">
        <v>167</v>
      </c>
      <c r="F523" s="14" t="s">
        <v>169</v>
      </c>
      <c r="G523" s="16">
        <v>41</v>
      </c>
      <c r="H523" s="14" t="s">
        <v>82</v>
      </c>
      <c r="I523" s="16">
        <v>2</v>
      </c>
      <c r="J523" s="14" t="s">
        <v>83</v>
      </c>
      <c r="K523" s="14" t="s">
        <v>84</v>
      </c>
      <c r="L523" s="14" t="s">
        <v>85</v>
      </c>
      <c r="M523" s="23">
        <v>0.6</v>
      </c>
      <c r="N523" s="16">
        <v>3</v>
      </c>
      <c r="O523" s="16">
        <v>3</v>
      </c>
      <c r="P523" s="16">
        <v>0</v>
      </c>
      <c r="Q523" s="16">
        <v>5</v>
      </c>
      <c r="R523" s="16">
        <v>0</v>
      </c>
      <c r="S523" s="14" t="s">
        <v>86</v>
      </c>
      <c r="T523" s="16">
        <v>175</v>
      </c>
      <c r="U523" s="16">
        <v>0</v>
      </c>
      <c r="V523" s="18">
        <v>81485</v>
      </c>
      <c r="W523" s="18">
        <v>1770</v>
      </c>
      <c r="X523" s="18">
        <v>1133</v>
      </c>
      <c r="Y523" s="18">
        <v>0</v>
      </c>
      <c r="Z523" s="18">
        <v>0</v>
      </c>
      <c r="AA523" s="18">
        <v>0</v>
      </c>
      <c r="AB523" s="18">
        <v>0</v>
      </c>
      <c r="AC523" s="23">
        <v>0</v>
      </c>
      <c r="AD523" s="14" t="str">
        <f>IF(E523=113,"Linn","Iowa ex-Linn")</f>
        <v>Iowa ex-Linn</v>
      </c>
      <c r="AE523" s="23">
        <f>IFERROR(AB523/W523,"N/M")</f>
        <v>0.0</v>
      </c>
      <c r="AF523" s="14" t="str">
        <f>B523&amp;"|"&amp;TEXT(E523,"000")&amp;"|"&amp;TEXT(M523,"0.0000")</f>
        <v>2015|167|0.6000</v>
      </c>
      <c r="AG523" s="22" t="str">
        <f>IF(AND(B523&gt;=2015,B523&lt;=2024,C523=19,G523=41,I523=2,K523="A",L523="RBUP",M523&gt;=0.5,M523&lt;=0.85),"IN","OUT")</f>
        <v>IN</v>
      </c>
    </row>
    <row r="524" spans="1:33">
      <c r="A524" s="14" t="s">
        <v>79</v>
      </c>
      <c r="B524" s="16">
        <v>2015</v>
      </c>
      <c r="C524" s="16">
        <v>19</v>
      </c>
      <c r="D524" s="14" t="s">
        <v>80</v>
      </c>
      <c r="E524" s="16">
        <v>167</v>
      </c>
      <c r="F524" s="14" t="s">
        <v>169</v>
      </c>
      <c r="G524" s="16">
        <v>41</v>
      </c>
      <c r="H524" s="14" t="s">
        <v>82</v>
      </c>
      <c r="I524" s="16">
        <v>2</v>
      </c>
      <c r="J524" s="14" t="s">
        <v>83</v>
      </c>
      <c r="K524" s="14" t="s">
        <v>84</v>
      </c>
      <c r="L524" s="14" t="s">
        <v>85</v>
      </c>
      <c r="M524" s="23">
        <v>0.65</v>
      </c>
      <c r="N524" s="16">
        <v>33</v>
      </c>
      <c r="O524" s="16">
        <v>33</v>
      </c>
      <c r="P524" s="16">
        <v>1</v>
      </c>
      <c r="Q524" s="16">
        <v>52</v>
      </c>
      <c r="R524" s="16">
        <v>1</v>
      </c>
      <c r="S524" s="14" t="s">
        <v>86</v>
      </c>
      <c r="T524" s="16">
        <v>3340</v>
      </c>
      <c r="U524" s="16">
        <v>0</v>
      </c>
      <c r="V524" s="18">
        <v>1793458</v>
      </c>
      <c r="W524" s="18">
        <v>40248</v>
      </c>
      <c r="X524" s="18">
        <v>26150</v>
      </c>
      <c r="Y524" s="18">
        <v>0</v>
      </c>
      <c r="Z524" s="18">
        <v>0</v>
      </c>
      <c r="AA524" s="18">
        <v>0</v>
      </c>
      <c r="AB524" s="18">
        <v>1577</v>
      </c>
      <c r="AC524" s="23">
        <v>0.04</v>
      </c>
      <c r="AD524" s="14" t="str">
        <f>IF(E524=113,"Linn","Iowa ex-Linn")</f>
        <v>Iowa ex-Linn</v>
      </c>
      <c r="AE524" s="23">
        <f>IFERROR(AB524/W524,"N/M")</f>
        <v>0.03918207115881534</v>
      </c>
      <c r="AF524" s="14" t="str">
        <f>B524&amp;"|"&amp;TEXT(E524,"000")&amp;"|"&amp;TEXT(M524,"0.0000")</f>
        <v>2015|167|0.6500</v>
      </c>
      <c r="AG524" s="22" t="str">
        <f>IF(AND(B524&gt;=2015,B524&lt;=2024,C524=19,G524=41,I524=2,K524="A",L524="RBUP",M524&gt;=0.5,M524&lt;=0.85),"IN","OUT")</f>
        <v>IN</v>
      </c>
    </row>
    <row r="525" spans="1:33">
      <c r="A525" s="14" t="s">
        <v>79</v>
      </c>
      <c r="B525" s="16">
        <v>2015</v>
      </c>
      <c r="C525" s="16">
        <v>19</v>
      </c>
      <c r="D525" s="14" t="s">
        <v>80</v>
      </c>
      <c r="E525" s="16">
        <v>167</v>
      </c>
      <c r="F525" s="14" t="s">
        <v>169</v>
      </c>
      <c r="G525" s="16">
        <v>41</v>
      </c>
      <c r="H525" s="14" t="s">
        <v>82</v>
      </c>
      <c r="I525" s="16">
        <v>2</v>
      </c>
      <c r="J525" s="14" t="s">
        <v>83</v>
      </c>
      <c r="K525" s="14" t="s">
        <v>84</v>
      </c>
      <c r="L525" s="14" t="s">
        <v>85</v>
      </c>
      <c r="M525" s="23">
        <v>0.7</v>
      </c>
      <c r="N525" s="16">
        <v>83</v>
      </c>
      <c r="O525" s="16">
        <v>66</v>
      </c>
      <c r="P525" s="16">
        <v>0</v>
      </c>
      <c r="Q525" s="16">
        <v>100</v>
      </c>
      <c r="R525" s="16">
        <v>0</v>
      </c>
      <c r="S525" s="14" t="s">
        <v>86</v>
      </c>
      <c r="T525" s="16">
        <v>8857</v>
      </c>
      <c r="U525" s="16">
        <v>0</v>
      </c>
      <c r="V525" s="18">
        <v>5188597</v>
      </c>
      <c r="W525" s="18">
        <v>164602</v>
      </c>
      <c r="X525" s="18">
        <v>108342</v>
      </c>
      <c r="Y525" s="18">
        <v>0</v>
      </c>
      <c r="Z525" s="18">
        <v>0</v>
      </c>
      <c r="AA525" s="18">
        <v>0</v>
      </c>
      <c r="AB525" s="18">
        <v>0</v>
      </c>
      <c r="AC525" s="23">
        <v>0</v>
      </c>
      <c r="AD525" s="14" t="str">
        <f>IF(E525=113,"Linn","Iowa ex-Linn")</f>
        <v>Iowa ex-Linn</v>
      </c>
      <c r="AE525" s="23">
        <f>IFERROR(AB525/W525,"N/M")</f>
        <v>0.0</v>
      </c>
      <c r="AF525" s="14" t="str">
        <f>B525&amp;"|"&amp;TEXT(E525,"000")&amp;"|"&amp;TEXT(M525,"0.0000")</f>
        <v>2015|167|0.7000</v>
      </c>
      <c r="AG525" s="22" t="str">
        <f>IF(AND(B525&gt;=2015,B525&lt;=2024,C525=19,G525=41,I525=2,K525="A",L525="RBUP",M525&gt;=0.5,M525&lt;=0.85),"IN","OUT")</f>
        <v>IN</v>
      </c>
    </row>
    <row r="526" spans="1:33">
      <c r="A526" s="14" t="s">
        <v>79</v>
      </c>
      <c r="B526" s="16">
        <v>2015</v>
      </c>
      <c r="C526" s="16">
        <v>19</v>
      </c>
      <c r="D526" s="14" t="s">
        <v>80</v>
      </c>
      <c r="E526" s="16">
        <v>167</v>
      </c>
      <c r="F526" s="14" t="s">
        <v>169</v>
      </c>
      <c r="G526" s="16">
        <v>41</v>
      </c>
      <c r="H526" s="14" t="s">
        <v>82</v>
      </c>
      <c r="I526" s="16">
        <v>2</v>
      </c>
      <c r="J526" s="14" t="s">
        <v>83</v>
      </c>
      <c r="K526" s="14" t="s">
        <v>84</v>
      </c>
      <c r="L526" s="14" t="s">
        <v>85</v>
      </c>
      <c r="M526" s="23">
        <v>0.75</v>
      </c>
      <c r="N526" s="16">
        <v>264</v>
      </c>
      <c r="O526" s="16">
        <v>230</v>
      </c>
      <c r="P526" s="16">
        <v>3</v>
      </c>
      <c r="Q526" s="16">
        <v>375</v>
      </c>
      <c r="R526" s="16">
        <v>3</v>
      </c>
      <c r="S526" s="14" t="s">
        <v>86</v>
      </c>
      <c r="T526" s="16">
        <v>37867</v>
      </c>
      <c r="U526" s="16">
        <v>0</v>
      </c>
      <c r="V526" s="18">
        <v>23439517</v>
      </c>
      <c r="W526" s="18">
        <v>1040012</v>
      </c>
      <c r="X526" s="18">
        <v>652133</v>
      </c>
      <c r="Y526" s="18">
        <v>0</v>
      </c>
      <c r="Z526" s="18">
        <v>0</v>
      </c>
      <c r="AA526" s="18">
        <v>0</v>
      </c>
      <c r="AB526" s="18">
        <v>19175</v>
      </c>
      <c r="AC526" s="23">
        <v>0.02</v>
      </c>
      <c r="AD526" s="14" t="str">
        <f>IF(E526=113,"Linn","Iowa ex-Linn")</f>
        <v>Iowa ex-Linn</v>
      </c>
      <c r="AE526" s="23">
        <f>IFERROR(AB526/W526,"N/M")</f>
        <v>0.018437287262070053</v>
      </c>
      <c r="AF526" s="14" t="str">
        <f>B526&amp;"|"&amp;TEXT(E526,"000")&amp;"|"&amp;TEXT(M526,"0.0000")</f>
        <v>2015|167|0.7500</v>
      </c>
      <c r="AG526" s="22" t="str">
        <f>IF(AND(B526&gt;=2015,B526&lt;=2024,C526=19,G526=41,I526=2,K526="A",L526="RBUP",M526&gt;=0.5,M526&lt;=0.85),"IN","OUT")</f>
        <v>IN</v>
      </c>
    </row>
    <row r="527" spans="1:33">
      <c r="A527" s="14" t="s">
        <v>79</v>
      </c>
      <c r="B527" s="16">
        <v>2015</v>
      </c>
      <c r="C527" s="16">
        <v>19</v>
      </c>
      <c r="D527" s="14" t="s">
        <v>80</v>
      </c>
      <c r="E527" s="16">
        <v>167</v>
      </c>
      <c r="F527" s="14" t="s">
        <v>169</v>
      </c>
      <c r="G527" s="16">
        <v>41</v>
      </c>
      <c r="H527" s="14" t="s">
        <v>82</v>
      </c>
      <c r="I527" s="16">
        <v>2</v>
      </c>
      <c r="J527" s="14" t="s">
        <v>83</v>
      </c>
      <c r="K527" s="14" t="s">
        <v>84</v>
      </c>
      <c r="L527" s="14" t="s">
        <v>85</v>
      </c>
      <c r="M527" s="23">
        <v>0.8</v>
      </c>
      <c r="N527" s="16">
        <v>476</v>
      </c>
      <c r="O527" s="16">
        <v>425</v>
      </c>
      <c r="P527" s="16">
        <v>15</v>
      </c>
      <c r="Q527" s="16">
        <v>636</v>
      </c>
      <c r="R527" s="16">
        <v>16</v>
      </c>
      <c r="S527" s="14" t="s">
        <v>86</v>
      </c>
      <c r="T527" s="16">
        <v>76464</v>
      </c>
      <c r="U527" s="16">
        <v>0</v>
      </c>
      <c r="V527" s="18">
        <v>51132712</v>
      </c>
      <c r="W527" s="18">
        <v>2852925</v>
      </c>
      <c r="X527" s="18">
        <v>1684345</v>
      </c>
      <c r="Y527" s="18">
        <v>0</v>
      </c>
      <c r="Z527" s="18">
        <v>0</v>
      </c>
      <c r="AA527" s="18">
        <v>0</v>
      </c>
      <c r="AB527" s="18">
        <v>117278</v>
      </c>
      <c r="AC527" s="23">
        <v>0.04</v>
      </c>
      <c r="AD527" s="14" t="str">
        <f>IF(E527=113,"Linn","Iowa ex-Linn")</f>
        <v>Iowa ex-Linn</v>
      </c>
      <c r="AE527" s="23">
        <f>IFERROR(AB527/W527,"N/M")</f>
        <v>0.041107985663836236</v>
      </c>
      <c r="AF527" s="14" t="str">
        <f>B527&amp;"|"&amp;TEXT(E527,"000")&amp;"|"&amp;TEXT(M527,"0.0000")</f>
        <v>2015|167|0.8000</v>
      </c>
      <c r="AG527" s="22" t="str">
        <f>IF(AND(B527&gt;=2015,B527&lt;=2024,C527=19,G527=41,I527=2,K527="A",L527="RBUP",M527&gt;=0.5,M527&lt;=0.85),"IN","OUT")</f>
        <v>IN</v>
      </c>
    </row>
    <row r="528" spans="1:33">
      <c r="A528" s="14" t="s">
        <v>79</v>
      </c>
      <c r="B528" s="16">
        <v>2015</v>
      </c>
      <c r="C528" s="16">
        <v>19</v>
      </c>
      <c r="D528" s="14" t="s">
        <v>80</v>
      </c>
      <c r="E528" s="16">
        <v>167</v>
      </c>
      <c r="F528" s="14" t="s">
        <v>169</v>
      </c>
      <c r="G528" s="16">
        <v>41</v>
      </c>
      <c r="H528" s="14" t="s">
        <v>82</v>
      </c>
      <c r="I528" s="16">
        <v>2</v>
      </c>
      <c r="J528" s="14" t="s">
        <v>83</v>
      </c>
      <c r="K528" s="14" t="s">
        <v>84</v>
      </c>
      <c r="L528" s="14" t="s">
        <v>85</v>
      </c>
      <c r="M528" s="23">
        <v>0.85</v>
      </c>
      <c r="N528" s="16">
        <v>515</v>
      </c>
      <c r="O528" s="16">
        <v>465</v>
      </c>
      <c r="P528" s="16">
        <v>50</v>
      </c>
      <c r="Q528" s="16">
        <v>874</v>
      </c>
      <c r="R528" s="16">
        <v>71</v>
      </c>
      <c r="S528" s="14" t="s">
        <v>86</v>
      </c>
      <c r="T528" s="16">
        <v>97173</v>
      </c>
      <c r="U528" s="16">
        <v>0</v>
      </c>
      <c r="V528" s="18">
        <v>69483743</v>
      </c>
      <c r="W528" s="18">
        <v>4817454</v>
      </c>
      <c r="X528" s="18">
        <v>2191902</v>
      </c>
      <c r="Y528" s="18">
        <v>0</v>
      </c>
      <c r="Z528" s="18">
        <v>0</v>
      </c>
      <c r="AA528" s="18">
        <v>0</v>
      </c>
      <c r="AB528" s="18">
        <v>303436</v>
      </c>
      <c r="AC528" s="23">
        <v>0.06</v>
      </c>
      <c r="AD528" s="14" t="str">
        <f>IF(E528=113,"Linn","Iowa ex-Linn")</f>
        <v>Iowa ex-Linn</v>
      </c>
      <c r="AE528" s="23">
        <f>IFERROR(AB528/W528,"N/M")</f>
        <v>0.06298679759059453</v>
      </c>
      <c r="AF528" s="14" t="str">
        <f>B528&amp;"|"&amp;TEXT(E528,"000")&amp;"|"&amp;TEXT(M528,"0.0000")</f>
        <v>2015|167|0.8500</v>
      </c>
      <c r="AG528" s="22" t="str">
        <f>IF(AND(B528&gt;=2015,B528&lt;=2024,C528=19,G528=41,I528=2,K528="A",L528="RBUP",M528&gt;=0.5,M528&lt;=0.85),"IN","OUT")</f>
        <v>IN</v>
      </c>
    </row>
    <row r="529" spans="1:33">
      <c r="A529" s="14" t="s">
        <v>79</v>
      </c>
      <c r="B529" s="16">
        <v>2015</v>
      </c>
      <c r="C529" s="16">
        <v>19</v>
      </c>
      <c r="D529" s="14" t="s">
        <v>80</v>
      </c>
      <c r="E529" s="16">
        <v>169</v>
      </c>
      <c r="F529" s="14" t="s">
        <v>170</v>
      </c>
      <c r="G529" s="16">
        <v>41</v>
      </c>
      <c r="H529" s="14" t="s">
        <v>82</v>
      </c>
      <c r="I529" s="16">
        <v>2</v>
      </c>
      <c r="J529" s="14" t="s">
        <v>83</v>
      </c>
      <c r="K529" s="14" t="s">
        <v>84</v>
      </c>
      <c r="L529" s="14" t="s">
        <v>85</v>
      </c>
      <c r="M529" s="23">
        <v>0.65</v>
      </c>
      <c r="N529" s="16">
        <v>3</v>
      </c>
      <c r="O529" s="16">
        <v>2</v>
      </c>
      <c r="P529" s="16">
        <v>0</v>
      </c>
      <c r="Q529" s="16">
        <v>2</v>
      </c>
      <c r="R529" s="16">
        <v>0</v>
      </c>
      <c r="S529" s="14" t="s">
        <v>86</v>
      </c>
      <c r="T529" s="16">
        <v>61</v>
      </c>
      <c r="U529" s="16">
        <v>0</v>
      </c>
      <c r="V529" s="18">
        <v>28934</v>
      </c>
      <c r="W529" s="18">
        <v>582</v>
      </c>
      <c r="X529" s="18">
        <v>343</v>
      </c>
      <c r="Y529" s="18">
        <v>0</v>
      </c>
      <c r="Z529" s="18">
        <v>0</v>
      </c>
      <c r="AA529" s="18">
        <v>0</v>
      </c>
      <c r="AB529" s="18">
        <v>0</v>
      </c>
      <c r="AC529" s="23">
        <v>0</v>
      </c>
      <c r="AD529" s="14" t="str">
        <f>IF(E529=113,"Linn","Iowa ex-Linn")</f>
        <v>Iowa ex-Linn</v>
      </c>
      <c r="AE529" s="23">
        <f>IFERROR(AB529/W529,"N/M")</f>
        <v>0.0</v>
      </c>
      <c r="AF529" s="14" t="str">
        <f>B529&amp;"|"&amp;TEXT(E529,"000")&amp;"|"&amp;TEXT(M529,"0.0000")</f>
        <v>2015|169|0.6500</v>
      </c>
      <c r="AG529" s="22" t="str">
        <f>IF(AND(B529&gt;=2015,B529&lt;=2024,C529=19,G529=41,I529=2,K529="A",L529="RBUP",M529&gt;=0.5,M529&lt;=0.85),"IN","OUT")</f>
        <v>IN</v>
      </c>
    </row>
    <row r="530" spans="1:33">
      <c r="A530" s="14" t="s">
        <v>79</v>
      </c>
      <c r="B530" s="16">
        <v>2015</v>
      </c>
      <c r="C530" s="16">
        <v>19</v>
      </c>
      <c r="D530" s="14" t="s">
        <v>80</v>
      </c>
      <c r="E530" s="16">
        <v>169</v>
      </c>
      <c r="F530" s="14" t="s">
        <v>170</v>
      </c>
      <c r="G530" s="16">
        <v>41</v>
      </c>
      <c r="H530" s="14" t="s">
        <v>82</v>
      </c>
      <c r="I530" s="16">
        <v>2</v>
      </c>
      <c r="J530" s="14" t="s">
        <v>83</v>
      </c>
      <c r="K530" s="14" t="s">
        <v>84</v>
      </c>
      <c r="L530" s="14" t="s">
        <v>85</v>
      </c>
      <c r="M530" s="23">
        <v>0.7</v>
      </c>
      <c r="N530" s="16">
        <v>21</v>
      </c>
      <c r="O530" s="16">
        <v>19</v>
      </c>
      <c r="P530" s="16">
        <v>0</v>
      </c>
      <c r="Q530" s="16">
        <v>36</v>
      </c>
      <c r="R530" s="16">
        <v>0</v>
      </c>
      <c r="S530" s="14" t="s">
        <v>86</v>
      </c>
      <c r="T530" s="16">
        <v>1447</v>
      </c>
      <c r="U530" s="16">
        <v>0</v>
      </c>
      <c r="V530" s="18">
        <v>782406</v>
      </c>
      <c r="W530" s="18">
        <v>18578</v>
      </c>
      <c r="X530" s="18">
        <v>11568</v>
      </c>
      <c r="Y530" s="18">
        <v>0</v>
      </c>
      <c r="Z530" s="18">
        <v>0</v>
      </c>
      <c r="AA530" s="18">
        <v>0</v>
      </c>
      <c r="AB530" s="18">
        <v>0</v>
      </c>
      <c r="AC530" s="23">
        <v>0</v>
      </c>
      <c r="AD530" s="14" t="str">
        <f>IF(E530=113,"Linn","Iowa ex-Linn")</f>
        <v>Iowa ex-Linn</v>
      </c>
      <c r="AE530" s="23">
        <f>IFERROR(AB530/W530,"N/M")</f>
        <v>0.0</v>
      </c>
      <c r="AF530" s="14" t="str">
        <f>B530&amp;"|"&amp;TEXT(E530,"000")&amp;"|"&amp;TEXT(M530,"0.0000")</f>
        <v>2015|169|0.7000</v>
      </c>
      <c r="AG530" s="22" t="str">
        <f>IF(AND(B530&gt;=2015,B530&lt;=2024,C530=19,G530=41,I530=2,K530="A",L530="RBUP",M530&gt;=0.5,M530&lt;=0.85),"IN","OUT")</f>
        <v>IN</v>
      </c>
    </row>
    <row r="531" spans="1:33">
      <c r="A531" s="14" t="s">
        <v>79</v>
      </c>
      <c r="B531" s="16">
        <v>2015</v>
      </c>
      <c r="C531" s="16">
        <v>19</v>
      </c>
      <c r="D531" s="14" t="s">
        <v>80</v>
      </c>
      <c r="E531" s="16">
        <v>169</v>
      </c>
      <c r="F531" s="14" t="s">
        <v>170</v>
      </c>
      <c r="G531" s="16">
        <v>41</v>
      </c>
      <c r="H531" s="14" t="s">
        <v>82</v>
      </c>
      <c r="I531" s="16">
        <v>2</v>
      </c>
      <c r="J531" s="14" t="s">
        <v>83</v>
      </c>
      <c r="K531" s="14" t="s">
        <v>84</v>
      </c>
      <c r="L531" s="14" t="s">
        <v>85</v>
      </c>
      <c r="M531" s="23">
        <v>0.75</v>
      </c>
      <c r="N531" s="16">
        <v>90</v>
      </c>
      <c r="O531" s="16">
        <v>75</v>
      </c>
      <c r="P531" s="16">
        <v>4</v>
      </c>
      <c r="Q531" s="16">
        <v>112</v>
      </c>
      <c r="R531" s="16">
        <v>4</v>
      </c>
      <c r="S531" s="14" t="s">
        <v>86</v>
      </c>
      <c r="T531" s="16">
        <v>5812</v>
      </c>
      <c r="U531" s="16">
        <v>0</v>
      </c>
      <c r="V531" s="18">
        <v>3207796</v>
      </c>
      <c r="W531" s="18">
        <v>126447</v>
      </c>
      <c r="X531" s="18">
        <v>73090</v>
      </c>
      <c r="Y531" s="18">
        <v>0</v>
      </c>
      <c r="Z531" s="18">
        <v>0</v>
      </c>
      <c r="AA531" s="18">
        <v>0</v>
      </c>
      <c r="AB531" s="18">
        <v>5171</v>
      </c>
      <c r="AC531" s="23">
        <v>0.04</v>
      </c>
      <c r="AD531" s="14" t="str">
        <f>IF(E531=113,"Linn","Iowa ex-Linn")</f>
        <v>Iowa ex-Linn</v>
      </c>
      <c r="AE531" s="23">
        <f>IFERROR(AB531/W531,"N/M")</f>
        <v>0.04089460406336252</v>
      </c>
      <c r="AF531" s="14" t="str">
        <f>B531&amp;"|"&amp;TEXT(E531,"000")&amp;"|"&amp;TEXT(M531,"0.0000")</f>
        <v>2015|169|0.7500</v>
      </c>
      <c r="AG531" s="22" t="str">
        <f>IF(AND(B531&gt;=2015,B531&lt;=2024,C531=19,G531=41,I531=2,K531="A",L531="RBUP",M531&gt;=0.5,M531&lt;=0.85),"IN","OUT")</f>
        <v>IN</v>
      </c>
    </row>
    <row r="532" spans="1:33">
      <c r="A532" s="14" t="s">
        <v>79</v>
      </c>
      <c r="B532" s="16">
        <v>2015</v>
      </c>
      <c r="C532" s="16">
        <v>19</v>
      </c>
      <c r="D532" s="14" t="s">
        <v>80</v>
      </c>
      <c r="E532" s="16">
        <v>169</v>
      </c>
      <c r="F532" s="14" t="s">
        <v>170</v>
      </c>
      <c r="G532" s="16">
        <v>41</v>
      </c>
      <c r="H532" s="14" t="s">
        <v>82</v>
      </c>
      <c r="I532" s="16">
        <v>2</v>
      </c>
      <c r="J532" s="14" t="s">
        <v>83</v>
      </c>
      <c r="K532" s="14" t="s">
        <v>84</v>
      </c>
      <c r="L532" s="14" t="s">
        <v>85</v>
      </c>
      <c r="M532" s="23">
        <v>0.8</v>
      </c>
      <c r="N532" s="16">
        <v>308</v>
      </c>
      <c r="O532" s="16">
        <v>249</v>
      </c>
      <c r="P532" s="16">
        <v>24</v>
      </c>
      <c r="Q532" s="16">
        <v>390</v>
      </c>
      <c r="R532" s="16">
        <v>33</v>
      </c>
      <c r="S532" s="14" t="s">
        <v>86</v>
      </c>
      <c r="T532" s="16">
        <v>39505</v>
      </c>
      <c r="U532" s="16">
        <v>0</v>
      </c>
      <c r="V532" s="18">
        <v>24411391</v>
      </c>
      <c r="W532" s="18">
        <v>1147988</v>
      </c>
      <c r="X532" s="18">
        <v>646148</v>
      </c>
      <c r="Y532" s="18">
        <v>0</v>
      </c>
      <c r="Z532" s="18">
        <v>0</v>
      </c>
      <c r="AA532" s="18">
        <v>0</v>
      </c>
      <c r="AB532" s="18">
        <v>131814</v>
      </c>
      <c r="AC532" s="23">
        <v>0.11</v>
      </c>
      <c r="AD532" s="14" t="str">
        <f>IF(E532=113,"Linn","Iowa ex-Linn")</f>
        <v>Iowa ex-Linn</v>
      </c>
      <c r="AE532" s="23">
        <f>IFERROR(AB532/W532,"N/M")</f>
        <v>0.1148217577187218</v>
      </c>
      <c r="AF532" s="14" t="str">
        <f>B532&amp;"|"&amp;TEXT(E532,"000")&amp;"|"&amp;TEXT(M532,"0.0000")</f>
        <v>2015|169|0.8000</v>
      </c>
      <c r="AG532" s="22" t="str">
        <f>IF(AND(B532&gt;=2015,B532&lt;=2024,C532=19,G532=41,I532=2,K532="A",L532="RBUP",M532&gt;=0.5,M532&lt;=0.85),"IN","OUT")</f>
        <v>IN</v>
      </c>
    </row>
    <row r="533" spans="1:33">
      <c r="A533" s="14" t="s">
        <v>79</v>
      </c>
      <c r="B533" s="16">
        <v>2015</v>
      </c>
      <c r="C533" s="16">
        <v>19</v>
      </c>
      <c r="D533" s="14" t="s">
        <v>80</v>
      </c>
      <c r="E533" s="16">
        <v>169</v>
      </c>
      <c r="F533" s="14" t="s">
        <v>170</v>
      </c>
      <c r="G533" s="16">
        <v>41</v>
      </c>
      <c r="H533" s="14" t="s">
        <v>82</v>
      </c>
      <c r="I533" s="16">
        <v>2</v>
      </c>
      <c r="J533" s="14" t="s">
        <v>83</v>
      </c>
      <c r="K533" s="14" t="s">
        <v>84</v>
      </c>
      <c r="L533" s="14" t="s">
        <v>85</v>
      </c>
      <c r="M533" s="23">
        <v>0.85</v>
      </c>
      <c r="N533" s="16">
        <v>514</v>
      </c>
      <c r="O533" s="16">
        <v>441</v>
      </c>
      <c r="P533" s="16">
        <v>49</v>
      </c>
      <c r="Q533" s="16">
        <v>749</v>
      </c>
      <c r="R533" s="16">
        <v>64</v>
      </c>
      <c r="S533" s="14" t="s">
        <v>86</v>
      </c>
      <c r="T533" s="16">
        <v>93616</v>
      </c>
      <c r="U533" s="16">
        <v>0</v>
      </c>
      <c r="V533" s="18">
        <v>61416025</v>
      </c>
      <c r="W533" s="18">
        <v>3504661</v>
      </c>
      <c r="X533" s="18">
        <v>1659410</v>
      </c>
      <c r="Y533" s="18">
        <v>0</v>
      </c>
      <c r="Z533" s="18">
        <v>0</v>
      </c>
      <c r="AA533" s="18">
        <v>0</v>
      </c>
      <c r="AB533" s="18">
        <v>299956</v>
      </c>
      <c r="AC533" s="23">
        <v>0.09</v>
      </c>
      <c r="AD533" s="14" t="str">
        <f>IF(E533=113,"Linn","Iowa ex-Linn")</f>
        <v>Iowa ex-Linn</v>
      </c>
      <c r="AE533" s="23">
        <f>IFERROR(AB533/W533,"N/M")</f>
        <v>0.08558773587516738</v>
      </c>
      <c r="AF533" s="14" t="str">
        <f>B533&amp;"|"&amp;TEXT(E533,"000")&amp;"|"&amp;TEXT(M533,"0.0000")</f>
        <v>2015|169|0.8500</v>
      </c>
      <c r="AG533" s="22" t="str">
        <f>IF(AND(B533&gt;=2015,B533&lt;=2024,C533=19,G533=41,I533=2,K533="A",L533="RBUP",M533&gt;=0.5,M533&lt;=0.85),"IN","OUT")</f>
        <v>IN</v>
      </c>
    </row>
    <row r="534" spans="1:33">
      <c r="A534" s="14" t="s">
        <v>79</v>
      </c>
      <c r="B534" s="16">
        <v>2015</v>
      </c>
      <c r="C534" s="16">
        <v>19</v>
      </c>
      <c r="D534" s="14" t="s">
        <v>80</v>
      </c>
      <c r="E534" s="16">
        <v>171</v>
      </c>
      <c r="F534" s="14" t="s">
        <v>171</v>
      </c>
      <c r="G534" s="16">
        <v>41</v>
      </c>
      <c r="H534" s="14" t="s">
        <v>82</v>
      </c>
      <c r="I534" s="16">
        <v>2</v>
      </c>
      <c r="J534" s="14" t="s">
        <v>83</v>
      </c>
      <c r="K534" s="14" t="s">
        <v>84</v>
      </c>
      <c r="L534" s="14" t="s">
        <v>85</v>
      </c>
      <c r="M534" s="23">
        <v>0.5</v>
      </c>
      <c r="N534" s="16">
        <v>2</v>
      </c>
      <c r="O534" s="16">
        <v>1</v>
      </c>
      <c r="P534" s="16">
        <v>0</v>
      </c>
      <c r="Q534" s="16">
        <v>1</v>
      </c>
      <c r="R534" s="16">
        <v>0</v>
      </c>
      <c r="S534" s="14" t="s">
        <v>86</v>
      </c>
      <c r="T534" s="16">
        <v>152</v>
      </c>
      <c r="U534" s="16">
        <v>0</v>
      </c>
      <c r="V534" s="18">
        <v>52952</v>
      </c>
      <c r="W534" s="18">
        <v>301</v>
      </c>
      <c r="X534" s="18">
        <v>202</v>
      </c>
      <c r="Y534" s="18">
        <v>0</v>
      </c>
      <c r="Z534" s="18">
        <v>0</v>
      </c>
      <c r="AA534" s="18">
        <v>0</v>
      </c>
      <c r="AB534" s="18">
        <v>0</v>
      </c>
      <c r="AC534" s="23">
        <v>0</v>
      </c>
      <c r="AD534" s="14" t="str">
        <f>IF(E534=113,"Linn","Iowa ex-Linn")</f>
        <v>Iowa ex-Linn</v>
      </c>
      <c r="AE534" s="23">
        <f>IFERROR(AB534/W534,"N/M")</f>
        <v>0.0</v>
      </c>
      <c r="AF534" s="14" t="str">
        <f>B534&amp;"|"&amp;TEXT(E534,"000")&amp;"|"&amp;TEXT(M534,"0.0000")</f>
        <v>2015|171|0.5000</v>
      </c>
      <c r="AG534" s="22" t="str">
        <f>IF(AND(B534&gt;=2015,B534&lt;=2024,C534=19,G534=41,I534=2,K534="A",L534="RBUP",M534&gt;=0.5,M534&lt;=0.85),"IN","OUT")</f>
        <v>IN</v>
      </c>
    </row>
    <row r="535" spans="1:33">
      <c r="A535" s="14" t="s">
        <v>79</v>
      </c>
      <c r="B535" s="16">
        <v>2015</v>
      </c>
      <c r="C535" s="16">
        <v>19</v>
      </c>
      <c r="D535" s="14" t="s">
        <v>80</v>
      </c>
      <c r="E535" s="16">
        <v>171</v>
      </c>
      <c r="F535" s="14" t="s">
        <v>171</v>
      </c>
      <c r="G535" s="16">
        <v>41</v>
      </c>
      <c r="H535" s="14" t="s">
        <v>82</v>
      </c>
      <c r="I535" s="16">
        <v>2</v>
      </c>
      <c r="J535" s="14" t="s">
        <v>83</v>
      </c>
      <c r="K535" s="14" t="s">
        <v>84</v>
      </c>
      <c r="L535" s="14" t="s">
        <v>85</v>
      </c>
      <c r="M535" s="23">
        <v>0.55</v>
      </c>
      <c r="N535" s="16">
        <v>1</v>
      </c>
      <c r="O535" s="16">
        <v>1</v>
      </c>
      <c r="P535" s="16">
        <v>0</v>
      </c>
      <c r="Q535" s="16">
        <v>2</v>
      </c>
      <c r="R535" s="16">
        <v>0</v>
      </c>
      <c r="S535" s="14" t="s">
        <v>86</v>
      </c>
      <c r="T535" s="16">
        <v>53</v>
      </c>
      <c r="U535" s="16">
        <v>0</v>
      </c>
      <c r="V535" s="18">
        <v>22649</v>
      </c>
      <c r="W535" s="18">
        <v>233</v>
      </c>
      <c r="X535" s="18">
        <v>149</v>
      </c>
      <c r="Y535" s="18">
        <v>0</v>
      </c>
      <c r="Z535" s="18">
        <v>0</v>
      </c>
      <c r="AA535" s="18">
        <v>0</v>
      </c>
      <c r="AB535" s="18">
        <v>0</v>
      </c>
      <c r="AC535" s="23">
        <v>0</v>
      </c>
      <c r="AD535" s="14" t="str">
        <f>IF(E535=113,"Linn","Iowa ex-Linn")</f>
        <v>Iowa ex-Linn</v>
      </c>
      <c r="AE535" s="23">
        <f>IFERROR(AB535/W535,"N/M")</f>
        <v>0.0</v>
      </c>
      <c r="AF535" s="14" t="str">
        <f>B535&amp;"|"&amp;TEXT(E535,"000")&amp;"|"&amp;TEXT(M535,"0.0000")</f>
        <v>2015|171|0.5500</v>
      </c>
      <c r="AG535" s="22" t="str">
        <f>IF(AND(B535&gt;=2015,B535&lt;=2024,C535=19,G535=41,I535=2,K535="A",L535="RBUP",M535&gt;=0.5,M535&lt;=0.85),"IN","OUT")</f>
        <v>IN</v>
      </c>
    </row>
    <row r="536" spans="1:33">
      <c r="A536" s="14" t="s">
        <v>79</v>
      </c>
      <c r="B536" s="16">
        <v>2015</v>
      </c>
      <c r="C536" s="16">
        <v>19</v>
      </c>
      <c r="D536" s="14" t="s">
        <v>80</v>
      </c>
      <c r="E536" s="16">
        <v>171</v>
      </c>
      <c r="F536" s="14" t="s">
        <v>171</v>
      </c>
      <c r="G536" s="16">
        <v>41</v>
      </c>
      <c r="H536" s="14" t="s">
        <v>82</v>
      </c>
      <c r="I536" s="16">
        <v>2</v>
      </c>
      <c r="J536" s="14" t="s">
        <v>83</v>
      </c>
      <c r="K536" s="14" t="s">
        <v>84</v>
      </c>
      <c r="L536" s="14" t="s">
        <v>85</v>
      </c>
      <c r="M536" s="23">
        <v>0.6</v>
      </c>
      <c r="N536" s="16">
        <v>4</v>
      </c>
      <c r="O536" s="16">
        <v>2</v>
      </c>
      <c r="P536" s="16">
        <v>0</v>
      </c>
      <c r="Q536" s="16">
        <v>2</v>
      </c>
      <c r="R536" s="16">
        <v>0</v>
      </c>
      <c r="S536" s="14" t="s">
        <v>86</v>
      </c>
      <c r="T536" s="16">
        <v>53</v>
      </c>
      <c r="U536" s="16">
        <v>0</v>
      </c>
      <c r="V536" s="18">
        <v>13615</v>
      </c>
      <c r="W536" s="18">
        <v>4682</v>
      </c>
      <c r="X536" s="18">
        <v>2996</v>
      </c>
      <c r="Y536" s="18">
        <v>0</v>
      </c>
      <c r="Z536" s="18">
        <v>0</v>
      </c>
      <c r="AA536" s="18">
        <v>0</v>
      </c>
      <c r="AB536" s="18">
        <v>0</v>
      </c>
      <c r="AC536" s="23">
        <v>0</v>
      </c>
      <c r="AD536" s="14" t="str">
        <f>IF(E536=113,"Linn","Iowa ex-Linn")</f>
        <v>Iowa ex-Linn</v>
      </c>
      <c r="AE536" s="23">
        <f>IFERROR(AB536/W536,"N/M")</f>
        <v>0.0</v>
      </c>
      <c r="AF536" s="14" t="str">
        <f>B536&amp;"|"&amp;TEXT(E536,"000")&amp;"|"&amp;TEXT(M536,"0.0000")</f>
        <v>2015|171|0.6000</v>
      </c>
      <c r="AG536" s="22" t="str">
        <f>IF(AND(B536&gt;=2015,B536&lt;=2024,C536=19,G536=41,I536=2,K536="A",L536="RBUP",M536&gt;=0.5,M536&lt;=0.85),"IN","OUT")</f>
        <v>IN</v>
      </c>
    </row>
    <row r="537" spans="1:33">
      <c r="A537" s="14" t="s">
        <v>79</v>
      </c>
      <c r="B537" s="16">
        <v>2015</v>
      </c>
      <c r="C537" s="16">
        <v>19</v>
      </c>
      <c r="D537" s="14" t="s">
        <v>80</v>
      </c>
      <c r="E537" s="16">
        <v>171</v>
      </c>
      <c r="F537" s="14" t="s">
        <v>171</v>
      </c>
      <c r="G537" s="16">
        <v>41</v>
      </c>
      <c r="H537" s="14" t="s">
        <v>82</v>
      </c>
      <c r="I537" s="16">
        <v>2</v>
      </c>
      <c r="J537" s="14" t="s">
        <v>83</v>
      </c>
      <c r="K537" s="14" t="s">
        <v>84</v>
      </c>
      <c r="L537" s="14" t="s">
        <v>85</v>
      </c>
      <c r="M537" s="23">
        <v>0.65</v>
      </c>
      <c r="N537" s="16">
        <v>5</v>
      </c>
      <c r="O537" s="16">
        <v>5</v>
      </c>
      <c r="P537" s="16">
        <v>0</v>
      </c>
      <c r="Q537" s="16">
        <v>9</v>
      </c>
      <c r="R537" s="16">
        <v>0</v>
      </c>
      <c r="S537" s="14" t="s">
        <v>86</v>
      </c>
      <c r="T537" s="16">
        <v>722</v>
      </c>
      <c r="U537" s="16">
        <v>0</v>
      </c>
      <c r="V537" s="18">
        <v>348992</v>
      </c>
      <c r="W537" s="18">
        <v>5443</v>
      </c>
      <c r="X537" s="18">
        <v>3661</v>
      </c>
      <c r="Y537" s="18">
        <v>0</v>
      </c>
      <c r="Z537" s="18">
        <v>0</v>
      </c>
      <c r="AA537" s="18">
        <v>0</v>
      </c>
      <c r="AB537" s="18">
        <v>0</v>
      </c>
      <c r="AC537" s="23">
        <v>0</v>
      </c>
      <c r="AD537" s="14" t="str">
        <f>IF(E537=113,"Linn","Iowa ex-Linn")</f>
        <v>Iowa ex-Linn</v>
      </c>
      <c r="AE537" s="23">
        <f>IFERROR(AB537/W537,"N/M")</f>
        <v>0.0</v>
      </c>
      <c r="AF537" s="14" t="str">
        <f>B537&amp;"|"&amp;TEXT(E537,"000")&amp;"|"&amp;TEXT(M537,"0.0000")</f>
        <v>2015|171|0.6500</v>
      </c>
      <c r="AG537" s="22" t="str">
        <f>IF(AND(B537&gt;=2015,B537&lt;=2024,C537=19,G537=41,I537=2,K537="A",L537="RBUP",M537&gt;=0.5,M537&lt;=0.85),"IN","OUT")</f>
        <v>IN</v>
      </c>
    </row>
    <row r="538" spans="1:33">
      <c r="A538" s="14" t="s">
        <v>79</v>
      </c>
      <c r="B538" s="16">
        <v>2015</v>
      </c>
      <c r="C538" s="16">
        <v>19</v>
      </c>
      <c r="D538" s="14" t="s">
        <v>80</v>
      </c>
      <c r="E538" s="16">
        <v>171</v>
      </c>
      <c r="F538" s="14" t="s">
        <v>171</v>
      </c>
      <c r="G538" s="16">
        <v>41</v>
      </c>
      <c r="H538" s="14" t="s">
        <v>82</v>
      </c>
      <c r="I538" s="16">
        <v>2</v>
      </c>
      <c r="J538" s="14" t="s">
        <v>83</v>
      </c>
      <c r="K538" s="14" t="s">
        <v>84</v>
      </c>
      <c r="L538" s="14" t="s">
        <v>85</v>
      </c>
      <c r="M538" s="23">
        <v>0.7</v>
      </c>
      <c r="N538" s="16">
        <v>29</v>
      </c>
      <c r="O538" s="16">
        <v>19</v>
      </c>
      <c r="P538" s="16">
        <v>1</v>
      </c>
      <c r="Q538" s="16">
        <v>24</v>
      </c>
      <c r="R538" s="16">
        <v>1</v>
      </c>
      <c r="S538" s="14" t="s">
        <v>86</v>
      </c>
      <c r="T538" s="16">
        <v>2070</v>
      </c>
      <c r="U538" s="16">
        <v>0</v>
      </c>
      <c r="V538" s="18">
        <v>1185363</v>
      </c>
      <c r="W538" s="18">
        <v>37397</v>
      </c>
      <c r="X538" s="18">
        <v>23466</v>
      </c>
      <c r="Y538" s="18">
        <v>0</v>
      </c>
      <c r="Z538" s="18">
        <v>0</v>
      </c>
      <c r="AA538" s="18">
        <v>0</v>
      </c>
      <c r="AB538" s="18">
        <v>15540</v>
      </c>
      <c r="AC538" s="23">
        <v>0.42</v>
      </c>
      <c r="AD538" s="14" t="str">
        <f>IF(E538=113,"Linn","Iowa ex-Linn")</f>
        <v>Iowa ex-Linn</v>
      </c>
      <c r="AE538" s="23">
        <f>IFERROR(AB538/W538,"N/M")</f>
        <v>0.4155413535845121</v>
      </c>
      <c r="AF538" s="14" t="str">
        <f>B538&amp;"|"&amp;TEXT(E538,"000")&amp;"|"&amp;TEXT(M538,"0.0000")</f>
        <v>2015|171|0.7000</v>
      </c>
      <c r="AG538" s="22" t="str">
        <f>IF(AND(B538&gt;=2015,B538&lt;=2024,C538=19,G538=41,I538=2,K538="A",L538="RBUP",M538&gt;=0.5,M538&lt;=0.85),"IN","OUT")</f>
        <v>IN</v>
      </c>
    </row>
    <row r="539" spans="1:33">
      <c r="A539" s="14" t="s">
        <v>79</v>
      </c>
      <c r="B539" s="16">
        <v>2015</v>
      </c>
      <c r="C539" s="16">
        <v>19</v>
      </c>
      <c r="D539" s="14" t="s">
        <v>80</v>
      </c>
      <c r="E539" s="16">
        <v>171</v>
      </c>
      <c r="F539" s="14" t="s">
        <v>171</v>
      </c>
      <c r="G539" s="16">
        <v>41</v>
      </c>
      <c r="H539" s="14" t="s">
        <v>82</v>
      </c>
      <c r="I539" s="16">
        <v>2</v>
      </c>
      <c r="J539" s="14" t="s">
        <v>83</v>
      </c>
      <c r="K539" s="14" t="s">
        <v>84</v>
      </c>
      <c r="L539" s="14" t="s">
        <v>85</v>
      </c>
      <c r="M539" s="23">
        <v>0.75</v>
      </c>
      <c r="N539" s="16">
        <v>117</v>
      </c>
      <c r="O539" s="16">
        <v>86</v>
      </c>
      <c r="P539" s="16">
        <v>2</v>
      </c>
      <c r="Q539" s="16">
        <v>132</v>
      </c>
      <c r="R539" s="16">
        <v>2</v>
      </c>
      <c r="S539" s="14" t="s">
        <v>86</v>
      </c>
      <c r="T539" s="16">
        <v>11149</v>
      </c>
      <c r="U539" s="16">
        <v>0</v>
      </c>
      <c r="V539" s="18">
        <v>6842372</v>
      </c>
      <c r="W539" s="18">
        <v>245944</v>
      </c>
      <c r="X539" s="18">
        <v>159399</v>
      </c>
      <c r="Y539" s="18">
        <v>0</v>
      </c>
      <c r="Z539" s="18">
        <v>0</v>
      </c>
      <c r="AA539" s="18">
        <v>0</v>
      </c>
      <c r="AB539" s="18">
        <v>5269</v>
      </c>
      <c r="AC539" s="23">
        <v>0.02</v>
      </c>
      <c r="AD539" s="14" t="str">
        <f>IF(E539=113,"Linn","Iowa ex-Linn")</f>
        <v>Iowa ex-Linn</v>
      </c>
      <c r="AE539" s="23">
        <f>IFERROR(AB539/W539,"N/M")</f>
        <v>0.021423576098624077</v>
      </c>
      <c r="AF539" s="14" t="str">
        <f>B539&amp;"|"&amp;TEXT(E539,"000")&amp;"|"&amp;TEXT(M539,"0.0000")</f>
        <v>2015|171|0.7500</v>
      </c>
      <c r="AG539" s="22" t="str">
        <f>IF(AND(B539&gt;=2015,B539&lt;=2024,C539=19,G539=41,I539=2,K539="A",L539="RBUP",M539&gt;=0.5,M539&lt;=0.85),"IN","OUT")</f>
        <v>IN</v>
      </c>
    </row>
    <row r="540" spans="1:33">
      <c r="A540" s="14" t="s">
        <v>79</v>
      </c>
      <c r="B540" s="16">
        <v>2015</v>
      </c>
      <c r="C540" s="16">
        <v>19</v>
      </c>
      <c r="D540" s="14" t="s">
        <v>80</v>
      </c>
      <c r="E540" s="16">
        <v>171</v>
      </c>
      <c r="F540" s="14" t="s">
        <v>171</v>
      </c>
      <c r="G540" s="16">
        <v>41</v>
      </c>
      <c r="H540" s="14" t="s">
        <v>82</v>
      </c>
      <c r="I540" s="16">
        <v>2</v>
      </c>
      <c r="J540" s="14" t="s">
        <v>83</v>
      </c>
      <c r="K540" s="14" t="s">
        <v>84</v>
      </c>
      <c r="L540" s="14" t="s">
        <v>85</v>
      </c>
      <c r="M540" s="23">
        <v>0.8</v>
      </c>
      <c r="N540" s="16">
        <v>281</v>
      </c>
      <c r="O540" s="16">
        <v>232</v>
      </c>
      <c r="P540" s="16">
        <v>14</v>
      </c>
      <c r="Q540" s="16">
        <v>324</v>
      </c>
      <c r="R540" s="16">
        <v>18</v>
      </c>
      <c r="S540" s="14" t="s">
        <v>86</v>
      </c>
      <c r="T540" s="16">
        <v>37908</v>
      </c>
      <c r="U540" s="16">
        <v>0</v>
      </c>
      <c r="V540" s="18">
        <v>23958405</v>
      </c>
      <c r="W540" s="18">
        <v>1182169</v>
      </c>
      <c r="X540" s="18">
        <v>700524</v>
      </c>
      <c r="Y540" s="18">
        <v>0</v>
      </c>
      <c r="Z540" s="18">
        <v>0</v>
      </c>
      <c r="AA540" s="18">
        <v>0</v>
      </c>
      <c r="AB540" s="18">
        <v>90170</v>
      </c>
      <c r="AC540" s="23">
        <v>0.08</v>
      </c>
      <c r="AD540" s="14" t="str">
        <f>IF(E540=113,"Linn","Iowa ex-Linn")</f>
        <v>Iowa ex-Linn</v>
      </c>
      <c r="AE540" s="23">
        <f>IFERROR(AB540/W540,"N/M")</f>
        <v>0.07627505035236079</v>
      </c>
      <c r="AF540" s="14" t="str">
        <f>B540&amp;"|"&amp;TEXT(E540,"000")&amp;"|"&amp;TEXT(M540,"0.0000")</f>
        <v>2015|171|0.8000</v>
      </c>
      <c r="AG540" s="22" t="str">
        <f>IF(AND(B540&gt;=2015,B540&lt;=2024,C540=19,G540=41,I540=2,K540="A",L540="RBUP",M540&gt;=0.5,M540&lt;=0.85),"IN","OUT")</f>
        <v>IN</v>
      </c>
    </row>
    <row r="541" spans="1:33">
      <c r="A541" s="14" t="s">
        <v>79</v>
      </c>
      <c r="B541" s="16">
        <v>2015</v>
      </c>
      <c r="C541" s="16">
        <v>19</v>
      </c>
      <c r="D541" s="14" t="s">
        <v>80</v>
      </c>
      <c r="E541" s="16">
        <v>171</v>
      </c>
      <c r="F541" s="14" t="s">
        <v>171</v>
      </c>
      <c r="G541" s="16">
        <v>41</v>
      </c>
      <c r="H541" s="14" t="s">
        <v>82</v>
      </c>
      <c r="I541" s="16">
        <v>2</v>
      </c>
      <c r="J541" s="14" t="s">
        <v>83</v>
      </c>
      <c r="K541" s="14" t="s">
        <v>84</v>
      </c>
      <c r="L541" s="14" t="s">
        <v>85</v>
      </c>
      <c r="M541" s="23">
        <v>0.85</v>
      </c>
      <c r="N541" s="16">
        <v>451</v>
      </c>
      <c r="O541" s="16">
        <v>389</v>
      </c>
      <c r="P541" s="16">
        <v>44</v>
      </c>
      <c r="Q541" s="16">
        <v>651</v>
      </c>
      <c r="R541" s="16">
        <v>60</v>
      </c>
      <c r="S541" s="14" t="s">
        <v>86</v>
      </c>
      <c r="T541" s="16">
        <v>92971</v>
      </c>
      <c r="U541" s="16">
        <v>0</v>
      </c>
      <c r="V541" s="18">
        <v>63499127</v>
      </c>
      <c r="W541" s="18">
        <v>3871021</v>
      </c>
      <c r="X541" s="18">
        <v>1846074</v>
      </c>
      <c r="Y541" s="18">
        <v>0</v>
      </c>
      <c r="Z541" s="18">
        <v>0</v>
      </c>
      <c r="AA541" s="18">
        <v>0</v>
      </c>
      <c r="AB541" s="18">
        <v>344394</v>
      </c>
      <c r="AC541" s="23">
        <v>0.09</v>
      </c>
      <c r="AD541" s="14" t="str">
        <f>IF(E541=113,"Linn","Iowa ex-Linn")</f>
        <v>Iowa ex-Linn</v>
      </c>
      <c r="AE541" s="23">
        <f>IFERROR(AB541/W541,"N/M")</f>
        <v>0.08896722595924951</v>
      </c>
      <c r="AF541" s="14" t="str">
        <f>B541&amp;"|"&amp;TEXT(E541,"000")&amp;"|"&amp;TEXT(M541,"0.0000")</f>
        <v>2015|171|0.8500</v>
      </c>
      <c r="AG541" s="22" t="str">
        <f>IF(AND(B541&gt;=2015,B541&lt;=2024,C541=19,G541=41,I541=2,K541="A",L541="RBUP",M541&gt;=0.5,M541&lt;=0.85),"IN","OUT")</f>
        <v>IN</v>
      </c>
    </row>
    <row r="542" spans="1:33">
      <c r="A542" s="14" t="s">
        <v>79</v>
      </c>
      <c r="B542" s="16">
        <v>2015</v>
      </c>
      <c r="C542" s="16">
        <v>19</v>
      </c>
      <c r="D542" s="14" t="s">
        <v>80</v>
      </c>
      <c r="E542" s="16">
        <v>173</v>
      </c>
      <c r="F542" s="14" t="s">
        <v>172</v>
      </c>
      <c r="G542" s="16">
        <v>41</v>
      </c>
      <c r="H542" s="14" t="s">
        <v>82</v>
      </c>
      <c r="I542" s="16">
        <v>2</v>
      </c>
      <c r="J542" s="14" t="s">
        <v>83</v>
      </c>
      <c r="K542" s="14" t="s">
        <v>84</v>
      </c>
      <c r="L542" s="14" t="s">
        <v>85</v>
      </c>
      <c r="M542" s="23">
        <v>0.55</v>
      </c>
      <c r="N542" s="16">
        <v>2</v>
      </c>
      <c r="O542" s="16">
        <v>2</v>
      </c>
      <c r="P542" s="16">
        <v>2</v>
      </c>
      <c r="Q542" s="16">
        <v>2</v>
      </c>
      <c r="R542" s="16">
        <v>2</v>
      </c>
      <c r="S542" s="14" t="s">
        <v>86</v>
      </c>
      <c r="T542" s="16">
        <v>464</v>
      </c>
      <c r="U542" s="16">
        <v>0</v>
      </c>
      <c r="V542" s="18">
        <v>126244</v>
      </c>
      <c r="W542" s="18">
        <v>4232</v>
      </c>
      <c r="X542" s="18">
        <v>3386</v>
      </c>
      <c r="Y542" s="18">
        <v>0</v>
      </c>
      <c r="Z542" s="18">
        <v>0</v>
      </c>
      <c r="AA542" s="18">
        <v>0</v>
      </c>
      <c r="AB542" s="18">
        <v>10768</v>
      </c>
      <c r="AC542" s="23">
        <v>2.54</v>
      </c>
      <c r="AD542" s="14" t="str">
        <f>IF(E542=113,"Linn","Iowa ex-Linn")</f>
        <v>Iowa ex-Linn</v>
      </c>
      <c r="AE542" s="23">
        <f>IFERROR(AB542/W542,"N/M")</f>
        <v>2.544423440453686</v>
      </c>
      <c r="AF542" s="14" t="str">
        <f>B542&amp;"|"&amp;TEXT(E542,"000")&amp;"|"&amp;TEXT(M542,"0.0000")</f>
        <v>2015|173|0.5500</v>
      </c>
      <c r="AG542" s="22" t="str">
        <f>IF(AND(B542&gt;=2015,B542&lt;=2024,C542=19,G542=41,I542=2,K542="A",L542="RBUP",M542&gt;=0.5,M542&lt;=0.85),"IN","OUT")</f>
        <v>IN</v>
      </c>
    </row>
    <row r="543" spans="1:33">
      <c r="A543" s="14" t="s">
        <v>79</v>
      </c>
      <c r="B543" s="16">
        <v>2015</v>
      </c>
      <c r="C543" s="16">
        <v>19</v>
      </c>
      <c r="D543" s="14" t="s">
        <v>80</v>
      </c>
      <c r="E543" s="16">
        <v>173</v>
      </c>
      <c r="F543" s="14" t="s">
        <v>172</v>
      </c>
      <c r="G543" s="16">
        <v>41</v>
      </c>
      <c r="H543" s="14" t="s">
        <v>82</v>
      </c>
      <c r="I543" s="16">
        <v>2</v>
      </c>
      <c r="J543" s="14" t="s">
        <v>83</v>
      </c>
      <c r="K543" s="14" t="s">
        <v>84</v>
      </c>
      <c r="L543" s="14" t="s">
        <v>85</v>
      </c>
      <c r="M543" s="23">
        <v>0.6</v>
      </c>
      <c r="N543" s="16">
        <v>1</v>
      </c>
      <c r="O543" s="16">
        <v>1</v>
      </c>
      <c r="P543" s="16">
        <v>0</v>
      </c>
      <c r="Q543" s="16">
        <v>2</v>
      </c>
      <c r="R543" s="16">
        <v>0</v>
      </c>
      <c r="S543" s="14" t="s">
        <v>86</v>
      </c>
      <c r="T543" s="16">
        <v>35</v>
      </c>
      <c r="U543" s="16">
        <v>0</v>
      </c>
      <c r="V543" s="18">
        <v>12086</v>
      </c>
      <c r="W543" s="18">
        <v>515</v>
      </c>
      <c r="X543" s="18">
        <v>329</v>
      </c>
      <c r="Y543" s="18">
        <v>0</v>
      </c>
      <c r="Z543" s="18">
        <v>0</v>
      </c>
      <c r="AA543" s="18">
        <v>0</v>
      </c>
      <c r="AB543" s="18">
        <v>0</v>
      </c>
      <c r="AC543" s="23">
        <v>0</v>
      </c>
      <c r="AD543" s="14" t="str">
        <f>IF(E543=113,"Linn","Iowa ex-Linn")</f>
        <v>Iowa ex-Linn</v>
      </c>
      <c r="AE543" s="23">
        <f>IFERROR(AB543/W543,"N/M")</f>
        <v>0.0</v>
      </c>
      <c r="AF543" s="14" t="str">
        <f>B543&amp;"|"&amp;TEXT(E543,"000")&amp;"|"&amp;TEXT(M543,"0.0000")</f>
        <v>2015|173|0.6000</v>
      </c>
      <c r="AG543" s="22" t="str">
        <f>IF(AND(B543&gt;=2015,B543&lt;=2024,C543=19,G543=41,I543=2,K543="A",L543="RBUP",M543&gt;=0.5,M543&lt;=0.85),"IN","OUT")</f>
        <v>IN</v>
      </c>
    </row>
    <row r="544" spans="1:33">
      <c r="A544" s="14" t="s">
        <v>79</v>
      </c>
      <c r="B544" s="16">
        <v>2015</v>
      </c>
      <c r="C544" s="16">
        <v>19</v>
      </c>
      <c r="D544" s="14" t="s">
        <v>80</v>
      </c>
      <c r="E544" s="16">
        <v>173</v>
      </c>
      <c r="F544" s="14" t="s">
        <v>172</v>
      </c>
      <c r="G544" s="16">
        <v>41</v>
      </c>
      <c r="H544" s="14" t="s">
        <v>82</v>
      </c>
      <c r="I544" s="16">
        <v>2</v>
      </c>
      <c r="J544" s="14" t="s">
        <v>83</v>
      </c>
      <c r="K544" s="14" t="s">
        <v>84</v>
      </c>
      <c r="L544" s="14" t="s">
        <v>85</v>
      </c>
      <c r="M544" s="23">
        <v>0.65</v>
      </c>
      <c r="N544" s="16">
        <v>14</v>
      </c>
      <c r="O544" s="16">
        <v>10</v>
      </c>
      <c r="P544" s="16">
        <v>2</v>
      </c>
      <c r="Q544" s="16">
        <v>10</v>
      </c>
      <c r="R544" s="16">
        <v>2</v>
      </c>
      <c r="S544" s="14" t="s">
        <v>86</v>
      </c>
      <c r="T544" s="16">
        <v>383</v>
      </c>
      <c r="U544" s="16">
        <v>0</v>
      </c>
      <c r="V544" s="18">
        <v>121636</v>
      </c>
      <c r="W544" s="18">
        <v>5404</v>
      </c>
      <c r="X544" s="18">
        <v>3187</v>
      </c>
      <c r="Y544" s="18">
        <v>0</v>
      </c>
      <c r="Z544" s="18">
        <v>0</v>
      </c>
      <c r="AA544" s="18">
        <v>0</v>
      </c>
      <c r="AB544" s="18">
        <v>6277</v>
      </c>
      <c r="AC544" s="23">
        <v>1.16</v>
      </c>
      <c r="AD544" s="14" t="str">
        <f>IF(E544=113,"Linn","Iowa ex-Linn")</f>
        <v>Iowa ex-Linn</v>
      </c>
      <c r="AE544" s="23">
        <f>IFERROR(AB544/W544,"N/M")</f>
        <v>1.1615470022205774</v>
      </c>
      <c r="AF544" s="14" t="str">
        <f>B544&amp;"|"&amp;TEXT(E544,"000")&amp;"|"&amp;TEXT(M544,"0.0000")</f>
        <v>2015|173|0.6500</v>
      </c>
      <c r="AG544" s="22" t="str">
        <f>IF(AND(B544&gt;=2015,B544&lt;=2024,C544=19,G544=41,I544=2,K544="A",L544="RBUP",M544&gt;=0.5,M544&lt;=0.85),"IN","OUT")</f>
        <v>IN</v>
      </c>
    </row>
    <row r="545" spans="1:33">
      <c r="A545" s="14" t="s">
        <v>79</v>
      </c>
      <c r="B545" s="16">
        <v>2015</v>
      </c>
      <c r="C545" s="16">
        <v>19</v>
      </c>
      <c r="D545" s="14" t="s">
        <v>80</v>
      </c>
      <c r="E545" s="16">
        <v>173</v>
      </c>
      <c r="F545" s="14" t="s">
        <v>172</v>
      </c>
      <c r="G545" s="16">
        <v>41</v>
      </c>
      <c r="H545" s="14" t="s">
        <v>82</v>
      </c>
      <c r="I545" s="16">
        <v>2</v>
      </c>
      <c r="J545" s="14" t="s">
        <v>83</v>
      </c>
      <c r="K545" s="14" t="s">
        <v>84</v>
      </c>
      <c r="L545" s="14" t="s">
        <v>85</v>
      </c>
      <c r="M545" s="23">
        <v>0.7</v>
      </c>
      <c r="N545" s="16">
        <v>42</v>
      </c>
      <c r="O545" s="16">
        <v>30</v>
      </c>
      <c r="P545" s="16">
        <v>6</v>
      </c>
      <c r="Q545" s="16">
        <v>44</v>
      </c>
      <c r="R545" s="16">
        <v>10</v>
      </c>
      <c r="S545" s="14" t="s">
        <v>86</v>
      </c>
      <c r="T545" s="16">
        <v>3589</v>
      </c>
      <c r="U545" s="16">
        <v>0</v>
      </c>
      <c r="V545" s="18">
        <v>1530300</v>
      </c>
      <c r="W545" s="18">
        <v>102090</v>
      </c>
      <c r="X545" s="18">
        <v>68713</v>
      </c>
      <c r="Y545" s="18">
        <v>0</v>
      </c>
      <c r="Z545" s="18">
        <v>0</v>
      </c>
      <c r="AA545" s="18">
        <v>0</v>
      </c>
      <c r="AB545" s="18">
        <v>176838</v>
      </c>
      <c r="AC545" s="23">
        <v>1.73</v>
      </c>
      <c r="AD545" s="14" t="str">
        <f>IF(E545=113,"Linn","Iowa ex-Linn")</f>
        <v>Iowa ex-Linn</v>
      </c>
      <c r="AE545" s="23">
        <f>IFERROR(AB545/W545,"N/M")</f>
        <v>1.7321774904496032</v>
      </c>
      <c r="AF545" s="14" t="str">
        <f>B545&amp;"|"&amp;TEXT(E545,"000")&amp;"|"&amp;TEXT(M545,"0.0000")</f>
        <v>2015|173|0.7000</v>
      </c>
      <c r="AG545" s="22" t="str">
        <f>IF(AND(B545&gt;=2015,B545&lt;=2024,C545=19,G545=41,I545=2,K545="A",L545="RBUP",M545&gt;=0.5,M545&lt;=0.85),"IN","OUT")</f>
        <v>IN</v>
      </c>
    </row>
    <row r="546" spans="1:33">
      <c r="A546" s="14" t="s">
        <v>79</v>
      </c>
      <c r="B546" s="16">
        <v>2015</v>
      </c>
      <c r="C546" s="16">
        <v>19</v>
      </c>
      <c r="D546" s="14" t="s">
        <v>80</v>
      </c>
      <c r="E546" s="16">
        <v>173</v>
      </c>
      <c r="F546" s="14" t="s">
        <v>172</v>
      </c>
      <c r="G546" s="16">
        <v>41</v>
      </c>
      <c r="H546" s="14" t="s">
        <v>82</v>
      </c>
      <c r="I546" s="16">
        <v>2</v>
      </c>
      <c r="J546" s="14" t="s">
        <v>83</v>
      </c>
      <c r="K546" s="14" t="s">
        <v>84</v>
      </c>
      <c r="L546" s="14" t="s">
        <v>85</v>
      </c>
      <c r="M546" s="23">
        <v>0.75</v>
      </c>
      <c r="N546" s="16">
        <v>139</v>
      </c>
      <c r="O546" s="16">
        <v>102</v>
      </c>
      <c r="P546" s="16">
        <v>30</v>
      </c>
      <c r="Q546" s="16">
        <v>144</v>
      </c>
      <c r="R546" s="16">
        <v>42</v>
      </c>
      <c r="S546" s="14" t="s">
        <v>86</v>
      </c>
      <c r="T546" s="16">
        <v>13858</v>
      </c>
      <c r="U546" s="16">
        <v>0</v>
      </c>
      <c r="V546" s="18">
        <v>6030753</v>
      </c>
      <c r="W546" s="18">
        <v>486976</v>
      </c>
      <c r="X546" s="18">
        <v>321953</v>
      </c>
      <c r="Y546" s="18">
        <v>0</v>
      </c>
      <c r="Z546" s="18">
        <v>0</v>
      </c>
      <c r="AA546" s="18">
        <v>0</v>
      </c>
      <c r="AB546" s="18">
        <v>568179</v>
      </c>
      <c r="AC546" s="23">
        <v>1.17</v>
      </c>
      <c r="AD546" s="14" t="str">
        <f>IF(E546=113,"Linn","Iowa ex-Linn")</f>
        <v>Iowa ex-Linn</v>
      </c>
      <c r="AE546" s="23">
        <f>IFERROR(AB546/W546,"N/M")</f>
        <v>1.1667494907346563</v>
      </c>
      <c r="AF546" s="14" t="str">
        <f>B546&amp;"|"&amp;TEXT(E546,"000")&amp;"|"&amp;TEXT(M546,"0.0000")</f>
        <v>2015|173|0.7500</v>
      </c>
      <c r="AG546" s="22" t="str">
        <f>IF(AND(B546&gt;=2015,B546&lt;=2024,C546=19,G546=41,I546=2,K546="A",L546="RBUP",M546&gt;=0.5,M546&lt;=0.85),"IN","OUT")</f>
        <v>IN</v>
      </c>
    </row>
    <row r="547" spans="1:33">
      <c r="A547" s="14" t="s">
        <v>79</v>
      </c>
      <c r="B547" s="16">
        <v>2015</v>
      </c>
      <c r="C547" s="16">
        <v>19</v>
      </c>
      <c r="D547" s="14" t="s">
        <v>80</v>
      </c>
      <c r="E547" s="16">
        <v>173</v>
      </c>
      <c r="F547" s="14" t="s">
        <v>172</v>
      </c>
      <c r="G547" s="16">
        <v>41</v>
      </c>
      <c r="H547" s="14" t="s">
        <v>82</v>
      </c>
      <c r="I547" s="16">
        <v>2</v>
      </c>
      <c r="J547" s="14" t="s">
        <v>83</v>
      </c>
      <c r="K547" s="14" t="s">
        <v>84</v>
      </c>
      <c r="L547" s="14" t="s">
        <v>85</v>
      </c>
      <c r="M547" s="23">
        <v>0.8</v>
      </c>
      <c r="N547" s="16">
        <v>263</v>
      </c>
      <c r="O547" s="16">
        <v>200</v>
      </c>
      <c r="P547" s="16">
        <v>81</v>
      </c>
      <c r="Q547" s="16">
        <v>389</v>
      </c>
      <c r="R547" s="16">
        <v>176</v>
      </c>
      <c r="S547" s="14" t="s">
        <v>86</v>
      </c>
      <c r="T547" s="16">
        <v>48729</v>
      </c>
      <c r="U547" s="16">
        <v>0</v>
      </c>
      <c r="V547" s="18">
        <v>23301774</v>
      </c>
      <c r="W547" s="18">
        <v>2140374</v>
      </c>
      <c r="X547" s="18">
        <v>1260531</v>
      </c>
      <c r="Y547" s="18">
        <v>0</v>
      </c>
      <c r="Z547" s="18">
        <v>0</v>
      </c>
      <c r="AA547" s="18">
        <v>0</v>
      </c>
      <c r="AB547" s="18">
        <v>3160334</v>
      </c>
      <c r="AC547" s="23">
        <v>1.48</v>
      </c>
      <c r="AD547" s="14" t="str">
        <f>IF(E547=113,"Linn","Iowa ex-Linn")</f>
        <v>Iowa ex-Linn</v>
      </c>
      <c r="AE547" s="23">
        <f>IFERROR(AB547/W547,"N/M")</f>
        <v>1.4765335403999489</v>
      </c>
      <c r="AF547" s="14" t="str">
        <f>B547&amp;"|"&amp;TEXT(E547,"000")&amp;"|"&amp;TEXT(M547,"0.0000")</f>
        <v>2015|173|0.8000</v>
      </c>
      <c r="AG547" s="22" t="str">
        <f>IF(AND(B547&gt;=2015,B547&lt;=2024,C547=19,G547=41,I547=2,K547="A",L547="RBUP",M547&gt;=0.5,M547&lt;=0.85),"IN","OUT")</f>
        <v>IN</v>
      </c>
    </row>
    <row r="548" spans="1:33">
      <c r="A548" s="14" t="s">
        <v>79</v>
      </c>
      <c r="B548" s="16">
        <v>2015</v>
      </c>
      <c r="C548" s="16">
        <v>19</v>
      </c>
      <c r="D548" s="14" t="s">
        <v>80</v>
      </c>
      <c r="E548" s="16">
        <v>173</v>
      </c>
      <c r="F548" s="14" t="s">
        <v>172</v>
      </c>
      <c r="G548" s="16">
        <v>41</v>
      </c>
      <c r="H548" s="14" t="s">
        <v>82</v>
      </c>
      <c r="I548" s="16">
        <v>2</v>
      </c>
      <c r="J548" s="14" t="s">
        <v>83</v>
      </c>
      <c r="K548" s="14" t="s">
        <v>84</v>
      </c>
      <c r="L548" s="14" t="s">
        <v>85</v>
      </c>
      <c r="M548" s="23">
        <v>0.85</v>
      </c>
      <c r="N548" s="16">
        <v>113</v>
      </c>
      <c r="O548" s="16">
        <v>74</v>
      </c>
      <c r="P548" s="16">
        <v>52</v>
      </c>
      <c r="Q548" s="16">
        <v>125</v>
      </c>
      <c r="R548" s="16">
        <v>83</v>
      </c>
      <c r="S548" s="14" t="s">
        <v>86</v>
      </c>
      <c r="T548" s="16">
        <v>18456</v>
      </c>
      <c r="U548" s="16">
        <v>0</v>
      </c>
      <c r="V548" s="18">
        <v>8803408</v>
      </c>
      <c r="W548" s="18">
        <v>874770</v>
      </c>
      <c r="X548" s="18">
        <v>415215</v>
      </c>
      <c r="Y548" s="18">
        <v>0</v>
      </c>
      <c r="Z548" s="18">
        <v>0</v>
      </c>
      <c r="AA548" s="18">
        <v>0</v>
      </c>
      <c r="AB548" s="18">
        <v>1931155</v>
      </c>
      <c r="AC548" s="23">
        <v>2.21</v>
      </c>
      <c r="AD548" s="14" t="str">
        <f>IF(E548=113,"Linn","Iowa ex-Linn")</f>
        <v>Iowa ex-Linn</v>
      </c>
      <c r="AE548" s="23">
        <f>IFERROR(AB548/W548,"N/M")</f>
        <v>2.2076145729734673</v>
      </c>
      <c r="AF548" s="14" t="str">
        <f>B548&amp;"|"&amp;TEXT(E548,"000")&amp;"|"&amp;TEXT(M548,"0.0000")</f>
        <v>2015|173|0.8500</v>
      </c>
      <c r="AG548" s="22" t="str">
        <f>IF(AND(B548&gt;=2015,B548&lt;=2024,C548=19,G548=41,I548=2,K548="A",L548="RBUP",M548&gt;=0.5,M548&lt;=0.85),"IN","OUT")</f>
        <v>IN</v>
      </c>
    </row>
    <row r="549" spans="1:33">
      <c r="A549" s="14" t="s">
        <v>79</v>
      </c>
      <c r="B549" s="16">
        <v>2015</v>
      </c>
      <c r="C549" s="16">
        <v>19</v>
      </c>
      <c r="D549" s="14" t="s">
        <v>80</v>
      </c>
      <c r="E549" s="16">
        <v>175</v>
      </c>
      <c r="F549" s="14" t="s">
        <v>173</v>
      </c>
      <c r="G549" s="16">
        <v>41</v>
      </c>
      <c r="H549" s="14" t="s">
        <v>82</v>
      </c>
      <c r="I549" s="16">
        <v>2</v>
      </c>
      <c r="J549" s="14" t="s">
        <v>83</v>
      </c>
      <c r="K549" s="14" t="s">
        <v>84</v>
      </c>
      <c r="L549" s="14" t="s">
        <v>85</v>
      </c>
      <c r="M549" s="23">
        <v>0.5</v>
      </c>
      <c r="N549" s="16">
        <v>1</v>
      </c>
      <c r="O549" s="16">
        <v>1</v>
      </c>
      <c r="P549" s="16">
        <v>0</v>
      </c>
      <c r="Q549" s="16">
        <v>1</v>
      </c>
      <c r="R549" s="16">
        <v>0</v>
      </c>
      <c r="S549" s="14" t="s">
        <v>86</v>
      </c>
      <c r="T549" s="16">
        <v>57</v>
      </c>
      <c r="U549" s="16">
        <v>0</v>
      </c>
      <c r="V549" s="18">
        <v>18354</v>
      </c>
      <c r="W549" s="18">
        <v>1069</v>
      </c>
      <c r="X549" s="18">
        <v>716</v>
      </c>
      <c r="Y549" s="18">
        <v>0</v>
      </c>
      <c r="Z549" s="18">
        <v>0</v>
      </c>
      <c r="AA549" s="18">
        <v>0</v>
      </c>
      <c r="AB549" s="18">
        <v>0</v>
      </c>
      <c r="AC549" s="23">
        <v>0</v>
      </c>
      <c r="AD549" s="14" t="str">
        <f>IF(E549=113,"Linn","Iowa ex-Linn")</f>
        <v>Iowa ex-Linn</v>
      </c>
      <c r="AE549" s="23">
        <f>IFERROR(AB549/W549,"N/M")</f>
        <v>0.0</v>
      </c>
      <c r="AF549" s="14" t="str">
        <f>B549&amp;"|"&amp;TEXT(E549,"000")&amp;"|"&amp;TEXT(M549,"0.0000")</f>
        <v>2015|175|0.5000</v>
      </c>
      <c r="AG549" s="22" t="str">
        <f>IF(AND(B549&gt;=2015,B549&lt;=2024,C549=19,G549=41,I549=2,K549="A",L549="RBUP",M549&gt;=0.5,M549&lt;=0.85),"IN","OUT")</f>
        <v>IN</v>
      </c>
    </row>
    <row r="550" spans="1:33">
      <c r="A550" s="14" t="s">
        <v>79</v>
      </c>
      <c r="B550" s="16">
        <v>2015</v>
      </c>
      <c r="C550" s="16">
        <v>19</v>
      </c>
      <c r="D550" s="14" t="s">
        <v>80</v>
      </c>
      <c r="E550" s="16">
        <v>175</v>
      </c>
      <c r="F550" s="14" t="s">
        <v>173</v>
      </c>
      <c r="G550" s="16">
        <v>41</v>
      </c>
      <c r="H550" s="14" t="s">
        <v>82</v>
      </c>
      <c r="I550" s="16">
        <v>2</v>
      </c>
      <c r="J550" s="14" t="s">
        <v>83</v>
      </c>
      <c r="K550" s="14" t="s">
        <v>84</v>
      </c>
      <c r="L550" s="14" t="s">
        <v>85</v>
      </c>
      <c r="M550" s="23">
        <v>0.6</v>
      </c>
      <c r="N550" s="16">
        <v>4</v>
      </c>
      <c r="O550" s="16">
        <v>2</v>
      </c>
      <c r="P550" s="16">
        <v>0</v>
      </c>
      <c r="Q550" s="16">
        <v>2</v>
      </c>
      <c r="R550" s="16">
        <v>0</v>
      </c>
      <c r="S550" s="14" t="s">
        <v>86</v>
      </c>
      <c r="T550" s="16">
        <v>104</v>
      </c>
      <c r="U550" s="16">
        <v>0</v>
      </c>
      <c r="V550" s="18">
        <v>42088</v>
      </c>
      <c r="W550" s="18">
        <v>2622</v>
      </c>
      <c r="X550" s="18">
        <v>1678</v>
      </c>
      <c r="Y550" s="18">
        <v>0</v>
      </c>
      <c r="Z550" s="18">
        <v>0</v>
      </c>
      <c r="AA550" s="18">
        <v>0</v>
      </c>
      <c r="AB550" s="18">
        <v>0</v>
      </c>
      <c r="AC550" s="23">
        <v>0</v>
      </c>
      <c r="AD550" s="14" t="str">
        <f>IF(E550=113,"Linn","Iowa ex-Linn")</f>
        <v>Iowa ex-Linn</v>
      </c>
      <c r="AE550" s="23">
        <f>IFERROR(AB550/W550,"N/M")</f>
        <v>0.0</v>
      </c>
      <c r="AF550" s="14" t="str">
        <f>B550&amp;"|"&amp;TEXT(E550,"000")&amp;"|"&amp;TEXT(M550,"0.0000")</f>
        <v>2015|175|0.6000</v>
      </c>
      <c r="AG550" s="22" t="str">
        <f>IF(AND(B550&gt;=2015,B550&lt;=2024,C550=19,G550=41,I550=2,K550="A",L550="RBUP",M550&gt;=0.5,M550&lt;=0.85),"IN","OUT")</f>
        <v>IN</v>
      </c>
    </row>
    <row r="551" spans="1:33">
      <c r="A551" s="14" t="s">
        <v>79</v>
      </c>
      <c r="B551" s="16">
        <v>2015</v>
      </c>
      <c r="C551" s="16">
        <v>19</v>
      </c>
      <c r="D551" s="14" t="s">
        <v>80</v>
      </c>
      <c r="E551" s="16">
        <v>175</v>
      </c>
      <c r="F551" s="14" t="s">
        <v>173</v>
      </c>
      <c r="G551" s="16">
        <v>41</v>
      </c>
      <c r="H551" s="14" t="s">
        <v>82</v>
      </c>
      <c r="I551" s="16">
        <v>2</v>
      </c>
      <c r="J551" s="14" t="s">
        <v>83</v>
      </c>
      <c r="K551" s="14" t="s">
        <v>84</v>
      </c>
      <c r="L551" s="14" t="s">
        <v>85</v>
      </c>
      <c r="M551" s="23">
        <v>0.65</v>
      </c>
      <c r="N551" s="16">
        <v>19</v>
      </c>
      <c r="O551" s="16">
        <v>17</v>
      </c>
      <c r="P551" s="16">
        <v>4</v>
      </c>
      <c r="Q551" s="16">
        <v>18</v>
      </c>
      <c r="R551" s="16">
        <v>5</v>
      </c>
      <c r="S551" s="14" t="s">
        <v>86</v>
      </c>
      <c r="T551" s="16">
        <v>1400</v>
      </c>
      <c r="U551" s="16">
        <v>0</v>
      </c>
      <c r="V551" s="18">
        <v>599783</v>
      </c>
      <c r="W551" s="18">
        <v>46834</v>
      </c>
      <c r="X551" s="18">
        <v>34976</v>
      </c>
      <c r="Y551" s="18">
        <v>0</v>
      </c>
      <c r="Z551" s="18">
        <v>0</v>
      </c>
      <c r="AA551" s="18">
        <v>0</v>
      </c>
      <c r="AB551" s="18">
        <v>17504</v>
      </c>
      <c r="AC551" s="23">
        <v>0.37</v>
      </c>
      <c r="AD551" s="14" t="str">
        <f>IF(E551=113,"Linn","Iowa ex-Linn")</f>
        <v>Iowa ex-Linn</v>
      </c>
      <c r="AE551" s="23">
        <f>IFERROR(AB551/W551,"N/M")</f>
        <v>0.373745569458086</v>
      </c>
      <c r="AF551" s="14" t="str">
        <f>B551&amp;"|"&amp;TEXT(E551,"000")&amp;"|"&amp;TEXT(M551,"0.0000")</f>
        <v>2015|175|0.6500</v>
      </c>
      <c r="AG551" s="22" t="str">
        <f>IF(AND(B551&gt;=2015,B551&lt;=2024,C551=19,G551=41,I551=2,K551="A",L551="RBUP",M551&gt;=0.5,M551&lt;=0.85),"IN","OUT")</f>
        <v>IN</v>
      </c>
    </row>
    <row r="552" spans="1:33">
      <c r="A552" s="14" t="s">
        <v>79</v>
      </c>
      <c r="B552" s="16">
        <v>2015</v>
      </c>
      <c r="C552" s="16">
        <v>19</v>
      </c>
      <c r="D552" s="14" t="s">
        <v>80</v>
      </c>
      <c r="E552" s="16">
        <v>175</v>
      </c>
      <c r="F552" s="14" t="s">
        <v>173</v>
      </c>
      <c r="G552" s="16">
        <v>41</v>
      </c>
      <c r="H552" s="14" t="s">
        <v>82</v>
      </c>
      <c r="I552" s="16">
        <v>2</v>
      </c>
      <c r="J552" s="14" t="s">
        <v>83</v>
      </c>
      <c r="K552" s="14" t="s">
        <v>84</v>
      </c>
      <c r="L552" s="14" t="s">
        <v>85</v>
      </c>
      <c r="M552" s="23">
        <v>0.7</v>
      </c>
      <c r="N552" s="16">
        <v>58</v>
      </c>
      <c r="O552" s="16">
        <v>40</v>
      </c>
      <c r="P552" s="16">
        <v>9</v>
      </c>
      <c r="Q552" s="16">
        <v>57</v>
      </c>
      <c r="R552" s="16">
        <v>14</v>
      </c>
      <c r="S552" s="14" t="s">
        <v>86</v>
      </c>
      <c r="T552" s="16">
        <v>3259</v>
      </c>
      <c r="U552" s="16">
        <v>0</v>
      </c>
      <c r="V552" s="18">
        <v>1445327</v>
      </c>
      <c r="W552" s="18">
        <v>151243</v>
      </c>
      <c r="X552" s="18">
        <v>101642</v>
      </c>
      <c r="Y552" s="18">
        <v>0</v>
      </c>
      <c r="Z552" s="18">
        <v>0</v>
      </c>
      <c r="AA552" s="18">
        <v>0</v>
      </c>
      <c r="AB552" s="18">
        <v>95053</v>
      </c>
      <c r="AC552" s="23">
        <v>0.63</v>
      </c>
      <c r="AD552" s="14" t="str">
        <f>IF(E552=113,"Linn","Iowa ex-Linn")</f>
        <v>Iowa ex-Linn</v>
      </c>
      <c r="AE552" s="23">
        <f>IFERROR(AB552/W552,"N/M")</f>
        <v>0.6284786733931488</v>
      </c>
      <c r="AF552" s="14" t="str">
        <f>B552&amp;"|"&amp;TEXT(E552,"000")&amp;"|"&amp;TEXT(M552,"0.0000")</f>
        <v>2015|175|0.7000</v>
      </c>
      <c r="AG552" s="22" t="str">
        <f>IF(AND(B552&gt;=2015,B552&lt;=2024,C552=19,G552=41,I552=2,K552="A",L552="RBUP",M552&gt;=0.5,M552&lt;=0.85),"IN","OUT")</f>
        <v>IN</v>
      </c>
    </row>
    <row r="553" spans="1:33">
      <c r="A553" s="14" t="s">
        <v>79</v>
      </c>
      <c r="B553" s="16">
        <v>2015</v>
      </c>
      <c r="C553" s="16">
        <v>19</v>
      </c>
      <c r="D553" s="14" t="s">
        <v>80</v>
      </c>
      <c r="E553" s="16">
        <v>175</v>
      </c>
      <c r="F553" s="14" t="s">
        <v>173</v>
      </c>
      <c r="G553" s="16">
        <v>41</v>
      </c>
      <c r="H553" s="14" t="s">
        <v>82</v>
      </c>
      <c r="I553" s="16">
        <v>2</v>
      </c>
      <c r="J553" s="14" t="s">
        <v>83</v>
      </c>
      <c r="K553" s="14" t="s">
        <v>84</v>
      </c>
      <c r="L553" s="14" t="s">
        <v>85</v>
      </c>
      <c r="M553" s="23">
        <v>0.75</v>
      </c>
      <c r="N553" s="16">
        <v>162</v>
      </c>
      <c r="O553" s="16">
        <v>123</v>
      </c>
      <c r="P553" s="16">
        <v>29</v>
      </c>
      <c r="Q553" s="16">
        <v>152</v>
      </c>
      <c r="R553" s="16">
        <v>35</v>
      </c>
      <c r="S553" s="14" t="s">
        <v>86</v>
      </c>
      <c r="T553" s="16">
        <v>15677</v>
      </c>
      <c r="U553" s="16">
        <v>0</v>
      </c>
      <c r="V553" s="18">
        <v>7476218</v>
      </c>
      <c r="W553" s="18">
        <v>813627</v>
      </c>
      <c r="X553" s="18">
        <v>572958</v>
      </c>
      <c r="Y553" s="18">
        <v>0</v>
      </c>
      <c r="Z553" s="18">
        <v>0</v>
      </c>
      <c r="AA553" s="18">
        <v>0</v>
      </c>
      <c r="AB553" s="18">
        <v>489441</v>
      </c>
      <c r="AC553" s="23">
        <v>0.6</v>
      </c>
      <c r="AD553" s="14" t="str">
        <f>IF(E553=113,"Linn","Iowa ex-Linn")</f>
        <v>Iowa ex-Linn</v>
      </c>
      <c r="AE553" s="23">
        <f>IFERROR(AB553/W553,"N/M")</f>
        <v>0.6015545206833106</v>
      </c>
      <c r="AF553" s="14" t="str">
        <f>B553&amp;"|"&amp;TEXT(E553,"000")&amp;"|"&amp;TEXT(M553,"0.0000")</f>
        <v>2015|175|0.7500</v>
      </c>
      <c r="AG553" s="22" t="str">
        <f>IF(AND(B553&gt;=2015,B553&lt;=2024,C553=19,G553=41,I553=2,K553="A",L553="RBUP",M553&gt;=0.5,M553&lt;=0.85),"IN","OUT")</f>
        <v>IN</v>
      </c>
    </row>
    <row r="554" spans="1:33">
      <c r="A554" s="14" t="s">
        <v>79</v>
      </c>
      <c r="B554" s="16">
        <v>2015</v>
      </c>
      <c r="C554" s="16">
        <v>19</v>
      </c>
      <c r="D554" s="14" t="s">
        <v>80</v>
      </c>
      <c r="E554" s="16">
        <v>175</v>
      </c>
      <c r="F554" s="14" t="s">
        <v>173</v>
      </c>
      <c r="G554" s="16">
        <v>41</v>
      </c>
      <c r="H554" s="14" t="s">
        <v>82</v>
      </c>
      <c r="I554" s="16">
        <v>2</v>
      </c>
      <c r="J554" s="14" t="s">
        <v>83</v>
      </c>
      <c r="K554" s="14" t="s">
        <v>84</v>
      </c>
      <c r="L554" s="14" t="s">
        <v>85</v>
      </c>
      <c r="M554" s="23">
        <v>0.8</v>
      </c>
      <c r="N554" s="16">
        <v>198</v>
      </c>
      <c r="O554" s="16">
        <v>144</v>
      </c>
      <c r="P554" s="16">
        <v>59</v>
      </c>
      <c r="Q554" s="16">
        <v>177</v>
      </c>
      <c r="R554" s="16">
        <v>71</v>
      </c>
      <c r="S554" s="14" t="s">
        <v>86</v>
      </c>
      <c r="T554" s="16">
        <v>28122</v>
      </c>
      <c r="U554" s="16">
        <v>0</v>
      </c>
      <c r="V554" s="18">
        <v>13691444</v>
      </c>
      <c r="W554" s="18">
        <v>1749408</v>
      </c>
      <c r="X554" s="18">
        <v>1132401</v>
      </c>
      <c r="Y554" s="18">
        <v>0</v>
      </c>
      <c r="Z554" s="18">
        <v>0</v>
      </c>
      <c r="AA554" s="18">
        <v>0</v>
      </c>
      <c r="AB554" s="18">
        <v>1498221</v>
      </c>
      <c r="AC554" s="23">
        <v>0.86</v>
      </c>
      <c r="AD554" s="14" t="str">
        <f>IF(E554=113,"Linn","Iowa ex-Linn")</f>
        <v>Iowa ex-Linn</v>
      </c>
      <c r="AE554" s="23">
        <f>IFERROR(AB554/W554,"N/M")</f>
        <v>0.8564159990122373</v>
      </c>
      <c r="AF554" s="14" t="str">
        <f>B554&amp;"|"&amp;TEXT(E554,"000")&amp;"|"&amp;TEXT(M554,"0.0000")</f>
        <v>2015|175|0.8000</v>
      </c>
      <c r="AG554" s="22" t="str">
        <f>IF(AND(B554&gt;=2015,B554&lt;=2024,C554=19,G554=41,I554=2,K554="A",L554="RBUP",M554&gt;=0.5,M554&lt;=0.85),"IN","OUT")</f>
        <v>IN</v>
      </c>
    </row>
    <row r="555" spans="1:33">
      <c r="A555" s="14" t="s">
        <v>79</v>
      </c>
      <c r="B555" s="16">
        <v>2015</v>
      </c>
      <c r="C555" s="16">
        <v>19</v>
      </c>
      <c r="D555" s="14" t="s">
        <v>80</v>
      </c>
      <c r="E555" s="16">
        <v>175</v>
      </c>
      <c r="F555" s="14" t="s">
        <v>173</v>
      </c>
      <c r="G555" s="16">
        <v>41</v>
      </c>
      <c r="H555" s="14" t="s">
        <v>82</v>
      </c>
      <c r="I555" s="16">
        <v>2</v>
      </c>
      <c r="J555" s="14" t="s">
        <v>83</v>
      </c>
      <c r="K555" s="14" t="s">
        <v>84</v>
      </c>
      <c r="L555" s="14" t="s">
        <v>85</v>
      </c>
      <c r="M555" s="23">
        <v>0.85</v>
      </c>
      <c r="N555" s="16">
        <v>53</v>
      </c>
      <c r="O555" s="16">
        <v>36</v>
      </c>
      <c r="P555" s="16">
        <v>21</v>
      </c>
      <c r="Q555" s="16">
        <v>39</v>
      </c>
      <c r="R555" s="16">
        <v>22</v>
      </c>
      <c r="S555" s="14" t="s">
        <v>86</v>
      </c>
      <c r="T555" s="16">
        <v>10864</v>
      </c>
      <c r="U555" s="16">
        <v>0</v>
      </c>
      <c r="V555" s="18">
        <v>5844930</v>
      </c>
      <c r="W555" s="18">
        <v>747269</v>
      </c>
      <c r="X555" s="18">
        <v>391508</v>
      </c>
      <c r="Y555" s="18">
        <v>0</v>
      </c>
      <c r="Z555" s="18">
        <v>0</v>
      </c>
      <c r="AA555" s="18">
        <v>0</v>
      </c>
      <c r="AB555" s="18">
        <v>681377</v>
      </c>
      <c r="AC555" s="23">
        <v>0.91</v>
      </c>
      <c r="AD555" s="14" t="str">
        <f>IF(E555=113,"Linn","Iowa ex-Linn")</f>
        <v>Iowa ex-Linn</v>
      </c>
      <c r="AE555" s="23">
        <f>IFERROR(AB555/W555,"N/M")</f>
        <v>0.9118229178515367</v>
      </c>
      <c r="AF555" s="14" t="str">
        <f>B555&amp;"|"&amp;TEXT(E555,"000")&amp;"|"&amp;TEXT(M555,"0.0000")</f>
        <v>2015|175|0.8500</v>
      </c>
      <c r="AG555" s="22" t="str">
        <f>IF(AND(B555&gt;=2015,B555&lt;=2024,C555=19,G555=41,I555=2,K555="A",L555="RBUP",M555&gt;=0.5,M555&lt;=0.85),"IN","OUT")</f>
        <v>IN</v>
      </c>
    </row>
    <row r="556" spans="1:33">
      <c r="A556" s="14" t="s">
        <v>79</v>
      </c>
      <c r="B556" s="16">
        <v>2015</v>
      </c>
      <c r="C556" s="16">
        <v>19</v>
      </c>
      <c r="D556" s="14" t="s">
        <v>80</v>
      </c>
      <c r="E556" s="16">
        <v>177</v>
      </c>
      <c r="F556" s="14" t="s">
        <v>174</v>
      </c>
      <c r="G556" s="16">
        <v>41</v>
      </c>
      <c r="H556" s="14" t="s">
        <v>82</v>
      </c>
      <c r="I556" s="16">
        <v>2</v>
      </c>
      <c r="J556" s="14" t="s">
        <v>83</v>
      </c>
      <c r="K556" s="14" t="s">
        <v>84</v>
      </c>
      <c r="L556" s="14" t="s">
        <v>85</v>
      </c>
      <c r="M556" s="23">
        <v>0.5</v>
      </c>
      <c r="N556" s="16">
        <v>1</v>
      </c>
      <c r="O556" s="16">
        <v>1</v>
      </c>
      <c r="P556" s="16">
        <v>0</v>
      </c>
      <c r="Q556" s="16">
        <v>1</v>
      </c>
      <c r="R556" s="16">
        <v>0</v>
      </c>
      <c r="S556" s="14" t="s">
        <v>86</v>
      </c>
      <c r="T556" s="16">
        <v>53</v>
      </c>
      <c r="U556" s="16">
        <v>0</v>
      </c>
      <c r="V556" s="18">
        <v>13740</v>
      </c>
      <c r="W556" s="18">
        <v>533</v>
      </c>
      <c r="X556" s="18">
        <v>357</v>
      </c>
      <c r="Y556" s="18">
        <v>0</v>
      </c>
      <c r="Z556" s="18">
        <v>0</v>
      </c>
      <c r="AA556" s="18">
        <v>0</v>
      </c>
      <c r="AB556" s="18">
        <v>0</v>
      </c>
      <c r="AC556" s="23">
        <v>0</v>
      </c>
      <c r="AD556" s="14" t="str">
        <f>IF(E556=113,"Linn","Iowa ex-Linn")</f>
        <v>Iowa ex-Linn</v>
      </c>
      <c r="AE556" s="23">
        <f>IFERROR(AB556/W556,"N/M")</f>
        <v>0.0</v>
      </c>
      <c r="AF556" s="14" t="str">
        <f>B556&amp;"|"&amp;TEXT(E556,"000")&amp;"|"&amp;TEXT(M556,"0.0000")</f>
        <v>2015|177|0.5000</v>
      </c>
      <c r="AG556" s="22" t="str">
        <f>IF(AND(B556&gt;=2015,B556&lt;=2024,C556=19,G556=41,I556=2,K556="A",L556="RBUP",M556&gt;=0.5,M556&lt;=0.85),"IN","OUT")</f>
        <v>IN</v>
      </c>
    </row>
    <row r="557" spans="1:33">
      <c r="A557" s="14" t="s">
        <v>79</v>
      </c>
      <c r="B557" s="16">
        <v>2015</v>
      </c>
      <c r="C557" s="16">
        <v>19</v>
      </c>
      <c r="D557" s="14" t="s">
        <v>80</v>
      </c>
      <c r="E557" s="16">
        <v>177</v>
      </c>
      <c r="F557" s="14" t="s">
        <v>174</v>
      </c>
      <c r="G557" s="16">
        <v>41</v>
      </c>
      <c r="H557" s="14" t="s">
        <v>82</v>
      </c>
      <c r="I557" s="16">
        <v>2</v>
      </c>
      <c r="J557" s="14" t="s">
        <v>83</v>
      </c>
      <c r="K557" s="14" t="s">
        <v>84</v>
      </c>
      <c r="L557" s="14" t="s">
        <v>85</v>
      </c>
      <c r="M557" s="23">
        <v>0.6</v>
      </c>
      <c r="N557" s="16">
        <v>1</v>
      </c>
      <c r="O557" s="16">
        <v>1</v>
      </c>
      <c r="P557" s="16">
        <v>0</v>
      </c>
      <c r="Q557" s="16">
        <v>1</v>
      </c>
      <c r="R557" s="16">
        <v>0</v>
      </c>
      <c r="S557" s="14" t="s">
        <v>86</v>
      </c>
      <c r="T557" s="16">
        <v>15</v>
      </c>
      <c r="U557" s="16">
        <v>0</v>
      </c>
      <c r="V557" s="18">
        <v>4173</v>
      </c>
      <c r="W557" s="18">
        <v>317</v>
      </c>
      <c r="X557" s="18">
        <v>203</v>
      </c>
      <c r="Y557" s="18">
        <v>0</v>
      </c>
      <c r="Z557" s="18">
        <v>0</v>
      </c>
      <c r="AA557" s="18">
        <v>0</v>
      </c>
      <c r="AB557" s="18">
        <v>0</v>
      </c>
      <c r="AC557" s="23">
        <v>0</v>
      </c>
      <c r="AD557" s="14" t="str">
        <f>IF(E557=113,"Linn","Iowa ex-Linn")</f>
        <v>Iowa ex-Linn</v>
      </c>
      <c r="AE557" s="23">
        <f>IFERROR(AB557/W557,"N/M")</f>
        <v>0.0</v>
      </c>
      <c r="AF557" s="14" t="str">
        <f>B557&amp;"|"&amp;TEXT(E557,"000")&amp;"|"&amp;TEXT(M557,"0.0000")</f>
        <v>2015|177|0.6000</v>
      </c>
      <c r="AG557" s="22" t="str">
        <f>IF(AND(B557&gt;=2015,B557&lt;=2024,C557=19,G557=41,I557=2,K557="A",L557="RBUP",M557&gt;=0.5,M557&lt;=0.85),"IN","OUT")</f>
        <v>IN</v>
      </c>
    </row>
    <row r="558" spans="1:33">
      <c r="A558" s="14" t="s">
        <v>79</v>
      </c>
      <c r="B558" s="16">
        <v>2015</v>
      </c>
      <c r="C558" s="16">
        <v>19</v>
      </c>
      <c r="D558" s="14" t="s">
        <v>80</v>
      </c>
      <c r="E558" s="16">
        <v>177</v>
      </c>
      <c r="F558" s="14" t="s">
        <v>174</v>
      </c>
      <c r="G558" s="16">
        <v>41</v>
      </c>
      <c r="H558" s="14" t="s">
        <v>82</v>
      </c>
      <c r="I558" s="16">
        <v>2</v>
      </c>
      <c r="J558" s="14" t="s">
        <v>83</v>
      </c>
      <c r="K558" s="14" t="s">
        <v>84</v>
      </c>
      <c r="L558" s="14" t="s">
        <v>85</v>
      </c>
      <c r="M558" s="23">
        <v>0.65</v>
      </c>
      <c r="N558" s="16">
        <v>11</v>
      </c>
      <c r="O558" s="16">
        <v>7</v>
      </c>
      <c r="P558" s="16">
        <v>2</v>
      </c>
      <c r="Q558" s="16">
        <v>11</v>
      </c>
      <c r="R558" s="16">
        <v>2</v>
      </c>
      <c r="S558" s="14" t="s">
        <v>86</v>
      </c>
      <c r="T558" s="16">
        <v>243</v>
      </c>
      <c r="U558" s="16">
        <v>0</v>
      </c>
      <c r="V558" s="18">
        <v>85106</v>
      </c>
      <c r="W558" s="18">
        <v>7872</v>
      </c>
      <c r="X558" s="18">
        <v>4906</v>
      </c>
      <c r="Y558" s="18">
        <v>0</v>
      </c>
      <c r="Z558" s="18">
        <v>0</v>
      </c>
      <c r="AA558" s="18">
        <v>0</v>
      </c>
      <c r="AB558" s="18">
        <v>7465</v>
      </c>
      <c r="AC558" s="23">
        <v>0.95</v>
      </c>
      <c r="AD558" s="14" t="str">
        <f>IF(E558=113,"Linn","Iowa ex-Linn")</f>
        <v>Iowa ex-Linn</v>
      </c>
      <c r="AE558" s="23">
        <f>IFERROR(AB558/W558,"N/M")</f>
        <v>0.9482977642276422</v>
      </c>
      <c r="AF558" s="14" t="str">
        <f>B558&amp;"|"&amp;TEXT(E558,"000")&amp;"|"&amp;TEXT(M558,"0.0000")</f>
        <v>2015|177|0.6500</v>
      </c>
      <c r="AG558" s="22" t="str">
        <f>IF(AND(B558&gt;=2015,B558&lt;=2024,C558=19,G558=41,I558=2,K558="A",L558="RBUP",M558&gt;=0.5,M558&lt;=0.85),"IN","OUT")</f>
        <v>IN</v>
      </c>
    </row>
    <row r="559" spans="1:33">
      <c r="A559" s="14" t="s">
        <v>79</v>
      </c>
      <c r="B559" s="16">
        <v>2015</v>
      </c>
      <c r="C559" s="16">
        <v>19</v>
      </c>
      <c r="D559" s="14" t="s">
        <v>80</v>
      </c>
      <c r="E559" s="16">
        <v>177</v>
      </c>
      <c r="F559" s="14" t="s">
        <v>174</v>
      </c>
      <c r="G559" s="16">
        <v>41</v>
      </c>
      <c r="H559" s="14" t="s">
        <v>82</v>
      </c>
      <c r="I559" s="16">
        <v>2</v>
      </c>
      <c r="J559" s="14" t="s">
        <v>83</v>
      </c>
      <c r="K559" s="14" t="s">
        <v>84</v>
      </c>
      <c r="L559" s="14" t="s">
        <v>85</v>
      </c>
      <c r="M559" s="23">
        <v>0.7</v>
      </c>
      <c r="N559" s="16">
        <v>45</v>
      </c>
      <c r="O559" s="16">
        <v>32</v>
      </c>
      <c r="P559" s="16">
        <v>11</v>
      </c>
      <c r="Q559" s="16">
        <v>58</v>
      </c>
      <c r="R559" s="16">
        <v>19</v>
      </c>
      <c r="S559" s="14" t="s">
        <v>86</v>
      </c>
      <c r="T559" s="16">
        <v>3340</v>
      </c>
      <c r="U559" s="16">
        <v>0</v>
      </c>
      <c r="V559" s="18">
        <v>1394066</v>
      </c>
      <c r="W559" s="18">
        <v>155778</v>
      </c>
      <c r="X559" s="18">
        <v>92737</v>
      </c>
      <c r="Y559" s="18">
        <v>0</v>
      </c>
      <c r="Z559" s="18">
        <v>0</v>
      </c>
      <c r="AA559" s="18">
        <v>0</v>
      </c>
      <c r="AB559" s="18">
        <v>159454</v>
      </c>
      <c r="AC559" s="23">
        <v>1.02</v>
      </c>
      <c r="AD559" s="14" t="str">
        <f>IF(E559=113,"Linn","Iowa ex-Linn")</f>
        <v>Iowa ex-Linn</v>
      </c>
      <c r="AE559" s="23">
        <f>IFERROR(AB559/W559,"N/M")</f>
        <v>1.0235976838834753</v>
      </c>
      <c r="AF559" s="14" t="str">
        <f>B559&amp;"|"&amp;TEXT(E559,"000")&amp;"|"&amp;TEXT(M559,"0.0000")</f>
        <v>2015|177|0.7000</v>
      </c>
      <c r="AG559" s="22" t="str">
        <f>IF(AND(B559&gt;=2015,B559&lt;=2024,C559=19,G559=41,I559=2,K559="A",L559="RBUP",M559&gt;=0.5,M559&lt;=0.85),"IN","OUT")</f>
        <v>IN</v>
      </c>
    </row>
    <row r="560" spans="1:33">
      <c r="A560" s="14" t="s">
        <v>79</v>
      </c>
      <c r="B560" s="16">
        <v>2015</v>
      </c>
      <c r="C560" s="16">
        <v>19</v>
      </c>
      <c r="D560" s="14" t="s">
        <v>80</v>
      </c>
      <c r="E560" s="16">
        <v>177</v>
      </c>
      <c r="F560" s="14" t="s">
        <v>174</v>
      </c>
      <c r="G560" s="16">
        <v>41</v>
      </c>
      <c r="H560" s="14" t="s">
        <v>82</v>
      </c>
      <c r="I560" s="16">
        <v>2</v>
      </c>
      <c r="J560" s="14" t="s">
        <v>83</v>
      </c>
      <c r="K560" s="14" t="s">
        <v>84</v>
      </c>
      <c r="L560" s="14" t="s">
        <v>85</v>
      </c>
      <c r="M560" s="23">
        <v>0.75</v>
      </c>
      <c r="N560" s="16">
        <v>134</v>
      </c>
      <c r="O560" s="16">
        <v>93</v>
      </c>
      <c r="P560" s="16">
        <v>31</v>
      </c>
      <c r="Q560" s="16">
        <v>244</v>
      </c>
      <c r="R560" s="16">
        <v>55</v>
      </c>
      <c r="S560" s="14" t="s">
        <v>86</v>
      </c>
      <c r="T560" s="16">
        <v>14424</v>
      </c>
      <c r="U560" s="16">
        <v>0</v>
      </c>
      <c r="V560" s="18">
        <v>6539813</v>
      </c>
      <c r="W560" s="18">
        <v>770386</v>
      </c>
      <c r="X560" s="18">
        <v>473553</v>
      </c>
      <c r="Y560" s="18">
        <v>0</v>
      </c>
      <c r="Z560" s="18">
        <v>0</v>
      </c>
      <c r="AA560" s="18">
        <v>0</v>
      </c>
      <c r="AB560" s="18">
        <v>513859</v>
      </c>
      <c r="AC560" s="23">
        <v>0.67</v>
      </c>
      <c r="AD560" s="14" t="str">
        <f>IF(E560=113,"Linn","Iowa ex-Linn")</f>
        <v>Iowa ex-Linn</v>
      </c>
      <c r="AE560" s="23">
        <f>IFERROR(AB560/W560,"N/M")</f>
        <v>0.6670149769076801</v>
      </c>
      <c r="AF560" s="14" t="str">
        <f>B560&amp;"|"&amp;TEXT(E560,"000")&amp;"|"&amp;TEXT(M560,"0.0000")</f>
        <v>2015|177|0.7500</v>
      </c>
      <c r="AG560" s="22" t="str">
        <f>IF(AND(B560&gt;=2015,B560&lt;=2024,C560=19,G560=41,I560=2,K560="A",L560="RBUP",M560&gt;=0.5,M560&lt;=0.85),"IN","OUT")</f>
        <v>IN</v>
      </c>
    </row>
    <row r="561" spans="1:33">
      <c r="A561" s="14" t="s">
        <v>79</v>
      </c>
      <c r="B561" s="16">
        <v>2015</v>
      </c>
      <c r="C561" s="16">
        <v>19</v>
      </c>
      <c r="D561" s="14" t="s">
        <v>80</v>
      </c>
      <c r="E561" s="16">
        <v>177</v>
      </c>
      <c r="F561" s="14" t="s">
        <v>174</v>
      </c>
      <c r="G561" s="16">
        <v>41</v>
      </c>
      <c r="H561" s="14" t="s">
        <v>82</v>
      </c>
      <c r="I561" s="16">
        <v>2</v>
      </c>
      <c r="J561" s="14" t="s">
        <v>83</v>
      </c>
      <c r="K561" s="14" t="s">
        <v>84</v>
      </c>
      <c r="L561" s="14" t="s">
        <v>85</v>
      </c>
      <c r="M561" s="23">
        <v>0.8</v>
      </c>
      <c r="N561" s="16">
        <v>199</v>
      </c>
      <c r="O561" s="16">
        <v>151</v>
      </c>
      <c r="P561" s="16">
        <v>51</v>
      </c>
      <c r="Q561" s="16">
        <v>251</v>
      </c>
      <c r="R561" s="16">
        <v>72</v>
      </c>
      <c r="S561" s="14" t="s">
        <v>86</v>
      </c>
      <c r="T561" s="16">
        <v>27140</v>
      </c>
      <c r="U561" s="16">
        <v>0</v>
      </c>
      <c r="V561" s="18">
        <v>13466726</v>
      </c>
      <c r="W561" s="18">
        <v>1594324</v>
      </c>
      <c r="X561" s="18">
        <v>973496</v>
      </c>
      <c r="Y561" s="18">
        <v>0</v>
      </c>
      <c r="Z561" s="18">
        <v>0</v>
      </c>
      <c r="AA561" s="18">
        <v>0</v>
      </c>
      <c r="AB561" s="18">
        <v>1161978</v>
      </c>
      <c r="AC561" s="23">
        <v>0.73</v>
      </c>
      <c r="AD561" s="14" t="str">
        <f>IF(E561=113,"Linn","Iowa ex-Linn")</f>
        <v>Iowa ex-Linn</v>
      </c>
      <c r="AE561" s="23">
        <f>IFERROR(AB561/W561,"N/M")</f>
        <v>0.7288217451408873</v>
      </c>
      <c r="AF561" s="14" t="str">
        <f>B561&amp;"|"&amp;TEXT(E561,"000")&amp;"|"&amp;TEXT(M561,"0.0000")</f>
        <v>2015|177|0.8000</v>
      </c>
      <c r="AG561" s="22" t="str">
        <f>IF(AND(B561&gt;=2015,B561&lt;=2024,C561=19,G561=41,I561=2,K561="A",L561="RBUP",M561&gt;=0.5,M561&lt;=0.85),"IN","OUT")</f>
        <v>IN</v>
      </c>
    </row>
    <row r="562" spans="1:33">
      <c r="A562" s="14" t="s">
        <v>79</v>
      </c>
      <c r="B562" s="16">
        <v>2015</v>
      </c>
      <c r="C562" s="16">
        <v>19</v>
      </c>
      <c r="D562" s="14" t="s">
        <v>80</v>
      </c>
      <c r="E562" s="16">
        <v>177</v>
      </c>
      <c r="F562" s="14" t="s">
        <v>174</v>
      </c>
      <c r="G562" s="16">
        <v>41</v>
      </c>
      <c r="H562" s="14" t="s">
        <v>82</v>
      </c>
      <c r="I562" s="16">
        <v>2</v>
      </c>
      <c r="J562" s="14" t="s">
        <v>83</v>
      </c>
      <c r="K562" s="14" t="s">
        <v>84</v>
      </c>
      <c r="L562" s="14" t="s">
        <v>85</v>
      </c>
      <c r="M562" s="23">
        <v>0.85</v>
      </c>
      <c r="N562" s="16">
        <v>44</v>
      </c>
      <c r="O562" s="16">
        <v>23</v>
      </c>
      <c r="P562" s="16">
        <v>14</v>
      </c>
      <c r="Q562" s="16">
        <v>49</v>
      </c>
      <c r="R562" s="16">
        <v>30</v>
      </c>
      <c r="S562" s="14" t="s">
        <v>86</v>
      </c>
      <c r="T562" s="16">
        <v>3740</v>
      </c>
      <c r="U562" s="16">
        <v>0</v>
      </c>
      <c r="V562" s="18">
        <v>1757541</v>
      </c>
      <c r="W562" s="18">
        <v>277195</v>
      </c>
      <c r="X562" s="18">
        <v>122247</v>
      </c>
      <c r="Y562" s="18">
        <v>0</v>
      </c>
      <c r="Z562" s="18">
        <v>0</v>
      </c>
      <c r="AA562" s="18">
        <v>0</v>
      </c>
      <c r="AB562" s="18">
        <v>305485</v>
      </c>
      <c r="AC562" s="23">
        <v>1.1</v>
      </c>
      <c r="AD562" s="14" t="str">
        <f>IF(E562=113,"Linn","Iowa ex-Linn")</f>
        <v>Iowa ex-Linn</v>
      </c>
      <c r="AE562" s="23">
        <f>IFERROR(AB562/W562,"N/M")</f>
        <v>1.1020581179314202</v>
      </c>
      <c r="AF562" s="14" t="str">
        <f>B562&amp;"|"&amp;TEXT(E562,"000")&amp;"|"&amp;TEXT(M562,"0.0000")</f>
        <v>2015|177|0.8500</v>
      </c>
      <c r="AG562" s="22" t="str">
        <f>IF(AND(B562&gt;=2015,B562&lt;=2024,C562=19,G562=41,I562=2,K562="A",L562="RBUP",M562&gt;=0.5,M562&lt;=0.85),"IN","OUT")</f>
        <v>IN</v>
      </c>
    </row>
    <row r="563" spans="1:33">
      <c r="A563" s="14" t="s">
        <v>79</v>
      </c>
      <c r="B563" s="16">
        <v>2015</v>
      </c>
      <c r="C563" s="16">
        <v>19</v>
      </c>
      <c r="D563" s="14" t="s">
        <v>80</v>
      </c>
      <c r="E563" s="16">
        <v>179</v>
      </c>
      <c r="F563" s="14" t="s">
        <v>175</v>
      </c>
      <c r="G563" s="16">
        <v>41</v>
      </c>
      <c r="H563" s="14" t="s">
        <v>82</v>
      </c>
      <c r="I563" s="16">
        <v>2</v>
      </c>
      <c r="J563" s="14" t="s">
        <v>83</v>
      </c>
      <c r="K563" s="14" t="s">
        <v>84</v>
      </c>
      <c r="L563" s="14" t="s">
        <v>85</v>
      </c>
      <c r="M563" s="23">
        <v>0.6</v>
      </c>
      <c r="N563" s="16">
        <v>1</v>
      </c>
      <c r="O563" s="16">
        <v>1</v>
      </c>
      <c r="P563" s="16">
        <v>0</v>
      </c>
      <c r="Q563" s="16">
        <v>1</v>
      </c>
      <c r="R563" s="16">
        <v>0</v>
      </c>
      <c r="S563" s="14" t="s">
        <v>86</v>
      </c>
      <c r="T563" s="16">
        <v>17</v>
      </c>
      <c r="U563" s="16">
        <v>0</v>
      </c>
      <c r="V563" s="18">
        <v>7069</v>
      </c>
      <c r="W563" s="18">
        <v>345</v>
      </c>
      <c r="X563" s="18">
        <v>221</v>
      </c>
      <c r="Y563" s="18">
        <v>0</v>
      </c>
      <c r="Z563" s="18">
        <v>0</v>
      </c>
      <c r="AA563" s="18">
        <v>0</v>
      </c>
      <c r="AB563" s="18">
        <v>0</v>
      </c>
      <c r="AC563" s="23">
        <v>0</v>
      </c>
      <c r="AD563" s="14" t="str">
        <f>IF(E563=113,"Linn","Iowa ex-Linn")</f>
        <v>Iowa ex-Linn</v>
      </c>
      <c r="AE563" s="23">
        <f>IFERROR(AB563/W563,"N/M")</f>
        <v>0.0</v>
      </c>
      <c r="AF563" s="14" t="str">
        <f>B563&amp;"|"&amp;TEXT(E563,"000")&amp;"|"&amp;TEXT(M563,"0.0000")</f>
        <v>2015|179|0.6000</v>
      </c>
      <c r="AG563" s="22" t="str">
        <f>IF(AND(B563&gt;=2015,B563&lt;=2024,C563=19,G563=41,I563=2,K563="A",L563="RBUP",M563&gt;=0.5,M563&lt;=0.85),"IN","OUT")</f>
        <v>IN</v>
      </c>
    </row>
    <row r="564" spans="1:33">
      <c r="A564" s="14" t="s">
        <v>79</v>
      </c>
      <c r="B564" s="16">
        <v>2015</v>
      </c>
      <c r="C564" s="16">
        <v>19</v>
      </c>
      <c r="D564" s="14" t="s">
        <v>80</v>
      </c>
      <c r="E564" s="16">
        <v>179</v>
      </c>
      <c r="F564" s="14" t="s">
        <v>175</v>
      </c>
      <c r="G564" s="16">
        <v>41</v>
      </c>
      <c r="H564" s="14" t="s">
        <v>82</v>
      </c>
      <c r="I564" s="16">
        <v>2</v>
      </c>
      <c r="J564" s="14" t="s">
        <v>83</v>
      </c>
      <c r="K564" s="14" t="s">
        <v>84</v>
      </c>
      <c r="L564" s="14" t="s">
        <v>85</v>
      </c>
      <c r="M564" s="23">
        <v>0.65</v>
      </c>
      <c r="N564" s="16">
        <v>10</v>
      </c>
      <c r="O564" s="16">
        <v>7</v>
      </c>
      <c r="P564" s="16">
        <v>1</v>
      </c>
      <c r="Q564" s="16">
        <v>11</v>
      </c>
      <c r="R564" s="16">
        <v>1</v>
      </c>
      <c r="S564" s="14" t="s">
        <v>86</v>
      </c>
      <c r="T564" s="16">
        <v>425</v>
      </c>
      <c r="U564" s="16">
        <v>0</v>
      </c>
      <c r="V564" s="18">
        <v>191861</v>
      </c>
      <c r="W564" s="18">
        <v>15848</v>
      </c>
      <c r="X564" s="18">
        <v>9350</v>
      </c>
      <c r="Y564" s="18">
        <v>0</v>
      </c>
      <c r="Z564" s="18">
        <v>0</v>
      </c>
      <c r="AA564" s="18">
        <v>0</v>
      </c>
      <c r="AB564" s="18">
        <v>163</v>
      </c>
      <c r="AC564" s="23">
        <v>0.01</v>
      </c>
      <c r="AD564" s="14" t="str">
        <f>IF(E564=113,"Linn","Iowa ex-Linn")</f>
        <v>Iowa ex-Linn</v>
      </c>
      <c r="AE564" s="23">
        <f>IFERROR(AB564/W564,"N/M")</f>
        <v>0.010285209490156487</v>
      </c>
      <c r="AF564" s="14" t="str">
        <f>B564&amp;"|"&amp;TEXT(E564,"000")&amp;"|"&amp;TEXT(M564,"0.0000")</f>
        <v>2015|179|0.6500</v>
      </c>
      <c r="AG564" s="22" t="str">
        <f>IF(AND(B564&gt;=2015,B564&lt;=2024,C564=19,G564=41,I564=2,K564="A",L564="RBUP",M564&gt;=0.5,M564&lt;=0.85),"IN","OUT")</f>
        <v>IN</v>
      </c>
    </row>
    <row r="565" spans="1:33">
      <c r="A565" s="14" t="s">
        <v>79</v>
      </c>
      <c r="B565" s="16">
        <v>2015</v>
      </c>
      <c r="C565" s="16">
        <v>19</v>
      </c>
      <c r="D565" s="14" t="s">
        <v>80</v>
      </c>
      <c r="E565" s="16">
        <v>179</v>
      </c>
      <c r="F565" s="14" t="s">
        <v>175</v>
      </c>
      <c r="G565" s="16">
        <v>41</v>
      </c>
      <c r="H565" s="14" t="s">
        <v>82</v>
      </c>
      <c r="I565" s="16">
        <v>2</v>
      </c>
      <c r="J565" s="14" t="s">
        <v>83</v>
      </c>
      <c r="K565" s="14" t="s">
        <v>84</v>
      </c>
      <c r="L565" s="14" t="s">
        <v>85</v>
      </c>
      <c r="M565" s="23">
        <v>0.7</v>
      </c>
      <c r="N565" s="16">
        <v>49</v>
      </c>
      <c r="O565" s="16">
        <v>35</v>
      </c>
      <c r="P565" s="16">
        <v>9</v>
      </c>
      <c r="Q565" s="16">
        <v>59</v>
      </c>
      <c r="R565" s="16">
        <v>10</v>
      </c>
      <c r="S565" s="14" t="s">
        <v>86</v>
      </c>
      <c r="T565" s="16">
        <v>3048</v>
      </c>
      <c r="U565" s="16">
        <v>0</v>
      </c>
      <c r="V565" s="18">
        <v>1401443</v>
      </c>
      <c r="W565" s="18">
        <v>143692</v>
      </c>
      <c r="X565" s="18">
        <v>85664</v>
      </c>
      <c r="Y565" s="18">
        <v>0</v>
      </c>
      <c r="Z565" s="18">
        <v>0</v>
      </c>
      <c r="AA565" s="18">
        <v>0</v>
      </c>
      <c r="AB565" s="18">
        <v>15583</v>
      </c>
      <c r="AC565" s="23">
        <v>0.11</v>
      </c>
      <c r="AD565" s="14" t="str">
        <f>IF(E565=113,"Linn","Iowa ex-Linn")</f>
        <v>Iowa ex-Linn</v>
      </c>
      <c r="AE565" s="23">
        <f>IFERROR(AB565/W565,"N/M")</f>
        <v>0.10844723436238622</v>
      </c>
      <c r="AF565" s="14" t="str">
        <f>B565&amp;"|"&amp;TEXT(E565,"000")&amp;"|"&amp;TEXT(M565,"0.0000")</f>
        <v>2015|179|0.7000</v>
      </c>
      <c r="AG565" s="22" t="str">
        <f>IF(AND(B565&gt;=2015,B565&lt;=2024,C565=19,G565=41,I565=2,K565="A",L565="RBUP",M565&gt;=0.5,M565&lt;=0.85),"IN","OUT")</f>
        <v>IN</v>
      </c>
    </row>
    <row r="566" spans="1:33">
      <c r="A566" s="14" t="s">
        <v>79</v>
      </c>
      <c r="B566" s="16">
        <v>2015</v>
      </c>
      <c r="C566" s="16">
        <v>19</v>
      </c>
      <c r="D566" s="14" t="s">
        <v>80</v>
      </c>
      <c r="E566" s="16">
        <v>179</v>
      </c>
      <c r="F566" s="14" t="s">
        <v>175</v>
      </c>
      <c r="G566" s="16">
        <v>41</v>
      </c>
      <c r="H566" s="14" t="s">
        <v>82</v>
      </c>
      <c r="I566" s="16">
        <v>2</v>
      </c>
      <c r="J566" s="14" t="s">
        <v>83</v>
      </c>
      <c r="K566" s="14" t="s">
        <v>84</v>
      </c>
      <c r="L566" s="14" t="s">
        <v>85</v>
      </c>
      <c r="M566" s="23">
        <v>0.75</v>
      </c>
      <c r="N566" s="16">
        <v>170</v>
      </c>
      <c r="O566" s="16">
        <v>115</v>
      </c>
      <c r="P566" s="16">
        <v>26</v>
      </c>
      <c r="Q566" s="16">
        <v>187</v>
      </c>
      <c r="R566" s="16">
        <v>35</v>
      </c>
      <c r="S566" s="14" t="s">
        <v>86</v>
      </c>
      <c r="T566" s="16">
        <v>14446</v>
      </c>
      <c r="U566" s="16">
        <v>0</v>
      </c>
      <c r="V566" s="18">
        <v>7236841</v>
      </c>
      <c r="W566" s="18">
        <v>724207</v>
      </c>
      <c r="X566" s="18">
        <v>455023</v>
      </c>
      <c r="Y566" s="18">
        <v>0</v>
      </c>
      <c r="Z566" s="18">
        <v>0</v>
      </c>
      <c r="AA566" s="18">
        <v>0</v>
      </c>
      <c r="AB566" s="18">
        <v>237341</v>
      </c>
      <c r="AC566" s="23">
        <v>0.33</v>
      </c>
      <c r="AD566" s="14" t="str">
        <f>IF(E566=113,"Linn","Iowa ex-Linn")</f>
        <v>Iowa ex-Linn</v>
      </c>
      <c r="AE566" s="23">
        <f>IFERROR(AB566/W566,"N/M")</f>
        <v>0.32772536029063515</v>
      </c>
      <c r="AF566" s="14" t="str">
        <f>B566&amp;"|"&amp;TEXT(E566,"000")&amp;"|"&amp;TEXT(M566,"0.0000")</f>
        <v>2015|179|0.7500</v>
      </c>
      <c r="AG566" s="22" t="str">
        <f>IF(AND(B566&gt;=2015,B566&lt;=2024,C566=19,G566=41,I566=2,K566="A",L566="RBUP",M566&gt;=0.5,M566&lt;=0.85),"IN","OUT")</f>
        <v>IN</v>
      </c>
    </row>
    <row r="567" spans="1:33">
      <c r="A567" s="14" t="s">
        <v>79</v>
      </c>
      <c r="B567" s="16">
        <v>2015</v>
      </c>
      <c r="C567" s="16">
        <v>19</v>
      </c>
      <c r="D567" s="14" t="s">
        <v>80</v>
      </c>
      <c r="E567" s="16">
        <v>179</v>
      </c>
      <c r="F567" s="14" t="s">
        <v>175</v>
      </c>
      <c r="G567" s="16">
        <v>41</v>
      </c>
      <c r="H567" s="14" t="s">
        <v>82</v>
      </c>
      <c r="I567" s="16">
        <v>2</v>
      </c>
      <c r="J567" s="14" t="s">
        <v>83</v>
      </c>
      <c r="K567" s="14" t="s">
        <v>84</v>
      </c>
      <c r="L567" s="14" t="s">
        <v>85</v>
      </c>
      <c r="M567" s="23">
        <v>0.8</v>
      </c>
      <c r="N567" s="16">
        <v>235</v>
      </c>
      <c r="O567" s="16">
        <v>186</v>
      </c>
      <c r="P567" s="16">
        <v>63</v>
      </c>
      <c r="Q567" s="16">
        <v>283</v>
      </c>
      <c r="R567" s="16">
        <v>80</v>
      </c>
      <c r="S567" s="14" t="s">
        <v>86</v>
      </c>
      <c r="T567" s="16">
        <v>32041</v>
      </c>
      <c r="U567" s="16">
        <v>0</v>
      </c>
      <c r="V567" s="18">
        <v>16792542</v>
      </c>
      <c r="W567" s="18">
        <v>1782724</v>
      </c>
      <c r="X567" s="18">
        <v>1085750</v>
      </c>
      <c r="Y567" s="18">
        <v>0</v>
      </c>
      <c r="Z567" s="18">
        <v>0</v>
      </c>
      <c r="AA567" s="18">
        <v>0</v>
      </c>
      <c r="AB567" s="18">
        <v>955382</v>
      </c>
      <c r="AC567" s="23">
        <v>0.54</v>
      </c>
      <c r="AD567" s="14" t="str">
        <f>IF(E567=113,"Linn","Iowa ex-Linn")</f>
        <v>Iowa ex-Linn</v>
      </c>
      <c r="AE567" s="23">
        <f>IFERROR(AB567/W567,"N/M")</f>
        <v>0.5359113356862868</v>
      </c>
      <c r="AF567" s="14" t="str">
        <f>B567&amp;"|"&amp;TEXT(E567,"000")&amp;"|"&amp;TEXT(M567,"0.0000")</f>
        <v>2015|179|0.8000</v>
      </c>
      <c r="AG567" s="22" t="str">
        <f>IF(AND(B567&gt;=2015,B567&lt;=2024,C567=19,G567=41,I567=2,K567="A",L567="RBUP",M567&gt;=0.5,M567&lt;=0.85),"IN","OUT")</f>
        <v>IN</v>
      </c>
    </row>
    <row r="568" spans="1:33">
      <c r="A568" s="14" t="s">
        <v>79</v>
      </c>
      <c r="B568" s="16">
        <v>2015</v>
      </c>
      <c r="C568" s="16">
        <v>19</v>
      </c>
      <c r="D568" s="14" t="s">
        <v>80</v>
      </c>
      <c r="E568" s="16">
        <v>179</v>
      </c>
      <c r="F568" s="14" t="s">
        <v>175</v>
      </c>
      <c r="G568" s="16">
        <v>41</v>
      </c>
      <c r="H568" s="14" t="s">
        <v>82</v>
      </c>
      <c r="I568" s="16">
        <v>2</v>
      </c>
      <c r="J568" s="14" t="s">
        <v>83</v>
      </c>
      <c r="K568" s="14" t="s">
        <v>84</v>
      </c>
      <c r="L568" s="14" t="s">
        <v>85</v>
      </c>
      <c r="M568" s="23">
        <v>0.85</v>
      </c>
      <c r="N568" s="16">
        <v>55</v>
      </c>
      <c r="O568" s="16">
        <v>39</v>
      </c>
      <c r="P568" s="16">
        <v>16</v>
      </c>
      <c r="Q568" s="16">
        <v>63</v>
      </c>
      <c r="R568" s="16">
        <v>19</v>
      </c>
      <c r="S568" s="14" t="s">
        <v>86</v>
      </c>
      <c r="T568" s="16">
        <v>6690</v>
      </c>
      <c r="U568" s="16">
        <v>0</v>
      </c>
      <c r="V568" s="18">
        <v>4034525</v>
      </c>
      <c r="W568" s="18">
        <v>465499</v>
      </c>
      <c r="X568" s="18">
        <v>222622</v>
      </c>
      <c r="Y568" s="18">
        <v>0</v>
      </c>
      <c r="Z568" s="18">
        <v>0</v>
      </c>
      <c r="AA568" s="18">
        <v>0</v>
      </c>
      <c r="AB568" s="18">
        <v>182892</v>
      </c>
      <c r="AC568" s="23">
        <v>0.39</v>
      </c>
      <c r="AD568" s="14" t="str">
        <f>IF(E568=113,"Linn","Iowa ex-Linn")</f>
        <v>Iowa ex-Linn</v>
      </c>
      <c r="AE568" s="23">
        <f>IFERROR(AB568/W568,"N/M")</f>
        <v>0.39289450675511656</v>
      </c>
      <c r="AF568" s="14" t="str">
        <f>B568&amp;"|"&amp;TEXT(E568,"000")&amp;"|"&amp;TEXT(M568,"0.0000")</f>
        <v>2015|179|0.8500</v>
      </c>
      <c r="AG568" s="22" t="str">
        <f>IF(AND(B568&gt;=2015,B568&lt;=2024,C568=19,G568=41,I568=2,K568="A",L568="RBUP",M568&gt;=0.5,M568&lt;=0.85),"IN","OUT")</f>
        <v>IN</v>
      </c>
    </row>
    <row r="569" spans="1:33">
      <c r="A569" s="14" t="s">
        <v>79</v>
      </c>
      <c r="B569" s="16">
        <v>2015</v>
      </c>
      <c r="C569" s="16">
        <v>19</v>
      </c>
      <c r="D569" s="14" t="s">
        <v>80</v>
      </c>
      <c r="E569" s="16">
        <v>181</v>
      </c>
      <c r="F569" s="14" t="s">
        <v>176</v>
      </c>
      <c r="G569" s="16">
        <v>41</v>
      </c>
      <c r="H569" s="14" t="s">
        <v>82</v>
      </c>
      <c r="I569" s="16">
        <v>2</v>
      </c>
      <c r="J569" s="14" t="s">
        <v>83</v>
      </c>
      <c r="K569" s="14" t="s">
        <v>84</v>
      </c>
      <c r="L569" s="14" t="s">
        <v>85</v>
      </c>
      <c r="M569" s="23">
        <v>0.5</v>
      </c>
      <c r="N569" s="16">
        <v>3</v>
      </c>
      <c r="O569" s="16">
        <v>2</v>
      </c>
      <c r="P569" s="16">
        <v>0</v>
      </c>
      <c r="Q569" s="16">
        <v>2</v>
      </c>
      <c r="R569" s="16">
        <v>0</v>
      </c>
      <c r="S569" s="14" t="s">
        <v>86</v>
      </c>
      <c r="T569" s="16">
        <v>64</v>
      </c>
      <c r="U569" s="16">
        <v>0</v>
      </c>
      <c r="V569" s="18">
        <v>19887</v>
      </c>
      <c r="W569" s="18">
        <v>972</v>
      </c>
      <c r="X569" s="18">
        <v>713</v>
      </c>
      <c r="Y569" s="18">
        <v>0</v>
      </c>
      <c r="Z569" s="18">
        <v>0</v>
      </c>
      <c r="AA569" s="18">
        <v>0</v>
      </c>
      <c r="AB569" s="18">
        <v>0</v>
      </c>
      <c r="AC569" s="23">
        <v>0</v>
      </c>
      <c r="AD569" s="14" t="str">
        <f>IF(E569=113,"Linn","Iowa ex-Linn")</f>
        <v>Iowa ex-Linn</v>
      </c>
      <c r="AE569" s="23">
        <f>IFERROR(AB569/W569,"N/M")</f>
        <v>0.0</v>
      </c>
      <c r="AF569" s="14" t="str">
        <f>B569&amp;"|"&amp;TEXT(E569,"000")&amp;"|"&amp;TEXT(M569,"0.0000")</f>
        <v>2015|181|0.5000</v>
      </c>
      <c r="AG569" s="22" t="str">
        <f>IF(AND(B569&gt;=2015,B569&lt;=2024,C569=19,G569=41,I569=2,K569="A",L569="RBUP",M569&gt;=0.5,M569&lt;=0.85),"IN","OUT")</f>
        <v>IN</v>
      </c>
    </row>
    <row r="570" spans="1:33">
      <c r="A570" s="14" t="s">
        <v>79</v>
      </c>
      <c r="B570" s="16">
        <v>2015</v>
      </c>
      <c r="C570" s="16">
        <v>19</v>
      </c>
      <c r="D570" s="14" t="s">
        <v>80</v>
      </c>
      <c r="E570" s="16">
        <v>181</v>
      </c>
      <c r="F570" s="14" t="s">
        <v>176</v>
      </c>
      <c r="G570" s="16">
        <v>41</v>
      </c>
      <c r="H570" s="14" t="s">
        <v>82</v>
      </c>
      <c r="I570" s="16">
        <v>2</v>
      </c>
      <c r="J570" s="14" t="s">
        <v>83</v>
      </c>
      <c r="K570" s="14" t="s">
        <v>84</v>
      </c>
      <c r="L570" s="14" t="s">
        <v>85</v>
      </c>
      <c r="M570" s="23">
        <v>0.6</v>
      </c>
      <c r="N570" s="16">
        <v>3</v>
      </c>
      <c r="O570" s="16">
        <v>1</v>
      </c>
      <c r="P570" s="16">
        <v>0</v>
      </c>
      <c r="Q570" s="16">
        <v>1</v>
      </c>
      <c r="R570" s="16">
        <v>0</v>
      </c>
      <c r="S570" s="14" t="s">
        <v>86</v>
      </c>
      <c r="T570" s="16">
        <v>51</v>
      </c>
      <c r="U570" s="16">
        <v>0</v>
      </c>
      <c r="V570" s="18">
        <v>17043</v>
      </c>
      <c r="W570" s="18">
        <v>1373</v>
      </c>
      <c r="X570" s="18">
        <v>879</v>
      </c>
      <c r="Y570" s="18">
        <v>0</v>
      </c>
      <c r="Z570" s="18">
        <v>0</v>
      </c>
      <c r="AA570" s="18">
        <v>0</v>
      </c>
      <c r="AB570" s="18">
        <v>0</v>
      </c>
      <c r="AC570" s="23">
        <v>0</v>
      </c>
      <c r="AD570" s="14" t="str">
        <f>IF(E570=113,"Linn","Iowa ex-Linn")</f>
        <v>Iowa ex-Linn</v>
      </c>
      <c r="AE570" s="23">
        <f>IFERROR(AB570/W570,"N/M")</f>
        <v>0.0</v>
      </c>
      <c r="AF570" s="14" t="str">
        <f>B570&amp;"|"&amp;TEXT(E570,"000")&amp;"|"&amp;TEXT(M570,"0.0000")</f>
        <v>2015|181|0.6000</v>
      </c>
      <c r="AG570" s="22" t="str">
        <f>IF(AND(B570&gt;=2015,B570&lt;=2024,C570=19,G570=41,I570=2,K570="A",L570="RBUP",M570&gt;=0.5,M570&lt;=0.85),"IN","OUT")</f>
        <v>IN</v>
      </c>
    </row>
    <row r="571" spans="1:33">
      <c r="A571" s="14" t="s">
        <v>79</v>
      </c>
      <c r="B571" s="16">
        <v>2015</v>
      </c>
      <c r="C571" s="16">
        <v>19</v>
      </c>
      <c r="D571" s="14" t="s">
        <v>80</v>
      </c>
      <c r="E571" s="16">
        <v>181</v>
      </c>
      <c r="F571" s="14" t="s">
        <v>176</v>
      </c>
      <c r="G571" s="16">
        <v>41</v>
      </c>
      <c r="H571" s="14" t="s">
        <v>82</v>
      </c>
      <c r="I571" s="16">
        <v>2</v>
      </c>
      <c r="J571" s="14" t="s">
        <v>83</v>
      </c>
      <c r="K571" s="14" t="s">
        <v>84</v>
      </c>
      <c r="L571" s="14" t="s">
        <v>85</v>
      </c>
      <c r="M571" s="23">
        <v>0.65</v>
      </c>
      <c r="N571" s="16">
        <v>23</v>
      </c>
      <c r="O571" s="16">
        <v>15</v>
      </c>
      <c r="P571" s="16">
        <v>0</v>
      </c>
      <c r="Q571" s="16">
        <v>18</v>
      </c>
      <c r="R571" s="16">
        <v>0</v>
      </c>
      <c r="S571" s="14" t="s">
        <v>86</v>
      </c>
      <c r="T571" s="16">
        <v>816</v>
      </c>
      <c r="U571" s="16">
        <v>0</v>
      </c>
      <c r="V571" s="18">
        <v>339250</v>
      </c>
      <c r="W571" s="18">
        <v>32493</v>
      </c>
      <c r="X571" s="18">
        <v>20118</v>
      </c>
      <c r="Y571" s="18">
        <v>0</v>
      </c>
      <c r="Z571" s="18">
        <v>0</v>
      </c>
      <c r="AA571" s="18">
        <v>0</v>
      </c>
      <c r="AB571" s="18">
        <v>0</v>
      </c>
      <c r="AC571" s="23">
        <v>0</v>
      </c>
      <c r="AD571" s="14" t="str">
        <f>IF(E571=113,"Linn","Iowa ex-Linn")</f>
        <v>Iowa ex-Linn</v>
      </c>
      <c r="AE571" s="23">
        <f>IFERROR(AB571/W571,"N/M")</f>
        <v>0.0</v>
      </c>
      <c r="AF571" s="14" t="str">
        <f>B571&amp;"|"&amp;TEXT(E571,"000")&amp;"|"&amp;TEXT(M571,"0.0000")</f>
        <v>2015|181|0.6500</v>
      </c>
      <c r="AG571" s="22" t="str">
        <f>IF(AND(B571&gt;=2015,B571&lt;=2024,C571=19,G571=41,I571=2,K571="A",L571="RBUP",M571&gt;=0.5,M571&lt;=0.85),"IN","OUT")</f>
        <v>IN</v>
      </c>
    </row>
    <row r="572" spans="1:33">
      <c r="A572" s="14" t="s">
        <v>79</v>
      </c>
      <c r="B572" s="16">
        <v>2015</v>
      </c>
      <c r="C572" s="16">
        <v>19</v>
      </c>
      <c r="D572" s="14" t="s">
        <v>80</v>
      </c>
      <c r="E572" s="16">
        <v>181</v>
      </c>
      <c r="F572" s="14" t="s">
        <v>176</v>
      </c>
      <c r="G572" s="16">
        <v>41</v>
      </c>
      <c r="H572" s="14" t="s">
        <v>82</v>
      </c>
      <c r="I572" s="16">
        <v>2</v>
      </c>
      <c r="J572" s="14" t="s">
        <v>83</v>
      </c>
      <c r="K572" s="14" t="s">
        <v>84</v>
      </c>
      <c r="L572" s="14" t="s">
        <v>85</v>
      </c>
      <c r="M572" s="23">
        <v>0.7</v>
      </c>
      <c r="N572" s="16">
        <v>97</v>
      </c>
      <c r="O572" s="16">
        <v>64</v>
      </c>
      <c r="P572" s="16">
        <v>7</v>
      </c>
      <c r="Q572" s="16">
        <v>93</v>
      </c>
      <c r="R572" s="16">
        <v>10</v>
      </c>
      <c r="S572" s="14" t="s">
        <v>86</v>
      </c>
      <c r="T572" s="16">
        <v>5276</v>
      </c>
      <c r="U572" s="16">
        <v>0</v>
      </c>
      <c r="V572" s="18">
        <v>2355257</v>
      </c>
      <c r="W572" s="18">
        <v>273011</v>
      </c>
      <c r="X572" s="18">
        <v>177329</v>
      </c>
      <c r="Y572" s="18">
        <v>0</v>
      </c>
      <c r="Z572" s="18">
        <v>0</v>
      </c>
      <c r="AA572" s="18">
        <v>0</v>
      </c>
      <c r="AB572" s="18">
        <v>137295</v>
      </c>
      <c r="AC572" s="23">
        <v>0.5</v>
      </c>
      <c r="AD572" s="14" t="str">
        <f>IF(E572=113,"Linn","Iowa ex-Linn")</f>
        <v>Iowa ex-Linn</v>
      </c>
      <c r="AE572" s="23">
        <f>IFERROR(AB572/W572,"N/M")</f>
        <v>0.5028918248715253</v>
      </c>
      <c r="AF572" s="14" t="str">
        <f>B572&amp;"|"&amp;TEXT(E572,"000")&amp;"|"&amp;TEXT(M572,"0.0000")</f>
        <v>2015|181|0.7000</v>
      </c>
      <c r="AG572" s="22" t="str">
        <f>IF(AND(B572&gt;=2015,B572&lt;=2024,C572=19,G572=41,I572=2,K572="A",L572="RBUP",M572&gt;=0.5,M572&lt;=0.85),"IN","OUT")</f>
        <v>IN</v>
      </c>
    </row>
    <row r="573" spans="1:33">
      <c r="A573" s="14" t="s">
        <v>79</v>
      </c>
      <c r="B573" s="16">
        <v>2015</v>
      </c>
      <c r="C573" s="16">
        <v>19</v>
      </c>
      <c r="D573" s="14" t="s">
        <v>80</v>
      </c>
      <c r="E573" s="16">
        <v>181</v>
      </c>
      <c r="F573" s="14" t="s">
        <v>176</v>
      </c>
      <c r="G573" s="16">
        <v>41</v>
      </c>
      <c r="H573" s="14" t="s">
        <v>82</v>
      </c>
      <c r="I573" s="16">
        <v>2</v>
      </c>
      <c r="J573" s="14" t="s">
        <v>83</v>
      </c>
      <c r="K573" s="14" t="s">
        <v>84</v>
      </c>
      <c r="L573" s="14" t="s">
        <v>85</v>
      </c>
      <c r="M573" s="23">
        <v>0.75</v>
      </c>
      <c r="N573" s="16">
        <v>268</v>
      </c>
      <c r="O573" s="16">
        <v>194</v>
      </c>
      <c r="P573" s="16">
        <v>26</v>
      </c>
      <c r="Q573" s="16">
        <v>334</v>
      </c>
      <c r="R573" s="16">
        <v>33</v>
      </c>
      <c r="S573" s="14" t="s">
        <v>86</v>
      </c>
      <c r="T573" s="16">
        <v>24554</v>
      </c>
      <c r="U573" s="16">
        <v>0</v>
      </c>
      <c r="V573" s="18">
        <v>12249472</v>
      </c>
      <c r="W573" s="18">
        <v>1331647</v>
      </c>
      <c r="X573" s="18">
        <v>881768</v>
      </c>
      <c r="Y573" s="18">
        <v>0</v>
      </c>
      <c r="Z573" s="18">
        <v>0</v>
      </c>
      <c r="AA573" s="18">
        <v>0</v>
      </c>
      <c r="AB573" s="18">
        <v>167498</v>
      </c>
      <c r="AC573" s="23">
        <v>0.13</v>
      </c>
      <c r="AD573" s="14" t="str">
        <f>IF(E573=113,"Linn","Iowa ex-Linn")</f>
        <v>Iowa ex-Linn</v>
      </c>
      <c r="AE573" s="23">
        <f>IFERROR(AB573/W573,"N/M")</f>
        <v>0.1257825835225101</v>
      </c>
      <c r="AF573" s="14" t="str">
        <f>B573&amp;"|"&amp;TEXT(E573,"000")&amp;"|"&amp;TEXT(M573,"0.0000")</f>
        <v>2015|181|0.7500</v>
      </c>
      <c r="AG573" s="22" t="str">
        <f>IF(AND(B573&gt;=2015,B573&lt;=2024,C573=19,G573=41,I573=2,K573="A",L573="RBUP",M573&gt;=0.5,M573&lt;=0.85),"IN","OUT")</f>
        <v>IN</v>
      </c>
    </row>
    <row r="574" spans="1:33">
      <c r="A574" s="14" t="s">
        <v>79</v>
      </c>
      <c r="B574" s="16">
        <v>2015</v>
      </c>
      <c r="C574" s="16">
        <v>19</v>
      </c>
      <c r="D574" s="14" t="s">
        <v>80</v>
      </c>
      <c r="E574" s="16">
        <v>181</v>
      </c>
      <c r="F574" s="14" t="s">
        <v>176</v>
      </c>
      <c r="G574" s="16">
        <v>41</v>
      </c>
      <c r="H574" s="14" t="s">
        <v>82</v>
      </c>
      <c r="I574" s="16">
        <v>2</v>
      </c>
      <c r="J574" s="14" t="s">
        <v>83</v>
      </c>
      <c r="K574" s="14" t="s">
        <v>84</v>
      </c>
      <c r="L574" s="14" t="s">
        <v>85</v>
      </c>
      <c r="M574" s="23">
        <v>0.8</v>
      </c>
      <c r="N574" s="16">
        <v>199</v>
      </c>
      <c r="O574" s="16">
        <v>129</v>
      </c>
      <c r="P574" s="16">
        <v>32</v>
      </c>
      <c r="Q574" s="16">
        <v>188</v>
      </c>
      <c r="R574" s="16">
        <v>35</v>
      </c>
      <c r="S574" s="14" t="s">
        <v>86</v>
      </c>
      <c r="T574" s="16">
        <v>20973</v>
      </c>
      <c r="U574" s="16">
        <v>0</v>
      </c>
      <c r="V574" s="18">
        <v>10934204</v>
      </c>
      <c r="W574" s="18">
        <v>1345869</v>
      </c>
      <c r="X574" s="18">
        <v>831091</v>
      </c>
      <c r="Y574" s="18">
        <v>0</v>
      </c>
      <c r="Z574" s="18">
        <v>0</v>
      </c>
      <c r="AA574" s="18">
        <v>0</v>
      </c>
      <c r="AB574" s="18">
        <v>318985</v>
      </c>
      <c r="AC574" s="23">
        <v>0.24</v>
      </c>
      <c r="AD574" s="14" t="str">
        <f>IF(E574=113,"Linn","Iowa ex-Linn")</f>
        <v>Iowa ex-Linn</v>
      </c>
      <c r="AE574" s="23">
        <f>IFERROR(AB574/W574,"N/M")</f>
        <v>0.2370104371227809</v>
      </c>
      <c r="AF574" s="14" t="str">
        <f>B574&amp;"|"&amp;TEXT(E574,"000")&amp;"|"&amp;TEXT(M574,"0.0000")</f>
        <v>2015|181|0.8000</v>
      </c>
      <c r="AG574" s="22" t="str">
        <f>IF(AND(B574&gt;=2015,B574&lt;=2024,C574=19,G574=41,I574=2,K574="A",L574="RBUP",M574&gt;=0.5,M574&lt;=0.85),"IN","OUT")</f>
        <v>IN</v>
      </c>
    </row>
    <row r="575" spans="1:33">
      <c r="A575" s="14" t="s">
        <v>79</v>
      </c>
      <c r="B575" s="16">
        <v>2015</v>
      </c>
      <c r="C575" s="16">
        <v>19</v>
      </c>
      <c r="D575" s="14" t="s">
        <v>80</v>
      </c>
      <c r="E575" s="16">
        <v>181</v>
      </c>
      <c r="F575" s="14" t="s">
        <v>176</v>
      </c>
      <c r="G575" s="16">
        <v>41</v>
      </c>
      <c r="H575" s="14" t="s">
        <v>82</v>
      </c>
      <c r="I575" s="16">
        <v>2</v>
      </c>
      <c r="J575" s="14" t="s">
        <v>83</v>
      </c>
      <c r="K575" s="14" t="s">
        <v>84</v>
      </c>
      <c r="L575" s="14" t="s">
        <v>85</v>
      </c>
      <c r="M575" s="23">
        <v>0.85</v>
      </c>
      <c r="N575" s="16">
        <v>79</v>
      </c>
      <c r="O575" s="16">
        <v>53</v>
      </c>
      <c r="P575" s="16">
        <v>9</v>
      </c>
      <c r="Q575" s="16">
        <v>56</v>
      </c>
      <c r="R575" s="16">
        <v>9</v>
      </c>
      <c r="S575" s="14" t="s">
        <v>86</v>
      </c>
      <c r="T575" s="16">
        <v>8551</v>
      </c>
      <c r="U575" s="16">
        <v>0</v>
      </c>
      <c r="V575" s="18">
        <v>4619231</v>
      </c>
      <c r="W575" s="18">
        <v>607580</v>
      </c>
      <c r="X575" s="18">
        <v>308184</v>
      </c>
      <c r="Y575" s="18">
        <v>0</v>
      </c>
      <c r="Z575" s="18">
        <v>0</v>
      </c>
      <c r="AA575" s="18">
        <v>0</v>
      </c>
      <c r="AB575" s="18">
        <v>76564</v>
      </c>
      <c r="AC575" s="23">
        <v>0.13</v>
      </c>
      <c r="AD575" s="14" t="str">
        <f>IF(E575=113,"Linn","Iowa ex-Linn")</f>
        <v>Iowa ex-Linn</v>
      </c>
      <c r="AE575" s="23">
        <f>IFERROR(AB575/W575,"N/M")</f>
        <v>0.12601468119424603</v>
      </c>
      <c r="AF575" s="14" t="str">
        <f>B575&amp;"|"&amp;TEXT(E575,"000")&amp;"|"&amp;TEXT(M575,"0.0000")</f>
        <v>2015|181|0.8500</v>
      </c>
      <c r="AG575" s="22" t="str">
        <f>IF(AND(B575&gt;=2015,B575&lt;=2024,C575=19,G575=41,I575=2,K575="A",L575="RBUP",M575&gt;=0.5,M575&lt;=0.85),"IN","OUT")</f>
        <v>IN</v>
      </c>
    </row>
    <row r="576" spans="1:33">
      <c r="A576" s="14" t="s">
        <v>79</v>
      </c>
      <c r="B576" s="16">
        <v>2015</v>
      </c>
      <c r="C576" s="16">
        <v>19</v>
      </c>
      <c r="D576" s="14" t="s">
        <v>80</v>
      </c>
      <c r="E576" s="16">
        <v>183</v>
      </c>
      <c r="F576" s="14" t="s">
        <v>177</v>
      </c>
      <c r="G576" s="16">
        <v>41</v>
      </c>
      <c r="H576" s="14" t="s">
        <v>82</v>
      </c>
      <c r="I576" s="16">
        <v>2</v>
      </c>
      <c r="J576" s="14" t="s">
        <v>83</v>
      </c>
      <c r="K576" s="14" t="s">
        <v>84</v>
      </c>
      <c r="L576" s="14" t="s">
        <v>85</v>
      </c>
      <c r="M576" s="23">
        <v>0.5</v>
      </c>
      <c r="N576" s="16">
        <v>1</v>
      </c>
      <c r="O576" s="16">
        <v>1</v>
      </c>
      <c r="P576" s="16">
        <v>0</v>
      </c>
      <c r="Q576" s="16">
        <v>1</v>
      </c>
      <c r="R576" s="16">
        <v>0</v>
      </c>
      <c r="S576" s="14" t="s">
        <v>86</v>
      </c>
      <c r="T576" s="16">
        <v>463</v>
      </c>
      <c r="U576" s="16">
        <v>0</v>
      </c>
      <c r="V576" s="18">
        <v>188197</v>
      </c>
      <c r="W576" s="18">
        <v>3467</v>
      </c>
      <c r="X576" s="18">
        <v>2773</v>
      </c>
      <c r="Y576" s="18">
        <v>0</v>
      </c>
      <c r="Z576" s="18">
        <v>0</v>
      </c>
      <c r="AA576" s="18">
        <v>0</v>
      </c>
      <c r="AB576" s="18">
        <v>0</v>
      </c>
      <c r="AC576" s="23">
        <v>0</v>
      </c>
      <c r="AD576" s="14" t="str">
        <f>IF(E576=113,"Linn","Iowa ex-Linn")</f>
        <v>Iowa ex-Linn</v>
      </c>
      <c r="AE576" s="23">
        <f>IFERROR(AB576/W576,"N/M")</f>
        <v>0.0</v>
      </c>
      <c r="AF576" s="14" t="str">
        <f>B576&amp;"|"&amp;TEXT(E576,"000")&amp;"|"&amp;TEXT(M576,"0.0000")</f>
        <v>2015|183|0.5000</v>
      </c>
      <c r="AG576" s="22" t="str">
        <f>IF(AND(B576&gt;=2015,B576&lt;=2024,C576=19,G576=41,I576=2,K576="A",L576="RBUP",M576&gt;=0.5,M576&lt;=0.85),"IN","OUT")</f>
        <v>IN</v>
      </c>
    </row>
    <row r="577" spans="1:33">
      <c r="A577" s="14" t="s">
        <v>79</v>
      </c>
      <c r="B577" s="16">
        <v>2015</v>
      </c>
      <c r="C577" s="16">
        <v>19</v>
      </c>
      <c r="D577" s="14" t="s">
        <v>80</v>
      </c>
      <c r="E577" s="16">
        <v>183</v>
      </c>
      <c r="F577" s="14" t="s">
        <v>177</v>
      </c>
      <c r="G577" s="16">
        <v>41</v>
      </c>
      <c r="H577" s="14" t="s">
        <v>82</v>
      </c>
      <c r="I577" s="16">
        <v>2</v>
      </c>
      <c r="J577" s="14" t="s">
        <v>83</v>
      </c>
      <c r="K577" s="14" t="s">
        <v>84</v>
      </c>
      <c r="L577" s="14" t="s">
        <v>85</v>
      </c>
      <c r="M577" s="23">
        <v>0.55</v>
      </c>
      <c r="N577" s="16">
        <v>1</v>
      </c>
      <c r="O577" s="16">
        <v>0</v>
      </c>
      <c r="P577" s="16">
        <v>0</v>
      </c>
      <c r="Q577" s="16">
        <v>0</v>
      </c>
      <c r="R577" s="16">
        <v>0</v>
      </c>
      <c r="S577" s="14" t="s">
        <v>86</v>
      </c>
      <c r="T577" s="16">
        <v>0</v>
      </c>
      <c r="U577" s="16">
        <v>0</v>
      </c>
      <c r="V577" s="18">
        <v>0</v>
      </c>
      <c r="W577" s="18">
        <v>0</v>
      </c>
      <c r="X577" s="18">
        <v>0</v>
      </c>
      <c r="Y577" s="18">
        <v>0</v>
      </c>
      <c r="Z577" s="18">
        <v>0</v>
      </c>
      <c r="AA577" s="18">
        <v>0</v>
      </c>
      <c r="AB577" s="18">
        <v>0</v>
      </c>
      <c r="AC577" s="23">
        <v>0</v>
      </c>
      <c r="AD577" s="14" t="str">
        <f>IF(E577=113,"Linn","Iowa ex-Linn")</f>
        <v>Iowa ex-Linn</v>
      </c>
      <c r="AE577" s="23" t="str">
        <f>IFERROR(AB577/W577,"N/M")</f>
        <v>N/M</v>
      </c>
      <c r="AF577" s="14" t="str">
        <f>B577&amp;"|"&amp;TEXT(E577,"000")&amp;"|"&amp;TEXT(M577,"0.0000")</f>
        <v>2015|183|0.5500</v>
      </c>
      <c r="AG577" s="22" t="str">
        <f>IF(AND(B577&gt;=2015,B577&lt;=2024,C577=19,G577=41,I577=2,K577="A",L577="RBUP",M577&gt;=0.5,M577&lt;=0.85),"IN","OUT")</f>
        <v>IN</v>
      </c>
    </row>
    <row r="578" spans="1:33">
      <c r="A578" s="14" t="s">
        <v>79</v>
      </c>
      <c r="B578" s="16">
        <v>2015</v>
      </c>
      <c r="C578" s="16">
        <v>19</v>
      </c>
      <c r="D578" s="14" t="s">
        <v>80</v>
      </c>
      <c r="E578" s="16">
        <v>183</v>
      </c>
      <c r="F578" s="14" t="s">
        <v>177</v>
      </c>
      <c r="G578" s="16">
        <v>41</v>
      </c>
      <c r="H578" s="14" t="s">
        <v>82</v>
      </c>
      <c r="I578" s="16">
        <v>2</v>
      </c>
      <c r="J578" s="14" t="s">
        <v>83</v>
      </c>
      <c r="K578" s="14" t="s">
        <v>84</v>
      </c>
      <c r="L578" s="14" t="s">
        <v>85</v>
      </c>
      <c r="M578" s="23">
        <v>0.6</v>
      </c>
      <c r="N578" s="16">
        <v>6</v>
      </c>
      <c r="O578" s="16">
        <v>5</v>
      </c>
      <c r="P578" s="16">
        <v>0</v>
      </c>
      <c r="Q578" s="16">
        <v>5</v>
      </c>
      <c r="R578" s="16">
        <v>0</v>
      </c>
      <c r="S578" s="14" t="s">
        <v>86</v>
      </c>
      <c r="T578" s="16">
        <v>316</v>
      </c>
      <c r="U578" s="16">
        <v>0</v>
      </c>
      <c r="V578" s="18">
        <v>140474</v>
      </c>
      <c r="W578" s="18">
        <v>4653</v>
      </c>
      <c r="X578" s="18">
        <v>3444</v>
      </c>
      <c r="Y578" s="18">
        <v>0</v>
      </c>
      <c r="Z578" s="18">
        <v>0</v>
      </c>
      <c r="AA578" s="18">
        <v>0</v>
      </c>
      <c r="AB578" s="18">
        <v>0</v>
      </c>
      <c r="AC578" s="23">
        <v>0</v>
      </c>
      <c r="AD578" s="14" t="str">
        <f>IF(E578=113,"Linn","Iowa ex-Linn")</f>
        <v>Iowa ex-Linn</v>
      </c>
      <c r="AE578" s="23">
        <f>IFERROR(AB578/W578,"N/M")</f>
        <v>0.0</v>
      </c>
      <c r="AF578" s="14" t="str">
        <f>B578&amp;"|"&amp;TEXT(E578,"000")&amp;"|"&amp;TEXT(M578,"0.0000")</f>
        <v>2015|183|0.6000</v>
      </c>
      <c r="AG578" s="22" t="str">
        <f>IF(AND(B578&gt;=2015,B578&lt;=2024,C578=19,G578=41,I578=2,K578="A",L578="RBUP",M578&gt;=0.5,M578&lt;=0.85),"IN","OUT")</f>
        <v>IN</v>
      </c>
    </row>
    <row r="579" spans="1:33">
      <c r="A579" s="14" t="s">
        <v>79</v>
      </c>
      <c r="B579" s="16">
        <v>2015</v>
      </c>
      <c r="C579" s="16">
        <v>19</v>
      </c>
      <c r="D579" s="14" t="s">
        <v>80</v>
      </c>
      <c r="E579" s="16">
        <v>183</v>
      </c>
      <c r="F579" s="14" t="s">
        <v>177</v>
      </c>
      <c r="G579" s="16">
        <v>41</v>
      </c>
      <c r="H579" s="14" t="s">
        <v>82</v>
      </c>
      <c r="I579" s="16">
        <v>2</v>
      </c>
      <c r="J579" s="14" t="s">
        <v>83</v>
      </c>
      <c r="K579" s="14" t="s">
        <v>84</v>
      </c>
      <c r="L579" s="14" t="s">
        <v>85</v>
      </c>
      <c r="M579" s="23">
        <v>0.65</v>
      </c>
      <c r="N579" s="16">
        <v>6</v>
      </c>
      <c r="O579" s="16">
        <v>5</v>
      </c>
      <c r="P579" s="16">
        <v>0</v>
      </c>
      <c r="Q579" s="16">
        <v>6</v>
      </c>
      <c r="R579" s="16">
        <v>0</v>
      </c>
      <c r="S579" s="14" t="s">
        <v>86</v>
      </c>
      <c r="T579" s="16">
        <v>231</v>
      </c>
      <c r="U579" s="16">
        <v>0</v>
      </c>
      <c r="V579" s="18">
        <v>98493</v>
      </c>
      <c r="W579" s="18">
        <v>5384</v>
      </c>
      <c r="X579" s="18">
        <v>3553</v>
      </c>
      <c r="Y579" s="18">
        <v>0</v>
      </c>
      <c r="Z579" s="18">
        <v>0</v>
      </c>
      <c r="AA579" s="18">
        <v>0</v>
      </c>
      <c r="AB579" s="18">
        <v>0</v>
      </c>
      <c r="AC579" s="23">
        <v>0</v>
      </c>
      <c r="AD579" s="14" t="str">
        <f>IF(E579=113,"Linn","Iowa ex-Linn")</f>
        <v>Iowa ex-Linn</v>
      </c>
      <c r="AE579" s="23">
        <f>IFERROR(AB579/W579,"N/M")</f>
        <v>0.0</v>
      </c>
      <c r="AF579" s="14" t="str">
        <f>B579&amp;"|"&amp;TEXT(E579,"000")&amp;"|"&amp;TEXT(M579,"0.0000")</f>
        <v>2015|183|0.6500</v>
      </c>
      <c r="AG579" s="22" t="str">
        <f>IF(AND(B579&gt;=2015,B579&lt;=2024,C579=19,G579=41,I579=2,K579="A",L579="RBUP",M579&gt;=0.5,M579&lt;=0.85),"IN","OUT")</f>
        <v>IN</v>
      </c>
    </row>
    <row r="580" spans="1:33">
      <c r="A580" s="14" t="s">
        <v>79</v>
      </c>
      <c r="B580" s="16">
        <v>2015</v>
      </c>
      <c r="C580" s="16">
        <v>19</v>
      </c>
      <c r="D580" s="14" t="s">
        <v>80</v>
      </c>
      <c r="E580" s="16">
        <v>183</v>
      </c>
      <c r="F580" s="14" t="s">
        <v>177</v>
      </c>
      <c r="G580" s="16">
        <v>41</v>
      </c>
      <c r="H580" s="14" t="s">
        <v>82</v>
      </c>
      <c r="I580" s="16">
        <v>2</v>
      </c>
      <c r="J580" s="14" t="s">
        <v>83</v>
      </c>
      <c r="K580" s="14" t="s">
        <v>84</v>
      </c>
      <c r="L580" s="14" t="s">
        <v>85</v>
      </c>
      <c r="M580" s="23">
        <v>0.7</v>
      </c>
      <c r="N580" s="16">
        <v>36</v>
      </c>
      <c r="O580" s="16">
        <v>32</v>
      </c>
      <c r="P580" s="16">
        <v>2</v>
      </c>
      <c r="Q580" s="16">
        <v>40</v>
      </c>
      <c r="R580" s="16">
        <v>2</v>
      </c>
      <c r="S580" s="14" t="s">
        <v>86</v>
      </c>
      <c r="T580" s="16">
        <v>4127</v>
      </c>
      <c r="U580" s="16">
        <v>0</v>
      </c>
      <c r="V580" s="18">
        <v>2177169</v>
      </c>
      <c r="W580" s="18">
        <v>117545</v>
      </c>
      <c r="X580" s="18">
        <v>83810</v>
      </c>
      <c r="Y580" s="18">
        <v>0</v>
      </c>
      <c r="Z580" s="18">
        <v>0</v>
      </c>
      <c r="AA580" s="18">
        <v>0</v>
      </c>
      <c r="AB580" s="18">
        <v>987</v>
      </c>
      <c r="AC580" s="23">
        <v>0.01</v>
      </c>
      <c r="AD580" s="14" t="str">
        <f>IF(E580=113,"Linn","Iowa ex-Linn")</f>
        <v>Iowa ex-Linn</v>
      </c>
      <c r="AE580" s="23">
        <f>IFERROR(AB580/W580,"N/M")</f>
        <v>0.008396784210302438</v>
      </c>
      <c r="AF580" s="14" t="str">
        <f>B580&amp;"|"&amp;TEXT(E580,"000")&amp;"|"&amp;TEXT(M580,"0.0000")</f>
        <v>2015|183|0.7000</v>
      </c>
      <c r="AG580" s="22" t="str">
        <f>IF(AND(B580&gt;=2015,B580&lt;=2024,C580=19,G580=41,I580=2,K580="A",L580="RBUP",M580&gt;=0.5,M580&lt;=0.85),"IN","OUT")</f>
        <v>IN</v>
      </c>
    </row>
    <row r="581" spans="1:33">
      <c r="A581" s="14" t="s">
        <v>79</v>
      </c>
      <c r="B581" s="16">
        <v>2015</v>
      </c>
      <c r="C581" s="16">
        <v>19</v>
      </c>
      <c r="D581" s="14" t="s">
        <v>80</v>
      </c>
      <c r="E581" s="16">
        <v>183</v>
      </c>
      <c r="F581" s="14" t="s">
        <v>177</v>
      </c>
      <c r="G581" s="16">
        <v>41</v>
      </c>
      <c r="H581" s="14" t="s">
        <v>82</v>
      </c>
      <c r="I581" s="16">
        <v>2</v>
      </c>
      <c r="J581" s="14" t="s">
        <v>83</v>
      </c>
      <c r="K581" s="14" t="s">
        <v>84</v>
      </c>
      <c r="L581" s="14" t="s">
        <v>85</v>
      </c>
      <c r="M581" s="23">
        <v>0.75</v>
      </c>
      <c r="N581" s="16">
        <v>184</v>
      </c>
      <c r="O581" s="16">
        <v>147</v>
      </c>
      <c r="P581" s="16">
        <v>5</v>
      </c>
      <c r="Q581" s="16">
        <v>216</v>
      </c>
      <c r="R581" s="16">
        <v>6</v>
      </c>
      <c r="S581" s="14" t="s">
        <v>86</v>
      </c>
      <c r="T581" s="16">
        <v>21859</v>
      </c>
      <c r="U581" s="16">
        <v>0</v>
      </c>
      <c r="V581" s="18">
        <v>11939426</v>
      </c>
      <c r="W581" s="18">
        <v>878947</v>
      </c>
      <c r="X581" s="18">
        <v>584794</v>
      </c>
      <c r="Y581" s="18">
        <v>0</v>
      </c>
      <c r="Z581" s="18">
        <v>0</v>
      </c>
      <c r="AA581" s="18">
        <v>0</v>
      </c>
      <c r="AB581" s="18">
        <v>24658</v>
      </c>
      <c r="AC581" s="23">
        <v>0.03</v>
      </c>
      <c r="AD581" s="14" t="str">
        <f>IF(E581=113,"Linn","Iowa ex-Linn")</f>
        <v>Iowa ex-Linn</v>
      </c>
      <c r="AE581" s="23">
        <f>IFERROR(AB581/W581,"N/M")</f>
        <v>0.02805402373521953</v>
      </c>
      <c r="AF581" s="14" t="str">
        <f>B581&amp;"|"&amp;TEXT(E581,"000")&amp;"|"&amp;TEXT(M581,"0.0000")</f>
        <v>2015|183|0.7500</v>
      </c>
      <c r="AG581" s="22" t="str">
        <f>IF(AND(B581&gt;=2015,B581&lt;=2024,C581=19,G581=41,I581=2,K581="A",L581="RBUP",M581&gt;=0.5,M581&lt;=0.85),"IN","OUT")</f>
        <v>IN</v>
      </c>
    </row>
    <row r="582" spans="1:33">
      <c r="A582" s="14" t="s">
        <v>79</v>
      </c>
      <c r="B582" s="16">
        <v>2015</v>
      </c>
      <c r="C582" s="16">
        <v>19</v>
      </c>
      <c r="D582" s="14" t="s">
        <v>80</v>
      </c>
      <c r="E582" s="16">
        <v>183</v>
      </c>
      <c r="F582" s="14" t="s">
        <v>177</v>
      </c>
      <c r="G582" s="16">
        <v>41</v>
      </c>
      <c r="H582" s="14" t="s">
        <v>82</v>
      </c>
      <c r="I582" s="16">
        <v>2</v>
      </c>
      <c r="J582" s="14" t="s">
        <v>83</v>
      </c>
      <c r="K582" s="14" t="s">
        <v>84</v>
      </c>
      <c r="L582" s="14" t="s">
        <v>85</v>
      </c>
      <c r="M582" s="23">
        <v>0.8</v>
      </c>
      <c r="N582" s="16">
        <v>300</v>
      </c>
      <c r="O582" s="16">
        <v>255</v>
      </c>
      <c r="P582" s="16">
        <v>20</v>
      </c>
      <c r="Q582" s="16">
        <v>430</v>
      </c>
      <c r="R582" s="16">
        <v>21</v>
      </c>
      <c r="S582" s="14" t="s">
        <v>86</v>
      </c>
      <c r="T582" s="16">
        <v>38729</v>
      </c>
      <c r="U582" s="16">
        <v>0</v>
      </c>
      <c r="V582" s="18">
        <v>22343252</v>
      </c>
      <c r="W582" s="18">
        <v>1979575</v>
      </c>
      <c r="X582" s="18">
        <v>1122092</v>
      </c>
      <c r="Y582" s="18">
        <v>0</v>
      </c>
      <c r="Z582" s="18">
        <v>0</v>
      </c>
      <c r="AA582" s="18">
        <v>0</v>
      </c>
      <c r="AB582" s="18">
        <v>111900</v>
      </c>
      <c r="AC582" s="23">
        <v>0.06</v>
      </c>
      <c r="AD582" s="14" t="str">
        <f>IF(E582=113,"Linn","Iowa ex-Linn")</f>
        <v>Iowa ex-Linn</v>
      </c>
      <c r="AE582" s="23">
        <f>IFERROR(AB582/W582,"N/M")</f>
        <v>0.05652728489701072</v>
      </c>
      <c r="AF582" s="14" t="str">
        <f>B582&amp;"|"&amp;TEXT(E582,"000")&amp;"|"&amp;TEXT(M582,"0.0000")</f>
        <v>2015|183|0.8000</v>
      </c>
      <c r="AG582" s="22" t="str">
        <f>IF(AND(B582&gt;=2015,B582&lt;=2024,C582=19,G582=41,I582=2,K582="A",L582="RBUP",M582&gt;=0.5,M582&lt;=0.85),"IN","OUT")</f>
        <v>IN</v>
      </c>
    </row>
    <row r="583" spans="1:33">
      <c r="A583" s="14" t="s">
        <v>79</v>
      </c>
      <c r="B583" s="16">
        <v>2015</v>
      </c>
      <c r="C583" s="16">
        <v>19</v>
      </c>
      <c r="D583" s="14" t="s">
        <v>80</v>
      </c>
      <c r="E583" s="16">
        <v>183</v>
      </c>
      <c r="F583" s="14" t="s">
        <v>177</v>
      </c>
      <c r="G583" s="16">
        <v>41</v>
      </c>
      <c r="H583" s="14" t="s">
        <v>82</v>
      </c>
      <c r="I583" s="16">
        <v>2</v>
      </c>
      <c r="J583" s="14" t="s">
        <v>83</v>
      </c>
      <c r="K583" s="14" t="s">
        <v>84</v>
      </c>
      <c r="L583" s="14" t="s">
        <v>85</v>
      </c>
      <c r="M583" s="23">
        <v>0.85</v>
      </c>
      <c r="N583" s="16">
        <v>254</v>
      </c>
      <c r="O583" s="16">
        <v>212</v>
      </c>
      <c r="P583" s="16">
        <v>28</v>
      </c>
      <c r="Q583" s="16">
        <v>409</v>
      </c>
      <c r="R583" s="16">
        <v>35</v>
      </c>
      <c r="S583" s="14" t="s">
        <v>86</v>
      </c>
      <c r="T583" s="16">
        <v>37486</v>
      </c>
      <c r="U583" s="16">
        <v>0</v>
      </c>
      <c r="V583" s="18">
        <v>23612664</v>
      </c>
      <c r="W583" s="18">
        <v>2402956</v>
      </c>
      <c r="X583" s="18">
        <v>1068474</v>
      </c>
      <c r="Y583" s="18">
        <v>0</v>
      </c>
      <c r="Z583" s="18">
        <v>0</v>
      </c>
      <c r="AA583" s="18">
        <v>0</v>
      </c>
      <c r="AB583" s="18">
        <v>97903</v>
      </c>
      <c r="AC583" s="23">
        <v>0.04</v>
      </c>
      <c r="AD583" s="14" t="str">
        <f>IF(E583=113,"Linn","Iowa ex-Linn")</f>
        <v>Iowa ex-Linn</v>
      </c>
      <c r="AE583" s="23">
        <f>IFERROR(AB583/W583,"N/M")</f>
        <v>0.04074273519781469</v>
      </c>
      <c r="AF583" s="14" t="str">
        <f>B583&amp;"|"&amp;TEXT(E583,"000")&amp;"|"&amp;TEXT(M583,"0.0000")</f>
        <v>2015|183|0.8500</v>
      </c>
      <c r="AG583" s="22" t="str">
        <f>IF(AND(B583&gt;=2015,B583&lt;=2024,C583=19,G583=41,I583=2,K583="A",L583="RBUP",M583&gt;=0.5,M583&lt;=0.85),"IN","OUT")</f>
        <v>IN</v>
      </c>
    </row>
    <row r="584" spans="1:33">
      <c r="A584" s="14" t="s">
        <v>79</v>
      </c>
      <c r="B584" s="16">
        <v>2015</v>
      </c>
      <c r="C584" s="16">
        <v>19</v>
      </c>
      <c r="D584" s="14" t="s">
        <v>80</v>
      </c>
      <c r="E584" s="16">
        <v>185</v>
      </c>
      <c r="F584" s="14" t="s">
        <v>178</v>
      </c>
      <c r="G584" s="16">
        <v>41</v>
      </c>
      <c r="H584" s="14" t="s">
        <v>82</v>
      </c>
      <c r="I584" s="16">
        <v>2</v>
      </c>
      <c r="J584" s="14" t="s">
        <v>83</v>
      </c>
      <c r="K584" s="14" t="s">
        <v>84</v>
      </c>
      <c r="L584" s="14" t="s">
        <v>85</v>
      </c>
      <c r="M584" s="23">
        <v>0.65</v>
      </c>
      <c r="N584" s="16">
        <v>7</v>
      </c>
      <c r="O584" s="16">
        <v>4</v>
      </c>
      <c r="P584" s="16">
        <v>2</v>
      </c>
      <c r="Q584" s="16">
        <v>10</v>
      </c>
      <c r="R584" s="16">
        <v>2</v>
      </c>
      <c r="S584" s="14" t="s">
        <v>86</v>
      </c>
      <c r="T584" s="16">
        <v>496</v>
      </c>
      <c r="U584" s="16">
        <v>0</v>
      </c>
      <c r="V584" s="18">
        <v>178427</v>
      </c>
      <c r="W584" s="18">
        <v>20890</v>
      </c>
      <c r="X584" s="18">
        <v>12323</v>
      </c>
      <c r="Y584" s="18">
        <v>0</v>
      </c>
      <c r="Z584" s="18">
        <v>0</v>
      </c>
      <c r="AA584" s="18">
        <v>0</v>
      </c>
      <c r="AB584" s="18">
        <v>2374</v>
      </c>
      <c r="AC584" s="23">
        <v>0.11</v>
      </c>
      <c r="AD584" s="14" t="str">
        <f>IF(E584=113,"Linn","Iowa ex-Linn")</f>
        <v>Iowa ex-Linn</v>
      </c>
      <c r="AE584" s="23">
        <f>IFERROR(AB584/W584,"N/M")</f>
        <v>0.11364289133556725</v>
      </c>
      <c r="AF584" s="14" t="str">
        <f>B584&amp;"|"&amp;TEXT(E584,"000")&amp;"|"&amp;TEXT(M584,"0.0000")</f>
        <v>2015|185|0.6500</v>
      </c>
      <c r="AG584" s="22" t="str">
        <f>IF(AND(B584&gt;=2015,B584&lt;=2024,C584=19,G584=41,I584=2,K584="A",L584="RBUP",M584&gt;=0.5,M584&lt;=0.85),"IN","OUT")</f>
        <v>IN</v>
      </c>
    </row>
    <row r="585" spans="1:33">
      <c r="A585" s="14" t="s">
        <v>79</v>
      </c>
      <c r="B585" s="16">
        <v>2015</v>
      </c>
      <c r="C585" s="16">
        <v>19</v>
      </c>
      <c r="D585" s="14" t="s">
        <v>80</v>
      </c>
      <c r="E585" s="16">
        <v>185</v>
      </c>
      <c r="F585" s="14" t="s">
        <v>178</v>
      </c>
      <c r="G585" s="16">
        <v>41</v>
      </c>
      <c r="H585" s="14" t="s">
        <v>82</v>
      </c>
      <c r="I585" s="16">
        <v>2</v>
      </c>
      <c r="J585" s="14" t="s">
        <v>83</v>
      </c>
      <c r="K585" s="14" t="s">
        <v>84</v>
      </c>
      <c r="L585" s="14" t="s">
        <v>85</v>
      </c>
      <c r="M585" s="23">
        <v>0.7</v>
      </c>
      <c r="N585" s="16">
        <v>83</v>
      </c>
      <c r="O585" s="16">
        <v>47</v>
      </c>
      <c r="P585" s="16">
        <v>9</v>
      </c>
      <c r="Q585" s="16">
        <v>83</v>
      </c>
      <c r="R585" s="16">
        <v>12</v>
      </c>
      <c r="S585" s="14" t="s">
        <v>86</v>
      </c>
      <c r="T585" s="16">
        <v>4567</v>
      </c>
      <c r="U585" s="16">
        <v>0</v>
      </c>
      <c r="V585" s="18">
        <v>1825097</v>
      </c>
      <c r="W585" s="18">
        <v>256187</v>
      </c>
      <c r="X585" s="18">
        <v>157600</v>
      </c>
      <c r="Y585" s="18">
        <v>0</v>
      </c>
      <c r="Z585" s="18">
        <v>0</v>
      </c>
      <c r="AA585" s="18">
        <v>0</v>
      </c>
      <c r="AB585" s="18">
        <v>69202</v>
      </c>
      <c r="AC585" s="23">
        <v>0.27</v>
      </c>
      <c r="AD585" s="14" t="str">
        <f>IF(E585=113,"Linn","Iowa ex-Linn")</f>
        <v>Iowa ex-Linn</v>
      </c>
      <c r="AE585" s="23">
        <f>IFERROR(AB585/W585,"N/M")</f>
        <v>0.2701229960926979</v>
      </c>
      <c r="AF585" s="14" t="str">
        <f>B585&amp;"|"&amp;TEXT(E585,"000")&amp;"|"&amp;TEXT(M585,"0.0000")</f>
        <v>2015|185|0.7000</v>
      </c>
      <c r="AG585" s="22" t="str">
        <f>IF(AND(B585&gt;=2015,B585&lt;=2024,C585=19,G585=41,I585=2,K585="A",L585="RBUP",M585&gt;=0.5,M585&lt;=0.85),"IN","OUT")</f>
        <v>IN</v>
      </c>
    </row>
    <row r="586" spans="1:33">
      <c r="A586" s="14" t="s">
        <v>79</v>
      </c>
      <c r="B586" s="16">
        <v>2015</v>
      </c>
      <c r="C586" s="16">
        <v>19</v>
      </c>
      <c r="D586" s="14" t="s">
        <v>80</v>
      </c>
      <c r="E586" s="16">
        <v>185</v>
      </c>
      <c r="F586" s="14" t="s">
        <v>178</v>
      </c>
      <c r="G586" s="16">
        <v>41</v>
      </c>
      <c r="H586" s="14" t="s">
        <v>82</v>
      </c>
      <c r="I586" s="16">
        <v>2</v>
      </c>
      <c r="J586" s="14" t="s">
        <v>83</v>
      </c>
      <c r="K586" s="14" t="s">
        <v>84</v>
      </c>
      <c r="L586" s="14" t="s">
        <v>85</v>
      </c>
      <c r="M586" s="23">
        <v>0.75</v>
      </c>
      <c r="N586" s="16">
        <v>193</v>
      </c>
      <c r="O586" s="16">
        <v>133</v>
      </c>
      <c r="P586" s="16">
        <v>45</v>
      </c>
      <c r="Q586" s="16">
        <v>303</v>
      </c>
      <c r="R586" s="16">
        <v>61</v>
      </c>
      <c r="S586" s="14" t="s">
        <v>86</v>
      </c>
      <c r="T586" s="16">
        <v>28663</v>
      </c>
      <c r="U586" s="16">
        <v>0</v>
      </c>
      <c r="V586" s="18">
        <v>11781500</v>
      </c>
      <c r="W586" s="18">
        <v>1885046</v>
      </c>
      <c r="X586" s="18">
        <v>1179255</v>
      </c>
      <c r="Y586" s="18">
        <v>0</v>
      </c>
      <c r="Z586" s="18">
        <v>0</v>
      </c>
      <c r="AA586" s="18">
        <v>0</v>
      </c>
      <c r="AB586" s="18">
        <v>816503</v>
      </c>
      <c r="AC586" s="23">
        <v>0.43</v>
      </c>
      <c r="AD586" s="14" t="str">
        <f>IF(E586=113,"Linn","Iowa ex-Linn")</f>
        <v>Iowa ex-Linn</v>
      </c>
      <c r="AE586" s="23">
        <f>IFERROR(AB586/W586,"N/M")</f>
        <v>0.4331475200074693</v>
      </c>
      <c r="AF586" s="14" t="str">
        <f>B586&amp;"|"&amp;TEXT(E586,"000")&amp;"|"&amp;TEXT(M586,"0.0000")</f>
        <v>2015|185|0.7500</v>
      </c>
      <c r="AG586" s="22" t="str">
        <f>IF(AND(B586&gt;=2015,B586&lt;=2024,C586=19,G586=41,I586=2,K586="A",L586="RBUP",M586&gt;=0.5,M586&lt;=0.85),"IN","OUT")</f>
        <v>IN</v>
      </c>
    </row>
    <row r="587" spans="1:33">
      <c r="A587" s="14" t="s">
        <v>79</v>
      </c>
      <c r="B587" s="16">
        <v>2015</v>
      </c>
      <c r="C587" s="16">
        <v>19</v>
      </c>
      <c r="D587" s="14" t="s">
        <v>80</v>
      </c>
      <c r="E587" s="16">
        <v>185</v>
      </c>
      <c r="F587" s="14" t="s">
        <v>178</v>
      </c>
      <c r="G587" s="16">
        <v>41</v>
      </c>
      <c r="H587" s="14" t="s">
        <v>82</v>
      </c>
      <c r="I587" s="16">
        <v>2</v>
      </c>
      <c r="J587" s="14" t="s">
        <v>83</v>
      </c>
      <c r="K587" s="14" t="s">
        <v>84</v>
      </c>
      <c r="L587" s="14" t="s">
        <v>85</v>
      </c>
      <c r="M587" s="23">
        <v>0.8</v>
      </c>
      <c r="N587" s="16">
        <v>162</v>
      </c>
      <c r="O587" s="16">
        <v>103</v>
      </c>
      <c r="P587" s="16">
        <v>41</v>
      </c>
      <c r="Q587" s="16">
        <v>155</v>
      </c>
      <c r="R587" s="16">
        <v>70</v>
      </c>
      <c r="S587" s="14" t="s">
        <v>86</v>
      </c>
      <c r="T587" s="16">
        <v>29873</v>
      </c>
      <c r="U587" s="16">
        <v>0</v>
      </c>
      <c r="V587" s="18">
        <v>12934664</v>
      </c>
      <c r="W587" s="18">
        <v>2076120</v>
      </c>
      <c r="X587" s="18">
        <v>1304418</v>
      </c>
      <c r="Y587" s="18">
        <v>0</v>
      </c>
      <c r="Z587" s="18">
        <v>0</v>
      </c>
      <c r="AA587" s="18">
        <v>0</v>
      </c>
      <c r="AB587" s="18">
        <v>2543210</v>
      </c>
      <c r="AC587" s="23">
        <v>1.22</v>
      </c>
      <c r="AD587" s="14" t="str">
        <f>IF(E587=113,"Linn","Iowa ex-Linn")</f>
        <v>Iowa ex-Linn</v>
      </c>
      <c r="AE587" s="23">
        <f>IFERROR(AB587/W587,"N/M")</f>
        <v>1.2249821782941255</v>
      </c>
      <c r="AF587" s="14" t="str">
        <f>B587&amp;"|"&amp;TEXT(E587,"000")&amp;"|"&amp;TEXT(M587,"0.0000")</f>
        <v>2015|185|0.8000</v>
      </c>
      <c r="AG587" s="22" t="str">
        <f>IF(AND(B587&gt;=2015,B587&lt;=2024,C587=19,G587=41,I587=2,K587="A",L587="RBUP",M587&gt;=0.5,M587&lt;=0.85),"IN","OUT")</f>
        <v>IN</v>
      </c>
    </row>
    <row r="588" spans="1:33">
      <c r="A588" s="14" t="s">
        <v>79</v>
      </c>
      <c r="B588" s="16">
        <v>2015</v>
      </c>
      <c r="C588" s="16">
        <v>19</v>
      </c>
      <c r="D588" s="14" t="s">
        <v>80</v>
      </c>
      <c r="E588" s="16">
        <v>185</v>
      </c>
      <c r="F588" s="14" t="s">
        <v>178</v>
      </c>
      <c r="G588" s="16">
        <v>41</v>
      </c>
      <c r="H588" s="14" t="s">
        <v>82</v>
      </c>
      <c r="I588" s="16">
        <v>2</v>
      </c>
      <c r="J588" s="14" t="s">
        <v>83</v>
      </c>
      <c r="K588" s="14" t="s">
        <v>84</v>
      </c>
      <c r="L588" s="14" t="s">
        <v>85</v>
      </c>
      <c r="M588" s="23">
        <v>0.85</v>
      </c>
      <c r="N588" s="16">
        <v>48</v>
      </c>
      <c r="O588" s="16">
        <v>20</v>
      </c>
      <c r="P588" s="16">
        <v>15</v>
      </c>
      <c r="Q588" s="16">
        <v>23</v>
      </c>
      <c r="R588" s="16">
        <v>18</v>
      </c>
      <c r="S588" s="14" t="s">
        <v>86</v>
      </c>
      <c r="T588" s="16">
        <v>6004</v>
      </c>
      <c r="U588" s="16">
        <v>0</v>
      </c>
      <c r="V588" s="18">
        <v>2717495</v>
      </c>
      <c r="W588" s="18">
        <v>453508</v>
      </c>
      <c r="X588" s="18">
        <v>222450</v>
      </c>
      <c r="Y588" s="18">
        <v>0</v>
      </c>
      <c r="Z588" s="18">
        <v>0</v>
      </c>
      <c r="AA588" s="18">
        <v>0</v>
      </c>
      <c r="AB588" s="18">
        <v>709197</v>
      </c>
      <c r="AC588" s="23">
        <v>1.56</v>
      </c>
      <c r="AD588" s="14" t="str">
        <f>IF(E588=113,"Linn","Iowa ex-Linn")</f>
        <v>Iowa ex-Linn</v>
      </c>
      <c r="AE588" s="23">
        <f>IFERROR(AB588/W588,"N/M")</f>
        <v>1.5638026231069793</v>
      </c>
      <c r="AF588" s="14" t="str">
        <f>B588&amp;"|"&amp;TEXT(E588,"000")&amp;"|"&amp;TEXT(M588,"0.0000")</f>
        <v>2015|185|0.8500</v>
      </c>
      <c r="AG588" s="22" t="str">
        <f>IF(AND(B588&gt;=2015,B588&lt;=2024,C588=19,G588=41,I588=2,K588="A",L588="RBUP",M588&gt;=0.5,M588&lt;=0.85),"IN","OUT")</f>
        <v>IN</v>
      </c>
    </row>
    <row r="589" spans="1:33">
      <c r="A589" s="14" t="s">
        <v>79</v>
      </c>
      <c r="B589" s="16">
        <v>2015</v>
      </c>
      <c r="C589" s="16">
        <v>19</v>
      </c>
      <c r="D589" s="14" t="s">
        <v>80</v>
      </c>
      <c r="E589" s="16">
        <v>187</v>
      </c>
      <c r="F589" s="14" t="s">
        <v>179</v>
      </c>
      <c r="G589" s="16">
        <v>41</v>
      </c>
      <c r="H589" s="14" t="s">
        <v>82</v>
      </c>
      <c r="I589" s="16">
        <v>2</v>
      </c>
      <c r="J589" s="14" t="s">
        <v>83</v>
      </c>
      <c r="K589" s="14" t="s">
        <v>84</v>
      </c>
      <c r="L589" s="14" t="s">
        <v>85</v>
      </c>
      <c r="M589" s="23">
        <v>0.65</v>
      </c>
      <c r="N589" s="16">
        <v>9</v>
      </c>
      <c r="O589" s="16">
        <v>8</v>
      </c>
      <c r="P589" s="16">
        <v>0</v>
      </c>
      <c r="Q589" s="16">
        <v>11</v>
      </c>
      <c r="R589" s="16">
        <v>0</v>
      </c>
      <c r="S589" s="14" t="s">
        <v>86</v>
      </c>
      <c r="T589" s="16">
        <v>333</v>
      </c>
      <c r="U589" s="16">
        <v>0</v>
      </c>
      <c r="V589" s="18">
        <v>151937</v>
      </c>
      <c r="W589" s="18">
        <v>4077</v>
      </c>
      <c r="X589" s="18">
        <v>2402</v>
      </c>
      <c r="Y589" s="18">
        <v>0</v>
      </c>
      <c r="Z589" s="18">
        <v>0</v>
      </c>
      <c r="AA589" s="18">
        <v>0</v>
      </c>
      <c r="AB589" s="18">
        <v>0</v>
      </c>
      <c r="AC589" s="23">
        <v>0</v>
      </c>
      <c r="AD589" s="14" t="str">
        <f>IF(E589=113,"Linn","Iowa ex-Linn")</f>
        <v>Iowa ex-Linn</v>
      </c>
      <c r="AE589" s="23">
        <f>IFERROR(AB589/W589,"N/M")</f>
        <v>0.0</v>
      </c>
      <c r="AF589" s="14" t="str">
        <f>B589&amp;"|"&amp;TEXT(E589,"000")&amp;"|"&amp;TEXT(M589,"0.0000")</f>
        <v>2015|187|0.6500</v>
      </c>
      <c r="AG589" s="22" t="str">
        <f>IF(AND(B589&gt;=2015,B589&lt;=2024,C589=19,G589=41,I589=2,K589="A",L589="RBUP",M589&gt;=0.5,M589&lt;=0.85),"IN","OUT")</f>
        <v>IN</v>
      </c>
    </row>
    <row r="590" spans="1:33">
      <c r="A590" s="14" t="s">
        <v>79</v>
      </c>
      <c r="B590" s="16">
        <v>2015</v>
      </c>
      <c r="C590" s="16">
        <v>19</v>
      </c>
      <c r="D590" s="14" t="s">
        <v>80</v>
      </c>
      <c r="E590" s="16">
        <v>187</v>
      </c>
      <c r="F590" s="14" t="s">
        <v>179</v>
      </c>
      <c r="G590" s="16">
        <v>41</v>
      </c>
      <c r="H590" s="14" t="s">
        <v>82</v>
      </c>
      <c r="I590" s="16">
        <v>2</v>
      </c>
      <c r="J590" s="14" t="s">
        <v>83</v>
      </c>
      <c r="K590" s="14" t="s">
        <v>84</v>
      </c>
      <c r="L590" s="14" t="s">
        <v>85</v>
      </c>
      <c r="M590" s="23">
        <v>0.7</v>
      </c>
      <c r="N590" s="16">
        <v>39</v>
      </c>
      <c r="O590" s="16">
        <v>36</v>
      </c>
      <c r="P590" s="16">
        <v>0</v>
      </c>
      <c r="Q590" s="16">
        <v>71</v>
      </c>
      <c r="R590" s="16">
        <v>0</v>
      </c>
      <c r="S590" s="14" t="s">
        <v>86</v>
      </c>
      <c r="T590" s="16">
        <v>4002</v>
      </c>
      <c r="U590" s="16">
        <v>0</v>
      </c>
      <c r="V590" s="18">
        <v>2121311</v>
      </c>
      <c r="W590" s="18">
        <v>72633</v>
      </c>
      <c r="X590" s="18">
        <v>42854</v>
      </c>
      <c r="Y590" s="18">
        <v>0</v>
      </c>
      <c r="Z590" s="18">
        <v>0</v>
      </c>
      <c r="AA590" s="18">
        <v>0</v>
      </c>
      <c r="AB590" s="18">
        <v>0</v>
      </c>
      <c r="AC590" s="23">
        <v>0</v>
      </c>
      <c r="AD590" s="14" t="str">
        <f>IF(E590=113,"Linn","Iowa ex-Linn")</f>
        <v>Iowa ex-Linn</v>
      </c>
      <c r="AE590" s="23">
        <f>IFERROR(AB590/W590,"N/M")</f>
        <v>0.0</v>
      </c>
      <c r="AF590" s="14" t="str">
        <f>B590&amp;"|"&amp;TEXT(E590,"000")&amp;"|"&amp;TEXT(M590,"0.0000")</f>
        <v>2015|187|0.7000</v>
      </c>
      <c r="AG590" s="22" t="str">
        <f>IF(AND(B590&gt;=2015,B590&lt;=2024,C590=19,G590=41,I590=2,K590="A",L590="RBUP",M590&gt;=0.5,M590&lt;=0.85),"IN","OUT")</f>
        <v>IN</v>
      </c>
    </row>
    <row r="591" spans="1:33">
      <c r="A591" s="14" t="s">
        <v>79</v>
      </c>
      <c r="B591" s="16">
        <v>2015</v>
      </c>
      <c r="C591" s="16">
        <v>19</v>
      </c>
      <c r="D591" s="14" t="s">
        <v>80</v>
      </c>
      <c r="E591" s="16">
        <v>187</v>
      </c>
      <c r="F591" s="14" t="s">
        <v>179</v>
      </c>
      <c r="G591" s="16">
        <v>41</v>
      </c>
      <c r="H591" s="14" t="s">
        <v>82</v>
      </c>
      <c r="I591" s="16">
        <v>2</v>
      </c>
      <c r="J591" s="14" t="s">
        <v>83</v>
      </c>
      <c r="K591" s="14" t="s">
        <v>84</v>
      </c>
      <c r="L591" s="14" t="s">
        <v>85</v>
      </c>
      <c r="M591" s="23">
        <v>0.75</v>
      </c>
      <c r="N591" s="16">
        <v>129</v>
      </c>
      <c r="O591" s="16">
        <v>112</v>
      </c>
      <c r="P591" s="16">
        <v>0</v>
      </c>
      <c r="Q591" s="16">
        <v>210</v>
      </c>
      <c r="R591" s="16">
        <v>0</v>
      </c>
      <c r="S591" s="14" t="s">
        <v>86</v>
      </c>
      <c r="T591" s="16">
        <v>10949</v>
      </c>
      <c r="U591" s="16">
        <v>0</v>
      </c>
      <c r="V591" s="18">
        <v>6428585</v>
      </c>
      <c r="W591" s="18">
        <v>294958</v>
      </c>
      <c r="X591" s="18">
        <v>168370</v>
      </c>
      <c r="Y591" s="18">
        <v>0</v>
      </c>
      <c r="Z591" s="18">
        <v>0</v>
      </c>
      <c r="AA591" s="18">
        <v>0</v>
      </c>
      <c r="AB591" s="18">
        <v>0</v>
      </c>
      <c r="AC591" s="23">
        <v>0</v>
      </c>
      <c r="AD591" s="14" t="str">
        <f>IF(E591=113,"Linn","Iowa ex-Linn")</f>
        <v>Iowa ex-Linn</v>
      </c>
      <c r="AE591" s="23">
        <f>IFERROR(AB591/W591,"N/M")</f>
        <v>0.0</v>
      </c>
      <c r="AF591" s="14" t="str">
        <f>B591&amp;"|"&amp;TEXT(E591,"000")&amp;"|"&amp;TEXT(M591,"0.0000")</f>
        <v>2015|187|0.7500</v>
      </c>
      <c r="AG591" s="22" t="str">
        <f>IF(AND(B591&gt;=2015,B591&lt;=2024,C591=19,G591=41,I591=2,K591="A",L591="RBUP",M591&gt;=0.5,M591&lt;=0.85),"IN","OUT")</f>
        <v>IN</v>
      </c>
    </row>
    <row r="592" spans="1:33">
      <c r="A592" s="14" t="s">
        <v>79</v>
      </c>
      <c r="B592" s="16">
        <v>2015</v>
      </c>
      <c r="C592" s="16">
        <v>19</v>
      </c>
      <c r="D592" s="14" t="s">
        <v>80</v>
      </c>
      <c r="E592" s="16">
        <v>187</v>
      </c>
      <c r="F592" s="14" t="s">
        <v>179</v>
      </c>
      <c r="G592" s="16">
        <v>41</v>
      </c>
      <c r="H592" s="14" t="s">
        <v>82</v>
      </c>
      <c r="I592" s="16">
        <v>2</v>
      </c>
      <c r="J592" s="14" t="s">
        <v>83</v>
      </c>
      <c r="K592" s="14" t="s">
        <v>84</v>
      </c>
      <c r="L592" s="14" t="s">
        <v>85</v>
      </c>
      <c r="M592" s="23">
        <v>0.8</v>
      </c>
      <c r="N592" s="16">
        <v>363</v>
      </c>
      <c r="O592" s="16">
        <v>313</v>
      </c>
      <c r="P592" s="16">
        <v>9</v>
      </c>
      <c r="Q592" s="16">
        <v>644</v>
      </c>
      <c r="R592" s="16">
        <v>12</v>
      </c>
      <c r="S592" s="14" t="s">
        <v>86</v>
      </c>
      <c r="T592" s="16">
        <v>47364</v>
      </c>
      <c r="U592" s="16">
        <v>0</v>
      </c>
      <c r="V592" s="18">
        <v>30033991</v>
      </c>
      <c r="W592" s="18">
        <v>1639177</v>
      </c>
      <c r="X592" s="18">
        <v>875520</v>
      </c>
      <c r="Y592" s="18">
        <v>0</v>
      </c>
      <c r="Z592" s="18">
        <v>0</v>
      </c>
      <c r="AA592" s="18">
        <v>0</v>
      </c>
      <c r="AB592" s="18">
        <v>71428</v>
      </c>
      <c r="AC592" s="23">
        <v>0.04</v>
      </c>
      <c r="AD592" s="14" t="str">
        <f>IF(E592=113,"Linn","Iowa ex-Linn")</f>
        <v>Iowa ex-Linn</v>
      </c>
      <c r="AE592" s="23">
        <f>IFERROR(AB592/W592,"N/M")</f>
        <v>0.043575526010918894</v>
      </c>
      <c r="AF592" s="14" t="str">
        <f>B592&amp;"|"&amp;TEXT(E592,"000")&amp;"|"&amp;TEXT(M592,"0.0000")</f>
        <v>2015|187|0.8000</v>
      </c>
      <c r="AG592" s="22" t="str">
        <f>IF(AND(B592&gt;=2015,B592&lt;=2024,C592=19,G592=41,I592=2,K592="A",L592="RBUP",M592&gt;=0.5,M592&lt;=0.85),"IN","OUT")</f>
        <v>IN</v>
      </c>
    </row>
    <row r="593" spans="1:33">
      <c r="A593" s="14" t="s">
        <v>79</v>
      </c>
      <c r="B593" s="16">
        <v>2015</v>
      </c>
      <c r="C593" s="16">
        <v>19</v>
      </c>
      <c r="D593" s="14" t="s">
        <v>80</v>
      </c>
      <c r="E593" s="16">
        <v>187</v>
      </c>
      <c r="F593" s="14" t="s">
        <v>179</v>
      </c>
      <c r="G593" s="16">
        <v>41</v>
      </c>
      <c r="H593" s="14" t="s">
        <v>82</v>
      </c>
      <c r="I593" s="16">
        <v>2</v>
      </c>
      <c r="J593" s="14" t="s">
        <v>83</v>
      </c>
      <c r="K593" s="14" t="s">
        <v>84</v>
      </c>
      <c r="L593" s="14" t="s">
        <v>85</v>
      </c>
      <c r="M593" s="23">
        <v>0.85</v>
      </c>
      <c r="N593" s="16">
        <v>649</v>
      </c>
      <c r="O593" s="16">
        <v>573</v>
      </c>
      <c r="P593" s="16">
        <v>46</v>
      </c>
      <c r="Q593" s="16">
        <v>1409</v>
      </c>
      <c r="R593" s="16">
        <v>51</v>
      </c>
      <c r="S593" s="14" t="s">
        <v>86</v>
      </c>
      <c r="T593" s="16">
        <v>122495</v>
      </c>
      <c r="U593" s="16">
        <v>0</v>
      </c>
      <c r="V593" s="18">
        <v>82156054</v>
      </c>
      <c r="W593" s="18">
        <v>5378184</v>
      </c>
      <c r="X593" s="18">
        <v>2260647</v>
      </c>
      <c r="Y593" s="18">
        <v>0</v>
      </c>
      <c r="Z593" s="18">
        <v>0</v>
      </c>
      <c r="AA593" s="18">
        <v>0</v>
      </c>
      <c r="AB593" s="18">
        <v>202104</v>
      </c>
      <c r="AC593" s="23">
        <v>0.04</v>
      </c>
      <c r="AD593" s="14" t="str">
        <f>IF(E593=113,"Linn","Iowa ex-Linn")</f>
        <v>Iowa ex-Linn</v>
      </c>
      <c r="AE593" s="23">
        <f>IFERROR(AB593/W593,"N/M")</f>
        <v>0.037578483740980224</v>
      </c>
      <c r="AF593" s="14" t="str">
        <f>B593&amp;"|"&amp;TEXT(E593,"000")&amp;"|"&amp;TEXT(M593,"0.0000")</f>
        <v>2015|187|0.8500</v>
      </c>
      <c r="AG593" s="22" t="str">
        <f>IF(AND(B593&gt;=2015,B593&lt;=2024,C593=19,G593=41,I593=2,K593="A",L593="RBUP",M593&gt;=0.5,M593&lt;=0.85),"IN","OUT")</f>
        <v>IN</v>
      </c>
    </row>
    <row r="594" spans="1:33">
      <c r="A594" s="14" t="s">
        <v>79</v>
      </c>
      <c r="B594" s="16">
        <v>2015</v>
      </c>
      <c r="C594" s="16">
        <v>19</v>
      </c>
      <c r="D594" s="14" t="s">
        <v>80</v>
      </c>
      <c r="E594" s="16">
        <v>189</v>
      </c>
      <c r="F594" s="14" t="s">
        <v>180</v>
      </c>
      <c r="G594" s="16">
        <v>41</v>
      </c>
      <c r="H594" s="14" t="s">
        <v>82</v>
      </c>
      <c r="I594" s="16">
        <v>2</v>
      </c>
      <c r="J594" s="14" t="s">
        <v>83</v>
      </c>
      <c r="K594" s="14" t="s">
        <v>84</v>
      </c>
      <c r="L594" s="14" t="s">
        <v>85</v>
      </c>
      <c r="M594" s="23">
        <v>0.5</v>
      </c>
      <c r="N594" s="16">
        <v>3</v>
      </c>
      <c r="O594" s="16">
        <v>3</v>
      </c>
      <c r="P594" s="16">
        <v>0</v>
      </c>
      <c r="Q594" s="16">
        <v>3</v>
      </c>
      <c r="R594" s="16">
        <v>0</v>
      </c>
      <c r="S594" s="14" t="s">
        <v>86</v>
      </c>
      <c r="T594" s="16">
        <v>687</v>
      </c>
      <c r="U594" s="16">
        <v>0</v>
      </c>
      <c r="V594" s="18">
        <v>283360</v>
      </c>
      <c r="W594" s="18">
        <v>1379</v>
      </c>
      <c r="X594" s="18">
        <v>1052</v>
      </c>
      <c r="Y594" s="18">
        <v>0</v>
      </c>
      <c r="Z594" s="18">
        <v>0</v>
      </c>
      <c r="AA594" s="18">
        <v>0</v>
      </c>
      <c r="AB594" s="18">
        <v>0</v>
      </c>
      <c r="AC594" s="23">
        <v>0</v>
      </c>
      <c r="AD594" s="14" t="str">
        <f>IF(E594=113,"Linn","Iowa ex-Linn")</f>
        <v>Iowa ex-Linn</v>
      </c>
      <c r="AE594" s="23">
        <f>IFERROR(AB594/W594,"N/M")</f>
        <v>0.0</v>
      </c>
      <c r="AF594" s="14" t="str">
        <f>B594&amp;"|"&amp;TEXT(E594,"000")&amp;"|"&amp;TEXT(M594,"0.0000")</f>
        <v>2015|189|0.5000</v>
      </c>
      <c r="AG594" s="22" t="str">
        <f>IF(AND(B594&gt;=2015,B594&lt;=2024,C594=19,G594=41,I594=2,K594="A",L594="RBUP",M594&gt;=0.5,M594&lt;=0.85),"IN","OUT")</f>
        <v>IN</v>
      </c>
    </row>
    <row r="595" spans="1:33">
      <c r="A595" s="14" t="s">
        <v>79</v>
      </c>
      <c r="B595" s="16">
        <v>2015</v>
      </c>
      <c r="C595" s="16">
        <v>19</v>
      </c>
      <c r="D595" s="14" t="s">
        <v>80</v>
      </c>
      <c r="E595" s="16">
        <v>189</v>
      </c>
      <c r="F595" s="14" t="s">
        <v>180</v>
      </c>
      <c r="G595" s="16">
        <v>41</v>
      </c>
      <c r="H595" s="14" t="s">
        <v>82</v>
      </c>
      <c r="I595" s="16">
        <v>2</v>
      </c>
      <c r="J595" s="14" t="s">
        <v>83</v>
      </c>
      <c r="K595" s="14" t="s">
        <v>84</v>
      </c>
      <c r="L595" s="14" t="s">
        <v>85</v>
      </c>
      <c r="M595" s="23">
        <v>0.65</v>
      </c>
      <c r="N595" s="16">
        <v>3</v>
      </c>
      <c r="O595" s="16">
        <v>3</v>
      </c>
      <c r="P595" s="16">
        <v>0</v>
      </c>
      <c r="Q595" s="16">
        <v>3</v>
      </c>
      <c r="R595" s="16">
        <v>0</v>
      </c>
      <c r="S595" s="14" t="s">
        <v>86</v>
      </c>
      <c r="T595" s="16">
        <v>250</v>
      </c>
      <c r="U595" s="16">
        <v>0</v>
      </c>
      <c r="V595" s="18">
        <v>123541</v>
      </c>
      <c r="W595" s="18">
        <v>1845</v>
      </c>
      <c r="X595" s="18">
        <v>1088</v>
      </c>
      <c r="Y595" s="18">
        <v>0</v>
      </c>
      <c r="Z595" s="18">
        <v>0</v>
      </c>
      <c r="AA595" s="18">
        <v>0</v>
      </c>
      <c r="AB595" s="18">
        <v>0</v>
      </c>
      <c r="AC595" s="23">
        <v>0</v>
      </c>
      <c r="AD595" s="14" t="str">
        <f>IF(E595=113,"Linn","Iowa ex-Linn")</f>
        <v>Iowa ex-Linn</v>
      </c>
      <c r="AE595" s="23">
        <f>IFERROR(AB595/W595,"N/M")</f>
        <v>0.0</v>
      </c>
      <c r="AF595" s="14" t="str">
        <f>B595&amp;"|"&amp;TEXT(E595,"000")&amp;"|"&amp;TEXT(M595,"0.0000")</f>
        <v>2015|189|0.6500</v>
      </c>
      <c r="AG595" s="22" t="str">
        <f>IF(AND(B595&gt;=2015,B595&lt;=2024,C595=19,G595=41,I595=2,K595="A",L595="RBUP",M595&gt;=0.5,M595&lt;=0.85),"IN","OUT")</f>
        <v>IN</v>
      </c>
    </row>
    <row r="596" spans="1:33">
      <c r="A596" s="14" t="s">
        <v>79</v>
      </c>
      <c r="B596" s="16">
        <v>2015</v>
      </c>
      <c r="C596" s="16">
        <v>19</v>
      </c>
      <c r="D596" s="14" t="s">
        <v>80</v>
      </c>
      <c r="E596" s="16">
        <v>189</v>
      </c>
      <c r="F596" s="14" t="s">
        <v>180</v>
      </c>
      <c r="G596" s="16">
        <v>41</v>
      </c>
      <c r="H596" s="14" t="s">
        <v>82</v>
      </c>
      <c r="I596" s="16">
        <v>2</v>
      </c>
      <c r="J596" s="14" t="s">
        <v>83</v>
      </c>
      <c r="K596" s="14" t="s">
        <v>84</v>
      </c>
      <c r="L596" s="14" t="s">
        <v>85</v>
      </c>
      <c r="M596" s="23">
        <v>0.7</v>
      </c>
      <c r="N596" s="16">
        <v>11</v>
      </c>
      <c r="O596" s="16">
        <v>10</v>
      </c>
      <c r="P596" s="16">
        <v>0</v>
      </c>
      <c r="Q596" s="16">
        <v>15</v>
      </c>
      <c r="R596" s="16">
        <v>0</v>
      </c>
      <c r="S596" s="14" t="s">
        <v>86</v>
      </c>
      <c r="T596" s="16">
        <v>1274</v>
      </c>
      <c r="U596" s="16">
        <v>0</v>
      </c>
      <c r="V596" s="18">
        <v>679759</v>
      </c>
      <c r="W596" s="18">
        <v>16694</v>
      </c>
      <c r="X596" s="18">
        <v>11219</v>
      </c>
      <c r="Y596" s="18">
        <v>0</v>
      </c>
      <c r="Z596" s="18">
        <v>0</v>
      </c>
      <c r="AA596" s="18">
        <v>0</v>
      </c>
      <c r="AB596" s="18">
        <v>0</v>
      </c>
      <c r="AC596" s="23">
        <v>0</v>
      </c>
      <c r="AD596" s="14" t="str">
        <f>IF(E596=113,"Linn","Iowa ex-Linn")</f>
        <v>Iowa ex-Linn</v>
      </c>
      <c r="AE596" s="23">
        <f>IFERROR(AB596/W596,"N/M")</f>
        <v>0.0</v>
      </c>
      <c r="AF596" s="14" t="str">
        <f>B596&amp;"|"&amp;TEXT(E596,"000")&amp;"|"&amp;TEXT(M596,"0.0000")</f>
        <v>2015|189|0.7000</v>
      </c>
      <c r="AG596" s="22" t="str">
        <f>IF(AND(B596&gt;=2015,B596&lt;=2024,C596=19,G596=41,I596=2,K596="A",L596="RBUP",M596&gt;=0.5,M596&lt;=0.85),"IN","OUT")</f>
        <v>IN</v>
      </c>
    </row>
    <row r="597" spans="1:33">
      <c r="A597" s="14" t="s">
        <v>79</v>
      </c>
      <c r="B597" s="16">
        <v>2015</v>
      </c>
      <c r="C597" s="16">
        <v>19</v>
      </c>
      <c r="D597" s="14" t="s">
        <v>80</v>
      </c>
      <c r="E597" s="16">
        <v>189</v>
      </c>
      <c r="F597" s="14" t="s">
        <v>180</v>
      </c>
      <c r="G597" s="16">
        <v>41</v>
      </c>
      <c r="H597" s="14" t="s">
        <v>82</v>
      </c>
      <c r="I597" s="16">
        <v>2</v>
      </c>
      <c r="J597" s="14" t="s">
        <v>83</v>
      </c>
      <c r="K597" s="14" t="s">
        <v>84</v>
      </c>
      <c r="L597" s="14" t="s">
        <v>85</v>
      </c>
      <c r="M597" s="23">
        <v>0.75</v>
      </c>
      <c r="N597" s="16">
        <v>66</v>
      </c>
      <c r="O597" s="16">
        <v>51</v>
      </c>
      <c r="P597" s="16">
        <v>2</v>
      </c>
      <c r="Q597" s="16">
        <v>64</v>
      </c>
      <c r="R597" s="16">
        <v>2</v>
      </c>
      <c r="S597" s="14" t="s">
        <v>86</v>
      </c>
      <c r="T597" s="16">
        <v>7346</v>
      </c>
      <c r="U597" s="16">
        <v>0</v>
      </c>
      <c r="V597" s="18">
        <v>4128076</v>
      </c>
      <c r="W597" s="18">
        <v>139789</v>
      </c>
      <c r="X597" s="18">
        <v>94517</v>
      </c>
      <c r="Y597" s="18">
        <v>0</v>
      </c>
      <c r="Z597" s="18">
        <v>0</v>
      </c>
      <c r="AA597" s="18">
        <v>0</v>
      </c>
      <c r="AB597" s="18">
        <v>4874</v>
      </c>
      <c r="AC597" s="23">
        <v>0.03</v>
      </c>
      <c r="AD597" s="14" t="str">
        <f>IF(E597=113,"Linn","Iowa ex-Linn")</f>
        <v>Iowa ex-Linn</v>
      </c>
      <c r="AE597" s="23">
        <f>IFERROR(AB597/W597,"N/M")</f>
        <v>0.034866835015630704</v>
      </c>
      <c r="AF597" s="14" t="str">
        <f>B597&amp;"|"&amp;TEXT(E597,"000")&amp;"|"&amp;TEXT(M597,"0.0000")</f>
        <v>2015|189|0.7500</v>
      </c>
      <c r="AG597" s="22" t="str">
        <f>IF(AND(B597&gt;=2015,B597&lt;=2024,C597=19,G597=41,I597=2,K597="A",L597="RBUP",M597&gt;=0.5,M597&lt;=0.85),"IN","OUT")</f>
        <v>IN</v>
      </c>
    </row>
    <row r="598" spans="1:33">
      <c r="A598" s="14" t="s">
        <v>79</v>
      </c>
      <c r="B598" s="16">
        <v>2015</v>
      </c>
      <c r="C598" s="16">
        <v>19</v>
      </c>
      <c r="D598" s="14" t="s">
        <v>80</v>
      </c>
      <c r="E598" s="16">
        <v>189</v>
      </c>
      <c r="F598" s="14" t="s">
        <v>180</v>
      </c>
      <c r="G598" s="16">
        <v>41</v>
      </c>
      <c r="H598" s="14" t="s">
        <v>82</v>
      </c>
      <c r="I598" s="16">
        <v>2</v>
      </c>
      <c r="J598" s="14" t="s">
        <v>83</v>
      </c>
      <c r="K598" s="14" t="s">
        <v>84</v>
      </c>
      <c r="L598" s="14" t="s">
        <v>85</v>
      </c>
      <c r="M598" s="23">
        <v>0.8</v>
      </c>
      <c r="N598" s="16">
        <v>268</v>
      </c>
      <c r="O598" s="16">
        <v>232</v>
      </c>
      <c r="P598" s="16">
        <v>7</v>
      </c>
      <c r="Q598" s="16">
        <v>388</v>
      </c>
      <c r="R598" s="16">
        <v>10</v>
      </c>
      <c r="S598" s="14" t="s">
        <v>86</v>
      </c>
      <c r="T598" s="16">
        <v>52311</v>
      </c>
      <c r="U598" s="16">
        <v>0</v>
      </c>
      <c r="V598" s="18">
        <v>32687637</v>
      </c>
      <c r="W598" s="18">
        <v>1541313</v>
      </c>
      <c r="X598" s="18">
        <v>901137</v>
      </c>
      <c r="Y598" s="18">
        <v>0</v>
      </c>
      <c r="Z598" s="18">
        <v>0</v>
      </c>
      <c r="AA598" s="18">
        <v>0</v>
      </c>
      <c r="AB598" s="18">
        <v>53209</v>
      </c>
      <c r="AC598" s="23">
        <v>0.03</v>
      </c>
      <c r="AD598" s="14" t="str">
        <f>IF(E598=113,"Linn","Iowa ex-Linn")</f>
        <v>Iowa ex-Linn</v>
      </c>
      <c r="AE598" s="23">
        <f>IFERROR(AB598/W598,"N/M")</f>
        <v>0.034521865448484505</v>
      </c>
      <c r="AF598" s="14" t="str">
        <f>B598&amp;"|"&amp;TEXT(E598,"000")&amp;"|"&amp;TEXT(M598,"0.0000")</f>
        <v>2015|189|0.8000</v>
      </c>
      <c r="AG598" s="22" t="str">
        <f>IF(AND(B598&gt;=2015,B598&lt;=2024,C598=19,G598=41,I598=2,K598="A",L598="RBUP",M598&gt;=0.5,M598&lt;=0.85),"IN","OUT")</f>
        <v>IN</v>
      </c>
    </row>
    <row r="599" spans="1:33">
      <c r="A599" s="14" t="s">
        <v>79</v>
      </c>
      <c r="B599" s="16">
        <v>2015</v>
      </c>
      <c r="C599" s="16">
        <v>19</v>
      </c>
      <c r="D599" s="14" t="s">
        <v>80</v>
      </c>
      <c r="E599" s="16">
        <v>189</v>
      </c>
      <c r="F599" s="14" t="s">
        <v>180</v>
      </c>
      <c r="G599" s="16">
        <v>41</v>
      </c>
      <c r="H599" s="14" t="s">
        <v>82</v>
      </c>
      <c r="I599" s="16">
        <v>2</v>
      </c>
      <c r="J599" s="14" t="s">
        <v>83</v>
      </c>
      <c r="K599" s="14" t="s">
        <v>84</v>
      </c>
      <c r="L599" s="14" t="s">
        <v>85</v>
      </c>
      <c r="M599" s="23">
        <v>0.85</v>
      </c>
      <c r="N599" s="16">
        <v>203</v>
      </c>
      <c r="O599" s="16">
        <v>170</v>
      </c>
      <c r="P599" s="16">
        <v>7</v>
      </c>
      <c r="Q599" s="16">
        <v>242</v>
      </c>
      <c r="R599" s="16">
        <v>8</v>
      </c>
      <c r="S599" s="14" t="s">
        <v>86</v>
      </c>
      <c r="T599" s="16">
        <v>53270</v>
      </c>
      <c r="U599" s="16">
        <v>0</v>
      </c>
      <c r="V599" s="18">
        <v>34884256</v>
      </c>
      <c r="W599" s="18">
        <v>1991028</v>
      </c>
      <c r="X599" s="18">
        <v>980807</v>
      </c>
      <c r="Y599" s="18">
        <v>0</v>
      </c>
      <c r="Z599" s="18">
        <v>0</v>
      </c>
      <c r="AA599" s="18">
        <v>0</v>
      </c>
      <c r="AB599" s="18">
        <v>54247</v>
      </c>
      <c r="AC599" s="23">
        <v>0.03</v>
      </c>
      <c r="AD599" s="14" t="str">
        <f>IF(E599=113,"Linn","Iowa ex-Linn")</f>
        <v>Iowa ex-Linn</v>
      </c>
      <c r="AE599" s="23">
        <f>IFERROR(AB599/W599,"N/M")</f>
        <v>0.027245724319296363</v>
      </c>
      <c r="AF599" s="14" t="str">
        <f>B599&amp;"|"&amp;TEXT(E599,"000")&amp;"|"&amp;TEXT(M599,"0.0000")</f>
        <v>2015|189|0.8500</v>
      </c>
      <c r="AG599" s="22" t="str">
        <f>IF(AND(B599&gt;=2015,B599&lt;=2024,C599=19,G599=41,I599=2,K599="A",L599="RBUP",M599&gt;=0.5,M599&lt;=0.85),"IN","OUT")</f>
        <v>IN</v>
      </c>
    </row>
    <row r="600" spans="1:33">
      <c r="A600" s="14" t="s">
        <v>79</v>
      </c>
      <c r="B600" s="16">
        <v>2015</v>
      </c>
      <c r="C600" s="16">
        <v>19</v>
      </c>
      <c r="D600" s="14" t="s">
        <v>80</v>
      </c>
      <c r="E600" s="16">
        <v>191</v>
      </c>
      <c r="F600" s="14" t="s">
        <v>181</v>
      </c>
      <c r="G600" s="16">
        <v>41</v>
      </c>
      <c r="H600" s="14" t="s">
        <v>82</v>
      </c>
      <c r="I600" s="16">
        <v>2</v>
      </c>
      <c r="J600" s="14" t="s">
        <v>83</v>
      </c>
      <c r="K600" s="14" t="s">
        <v>84</v>
      </c>
      <c r="L600" s="14" t="s">
        <v>85</v>
      </c>
      <c r="M600" s="23">
        <v>0.5</v>
      </c>
      <c r="N600" s="16">
        <v>1</v>
      </c>
      <c r="O600" s="16">
        <v>1</v>
      </c>
      <c r="P600" s="16">
        <v>0</v>
      </c>
      <c r="Q600" s="16">
        <v>1</v>
      </c>
      <c r="R600" s="16">
        <v>0</v>
      </c>
      <c r="S600" s="14" t="s">
        <v>86</v>
      </c>
      <c r="T600" s="16">
        <v>67</v>
      </c>
      <c r="U600" s="16">
        <v>0</v>
      </c>
      <c r="V600" s="18">
        <v>25935</v>
      </c>
      <c r="W600" s="18">
        <v>364</v>
      </c>
      <c r="X600" s="18">
        <v>244</v>
      </c>
      <c r="Y600" s="18">
        <v>0</v>
      </c>
      <c r="Z600" s="18">
        <v>0</v>
      </c>
      <c r="AA600" s="18">
        <v>0</v>
      </c>
      <c r="AB600" s="18">
        <v>0</v>
      </c>
      <c r="AC600" s="23">
        <v>0</v>
      </c>
      <c r="AD600" s="14" t="str">
        <f>IF(E600=113,"Linn","Iowa ex-Linn")</f>
        <v>Iowa ex-Linn</v>
      </c>
      <c r="AE600" s="23">
        <f>IFERROR(AB600/W600,"N/M")</f>
        <v>0.0</v>
      </c>
      <c r="AF600" s="14" t="str">
        <f>B600&amp;"|"&amp;TEXT(E600,"000")&amp;"|"&amp;TEXT(M600,"0.0000")</f>
        <v>2015|191|0.5000</v>
      </c>
      <c r="AG600" s="22" t="str">
        <f>IF(AND(B600&gt;=2015,B600&lt;=2024,C600=19,G600=41,I600=2,K600="A",L600="RBUP",M600&gt;=0.5,M600&lt;=0.85),"IN","OUT")</f>
        <v>IN</v>
      </c>
    </row>
    <row r="601" spans="1:33">
      <c r="A601" s="14" t="s">
        <v>79</v>
      </c>
      <c r="B601" s="16">
        <v>2015</v>
      </c>
      <c r="C601" s="16">
        <v>19</v>
      </c>
      <c r="D601" s="14" t="s">
        <v>80</v>
      </c>
      <c r="E601" s="16">
        <v>191</v>
      </c>
      <c r="F601" s="14" t="s">
        <v>181</v>
      </c>
      <c r="G601" s="16">
        <v>41</v>
      </c>
      <c r="H601" s="14" t="s">
        <v>82</v>
      </c>
      <c r="I601" s="16">
        <v>2</v>
      </c>
      <c r="J601" s="14" t="s">
        <v>83</v>
      </c>
      <c r="K601" s="14" t="s">
        <v>84</v>
      </c>
      <c r="L601" s="14" t="s">
        <v>85</v>
      </c>
      <c r="M601" s="23">
        <v>0.55</v>
      </c>
      <c r="N601" s="16">
        <v>1</v>
      </c>
      <c r="O601" s="16">
        <v>1</v>
      </c>
      <c r="P601" s="16">
        <v>0</v>
      </c>
      <c r="Q601" s="16">
        <v>1</v>
      </c>
      <c r="R601" s="16">
        <v>0</v>
      </c>
      <c r="S601" s="14" t="s">
        <v>86</v>
      </c>
      <c r="T601" s="16">
        <v>123</v>
      </c>
      <c r="U601" s="16">
        <v>0</v>
      </c>
      <c r="V601" s="18">
        <v>43690</v>
      </c>
      <c r="W601" s="18">
        <v>723</v>
      </c>
      <c r="X601" s="18">
        <v>463</v>
      </c>
      <c r="Y601" s="18">
        <v>0</v>
      </c>
      <c r="Z601" s="18">
        <v>0</v>
      </c>
      <c r="AA601" s="18">
        <v>0</v>
      </c>
      <c r="AB601" s="18">
        <v>0</v>
      </c>
      <c r="AC601" s="23">
        <v>0</v>
      </c>
      <c r="AD601" s="14" t="str">
        <f>IF(E601=113,"Linn","Iowa ex-Linn")</f>
        <v>Iowa ex-Linn</v>
      </c>
      <c r="AE601" s="23">
        <f>IFERROR(AB601/W601,"N/M")</f>
        <v>0.0</v>
      </c>
      <c r="AF601" s="14" t="str">
        <f>B601&amp;"|"&amp;TEXT(E601,"000")&amp;"|"&amp;TEXT(M601,"0.0000")</f>
        <v>2015|191|0.5500</v>
      </c>
      <c r="AG601" s="22" t="str">
        <f>IF(AND(B601&gt;=2015,B601&lt;=2024,C601=19,G601=41,I601=2,K601="A",L601="RBUP",M601&gt;=0.5,M601&lt;=0.85),"IN","OUT")</f>
        <v>IN</v>
      </c>
    </row>
    <row r="602" spans="1:33">
      <c r="A602" s="14" t="s">
        <v>79</v>
      </c>
      <c r="B602" s="16">
        <v>2015</v>
      </c>
      <c r="C602" s="16">
        <v>19</v>
      </c>
      <c r="D602" s="14" t="s">
        <v>80</v>
      </c>
      <c r="E602" s="16">
        <v>191</v>
      </c>
      <c r="F602" s="14" t="s">
        <v>181</v>
      </c>
      <c r="G602" s="16">
        <v>41</v>
      </c>
      <c r="H602" s="14" t="s">
        <v>82</v>
      </c>
      <c r="I602" s="16">
        <v>2</v>
      </c>
      <c r="J602" s="14" t="s">
        <v>83</v>
      </c>
      <c r="K602" s="14" t="s">
        <v>84</v>
      </c>
      <c r="L602" s="14" t="s">
        <v>85</v>
      </c>
      <c r="M602" s="23">
        <v>0.6</v>
      </c>
      <c r="N602" s="16">
        <v>1</v>
      </c>
      <c r="O602" s="16">
        <v>1</v>
      </c>
      <c r="P602" s="16">
        <v>0</v>
      </c>
      <c r="Q602" s="16">
        <v>1</v>
      </c>
      <c r="R602" s="16">
        <v>0</v>
      </c>
      <c r="S602" s="14" t="s">
        <v>86</v>
      </c>
      <c r="T602" s="16">
        <v>152</v>
      </c>
      <c r="U602" s="16">
        <v>0</v>
      </c>
      <c r="V602" s="18">
        <v>72480</v>
      </c>
      <c r="W602" s="18">
        <v>1452</v>
      </c>
      <c r="X602" s="18">
        <v>1162</v>
      </c>
      <c r="Y602" s="18">
        <v>0</v>
      </c>
      <c r="Z602" s="18">
        <v>0</v>
      </c>
      <c r="AA602" s="18">
        <v>0</v>
      </c>
      <c r="AB602" s="18">
        <v>0</v>
      </c>
      <c r="AC602" s="23">
        <v>0</v>
      </c>
      <c r="AD602" s="14" t="str">
        <f>IF(E602=113,"Linn","Iowa ex-Linn")</f>
        <v>Iowa ex-Linn</v>
      </c>
      <c r="AE602" s="23">
        <f>IFERROR(AB602/W602,"N/M")</f>
        <v>0.0</v>
      </c>
      <c r="AF602" s="14" t="str">
        <f>B602&amp;"|"&amp;TEXT(E602,"000")&amp;"|"&amp;TEXT(M602,"0.0000")</f>
        <v>2015|191|0.6000</v>
      </c>
      <c r="AG602" s="22" t="str">
        <f>IF(AND(B602&gt;=2015,B602&lt;=2024,C602=19,G602=41,I602=2,K602="A",L602="RBUP",M602&gt;=0.5,M602&lt;=0.85),"IN","OUT")</f>
        <v>IN</v>
      </c>
    </row>
    <row r="603" spans="1:33">
      <c r="A603" s="14" t="s">
        <v>79</v>
      </c>
      <c r="B603" s="16">
        <v>2015</v>
      </c>
      <c r="C603" s="16">
        <v>19</v>
      </c>
      <c r="D603" s="14" t="s">
        <v>80</v>
      </c>
      <c r="E603" s="16">
        <v>191</v>
      </c>
      <c r="F603" s="14" t="s">
        <v>181</v>
      </c>
      <c r="G603" s="16">
        <v>41</v>
      </c>
      <c r="H603" s="14" t="s">
        <v>82</v>
      </c>
      <c r="I603" s="16">
        <v>2</v>
      </c>
      <c r="J603" s="14" t="s">
        <v>83</v>
      </c>
      <c r="K603" s="14" t="s">
        <v>84</v>
      </c>
      <c r="L603" s="14" t="s">
        <v>85</v>
      </c>
      <c r="M603" s="23">
        <v>0.65</v>
      </c>
      <c r="N603" s="16">
        <v>9</v>
      </c>
      <c r="O603" s="16">
        <v>6</v>
      </c>
      <c r="P603" s="16">
        <v>1</v>
      </c>
      <c r="Q603" s="16">
        <v>10</v>
      </c>
      <c r="R603" s="16">
        <v>1</v>
      </c>
      <c r="S603" s="14" t="s">
        <v>86</v>
      </c>
      <c r="T603" s="16">
        <v>781</v>
      </c>
      <c r="U603" s="16">
        <v>0</v>
      </c>
      <c r="V603" s="18">
        <v>420835</v>
      </c>
      <c r="W603" s="18">
        <v>17718</v>
      </c>
      <c r="X603" s="18">
        <v>10453</v>
      </c>
      <c r="Y603" s="18">
        <v>0</v>
      </c>
      <c r="Z603" s="18">
        <v>0</v>
      </c>
      <c r="AA603" s="18">
        <v>0</v>
      </c>
      <c r="AB603" s="18">
        <v>7390</v>
      </c>
      <c r="AC603" s="23">
        <v>0.42</v>
      </c>
      <c r="AD603" s="14" t="str">
        <f>IF(E603=113,"Linn","Iowa ex-Linn")</f>
        <v>Iowa ex-Linn</v>
      </c>
      <c r="AE603" s="23">
        <f>IFERROR(AB603/W603,"N/M")</f>
        <v>0.4170899650073372</v>
      </c>
      <c r="AF603" s="14" t="str">
        <f>B603&amp;"|"&amp;TEXT(E603,"000")&amp;"|"&amp;TEXT(M603,"0.0000")</f>
        <v>2015|191|0.6500</v>
      </c>
      <c r="AG603" s="22" t="str">
        <f>IF(AND(B603&gt;=2015,B603&lt;=2024,C603=19,G603=41,I603=2,K603="A",L603="RBUP",M603&gt;=0.5,M603&lt;=0.85),"IN","OUT")</f>
        <v>IN</v>
      </c>
    </row>
    <row r="604" spans="1:33">
      <c r="A604" s="14" t="s">
        <v>79</v>
      </c>
      <c r="B604" s="16">
        <v>2015</v>
      </c>
      <c r="C604" s="16">
        <v>19</v>
      </c>
      <c r="D604" s="14" t="s">
        <v>80</v>
      </c>
      <c r="E604" s="16">
        <v>191</v>
      </c>
      <c r="F604" s="14" t="s">
        <v>181</v>
      </c>
      <c r="G604" s="16">
        <v>41</v>
      </c>
      <c r="H604" s="14" t="s">
        <v>82</v>
      </c>
      <c r="I604" s="16">
        <v>2</v>
      </c>
      <c r="J604" s="14" t="s">
        <v>83</v>
      </c>
      <c r="K604" s="14" t="s">
        <v>84</v>
      </c>
      <c r="L604" s="14" t="s">
        <v>85</v>
      </c>
      <c r="M604" s="23">
        <v>0.7</v>
      </c>
      <c r="N604" s="16">
        <v>40</v>
      </c>
      <c r="O604" s="16">
        <v>29</v>
      </c>
      <c r="P604" s="16">
        <v>2</v>
      </c>
      <c r="Q604" s="16">
        <v>31</v>
      </c>
      <c r="R604" s="16">
        <v>2</v>
      </c>
      <c r="S604" s="14" t="s">
        <v>86</v>
      </c>
      <c r="T604" s="16">
        <v>3223</v>
      </c>
      <c r="U604" s="16">
        <v>0</v>
      </c>
      <c r="V604" s="18">
        <v>1753802</v>
      </c>
      <c r="W604" s="18">
        <v>63657</v>
      </c>
      <c r="X604" s="18">
        <v>46812</v>
      </c>
      <c r="Y604" s="18">
        <v>0</v>
      </c>
      <c r="Z604" s="18">
        <v>0</v>
      </c>
      <c r="AA604" s="18">
        <v>0</v>
      </c>
      <c r="AB604" s="18">
        <v>41810</v>
      </c>
      <c r="AC604" s="23">
        <v>0.66</v>
      </c>
      <c r="AD604" s="14" t="str">
        <f>IF(E604=113,"Linn","Iowa ex-Linn")</f>
        <v>Iowa ex-Linn</v>
      </c>
      <c r="AE604" s="23">
        <f>IFERROR(AB604/W604,"N/M")</f>
        <v>0.6568012944373753</v>
      </c>
      <c r="AF604" s="14" t="str">
        <f>B604&amp;"|"&amp;TEXT(E604,"000")&amp;"|"&amp;TEXT(M604,"0.0000")</f>
        <v>2015|191|0.7000</v>
      </c>
      <c r="AG604" s="22" t="str">
        <f>IF(AND(B604&gt;=2015,B604&lt;=2024,C604=19,G604=41,I604=2,K604="A",L604="RBUP",M604&gt;=0.5,M604&lt;=0.85),"IN","OUT")</f>
        <v>IN</v>
      </c>
    </row>
    <row r="605" spans="1:33">
      <c r="A605" s="14" t="s">
        <v>79</v>
      </c>
      <c r="B605" s="16">
        <v>2015</v>
      </c>
      <c r="C605" s="16">
        <v>19</v>
      </c>
      <c r="D605" s="14" t="s">
        <v>80</v>
      </c>
      <c r="E605" s="16">
        <v>191</v>
      </c>
      <c r="F605" s="14" t="s">
        <v>181</v>
      </c>
      <c r="G605" s="16">
        <v>41</v>
      </c>
      <c r="H605" s="14" t="s">
        <v>82</v>
      </c>
      <c r="I605" s="16">
        <v>2</v>
      </c>
      <c r="J605" s="14" t="s">
        <v>83</v>
      </c>
      <c r="K605" s="14" t="s">
        <v>84</v>
      </c>
      <c r="L605" s="14" t="s">
        <v>85</v>
      </c>
      <c r="M605" s="23">
        <v>0.75</v>
      </c>
      <c r="N605" s="16">
        <v>130</v>
      </c>
      <c r="O605" s="16">
        <v>111</v>
      </c>
      <c r="P605" s="16">
        <v>7</v>
      </c>
      <c r="Q605" s="16">
        <v>132</v>
      </c>
      <c r="R605" s="16">
        <v>7</v>
      </c>
      <c r="S605" s="14" t="s">
        <v>86</v>
      </c>
      <c r="T605" s="16">
        <v>21296</v>
      </c>
      <c r="U605" s="16">
        <v>0</v>
      </c>
      <c r="V605" s="18">
        <v>12523960</v>
      </c>
      <c r="W605" s="18">
        <v>562626</v>
      </c>
      <c r="X605" s="18">
        <v>393469</v>
      </c>
      <c r="Y605" s="18">
        <v>0</v>
      </c>
      <c r="Z605" s="18">
        <v>0</v>
      </c>
      <c r="AA605" s="18">
        <v>0</v>
      </c>
      <c r="AB605" s="18">
        <v>48242</v>
      </c>
      <c r="AC605" s="23">
        <v>0.09</v>
      </c>
      <c r="AD605" s="14" t="str">
        <f>IF(E605=113,"Linn","Iowa ex-Linn")</f>
        <v>Iowa ex-Linn</v>
      </c>
      <c r="AE605" s="23">
        <f>IFERROR(AB605/W605,"N/M")</f>
        <v>0.08574434882141956</v>
      </c>
      <c r="AF605" s="14" t="str">
        <f>B605&amp;"|"&amp;TEXT(E605,"000")&amp;"|"&amp;TEXT(M605,"0.0000")</f>
        <v>2015|191|0.7500</v>
      </c>
      <c r="AG605" s="22" t="str">
        <f>IF(AND(B605&gt;=2015,B605&lt;=2024,C605=19,G605=41,I605=2,K605="A",L605="RBUP",M605&gt;=0.5,M605&lt;=0.85),"IN","OUT")</f>
        <v>IN</v>
      </c>
    </row>
    <row r="606" spans="1:33">
      <c r="A606" s="14" t="s">
        <v>79</v>
      </c>
      <c r="B606" s="16">
        <v>2015</v>
      </c>
      <c r="C606" s="16">
        <v>19</v>
      </c>
      <c r="D606" s="14" t="s">
        <v>80</v>
      </c>
      <c r="E606" s="16">
        <v>191</v>
      </c>
      <c r="F606" s="14" t="s">
        <v>181</v>
      </c>
      <c r="G606" s="16">
        <v>41</v>
      </c>
      <c r="H606" s="14" t="s">
        <v>82</v>
      </c>
      <c r="I606" s="16">
        <v>2</v>
      </c>
      <c r="J606" s="14" t="s">
        <v>83</v>
      </c>
      <c r="K606" s="14" t="s">
        <v>84</v>
      </c>
      <c r="L606" s="14" t="s">
        <v>85</v>
      </c>
      <c r="M606" s="23">
        <v>0.8</v>
      </c>
      <c r="N606" s="16">
        <v>327</v>
      </c>
      <c r="O606" s="16">
        <v>297</v>
      </c>
      <c r="P606" s="16">
        <v>22</v>
      </c>
      <c r="Q606" s="16">
        <v>350</v>
      </c>
      <c r="R606" s="16">
        <v>22</v>
      </c>
      <c r="S606" s="14" t="s">
        <v>86</v>
      </c>
      <c r="T606" s="16">
        <v>50464</v>
      </c>
      <c r="U606" s="16">
        <v>0</v>
      </c>
      <c r="V606" s="18">
        <v>30942446</v>
      </c>
      <c r="W606" s="18">
        <v>1838703</v>
      </c>
      <c r="X606" s="18">
        <v>1160008</v>
      </c>
      <c r="Y606" s="18">
        <v>0</v>
      </c>
      <c r="Z606" s="18">
        <v>0</v>
      </c>
      <c r="AA606" s="18">
        <v>0</v>
      </c>
      <c r="AB606" s="18">
        <v>159412</v>
      </c>
      <c r="AC606" s="23">
        <v>0.09</v>
      </c>
      <c r="AD606" s="14" t="str">
        <f>IF(E606=113,"Linn","Iowa ex-Linn")</f>
        <v>Iowa ex-Linn</v>
      </c>
      <c r="AE606" s="23">
        <f>IFERROR(AB606/W606,"N/M")</f>
        <v>0.08669806923684793</v>
      </c>
      <c r="AF606" s="14" t="str">
        <f>B606&amp;"|"&amp;TEXT(E606,"000")&amp;"|"&amp;TEXT(M606,"0.0000")</f>
        <v>2015|191|0.8000</v>
      </c>
      <c r="AG606" s="22" t="str">
        <f>IF(AND(B606&gt;=2015,B606&lt;=2024,C606=19,G606=41,I606=2,K606="A",L606="RBUP",M606&gt;=0.5,M606&lt;=0.85),"IN","OUT")</f>
        <v>IN</v>
      </c>
    </row>
    <row r="607" spans="1:33">
      <c r="A607" s="14" t="s">
        <v>79</v>
      </c>
      <c r="B607" s="16">
        <v>2015</v>
      </c>
      <c r="C607" s="16">
        <v>19</v>
      </c>
      <c r="D607" s="14" t="s">
        <v>80</v>
      </c>
      <c r="E607" s="16">
        <v>191</v>
      </c>
      <c r="F607" s="14" t="s">
        <v>181</v>
      </c>
      <c r="G607" s="16">
        <v>41</v>
      </c>
      <c r="H607" s="14" t="s">
        <v>82</v>
      </c>
      <c r="I607" s="16">
        <v>2</v>
      </c>
      <c r="J607" s="14" t="s">
        <v>83</v>
      </c>
      <c r="K607" s="14" t="s">
        <v>84</v>
      </c>
      <c r="L607" s="14" t="s">
        <v>85</v>
      </c>
      <c r="M607" s="23">
        <v>0.85</v>
      </c>
      <c r="N607" s="16">
        <v>345</v>
      </c>
      <c r="O607" s="16">
        <v>319</v>
      </c>
      <c r="P607" s="16">
        <v>43</v>
      </c>
      <c r="Q607" s="16">
        <v>435</v>
      </c>
      <c r="R607" s="16">
        <v>59</v>
      </c>
      <c r="S607" s="14" t="s">
        <v>86</v>
      </c>
      <c r="T607" s="16">
        <v>71585</v>
      </c>
      <c r="U607" s="16">
        <v>0</v>
      </c>
      <c r="V607" s="18">
        <v>47709686</v>
      </c>
      <c r="W607" s="18">
        <v>3374675</v>
      </c>
      <c r="X607" s="18">
        <v>1684571</v>
      </c>
      <c r="Y607" s="18">
        <v>0</v>
      </c>
      <c r="Z607" s="18">
        <v>0</v>
      </c>
      <c r="AA607" s="18">
        <v>0</v>
      </c>
      <c r="AB607" s="18">
        <v>603052</v>
      </c>
      <c r="AC607" s="23">
        <v>0.18</v>
      </c>
      <c r="AD607" s="14" t="str">
        <f>IF(E607=113,"Linn","Iowa ex-Linn")</f>
        <v>Iowa ex-Linn</v>
      </c>
      <c r="AE607" s="23">
        <f>IFERROR(AB607/W607,"N/M")</f>
        <v>0.17869928215309622</v>
      </c>
      <c r="AF607" s="14" t="str">
        <f>B607&amp;"|"&amp;TEXT(E607,"000")&amp;"|"&amp;TEXT(M607,"0.0000")</f>
        <v>2015|191|0.8500</v>
      </c>
      <c r="AG607" s="22" t="str">
        <f>IF(AND(B607&gt;=2015,B607&lt;=2024,C607=19,G607=41,I607=2,K607="A",L607="RBUP",M607&gt;=0.5,M607&lt;=0.85),"IN","OUT")</f>
        <v>IN</v>
      </c>
    </row>
    <row r="608" spans="1:33">
      <c r="A608" s="14" t="s">
        <v>79</v>
      </c>
      <c r="B608" s="16">
        <v>2015</v>
      </c>
      <c r="C608" s="16">
        <v>19</v>
      </c>
      <c r="D608" s="14" t="s">
        <v>80</v>
      </c>
      <c r="E608" s="16">
        <v>193</v>
      </c>
      <c r="F608" s="14" t="s">
        <v>182</v>
      </c>
      <c r="G608" s="16">
        <v>41</v>
      </c>
      <c r="H608" s="14" t="s">
        <v>82</v>
      </c>
      <c r="I608" s="16">
        <v>2</v>
      </c>
      <c r="J608" s="14" t="s">
        <v>83</v>
      </c>
      <c r="K608" s="14" t="s">
        <v>84</v>
      </c>
      <c r="L608" s="14" t="s">
        <v>85</v>
      </c>
      <c r="M608" s="23">
        <v>0.65</v>
      </c>
      <c r="N608" s="16">
        <v>6</v>
      </c>
      <c r="O608" s="16">
        <v>3</v>
      </c>
      <c r="P608" s="16">
        <v>0</v>
      </c>
      <c r="Q608" s="16">
        <v>3</v>
      </c>
      <c r="R608" s="16">
        <v>0</v>
      </c>
      <c r="S608" s="14" t="s">
        <v>86</v>
      </c>
      <c r="T608" s="16">
        <v>86</v>
      </c>
      <c r="U608" s="16">
        <v>0</v>
      </c>
      <c r="V608" s="18">
        <v>43371</v>
      </c>
      <c r="W608" s="18">
        <v>1428</v>
      </c>
      <c r="X608" s="18">
        <v>842</v>
      </c>
      <c r="Y608" s="18">
        <v>0</v>
      </c>
      <c r="Z608" s="18">
        <v>0</v>
      </c>
      <c r="AA608" s="18">
        <v>0</v>
      </c>
      <c r="AB608" s="18">
        <v>0</v>
      </c>
      <c r="AC608" s="23">
        <v>0</v>
      </c>
      <c r="AD608" s="14" t="str">
        <f>IF(E608=113,"Linn","Iowa ex-Linn")</f>
        <v>Iowa ex-Linn</v>
      </c>
      <c r="AE608" s="23">
        <f>IFERROR(AB608/W608,"N/M")</f>
        <v>0.0</v>
      </c>
      <c r="AF608" s="14" t="str">
        <f>B608&amp;"|"&amp;TEXT(E608,"000")&amp;"|"&amp;TEXT(M608,"0.0000")</f>
        <v>2015|193|0.6500</v>
      </c>
      <c r="AG608" s="22" t="str">
        <f>IF(AND(B608&gt;=2015,B608&lt;=2024,C608=19,G608=41,I608=2,K608="A",L608="RBUP",M608&gt;=0.5,M608&lt;=0.85),"IN","OUT")</f>
        <v>IN</v>
      </c>
    </row>
    <row r="609" spans="1:33">
      <c r="A609" s="14" t="s">
        <v>79</v>
      </c>
      <c r="B609" s="16">
        <v>2015</v>
      </c>
      <c r="C609" s="16">
        <v>19</v>
      </c>
      <c r="D609" s="14" t="s">
        <v>80</v>
      </c>
      <c r="E609" s="16">
        <v>193</v>
      </c>
      <c r="F609" s="14" t="s">
        <v>182</v>
      </c>
      <c r="G609" s="16">
        <v>41</v>
      </c>
      <c r="H609" s="14" t="s">
        <v>82</v>
      </c>
      <c r="I609" s="16">
        <v>2</v>
      </c>
      <c r="J609" s="14" t="s">
        <v>83</v>
      </c>
      <c r="K609" s="14" t="s">
        <v>84</v>
      </c>
      <c r="L609" s="14" t="s">
        <v>85</v>
      </c>
      <c r="M609" s="23">
        <v>0.7</v>
      </c>
      <c r="N609" s="16">
        <v>23</v>
      </c>
      <c r="O609" s="16">
        <v>16</v>
      </c>
      <c r="P609" s="16">
        <v>1</v>
      </c>
      <c r="Q609" s="16">
        <v>19</v>
      </c>
      <c r="R609" s="16">
        <v>1</v>
      </c>
      <c r="S609" s="14" t="s">
        <v>86</v>
      </c>
      <c r="T609" s="16">
        <v>1395</v>
      </c>
      <c r="U609" s="16">
        <v>0</v>
      </c>
      <c r="V609" s="18">
        <v>712143</v>
      </c>
      <c r="W609" s="18">
        <v>29555</v>
      </c>
      <c r="X609" s="18">
        <v>18909</v>
      </c>
      <c r="Y609" s="18">
        <v>0</v>
      </c>
      <c r="Z609" s="18">
        <v>0</v>
      </c>
      <c r="AA609" s="18">
        <v>0</v>
      </c>
      <c r="AB609" s="18">
        <v>830</v>
      </c>
      <c r="AC609" s="23">
        <v>0.03</v>
      </c>
      <c r="AD609" s="14" t="str">
        <f>IF(E609=113,"Linn","Iowa ex-Linn")</f>
        <v>Iowa ex-Linn</v>
      </c>
      <c r="AE609" s="23">
        <f>IFERROR(AB609/W609,"N/M")</f>
        <v>0.028083234647267807</v>
      </c>
      <c r="AF609" s="14" t="str">
        <f>B609&amp;"|"&amp;TEXT(E609,"000")&amp;"|"&amp;TEXT(M609,"0.0000")</f>
        <v>2015|193|0.7000</v>
      </c>
      <c r="AG609" s="22" t="str">
        <f>IF(AND(B609&gt;=2015,B609&lt;=2024,C609=19,G609=41,I609=2,K609="A",L609="RBUP",M609&gt;=0.5,M609&lt;=0.85),"IN","OUT")</f>
        <v>IN</v>
      </c>
    </row>
    <row r="610" spans="1:33">
      <c r="A610" s="14" t="s">
        <v>79</v>
      </c>
      <c r="B610" s="16">
        <v>2015</v>
      </c>
      <c r="C610" s="16">
        <v>19</v>
      </c>
      <c r="D610" s="14" t="s">
        <v>80</v>
      </c>
      <c r="E610" s="16">
        <v>193</v>
      </c>
      <c r="F610" s="14" t="s">
        <v>182</v>
      </c>
      <c r="G610" s="16">
        <v>41</v>
      </c>
      <c r="H610" s="14" t="s">
        <v>82</v>
      </c>
      <c r="I610" s="16">
        <v>2</v>
      </c>
      <c r="J610" s="14" t="s">
        <v>83</v>
      </c>
      <c r="K610" s="14" t="s">
        <v>84</v>
      </c>
      <c r="L610" s="14" t="s">
        <v>85</v>
      </c>
      <c r="M610" s="23">
        <v>0.75</v>
      </c>
      <c r="N610" s="16">
        <v>142</v>
      </c>
      <c r="O610" s="16">
        <v>99</v>
      </c>
      <c r="P610" s="16">
        <v>14</v>
      </c>
      <c r="Q610" s="16">
        <v>149</v>
      </c>
      <c r="R610" s="16">
        <v>20</v>
      </c>
      <c r="S610" s="14" t="s">
        <v>86</v>
      </c>
      <c r="T610" s="16">
        <v>15849</v>
      </c>
      <c r="U610" s="16">
        <v>0</v>
      </c>
      <c r="V610" s="18">
        <v>8593071</v>
      </c>
      <c r="W610" s="18">
        <v>514327</v>
      </c>
      <c r="X610" s="18">
        <v>334376</v>
      </c>
      <c r="Y610" s="18">
        <v>0</v>
      </c>
      <c r="Z610" s="18">
        <v>0</v>
      </c>
      <c r="AA610" s="18">
        <v>0</v>
      </c>
      <c r="AB610" s="18">
        <v>101932</v>
      </c>
      <c r="AC610" s="23">
        <v>0.2</v>
      </c>
      <c r="AD610" s="14" t="str">
        <f>IF(E610=113,"Linn","Iowa ex-Linn")</f>
        <v>Iowa ex-Linn</v>
      </c>
      <c r="AE610" s="23">
        <f>IFERROR(AB610/W610,"N/M")</f>
        <v>0.19818520124356684</v>
      </c>
      <c r="AF610" s="14" t="str">
        <f>B610&amp;"|"&amp;TEXT(E610,"000")&amp;"|"&amp;TEXT(M610,"0.0000")</f>
        <v>2015|193|0.7500</v>
      </c>
      <c r="AG610" s="22" t="str">
        <f>IF(AND(B610&gt;=2015,B610&lt;=2024,C610=19,G610=41,I610=2,K610="A",L610="RBUP",M610&gt;=0.5,M610&lt;=0.85),"IN","OUT")</f>
        <v>IN</v>
      </c>
    </row>
    <row r="611" spans="1:33">
      <c r="A611" s="14" t="s">
        <v>79</v>
      </c>
      <c r="B611" s="16">
        <v>2015</v>
      </c>
      <c r="C611" s="16">
        <v>19</v>
      </c>
      <c r="D611" s="14" t="s">
        <v>80</v>
      </c>
      <c r="E611" s="16">
        <v>193</v>
      </c>
      <c r="F611" s="14" t="s">
        <v>182</v>
      </c>
      <c r="G611" s="16">
        <v>41</v>
      </c>
      <c r="H611" s="14" t="s">
        <v>82</v>
      </c>
      <c r="I611" s="16">
        <v>2</v>
      </c>
      <c r="J611" s="14" t="s">
        <v>83</v>
      </c>
      <c r="K611" s="14" t="s">
        <v>84</v>
      </c>
      <c r="L611" s="14" t="s">
        <v>85</v>
      </c>
      <c r="M611" s="23">
        <v>0.8</v>
      </c>
      <c r="N611" s="16">
        <v>401</v>
      </c>
      <c r="O611" s="16">
        <v>318</v>
      </c>
      <c r="P611" s="16">
        <v>31</v>
      </c>
      <c r="Q611" s="16">
        <v>655</v>
      </c>
      <c r="R611" s="16">
        <v>57</v>
      </c>
      <c r="S611" s="14" t="s">
        <v>86</v>
      </c>
      <c r="T611" s="16">
        <v>92751</v>
      </c>
      <c r="U611" s="16">
        <v>0</v>
      </c>
      <c r="V611" s="18">
        <v>55437927</v>
      </c>
      <c r="W611" s="18">
        <v>4077715</v>
      </c>
      <c r="X611" s="18">
        <v>2283198</v>
      </c>
      <c r="Y611" s="18">
        <v>0</v>
      </c>
      <c r="Z611" s="18">
        <v>0</v>
      </c>
      <c r="AA611" s="18">
        <v>0</v>
      </c>
      <c r="AB611" s="18">
        <v>1159353</v>
      </c>
      <c r="AC611" s="23">
        <v>0.28</v>
      </c>
      <c r="AD611" s="14" t="str">
        <f>IF(E611=113,"Linn","Iowa ex-Linn")</f>
        <v>Iowa ex-Linn</v>
      </c>
      <c r="AE611" s="23">
        <f>IFERROR(AB611/W611,"N/M")</f>
        <v>0.28431437704694906</v>
      </c>
      <c r="AF611" s="14" t="str">
        <f>B611&amp;"|"&amp;TEXT(E611,"000")&amp;"|"&amp;TEXT(M611,"0.0000")</f>
        <v>2015|193|0.8000</v>
      </c>
      <c r="AG611" s="22" t="str">
        <f>IF(AND(B611&gt;=2015,B611&lt;=2024,C611=19,G611=41,I611=2,K611="A",L611="RBUP",M611&gt;=0.5,M611&lt;=0.85),"IN","OUT")</f>
        <v>IN</v>
      </c>
    </row>
    <row r="612" spans="1:33">
      <c r="A612" s="14" t="s">
        <v>79</v>
      </c>
      <c r="B612" s="16">
        <v>2015</v>
      </c>
      <c r="C612" s="16">
        <v>19</v>
      </c>
      <c r="D612" s="14" t="s">
        <v>80</v>
      </c>
      <c r="E612" s="16">
        <v>193</v>
      </c>
      <c r="F612" s="14" t="s">
        <v>182</v>
      </c>
      <c r="G612" s="16">
        <v>41</v>
      </c>
      <c r="H612" s="14" t="s">
        <v>82</v>
      </c>
      <c r="I612" s="16">
        <v>2</v>
      </c>
      <c r="J612" s="14" t="s">
        <v>83</v>
      </c>
      <c r="K612" s="14" t="s">
        <v>84</v>
      </c>
      <c r="L612" s="14" t="s">
        <v>85</v>
      </c>
      <c r="M612" s="23">
        <v>0.85</v>
      </c>
      <c r="N612" s="16">
        <v>404</v>
      </c>
      <c r="O612" s="16">
        <v>325</v>
      </c>
      <c r="P612" s="16">
        <v>52</v>
      </c>
      <c r="Q612" s="16">
        <v>706</v>
      </c>
      <c r="R612" s="16">
        <v>72</v>
      </c>
      <c r="S612" s="14" t="s">
        <v>86</v>
      </c>
      <c r="T612" s="16">
        <v>93205</v>
      </c>
      <c r="U612" s="16">
        <v>0</v>
      </c>
      <c r="V612" s="18">
        <v>60397541</v>
      </c>
      <c r="W612" s="18">
        <v>5006578</v>
      </c>
      <c r="X612" s="18">
        <v>2207395</v>
      </c>
      <c r="Y612" s="18">
        <v>0</v>
      </c>
      <c r="Z612" s="18">
        <v>0</v>
      </c>
      <c r="AA612" s="18">
        <v>0</v>
      </c>
      <c r="AB612" s="18">
        <v>1142209</v>
      </c>
      <c r="AC612" s="23">
        <v>0.23</v>
      </c>
      <c r="AD612" s="14" t="str">
        <f>IF(E612=113,"Linn","Iowa ex-Linn")</f>
        <v>Iowa ex-Linn</v>
      </c>
      <c r="AE612" s="23">
        <f>IFERROR(AB612/W612,"N/M")</f>
        <v>0.22814165683626622</v>
      </c>
      <c r="AF612" s="14" t="str">
        <f>B612&amp;"|"&amp;TEXT(E612,"000")&amp;"|"&amp;TEXT(M612,"0.0000")</f>
        <v>2015|193|0.8500</v>
      </c>
      <c r="AG612" s="22" t="str">
        <f>IF(AND(B612&gt;=2015,B612&lt;=2024,C612=19,G612=41,I612=2,K612="A",L612="RBUP",M612&gt;=0.5,M612&lt;=0.85),"IN","OUT")</f>
        <v>IN</v>
      </c>
    </row>
    <row r="613" spans="1:33">
      <c r="A613" s="14" t="s">
        <v>79</v>
      </c>
      <c r="B613" s="16">
        <v>2015</v>
      </c>
      <c r="C613" s="16">
        <v>19</v>
      </c>
      <c r="D613" s="14" t="s">
        <v>80</v>
      </c>
      <c r="E613" s="16">
        <v>195</v>
      </c>
      <c r="F613" s="14" t="s">
        <v>183</v>
      </c>
      <c r="G613" s="16">
        <v>41</v>
      </c>
      <c r="H613" s="14" t="s">
        <v>82</v>
      </c>
      <c r="I613" s="16">
        <v>2</v>
      </c>
      <c r="J613" s="14" t="s">
        <v>83</v>
      </c>
      <c r="K613" s="14" t="s">
        <v>84</v>
      </c>
      <c r="L613" s="14" t="s">
        <v>85</v>
      </c>
      <c r="M613" s="23">
        <v>0.6</v>
      </c>
      <c r="N613" s="16">
        <v>1</v>
      </c>
      <c r="O613" s="16">
        <v>1</v>
      </c>
      <c r="P613" s="16">
        <v>0</v>
      </c>
      <c r="Q613" s="16">
        <v>1</v>
      </c>
      <c r="R613" s="16">
        <v>0</v>
      </c>
      <c r="S613" s="14" t="s">
        <v>86</v>
      </c>
      <c r="T613" s="16">
        <v>52</v>
      </c>
      <c r="U613" s="16">
        <v>0</v>
      </c>
      <c r="V613" s="18">
        <v>21714</v>
      </c>
      <c r="W613" s="18">
        <v>325</v>
      </c>
      <c r="X613" s="18">
        <v>208</v>
      </c>
      <c r="Y613" s="18">
        <v>0</v>
      </c>
      <c r="Z613" s="18">
        <v>0</v>
      </c>
      <c r="AA613" s="18">
        <v>0</v>
      </c>
      <c r="AB613" s="18">
        <v>0</v>
      </c>
      <c r="AC613" s="23">
        <v>0</v>
      </c>
      <c r="AD613" s="14" t="str">
        <f>IF(E613=113,"Linn","Iowa ex-Linn")</f>
        <v>Iowa ex-Linn</v>
      </c>
      <c r="AE613" s="23">
        <f>IFERROR(AB613/W613,"N/M")</f>
        <v>0.0</v>
      </c>
      <c r="AF613" s="14" t="str">
        <f>B613&amp;"|"&amp;TEXT(E613,"000")&amp;"|"&amp;TEXT(M613,"0.0000")</f>
        <v>2015|195|0.6000</v>
      </c>
      <c r="AG613" s="22" t="str">
        <f>IF(AND(B613&gt;=2015,B613&lt;=2024,C613=19,G613=41,I613=2,K613="A",L613="RBUP",M613&gt;=0.5,M613&lt;=0.85),"IN","OUT")</f>
        <v>IN</v>
      </c>
    </row>
    <row r="614" spans="1:33">
      <c r="A614" s="14" t="s">
        <v>79</v>
      </c>
      <c r="B614" s="16">
        <v>2015</v>
      </c>
      <c r="C614" s="16">
        <v>19</v>
      </c>
      <c r="D614" s="14" t="s">
        <v>80</v>
      </c>
      <c r="E614" s="16">
        <v>195</v>
      </c>
      <c r="F614" s="14" t="s">
        <v>183</v>
      </c>
      <c r="G614" s="16">
        <v>41</v>
      </c>
      <c r="H614" s="14" t="s">
        <v>82</v>
      </c>
      <c r="I614" s="16">
        <v>2</v>
      </c>
      <c r="J614" s="14" t="s">
        <v>83</v>
      </c>
      <c r="K614" s="14" t="s">
        <v>84</v>
      </c>
      <c r="L614" s="14" t="s">
        <v>85</v>
      </c>
      <c r="M614" s="23">
        <v>0.65</v>
      </c>
      <c r="N614" s="16">
        <v>6</v>
      </c>
      <c r="O614" s="16">
        <v>6</v>
      </c>
      <c r="P614" s="16">
        <v>0</v>
      </c>
      <c r="Q614" s="16">
        <v>8</v>
      </c>
      <c r="R614" s="16">
        <v>0</v>
      </c>
      <c r="S614" s="14" t="s">
        <v>86</v>
      </c>
      <c r="T614" s="16">
        <v>491</v>
      </c>
      <c r="U614" s="16">
        <v>0</v>
      </c>
      <c r="V614" s="18">
        <v>255706</v>
      </c>
      <c r="W614" s="18">
        <v>5063</v>
      </c>
      <c r="X614" s="18">
        <v>2988</v>
      </c>
      <c r="Y614" s="18">
        <v>0</v>
      </c>
      <c r="Z614" s="18">
        <v>0</v>
      </c>
      <c r="AA614" s="18">
        <v>0</v>
      </c>
      <c r="AB614" s="18">
        <v>0</v>
      </c>
      <c r="AC614" s="23">
        <v>0</v>
      </c>
      <c r="AD614" s="14" t="str">
        <f>IF(E614=113,"Linn","Iowa ex-Linn")</f>
        <v>Iowa ex-Linn</v>
      </c>
      <c r="AE614" s="23">
        <f>IFERROR(AB614/W614,"N/M")</f>
        <v>0.0</v>
      </c>
      <c r="AF614" s="14" t="str">
        <f>B614&amp;"|"&amp;TEXT(E614,"000")&amp;"|"&amp;TEXT(M614,"0.0000")</f>
        <v>2015|195|0.6500</v>
      </c>
      <c r="AG614" s="22" t="str">
        <f>IF(AND(B614&gt;=2015,B614&lt;=2024,C614=19,G614=41,I614=2,K614="A",L614="RBUP",M614&gt;=0.5,M614&lt;=0.85),"IN","OUT")</f>
        <v>IN</v>
      </c>
    </row>
    <row r="615" spans="1:33">
      <c r="A615" s="14" t="s">
        <v>79</v>
      </c>
      <c r="B615" s="16">
        <v>2015</v>
      </c>
      <c r="C615" s="16">
        <v>19</v>
      </c>
      <c r="D615" s="14" t="s">
        <v>80</v>
      </c>
      <c r="E615" s="16">
        <v>195</v>
      </c>
      <c r="F615" s="14" t="s">
        <v>183</v>
      </c>
      <c r="G615" s="16">
        <v>41</v>
      </c>
      <c r="H615" s="14" t="s">
        <v>82</v>
      </c>
      <c r="I615" s="16">
        <v>2</v>
      </c>
      <c r="J615" s="14" t="s">
        <v>83</v>
      </c>
      <c r="K615" s="14" t="s">
        <v>84</v>
      </c>
      <c r="L615" s="14" t="s">
        <v>85</v>
      </c>
      <c r="M615" s="23">
        <v>0.7</v>
      </c>
      <c r="N615" s="16">
        <v>18</v>
      </c>
      <c r="O615" s="16">
        <v>16</v>
      </c>
      <c r="P615" s="16">
        <v>1</v>
      </c>
      <c r="Q615" s="16">
        <v>28</v>
      </c>
      <c r="R615" s="16">
        <v>1</v>
      </c>
      <c r="S615" s="14" t="s">
        <v>86</v>
      </c>
      <c r="T615" s="16">
        <v>1907</v>
      </c>
      <c r="U615" s="16">
        <v>0</v>
      </c>
      <c r="V615" s="18">
        <v>974336</v>
      </c>
      <c r="W615" s="18">
        <v>27143</v>
      </c>
      <c r="X615" s="18">
        <v>16403</v>
      </c>
      <c r="Y615" s="18">
        <v>0</v>
      </c>
      <c r="Z615" s="18">
        <v>0</v>
      </c>
      <c r="AA615" s="18">
        <v>0</v>
      </c>
      <c r="AB615" s="18">
        <v>18836</v>
      </c>
      <c r="AC615" s="23">
        <v>0.6899999999999999</v>
      </c>
      <c r="AD615" s="14" t="str">
        <f>IF(E615=113,"Linn","Iowa ex-Linn")</f>
        <v>Iowa ex-Linn</v>
      </c>
      <c r="AE615" s="23">
        <f>IFERROR(AB615/W615,"N/M")</f>
        <v>0.6939542423460929</v>
      </c>
      <c r="AF615" s="14" t="str">
        <f>B615&amp;"|"&amp;TEXT(E615,"000")&amp;"|"&amp;TEXT(M615,"0.0000")</f>
        <v>2015|195|0.7000</v>
      </c>
      <c r="AG615" s="22" t="str">
        <f>IF(AND(B615&gt;=2015,B615&lt;=2024,C615=19,G615=41,I615=2,K615="A",L615="RBUP",M615&gt;=0.5,M615&lt;=0.85),"IN","OUT")</f>
        <v>IN</v>
      </c>
    </row>
    <row r="616" spans="1:33">
      <c r="A616" s="14" t="s">
        <v>79</v>
      </c>
      <c r="B616" s="16">
        <v>2015</v>
      </c>
      <c r="C616" s="16">
        <v>19</v>
      </c>
      <c r="D616" s="14" t="s">
        <v>80</v>
      </c>
      <c r="E616" s="16">
        <v>195</v>
      </c>
      <c r="F616" s="14" t="s">
        <v>183</v>
      </c>
      <c r="G616" s="16">
        <v>41</v>
      </c>
      <c r="H616" s="14" t="s">
        <v>82</v>
      </c>
      <c r="I616" s="16">
        <v>2</v>
      </c>
      <c r="J616" s="14" t="s">
        <v>83</v>
      </c>
      <c r="K616" s="14" t="s">
        <v>84</v>
      </c>
      <c r="L616" s="14" t="s">
        <v>85</v>
      </c>
      <c r="M616" s="23">
        <v>0.75</v>
      </c>
      <c r="N616" s="16">
        <v>57</v>
      </c>
      <c r="O616" s="16">
        <v>45</v>
      </c>
      <c r="P616" s="16">
        <v>1</v>
      </c>
      <c r="Q616" s="16">
        <v>64</v>
      </c>
      <c r="R616" s="16">
        <v>1</v>
      </c>
      <c r="S616" s="14" t="s">
        <v>86</v>
      </c>
      <c r="T616" s="16">
        <v>6075</v>
      </c>
      <c r="U616" s="16">
        <v>0</v>
      </c>
      <c r="V616" s="18">
        <v>3458884</v>
      </c>
      <c r="W616" s="18">
        <v>126343</v>
      </c>
      <c r="X616" s="18">
        <v>79667</v>
      </c>
      <c r="Y616" s="18">
        <v>0</v>
      </c>
      <c r="Z616" s="18">
        <v>0</v>
      </c>
      <c r="AA616" s="18">
        <v>0</v>
      </c>
      <c r="AB616" s="18">
        <v>592</v>
      </c>
      <c r="AC616" s="23">
        <v>0</v>
      </c>
      <c r="AD616" s="14" t="str">
        <f>IF(E616=113,"Linn","Iowa ex-Linn")</f>
        <v>Iowa ex-Linn</v>
      </c>
      <c r="AE616" s="23">
        <f>IFERROR(AB616/W616,"N/M")</f>
        <v>0.004685657297990391</v>
      </c>
      <c r="AF616" s="14" t="str">
        <f>B616&amp;"|"&amp;TEXT(E616,"000")&amp;"|"&amp;TEXT(M616,"0.0000")</f>
        <v>2015|195|0.7500</v>
      </c>
      <c r="AG616" s="22" t="str">
        <f>IF(AND(B616&gt;=2015,B616&lt;=2024,C616=19,G616=41,I616=2,K616="A",L616="RBUP",M616&gt;=0.5,M616&lt;=0.85),"IN","OUT")</f>
        <v>IN</v>
      </c>
    </row>
    <row r="617" spans="1:33">
      <c r="A617" s="14" t="s">
        <v>79</v>
      </c>
      <c r="B617" s="16">
        <v>2015</v>
      </c>
      <c r="C617" s="16">
        <v>19</v>
      </c>
      <c r="D617" s="14" t="s">
        <v>80</v>
      </c>
      <c r="E617" s="16">
        <v>195</v>
      </c>
      <c r="F617" s="14" t="s">
        <v>183</v>
      </c>
      <c r="G617" s="16">
        <v>41</v>
      </c>
      <c r="H617" s="14" t="s">
        <v>82</v>
      </c>
      <c r="I617" s="16">
        <v>2</v>
      </c>
      <c r="J617" s="14" t="s">
        <v>83</v>
      </c>
      <c r="K617" s="14" t="s">
        <v>84</v>
      </c>
      <c r="L617" s="14" t="s">
        <v>85</v>
      </c>
      <c r="M617" s="23">
        <v>0.8</v>
      </c>
      <c r="N617" s="16">
        <v>189</v>
      </c>
      <c r="O617" s="16">
        <v>162</v>
      </c>
      <c r="P617" s="16">
        <v>2</v>
      </c>
      <c r="Q617" s="16">
        <v>270</v>
      </c>
      <c r="R617" s="16">
        <v>2</v>
      </c>
      <c r="S617" s="14" t="s">
        <v>86</v>
      </c>
      <c r="T617" s="16">
        <v>31880</v>
      </c>
      <c r="U617" s="16">
        <v>0</v>
      </c>
      <c r="V617" s="18">
        <v>19397485</v>
      </c>
      <c r="W617" s="18">
        <v>955398</v>
      </c>
      <c r="X617" s="18">
        <v>555727</v>
      </c>
      <c r="Y617" s="18">
        <v>0</v>
      </c>
      <c r="Z617" s="18">
        <v>0</v>
      </c>
      <c r="AA617" s="18">
        <v>0</v>
      </c>
      <c r="AB617" s="18">
        <v>7611</v>
      </c>
      <c r="AC617" s="23">
        <v>0.01</v>
      </c>
      <c r="AD617" s="14" t="str">
        <f>IF(E617=113,"Linn","Iowa ex-Linn")</f>
        <v>Iowa ex-Linn</v>
      </c>
      <c r="AE617" s="23">
        <f>IFERROR(AB617/W617,"N/M")</f>
        <v>0.007966313515414518</v>
      </c>
      <c r="AF617" s="14" t="str">
        <f>B617&amp;"|"&amp;TEXT(E617,"000")&amp;"|"&amp;TEXT(M617,"0.0000")</f>
        <v>2015|195|0.8000</v>
      </c>
      <c r="AG617" s="22" t="str">
        <f>IF(AND(B617&gt;=2015,B617&lt;=2024,C617=19,G617=41,I617=2,K617="A",L617="RBUP",M617&gt;=0.5,M617&lt;=0.85),"IN","OUT")</f>
        <v>IN</v>
      </c>
    </row>
    <row r="618" spans="1:33">
      <c r="A618" s="14" t="s">
        <v>79</v>
      </c>
      <c r="B618" s="16">
        <v>2015</v>
      </c>
      <c r="C618" s="16">
        <v>19</v>
      </c>
      <c r="D618" s="14" t="s">
        <v>80</v>
      </c>
      <c r="E618" s="16">
        <v>195</v>
      </c>
      <c r="F618" s="14" t="s">
        <v>183</v>
      </c>
      <c r="G618" s="16">
        <v>41</v>
      </c>
      <c r="H618" s="14" t="s">
        <v>82</v>
      </c>
      <c r="I618" s="16">
        <v>2</v>
      </c>
      <c r="J618" s="14" t="s">
        <v>83</v>
      </c>
      <c r="K618" s="14" t="s">
        <v>84</v>
      </c>
      <c r="L618" s="14" t="s">
        <v>85</v>
      </c>
      <c r="M618" s="23">
        <v>0.85</v>
      </c>
      <c r="N618" s="16">
        <v>249</v>
      </c>
      <c r="O618" s="16">
        <v>209</v>
      </c>
      <c r="P618" s="16">
        <v>3</v>
      </c>
      <c r="Q618" s="16">
        <v>332</v>
      </c>
      <c r="R618" s="16">
        <v>3</v>
      </c>
      <c r="S618" s="14" t="s">
        <v>86</v>
      </c>
      <c r="T618" s="16">
        <v>57482</v>
      </c>
      <c r="U618" s="16">
        <v>0</v>
      </c>
      <c r="V618" s="18">
        <v>37181127</v>
      </c>
      <c r="W618" s="18">
        <v>2210325</v>
      </c>
      <c r="X618" s="18">
        <v>1064695</v>
      </c>
      <c r="Y618" s="18">
        <v>0</v>
      </c>
      <c r="Z618" s="18">
        <v>0</v>
      </c>
      <c r="AA618" s="18">
        <v>0</v>
      </c>
      <c r="AB618" s="18">
        <v>20740</v>
      </c>
      <c r="AC618" s="23">
        <v>0.01</v>
      </c>
      <c r="AD618" s="14" t="str">
        <f>IF(E618=113,"Linn","Iowa ex-Linn")</f>
        <v>Iowa ex-Linn</v>
      </c>
      <c r="AE618" s="23">
        <f>IFERROR(AB618/W618,"N/M")</f>
        <v>0.00938323549704229</v>
      </c>
      <c r="AF618" s="14" t="str">
        <f>B618&amp;"|"&amp;TEXT(E618,"000")&amp;"|"&amp;TEXT(M618,"0.0000")</f>
        <v>2015|195|0.8500</v>
      </c>
      <c r="AG618" s="22" t="str">
        <f>IF(AND(B618&gt;=2015,B618&lt;=2024,C618=19,G618=41,I618=2,K618="A",L618="RBUP",M618&gt;=0.5,M618&lt;=0.85),"IN","OUT")</f>
        <v>IN</v>
      </c>
    </row>
    <row r="619" spans="1:33">
      <c r="A619" s="14" t="s">
        <v>79</v>
      </c>
      <c r="B619" s="16">
        <v>2015</v>
      </c>
      <c r="C619" s="16">
        <v>19</v>
      </c>
      <c r="D619" s="14" t="s">
        <v>80</v>
      </c>
      <c r="E619" s="16">
        <v>197</v>
      </c>
      <c r="F619" s="14" t="s">
        <v>184</v>
      </c>
      <c r="G619" s="16">
        <v>41</v>
      </c>
      <c r="H619" s="14" t="s">
        <v>82</v>
      </c>
      <c r="I619" s="16">
        <v>2</v>
      </c>
      <c r="J619" s="14" t="s">
        <v>83</v>
      </c>
      <c r="K619" s="14" t="s">
        <v>84</v>
      </c>
      <c r="L619" s="14" t="s">
        <v>85</v>
      </c>
      <c r="M619" s="23">
        <v>0.6</v>
      </c>
      <c r="N619" s="16">
        <v>1</v>
      </c>
      <c r="O619" s="16">
        <v>1</v>
      </c>
      <c r="P619" s="16">
        <v>0</v>
      </c>
      <c r="Q619" s="16">
        <v>1</v>
      </c>
      <c r="R619" s="16">
        <v>0</v>
      </c>
      <c r="S619" s="14" t="s">
        <v>86</v>
      </c>
      <c r="T619" s="16">
        <v>185</v>
      </c>
      <c r="U619" s="16">
        <v>0</v>
      </c>
      <c r="V619" s="18">
        <v>81447</v>
      </c>
      <c r="W619" s="18">
        <v>816</v>
      </c>
      <c r="X619" s="18">
        <v>522</v>
      </c>
      <c r="Y619" s="18">
        <v>0</v>
      </c>
      <c r="Z619" s="18">
        <v>0</v>
      </c>
      <c r="AA619" s="18">
        <v>0</v>
      </c>
      <c r="AB619" s="18">
        <v>0</v>
      </c>
      <c r="AC619" s="23">
        <v>0</v>
      </c>
      <c r="AD619" s="14" t="str">
        <f>IF(E619=113,"Linn","Iowa ex-Linn")</f>
        <v>Iowa ex-Linn</v>
      </c>
      <c r="AE619" s="23">
        <f>IFERROR(AB619/W619,"N/M")</f>
        <v>0.0</v>
      </c>
      <c r="AF619" s="14" t="str">
        <f>B619&amp;"|"&amp;TEXT(E619,"000")&amp;"|"&amp;TEXT(M619,"0.0000")</f>
        <v>2015|197|0.6000</v>
      </c>
      <c r="AG619" s="22" t="str">
        <f>IF(AND(B619&gt;=2015,B619&lt;=2024,C619=19,G619=41,I619=2,K619="A",L619="RBUP",M619&gt;=0.5,M619&lt;=0.85),"IN","OUT")</f>
        <v>IN</v>
      </c>
    </row>
    <row r="620" spans="1:33">
      <c r="A620" s="14" t="s">
        <v>79</v>
      </c>
      <c r="B620" s="16">
        <v>2015</v>
      </c>
      <c r="C620" s="16">
        <v>19</v>
      </c>
      <c r="D620" s="14" t="s">
        <v>80</v>
      </c>
      <c r="E620" s="16">
        <v>197</v>
      </c>
      <c r="F620" s="14" t="s">
        <v>184</v>
      </c>
      <c r="G620" s="16">
        <v>41</v>
      </c>
      <c r="H620" s="14" t="s">
        <v>82</v>
      </c>
      <c r="I620" s="16">
        <v>2</v>
      </c>
      <c r="J620" s="14" t="s">
        <v>83</v>
      </c>
      <c r="K620" s="14" t="s">
        <v>84</v>
      </c>
      <c r="L620" s="14" t="s">
        <v>85</v>
      </c>
      <c r="M620" s="23">
        <v>0.65</v>
      </c>
      <c r="N620" s="16">
        <v>15</v>
      </c>
      <c r="O620" s="16">
        <v>14</v>
      </c>
      <c r="P620" s="16">
        <v>0</v>
      </c>
      <c r="Q620" s="16">
        <v>21</v>
      </c>
      <c r="R620" s="16">
        <v>0</v>
      </c>
      <c r="S620" s="14" t="s">
        <v>86</v>
      </c>
      <c r="T620" s="16">
        <v>1030</v>
      </c>
      <c r="U620" s="16">
        <v>0</v>
      </c>
      <c r="V620" s="18">
        <v>516710</v>
      </c>
      <c r="W620" s="18">
        <v>10942</v>
      </c>
      <c r="X620" s="18">
        <v>6775</v>
      </c>
      <c r="Y620" s="18">
        <v>0</v>
      </c>
      <c r="Z620" s="18">
        <v>0</v>
      </c>
      <c r="AA620" s="18">
        <v>0</v>
      </c>
      <c r="AB620" s="18">
        <v>0</v>
      </c>
      <c r="AC620" s="23">
        <v>0</v>
      </c>
      <c r="AD620" s="14" t="str">
        <f>IF(E620=113,"Linn","Iowa ex-Linn")</f>
        <v>Iowa ex-Linn</v>
      </c>
      <c r="AE620" s="23">
        <f>IFERROR(AB620/W620,"N/M")</f>
        <v>0.0</v>
      </c>
      <c r="AF620" s="14" t="str">
        <f>B620&amp;"|"&amp;TEXT(E620,"000")&amp;"|"&amp;TEXT(M620,"0.0000")</f>
        <v>2015|197|0.6500</v>
      </c>
      <c r="AG620" s="22" t="str">
        <f>IF(AND(B620&gt;=2015,B620&lt;=2024,C620=19,G620=41,I620=2,K620="A",L620="RBUP",M620&gt;=0.5,M620&lt;=0.85),"IN","OUT")</f>
        <v>IN</v>
      </c>
    </row>
    <row r="621" spans="1:33">
      <c r="A621" s="14" t="s">
        <v>79</v>
      </c>
      <c r="B621" s="16">
        <v>2015</v>
      </c>
      <c r="C621" s="16">
        <v>19</v>
      </c>
      <c r="D621" s="14" t="s">
        <v>80</v>
      </c>
      <c r="E621" s="16">
        <v>197</v>
      </c>
      <c r="F621" s="14" t="s">
        <v>184</v>
      </c>
      <c r="G621" s="16">
        <v>41</v>
      </c>
      <c r="H621" s="14" t="s">
        <v>82</v>
      </c>
      <c r="I621" s="16">
        <v>2</v>
      </c>
      <c r="J621" s="14" t="s">
        <v>83</v>
      </c>
      <c r="K621" s="14" t="s">
        <v>84</v>
      </c>
      <c r="L621" s="14" t="s">
        <v>85</v>
      </c>
      <c r="M621" s="23">
        <v>0.7</v>
      </c>
      <c r="N621" s="16">
        <v>16</v>
      </c>
      <c r="O621" s="16">
        <v>15</v>
      </c>
      <c r="P621" s="16">
        <v>0</v>
      </c>
      <c r="Q621" s="16">
        <v>25</v>
      </c>
      <c r="R621" s="16">
        <v>0</v>
      </c>
      <c r="S621" s="14" t="s">
        <v>86</v>
      </c>
      <c r="T621" s="16">
        <v>1948</v>
      </c>
      <c r="U621" s="16">
        <v>0</v>
      </c>
      <c r="V621" s="18">
        <v>1024772</v>
      </c>
      <c r="W621" s="18">
        <v>28763</v>
      </c>
      <c r="X621" s="18">
        <v>18849</v>
      </c>
      <c r="Y621" s="18">
        <v>0</v>
      </c>
      <c r="Z621" s="18">
        <v>0</v>
      </c>
      <c r="AA621" s="18">
        <v>0</v>
      </c>
      <c r="AB621" s="18">
        <v>0</v>
      </c>
      <c r="AC621" s="23">
        <v>0</v>
      </c>
      <c r="AD621" s="14" t="str">
        <f>IF(E621=113,"Linn","Iowa ex-Linn")</f>
        <v>Iowa ex-Linn</v>
      </c>
      <c r="AE621" s="23">
        <f>IFERROR(AB621/W621,"N/M")</f>
        <v>0.0</v>
      </c>
      <c r="AF621" s="14" t="str">
        <f>B621&amp;"|"&amp;TEXT(E621,"000")&amp;"|"&amp;TEXT(M621,"0.0000")</f>
        <v>2015|197|0.7000</v>
      </c>
      <c r="AG621" s="22" t="str">
        <f>IF(AND(B621&gt;=2015,B621&lt;=2024,C621=19,G621=41,I621=2,K621="A",L621="RBUP",M621&gt;=0.5,M621&lt;=0.85),"IN","OUT")</f>
        <v>IN</v>
      </c>
    </row>
    <row r="622" spans="1:33">
      <c r="A622" s="14" t="s">
        <v>79</v>
      </c>
      <c r="B622" s="16">
        <v>2015</v>
      </c>
      <c r="C622" s="16">
        <v>19</v>
      </c>
      <c r="D622" s="14" t="s">
        <v>80</v>
      </c>
      <c r="E622" s="16">
        <v>197</v>
      </c>
      <c r="F622" s="14" t="s">
        <v>184</v>
      </c>
      <c r="G622" s="16">
        <v>41</v>
      </c>
      <c r="H622" s="14" t="s">
        <v>82</v>
      </c>
      <c r="I622" s="16">
        <v>2</v>
      </c>
      <c r="J622" s="14" t="s">
        <v>83</v>
      </c>
      <c r="K622" s="14" t="s">
        <v>84</v>
      </c>
      <c r="L622" s="14" t="s">
        <v>85</v>
      </c>
      <c r="M622" s="23">
        <v>0.75</v>
      </c>
      <c r="N622" s="16">
        <v>57</v>
      </c>
      <c r="O622" s="16">
        <v>49</v>
      </c>
      <c r="P622" s="16">
        <v>0</v>
      </c>
      <c r="Q622" s="16">
        <v>79</v>
      </c>
      <c r="R622" s="16">
        <v>0</v>
      </c>
      <c r="S622" s="14" t="s">
        <v>86</v>
      </c>
      <c r="T622" s="16">
        <v>6036</v>
      </c>
      <c r="U622" s="16">
        <v>0</v>
      </c>
      <c r="V622" s="18">
        <v>3474061</v>
      </c>
      <c r="W622" s="18">
        <v>138421</v>
      </c>
      <c r="X622" s="18">
        <v>84836</v>
      </c>
      <c r="Y622" s="18">
        <v>0</v>
      </c>
      <c r="Z622" s="18">
        <v>0</v>
      </c>
      <c r="AA622" s="18">
        <v>0</v>
      </c>
      <c r="AB622" s="18">
        <v>0</v>
      </c>
      <c r="AC622" s="23">
        <v>0</v>
      </c>
      <c r="AD622" s="14" t="str">
        <f>IF(E622=113,"Linn","Iowa ex-Linn")</f>
        <v>Iowa ex-Linn</v>
      </c>
      <c r="AE622" s="23">
        <f>IFERROR(AB622/W622,"N/M")</f>
        <v>0.0</v>
      </c>
      <c r="AF622" s="14" t="str">
        <f>B622&amp;"|"&amp;TEXT(E622,"000")&amp;"|"&amp;TEXT(M622,"0.0000")</f>
        <v>2015|197|0.7500</v>
      </c>
      <c r="AG622" s="22" t="str">
        <f>IF(AND(B622&gt;=2015,B622&lt;=2024,C622=19,G622=41,I622=2,K622="A",L622="RBUP",M622&gt;=0.5,M622&lt;=0.85),"IN","OUT")</f>
        <v>IN</v>
      </c>
    </row>
    <row r="623" spans="1:33">
      <c r="A623" s="14" t="s">
        <v>79</v>
      </c>
      <c r="B623" s="16">
        <v>2015</v>
      </c>
      <c r="C623" s="16">
        <v>19</v>
      </c>
      <c r="D623" s="14" t="s">
        <v>80</v>
      </c>
      <c r="E623" s="16">
        <v>197</v>
      </c>
      <c r="F623" s="14" t="s">
        <v>184</v>
      </c>
      <c r="G623" s="16">
        <v>41</v>
      </c>
      <c r="H623" s="14" t="s">
        <v>82</v>
      </c>
      <c r="I623" s="16">
        <v>2</v>
      </c>
      <c r="J623" s="14" t="s">
        <v>83</v>
      </c>
      <c r="K623" s="14" t="s">
        <v>84</v>
      </c>
      <c r="L623" s="14" t="s">
        <v>85</v>
      </c>
      <c r="M623" s="23">
        <v>0.8</v>
      </c>
      <c r="N623" s="16">
        <v>205</v>
      </c>
      <c r="O623" s="16">
        <v>176</v>
      </c>
      <c r="P623" s="16">
        <v>3</v>
      </c>
      <c r="Q623" s="16">
        <v>296</v>
      </c>
      <c r="R623" s="16">
        <v>3</v>
      </c>
      <c r="S623" s="14" t="s">
        <v>86</v>
      </c>
      <c r="T623" s="16">
        <v>37327</v>
      </c>
      <c r="U623" s="16">
        <v>0</v>
      </c>
      <c r="V623" s="18">
        <v>23058082</v>
      </c>
      <c r="W623" s="18">
        <v>1160171</v>
      </c>
      <c r="X623" s="18">
        <v>659302</v>
      </c>
      <c r="Y623" s="18">
        <v>0</v>
      </c>
      <c r="Z623" s="18">
        <v>0</v>
      </c>
      <c r="AA623" s="18">
        <v>0</v>
      </c>
      <c r="AB623" s="18">
        <v>16297</v>
      </c>
      <c r="AC623" s="23">
        <v>0.01</v>
      </c>
      <c r="AD623" s="14" t="str">
        <f>IF(E623=113,"Linn","Iowa ex-Linn")</f>
        <v>Iowa ex-Linn</v>
      </c>
      <c r="AE623" s="23">
        <f>IFERROR(AB623/W623,"N/M")</f>
        <v>0.014047067199576614</v>
      </c>
      <c r="AF623" s="14" t="str">
        <f>B623&amp;"|"&amp;TEXT(E623,"000")&amp;"|"&amp;TEXT(M623,"0.0000")</f>
        <v>2015|197|0.8000</v>
      </c>
      <c r="AG623" s="22" t="str">
        <f>IF(AND(B623&gt;=2015,B623&lt;=2024,C623=19,G623=41,I623=2,K623="A",L623="RBUP",M623&gt;=0.5,M623&lt;=0.85),"IN","OUT")</f>
        <v>IN</v>
      </c>
    </row>
    <row r="624" spans="1:33">
      <c r="A624" s="14" t="s">
        <v>79</v>
      </c>
      <c r="B624" s="16">
        <v>2015</v>
      </c>
      <c r="C624" s="16">
        <v>19</v>
      </c>
      <c r="D624" s="14" t="s">
        <v>80</v>
      </c>
      <c r="E624" s="16">
        <v>197</v>
      </c>
      <c r="F624" s="14" t="s">
        <v>184</v>
      </c>
      <c r="G624" s="16">
        <v>41</v>
      </c>
      <c r="H624" s="14" t="s">
        <v>82</v>
      </c>
      <c r="I624" s="16">
        <v>2</v>
      </c>
      <c r="J624" s="14" t="s">
        <v>83</v>
      </c>
      <c r="K624" s="14" t="s">
        <v>84</v>
      </c>
      <c r="L624" s="14" t="s">
        <v>85</v>
      </c>
      <c r="M624" s="23">
        <v>0.85</v>
      </c>
      <c r="N624" s="16">
        <v>410</v>
      </c>
      <c r="O624" s="16">
        <v>349</v>
      </c>
      <c r="P624" s="16">
        <v>30</v>
      </c>
      <c r="Q624" s="16">
        <v>787</v>
      </c>
      <c r="R624" s="16">
        <v>41</v>
      </c>
      <c r="S624" s="14" t="s">
        <v>86</v>
      </c>
      <c r="T624" s="16">
        <v>107871</v>
      </c>
      <c r="U624" s="16">
        <v>0</v>
      </c>
      <c r="V624" s="18">
        <v>69512145</v>
      </c>
      <c r="W624" s="18">
        <v>4313232</v>
      </c>
      <c r="X624" s="18">
        <v>1947825</v>
      </c>
      <c r="Y624" s="18">
        <v>0</v>
      </c>
      <c r="Z624" s="18">
        <v>0</v>
      </c>
      <c r="AA624" s="18">
        <v>0</v>
      </c>
      <c r="AB624" s="18">
        <v>197627</v>
      </c>
      <c r="AC624" s="23">
        <v>0.05</v>
      </c>
      <c r="AD624" s="14" t="str">
        <f>IF(E624=113,"Linn","Iowa ex-Linn")</f>
        <v>Iowa ex-Linn</v>
      </c>
      <c r="AE624" s="23">
        <f>IFERROR(AB624/W624,"N/M")</f>
        <v>0.0458187734858686</v>
      </c>
      <c r="AF624" s="14" t="str">
        <f>B624&amp;"|"&amp;TEXT(E624,"000")&amp;"|"&amp;TEXT(M624,"0.0000")</f>
        <v>2015|197|0.8500</v>
      </c>
      <c r="AG624" s="22" t="str">
        <f>IF(AND(B624&gt;=2015,B624&lt;=2024,C624=19,G624=41,I624=2,K624="A",L624="RBUP",M624&gt;=0.5,M624&lt;=0.85),"IN","OUT")</f>
        <v>IN</v>
      </c>
    </row>
    <row r="625" spans="1:33">
      <c r="A625" s="14" t="s">
        <v>185</v>
      </c>
      <c r="B625" s="16">
        <v>2016</v>
      </c>
      <c r="C625" s="16">
        <v>19</v>
      </c>
      <c r="D625" s="14" t="s">
        <v>80</v>
      </c>
      <c r="E625" s="16">
        <v>1</v>
      </c>
      <c r="F625" s="14" t="s">
        <v>81</v>
      </c>
      <c r="G625" s="16">
        <v>41</v>
      </c>
      <c r="H625" s="14" t="s">
        <v>186</v>
      </c>
      <c r="I625" s="16">
        <v>2</v>
      </c>
      <c r="J625" s="14" t="s">
        <v>83</v>
      </c>
      <c r="K625" s="14" t="s">
        <v>84</v>
      </c>
      <c r="L625" s="14" t="s">
        <v>85</v>
      </c>
      <c r="M625" s="23">
        <v>0.6</v>
      </c>
      <c r="N625" s="16">
        <v>1</v>
      </c>
      <c r="O625" s="16">
        <v>1</v>
      </c>
      <c r="P625" s="16">
        <v>0</v>
      </c>
      <c r="Q625" s="16">
        <v>1</v>
      </c>
      <c r="R625" s="16">
        <v>0</v>
      </c>
      <c r="S625" s="14" t="s">
        <v>86</v>
      </c>
      <c r="T625" s="16">
        <v>47</v>
      </c>
      <c r="U625" s="16">
        <v>0</v>
      </c>
      <c r="V625" s="18">
        <v>15918</v>
      </c>
      <c r="W625" s="18">
        <v>358</v>
      </c>
      <c r="X625" s="18">
        <v>229</v>
      </c>
      <c r="Y625" s="18">
        <v>0</v>
      </c>
      <c r="Z625" s="18">
        <v>0</v>
      </c>
      <c r="AA625" s="18">
        <v>0</v>
      </c>
      <c r="AB625" s="18">
        <v>0</v>
      </c>
      <c r="AC625" s="23">
        <v>0</v>
      </c>
      <c r="AD625" s="14" t="str">
        <f>IF(E625=113,"Linn","Iowa ex-Linn")</f>
        <v>Iowa ex-Linn</v>
      </c>
      <c r="AE625" s="23">
        <f>IFERROR(AB625/W625,"N/M")</f>
        <v>0.0</v>
      </c>
      <c r="AF625" s="14" t="str">
        <f>B625&amp;"|"&amp;TEXT(E625,"000")&amp;"|"&amp;TEXT(M625,"0.0000")</f>
        <v>2016|001|0.6000</v>
      </c>
      <c r="AG625" s="22" t="str">
        <f>IF(AND(B625&gt;=2015,B625&lt;=2024,C625=19,G625=41,I625=2,K625="A",L625="RBUP",M625&gt;=0.5,M625&lt;=0.85),"IN","OUT")</f>
        <v>IN</v>
      </c>
    </row>
    <row r="626" spans="1:33">
      <c r="A626" s="14" t="s">
        <v>185</v>
      </c>
      <c r="B626" s="16">
        <v>2016</v>
      </c>
      <c r="C626" s="16">
        <v>19</v>
      </c>
      <c r="D626" s="14" t="s">
        <v>80</v>
      </c>
      <c r="E626" s="16">
        <v>1</v>
      </c>
      <c r="F626" s="14" t="s">
        <v>81</v>
      </c>
      <c r="G626" s="16">
        <v>41</v>
      </c>
      <c r="H626" s="14" t="s">
        <v>186</v>
      </c>
      <c r="I626" s="16">
        <v>2</v>
      </c>
      <c r="J626" s="14" t="s">
        <v>83</v>
      </c>
      <c r="K626" s="14" t="s">
        <v>84</v>
      </c>
      <c r="L626" s="14" t="s">
        <v>85</v>
      </c>
      <c r="M626" s="23">
        <v>0.65</v>
      </c>
      <c r="N626" s="16">
        <v>11</v>
      </c>
      <c r="O626" s="16">
        <v>9</v>
      </c>
      <c r="P626" s="16">
        <v>0</v>
      </c>
      <c r="Q626" s="16">
        <v>25</v>
      </c>
      <c r="R626" s="16">
        <v>0</v>
      </c>
      <c r="S626" s="14" t="s">
        <v>86</v>
      </c>
      <c r="T626" s="16">
        <v>1234</v>
      </c>
      <c r="U626" s="16">
        <v>0</v>
      </c>
      <c r="V626" s="18">
        <v>500165</v>
      </c>
      <c r="W626" s="18">
        <v>11923</v>
      </c>
      <c r="X626" s="18">
        <v>7618</v>
      </c>
      <c r="Y626" s="18">
        <v>0</v>
      </c>
      <c r="Z626" s="18">
        <v>0</v>
      </c>
      <c r="AA626" s="18">
        <v>0</v>
      </c>
      <c r="AB626" s="18">
        <v>0</v>
      </c>
      <c r="AC626" s="23">
        <v>0</v>
      </c>
      <c r="AD626" s="14" t="str">
        <f>IF(E626=113,"Linn","Iowa ex-Linn")</f>
        <v>Iowa ex-Linn</v>
      </c>
      <c r="AE626" s="23">
        <f>IFERROR(AB626/W626,"N/M")</f>
        <v>0.0</v>
      </c>
      <c r="AF626" s="14" t="str">
        <f>B626&amp;"|"&amp;TEXT(E626,"000")&amp;"|"&amp;TEXT(M626,"0.0000")</f>
        <v>2016|001|0.6500</v>
      </c>
      <c r="AG626" s="22" t="str">
        <f>IF(AND(B626&gt;=2015,B626&lt;=2024,C626=19,G626=41,I626=2,K626="A",L626="RBUP",M626&gt;=0.5,M626&lt;=0.85),"IN","OUT")</f>
        <v>IN</v>
      </c>
    </row>
    <row r="627" spans="1:33">
      <c r="A627" s="14" t="s">
        <v>185</v>
      </c>
      <c r="B627" s="16">
        <v>2016</v>
      </c>
      <c r="C627" s="16">
        <v>19</v>
      </c>
      <c r="D627" s="14" t="s">
        <v>80</v>
      </c>
      <c r="E627" s="16">
        <v>1</v>
      </c>
      <c r="F627" s="14" t="s">
        <v>81</v>
      </c>
      <c r="G627" s="16">
        <v>41</v>
      </c>
      <c r="H627" s="14" t="s">
        <v>186</v>
      </c>
      <c r="I627" s="16">
        <v>2</v>
      </c>
      <c r="J627" s="14" t="s">
        <v>83</v>
      </c>
      <c r="K627" s="14" t="s">
        <v>84</v>
      </c>
      <c r="L627" s="14" t="s">
        <v>85</v>
      </c>
      <c r="M627" s="23">
        <v>0.7</v>
      </c>
      <c r="N627" s="16">
        <v>36</v>
      </c>
      <c r="O627" s="16">
        <v>28</v>
      </c>
      <c r="P627" s="16">
        <v>2</v>
      </c>
      <c r="Q627" s="16">
        <v>36</v>
      </c>
      <c r="R627" s="16">
        <v>2</v>
      </c>
      <c r="S627" s="14" t="s">
        <v>86</v>
      </c>
      <c r="T627" s="16">
        <v>1715</v>
      </c>
      <c r="U627" s="16">
        <v>0</v>
      </c>
      <c r="V627" s="18">
        <v>750956</v>
      </c>
      <c r="W627" s="18">
        <v>22846</v>
      </c>
      <c r="X627" s="18">
        <v>14236</v>
      </c>
      <c r="Y627" s="18">
        <v>0</v>
      </c>
      <c r="Z627" s="18">
        <v>0</v>
      </c>
      <c r="AA627" s="18">
        <v>0</v>
      </c>
      <c r="AB627" s="18">
        <v>4446</v>
      </c>
      <c r="AC627" s="23">
        <v>0.19</v>
      </c>
      <c r="AD627" s="14" t="str">
        <f>IF(E627=113,"Linn","Iowa ex-Linn")</f>
        <v>Iowa ex-Linn</v>
      </c>
      <c r="AE627" s="23">
        <f>IFERROR(AB627/W627,"N/M")</f>
        <v>0.19460737109340803</v>
      </c>
      <c r="AF627" s="14" t="str">
        <f>B627&amp;"|"&amp;TEXT(E627,"000")&amp;"|"&amp;TEXT(M627,"0.0000")</f>
        <v>2016|001|0.7000</v>
      </c>
      <c r="AG627" s="22" t="str">
        <f>IF(AND(B627&gt;=2015,B627&lt;=2024,C627=19,G627=41,I627=2,K627="A",L627="RBUP",M627&gt;=0.5,M627&lt;=0.85),"IN","OUT")</f>
        <v>IN</v>
      </c>
    </row>
    <row r="628" spans="1:33">
      <c r="A628" s="14" t="s">
        <v>185</v>
      </c>
      <c r="B628" s="16">
        <v>2016</v>
      </c>
      <c r="C628" s="16">
        <v>19</v>
      </c>
      <c r="D628" s="14" t="s">
        <v>80</v>
      </c>
      <c r="E628" s="16">
        <v>1</v>
      </c>
      <c r="F628" s="14" t="s">
        <v>81</v>
      </c>
      <c r="G628" s="16">
        <v>41</v>
      </c>
      <c r="H628" s="14" t="s">
        <v>186</v>
      </c>
      <c r="I628" s="16">
        <v>2</v>
      </c>
      <c r="J628" s="14" t="s">
        <v>83</v>
      </c>
      <c r="K628" s="14" t="s">
        <v>84</v>
      </c>
      <c r="L628" s="14" t="s">
        <v>85</v>
      </c>
      <c r="M628" s="23">
        <v>0.75</v>
      </c>
      <c r="N628" s="16">
        <v>94</v>
      </c>
      <c r="O628" s="16">
        <v>80</v>
      </c>
      <c r="P628" s="16">
        <v>1</v>
      </c>
      <c r="Q628" s="16">
        <v>104</v>
      </c>
      <c r="R628" s="16">
        <v>1</v>
      </c>
      <c r="S628" s="14" t="s">
        <v>86</v>
      </c>
      <c r="T628" s="16">
        <v>11455</v>
      </c>
      <c r="U628" s="16">
        <v>0</v>
      </c>
      <c r="V628" s="18">
        <v>5381408</v>
      </c>
      <c r="W628" s="18">
        <v>224244</v>
      </c>
      <c r="X628" s="18">
        <v>149918</v>
      </c>
      <c r="Y628" s="18">
        <v>0</v>
      </c>
      <c r="Z628" s="18">
        <v>0</v>
      </c>
      <c r="AA628" s="18">
        <v>0</v>
      </c>
      <c r="AB628" s="18">
        <v>105</v>
      </c>
      <c r="AC628" s="23">
        <v>0</v>
      </c>
      <c r="AD628" s="14" t="str">
        <f>IF(E628=113,"Linn","Iowa ex-Linn")</f>
        <v>Iowa ex-Linn</v>
      </c>
      <c r="AE628" s="23">
        <f>IFERROR(AB628/W628,"N/M")</f>
        <v>0.000468239952908439</v>
      </c>
      <c r="AF628" s="14" t="str">
        <f>B628&amp;"|"&amp;TEXT(E628,"000")&amp;"|"&amp;TEXT(M628,"0.0000")</f>
        <v>2016|001|0.7500</v>
      </c>
      <c r="AG628" s="22" t="str">
        <f>IF(AND(B628&gt;=2015,B628&lt;=2024,C628=19,G628=41,I628=2,K628="A",L628="RBUP",M628&gt;=0.5,M628&lt;=0.85),"IN","OUT")</f>
        <v>IN</v>
      </c>
    </row>
    <row r="629" spans="1:33">
      <c r="A629" s="14" t="s">
        <v>185</v>
      </c>
      <c r="B629" s="16">
        <v>2016</v>
      </c>
      <c r="C629" s="16">
        <v>19</v>
      </c>
      <c r="D629" s="14" t="s">
        <v>80</v>
      </c>
      <c r="E629" s="16">
        <v>1</v>
      </c>
      <c r="F629" s="14" t="s">
        <v>81</v>
      </c>
      <c r="G629" s="16">
        <v>41</v>
      </c>
      <c r="H629" s="14" t="s">
        <v>186</v>
      </c>
      <c r="I629" s="16">
        <v>2</v>
      </c>
      <c r="J629" s="14" t="s">
        <v>83</v>
      </c>
      <c r="K629" s="14" t="s">
        <v>84</v>
      </c>
      <c r="L629" s="14" t="s">
        <v>85</v>
      </c>
      <c r="M629" s="23">
        <v>0.8</v>
      </c>
      <c r="N629" s="16">
        <v>290</v>
      </c>
      <c r="O629" s="16">
        <v>254</v>
      </c>
      <c r="P629" s="16">
        <v>6</v>
      </c>
      <c r="Q629" s="16">
        <v>337</v>
      </c>
      <c r="R629" s="16">
        <v>6</v>
      </c>
      <c r="S629" s="14" t="s">
        <v>86</v>
      </c>
      <c r="T629" s="16">
        <v>54974</v>
      </c>
      <c r="U629" s="16">
        <v>0</v>
      </c>
      <c r="V629" s="18">
        <v>28510175</v>
      </c>
      <c r="W629" s="18">
        <v>1395370</v>
      </c>
      <c r="X629" s="18">
        <v>871725</v>
      </c>
      <c r="Y629" s="18">
        <v>0</v>
      </c>
      <c r="Z629" s="18">
        <v>0</v>
      </c>
      <c r="AA629" s="18">
        <v>0</v>
      </c>
      <c r="AB629" s="18">
        <v>9131</v>
      </c>
      <c r="AC629" s="23">
        <v>0.01</v>
      </c>
      <c r="AD629" s="14" t="str">
        <f>IF(E629=113,"Linn","Iowa ex-Linn")</f>
        <v>Iowa ex-Linn</v>
      </c>
      <c r="AE629" s="23">
        <f>IFERROR(AB629/W629,"N/M")</f>
        <v>0.006543784085941363</v>
      </c>
      <c r="AF629" s="14" t="str">
        <f>B629&amp;"|"&amp;TEXT(E629,"000")&amp;"|"&amp;TEXT(M629,"0.0000")</f>
        <v>2016|001|0.8000</v>
      </c>
      <c r="AG629" s="22" t="str">
        <f>IF(AND(B629&gt;=2015,B629&lt;=2024,C629=19,G629=41,I629=2,K629="A",L629="RBUP",M629&gt;=0.5,M629&lt;=0.85),"IN","OUT")</f>
        <v>IN</v>
      </c>
    </row>
    <row r="630" spans="1:33">
      <c r="A630" s="14" t="s">
        <v>185</v>
      </c>
      <c r="B630" s="16">
        <v>2016</v>
      </c>
      <c r="C630" s="16">
        <v>19</v>
      </c>
      <c r="D630" s="14" t="s">
        <v>80</v>
      </c>
      <c r="E630" s="16">
        <v>1</v>
      </c>
      <c r="F630" s="14" t="s">
        <v>81</v>
      </c>
      <c r="G630" s="16">
        <v>41</v>
      </c>
      <c r="H630" s="14" t="s">
        <v>186</v>
      </c>
      <c r="I630" s="16">
        <v>2</v>
      </c>
      <c r="J630" s="14" t="s">
        <v>83</v>
      </c>
      <c r="K630" s="14" t="s">
        <v>84</v>
      </c>
      <c r="L630" s="14" t="s">
        <v>85</v>
      </c>
      <c r="M630" s="23">
        <v>0.85</v>
      </c>
      <c r="N630" s="16">
        <v>198</v>
      </c>
      <c r="O630" s="16">
        <v>138</v>
      </c>
      <c r="P630" s="16">
        <v>12</v>
      </c>
      <c r="Q630" s="16">
        <v>208</v>
      </c>
      <c r="R630" s="16">
        <v>15</v>
      </c>
      <c r="S630" s="14" t="s">
        <v>86</v>
      </c>
      <c r="T630" s="16">
        <v>32380</v>
      </c>
      <c r="U630" s="16">
        <v>0</v>
      </c>
      <c r="V630" s="18">
        <v>17401489</v>
      </c>
      <c r="W630" s="18">
        <v>1069359</v>
      </c>
      <c r="X630" s="18">
        <v>512248</v>
      </c>
      <c r="Y630" s="18">
        <v>0</v>
      </c>
      <c r="Z630" s="18">
        <v>0</v>
      </c>
      <c r="AA630" s="18">
        <v>0</v>
      </c>
      <c r="AB630" s="18">
        <v>347275</v>
      </c>
      <c r="AC630" s="23">
        <v>0.32</v>
      </c>
      <c r="AD630" s="14" t="str">
        <f>IF(E630=113,"Linn","Iowa ex-Linn")</f>
        <v>Iowa ex-Linn</v>
      </c>
      <c r="AE630" s="23">
        <f>IFERROR(AB630/W630,"N/M")</f>
        <v>0.32475062163408175</v>
      </c>
      <c r="AF630" s="14" t="str">
        <f>B630&amp;"|"&amp;TEXT(E630,"000")&amp;"|"&amp;TEXT(M630,"0.0000")</f>
        <v>2016|001|0.8500</v>
      </c>
      <c r="AG630" s="22" t="str">
        <f>IF(AND(B630&gt;=2015,B630&lt;=2024,C630=19,G630=41,I630=2,K630="A",L630="RBUP",M630&gt;=0.5,M630&lt;=0.85),"IN","OUT")</f>
        <v>IN</v>
      </c>
    </row>
    <row r="631" spans="1:33">
      <c r="A631" s="14" t="s">
        <v>185</v>
      </c>
      <c r="B631" s="16">
        <v>2016</v>
      </c>
      <c r="C631" s="16">
        <v>19</v>
      </c>
      <c r="D631" s="14" t="s">
        <v>80</v>
      </c>
      <c r="E631" s="16">
        <v>3</v>
      </c>
      <c r="F631" s="14" t="s">
        <v>87</v>
      </c>
      <c r="G631" s="16">
        <v>41</v>
      </c>
      <c r="H631" s="14" t="s">
        <v>186</v>
      </c>
      <c r="I631" s="16">
        <v>2</v>
      </c>
      <c r="J631" s="14" t="s">
        <v>83</v>
      </c>
      <c r="K631" s="14" t="s">
        <v>84</v>
      </c>
      <c r="L631" s="14" t="s">
        <v>85</v>
      </c>
      <c r="M631" s="23">
        <v>0.55</v>
      </c>
      <c r="N631" s="16">
        <v>1</v>
      </c>
      <c r="O631" s="16">
        <v>1</v>
      </c>
      <c r="P631" s="16">
        <v>0</v>
      </c>
      <c r="Q631" s="16">
        <v>1</v>
      </c>
      <c r="R631" s="16">
        <v>0</v>
      </c>
      <c r="S631" s="14" t="s">
        <v>86</v>
      </c>
      <c r="T631" s="16">
        <v>25</v>
      </c>
      <c r="U631" s="16">
        <v>0</v>
      </c>
      <c r="V631" s="18">
        <v>7762</v>
      </c>
      <c r="W631" s="18">
        <v>130</v>
      </c>
      <c r="X631" s="18">
        <v>83</v>
      </c>
      <c r="Y631" s="18">
        <v>0</v>
      </c>
      <c r="Z631" s="18">
        <v>0</v>
      </c>
      <c r="AA631" s="18">
        <v>0</v>
      </c>
      <c r="AB631" s="18">
        <v>0</v>
      </c>
      <c r="AC631" s="23">
        <v>0</v>
      </c>
      <c r="AD631" s="14" t="str">
        <f>IF(E631=113,"Linn","Iowa ex-Linn")</f>
        <v>Iowa ex-Linn</v>
      </c>
      <c r="AE631" s="23">
        <f>IFERROR(AB631/W631,"N/M")</f>
        <v>0.0</v>
      </c>
      <c r="AF631" s="14" t="str">
        <f>B631&amp;"|"&amp;TEXT(E631,"000")&amp;"|"&amp;TEXT(M631,"0.0000")</f>
        <v>2016|003|0.5500</v>
      </c>
      <c r="AG631" s="22" t="str">
        <f>IF(AND(B631&gt;=2015,B631&lt;=2024,C631=19,G631=41,I631=2,K631="A",L631="RBUP",M631&gt;=0.5,M631&lt;=0.85),"IN","OUT")</f>
        <v>IN</v>
      </c>
    </row>
    <row r="632" spans="1:33">
      <c r="A632" s="14" t="s">
        <v>185</v>
      </c>
      <c r="B632" s="16">
        <v>2016</v>
      </c>
      <c r="C632" s="16">
        <v>19</v>
      </c>
      <c r="D632" s="14" t="s">
        <v>80</v>
      </c>
      <c r="E632" s="16">
        <v>3</v>
      </c>
      <c r="F632" s="14" t="s">
        <v>87</v>
      </c>
      <c r="G632" s="16">
        <v>41</v>
      </c>
      <c r="H632" s="14" t="s">
        <v>186</v>
      </c>
      <c r="I632" s="16">
        <v>2</v>
      </c>
      <c r="J632" s="14" t="s">
        <v>83</v>
      </c>
      <c r="K632" s="14" t="s">
        <v>84</v>
      </c>
      <c r="L632" s="14" t="s">
        <v>85</v>
      </c>
      <c r="M632" s="23">
        <v>0.6</v>
      </c>
      <c r="N632" s="16">
        <v>1</v>
      </c>
      <c r="O632" s="16">
        <v>1</v>
      </c>
      <c r="P632" s="16">
        <v>0</v>
      </c>
      <c r="Q632" s="16">
        <v>2</v>
      </c>
      <c r="R632" s="16">
        <v>0</v>
      </c>
      <c r="S632" s="14" t="s">
        <v>86</v>
      </c>
      <c r="T632" s="16">
        <v>48</v>
      </c>
      <c r="U632" s="16">
        <v>0</v>
      </c>
      <c r="V632" s="18">
        <v>18218</v>
      </c>
      <c r="W632" s="18">
        <v>459</v>
      </c>
      <c r="X632" s="18">
        <v>294</v>
      </c>
      <c r="Y632" s="18">
        <v>0</v>
      </c>
      <c r="Z632" s="18">
        <v>0</v>
      </c>
      <c r="AA632" s="18">
        <v>0</v>
      </c>
      <c r="AB632" s="18">
        <v>0</v>
      </c>
      <c r="AC632" s="23">
        <v>0</v>
      </c>
      <c r="AD632" s="14" t="str">
        <f>IF(E632=113,"Linn","Iowa ex-Linn")</f>
        <v>Iowa ex-Linn</v>
      </c>
      <c r="AE632" s="23">
        <f>IFERROR(AB632/W632,"N/M")</f>
        <v>0.0</v>
      </c>
      <c r="AF632" s="14" t="str">
        <f>B632&amp;"|"&amp;TEXT(E632,"000")&amp;"|"&amp;TEXT(M632,"0.0000")</f>
        <v>2016|003|0.6000</v>
      </c>
      <c r="AG632" s="22" t="str">
        <f>IF(AND(B632&gt;=2015,B632&lt;=2024,C632=19,G632=41,I632=2,K632="A",L632="RBUP",M632&gt;=0.5,M632&lt;=0.85),"IN","OUT")</f>
        <v>IN</v>
      </c>
    </row>
    <row r="633" spans="1:33">
      <c r="A633" s="14" t="s">
        <v>185</v>
      </c>
      <c r="B633" s="16">
        <v>2016</v>
      </c>
      <c r="C633" s="16">
        <v>19</v>
      </c>
      <c r="D633" s="14" t="s">
        <v>80</v>
      </c>
      <c r="E633" s="16">
        <v>3</v>
      </c>
      <c r="F633" s="14" t="s">
        <v>87</v>
      </c>
      <c r="G633" s="16">
        <v>41</v>
      </c>
      <c r="H633" s="14" t="s">
        <v>186</v>
      </c>
      <c r="I633" s="16">
        <v>2</v>
      </c>
      <c r="J633" s="14" t="s">
        <v>83</v>
      </c>
      <c r="K633" s="14" t="s">
        <v>84</v>
      </c>
      <c r="L633" s="14" t="s">
        <v>85</v>
      </c>
      <c r="M633" s="23">
        <v>0.65</v>
      </c>
      <c r="N633" s="16">
        <v>11</v>
      </c>
      <c r="O633" s="16">
        <v>9</v>
      </c>
      <c r="P633" s="16">
        <v>0</v>
      </c>
      <c r="Q633" s="16">
        <v>11</v>
      </c>
      <c r="R633" s="16">
        <v>0</v>
      </c>
      <c r="S633" s="14" t="s">
        <v>86</v>
      </c>
      <c r="T633" s="16">
        <v>333</v>
      </c>
      <c r="U633" s="16">
        <v>0</v>
      </c>
      <c r="V633" s="18">
        <v>129431</v>
      </c>
      <c r="W633" s="18">
        <v>4499</v>
      </c>
      <c r="X633" s="18">
        <v>2655</v>
      </c>
      <c r="Y633" s="18">
        <v>0</v>
      </c>
      <c r="Z633" s="18">
        <v>0</v>
      </c>
      <c r="AA633" s="18">
        <v>0</v>
      </c>
      <c r="AB633" s="18">
        <v>0</v>
      </c>
      <c r="AC633" s="23">
        <v>0</v>
      </c>
      <c r="AD633" s="14" t="str">
        <f>IF(E633=113,"Linn","Iowa ex-Linn")</f>
        <v>Iowa ex-Linn</v>
      </c>
      <c r="AE633" s="23">
        <f>IFERROR(AB633/W633,"N/M")</f>
        <v>0.0</v>
      </c>
      <c r="AF633" s="14" t="str">
        <f>B633&amp;"|"&amp;TEXT(E633,"000")&amp;"|"&amp;TEXT(M633,"0.0000")</f>
        <v>2016|003|0.6500</v>
      </c>
      <c r="AG633" s="22" t="str">
        <f>IF(AND(B633&gt;=2015,B633&lt;=2024,C633=19,G633=41,I633=2,K633="A",L633="RBUP",M633&gt;=0.5,M633&lt;=0.85),"IN","OUT")</f>
        <v>IN</v>
      </c>
    </row>
    <row r="634" spans="1:33">
      <c r="A634" s="14" t="s">
        <v>185</v>
      </c>
      <c r="B634" s="16">
        <v>2016</v>
      </c>
      <c r="C634" s="16">
        <v>19</v>
      </c>
      <c r="D634" s="14" t="s">
        <v>80</v>
      </c>
      <c r="E634" s="16">
        <v>3</v>
      </c>
      <c r="F634" s="14" t="s">
        <v>87</v>
      </c>
      <c r="G634" s="16">
        <v>41</v>
      </c>
      <c r="H634" s="14" t="s">
        <v>186</v>
      </c>
      <c r="I634" s="16">
        <v>2</v>
      </c>
      <c r="J634" s="14" t="s">
        <v>83</v>
      </c>
      <c r="K634" s="14" t="s">
        <v>84</v>
      </c>
      <c r="L634" s="14" t="s">
        <v>85</v>
      </c>
      <c r="M634" s="23">
        <v>0.7</v>
      </c>
      <c r="N634" s="16">
        <v>33</v>
      </c>
      <c r="O634" s="16">
        <v>29</v>
      </c>
      <c r="P634" s="16">
        <v>1</v>
      </c>
      <c r="Q634" s="16">
        <v>41</v>
      </c>
      <c r="R634" s="16">
        <v>1</v>
      </c>
      <c r="S634" s="14" t="s">
        <v>86</v>
      </c>
      <c r="T634" s="16">
        <v>3016</v>
      </c>
      <c r="U634" s="16">
        <v>0</v>
      </c>
      <c r="V634" s="18">
        <v>1304697</v>
      </c>
      <c r="W634" s="18">
        <v>61575</v>
      </c>
      <c r="X634" s="18">
        <v>40929</v>
      </c>
      <c r="Y634" s="18">
        <v>0</v>
      </c>
      <c r="Z634" s="18">
        <v>0</v>
      </c>
      <c r="AA634" s="18">
        <v>0</v>
      </c>
      <c r="AB634" s="18">
        <v>327</v>
      </c>
      <c r="AC634" s="23">
        <v>0.01</v>
      </c>
      <c r="AD634" s="14" t="str">
        <f>IF(E634=113,"Linn","Iowa ex-Linn")</f>
        <v>Iowa ex-Linn</v>
      </c>
      <c r="AE634" s="23">
        <f>IFERROR(AB634/W634,"N/M")</f>
        <v>0.0053105968331303285</v>
      </c>
      <c r="AF634" s="14" t="str">
        <f>B634&amp;"|"&amp;TEXT(E634,"000")&amp;"|"&amp;TEXT(M634,"0.0000")</f>
        <v>2016|003|0.7000</v>
      </c>
      <c r="AG634" s="22" t="str">
        <f>IF(AND(B634&gt;=2015,B634&lt;=2024,C634=19,G634=41,I634=2,K634="A",L634="RBUP",M634&gt;=0.5,M634&lt;=0.85),"IN","OUT")</f>
        <v>IN</v>
      </c>
    </row>
    <row r="635" spans="1:33">
      <c r="A635" s="14" t="s">
        <v>185</v>
      </c>
      <c r="B635" s="16">
        <v>2016</v>
      </c>
      <c r="C635" s="16">
        <v>19</v>
      </c>
      <c r="D635" s="14" t="s">
        <v>80</v>
      </c>
      <c r="E635" s="16">
        <v>3</v>
      </c>
      <c r="F635" s="14" t="s">
        <v>87</v>
      </c>
      <c r="G635" s="16">
        <v>41</v>
      </c>
      <c r="H635" s="14" t="s">
        <v>186</v>
      </c>
      <c r="I635" s="16">
        <v>2</v>
      </c>
      <c r="J635" s="14" t="s">
        <v>83</v>
      </c>
      <c r="K635" s="14" t="s">
        <v>84</v>
      </c>
      <c r="L635" s="14" t="s">
        <v>85</v>
      </c>
      <c r="M635" s="23">
        <v>0.75</v>
      </c>
      <c r="N635" s="16">
        <v>140</v>
      </c>
      <c r="O635" s="16">
        <v>112</v>
      </c>
      <c r="P635" s="16">
        <v>12</v>
      </c>
      <c r="Q635" s="16">
        <v>181</v>
      </c>
      <c r="R635" s="16">
        <v>12</v>
      </c>
      <c r="S635" s="14" t="s">
        <v>86</v>
      </c>
      <c r="T635" s="16">
        <v>16293</v>
      </c>
      <c r="U635" s="16">
        <v>0</v>
      </c>
      <c r="V635" s="18">
        <v>7868382</v>
      </c>
      <c r="W635" s="18">
        <v>516444</v>
      </c>
      <c r="X635" s="18">
        <v>334260</v>
      </c>
      <c r="Y635" s="18">
        <v>0</v>
      </c>
      <c r="Z635" s="18">
        <v>0</v>
      </c>
      <c r="AA635" s="18">
        <v>0</v>
      </c>
      <c r="AB635" s="18">
        <v>10067</v>
      </c>
      <c r="AC635" s="23">
        <v>0.02</v>
      </c>
      <c r="AD635" s="14" t="str">
        <f>IF(E635=113,"Linn","Iowa ex-Linn")</f>
        <v>Iowa ex-Linn</v>
      </c>
      <c r="AE635" s="23">
        <f>IFERROR(AB635/W635,"N/M")</f>
        <v>0.01949291694743283</v>
      </c>
      <c r="AF635" s="14" t="str">
        <f>B635&amp;"|"&amp;TEXT(E635,"000")&amp;"|"&amp;TEXT(M635,"0.0000")</f>
        <v>2016|003|0.7500</v>
      </c>
      <c r="AG635" s="22" t="str">
        <f>IF(AND(B635&gt;=2015,B635&lt;=2024,C635=19,G635=41,I635=2,K635="A",L635="RBUP",M635&gt;=0.5,M635&lt;=0.85),"IN","OUT")</f>
        <v>IN</v>
      </c>
    </row>
    <row r="636" spans="1:33">
      <c r="A636" s="14" t="s">
        <v>185</v>
      </c>
      <c r="B636" s="16">
        <v>2016</v>
      </c>
      <c r="C636" s="16">
        <v>19</v>
      </c>
      <c r="D636" s="14" t="s">
        <v>80</v>
      </c>
      <c r="E636" s="16">
        <v>3</v>
      </c>
      <c r="F636" s="14" t="s">
        <v>87</v>
      </c>
      <c r="G636" s="16">
        <v>41</v>
      </c>
      <c r="H636" s="14" t="s">
        <v>186</v>
      </c>
      <c r="I636" s="16">
        <v>2</v>
      </c>
      <c r="J636" s="14" t="s">
        <v>83</v>
      </c>
      <c r="K636" s="14" t="s">
        <v>84</v>
      </c>
      <c r="L636" s="14" t="s">
        <v>85</v>
      </c>
      <c r="M636" s="23">
        <v>0.8</v>
      </c>
      <c r="N636" s="16">
        <v>211</v>
      </c>
      <c r="O636" s="16">
        <v>166</v>
      </c>
      <c r="P636" s="16">
        <v>31</v>
      </c>
      <c r="Q636" s="16">
        <v>251</v>
      </c>
      <c r="R636" s="16">
        <v>41</v>
      </c>
      <c r="S636" s="14" t="s">
        <v>86</v>
      </c>
      <c r="T636" s="16">
        <v>31429</v>
      </c>
      <c r="U636" s="16">
        <v>0</v>
      </c>
      <c r="V636" s="18">
        <v>16103645</v>
      </c>
      <c r="W636" s="18">
        <v>1183798</v>
      </c>
      <c r="X636" s="18">
        <v>716543</v>
      </c>
      <c r="Y636" s="18">
        <v>0</v>
      </c>
      <c r="Z636" s="18">
        <v>0</v>
      </c>
      <c r="AA636" s="18">
        <v>0</v>
      </c>
      <c r="AB636" s="18">
        <v>208158</v>
      </c>
      <c r="AC636" s="23">
        <v>0.18</v>
      </c>
      <c r="AD636" s="14" t="str">
        <f>IF(E636=113,"Linn","Iowa ex-Linn")</f>
        <v>Iowa ex-Linn</v>
      </c>
      <c r="AE636" s="23">
        <f>IFERROR(AB636/W636,"N/M")</f>
        <v>0.1758391212014212</v>
      </c>
      <c r="AF636" s="14" t="str">
        <f>B636&amp;"|"&amp;TEXT(E636,"000")&amp;"|"&amp;TEXT(M636,"0.0000")</f>
        <v>2016|003|0.8000</v>
      </c>
      <c r="AG636" s="22" t="str">
        <f>IF(AND(B636&gt;=2015,B636&lt;=2024,C636=19,G636=41,I636=2,K636="A",L636="RBUP",M636&gt;=0.5,M636&lt;=0.85),"IN","OUT")</f>
        <v>IN</v>
      </c>
    </row>
    <row r="637" spans="1:33">
      <c r="A637" s="14" t="s">
        <v>185</v>
      </c>
      <c r="B637" s="16">
        <v>2016</v>
      </c>
      <c r="C637" s="16">
        <v>19</v>
      </c>
      <c r="D637" s="14" t="s">
        <v>80</v>
      </c>
      <c r="E637" s="16">
        <v>3</v>
      </c>
      <c r="F637" s="14" t="s">
        <v>87</v>
      </c>
      <c r="G637" s="16">
        <v>41</v>
      </c>
      <c r="H637" s="14" t="s">
        <v>186</v>
      </c>
      <c r="I637" s="16">
        <v>2</v>
      </c>
      <c r="J637" s="14" t="s">
        <v>83</v>
      </c>
      <c r="K637" s="14" t="s">
        <v>84</v>
      </c>
      <c r="L637" s="14" t="s">
        <v>85</v>
      </c>
      <c r="M637" s="23">
        <v>0.85</v>
      </c>
      <c r="N637" s="16">
        <v>82</v>
      </c>
      <c r="O637" s="16">
        <v>46</v>
      </c>
      <c r="P637" s="16">
        <v>11</v>
      </c>
      <c r="Q637" s="16">
        <v>102</v>
      </c>
      <c r="R637" s="16">
        <v>30</v>
      </c>
      <c r="S637" s="14" t="s">
        <v>86</v>
      </c>
      <c r="T637" s="16">
        <v>12807</v>
      </c>
      <c r="U637" s="16">
        <v>0</v>
      </c>
      <c r="V637" s="18">
        <v>6945108</v>
      </c>
      <c r="W637" s="18">
        <v>576226</v>
      </c>
      <c r="X637" s="18">
        <v>273614</v>
      </c>
      <c r="Y637" s="18">
        <v>0</v>
      </c>
      <c r="Z637" s="18">
        <v>0</v>
      </c>
      <c r="AA637" s="18">
        <v>0</v>
      </c>
      <c r="AB637" s="18">
        <v>215910</v>
      </c>
      <c r="AC637" s="23">
        <v>0.37</v>
      </c>
      <c r="AD637" s="14" t="str">
        <f>IF(E637=113,"Linn","Iowa ex-Linn")</f>
        <v>Iowa ex-Linn</v>
      </c>
      <c r="AE637" s="23">
        <f>IFERROR(AB637/W637,"N/M")</f>
        <v>0.3746967335732855</v>
      </c>
      <c r="AF637" s="14" t="str">
        <f>B637&amp;"|"&amp;TEXT(E637,"000")&amp;"|"&amp;TEXT(M637,"0.0000")</f>
        <v>2016|003|0.8500</v>
      </c>
      <c r="AG637" s="22" t="str">
        <f>IF(AND(B637&gt;=2015,B637&lt;=2024,C637=19,G637=41,I637=2,K637="A",L637="RBUP",M637&gt;=0.5,M637&lt;=0.85),"IN","OUT")</f>
        <v>IN</v>
      </c>
    </row>
    <row r="638" spans="1:33">
      <c r="A638" s="14" t="s">
        <v>185</v>
      </c>
      <c r="B638" s="16">
        <v>2016</v>
      </c>
      <c r="C638" s="16">
        <v>19</v>
      </c>
      <c r="D638" s="14" t="s">
        <v>80</v>
      </c>
      <c r="E638" s="16">
        <v>5</v>
      </c>
      <c r="F638" s="14" t="s">
        <v>88</v>
      </c>
      <c r="G638" s="16">
        <v>41</v>
      </c>
      <c r="H638" s="14" t="s">
        <v>186</v>
      </c>
      <c r="I638" s="16">
        <v>2</v>
      </c>
      <c r="J638" s="14" t="s">
        <v>83</v>
      </c>
      <c r="K638" s="14" t="s">
        <v>84</v>
      </c>
      <c r="L638" s="14" t="s">
        <v>85</v>
      </c>
      <c r="M638" s="23">
        <v>0.55</v>
      </c>
      <c r="N638" s="16">
        <v>1</v>
      </c>
      <c r="O638" s="16">
        <v>1</v>
      </c>
      <c r="P638" s="16">
        <v>0</v>
      </c>
      <c r="Q638" s="16">
        <v>1</v>
      </c>
      <c r="R638" s="16">
        <v>0</v>
      </c>
      <c r="S638" s="14" t="s">
        <v>86</v>
      </c>
      <c r="T638" s="16">
        <v>93</v>
      </c>
      <c r="U638" s="16">
        <v>0</v>
      </c>
      <c r="V638" s="18">
        <v>33529</v>
      </c>
      <c r="W638" s="18">
        <v>459</v>
      </c>
      <c r="X638" s="18">
        <v>294</v>
      </c>
      <c r="Y638" s="18">
        <v>0</v>
      </c>
      <c r="Z638" s="18">
        <v>0</v>
      </c>
      <c r="AA638" s="18">
        <v>0</v>
      </c>
      <c r="AB638" s="18">
        <v>0</v>
      </c>
      <c r="AC638" s="23">
        <v>0</v>
      </c>
      <c r="AD638" s="14" t="str">
        <f>IF(E638=113,"Linn","Iowa ex-Linn")</f>
        <v>Iowa ex-Linn</v>
      </c>
      <c r="AE638" s="23">
        <f>IFERROR(AB638/W638,"N/M")</f>
        <v>0.0</v>
      </c>
      <c r="AF638" s="14" t="str">
        <f>B638&amp;"|"&amp;TEXT(E638,"000")&amp;"|"&amp;TEXT(M638,"0.0000")</f>
        <v>2016|005|0.5500</v>
      </c>
      <c r="AG638" s="22" t="str">
        <f>IF(AND(B638&gt;=2015,B638&lt;=2024,C638=19,G638=41,I638=2,K638="A",L638="RBUP",M638&gt;=0.5,M638&lt;=0.85),"IN","OUT")</f>
        <v>IN</v>
      </c>
    </row>
    <row r="639" spans="1:33">
      <c r="A639" s="14" t="s">
        <v>185</v>
      </c>
      <c r="B639" s="16">
        <v>2016</v>
      </c>
      <c r="C639" s="16">
        <v>19</v>
      </c>
      <c r="D639" s="14" t="s">
        <v>80</v>
      </c>
      <c r="E639" s="16">
        <v>5</v>
      </c>
      <c r="F639" s="14" t="s">
        <v>88</v>
      </c>
      <c r="G639" s="16">
        <v>41</v>
      </c>
      <c r="H639" s="14" t="s">
        <v>186</v>
      </c>
      <c r="I639" s="16">
        <v>2</v>
      </c>
      <c r="J639" s="14" t="s">
        <v>83</v>
      </c>
      <c r="K639" s="14" t="s">
        <v>84</v>
      </c>
      <c r="L639" s="14" t="s">
        <v>85</v>
      </c>
      <c r="M639" s="23">
        <v>0.65</v>
      </c>
      <c r="N639" s="16">
        <v>2</v>
      </c>
      <c r="O639" s="16">
        <v>2</v>
      </c>
      <c r="P639" s="16">
        <v>0</v>
      </c>
      <c r="Q639" s="16">
        <v>3</v>
      </c>
      <c r="R639" s="16">
        <v>0</v>
      </c>
      <c r="S639" s="14" t="s">
        <v>86</v>
      </c>
      <c r="T639" s="16">
        <v>178</v>
      </c>
      <c r="U639" s="16">
        <v>0</v>
      </c>
      <c r="V639" s="18">
        <v>89027</v>
      </c>
      <c r="W639" s="18">
        <v>2162</v>
      </c>
      <c r="X639" s="18">
        <v>1276</v>
      </c>
      <c r="Y639" s="18">
        <v>0</v>
      </c>
      <c r="Z639" s="18">
        <v>0</v>
      </c>
      <c r="AA639" s="18">
        <v>0</v>
      </c>
      <c r="AB639" s="18">
        <v>0</v>
      </c>
      <c r="AC639" s="23">
        <v>0</v>
      </c>
      <c r="AD639" s="14" t="str">
        <f>IF(E639=113,"Linn","Iowa ex-Linn")</f>
        <v>Iowa ex-Linn</v>
      </c>
      <c r="AE639" s="23">
        <f>IFERROR(AB639/W639,"N/M")</f>
        <v>0.0</v>
      </c>
      <c r="AF639" s="14" t="str">
        <f>B639&amp;"|"&amp;TEXT(E639,"000")&amp;"|"&amp;TEXT(M639,"0.0000")</f>
        <v>2016|005|0.6500</v>
      </c>
      <c r="AG639" s="22" t="str">
        <f>IF(AND(B639&gt;=2015,B639&lt;=2024,C639=19,G639=41,I639=2,K639="A",L639="RBUP",M639&gt;=0.5,M639&lt;=0.85),"IN","OUT")</f>
        <v>IN</v>
      </c>
    </row>
    <row r="640" spans="1:33">
      <c r="A640" s="14" t="s">
        <v>185</v>
      </c>
      <c r="B640" s="16">
        <v>2016</v>
      </c>
      <c r="C640" s="16">
        <v>19</v>
      </c>
      <c r="D640" s="14" t="s">
        <v>80</v>
      </c>
      <c r="E640" s="16">
        <v>5</v>
      </c>
      <c r="F640" s="14" t="s">
        <v>88</v>
      </c>
      <c r="G640" s="16">
        <v>41</v>
      </c>
      <c r="H640" s="14" t="s">
        <v>186</v>
      </c>
      <c r="I640" s="16">
        <v>2</v>
      </c>
      <c r="J640" s="14" t="s">
        <v>83</v>
      </c>
      <c r="K640" s="14" t="s">
        <v>84</v>
      </c>
      <c r="L640" s="14" t="s">
        <v>85</v>
      </c>
      <c r="M640" s="23">
        <v>0.7</v>
      </c>
      <c r="N640" s="16">
        <v>26</v>
      </c>
      <c r="O640" s="16">
        <v>24</v>
      </c>
      <c r="P640" s="16">
        <v>3</v>
      </c>
      <c r="Q640" s="16">
        <v>32</v>
      </c>
      <c r="R640" s="16">
        <v>3</v>
      </c>
      <c r="S640" s="14" t="s">
        <v>86</v>
      </c>
      <c r="T640" s="16">
        <v>2887</v>
      </c>
      <c r="U640" s="16">
        <v>0</v>
      </c>
      <c r="V640" s="18">
        <v>1372755</v>
      </c>
      <c r="W640" s="18">
        <v>36857</v>
      </c>
      <c r="X640" s="18">
        <v>26673</v>
      </c>
      <c r="Y640" s="18">
        <v>0</v>
      </c>
      <c r="Z640" s="18">
        <v>0</v>
      </c>
      <c r="AA640" s="18">
        <v>0</v>
      </c>
      <c r="AB640" s="18">
        <v>68471</v>
      </c>
      <c r="AC640" s="23">
        <v>1.86</v>
      </c>
      <c r="AD640" s="14" t="str">
        <f>IF(E640=113,"Linn","Iowa ex-Linn")</f>
        <v>Iowa ex-Linn</v>
      </c>
      <c r="AE640" s="23">
        <f>IFERROR(AB640/W640,"N/M")</f>
        <v>1.857747510649266</v>
      </c>
      <c r="AF640" s="14" t="str">
        <f>B640&amp;"|"&amp;TEXT(E640,"000")&amp;"|"&amp;TEXT(M640,"0.0000")</f>
        <v>2016|005|0.7000</v>
      </c>
      <c r="AG640" s="22" t="str">
        <f>IF(AND(B640&gt;=2015,B640&lt;=2024,C640=19,G640=41,I640=2,K640="A",L640="RBUP",M640&gt;=0.5,M640&lt;=0.85),"IN","OUT")</f>
        <v>IN</v>
      </c>
    </row>
    <row r="641" spans="1:33">
      <c r="A641" s="14" t="s">
        <v>185</v>
      </c>
      <c r="B641" s="16">
        <v>2016</v>
      </c>
      <c r="C641" s="16">
        <v>19</v>
      </c>
      <c r="D641" s="14" t="s">
        <v>80</v>
      </c>
      <c r="E641" s="16">
        <v>5</v>
      </c>
      <c r="F641" s="14" t="s">
        <v>88</v>
      </c>
      <c r="G641" s="16">
        <v>41</v>
      </c>
      <c r="H641" s="14" t="s">
        <v>186</v>
      </c>
      <c r="I641" s="16">
        <v>2</v>
      </c>
      <c r="J641" s="14" t="s">
        <v>83</v>
      </c>
      <c r="K641" s="14" t="s">
        <v>84</v>
      </c>
      <c r="L641" s="14" t="s">
        <v>85</v>
      </c>
      <c r="M641" s="23">
        <v>0.75</v>
      </c>
      <c r="N641" s="16">
        <v>78</v>
      </c>
      <c r="O641" s="16">
        <v>68</v>
      </c>
      <c r="P641" s="16">
        <v>4</v>
      </c>
      <c r="Q641" s="16">
        <v>76</v>
      </c>
      <c r="R641" s="16">
        <v>4</v>
      </c>
      <c r="S641" s="14" t="s">
        <v>86</v>
      </c>
      <c r="T641" s="16">
        <v>15607</v>
      </c>
      <c r="U641" s="16">
        <v>0</v>
      </c>
      <c r="V641" s="18">
        <v>8402901</v>
      </c>
      <c r="W641" s="18">
        <v>266475</v>
      </c>
      <c r="X641" s="18">
        <v>196912</v>
      </c>
      <c r="Y641" s="18">
        <v>0</v>
      </c>
      <c r="Z641" s="18">
        <v>0</v>
      </c>
      <c r="AA641" s="18">
        <v>0</v>
      </c>
      <c r="AB641" s="18">
        <v>43783</v>
      </c>
      <c r="AC641" s="23">
        <v>0.16</v>
      </c>
      <c r="AD641" s="14" t="str">
        <f>IF(E641=113,"Linn","Iowa ex-Linn")</f>
        <v>Iowa ex-Linn</v>
      </c>
      <c r="AE641" s="23">
        <f>IFERROR(AB641/W641,"N/M")</f>
        <v>0.1643043437470682</v>
      </c>
      <c r="AF641" s="14" t="str">
        <f>B641&amp;"|"&amp;TEXT(E641,"000")&amp;"|"&amp;TEXT(M641,"0.0000")</f>
        <v>2016|005|0.7500</v>
      </c>
      <c r="AG641" s="22" t="str">
        <f>IF(AND(B641&gt;=2015,B641&lt;=2024,C641=19,G641=41,I641=2,K641="A",L641="RBUP",M641&gt;=0.5,M641&lt;=0.85),"IN","OUT")</f>
        <v>IN</v>
      </c>
    </row>
    <row r="642" spans="1:33">
      <c r="A642" s="14" t="s">
        <v>185</v>
      </c>
      <c r="B642" s="16">
        <v>2016</v>
      </c>
      <c r="C642" s="16">
        <v>19</v>
      </c>
      <c r="D642" s="14" t="s">
        <v>80</v>
      </c>
      <c r="E642" s="16">
        <v>5</v>
      </c>
      <c r="F642" s="14" t="s">
        <v>88</v>
      </c>
      <c r="G642" s="16">
        <v>41</v>
      </c>
      <c r="H642" s="14" t="s">
        <v>186</v>
      </c>
      <c r="I642" s="16">
        <v>2</v>
      </c>
      <c r="J642" s="14" t="s">
        <v>83</v>
      </c>
      <c r="K642" s="14" t="s">
        <v>84</v>
      </c>
      <c r="L642" s="14" t="s">
        <v>85</v>
      </c>
      <c r="M642" s="23">
        <v>0.8</v>
      </c>
      <c r="N642" s="16">
        <v>213</v>
      </c>
      <c r="O642" s="16">
        <v>198</v>
      </c>
      <c r="P642" s="16">
        <v>12</v>
      </c>
      <c r="Q642" s="16">
        <v>232</v>
      </c>
      <c r="R642" s="16">
        <v>12</v>
      </c>
      <c r="S642" s="14" t="s">
        <v>86</v>
      </c>
      <c r="T642" s="16">
        <v>35953</v>
      </c>
      <c r="U642" s="16">
        <v>0</v>
      </c>
      <c r="V642" s="18">
        <v>19789139</v>
      </c>
      <c r="W642" s="18">
        <v>870026</v>
      </c>
      <c r="X642" s="18">
        <v>551441</v>
      </c>
      <c r="Y642" s="18">
        <v>0</v>
      </c>
      <c r="Z642" s="18">
        <v>0</v>
      </c>
      <c r="AA642" s="18">
        <v>0</v>
      </c>
      <c r="AB642" s="18">
        <v>743772</v>
      </c>
      <c r="AC642" s="23">
        <v>0.85</v>
      </c>
      <c r="AD642" s="14" t="str">
        <f>IF(E642=113,"Linn","Iowa ex-Linn")</f>
        <v>Iowa ex-Linn</v>
      </c>
      <c r="AE642" s="23">
        <f>IFERROR(AB642/W642,"N/M")</f>
        <v>0.8548847965463101</v>
      </c>
      <c r="AF642" s="14" t="str">
        <f>B642&amp;"|"&amp;TEXT(E642,"000")&amp;"|"&amp;TEXT(M642,"0.0000")</f>
        <v>2016|005|0.8000</v>
      </c>
      <c r="AG642" s="22" t="str">
        <f>IF(AND(B642&gt;=2015,B642&lt;=2024,C642=19,G642=41,I642=2,K642="A",L642="RBUP",M642&gt;=0.5,M642&lt;=0.85),"IN","OUT")</f>
        <v>IN</v>
      </c>
    </row>
    <row r="643" spans="1:33">
      <c r="A643" s="14" t="s">
        <v>185</v>
      </c>
      <c r="B643" s="16">
        <v>2016</v>
      </c>
      <c r="C643" s="16">
        <v>19</v>
      </c>
      <c r="D643" s="14" t="s">
        <v>80</v>
      </c>
      <c r="E643" s="16">
        <v>5</v>
      </c>
      <c r="F643" s="14" t="s">
        <v>88</v>
      </c>
      <c r="G643" s="16">
        <v>41</v>
      </c>
      <c r="H643" s="14" t="s">
        <v>186</v>
      </c>
      <c r="I643" s="16">
        <v>2</v>
      </c>
      <c r="J643" s="14" t="s">
        <v>83</v>
      </c>
      <c r="K643" s="14" t="s">
        <v>84</v>
      </c>
      <c r="L643" s="14" t="s">
        <v>85</v>
      </c>
      <c r="M643" s="23">
        <v>0.85</v>
      </c>
      <c r="N643" s="16">
        <v>128</v>
      </c>
      <c r="O643" s="16">
        <v>110</v>
      </c>
      <c r="P643" s="16">
        <v>21</v>
      </c>
      <c r="Q643" s="16">
        <v>144</v>
      </c>
      <c r="R643" s="16">
        <v>25</v>
      </c>
      <c r="S643" s="14" t="s">
        <v>86</v>
      </c>
      <c r="T643" s="16">
        <v>24448</v>
      </c>
      <c r="U643" s="16">
        <v>0</v>
      </c>
      <c r="V643" s="18">
        <v>14555391</v>
      </c>
      <c r="W643" s="18">
        <v>822226</v>
      </c>
      <c r="X643" s="18">
        <v>408555</v>
      </c>
      <c r="Y643" s="18">
        <v>0</v>
      </c>
      <c r="Z643" s="18">
        <v>0</v>
      </c>
      <c r="AA643" s="18">
        <v>0</v>
      </c>
      <c r="AB643" s="18">
        <v>586545</v>
      </c>
      <c r="AC643" s="23">
        <v>0.71</v>
      </c>
      <c r="AD643" s="14" t="str">
        <f>IF(E643=113,"Linn","Iowa ex-Linn")</f>
        <v>Iowa ex-Linn</v>
      </c>
      <c r="AE643" s="23">
        <f>IFERROR(AB643/W643,"N/M")</f>
        <v>0.7133622629301433</v>
      </c>
      <c r="AF643" s="14" t="str">
        <f>B643&amp;"|"&amp;TEXT(E643,"000")&amp;"|"&amp;TEXT(M643,"0.0000")</f>
        <v>2016|005|0.8500</v>
      </c>
      <c r="AG643" s="22" t="str">
        <f>IF(AND(B643&gt;=2015,B643&lt;=2024,C643=19,G643=41,I643=2,K643="A",L643="RBUP",M643&gt;=0.5,M643&lt;=0.85),"IN","OUT")</f>
        <v>IN</v>
      </c>
    </row>
    <row r="644" spans="1:33">
      <c r="A644" s="14" t="s">
        <v>185</v>
      </c>
      <c r="B644" s="16">
        <v>2016</v>
      </c>
      <c r="C644" s="16">
        <v>19</v>
      </c>
      <c r="D644" s="14" t="s">
        <v>80</v>
      </c>
      <c r="E644" s="16">
        <v>7</v>
      </c>
      <c r="F644" s="14" t="s">
        <v>89</v>
      </c>
      <c r="G644" s="16">
        <v>41</v>
      </c>
      <c r="H644" s="14" t="s">
        <v>186</v>
      </c>
      <c r="I644" s="16">
        <v>2</v>
      </c>
      <c r="J644" s="14" t="s">
        <v>83</v>
      </c>
      <c r="K644" s="14" t="s">
        <v>84</v>
      </c>
      <c r="L644" s="14" t="s">
        <v>85</v>
      </c>
      <c r="M644" s="23">
        <v>0.5</v>
      </c>
      <c r="N644" s="16">
        <v>2</v>
      </c>
      <c r="O644" s="16">
        <v>2</v>
      </c>
      <c r="P644" s="16">
        <v>0</v>
      </c>
      <c r="Q644" s="16">
        <v>2</v>
      </c>
      <c r="R644" s="16">
        <v>0</v>
      </c>
      <c r="S644" s="14" t="s">
        <v>86</v>
      </c>
      <c r="T644" s="16">
        <v>135</v>
      </c>
      <c r="U644" s="16">
        <v>0</v>
      </c>
      <c r="V644" s="18">
        <v>35228</v>
      </c>
      <c r="W644" s="18">
        <v>2282</v>
      </c>
      <c r="X644" s="18">
        <v>1529</v>
      </c>
      <c r="Y644" s="18">
        <v>0</v>
      </c>
      <c r="Z644" s="18">
        <v>0</v>
      </c>
      <c r="AA644" s="18">
        <v>0</v>
      </c>
      <c r="AB644" s="18">
        <v>0</v>
      </c>
      <c r="AC644" s="23">
        <v>0</v>
      </c>
      <c r="AD644" s="14" t="str">
        <f>IF(E644=113,"Linn","Iowa ex-Linn")</f>
        <v>Iowa ex-Linn</v>
      </c>
      <c r="AE644" s="23">
        <f>IFERROR(AB644/W644,"N/M")</f>
        <v>0.0</v>
      </c>
      <c r="AF644" s="14" t="str">
        <f>B644&amp;"|"&amp;TEXT(E644,"000")&amp;"|"&amp;TEXT(M644,"0.0000")</f>
        <v>2016|007|0.5000</v>
      </c>
      <c r="AG644" s="22" t="str">
        <f>IF(AND(B644&gt;=2015,B644&lt;=2024,C644=19,G644=41,I644=2,K644="A",L644="RBUP",M644&gt;=0.5,M644&lt;=0.85),"IN","OUT")</f>
        <v>IN</v>
      </c>
    </row>
    <row r="645" spans="1:33">
      <c r="A645" s="14" t="s">
        <v>185</v>
      </c>
      <c r="B645" s="16">
        <v>2016</v>
      </c>
      <c r="C645" s="16">
        <v>19</v>
      </c>
      <c r="D645" s="14" t="s">
        <v>80</v>
      </c>
      <c r="E645" s="16">
        <v>7</v>
      </c>
      <c r="F645" s="14" t="s">
        <v>89</v>
      </c>
      <c r="G645" s="16">
        <v>41</v>
      </c>
      <c r="H645" s="14" t="s">
        <v>186</v>
      </c>
      <c r="I645" s="16">
        <v>2</v>
      </c>
      <c r="J645" s="14" t="s">
        <v>83</v>
      </c>
      <c r="K645" s="14" t="s">
        <v>84</v>
      </c>
      <c r="L645" s="14" t="s">
        <v>85</v>
      </c>
      <c r="M645" s="23">
        <v>0.65</v>
      </c>
      <c r="N645" s="16">
        <v>14</v>
      </c>
      <c r="O645" s="16">
        <v>6</v>
      </c>
      <c r="P645" s="16">
        <v>0</v>
      </c>
      <c r="Q645" s="16">
        <v>7</v>
      </c>
      <c r="R645" s="16">
        <v>0</v>
      </c>
      <c r="S645" s="14" t="s">
        <v>86</v>
      </c>
      <c r="T645" s="16">
        <v>178</v>
      </c>
      <c r="U645" s="16">
        <v>0</v>
      </c>
      <c r="V645" s="18">
        <v>61658</v>
      </c>
      <c r="W645" s="18">
        <v>8221</v>
      </c>
      <c r="X645" s="18">
        <v>4851</v>
      </c>
      <c r="Y645" s="18">
        <v>0</v>
      </c>
      <c r="Z645" s="18">
        <v>0</v>
      </c>
      <c r="AA645" s="18">
        <v>0</v>
      </c>
      <c r="AB645" s="18">
        <v>0</v>
      </c>
      <c r="AC645" s="23">
        <v>0</v>
      </c>
      <c r="AD645" s="14" t="str">
        <f>IF(E645=113,"Linn","Iowa ex-Linn")</f>
        <v>Iowa ex-Linn</v>
      </c>
      <c r="AE645" s="23">
        <f>IFERROR(AB645/W645,"N/M")</f>
        <v>0.0</v>
      </c>
      <c r="AF645" s="14" t="str">
        <f>B645&amp;"|"&amp;TEXT(E645,"000")&amp;"|"&amp;TEXT(M645,"0.0000")</f>
        <v>2016|007|0.6500</v>
      </c>
      <c r="AG645" s="22" t="str">
        <f>IF(AND(B645&gt;=2015,B645&lt;=2024,C645=19,G645=41,I645=2,K645="A",L645="RBUP",M645&gt;=0.5,M645&lt;=0.85),"IN","OUT")</f>
        <v>IN</v>
      </c>
    </row>
    <row r="646" spans="1:33">
      <c r="A646" s="14" t="s">
        <v>185</v>
      </c>
      <c r="B646" s="16">
        <v>2016</v>
      </c>
      <c r="C646" s="16">
        <v>19</v>
      </c>
      <c r="D646" s="14" t="s">
        <v>80</v>
      </c>
      <c r="E646" s="16">
        <v>7</v>
      </c>
      <c r="F646" s="14" t="s">
        <v>89</v>
      </c>
      <c r="G646" s="16">
        <v>41</v>
      </c>
      <c r="H646" s="14" t="s">
        <v>186</v>
      </c>
      <c r="I646" s="16">
        <v>2</v>
      </c>
      <c r="J646" s="14" t="s">
        <v>83</v>
      </c>
      <c r="K646" s="14" t="s">
        <v>84</v>
      </c>
      <c r="L646" s="14" t="s">
        <v>85</v>
      </c>
      <c r="M646" s="23">
        <v>0.7</v>
      </c>
      <c r="N646" s="16">
        <v>63</v>
      </c>
      <c r="O646" s="16">
        <v>31</v>
      </c>
      <c r="P646" s="16">
        <v>2</v>
      </c>
      <c r="Q646" s="16">
        <v>50</v>
      </c>
      <c r="R646" s="16">
        <v>3</v>
      </c>
      <c r="S646" s="14" t="s">
        <v>86</v>
      </c>
      <c r="T646" s="16">
        <v>2459</v>
      </c>
      <c r="U646" s="16">
        <v>0</v>
      </c>
      <c r="V646" s="18">
        <v>902426</v>
      </c>
      <c r="W646" s="18">
        <v>124151</v>
      </c>
      <c r="X646" s="18">
        <v>81565</v>
      </c>
      <c r="Y646" s="18">
        <v>0</v>
      </c>
      <c r="Z646" s="18">
        <v>0</v>
      </c>
      <c r="AA646" s="18">
        <v>0</v>
      </c>
      <c r="AB646" s="18">
        <v>6800</v>
      </c>
      <c r="AC646" s="23">
        <v>0.05</v>
      </c>
      <c r="AD646" s="14" t="str">
        <f>IF(E646=113,"Linn","Iowa ex-Linn")</f>
        <v>Iowa ex-Linn</v>
      </c>
      <c r="AE646" s="23">
        <f>IFERROR(AB646/W646,"N/M")</f>
        <v>0.054772011502122415</v>
      </c>
      <c r="AF646" s="14" t="str">
        <f>B646&amp;"|"&amp;TEXT(E646,"000")&amp;"|"&amp;TEXT(M646,"0.0000")</f>
        <v>2016|007|0.7000</v>
      </c>
      <c r="AG646" s="22" t="str">
        <f>IF(AND(B646&gt;=2015,B646&lt;=2024,C646=19,G646=41,I646=2,K646="A",L646="RBUP",M646&gt;=0.5,M646&lt;=0.85),"IN","OUT")</f>
        <v>IN</v>
      </c>
    </row>
    <row r="647" spans="1:33">
      <c r="A647" s="14" t="s">
        <v>185</v>
      </c>
      <c r="B647" s="16">
        <v>2016</v>
      </c>
      <c r="C647" s="16">
        <v>19</v>
      </c>
      <c r="D647" s="14" t="s">
        <v>80</v>
      </c>
      <c r="E647" s="16">
        <v>7</v>
      </c>
      <c r="F647" s="14" t="s">
        <v>89</v>
      </c>
      <c r="G647" s="16">
        <v>41</v>
      </c>
      <c r="H647" s="14" t="s">
        <v>186</v>
      </c>
      <c r="I647" s="16">
        <v>2</v>
      </c>
      <c r="J647" s="14" t="s">
        <v>83</v>
      </c>
      <c r="K647" s="14" t="s">
        <v>84</v>
      </c>
      <c r="L647" s="14" t="s">
        <v>85</v>
      </c>
      <c r="M647" s="23">
        <v>0.75</v>
      </c>
      <c r="N647" s="16">
        <v>151</v>
      </c>
      <c r="O647" s="16">
        <v>81</v>
      </c>
      <c r="P647" s="16">
        <v>1</v>
      </c>
      <c r="Q647" s="16">
        <v>105</v>
      </c>
      <c r="R647" s="16">
        <v>1</v>
      </c>
      <c r="S647" s="14" t="s">
        <v>86</v>
      </c>
      <c r="T647" s="16">
        <v>9760</v>
      </c>
      <c r="U647" s="16">
        <v>0</v>
      </c>
      <c r="V647" s="18">
        <v>4074704</v>
      </c>
      <c r="W647" s="18">
        <v>595674</v>
      </c>
      <c r="X647" s="18">
        <v>406940</v>
      </c>
      <c r="Y647" s="18">
        <v>0</v>
      </c>
      <c r="Z647" s="18">
        <v>0</v>
      </c>
      <c r="AA647" s="18">
        <v>0</v>
      </c>
      <c r="AB647" s="18">
        <v>1277</v>
      </c>
      <c r="AC647" s="23">
        <v>0</v>
      </c>
      <c r="AD647" s="14" t="str">
        <f>IF(E647=113,"Linn","Iowa ex-Linn")</f>
        <v>Iowa ex-Linn</v>
      </c>
      <c r="AE647" s="23">
        <f>IFERROR(AB647/W647,"N/M")</f>
        <v>0.0021437900596635072</v>
      </c>
      <c r="AF647" s="14" t="str">
        <f>B647&amp;"|"&amp;TEXT(E647,"000")&amp;"|"&amp;TEXT(M647,"0.0000")</f>
        <v>2016|007|0.7500</v>
      </c>
      <c r="AG647" s="22" t="str">
        <f>IF(AND(B647&gt;=2015,B647&lt;=2024,C647=19,G647=41,I647=2,K647="A",L647="RBUP",M647&gt;=0.5,M647&lt;=0.85),"IN","OUT")</f>
        <v>IN</v>
      </c>
    </row>
    <row r="648" spans="1:33">
      <c r="A648" s="14" t="s">
        <v>185</v>
      </c>
      <c r="B648" s="16">
        <v>2016</v>
      </c>
      <c r="C648" s="16">
        <v>19</v>
      </c>
      <c r="D648" s="14" t="s">
        <v>80</v>
      </c>
      <c r="E648" s="16">
        <v>7</v>
      </c>
      <c r="F648" s="14" t="s">
        <v>89</v>
      </c>
      <c r="G648" s="16">
        <v>41</v>
      </c>
      <c r="H648" s="14" t="s">
        <v>186</v>
      </c>
      <c r="I648" s="16">
        <v>2</v>
      </c>
      <c r="J648" s="14" t="s">
        <v>83</v>
      </c>
      <c r="K648" s="14" t="s">
        <v>84</v>
      </c>
      <c r="L648" s="14" t="s">
        <v>85</v>
      </c>
      <c r="M648" s="23">
        <v>0.8</v>
      </c>
      <c r="N648" s="16">
        <v>149</v>
      </c>
      <c r="O648" s="16">
        <v>89</v>
      </c>
      <c r="P648" s="16">
        <v>8</v>
      </c>
      <c r="Q648" s="16">
        <v>97</v>
      </c>
      <c r="R648" s="16">
        <v>9</v>
      </c>
      <c r="S648" s="14" t="s">
        <v>86</v>
      </c>
      <c r="T648" s="16">
        <v>14895</v>
      </c>
      <c r="U648" s="16">
        <v>0</v>
      </c>
      <c r="V648" s="18">
        <v>6787909</v>
      </c>
      <c r="W648" s="18">
        <v>1058279</v>
      </c>
      <c r="X648" s="18">
        <v>691099</v>
      </c>
      <c r="Y648" s="18">
        <v>0</v>
      </c>
      <c r="Z648" s="18">
        <v>0</v>
      </c>
      <c r="AA648" s="18">
        <v>0</v>
      </c>
      <c r="AB648" s="18">
        <v>16691</v>
      </c>
      <c r="AC648" s="23">
        <v>0.02</v>
      </c>
      <c r="AD648" s="14" t="str">
        <f>IF(E648=113,"Linn","Iowa ex-Linn")</f>
        <v>Iowa ex-Linn</v>
      </c>
      <c r="AE648" s="23">
        <f>IFERROR(AB648/W648,"N/M")</f>
        <v>0.0157718333256164</v>
      </c>
      <c r="AF648" s="14" t="str">
        <f>B648&amp;"|"&amp;TEXT(E648,"000")&amp;"|"&amp;TEXT(M648,"0.0000")</f>
        <v>2016|007|0.8000</v>
      </c>
      <c r="AG648" s="22" t="str">
        <f>IF(AND(B648&gt;=2015,B648&lt;=2024,C648=19,G648=41,I648=2,K648="A",L648="RBUP",M648&gt;=0.5,M648&lt;=0.85),"IN","OUT")</f>
        <v>IN</v>
      </c>
    </row>
    <row r="649" spans="1:33">
      <c r="A649" s="14" t="s">
        <v>185</v>
      </c>
      <c r="B649" s="16">
        <v>2016</v>
      </c>
      <c r="C649" s="16">
        <v>19</v>
      </c>
      <c r="D649" s="14" t="s">
        <v>80</v>
      </c>
      <c r="E649" s="16">
        <v>7</v>
      </c>
      <c r="F649" s="14" t="s">
        <v>89</v>
      </c>
      <c r="G649" s="16">
        <v>41</v>
      </c>
      <c r="H649" s="14" t="s">
        <v>186</v>
      </c>
      <c r="I649" s="16">
        <v>2</v>
      </c>
      <c r="J649" s="14" t="s">
        <v>83</v>
      </c>
      <c r="K649" s="14" t="s">
        <v>84</v>
      </c>
      <c r="L649" s="14" t="s">
        <v>85</v>
      </c>
      <c r="M649" s="23">
        <v>0.85</v>
      </c>
      <c r="N649" s="16">
        <v>33</v>
      </c>
      <c r="O649" s="16">
        <v>16</v>
      </c>
      <c r="P649" s="16">
        <v>1</v>
      </c>
      <c r="Q649" s="16">
        <v>17</v>
      </c>
      <c r="R649" s="16">
        <v>1</v>
      </c>
      <c r="S649" s="14" t="s">
        <v>86</v>
      </c>
      <c r="T649" s="16">
        <v>3455</v>
      </c>
      <c r="U649" s="16">
        <v>0</v>
      </c>
      <c r="V649" s="18">
        <v>1719033</v>
      </c>
      <c r="W649" s="18">
        <v>285969</v>
      </c>
      <c r="X649" s="18">
        <v>149436</v>
      </c>
      <c r="Y649" s="18">
        <v>0</v>
      </c>
      <c r="Z649" s="18">
        <v>0</v>
      </c>
      <c r="AA649" s="18">
        <v>0</v>
      </c>
      <c r="AB649" s="18">
        <v>2226</v>
      </c>
      <c r="AC649" s="23">
        <v>0.01</v>
      </c>
      <c r="AD649" s="14" t="str">
        <f>IF(E649=113,"Linn","Iowa ex-Linn")</f>
        <v>Iowa ex-Linn</v>
      </c>
      <c r="AE649" s="23">
        <f>IFERROR(AB649/W649,"N/M")</f>
        <v>0.007784060510055286</v>
      </c>
      <c r="AF649" s="14" t="str">
        <f>B649&amp;"|"&amp;TEXT(E649,"000")&amp;"|"&amp;TEXT(M649,"0.0000")</f>
        <v>2016|007|0.8500</v>
      </c>
      <c r="AG649" s="22" t="str">
        <f>IF(AND(B649&gt;=2015,B649&lt;=2024,C649=19,G649=41,I649=2,K649="A",L649="RBUP",M649&gt;=0.5,M649&lt;=0.85),"IN","OUT")</f>
        <v>IN</v>
      </c>
    </row>
    <row r="650" spans="1:33">
      <c r="A650" s="14" t="s">
        <v>185</v>
      </c>
      <c r="B650" s="16">
        <v>2016</v>
      </c>
      <c r="C650" s="16">
        <v>19</v>
      </c>
      <c r="D650" s="14" t="s">
        <v>80</v>
      </c>
      <c r="E650" s="16">
        <v>9</v>
      </c>
      <c r="F650" s="14" t="s">
        <v>90</v>
      </c>
      <c r="G650" s="16">
        <v>41</v>
      </c>
      <c r="H650" s="14" t="s">
        <v>186</v>
      </c>
      <c r="I650" s="16">
        <v>2</v>
      </c>
      <c r="J650" s="14" t="s">
        <v>83</v>
      </c>
      <c r="K650" s="14" t="s">
        <v>84</v>
      </c>
      <c r="L650" s="14" t="s">
        <v>85</v>
      </c>
      <c r="M650" s="23">
        <v>0.5</v>
      </c>
      <c r="N650" s="16">
        <v>1</v>
      </c>
      <c r="O650" s="16">
        <v>1</v>
      </c>
      <c r="P650" s="16">
        <v>0</v>
      </c>
      <c r="Q650" s="16">
        <v>1</v>
      </c>
      <c r="R650" s="16">
        <v>0</v>
      </c>
      <c r="S650" s="14" t="s">
        <v>86</v>
      </c>
      <c r="T650" s="16">
        <v>80</v>
      </c>
      <c r="U650" s="16">
        <v>0</v>
      </c>
      <c r="V650" s="18">
        <v>24325</v>
      </c>
      <c r="W650" s="18">
        <v>241</v>
      </c>
      <c r="X650" s="18">
        <v>193</v>
      </c>
      <c r="Y650" s="18">
        <v>0</v>
      </c>
      <c r="Z650" s="18">
        <v>0</v>
      </c>
      <c r="AA650" s="18">
        <v>0</v>
      </c>
      <c r="AB650" s="18">
        <v>0</v>
      </c>
      <c r="AC650" s="23">
        <v>0</v>
      </c>
      <c r="AD650" s="14" t="str">
        <f>IF(E650=113,"Linn","Iowa ex-Linn")</f>
        <v>Iowa ex-Linn</v>
      </c>
      <c r="AE650" s="23">
        <f>IFERROR(AB650/W650,"N/M")</f>
        <v>0.0</v>
      </c>
      <c r="AF650" s="14" t="str">
        <f>B650&amp;"|"&amp;TEXT(E650,"000")&amp;"|"&amp;TEXT(M650,"0.0000")</f>
        <v>2016|009|0.5000</v>
      </c>
      <c r="AG650" s="22" t="str">
        <f>IF(AND(B650&gt;=2015,B650&lt;=2024,C650=19,G650=41,I650=2,K650="A",L650="RBUP",M650&gt;=0.5,M650&lt;=0.85),"IN","OUT")</f>
        <v>IN</v>
      </c>
    </row>
    <row r="651" spans="1:33">
      <c r="A651" s="14" t="s">
        <v>185</v>
      </c>
      <c r="B651" s="16">
        <v>2016</v>
      </c>
      <c r="C651" s="16">
        <v>19</v>
      </c>
      <c r="D651" s="14" t="s">
        <v>80</v>
      </c>
      <c r="E651" s="16">
        <v>9</v>
      </c>
      <c r="F651" s="14" t="s">
        <v>90</v>
      </c>
      <c r="G651" s="16">
        <v>41</v>
      </c>
      <c r="H651" s="14" t="s">
        <v>186</v>
      </c>
      <c r="I651" s="16">
        <v>2</v>
      </c>
      <c r="J651" s="14" t="s">
        <v>83</v>
      </c>
      <c r="K651" s="14" t="s">
        <v>84</v>
      </c>
      <c r="L651" s="14" t="s">
        <v>85</v>
      </c>
      <c r="M651" s="23">
        <v>0.65</v>
      </c>
      <c r="N651" s="16">
        <v>3</v>
      </c>
      <c r="O651" s="16">
        <v>2</v>
      </c>
      <c r="P651" s="16">
        <v>0</v>
      </c>
      <c r="Q651" s="16">
        <v>2</v>
      </c>
      <c r="R651" s="16">
        <v>0</v>
      </c>
      <c r="S651" s="14" t="s">
        <v>86</v>
      </c>
      <c r="T651" s="16">
        <v>122</v>
      </c>
      <c r="U651" s="16">
        <v>0</v>
      </c>
      <c r="V651" s="18">
        <v>50571</v>
      </c>
      <c r="W651" s="18">
        <v>865</v>
      </c>
      <c r="X651" s="18">
        <v>511</v>
      </c>
      <c r="Y651" s="18">
        <v>0</v>
      </c>
      <c r="Z651" s="18">
        <v>0</v>
      </c>
      <c r="AA651" s="18">
        <v>0</v>
      </c>
      <c r="AB651" s="18">
        <v>0</v>
      </c>
      <c r="AC651" s="23">
        <v>0</v>
      </c>
      <c r="AD651" s="14" t="str">
        <f>IF(E651=113,"Linn","Iowa ex-Linn")</f>
        <v>Iowa ex-Linn</v>
      </c>
      <c r="AE651" s="23">
        <f>IFERROR(AB651/W651,"N/M")</f>
        <v>0.0</v>
      </c>
      <c r="AF651" s="14" t="str">
        <f>B651&amp;"|"&amp;TEXT(E651,"000")&amp;"|"&amp;TEXT(M651,"0.0000")</f>
        <v>2016|009|0.6500</v>
      </c>
      <c r="AG651" s="22" t="str">
        <f>IF(AND(B651&gt;=2015,B651&lt;=2024,C651=19,G651=41,I651=2,K651="A",L651="RBUP",M651&gt;=0.5,M651&lt;=0.85),"IN","OUT")</f>
        <v>IN</v>
      </c>
    </row>
    <row r="652" spans="1:33">
      <c r="A652" s="14" t="s">
        <v>185</v>
      </c>
      <c r="B652" s="16">
        <v>2016</v>
      </c>
      <c r="C652" s="16">
        <v>19</v>
      </c>
      <c r="D652" s="14" t="s">
        <v>80</v>
      </c>
      <c r="E652" s="16">
        <v>9</v>
      </c>
      <c r="F652" s="14" t="s">
        <v>90</v>
      </c>
      <c r="G652" s="16">
        <v>41</v>
      </c>
      <c r="H652" s="14" t="s">
        <v>186</v>
      </c>
      <c r="I652" s="16">
        <v>2</v>
      </c>
      <c r="J652" s="14" t="s">
        <v>83</v>
      </c>
      <c r="K652" s="14" t="s">
        <v>84</v>
      </c>
      <c r="L652" s="14" t="s">
        <v>85</v>
      </c>
      <c r="M652" s="23">
        <v>0.7</v>
      </c>
      <c r="N652" s="16">
        <v>12</v>
      </c>
      <c r="O652" s="16">
        <v>10</v>
      </c>
      <c r="P652" s="16">
        <v>0</v>
      </c>
      <c r="Q652" s="16">
        <v>11</v>
      </c>
      <c r="R652" s="16">
        <v>0</v>
      </c>
      <c r="S652" s="14" t="s">
        <v>86</v>
      </c>
      <c r="T652" s="16">
        <v>1116</v>
      </c>
      <c r="U652" s="16">
        <v>0</v>
      </c>
      <c r="V652" s="18">
        <v>546200</v>
      </c>
      <c r="W652" s="18">
        <v>16830</v>
      </c>
      <c r="X652" s="18">
        <v>10400</v>
      </c>
      <c r="Y652" s="18">
        <v>0</v>
      </c>
      <c r="Z652" s="18">
        <v>0</v>
      </c>
      <c r="AA652" s="18">
        <v>0</v>
      </c>
      <c r="AB652" s="18">
        <v>0</v>
      </c>
      <c r="AC652" s="23">
        <v>0</v>
      </c>
      <c r="AD652" s="14" t="str">
        <f>IF(E652=113,"Linn","Iowa ex-Linn")</f>
        <v>Iowa ex-Linn</v>
      </c>
      <c r="AE652" s="23">
        <f>IFERROR(AB652/W652,"N/M")</f>
        <v>0.0</v>
      </c>
      <c r="AF652" s="14" t="str">
        <f>B652&amp;"|"&amp;TEXT(E652,"000")&amp;"|"&amp;TEXT(M652,"0.0000")</f>
        <v>2016|009|0.7000</v>
      </c>
      <c r="AG652" s="22" t="str">
        <f>IF(AND(B652&gt;=2015,B652&lt;=2024,C652=19,G652=41,I652=2,K652="A",L652="RBUP",M652&gt;=0.5,M652&lt;=0.85),"IN","OUT")</f>
        <v>IN</v>
      </c>
    </row>
    <row r="653" spans="1:33">
      <c r="A653" s="14" t="s">
        <v>185</v>
      </c>
      <c r="B653" s="16">
        <v>2016</v>
      </c>
      <c r="C653" s="16">
        <v>19</v>
      </c>
      <c r="D653" s="14" t="s">
        <v>80</v>
      </c>
      <c r="E653" s="16">
        <v>9</v>
      </c>
      <c r="F653" s="14" t="s">
        <v>90</v>
      </c>
      <c r="G653" s="16">
        <v>41</v>
      </c>
      <c r="H653" s="14" t="s">
        <v>186</v>
      </c>
      <c r="I653" s="16">
        <v>2</v>
      </c>
      <c r="J653" s="14" t="s">
        <v>83</v>
      </c>
      <c r="K653" s="14" t="s">
        <v>84</v>
      </c>
      <c r="L653" s="14" t="s">
        <v>85</v>
      </c>
      <c r="M653" s="23">
        <v>0.75</v>
      </c>
      <c r="N653" s="16">
        <v>85</v>
      </c>
      <c r="O653" s="16">
        <v>63</v>
      </c>
      <c r="P653" s="16">
        <v>2</v>
      </c>
      <c r="Q653" s="16">
        <v>87</v>
      </c>
      <c r="R653" s="16">
        <v>2</v>
      </c>
      <c r="S653" s="14" t="s">
        <v>86</v>
      </c>
      <c r="T653" s="16">
        <v>11656</v>
      </c>
      <c r="U653" s="16">
        <v>0</v>
      </c>
      <c r="V653" s="18">
        <v>6289575</v>
      </c>
      <c r="W653" s="18">
        <v>218934</v>
      </c>
      <c r="X653" s="18">
        <v>144364</v>
      </c>
      <c r="Y653" s="18">
        <v>0</v>
      </c>
      <c r="Z653" s="18">
        <v>0</v>
      </c>
      <c r="AA653" s="18">
        <v>0</v>
      </c>
      <c r="AB653" s="18">
        <v>8854</v>
      </c>
      <c r="AC653" s="23">
        <v>0.04</v>
      </c>
      <c r="AD653" s="14" t="str">
        <f>IF(E653=113,"Linn","Iowa ex-Linn")</f>
        <v>Iowa ex-Linn</v>
      </c>
      <c r="AE653" s="23">
        <f>IFERROR(AB653/W653,"N/M")</f>
        <v>0.04044141156695625</v>
      </c>
      <c r="AF653" s="14" t="str">
        <f>B653&amp;"|"&amp;TEXT(E653,"000")&amp;"|"&amp;TEXT(M653,"0.0000")</f>
        <v>2016|009|0.7500</v>
      </c>
      <c r="AG653" s="22" t="str">
        <f>IF(AND(B653&gt;=2015,B653&lt;=2024,C653=19,G653=41,I653=2,K653="A",L653="RBUP",M653&gt;=0.5,M653&lt;=0.85),"IN","OUT")</f>
        <v>IN</v>
      </c>
    </row>
    <row r="654" spans="1:33">
      <c r="A654" s="14" t="s">
        <v>185</v>
      </c>
      <c r="B654" s="16">
        <v>2016</v>
      </c>
      <c r="C654" s="16">
        <v>19</v>
      </c>
      <c r="D654" s="14" t="s">
        <v>80</v>
      </c>
      <c r="E654" s="16">
        <v>9</v>
      </c>
      <c r="F654" s="14" t="s">
        <v>90</v>
      </c>
      <c r="G654" s="16">
        <v>41</v>
      </c>
      <c r="H654" s="14" t="s">
        <v>186</v>
      </c>
      <c r="I654" s="16">
        <v>2</v>
      </c>
      <c r="J654" s="14" t="s">
        <v>83</v>
      </c>
      <c r="K654" s="14" t="s">
        <v>84</v>
      </c>
      <c r="L654" s="14" t="s">
        <v>85</v>
      </c>
      <c r="M654" s="23">
        <v>0.8</v>
      </c>
      <c r="N654" s="16">
        <v>226</v>
      </c>
      <c r="O654" s="16">
        <v>199</v>
      </c>
      <c r="P654" s="16">
        <v>13</v>
      </c>
      <c r="Q654" s="16">
        <v>289</v>
      </c>
      <c r="R654" s="16">
        <v>13</v>
      </c>
      <c r="S654" s="14" t="s">
        <v>86</v>
      </c>
      <c r="T654" s="16">
        <v>45141</v>
      </c>
      <c r="U654" s="16">
        <v>0</v>
      </c>
      <c r="V654" s="18">
        <v>26015597</v>
      </c>
      <c r="W654" s="18">
        <v>1133909</v>
      </c>
      <c r="X654" s="18">
        <v>693589</v>
      </c>
      <c r="Y654" s="18">
        <v>0</v>
      </c>
      <c r="Z654" s="18">
        <v>0</v>
      </c>
      <c r="AA654" s="18">
        <v>0</v>
      </c>
      <c r="AB654" s="18">
        <v>52190</v>
      </c>
      <c r="AC654" s="23">
        <v>0.05</v>
      </c>
      <c r="AD654" s="14" t="str">
        <f>IF(E654=113,"Linn","Iowa ex-Linn")</f>
        <v>Iowa ex-Linn</v>
      </c>
      <c r="AE654" s="23">
        <f>IFERROR(AB654/W654,"N/M")</f>
        <v>0.04602662118388689</v>
      </c>
      <c r="AF654" s="14" t="str">
        <f>B654&amp;"|"&amp;TEXT(E654,"000")&amp;"|"&amp;TEXT(M654,"0.0000")</f>
        <v>2016|009|0.8000</v>
      </c>
      <c r="AG654" s="22" t="str">
        <f>IF(AND(B654&gt;=2015,B654&lt;=2024,C654=19,G654=41,I654=2,K654="A",L654="RBUP",M654&gt;=0.5,M654&lt;=0.85),"IN","OUT")</f>
        <v>IN</v>
      </c>
    </row>
    <row r="655" spans="1:33">
      <c r="A655" s="14" t="s">
        <v>185</v>
      </c>
      <c r="B655" s="16">
        <v>2016</v>
      </c>
      <c r="C655" s="16">
        <v>19</v>
      </c>
      <c r="D655" s="14" t="s">
        <v>80</v>
      </c>
      <c r="E655" s="16">
        <v>9</v>
      </c>
      <c r="F655" s="14" t="s">
        <v>90</v>
      </c>
      <c r="G655" s="16">
        <v>41</v>
      </c>
      <c r="H655" s="14" t="s">
        <v>186</v>
      </c>
      <c r="I655" s="16">
        <v>2</v>
      </c>
      <c r="J655" s="14" t="s">
        <v>83</v>
      </c>
      <c r="K655" s="14" t="s">
        <v>84</v>
      </c>
      <c r="L655" s="14" t="s">
        <v>85</v>
      </c>
      <c r="M655" s="23">
        <v>0.85</v>
      </c>
      <c r="N655" s="16">
        <v>234</v>
      </c>
      <c r="O655" s="16">
        <v>191</v>
      </c>
      <c r="P655" s="16">
        <v>15</v>
      </c>
      <c r="Q655" s="16">
        <v>353</v>
      </c>
      <c r="R655" s="16">
        <v>15</v>
      </c>
      <c r="S655" s="14" t="s">
        <v>86</v>
      </c>
      <c r="T655" s="16">
        <v>50498</v>
      </c>
      <c r="U655" s="16">
        <v>0</v>
      </c>
      <c r="V655" s="18">
        <v>30555238</v>
      </c>
      <c r="W655" s="18">
        <v>1717585</v>
      </c>
      <c r="X655" s="18">
        <v>793088</v>
      </c>
      <c r="Y655" s="18">
        <v>0</v>
      </c>
      <c r="Z655" s="18">
        <v>0</v>
      </c>
      <c r="AA655" s="18">
        <v>0</v>
      </c>
      <c r="AB655" s="18">
        <v>51881</v>
      </c>
      <c r="AC655" s="23">
        <v>0.03</v>
      </c>
      <c r="AD655" s="14" t="str">
        <f>IF(E655=113,"Linn","Iowa ex-Linn")</f>
        <v>Iowa ex-Linn</v>
      </c>
      <c r="AE655" s="23">
        <f>IFERROR(AB655/W655,"N/M")</f>
        <v>0.03020578311990382</v>
      </c>
      <c r="AF655" s="14" t="str">
        <f>B655&amp;"|"&amp;TEXT(E655,"000")&amp;"|"&amp;TEXT(M655,"0.0000")</f>
        <v>2016|009|0.8500</v>
      </c>
      <c r="AG655" s="22" t="str">
        <f>IF(AND(B655&gt;=2015,B655&lt;=2024,C655=19,G655=41,I655=2,K655="A",L655="RBUP",M655&gt;=0.5,M655&lt;=0.85),"IN","OUT")</f>
        <v>IN</v>
      </c>
    </row>
    <row r="656" spans="1:33">
      <c r="A656" s="14" t="s">
        <v>185</v>
      </c>
      <c r="B656" s="16">
        <v>2016</v>
      </c>
      <c r="C656" s="16">
        <v>19</v>
      </c>
      <c r="D656" s="14" t="s">
        <v>80</v>
      </c>
      <c r="E656" s="16">
        <v>11</v>
      </c>
      <c r="F656" s="14" t="s">
        <v>91</v>
      </c>
      <c r="G656" s="16">
        <v>41</v>
      </c>
      <c r="H656" s="14" t="s">
        <v>186</v>
      </c>
      <c r="I656" s="16">
        <v>2</v>
      </c>
      <c r="J656" s="14" t="s">
        <v>83</v>
      </c>
      <c r="K656" s="14" t="s">
        <v>84</v>
      </c>
      <c r="L656" s="14" t="s">
        <v>85</v>
      </c>
      <c r="M656" s="23">
        <v>0.65</v>
      </c>
      <c r="N656" s="16">
        <v>5</v>
      </c>
      <c r="O656" s="16">
        <v>5</v>
      </c>
      <c r="P656" s="16">
        <v>0</v>
      </c>
      <c r="Q656" s="16">
        <v>9</v>
      </c>
      <c r="R656" s="16">
        <v>0</v>
      </c>
      <c r="S656" s="14" t="s">
        <v>86</v>
      </c>
      <c r="T656" s="16">
        <v>871</v>
      </c>
      <c r="U656" s="16">
        <v>0</v>
      </c>
      <c r="V656" s="18">
        <v>416854</v>
      </c>
      <c r="W656" s="18">
        <v>6624</v>
      </c>
      <c r="X656" s="18">
        <v>4063</v>
      </c>
      <c r="Y656" s="18">
        <v>0</v>
      </c>
      <c r="Z656" s="18">
        <v>0</v>
      </c>
      <c r="AA656" s="18">
        <v>0</v>
      </c>
      <c r="AB656" s="18">
        <v>0</v>
      </c>
      <c r="AC656" s="23">
        <v>0</v>
      </c>
      <c r="AD656" s="14" t="str">
        <f>IF(E656=113,"Linn","Iowa ex-Linn")</f>
        <v>Iowa ex-Linn</v>
      </c>
      <c r="AE656" s="23">
        <f>IFERROR(AB656/W656,"N/M")</f>
        <v>0.0</v>
      </c>
      <c r="AF656" s="14" t="str">
        <f>B656&amp;"|"&amp;TEXT(E656,"000")&amp;"|"&amp;TEXT(M656,"0.0000")</f>
        <v>2016|011|0.6500</v>
      </c>
      <c r="AG656" s="22" t="str">
        <f>IF(AND(B656&gt;=2015,B656&lt;=2024,C656=19,G656=41,I656=2,K656="A",L656="RBUP",M656&gt;=0.5,M656&lt;=0.85),"IN","OUT")</f>
        <v>IN</v>
      </c>
    </row>
    <row r="657" spans="1:33">
      <c r="A657" s="14" t="s">
        <v>185</v>
      </c>
      <c r="B657" s="16">
        <v>2016</v>
      </c>
      <c r="C657" s="16">
        <v>19</v>
      </c>
      <c r="D657" s="14" t="s">
        <v>80</v>
      </c>
      <c r="E657" s="16">
        <v>11</v>
      </c>
      <c r="F657" s="14" t="s">
        <v>91</v>
      </c>
      <c r="G657" s="16">
        <v>41</v>
      </c>
      <c r="H657" s="14" t="s">
        <v>186</v>
      </c>
      <c r="I657" s="16">
        <v>2</v>
      </c>
      <c r="J657" s="14" t="s">
        <v>83</v>
      </c>
      <c r="K657" s="14" t="s">
        <v>84</v>
      </c>
      <c r="L657" s="14" t="s">
        <v>85</v>
      </c>
      <c r="M657" s="23">
        <v>0.7</v>
      </c>
      <c r="N657" s="16">
        <v>14</v>
      </c>
      <c r="O657" s="16">
        <v>10</v>
      </c>
      <c r="P657" s="16">
        <v>0</v>
      </c>
      <c r="Q657" s="16">
        <v>18</v>
      </c>
      <c r="R657" s="16">
        <v>0</v>
      </c>
      <c r="S657" s="14" t="s">
        <v>86</v>
      </c>
      <c r="T657" s="16">
        <v>1639</v>
      </c>
      <c r="U657" s="16">
        <v>0</v>
      </c>
      <c r="V657" s="18">
        <v>764083</v>
      </c>
      <c r="W657" s="18">
        <v>14921</v>
      </c>
      <c r="X657" s="18">
        <v>8899</v>
      </c>
      <c r="Y657" s="18">
        <v>0</v>
      </c>
      <c r="Z657" s="18">
        <v>0</v>
      </c>
      <c r="AA657" s="18">
        <v>0</v>
      </c>
      <c r="AB657" s="18">
        <v>0</v>
      </c>
      <c r="AC657" s="23">
        <v>0</v>
      </c>
      <c r="AD657" s="14" t="str">
        <f>IF(E657=113,"Linn","Iowa ex-Linn")</f>
        <v>Iowa ex-Linn</v>
      </c>
      <c r="AE657" s="23">
        <f>IFERROR(AB657/W657,"N/M")</f>
        <v>0.0</v>
      </c>
      <c r="AF657" s="14" t="str">
        <f>B657&amp;"|"&amp;TEXT(E657,"000")&amp;"|"&amp;TEXT(M657,"0.0000")</f>
        <v>2016|011|0.7000</v>
      </c>
      <c r="AG657" s="22" t="str">
        <f>IF(AND(B657&gt;=2015,B657&lt;=2024,C657=19,G657=41,I657=2,K657="A",L657="RBUP",M657&gt;=0.5,M657&lt;=0.85),"IN","OUT")</f>
        <v>IN</v>
      </c>
    </row>
    <row r="658" spans="1:33">
      <c r="A658" s="14" t="s">
        <v>185</v>
      </c>
      <c r="B658" s="16">
        <v>2016</v>
      </c>
      <c r="C658" s="16">
        <v>19</v>
      </c>
      <c r="D658" s="14" t="s">
        <v>80</v>
      </c>
      <c r="E658" s="16">
        <v>11</v>
      </c>
      <c r="F658" s="14" t="s">
        <v>91</v>
      </c>
      <c r="G658" s="16">
        <v>41</v>
      </c>
      <c r="H658" s="14" t="s">
        <v>186</v>
      </c>
      <c r="I658" s="16">
        <v>2</v>
      </c>
      <c r="J658" s="14" t="s">
        <v>83</v>
      </c>
      <c r="K658" s="14" t="s">
        <v>84</v>
      </c>
      <c r="L658" s="14" t="s">
        <v>85</v>
      </c>
      <c r="M658" s="23">
        <v>0.75</v>
      </c>
      <c r="N658" s="16">
        <v>111</v>
      </c>
      <c r="O658" s="16">
        <v>92</v>
      </c>
      <c r="P658" s="16">
        <v>2</v>
      </c>
      <c r="Q658" s="16">
        <v>127</v>
      </c>
      <c r="R658" s="16">
        <v>2</v>
      </c>
      <c r="S658" s="14" t="s">
        <v>86</v>
      </c>
      <c r="T658" s="16">
        <v>10896</v>
      </c>
      <c r="U658" s="16">
        <v>0</v>
      </c>
      <c r="V658" s="18">
        <v>5891948</v>
      </c>
      <c r="W658" s="18">
        <v>164340</v>
      </c>
      <c r="X658" s="18">
        <v>106842</v>
      </c>
      <c r="Y658" s="18">
        <v>0</v>
      </c>
      <c r="Z658" s="18">
        <v>0</v>
      </c>
      <c r="AA658" s="18">
        <v>0</v>
      </c>
      <c r="AB658" s="18">
        <v>1431</v>
      </c>
      <c r="AC658" s="23">
        <v>0.01</v>
      </c>
      <c r="AD658" s="14" t="str">
        <f>IF(E658=113,"Linn","Iowa ex-Linn")</f>
        <v>Iowa ex-Linn</v>
      </c>
      <c r="AE658" s="23">
        <f>IFERROR(AB658/W658,"N/M")</f>
        <v>0.008707557502738225</v>
      </c>
      <c r="AF658" s="14" t="str">
        <f>B658&amp;"|"&amp;TEXT(E658,"000")&amp;"|"&amp;TEXT(M658,"0.0000")</f>
        <v>2016|011|0.7500</v>
      </c>
      <c r="AG658" s="22" t="str">
        <f>IF(AND(B658&gt;=2015,B658&lt;=2024,C658=19,G658=41,I658=2,K658="A",L658="RBUP",M658&gt;=0.5,M658&lt;=0.85),"IN","OUT")</f>
        <v>IN</v>
      </c>
    </row>
    <row r="659" spans="1:33">
      <c r="A659" s="14" t="s">
        <v>185</v>
      </c>
      <c r="B659" s="16">
        <v>2016</v>
      </c>
      <c r="C659" s="16">
        <v>19</v>
      </c>
      <c r="D659" s="14" t="s">
        <v>80</v>
      </c>
      <c r="E659" s="16">
        <v>11</v>
      </c>
      <c r="F659" s="14" t="s">
        <v>91</v>
      </c>
      <c r="G659" s="16">
        <v>41</v>
      </c>
      <c r="H659" s="14" t="s">
        <v>186</v>
      </c>
      <c r="I659" s="16">
        <v>2</v>
      </c>
      <c r="J659" s="14" t="s">
        <v>83</v>
      </c>
      <c r="K659" s="14" t="s">
        <v>84</v>
      </c>
      <c r="L659" s="14" t="s">
        <v>85</v>
      </c>
      <c r="M659" s="23">
        <v>0.8</v>
      </c>
      <c r="N659" s="16">
        <v>335</v>
      </c>
      <c r="O659" s="16">
        <v>291</v>
      </c>
      <c r="P659" s="16">
        <v>8</v>
      </c>
      <c r="Q659" s="16">
        <v>397</v>
      </c>
      <c r="R659" s="16">
        <v>9</v>
      </c>
      <c r="S659" s="14" t="s">
        <v>86</v>
      </c>
      <c r="T659" s="16">
        <v>57377</v>
      </c>
      <c r="U659" s="16">
        <v>0</v>
      </c>
      <c r="V659" s="18">
        <v>33896186</v>
      </c>
      <c r="W659" s="18">
        <v>1211636</v>
      </c>
      <c r="X659" s="18">
        <v>740110</v>
      </c>
      <c r="Y659" s="18">
        <v>0</v>
      </c>
      <c r="Z659" s="18">
        <v>0</v>
      </c>
      <c r="AA659" s="18">
        <v>0</v>
      </c>
      <c r="AB659" s="18">
        <v>78395</v>
      </c>
      <c r="AC659" s="23">
        <v>0.06</v>
      </c>
      <c r="AD659" s="14" t="str">
        <f>IF(E659=113,"Linn","Iowa ex-Linn")</f>
        <v>Iowa ex-Linn</v>
      </c>
      <c r="AE659" s="23">
        <f>IFERROR(AB659/W659,"N/M")</f>
        <v>0.06470177512058077</v>
      </c>
      <c r="AF659" s="14" t="str">
        <f>B659&amp;"|"&amp;TEXT(E659,"000")&amp;"|"&amp;TEXT(M659,"0.0000")</f>
        <v>2016|011|0.8000</v>
      </c>
      <c r="AG659" s="22" t="str">
        <f>IF(AND(B659&gt;=2015,B659&lt;=2024,C659=19,G659=41,I659=2,K659="A",L659="RBUP",M659&gt;=0.5,M659&lt;=0.85),"IN","OUT")</f>
        <v>IN</v>
      </c>
    </row>
    <row r="660" spans="1:33">
      <c r="A660" s="14" t="s">
        <v>185</v>
      </c>
      <c r="B660" s="16">
        <v>2016</v>
      </c>
      <c r="C660" s="16">
        <v>19</v>
      </c>
      <c r="D660" s="14" t="s">
        <v>80</v>
      </c>
      <c r="E660" s="16">
        <v>11</v>
      </c>
      <c r="F660" s="14" t="s">
        <v>91</v>
      </c>
      <c r="G660" s="16">
        <v>41</v>
      </c>
      <c r="H660" s="14" t="s">
        <v>186</v>
      </c>
      <c r="I660" s="16">
        <v>2</v>
      </c>
      <c r="J660" s="14" t="s">
        <v>83</v>
      </c>
      <c r="K660" s="14" t="s">
        <v>84</v>
      </c>
      <c r="L660" s="14" t="s">
        <v>85</v>
      </c>
      <c r="M660" s="23">
        <v>0.85</v>
      </c>
      <c r="N660" s="16">
        <v>477</v>
      </c>
      <c r="O660" s="16">
        <v>411</v>
      </c>
      <c r="P660" s="16">
        <v>14</v>
      </c>
      <c r="Q660" s="16">
        <v>539</v>
      </c>
      <c r="R660" s="16">
        <v>15</v>
      </c>
      <c r="S660" s="14" t="s">
        <v>86</v>
      </c>
      <c r="T660" s="16">
        <v>101173</v>
      </c>
      <c r="U660" s="16">
        <v>0</v>
      </c>
      <c r="V660" s="18">
        <v>64123012</v>
      </c>
      <c r="W660" s="18">
        <v>2935009</v>
      </c>
      <c r="X660" s="18">
        <v>1451743</v>
      </c>
      <c r="Y660" s="18">
        <v>0</v>
      </c>
      <c r="Z660" s="18">
        <v>0</v>
      </c>
      <c r="AA660" s="18">
        <v>0</v>
      </c>
      <c r="AB660" s="18">
        <v>186250</v>
      </c>
      <c r="AC660" s="23">
        <v>0.06</v>
      </c>
      <c r="AD660" s="14" t="str">
        <f>IF(E660=113,"Linn","Iowa ex-Linn")</f>
        <v>Iowa ex-Linn</v>
      </c>
      <c r="AE660" s="23">
        <f>IFERROR(AB660/W660,"N/M")</f>
        <v>0.06345806776060993</v>
      </c>
      <c r="AF660" s="14" t="str">
        <f>B660&amp;"|"&amp;TEXT(E660,"000")&amp;"|"&amp;TEXT(M660,"0.0000")</f>
        <v>2016|011|0.8500</v>
      </c>
      <c r="AG660" s="22" t="str">
        <f>IF(AND(B660&gt;=2015,B660&lt;=2024,C660=19,G660=41,I660=2,K660="A",L660="RBUP",M660&gt;=0.5,M660&lt;=0.85),"IN","OUT")</f>
        <v>IN</v>
      </c>
    </row>
    <row r="661" spans="1:33">
      <c r="A661" s="14" t="s">
        <v>185</v>
      </c>
      <c r="B661" s="16">
        <v>2016</v>
      </c>
      <c r="C661" s="16">
        <v>19</v>
      </c>
      <c r="D661" s="14" t="s">
        <v>80</v>
      </c>
      <c r="E661" s="16">
        <v>13</v>
      </c>
      <c r="F661" s="14" t="s">
        <v>92</v>
      </c>
      <c r="G661" s="16">
        <v>41</v>
      </c>
      <c r="H661" s="14" t="s">
        <v>186</v>
      </c>
      <c r="I661" s="16">
        <v>2</v>
      </c>
      <c r="J661" s="14" t="s">
        <v>83</v>
      </c>
      <c r="K661" s="14" t="s">
        <v>84</v>
      </c>
      <c r="L661" s="14" t="s">
        <v>85</v>
      </c>
      <c r="M661" s="23">
        <v>0.5</v>
      </c>
      <c r="N661" s="16">
        <v>1</v>
      </c>
      <c r="O661" s="16">
        <v>1</v>
      </c>
      <c r="P661" s="16">
        <v>0</v>
      </c>
      <c r="Q661" s="16">
        <v>1</v>
      </c>
      <c r="R661" s="16">
        <v>0</v>
      </c>
      <c r="S661" s="14" t="s">
        <v>86</v>
      </c>
      <c r="T661" s="16">
        <v>193</v>
      </c>
      <c r="U661" s="16">
        <v>0</v>
      </c>
      <c r="V661" s="18">
        <v>73327</v>
      </c>
      <c r="W661" s="18">
        <v>439</v>
      </c>
      <c r="X661" s="18">
        <v>351</v>
      </c>
      <c r="Y661" s="18">
        <v>0</v>
      </c>
      <c r="Z661" s="18">
        <v>0</v>
      </c>
      <c r="AA661" s="18">
        <v>0</v>
      </c>
      <c r="AB661" s="18">
        <v>0</v>
      </c>
      <c r="AC661" s="23">
        <v>0</v>
      </c>
      <c r="AD661" s="14" t="str">
        <f>IF(E661=113,"Linn","Iowa ex-Linn")</f>
        <v>Iowa ex-Linn</v>
      </c>
      <c r="AE661" s="23">
        <f>IFERROR(AB661/W661,"N/M")</f>
        <v>0.0</v>
      </c>
      <c r="AF661" s="14" t="str">
        <f>B661&amp;"|"&amp;TEXT(E661,"000")&amp;"|"&amp;TEXT(M661,"0.0000")</f>
        <v>2016|013|0.5000</v>
      </c>
      <c r="AG661" s="22" t="str">
        <f>IF(AND(B661&gt;=2015,B661&lt;=2024,C661=19,G661=41,I661=2,K661="A",L661="RBUP",M661&gt;=0.5,M661&lt;=0.85),"IN","OUT")</f>
        <v>IN</v>
      </c>
    </row>
    <row r="662" spans="1:33">
      <c r="A662" s="14" t="s">
        <v>185</v>
      </c>
      <c r="B662" s="16">
        <v>2016</v>
      </c>
      <c r="C662" s="16">
        <v>19</v>
      </c>
      <c r="D662" s="14" t="s">
        <v>80</v>
      </c>
      <c r="E662" s="16">
        <v>13</v>
      </c>
      <c r="F662" s="14" t="s">
        <v>92</v>
      </c>
      <c r="G662" s="16">
        <v>41</v>
      </c>
      <c r="H662" s="14" t="s">
        <v>186</v>
      </c>
      <c r="I662" s="16">
        <v>2</v>
      </c>
      <c r="J662" s="14" t="s">
        <v>83</v>
      </c>
      <c r="K662" s="14" t="s">
        <v>84</v>
      </c>
      <c r="L662" s="14" t="s">
        <v>85</v>
      </c>
      <c r="M662" s="23">
        <v>0.6</v>
      </c>
      <c r="N662" s="16">
        <v>1</v>
      </c>
      <c r="O662" s="16">
        <v>1</v>
      </c>
      <c r="P662" s="16">
        <v>1</v>
      </c>
      <c r="Q662" s="16">
        <v>1</v>
      </c>
      <c r="R662" s="16">
        <v>1</v>
      </c>
      <c r="S662" s="14" t="s">
        <v>86</v>
      </c>
      <c r="T662" s="16">
        <v>1433</v>
      </c>
      <c r="U662" s="16">
        <v>0</v>
      </c>
      <c r="V662" s="18">
        <v>703592</v>
      </c>
      <c r="W662" s="18">
        <v>6464</v>
      </c>
      <c r="X662" s="18">
        <v>5171</v>
      </c>
      <c r="Y662" s="18">
        <v>0</v>
      </c>
      <c r="Z662" s="18">
        <v>0</v>
      </c>
      <c r="AA662" s="18">
        <v>0</v>
      </c>
      <c r="AB662" s="18">
        <v>2940</v>
      </c>
      <c r="AC662" s="23">
        <v>0.45</v>
      </c>
      <c r="AD662" s="14" t="str">
        <f>IF(E662=113,"Linn","Iowa ex-Linn")</f>
        <v>Iowa ex-Linn</v>
      </c>
      <c r="AE662" s="23">
        <f>IFERROR(AB662/W662,"N/M")</f>
        <v>0.45482673267326734</v>
      </c>
      <c r="AF662" s="14" t="str">
        <f>B662&amp;"|"&amp;TEXT(E662,"000")&amp;"|"&amp;TEXT(M662,"0.0000")</f>
        <v>2016|013|0.6000</v>
      </c>
      <c r="AG662" s="22" t="str">
        <f>IF(AND(B662&gt;=2015,B662&lt;=2024,C662=19,G662=41,I662=2,K662="A",L662="RBUP",M662&gt;=0.5,M662&lt;=0.85),"IN","OUT")</f>
        <v>IN</v>
      </c>
    </row>
    <row r="663" spans="1:33">
      <c r="A663" s="14" t="s">
        <v>185</v>
      </c>
      <c r="B663" s="16">
        <v>2016</v>
      </c>
      <c r="C663" s="16">
        <v>19</v>
      </c>
      <c r="D663" s="14" t="s">
        <v>80</v>
      </c>
      <c r="E663" s="16">
        <v>13</v>
      </c>
      <c r="F663" s="14" t="s">
        <v>92</v>
      </c>
      <c r="G663" s="16">
        <v>41</v>
      </c>
      <c r="H663" s="14" t="s">
        <v>186</v>
      </c>
      <c r="I663" s="16">
        <v>2</v>
      </c>
      <c r="J663" s="14" t="s">
        <v>83</v>
      </c>
      <c r="K663" s="14" t="s">
        <v>84</v>
      </c>
      <c r="L663" s="14" t="s">
        <v>85</v>
      </c>
      <c r="M663" s="23">
        <v>0.65</v>
      </c>
      <c r="N663" s="16">
        <v>10</v>
      </c>
      <c r="O663" s="16">
        <v>9</v>
      </c>
      <c r="P663" s="16">
        <v>0</v>
      </c>
      <c r="Q663" s="16">
        <v>9</v>
      </c>
      <c r="R663" s="16">
        <v>0</v>
      </c>
      <c r="S663" s="14" t="s">
        <v>86</v>
      </c>
      <c r="T663" s="16">
        <v>249</v>
      </c>
      <c r="U663" s="16">
        <v>0</v>
      </c>
      <c r="V663" s="18">
        <v>112154</v>
      </c>
      <c r="W663" s="18">
        <v>2363</v>
      </c>
      <c r="X663" s="18">
        <v>1534</v>
      </c>
      <c r="Y663" s="18">
        <v>0</v>
      </c>
      <c r="Z663" s="18">
        <v>0</v>
      </c>
      <c r="AA663" s="18">
        <v>0</v>
      </c>
      <c r="AB663" s="18">
        <v>0</v>
      </c>
      <c r="AC663" s="23">
        <v>0</v>
      </c>
      <c r="AD663" s="14" t="str">
        <f>IF(E663=113,"Linn","Iowa ex-Linn")</f>
        <v>Iowa ex-Linn</v>
      </c>
      <c r="AE663" s="23">
        <f>IFERROR(AB663/W663,"N/M")</f>
        <v>0.0</v>
      </c>
      <c r="AF663" s="14" t="str">
        <f>B663&amp;"|"&amp;TEXT(E663,"000")&amp;"|"&amp;TEXT(M663,"0.0000")</f>
        <v>2016|013|0.6500</v>
      </c>
      <c r="AG663" s="22" t="str">
        <f>IF(AND(B663&gt;=2015,B663&lt;=2024,C663=19,G663=41,I663=2,K663="A",L663="RBUP",M663&gt;=0.5,M663&lt;=0.85),"IN","OUT")</f>
        <v>IN</v>
      </c>
    </row>
    <row r="664" spans="1:33">
      <c r="A664" s="14" t="s">
        <v>185</v>
      </c>
      <c r="B664" s="16">
        <v>2016</v>
      </c>
      <c r="C664" s="16">
        <v>19</v>
      </c>
      <c r="D664" s="14" t="s">
        <v>80</v>
      </c>
      <c r="E664" s="16">
        <v>13</v>
      </c>
      <c r="F664" s="14" t="s">
        <v>92</v>
      </c>
      <c r="G664" s="16">
        <v>41</v>
      </c>
      <c r="H664" s="14" t="s">
        <v>186</v>
      </c>
      <c r="I664" s="16">
        <v>2</v>
      </c>
      <c r="J664" s="14" t="s">
        <v>83</v>
      </c>
      <c r="K664" s="14" t="s">
        <v>84</v>
      </c>
      <c r="L664" s="14" t="s">
        <v>85</v>
      </c>
      <c r="M664" s="23">
        <v>0.7</v>
      </c>
      <c r="N664" s="16">
        <v>25</v>
      </c>
      <c r="O664" s="16">
        <v>22</v>
      </c>
      <c r="P664" s="16">
        <v>0</v>
      </c>
      <c r="Q664" s="16">
        <v>30</v>
      </c>
      <c r="R664" s="16">
        <v>0</v>
      </c>
      <c r="S664" s="14" t="s">
        <v>86</v>
      </c>
      <c r="T664" s="16">
        <v>1484</v>
      </c>
      <c r="U664" s="16">
        <v>0</v>
      </c>
      <c r="V664" s="18">
        <v>715988</v>
      </c>
      <c r="W664" s="18">
        <v>18113</v>
      </c>
      <c r="X664" s="18">
        <v>12023</v>
      </c>
      <c r="Y664" s="18">
        <v>0</v>
      </c>
      <c r="Z664" s="18">
        <v>0</v>
      </c>
      <c r="AA664" s="18">
        <v>0</v>
      </c>
      <c r="AB664" s="18">
        <v>0</v>
      </c>
      <c r="AC664" s="23">
        <v>0</v>
      </c>
      <c r="AD664" s="14" t="str">
        <f>IF(E664=113,"Linn","Iowa ex-Linn")</f>
        <v>Iowa ex-Linn</v>
      </c>
      <c r="AE664" s="23">
        <f>IFERROR(AB664/W664,"N/M")</f>
        <v>0.0</v>
      </c>
      <c r="AF664" s="14" t="str">
        <f>B664&amp;"|"&amp;TEXT(E664,"000")&amp;"|"&amp;TEXT(M664,"0.0000")</f>
        <v>2016|013|0.7000</v>
      </c>
      <c r="AG664" s="22" t="str">
        <f>IF(AND(B664&gt;=2015,B664&lt;=2024,C664=19,G664=41,I664=2,K664="A",L664="RBUP",M664&gt;=0.5,M664&lt;=0.85),"IN","OUT")</f>
        <v>IN</v>
      </c>
    </row>
    <row r="665" spans="1:33">
      <c r="A665" s="14" t="s">
        <v>185</v>
      </c>
      <c r="B665" s="16">
        <v>2016</v>
      </c>
      <c r="C665" s="16">
        <v>19</v>
      </c>
      <c r="D665" s="14" t="s">
        <v>80</v>
      </c>
      <c r="E665" s="16">
        <v>13</v>
      </c>
      <c r="F665" s="14" t="s">
        <v>92</v>
      </c>
      <c r="G665" s="16">
        <v>41</v>
      </c>
      <c r="H665" s="14" t="s">
        <v>186</v>
      </c>
      <c r="I665" s="16">
        <v>2</v>
      </c>
      <c r="J665" s="14" t="s">
        <v>83</v>
      </c>
      <c r="K665" s="14" t="s">
        <v>84</v>
      </c>
      <c r="L665" s="14" t="s">
        <v>85</v>
      </c>
      <c r="M665" s="23">
        <v>0.75</v>
      </c>
      <c r="N665" s="16">
        <v>89</v>
      </c>
      <c r="O665" s="16">
        <v>79</v>
      </c>
      <c r="P665" s="16">
        <v>1</v>
      </c>
      <c r="Q665" s="16">
        <v>92</v>
      </c>
      <c r="R665" s="16">
        <v>1</v>
      </c>
      <c r="S665" s="14" t="s">
        <v>86</v>
      </c>
      <c r="T665" s="16">
        <v>8811</v>
      </c>
      <c r="U665" s="16">
        <v>0</v>
      </c>
      <c r="V665" s="18">
        <v>4706234</v>
      </c>
      <c r="W665" s="18">
        <v>163395</v>
      </c>
      <c r="X665" s="18">
        <v>112698</v>
      </c>
      <c r="Y665" s="18">
        <v>0</v>
      </c>
      <c r="Z665" s="18">
        <v>0</v>
      </c>
      <c r="AA665" s="18">
        <v>0</v>
      </c>
      <c r="AB665" s="18">
        <v>6841</v>
      </c>
      <c r="AC665" s="23">
        <v>0.04</v>
      </c>
      <c r="AD665" s="14" t="str">
        <f>IF(E665=113,"Linn","Iowa ex-Linn")</f>
        <v>Iowa ex-Linn</v>
      </c>
      <c r="AE665" s="23">
        <f>IFERROR(AB665/W665,"N/M")</f>
        <v>0.04186786621377643</v>
      </c>
      <c r="AF665" s="14" t="str">
        <f>B665&amp;"|"&amp;TEXT(E665,"000")&amp;"|"&amp;TEXT(M665,"0.0000")</f>
        <v>2016|013|0.7500</v>
      </c>
      <c r="AG665" s="22" t="str">
        <f>IF(AND(B665&gt;=2015,B665&lt;=2024,C665=19,G665=41,I665=2,K665="A",L665="RBUP",M665&gt;=0.5,M665&lt;=0.85),"IN","OUT")</f>
        <v>IN</v>
      </c>
    </row>
    <row r="666" spans="1:33">
      <c r="A666" s="14" t="s">
        <v>185</v>
      </c>
      <c r="B666" s="16">
        <v>2016</v>
      </c>
      <c r="C666" s="16">
        <v>19</v>
      </c>
      <c r="D666" s="14" t="s">
        <v>80</v>
      </c>
      <c r="E666" s="16">
        <v>13</v>
      </c>
      <c r="F666" s="14" t="s">
        <v>92</v>
      </c>
      <c r="G666" s="16">
        <v>41</v>
      </c>
      <c r="H666" s="14" t="s">
        <v>186</v>
      </c>
      <c r="I666" s="16">
        <v>2</v>
      </c>
      <c r="J666" s="14" t="s">
        <v>83</v>
      </c>
      <c r="K666" s="14" t="s">
        <v>84</v>
      </c>
      <c r="L666" s="14" t="s">
        <v>85</v>
      </c>
      <c r="M666" s="23">
        <v>0.8</v>
      </c>
      <c r="N666" s="16">
        <v>239</v>
      </c>
      <c r="O666" s="16">
        <v>196</v>
      </c>
      <c r="P666" s="16">
        <v>3</v>
      </c>
      <c r="Q666" s="16">
        <v>269</v>
      </c>
      <c r="R666" s="16">
        <v>3</v>
      </c>
      <c r="S666" s="14" t="s">
        <v>86</v>
      </c>
      <c r="T666" s="16">
        <v>39985</v>
      </c>
      <c r="U666" s="16">
        <v>0</v>
      </c>
      <c r="V666" s="18">
        <v>23308030</v>
      </c>
      <c r="W666" s="18">
        <v>1030580</v>
      </c>
      <c r="X666" s="18">
        <v>621064</v>
      </c>
      <c r="Y666" s="18">
        <v>0</v>
      </c>
      <c r="Z666" s="18">
        <v>0</v>
      </c>
      <c r="AA666" s="18">
        <v>0</v>
      </c>
      <c r="AB666" s="18">
        <v>26241</v>
      </c>
      <c r="AC666" s="23">
        <v>0.03</v>
      </c>
      <c r="AD666" s="14" t="str">
        <f>IF(E666=113,"Linn","Iowa ex-Linn")</f>
        <v>Iowa ex-Linn</v>
      </c>
      <c r="AE666" s="23">
        <f>IFERROR(AB666/W666,"N/M")</f>
        <v>0.0254623610006016</v>
      </c>
      <c r="AF666" s="14" t="str">
        <f>B666&amp;"|"&amp;TEXT(E666,"000")&amp;"|"&amp;TEXT(M666,"0.0000")</f>
        <v>2016|013|0.8000</v>
      </c>
      <c r="AG666" s="22" t="str">
        <f>IF(AND(B666&gt;=2015,B666&lt;=2024,C666=19,G666=41,I666=2,K666="A",L666="RBUP",M666&gt;=0.5,M666&lt;=0.85),"IN","OUT")</f>
        <v>IN</v>
      </c>
    </row>
    <row r="667" spans="1:33">
      <c r="A667" s="14" t="s">
        <v>185</v>
      </c>
      <c r="B667" s="16">
        <v>2016</v>
      </c>
      <c r="C667" s="16">
        <v>19</v>
      </c>
      <c r="D667" s="14" t="s">
        <v>80</v>
      </c>
      <c r="E667" s="16">
        <v>13</v>
      </c>
      <c r="F667" s="14" t="s">
        <v>92</v>
      </c>
      <c r="G667" s="16">
        <v>41</v>
      </c>
      <c r="H667" s="14" t="s">
        <v>186</v>
      </c>
      <c r="I667" s="16">
        <v>2</v>
      </c>
      <c r="J667" s="14" t="s">
        <v>83</v>
      </c>
      <c r="K667" s="14" t="s">
        <v>84</v>
      </c>
      <c r="L667" s="14" t="s">
        <v>85</v>
      </c>
      <c r="M667" s="23">
        <v>0.85</v>
      </c>
      <c r="N667" s="16">
        <v>359</v>
      </c>
      <c r="O667" s="16">
        <v>309</v>
      </c>
      <c r="P667" s="16">
        <v>26</v>
      </c>
      <c r="Q667" s="16">
        <v>511</v>
      </c>
      <c r="R667" s="16">
        <v>38</v>
      </c>
      <c r="S667" s="14" t="s">
        <v>86</v>
      </c>
      <c r="T667" s="16">
        <v>81222</v>
      </c>
      <c r="U667" s="16">
        <v>0</v>
      </c>
      <c r="V667" s="18">
        <v>49375472</v>
      </c>
      <c r="W667" s="18">
        <v>2628762</v>
      </c>
      <c r="X667" s="18">
        <v>1260645</v>
      </c>
      <c r="Y667" s="18">
        <v>0</v>
      </c>
      <c r="Z667" s="18">
        <v>0</v>
      </c>
      <c r="AA667" s="18">
        <v>0</v>
      </c>
      <c r="AB667" s="18">
        <v>317466</v>
      </c>
      <c r="AC667" s="23">
        <v>0.12</v>
      </c>
      <c r="AD667" s="14" t="str">
        <f>IF(E667=113,"Linn","Iowa ex-Linn")</f>
        <v>Iowa ex-Linn</v>
      </c>
      <c r="AE667" s="23">
        <f>IFERROR(AB667/W667,"N/M")</f>
        <v>0.12076635313504988</v>
      </c>
      <c r="AF667" s="14" t="str">
        <f>B667&amp;"|"&amp;TEXT(E667,"000")&amp;"|"&amp;TEXT(M667,"0.0000")</f>
        <v>2016|013|0.8500</v>
      </c>
      <c r="AG667" s="22" t="str">
        <f>IF(AND(B667&gt;=2015,B667&lt;=2024,C667=19,G667=41,I667=2,K667="A",L667="RBUP",M667&gt;=0.5,M667&lt;=0.85),"IN","OUT")</f>
        <v>IN</v>
      </c>
    </row>
    <row r="668" spans="1:33">
      <c r="A668" s="14" t="s">
        <v>185</v>
      </c>
      <c r="B668" s="16">
        <v>2016</v>
      </c>
      <c r="C668" s="16">
        <v>19</v>
      </c>
      <c r="D668" s="14" t="s">
        <v>80</v>
      </c>
      <c r="E668" s="16">
        <v>15</v>
      </c>
      <c r="F668" s="14" t="s">
        <v>93</v>
      </c>
      <c r="G668" s="16">
        <v>41</v>
      </c>
      <c r="H668" s="14" t="s">
        <v>186</v>
      </c>
      <c r="I668" s="16">
        <v>2</v>
      </c>
      <c r="J668" s="14" t="s">
        <v>83</v>
      </c>
      <c r="K668" s="14" t="s">
        <v>84</v>
      </c>
      <c r="L668" s="14" t="s">
        <v>85</v>
      </c>
      <c r="M668" s="23">
        <v>0.5</v>
      </c>
      <c r="N668" s="16">
        <v>1</v>
      </c>
      <c r="O668" s="16">
        <v>0</v>
      </c>
      <c r="P668" s="16">
        <v>0</v>
      </c>
      <c r="Q668" s="16">
        <v>0</v>
      </c>
      <c r="R668" s="16">
        <v>0</v>
      </c>
      <c r="S668" s="14" t="s">
        <v>86</v>
      </c>
      <c r="T668" s="16">
        <v>0</v>
      </c>
      <c r="U668" s="16">
        <v>0</v>
      </c>
      <c r="V668" s="18">
        <v>0</v>
      </c>
      <c r="W668" s="18">
        <v>0</v>
      </c>
      <c r="X668" s="18">
        <v>0</v>
      </c>
      <c r="Y668" s="18">
        <v>0</v>
      </c>
      <c r="Z668" s="18">
        <v>0</v>
      </c>
      <c r="AA668" s="18">
        <v>0</v>
      </c>
      <c r="AB668" s="18">
        <v>0</v>
      </c>
      <c r="AC668" s="23">
        <v>0</v>
      </c>
      <c r="AD668" s="14" t="str">
        <f>IF(E668=113,"Linn","Iowa ex-Linn")</f>
        <v>Iowa ex-Linn</v>
      </c>
      <c r="AE668" s="23" t="str">
        <f>IFERROR(AB668/W668,"N/M")</f>
        <v>N/M</v>
      </c>
      <c r="AF668" s="14" t="str">
        <f>B668&amp;"|"&amp;TEXT(E668,"000")&amp;"|"&amp;TEXT(M668,"0.0000")</f>
        <v>2016|015|0.5000</v>
      </c>
      <c r="AG668" s="22" t="str">
        <f>IF(AND(B668&gt;=2015,B668&lt;=2024,C668=19,G668=41,I668=2,K668="A",L668="RBUP",M668&gt;=0.5,M668&lt;=0.85),"IN","OUT")</f>
        <v>IN</v>
      </c>
    </row>
    <row r="669" spans="1:33">
      <c r="A669" s="14" t="s">
        <v>185</v>
      </c>
      <c r="B669" s="16">
        <v>2016</v>
      </c>
      <c r="C669" s="16">
        <v>19</v>
      </c>
      <c r="D669" s="14" t="s">
        <v>80</v>
      </c>
      <c r="E669" s="16">
        <v>15</v>
      </c>
      <c r="F669" s="14" t="s">
        <v>93</v>
      </c>
      <c r="G669" s="16">
        <v>41</v>
      </c>
      <c r="H669" s="14" t="s">
        <v>186</v>
      </c>
      <c r="I669" s="16">
        <v>2</v>
      </c>
      <c r="J669" s="14" t="s">
        <v>83</v>
      </c>
      <c r="K669" s="14" t="s">
        <v>84</v>
      </c>
      <c r="L669" s="14" t="s">
        <v>85</v>
      </c>
      <c r="M669" s="23">
        <v>0.65</v>
      </c>
      <c r="N669" s="16">
        <v>4</v>
      </c>
      <c r="O669" s="16">
        <v>3</v>
      </c>
      <c r="P669" s="16">
        <v>0</v>
      </c>
      <c r="Q669" s="16">
        <v>3</v>
      </c>
      <c r="R669" s="16">
        <v>0</v>
      </c>
      <c r="S669" s="14" t="s">
        <v>86</v>
      </c>
      <c r="T669" s="16">
        <v>207</v>
      </c>
      <c r="U669" s="16">
        <v>0</v>
      </c>
      <c r="V669" s="18">
        <v>88595</v>
      </c>
      <c r="W669" s="18">
        <v>1079</v>
      </c>
      <c r="X669" s="18">
        <v>637</v>
      </c>
      <c r="Y669" s="18">
        <v>0</v>
      </c>
      <c r="Z669" s="18">
        <v>0</v>
      </c>
      <c r="AA669" s="18">
        <v>0</v>
      </c>
      <c r="AB669" s="18">
        <v>0</v>
      </c>
      <c r="AC669" s="23">
        <v>0</v>
      </c>
      <c r="AD669" s="14" t="str">
        <f>IF(E669=113,"Linn","Iowa ex-Linn")</f>
        <v>Iowa ex-Linn</v>
      </c>
      <c r="AE669" s="23">
        <f>IFERROR(AB669/W669,"N/M")</f>
        <v>0.0</v>
      </c>
      <c r="AF669" s="14" t="str">
        <f>B669&amp;"|"&amp;TEXT(E669,"000")&amp;"|"&amp;TEXT(M669,"0.0000")</f>
        <v>2016|015|0.6500</v>
      </c>
      <c r="AG669" s="22" t="str">
        <f>IF(AND(B669&gt;=2015,B669&lt;=2024,C669=19,G669=41,I669=2,K669="A",L669="RBUP",M669&gt;=0.5,M669&lt;=0.85),"IN","OUT")</f>
        <v>IN</v>
      </c>
    </row>
    <row r="670" spans="1:33">
      <c r="A670" s="14" t="s">
        <v>185</v>
      </c>
      <c r="B670" s="16">
        <v>2016</v>
      </c>
      <c r="C670" s="16">
        <v>19</v>
      </c>
      <c r="D670" s="14" t="s">
        <v>80</v>
      </c>
      <c r="E670" s="16">
        <v>15</v>
      </c>
      <c r="F670" s="14" t="s">
        <v>93</v>
      </c>
      <c r="G670" s="16">
        <v>41</v>
      </c>
      <c r="H670" s="14" t="s">
        <v>186</v>
      </c>
      <c r="I670" s="16">
        <v>2</v>
      </c>
      <c r="J670" s="14" t="s">
        <v>83</v>
      </c>
      <c r="K670" s="14" t="s">
        <v>84</v>
      </c>
      <c r="L670" s="14" t="s">
        <v>85</v>
      </c>
      <c r="M670" s="23">
        <v>0.7</v>
      </c>
      <c r="N670" s="16">
        <v>25</v>
      </c>
      <c r="O670" s="16">
        <v>20</v>
      </c>
      <c r="P670" s="16">
        <v>0</v>
      </c>
      <c r="Q670" s="16">
        <v>26</v>
      </c>
      <c r="R670" s="16">
        <v>0</v>
      </c>
      <c r="S670" s="14" t="s">
        <v>86</v>
      </c>
      <c r="T670" s="16">
        <v>939</v>
      </c>
      <c r="U670" s="16">
        <v>0</v>
      </c>
      <c r="V670" s="18">
        <v>457448</v>
      </c>
      <c r="W670" s="18">
        <v>8604</v>
      </c>
      <c r="X670" s="18">
        <v>5093</v>
      </c>
      <c r="Y670" s="18">
        <v>0</v>
      </c>
      <c r="Z670" s="18">
        <v>0</v>
      </c>
      <c r="AA670" s="18">
        <v>0</v>
      </c>
      <c r="AB670" s="18">
        <v>0</v>
      </c>
      <c r="AC670" s="23">
        <v>0</v>
      </c>
      <c r="AD670" s="14" t="str">
        <f>IF(E670=113,"Linn","Iowa ex-Linn")</f>
        <v>Iowa ex-Linn</v>
      </c>
      <c r="AE670" s="23">
        <f>IFERROR(AB670/W670,"N/M")</f>
        <v>0.0</v>
      </c>
      <c r="AF670" s="14" t="str">
        <f>B670&amp;"|"&amp;TEXT(E670,"000")&amp;"|"&amp;TEXT(M670,"0.0000")</f>
        <v>2016|015|0.7000</v>
      </c>
      <c r="AG670" s="22" t="str">
        <f>IF(AND(B670&gt;=2015,B670&lt;=2024,C670=19,G670=41,I670=2,K670="A",L670="RBUP",M670&gt;=0.5,M670&lt;=0.85),"IN","OUT")</f>
        <v>IN</v>
      </c>
    </row>
    <row r="671" spans="1:33">
      <c r="A671" s="14" t="s">
        <v>185</v>
      </c>
      <c r="B671" s="16">
        <v>2016</v>
      </c>
      <c r="C671" s="16">
        <v>19</v>
      </c>
      <c r="D671" s="14" t="s">
        <v>80</v>
      </c>
      <c r="E671" s="16">
        <v>15</v>
      </c>
      <c r="F671" s="14" t="s">
        <v>93</v>
      </c>
      <c r="G671" s="16">
        <v>41</v>
      </c>
      <c r="H671" s="14" t="s">
        <v>186</v>
      </c>
      <c r="I671" s="16">
        <v>2</v>
      </c>
      <c r="J671" s="14" t="s">
        <v>83</v>
      </c>
      <c r="K671" s="14" t="s">
        <v>84</v>
      </c>
      <c r="L671" s="14" t="s">
        <v>85</v>
      </c>
      <c r="M671" s="23">
        <v>0.75</v>
      </c>
      <c r="N671" s="16">
        <v>90</v>
      </c>
      <c r="O671" s="16">
        <v>77</v>
      </c>
      <c r="P671" s="16">
        <v>0</v>
      </c>
      <c r="Q671" s="16">
        <v>165</v>
      </c>
      <c r="R671" s="16">
        <v>0</v>
      </c>
      <c r="S671" s="14" t="s">
        <v>86</v>
      </c>
      <c r="T671" s="16">
        <v>9396</v>
      </c>
      <c r="U671" s="16">
        <v>0</v>
      </c>
      <c r="V671" s="18">
        <v>5044624</v>
      </c>
      <c r="W671" s="18">
        <v>154973</v>
      </c>
      <c r="X671" s="18">
        <v>87948</v>
      </c>
      <c r="Y671" s="18">
        <v>0</v>
      </c>
      <c r="Z671" s="18">
        <v>0</v>
      </c>
      <c r="AA671" s="18">
        <v>0</v>
      </c>
      <c r="AB671" s="18">
        <v>0</v>
      </c>
      <c r="AC671" s="23">
        <v>0</v>
      </c>
      <c r="AD671" s="14" t="str">
        <f>IF(E671=113,"Linn","Iowa ex-Linn")</f>
        <v>Iowa ex-Linn</v>
      </c>
      <c r="AE671" s="23">
        <f>IFERROR(AB671/W671,"N/M")</f>
        <v>0.0</v>
      </c>
      <c r="AF671" s="14" t="str">
        <f>B671&amp;"|"&amp;TEXT(E671,"000")&amp;"|"&amp;TEXT(M671,"0.0000")</f>
        <v>2016|015|0.7500</v>
      </c>
      <c r="AG671" s="22" t="str">
        <f>IF(AND(B671&gt;=2015,B671&lt;=2024,C671=19,G671=41,I671=2,K671="A",L671="RBUP",M671&gt;=0.5,M671&lt;=0.85),"IN","OUT")</f>
        <v>IN</v>
      </c>
    </row>
    <row r="672" spans="1:33">
      <c r="A672" s="14" t="s">
        <v>185</v>
      </c>
      <c r="B672" s="16">
        <v>2016</v>
      </c>
      <c r="C672" s="16">
        <v>19</v>
      </c>
      <c r="D672" s="14" t="s">
        <v>80</v>
      </c>
      <c r="E672" s="16">
        <v>15</v>
      </c>
      <c r="F672" s="14" t="s">
        <v>93</v>
      </c>
      <c r="G672" s="16">
        <v>41</v>
      </c>
      <c r="H672" s="14" t="s">
        <v>186</v>
      </c>
      <c r="I672" s="16">
        <v>2</v>
      </c>
      <c r="J672" s="14" t="s">
        <v>83</v>
      </c>
      <c r="K672" s="14" t="s">
        <v>84</v>
      </c>
      <c r="L672" s="14" t="s">
        <v>85</v>
      </c>
      <c r="M672" s="23">
        <v>0.8</v>
      </c>
      <c r="N672" s="16">
        <v>288</v>
      </c>
      <c r="O672" s="16">
        <v>233</v>
      </c>
      <c r="P672" s="16">
        <v>9</v>
      </c>
      <c r="Q672" s="16">
        <v>529</v>
      </c>
      <c r="R672" s="16">
        <v>9</v>
      </c>
      <c r="S672" s="14" t="s">
        <v>86</v>
      </c>
      <c r="T672" s="16">
        <v>47974</v>
      </c>
      <c r="U672" s="16">
        <v>0</v>
      </c>
      <c r="V672" s="18">
        <v>27971069</v>
      </c>
      <c r="W672" s="18">
        <v>1126194</v>
      </c>
      <c r="X672" s="18">
        <v>620878</v>
      </c>
      <c r="Y672" s="18">
        <v>0</v>
      </c>
      <c r="Z672" s="18">
        <v>0</v>
      </c>
      <c r="AA672" s="18">
        <v>0</v>
      </c>
      <c r="AB672" s="18">
        <v>46058</v>
      </c>
      <c r="AC672" s="23">
        <v>0.04</v>
      </c>
      <c r="AD672" s="14" t="str">
        <f>IF(E672=113,"Linn","Iowa ex-Linn")</f>
        <v>Iowa ex-Linn</v>
      </c>
      <c r="AE672" s="23">
        <f>IFERROR(AB672/W672,"N/M")</f>
        <v>0.04089703905366216</v>
      </c>
      <c r="AF672" s="14" t="str">
        <f>B672&amp;"|"&amp;TEXT(E672,"000")&amp;"|"&amp;TEXT(M672,"0.0000")</f>
        <v>2016|015|0.8000</v>
      </c>
      <c r="AG672" s="22" t="str">
        <f>IF(AND(B672&gt;=2015,B672&lt;=2024,C672=19,G672=41,I672=2,K672="A",L672="RBUP",M672&gt;=0.5,M672&lt;=0.85),"IN","OUT")</f>
        <v>IN</v>
      </c>
    </row>
    <row r="673" spans="1:33">
      <c r="A673" s="14" t="s">
        <v>185</v>
      </c>
      <c r="B673" s="16">
        <v>2016</v>
      </c>
      <c r="C673" s="16">
        <v>19</v>
      </c>
      <c r="D673" s="14" t="s">
        <v>80</v>
      </c>
      <c r="E673" s="16">
        <v>15</v>
      </c>
      <c r="F673" s="14" t="s">
        <v>93</v>
      </c>
      <c r="G673" s="16">
        <v>41</v>
      </c>
      <c r="H673" s="14" t="s">
        <v>186</v>
      </c>
      <c r="I673" s="16">
        <v>2</v>
      </c>
      <c r="J673" s="14" t="s">
        <v>83</v>
      </c>
      <c r="K673" s="14" t="s">
        <v>84</v>
      </c>
      <c r="L673" s="14" t="s">
        <v>85</v>
      </c>
      <c r="M673" s="23">
        <v>0.85</v>
      </c>
      <c r="N673" s="16">
        <v>443</v>
      </c>
      <c r="O673" s="16">
        <v>376</v>
      </c>
      <c r="P673" s="16">
        <v>19</v>
      </c>
      <c r="Q673" s="16">
        <v>782</v>
      </c>
      <c r="R673" s="16">
        <v>27</v>
      </c>
      <c r="S673" s="14" t="s">
        <v>86</v>
      </c>
      <c r="T673" s="16">
        <v>93220</v>
      </c>
      <c r="U673" s="16">
        <v>0</v>
      </c>
      <c r="V673" s="18">
        <v>57745631</v>
      </c>
      <c r="W673" s="18">
        <v>2836321</v>
      </c>
      <c r="X673" s="18">
        <v>1297128</v>
      </c>
      <c r="Y673" s="18">
        <v>0</v>
      </c>
      <c r="Z673" s="18">
        <v>0</v>
      </c>
      <c r="AA673" s="18">
        <v>0</v>
      </c>
      <c r="AB673" s="18">
        <v>70694</v>
      </c>
      <c r="AC673" s="23">
        <v>0.02</v>
      </c>
      <c r="AD673" s="14" t="str">
        <f>IF(E673=113,"Linn","Iowa ex-Linn")</f>
        <v>Iowa ex-Linn</v>
      </c>
      <c r="AE673" s="23">
        <f>IFERROR(AB673/W673,"N/M")</f>
        <v>0.024924541333650175</v>
      </c>
      <c r="AF673" s="14" t="str">
        <f>B673&amp;"|"&amp;TEXT(E673,"000")&amp;"|"&amp;TEXT(M673,"0.0000")</f>
        <v>2016|015|0.8500</v>
      </c>
      <c r="AG673" s="22" t="str">
        <f>IF(AND(B673&gt;=2015,B673&lt;=2024,C673=19,G673=41,I673=2,K673="A",L673="RBUP",M673&gt;=0.5,M673&lt;=0.85),"IN","OUT")</f>
        <v>IN</v>
      </c>
    </row>
    <row r="674" spans="1:33">
      <c r="A674" s="14" t="s">
        <v>185</v>
      </c>
      <c r="B674" s="16">
        <v>2016</v>
      </c>
      <c r="C674" s="16">
        <v>19</v>
      </c>
      <c r="D674" s="14" t="s">
        <v>80</v>
      </c>
      <c r="E674" s="16">
        <v>17</v>
      </c>
      <c r="F674" s="14" t="s">
        <v>94</v>
      </c>
      <c r="G674" s="16">
        <v>41</v>
      </c>
      <c r="H674" s="14" t="s">
        <v>186</v>
      </c>
      <c r="I674" s="16">
        <v>2</v>
      </c>
      <c r="J674" s="14" t="s">
        <v>83</v>
      </c>
      <c r="K674" s="14" t="s">
        <v>84</v>
      </c>
      <c r="L674" s="14" t="s">
        <v>85</v>
      </c>
      <c r="M674" s="23">
        <v>0.5</v>
      </c>
      <c r="N674" s="16">
        <v>2</v>
      </c>
      <c r="O674" s="16">
        <v>1</v>
      </c>
      <c r="P674" s="16">
        <v>0</v>
      </c>
      <c r="Q674" s="16">
        <v>1</v>
      </c>
      <c r="R674" s="16">
        <v>0</v>
      </c>
      <c r="S674" s="14" t="s">
        <v>86</v>
      </c>
      <c r="T674" s="16">
        <v>38</v>
      </c>
      <c r="U674" s="16">
        <v>0</v>
      </c>
      <c r="V674" s="18">
        <v>14339</v>
      </c>
      <c r="W674" s="18">
        <v>1042</v>
      </c>
      <c r="X674" s="18">
        <v>698</v>
      </c>
      <c r="Y674" s="18">
        <v>0</v>
      </c>
      <c r="Z674" s="18">
        <v>0</v>
      </c>
      <c r="AA674" s="18">
        <v>0</v>
      </c>
      <c r="AB674" s="18">
        <v>0</v>
      </c>
      <c r="AC674" s="23">
        <v>0</v>
      </c>
      <c r="AD674" s="14" t="str">
        <f>IF(E674=113,"Linn","Iowa ex-Linn")</f>
        <v>Iowa ex-Linn</v>
      </c>
      <c r="AE674" s="23">
        <f>IFERROR(AB674/W674,"N/M")</f>
        <v>0.0</v>
      </c>
      <c r="AF674" s="14" t="str">
        <f>B674&amp;"|"&amp;TEXT(E674,"000")&amp;"|"&amp;TEXT(M674,"0.0000")</f>
        <v>2016|017|0.5000</v>
      </c>
      <c r="AG674" s="22" t="str">
        <f>IF(AND(B674&gt;=2015,B674&lt;=2024,C674=19,G674=41,I674=2,K674="A",L674="RBUP",M674&gt;=0.5,M674&lt;=0.85),"IN","OUT")</f>
        <v>IN</v>
      </c>
    </row>
    <row r="675" spans="1:33">
      <c r="A675" s="14" t="s">
        <v>185</v>
      </c>
      <c r="B675" s="16">
        <v>2016</v>
      </c>
      <c r="C675" s="16">
        <v>19</v>
      </c>
      <c r="D675" s="14" t="s">
        <v>80</v>
      </c>
      <c r="E675" s="16">
        <v>17</v>
      </c>
      <c r="F675" s="14" t="s">
        <v>94</v>
      </c>
      <c r="G675" s="16">
        <v>41</v>
      </c>
      <c r="H675" s="14" t="s">
        <v>186</v>
      </c>
      <c r="I675" s="16">
        <v>2</v>
      </c>
      <c r="J675" s="14" t="s">
        <v>83</v>
      </c>
      <c r="K675" s="14" t="s">
        <v>84</v>
      </c>
      <c r="L675" s="14" t="s">
        <v>85</v>
      </c>
      <c r="M675" s="23">
        <v>0.65</v>
      </c>
      <c r="N675" s="16">
        <v>1</v>
      </c>
      <c r="O675" s="16">
        <v>1</v>
      </c>
      <c r="P675" s="16">
        <v>0</v>
      </c>
      <c r="Q675" s="16">
        <v>1</v>
      </c>
      <c r="R675" s="16">
        <v>0</v>
      </c>
      <c r="S675" s="14" t="s">
        <v>86</v>
      </c>
      <c r="T675" s="16">
        <v>35</v>
      </c>
      <c r="U675" s="16">
        <v>0</v>
      </c>
      <c r="V675" s="18">
        <v>14886</v>
      </c>
      <c r="W675" s="18">
        <v>198</v>
      </c>
      <c r="X675" s="18">
        <v>117</v>
      </c>
      <c r="Y675" s="18">
        <v>0</v>
      </c>
      <c r="Z675" s="18">
        <v>0</v>
      </c>
      <c r="AA675" s="18">
        <v>0</v>
      </c>
      <c r="AB675" s="18">
        <v>0</v>
      </c>
      <c r="AC675" s="23">
        <v>0</v>
      </c>
      <c r="AD675" s="14" t="str">
        <f>IF(E675=113,"Linn","Iowa ex-Linn")</f>
        <v>Iowa ex-Linn</v>
      </c>
      <c r="AE675" s="23">
        <f>IFERROR(AB675/W675,"N/M")</f>
        <v>0.0</v>
      </c>
      <c r="AF675" s="14" t="str">
        <f>B675&amp;"|"&amp;TEXT(E675,"000")&amp;"|"&amp;TEXT(M675,"0.0000")</f>
        <v>2016|017|0.6500</v>
      </c>
      <c r="AG675" s="22" t="str">
        <f>IF(AND(B675&gt;=2015,B675&lt;=2024,C675=19,G675=41,I675=2,K675="A",L675="RBUP",M675&gt;=0.5,M675&lt;=0.85),"IN","OUT")</f>
        <v>IN</v>
      </c>
    </row>
    <row r="676" spans="1:33">
      <c r="A676" s="14" t="s">
        <v>185</v>
      </c>
      <c r="B676" s="16">
        <v>2016</v>
      </c>
      <c r="C676" s="16">
        <v>19</v>
      </c>
      <c r="D676" s="14" t="s">
        <v>80</v>
      </c>
      <c r="E676" s="16">
        <v>17</v>
      </c>
      <c r="F676" s="14" t="s">
        <v>94</v>
      </c>
      <c r="G676" s="16">
        <v>41</v>
      </c>
      <c r="H676" s="14" t="s">
        <v>186</v>
      </c>
      <c r="I676" s="16">
        <v>2</v>
      </c>
      <c r="J676" s="14" t="s">
        <v>83</v>
      </c>
      <c r="K676" s="14" t="s">
        <v>84</v>
      </c>
      <c r="L676" s="14" t="s">
        <v>85</v>
      </c>
      <c r="M676" s="23">
        <v>0.7</v>
      </c>
      <c r="N676" s="16">
        <v>17</v>
      </c>
      <c r="O676" s="16">
        <v>14</v>
      </c>
      <c r="P676" s="16">
        <v>1</v>
      </c>
      <c r="Q676" s="16">
        <v>15</v>
      </c>
      <c r="R676" s="16">
        <v>1</v>
      </c>
      <c r="S676" s="14" t="s">
        <v>86</v>
      </c>
      <c r="T676" s="16">
        <v>1454</v>
      </c>
      <c r="U676" s="16">
        <v>0</v>
      </c>
      <c r="V676" s="18">
        <v>729672</v>
      </c>
      <c r="W676" s="18">
        <v>14335</v>
      </c>
      <c r="X676" s="18">
        <v>10163</v>
      </c>
      <c r="Y676" s="18">
        <v>0</v>
      </c>
      <c r="Z676" s="18">
        <v>0</v>
      </c>
      <c r="AA676" s="18">
        <v>0</v>
      </c>
      <c r="AB676" s="18">
        <v>3976</v>
      </c>
      <c r="AC676" s="23">
        <v>0.28</v>
      </c>
      <c r="AD676" s="14" t="str">
        <f>IF(E676=113,"Linn","Iowa ex-Linn")</f>
        <v>Iowa ex-Linn</v>
      </c>
      <c r="AE676" s="23">
        <f>IFERROR(AB676/W676,"N/M")</f>
        <v>0.2773630973142658</v>
      </c>
      <c r="AF676" s="14" t="str">
        <f>B676&amp;"|"&amp;TEXT(E676,"000")&amp;"|"&amp;TEXT(M676,"0.0000")</f>
        <v>2016|017|0.7000</v>
      </c>
      <c r="AG676" s="22" t="str">
        <f>IF(AND(B676&gt;=2015,B676&lt;=2024,C676=19,G676=41,I676=2,K676="A",L676="RBUP",M676&gt;=0.5,M676&lt;=0.85),"IN","OUT")</f>
        <v>IN</v>
      </c>
    </row>
    <row r="677" spans="1:33">
      <c r="A677" s="14" t="s">
        <v>185</v>
      </c>
      <c r="B677" s="16">
        <v>2016</v>
      </c>
      <c r="C677" s="16">
        <v>19</v>
      </c>
      <c r="D677" s="14" t="s">
        <v>80</v>
      </c>
      <c r="E677" s="16">
        <v>17</v>
      </c>
      <c r="F677" s="14" t="s">
        <v>94</v>
      </c>
      <c r="G677" s="16">
        <v>41</v>
      </c>
      <c r="H677" s="14" t="s">
        <v>186</v>
      </c>
      <c r="I677" s="16">
        <v>2</v>
      </c>
      <c r="J677" s="14" t="s">
        <v>83</v>
      </c>
      <c r="K677" s="14" t="s">
        <v>84</v>
      </c>
      <c r="L677" s="14" t="s">
        <v>85</v>
      </c>
      <c r="M677" s="23">
        <v>0.75</v>
      </c>
      <c r="N677" s="16">
        <v>79</v>
      </c>
      <c r="O677" s="16">
        <v>72</v>
      </c>
      <c r="P677" s="16">
        <v>2</v>
      </c>
      <c r="Q677" s="16">
        <v>75</v>
      </c>
      <c r="R677" s="16">
        <v>2</v>
      </c>
      <c r="S677" s="14" t="s">
        <v>86</v>
      </c>
      <c r="T677" s="16">
        <v>6205</v>
      </c>
      <c r="U677" s="16">
        <v>0</v>
      </c>
      <c r="V677" s="18">
        <v>3326939</v>
      </c>
      <c r="W677" s="18">
        <v>103936</v>
      </c>
      <c r="X677" s="18">
        <v>68875</v>
      </c>
      <c r="Y677" s="18">
        <v>0</v>
      </c>
      <c r="Z677" s="18">
        <v>0</v>
      </c>
      <c r="AA677" s="18">
        <v>0</v>
      </c>
      <c r="AB677" s="18">
        <v>10446</v>
      </c>
      <c r="AC677" s="23">
        <v>0.1</v>
      </c>
      <c r="AD677" s="14" t="str">
        <f>IF(E677=113,"Linn","Iowa ex-Linn")</f>
        <v>Iowa ex-Linn</v>
      </c>
      <c r="AE677" s="23">
        <f>IFERROR(AB677/W677,"N/M")</f>
        <v>0.10050415640394089</v>
      </c>
      <c r="AF677" s="14" t="str">
        <f>B677&amp;"|"&amp;TEXT(E677,"000")&amp;"|"&amp;TEXT(M677,"0.0000")</f>
        <v>2016|017|0.7500</v>
      </c>
      <c r="AG677" s="22" t="str">
        <f>IF(AND(B677&gt;=2015,B677&lt;=2024,C677=19,G677=41,I677=2,K677="A",L677="RBUP",M677&gt;=0.5,M677&lt;=0.85),"IN","OUT")</f>
        <v>IN</v>
      </c>
    </row>
    <row r="678" spans="1:33">
      <c r="A678" s="14" t="s">
        <v>185</v>
      </c>
      <c r="B678" s="16">
        <v>2016</v>
      </c>
      <c r="C678" s="16">
        <v>19</v>
      </c>
      <c r="D678" s="14" t="s">
        <v>80</v>
      </c>
      <c r="E678" s="16">
        <v>17</v>
      </c>
      <c r="F678" s="14" t="s">
        <v>94</v>
      </c>
      <c r="G678" s="16">
        <v>41</v>
      </c>
      <c r="H678" s="14" t="s">
        <v>186</v>
      </c>
      <c r="I678" s="16">
        <v>2</v>
      </c>
      <c r="J678" s="14" t="s">
        <v>83</v>
      </c>
      <c r="K678" s="14" t="s">
        <v>84</v>
      </c>
      <c r="L678" s="14" t="s">
        <v>85</v>
      </c>
      <c r="M678" s="23">
        <v>0.8</v>
      </c>
      <c r="N678" s="16">
        <v>227</v>
      </c>
      <c r="O678" s="16">
        <v>203</v>
      </c>
      <c r="P678" s="16">
        <v>11</v>
      </c>
      <c r="Q678" s="16">
        <v>229</v>
      </c>
      <c r="R678" s="16">
        <v>11</v>
      </c>
      <c r="S678" s="14" t="s">
        <v>86</v>
      </c>
      <c r="T678" s="16">
        <v>32378</v>
      </c>
      <c r="U678" s="16">
        <v>0</v>
      </c>
      <c r="V678" s="18">
        <v>19050371</v>
      </c>
      <c r="W678" s="18">
        <v>773801</v>
      </c>
      <c r="X678" s="18">
        <v>484032</v>
      </c>
      <c r="Y678" s="18">
        <v>0</v>
      </c>
      <c r="Z678" s="18">
        <v>0</v>
      </c>
      <c r="AA678" s="18">
        <v>0</v>
      </c>
      <c r="AB678" s="18">
        <v>120155</v>
      </c>
      <c r="AC678" s="23">
        <v>0.16</v>
      </c>
      <c r="AD678" s="14" t="str">
        <f>IF(E678=113,"Linn","Iowa ex-Linn")</f>
        <v>Iowa ex-Linn</v>
      </c>
      <c r="AE678" s="23">
        <f>IFERROR(AB678/W678,"N/M")</f>
        <v>0.15527894122649105</v>
      </c>
      <c r="AF678" s="14" t="str">
        <f>B678&amp;"|"&amp;TEXT(E678,"000")&amp;"|"&amp;TEXT(M678,"0.0000")</f>
        <v>2016|017|0.8000</v>
      </c>
      <c r="AG678" s="22" t="str">
        <f>IF(AND(B678&gt;=2015,B678&lt;=2024,C678=19,G678=41,I678=2,K678="A",L678="RBUP",M678&gt;=0.5,M678&lt;=0.85),"IN","OUT")</f>
        <v>IN</v>
      </c>
    </row>
    <row r="679" spans="1:33">
      <c r="A679" s="14" t="s">
        <v>185</v>
      </c>
      <c r="B679" s="16">
        <v>2016</v>
      </c>
      <c r="C679" s="16">
        <v>19</v>
      </c>
      <c r="D679" s="14" t="s">
        <v>80</v>
      </c>
      <c r="E679" s="16">
        <v>17</v>
      </c>
      <c r="F679" s="14" t="s">
        <v>94</v>
      </c>
      <c r="G679" s="16">
        <v>41</v>
      </c>
      <c r="H679" s="14" t="s">
        <v>186</v>
      </c>
      <c r="I679" s="16">
        <v>2</v>
      </c>
      <c r="J679" s="14" t="s">
        <v>83</v>
      </c>
      <c r="K679" s="14" t="s">
        <v>84</v>
      </c>
      <c r="L679" s="14" t="s">
        <v>85</v>
      </c>
      <c r="M679" s="23">
        <v>0.85</v>
      </c>
      <c r="N679" s="16">
        <v>381</v>
      </c>
      <c r="O679" s="16">
        <v>331</v>
      </c>
      <c r="P679" s="16">
        <v>36</v>
      </c>
      <c r="Q679" s="16">
        <v>494</v>
      </c>
      <c r="R679" s="16">
        <v>44</v>
      </c>
      <c r="S679" s="14" t="s">
        <v>86</v>
      </c>
      <c r="T679" s="16">
        <v>76376</v>
      </c>
      <c r="U679" s="16">
        <v>0</v>
      </c>
      <c r="V679" s="18">
        <v>48377600</v>
      </c>
      <c r="W679" s="18">
        <v>2389622</v>
      </c>
      <c r="X679" s="18">
        <v>1169828</v>
      </c>
      <c r="Y679" s="18">
        <v>0</v>
      </c>
      <c r="Z679" s="18">
        <v>0</v>
      </c>
      <c r="AA679" s="18">
        <v>0</v>
      </c>
      <c r="AB679" s="18">
        <v>435492</v>
      </c>
      <c r="AC679" s="23">
        <v>0.18</v>
      </c>
      <c r="AD679" s="14" t="str">
        <f>IF(E679=113,"Linn","Iowa ex-Linn")</f>
        <v>Iowa ex-Linn</v>
      </c>
      <c r="AE679" s="23">
        <f>IFERROR(AB679/W679,"N/M")</f>
        <v>0.18224304931909732</v>
      </c>
      <c r="AF679" s="14" t="str">
        <f>B679&amp;"|"&amp;TEXT(E679,"000")&amp;"|"&amp;TEXT(M679,"0.0000")</f>
        <v>2016|017|0.8500</v>
      </c>
      <c r="AG679" s="22" t="str">
        <f>IF(AND(B679&gt;=2015,B679&lt;=2024,C679=19,G679=41,I679=2,K679="A",L679="RBUP",M679&gt;=0.5,M679&lt;=0.85),"IN","OUT")</f>
        <v>IN</v>
      </c>
    </row>
    <row r="680" spans="1:33">
      <c r="A680" s="14" t="s">
        <v>185</v>
      </c>
      <c r="B680" s="16">
        <v>2016</v>
      </c>
      <c r="C680" s="16">
        <v>19</v>
      </c>
      <c r="D680" s="14" t="s">
        <v>80</v>
      </c>
      <c r="E680" s="16">
        <v>19</v>
      </c>
      <c r="F680" s="14" t="s">
        <v>95</v>
      </c>
      <c r="G680" s="16">
        <v>41</v>
      </c>
      <c r="H680" s="14" t="s">
        <v>186</v>
      </c>
      <c r="I680" s="16">
        <v>2</v>
      </c>
      <c r="J680" s="14" t="s">
        <v>83</v>
      </c>
      <c r="K680" s="14" t="s">
        <v>84</v>
      </c>
      <c r="L680" s="14" t="s">
        <v>85</v>
      </c>
      <c r="M680" s="23">
        <v>0.6</v>
      </c>
      <c r="N680" s="16">
        <v>1</v>
      </c>
      <c r="O680" s="16">
        <v>0</v>
      </c>
      <c r="P680" s="16">
        <v>0</v>
      </c>
      <c r="Q680" s="16">
        <v>0</v>
      </c>
      <c r="R680" s="16">
        <v>0</v>
      </c>
      <c r="S680" s="14" t="s">
        <v>86</v>
      </c>
      <c r="T680" s="16">
        <v>0</v>
      </c>
      <c r="U680" s="16">
        <v>0</v>
      </c>
      <c r="V680" s="18">
        <v>0</v>
      </c>
      <c r="W680" s="18">
        <v>0</v>
      </c>
      <c r="X680" s="18">
        <v>0</v>
      </c>
      <c r="Y680" s="18">
        <v>0</v>
      </c>
      <c r="Z680" s="18">
        <v>0</v>
      </c>
      <c r="AA680" s="18">
        <v>0</v>
      </c>
      <c r="AB680" s="18">
        <v>0</v>
      </c>
      <c r="AC680" s="23">
        <v>0</v>
      </c>
      <c r="AD680" s="14" t="str">
        <f>IF(E680=113,"Linn","Iowa ex-Linn")</f>
        <v>Iowa ex-Linn</v>
      </c>
      <c r="AE680" s="23" t="str">
        <f>IFERROR(AB680/W680,"N/M")</f>
        <v>N/M</v>
      </c>
      <c r="AF680" s="14" t="str">
        <f>B680&amp;"|"&amp;TEXT(E680,"000")&amp;"|"&amp;TEXT(M680,"0.0000")</f>
        <v>2016|019|0.6000</v>
      </c>
      <c r="AG680" s="22" t="str">
        <f>IF(AND(B680&gt;=2015,B680&lt;=2024,C680=19,G680=41,I680=2,K680="A",L680="RBUP",M680&gt;=0.5,M680&lt;=0.85),"IN","OUT")</f>
        <v>IN</v>
      </c>
    </row>
    <row r="681" spans="1:33">
      <c r="A681" s="14" t="s">
        <v>185</v>
      </c>
      <c r="B681" s="16">
        <v>2016</v>
      </c>
      <c r="C681" s="16">
        <v>19</v>
      </c>
      <c r="D681" s="14" t="s">
        <v>80</v>
      </c>
      <c r="E681" s="16">
        <v>19</v>
      </c>
      <c r="F681" s="14" t="s">
        <v>95</v>
      </c>
      <c r="G681" s="16">
        <v>41</v>
      </c>
      <c r="H681" s="14" t="s">
        <v>186</v>
      </c>
      <c r="I681" s="16">
        <v>2</v>
      </c>
      <c r="J681" s="14" t="s">
        <v>83</v>
      </c>
      <c r="K681" s="14" t="s">
        <v>84</v>
      </c>
      <c r="L681" s="14" t="s">
        <v>85</v>
      </c>
      <c r="M681" s="23">
        <v>0.65</v>
      </c>
      <c r="N681" s="16">
        <v>4</v>
      </c>
      <c r="O681" s="16">
        <v>4</v>
      </c>
      <c r="P681" s="16">
        <v>0</v>
      </c>
      <c r="Q681" s="16">
        <v>4</v>
      </c>
      <c r="R681" s="16">
        <v>0</v>
      </c>
      <c r="S681" s="14" t="s">
        <v>86</v>
      </c>
      <c r="T681" s="16">
        <v>387</v>
      </c>
      <c r="U681" s="16">
        <v>0</v>
      </c>
      <c r="V681" s="18">
        <v>172824</v>
      </c>
      <c r="W681" s="18">
        <v>2136</v>
      </c>
      <c r="X681" s="18">
        <v>1597</v>
      </c>
      <c r="Y681" s="18">
        <v>0</v>
      </c>
      <c r="Z681" s="18">
        <v>0</v>
      </c>
      <c r="AA681" s="18">
        <v>0</v>
      </c>
      <c r="AB681" s="18">
        <v>0</v>
      </c>
      <c r="AC681" s="23">
        <v>0</v>
      </c>
      <c r="AD681" s="14" t="str">
        <f>IF(E681=113,"Linn","Iowa ex-Linn")</f>
        <v>Iowa ex-Linn</v>
      </c>
      <c r="AE681" s="23">
        <f>IFERROR(AB681/W681,"N/M")</f>
        <v>0.0</v>
      </c>
      <c r="AF681" s="14" t="str">
        <f>B681&amp;"|"&amp;TEXT(E681,"000")&amp;"|"&amp;TEXT(M681,"0.0000")</f>
        <v>2016|019|0.6500</v>
      </c>
      <c r="AG681" s="22" t="str">
        <f>IF(AND(B681&gt;=2015,B681&lt;=2024,C681=19,G681=41,I681=2,K681="A",L681="RBUP",M681&gt;=0.5,M681&lt;=0.85),"IN","OUT")</f>
        <v>IN</v>
      </c>
    </row>
    <row r="682" spans="1:33">
      <c r="A682" s="14" t="s">
        <v>185</v>
      </c>
      <c r="B682" s="16">
        <v>2016</v>
      </c>
      <c r="C682" s="16">
        <v>19</v>
      </c>
      <c r="D682" s="14" t="s">
        <v>80</v>
      </c>
      <c r="E682" s="16">
        <v>19</v>
      </c>
      <c r="F682" s="14" t="s">
        <v>95</v>
      </c>
      <c r="G682" s="16">
        <v>41</v>
      </c>
      <c r="H682" s="14" t="s">
        <v>186</v>
      </c>
      <c r="I682" s="16">
        <v>2</v>
      </c>
      <c r="J682" s="14" t="s">
        <v>83</v>
      </c>
      <c r="K682" s="14" t="s">
        <v>84</v>
      </c>
      <c r="L682" s="14" t="s">
        <v>85</v>
      </c>
      <c r="M682" s="23">
        <v>0.7</v>
      </c>
      <c r="N682" s="16">
        <v>18</v>
      </c>
      <c r="O682" s="16">
        <v>15</v>
      </c>
      <c r="P682" s="16">
        <v>0</v>
      </c>
      <c r="Q682" s="16">
        <v>16</v>
      </c>
      <c r="R682" s="16">
        <v>0</v>
      </c>
      <c r="S682" s="14" t="s">
        <v>86</v>
      </c>
      <c r="T682" s="16">
        <v>1574</v>
      </c>
      <c r="U682" s="16">
        <v>0</v>
      </c>
      <c r="V682" s="18">
        <v>761911</v>
      </c>
      <c r="W682" s="18">
        <v>17507</v>
      </c>
      <c r="X682" s="18">
        <v>12530</v>
      </c>
      <c r="Y682" s="18">
        <v>0</v>
      </c>
      <c r="Z682" s="18">
        <v>0</v>
      </c>
      <c r="AA682" s="18">
        <v>0</v>
      </c>
      <c r="AB682" s="18">
        <v>0</v>
      </c>
      <c r="AC682" s="23">
        <v>0</v>
      </c>
      <c r="AD682" s="14" t="str">
        <f>IF(E682=113,"Linn","Iowa ex-Linn")</f>
        <v>Iowa ex-Linn</v>
      </c>
      <c r="AE682" s="23">
        <f>IFERROR(AB682/W682,"N/M")</f>
        <v>0.0</v>
      </c>
      <c r="AF682" s="14" t="str">
        <f>B682&amp;"|"&amp;TEXT(E682,"000")&amp;"|"&amp;TEXT(M682,"0.0000")</f>
        <v>2016|019|0.7000</v>
      </c>
      <c r="AG682" s="22" t="str">
        <f>IF(AND(B682&gt;=2015,B682&lt;=2024,C682=19,G682=41,I682=2,K682="A",L682="RBUP",M682&gt;=0.5,M682&lt;=0.85),"IN","OUT")</f>
        <v>IN</v>
      </c>
    </row>
    <row r="683" spans="1:33">
      <c r="A683" s="14" t="s">
        <v>185</v>
      </c>
      <c r="B683" s="16">
        <v>2016</v>
      </c>
      <c r="C683" s="16">
        <v>19</v>
      </c>
      <c r="D683" s="14" t="s">
        <v>80</v>
      </c>
      <c r="E683" s="16">
        <v>19</v>
      </c>
      <c r="F683" s="14" t="s">
        <v>95</v>
      </c>
      <c r="G683" s="16">
        <v>41</v>
      </c>
      <c r="H683" s="14" t="s">
        <v>186</v>
      </c>
      <c r="I683" s="16">
        <v>2</v>
      </c>
      <c r="J683" s="14" t="s">
        <v>83</v>
      </c>
      <c r="K683" s="14" t="s">
        <v>84</v>
      </c>
      <c r="L683" s="14" t="s">
        <v>85</v>
      </c>
      <c r="M683" s="23">
        <v>0.75</v>
      </c>
      <c r="N683" s="16">
        <v>72</v>
      </c>
      <c r="O683" s="16">
        <v>56</v>
      </c>
      <c r="P683" s="16">
        <v>1</v>
      </c>
      <c r="Q683" s="16">
        <v>57</v>
      </c>
      <c r="R683" s="16">
        <v>1</v>
      </c>
      <c r="S683" s="14" t="s">
        <v>86</v>
      </c>
      <c r="T683" s="16">
        <v>7808</v>
      </c>
      <c r="U683" s="16">
        <v>0</v>
      </c>
      <c r="V683" s="18">
        <v>4107266</v>
      </c>
      <c r="W683" s="18">
        <v>131256</v>
      </c>
      <c r="X683" s="18">
        <v>91055</v>
      </c>
      <c r="Y683" s="18">
        <v>0</v>
      </c>
      <c r="Z683" s="18">
        <v>0</v>
      </c>
      <c r="AA683" s="18">
        <v>0</v>
      </c>
      <c r="AB683" s="18">
        <v>361</v>
      </c>
      <c r="AC683" s="23">
        <v>0</v>
      </c>
      <c r="AD683" s="14" t="str">
        <f>IF(E683=113,"Linn","Iowa ex-Linn")</f>
        <v>Iowa ex-Linn</v>
      </c>
      <c r="AE683" s="23">
        <f>IFERROR(AB683/W683,"N/M")</f>
        <v>0.00275035046016944</v>
      </c>
      <c r="AF683" s="14" t="str">
        <f>B683&amp;"|"&amp;TEXT(E683,"000")&amp;"|"&amp;TEXT(M683,"0.0000")</f>
        <v>2016|019|0.7500</v>
      </c>
      <c r="AG683" s="22" t="str">
        <f>IF(AND(B683&gt;=2015,B683&lt;=2024,C683=19,G683=41,I683=2,K683="A",L683="RBUP",M683&gt;=0.5,M683&lt;=0.85),"IN","OUT")</f>
        <v>IN</v>
      </c>
    </row>
    <row r="684" spans="1:33">
      <c r="A684" s="14" t="s">
        <v>185</v>
      </c>
      <c r="B684" s="16">
        <v>2016</v>
      </c>
      <c r="C684" s="16">
        <v>19</v>
      </c>
      <c r="D684" s="14" t="s">
        <v>80</v>
      </c>
      <c r="E684" s="16">
        <v>19</v>
      </c>
      <c r="F684" s="14" t="s">
        <v>95</v>
      </c>
      <c r="G684" s="16">
        <v>41</v>
      </c>
      <c r="H684" s="14" t="s">
        <v>186</v>
      </c>
      <c r="I684" s="16">
        <v>2</v>
      </c>
      <c r="J684" s="14" t="s">
        <v>83</v>
      </c>
      <c r="K684" s="14" t="s">
        <v>84</v>
      </c>
      <c r="L684" s="14" t="s">
        <v>85</v>
      </c>
      <c r="M684" s="23">
        <v>0.8</v>
      </c>
      <c r="N684" s="16">
        <v>270</v>
      </c>
      <c r="O684" s="16">
        <v>238</v>
      </c>
      <c r="P684" s="16">
        <v>5</v>
      </c>
      <c r="Q684" s="16">
        <v>291</v>
      </c>
      <c r="R684" s="16">
        <v>5</v>
      </c>
      <c r="S684" s="14" t="s">
        <v>86</v>
      </c>
      <c r="T684" s="16">
        <v>62316</v>
      </c>
      <c r="U684" s="16">
        <v>0</v>
      </c>
      <c r="V684" s="18">
        <v>36020923</v>
      </c>
      <c r="W684" s="18">
        <v>1427667</v>
      </c>
      <c r="X684" s="18">
        <v>905955</v>
      </c>
      <c r="Y684" s="18">
        <v>0</v>
      </c>
      <c r="Z684" s="18">
        <v>0</v>
      </c>
      <c r="AA684" s="18">
        <v>0</v>
      </c>
      <c r="AB684" s="18">
        <v>58097</v>
      </c>
      <c r="AC684" s="23">
        <v>0.04</v>
      </c>
      <c r="AD684" s="14" t="str">
        <f>IF(E684=113,"Linn","Iowa ex-Linn")</f>
        <v>Iowa ex-Linn</v>
      </c>
      <c r="AE684" s="23">
        <f>IFERROR(AB684/W684,"N/M")</f>
        <v>0.040693663158145425</v>
      </c>
      <c r="AF684" s="14" t="str">
        <f>B684&amp;"|"&amp;TEXT(E684,"000")&amp;"|"&amp;TEXT(M684,"0.0000")</f>
        <v>2016|019|0.8000</v>
      </c>
      <c r="AG684" s="22" t="str">
        <f>IF(AND(B684&gt;=2015,B684&lt;=2024,C684=19,G684=41,I684=2,K684="A",L684="RBUP",M684&gt;=0.5,M684&lt;=0.85),"IN","OUT")</f>
        <v>IN</v>
      </c>
    </row>
    <row r="685" spans="1:33">
      <c r="A685" s="14" t="s">
        <v>185</v>
      </c>
      <c r="B685" s="16">
        <v>2016</v>
      </c>
      <c r="C685" s="16">
        <v>19</v>
      </c>
      <c r="D685" s="14" t="s">
        <v>80</v>
      </c>
      <c r="E685" s="16">
        <v>19</v>
      </c>
      <c r="F685" s="14" t="s">
        <v>95</v>
      </c>
      <c r="G685" s="16">
        <v>41</v>
      </c>
      <c r="H685" s="14" t="s">
        <v>186</v>
      </c>
      <c r="I685" s="16">
        <v>2</v>
      </c>
      <c r="J685" s="14" t="s">
        <v>83</v>
      </c>
      <c r="K685" s="14" t="s">
        <v>84</v>
      </c>
      <c r="L685" s="14" t="s">
        <v>85</v>
      </c>
      <c r="M685" s="23">
        <v>0.85</v>
      </c>
      <c r="N685" s="16">
        <v>424</v>
      </c>
      <c r="O685" s="16">
        <v>395</v>
      </c>
      <c r="P685" s="16">
        <v>26</v>
      </c>
      <c r="Q685" s="16">
        <v>549</v>
      </c>
      <c r="R685" s="16">
        <v>32</v>
      </c>
      <c r="S685" s="14" t="s">
        <v>86</v>
      </c>
      <c r="T685" s="16">
        <v>113840</v>
      </c>
      <c r="U685" s="16">
        <v>0</v>
      </c>
      <c r="V685" s="18">
        <v>70332987</v>
      </c>
      <c r="W685" s="18">
        <v>3556909</v>
      </c>
      <c r="X685" s="18">
        <v>1776500</v>
      </c>
      <c r="Y685" s="18">
        <v>0</v>
      </c>
      <c r="Z685" s="18">
        <v>0</v>
      </c>
      <c r="AA685" s="18">
        <v>0</v>
      </c>
      <c r="AB685" s="18">
        <v>169607</v>
      </c>
      <c r="AC685" s="23">
        <v>0.05</v>
      </c>
      <c r="AD685" s="14" t="str">
        <f>IF(E685=113,"Linn","Iowa ex-Linn")</f>
        <v>Iowa ex-Linn</v>
      </c>
      <c r="AE685" s="23">
        <f>IFERROR(AB685/W685,"N/M")</f>
        <v>0.04768381760680411</v>
      </c>
      <c r="AF685" s="14" t="str">
        <f>B685&amp;"|"&amp;TEXT(E685,"000")&amp;"|"&amp;TEXT(M685,"0.0000")</f>
        <v>2016|019|0.8500</v>
      </c>
      <c r="AG685" s="22" t="str">
        <f>IF(AND(B685&gt;=2015,B685&lt;=2024,C685=19,G685=41,I685=2,K685="A",L685="RBUP",M685&gt;=0.5,M685&lt;=0.85),"IN","OUT")</f>
        <v>IN</v>
      </c>
    </row>
    <row r="686" spans="1:33">
      <c r="A686" s="14" t="s">
        <v>185</v>
      </c>
      <c r="B686" s="16">
        <v>2016</v>
      </c>
      <c r="C686" s="16">
        <v>19</v>
      </c>
      <c r="D686" s="14" t="s">
        <v>80</v>
      </c>
      <c r="E686" s="16">
        <v>21</v>
      </c>
      <c r="F686" s="14" t="s">
        <v>96</v>
      </c>
      <c r="G686" s="16">
        <v>41</v>
      </c>
      <c r="H686" s="14" t="s">
        <v>186</v>
      </c>
      <c r="I686" s="16">
        <v>2</v>
      </c>
      <c r="J686" s="14" t="s">
        <v>83</v>
      </c>
      <c r="K686" s="14" t="s">
        <v>84</v>
      </c>
      <c r="L686" s="14" t="s">
        <v>85</v>
      </c>
      <c r="M686" s="23">
        <v>0.55</v>
      </c>
      <c r="N686" s="16">
        <v>1</v>
      </c>
      <c r="O686" s="16">
        <v>1</v>
      </c>
      <c r="P686" s="16">
        <v>0</v>
      </c>
      <c r="Q686" s="16">
        <v>1</v>
      </c>
      <c r="R686" s="16">
        <v>0</v>
      </c>
      <c r="S686" s="14" t="s">
        <v>86</v>
      </c>
      <c r="T686" s="16">
        <v>73</v>
      </c>
      <c r="U686" s="16">
        <v>0</v>
      </c>
      <c r="V686" s="18">
        <v>29916</v>
      </c>
      <c r="W686" s="18">
        <v>275</v>
      </c>
      <c r="X686" s="18">
        <v>176</v>
      </c>
      <c r="Y686" s="18">
        <v>0</v>
      </c>
      <c r="Z686" s="18">
        <v>0</v>
      </c>
      <c r="AA686" s="18">
        <v>0</v>
      </c>
      <c r="AB686" s="18">
        <v>0</v>
      </c>
      <c r="AC686" s="23">
        <v>0</v>
      </c>
      <c r="AD686" s="14" t="str">
        <f>IF(E686=113,"Linn","Iowa ex-Linn")</f>
        <v>Iowa ex-Linn</v>
      </c>
      <c r="AE686" s="23">
        <f>IFERROR(AB686/W686,"N/M")</f>
        <v>0.0</v>
      </c>
      <c r="AF686" s="14" t="str">
        <f>B686&amp;"|"&amp;TEXT(E686,"000")&amp;"|"&amp;TEXT(M686,"0.0000")</f>
        <v>2016|021|0.5500</v>
      </c>
      <c r="AG686" s="22" t="str">
        <f>IF(AND(B686&gt;=2015,B686&lt;=2024,C686=19,G686=41,I686=2,K686="A",L686="RBUP",M686&gt;=0.5,M686&lt;=0.85),"IN","OUT")</f>
        <v>IN</v>
      </c>
    </row>
    <row r="687" spans="1:33">
      <c r="A687" s="14" t="s">
        <v>185</v>
      </c>
      <c r="B687" s="16">
        <v>2016</v>
      </c>
      <c r="C687" s="16">
        <v>19</v>
      </c>
      <c r="D687" s="14" t="s">
        <v>80</v>
      </c>
      <c r="E687" s="16">
        <v>21</v>
      </c>
      <c r="F687" s="14" t="s">
        <v>96</v>
      </c>
      <c r="G687" s="16">
        <v>41</v>
      </c>
      <c r="H687" s="14" t="s">
        <v>186</v>
      </c>
      <c r="I687" s="16">
        <v>2</v>
      </c>
      <c r="J687" s="14" t="s">
        <v>83</v>
      </c>
      <c r="K687" s="14" t="s">
        <v>84</v>
      </c>
      <c r="L687" s="14" t="s">
        <v>85</v>
      </c>
      <c r="M687" s="23">
        <v>0.6</v>
      </c>
      <c r="N687" s="16">
        <v>8</v>
      </c>
      <c r="O687" s="16">
        <v>8</v>
      </c>
      <c r="P687" s="16">
        <v>4</v>
      </c>
      <c r="Q687" s="16">
        <v>16</v>
      </c>
      <c r="R687" s="16">
        <v>5</v>
      </c>
      <c r="S687" s="14" t="s">
        <v>86</v>
      </c>
      <c r="T687" s="16">
        <v>1253</v>
      </c>
      <c r="U687" s="16">
        <v>0</v>
      </c>
      <c r="V687" s="18">
        <v>544771</v>
      </c>
      <c r="W687" s="18">
        <v>4920</v>
      </c>
      <c r="X687" s="18">
        <v>3150</v>
      </c>
      <c r="Y687" s="18">
        <v>0</v>
      </c>
      <c r="Z687" s="18">
        <v>0</v>
      </c>
      <c r="AA687" s="18">
        <v>0</v>
      </c>
      <c r="AB687" s="18">
        <v>3756</v>
      </c>
      <c r="AC687" s="23">
        <v>0.76</v>
      </c>
      <c r="AD687" s="14" t="str">
        <f>IF(E687=113,"Linn","Iowa ex-Linn")</f>
        <v>Iowa ex-Linn</v>
      </c>
      <c r="AE687" s="23">
        <f>IFERROR(AB687/W687,"N/M")</f>
        <v>0.7634146341463415</v>
      </c>
      <c r="AF687" s="14" t="str">
        <f>B687&amp;"|"&amp;TEXT(E687,"000")&amp;"|"&amp;TEXT(M687,"0.0000")</f>
        <v>2016|021|0.6000</v>
      </c>
      <c r="AG687" s="22" t="str">
        <f>IF(AND(B687&gt;=2015,B687&lt;=2024,C687=19,G687=41,I687=2,K687="A",L687="RBUP",M687&gt;=0.5,M687&lt;=0.85),"IN","OUT")</f>
        <v>IN</v>
      </c>
    </row>
    <row r="688" spans="1:33">
      <c r="A688" s="14" t="s">
        <v>185</v>
      </c>
      <c r="B688" s="16">
        <v>2016</v>
      </c>
      <c r="C688" s="16">
        <v>19</v>
      </c>
      <c r="D688" s="14" t="s">
        <v>80</v>
      </c>
      <c r="E688" s="16">
        <v>21</v>
      </c>
      <c r="F688" s="14" t="s">
        <v>96</v>
      </c>
      <c r="G688" s="16">
        <v>41</v>
      </c>
      <c r="H688" s="14" t="s">
        <v>186</v>
      </c>
      <c r="I688" s="16">
        <v>2</v>
      </c>
      <c r="J688" s="14" t="s">
        <v>83</v>
      </c>
      <c r="K688" s="14" t="s">
        <v>84</v>
      </c>
      <c r="L688" s="14" t="s">
        <v>85</v>
      </c>
      <c r="M688" s="23">
        <v>0.65</v>
      </c>
      <c r="N688" s="16">
        <v>4</v>
      </c>
      <c r="O688" s="16">
        <v>3</v>
      </c>
      <c r="P688" s="16">
        <v>0</v>
      </c>
      <c r="Q688" s="16">
        <v>3</v>
      </c>
      <c r="R688" s="16">
        <v>0</v>
      </c>
      <c r="S688" s="14" t="s">
        <v>86</v>
      </c>
      <c r="T688" s="16">
        <v>120</v>
      </c>
      <c r="U688" s="16">
        <v>0</v>
      </c>
      <c r="V688" s="18">
        <v>52265</v>
      </c>
      <c r="W688" s="18">
        <v>768</v>
      </c>
      <c r="X688" s="18">
        <v>454</v>
      </c>
      <c r="Y688" s="18">
        <v>0</v>
      </c>
      <c r="Z688" s="18">
        <v>0</v>
      </c>
      <c r="AA688" s="18">
        <v>0</v>
      </c>
      <c r="AB688" s="18">
        <v>0</v>
      </c>
      <c r="AC688" s="23">
        <v>0</v>
      </c>
      <c r="AD688" s="14" t="str">
        <f>IF(E688=113,"Linn","Iowa ex-Linn")</f>
        <v>Iowa ex-Linn</v>
      </c>
      <c r="AE688" s="23">
        <f>IFERROR(AB688/W688,"N/M")</f>
        <v>0.0</v>
      </c>
      <c r="AF688" s="14" t="str">
        <f>B688&amp;"|"&amp;TEXT(E688,"000")&amp;"|"&amp;TEXT(M688,"0.0000")</f>
        <v>2016|021|0.6500</v>
      </c>
      <c r="AG688" s="22" t="str">
        <f>IF(AND(B688&gt;=2015,B688&lt;=2024,C688=19,G688=41,I688=2,K688="A",L688="RBUP",M688&gt;=0.5,M688&lt;=0.85),"IN","OUT")</f>
        <v>IN</v>
      </c>
    </row>
    <row r="689" spans="1:33">
      <c r="A689" s="14" t="s">
        <v>185</v>
      </c>
      <c r="B689" s="16">
        <v>2016</v>
      </c>
      <c r="C689" s="16">
        <v>19</v>
      </c>
      <c r="D689" s="14" t="s">
        <v>80</v>
      </c>
      <c r="E689" s="16">
        <v>21</v>
      </c>
      <c r="F689" s="14" t="s">
        <v>96</v>
      </c>
      <c r="G689" s="16">
        <v>41</v>
      </c>
      <c r="H689" s="14" t="s">
        <v>186</v>
      </c>
      <c r="I689" s="16">
        <v>2</v>
      </c>
      <c r="J689" s="14" t="s">
        <v>83</v>
      </c>
      <c r="K689" s="14" t="s">
        <v>84</v>
      </c>
      <c r="L689" s="14" t="s">
        <v>85</v>
      </c>
      <c r="M689" s="23">
        <v>0.7</v>
      </c>
      <c r="N689" s="16">
        <v>22</v>
      </c>
      <c r="O689" s="16">
        <v>15</v>
      </c>
      <c r="P689" s="16">
        <v>2</v>
      </c>
      <c r="Q689" s="16">
        <v>19</v>
      </c>
      <c r="R689" s="16">
        <v>2</v>
      </c>
      <c r="S689" s="14" t="s">
        <v>86</v>
      </c>
      <c r="T689" s="16">
        <v>990</v>
      </c>
      <c r="U689" s="16">
        <v>0</v>
      </c>
      <c r="V689" s="18">
        <v>512986</v>
      </c>
      <c r="W689" s="18">
        <v>11266</v>
      </c>
      <c r="X689" s="18">
        <v>6833</v>
      </c>
      <c r="Y689" s="18">
        <v>0</v>
      </c>
      <c r="Z689" s="18">
        <v>0</v>
      </c>
      <c r="AA689" s="18">
        <v>0</v>
      </c>
      <c r="AB689" s="18">
        <v>6254</v>
      </c>
      <c r="AC689" s="23">
        <v>0.5600000000000001</v>
      </c>
      <c r="AD689" s="14" t="str">
        <f>IF(E689=113,"Linn","Iowa ex-Linn")</f>
        <v>Iowa ex-Linn</v>
      </c>
      <c r="AE689" s="23">
        <f>IFERROR(AB689/W689,"N/M")</f>
        <v>0.5551216048286881</v>
      </c>
      <c r="AF689" s="14" t="str">
        <f>B689&amp;"|"&amp;TEXT(E689,"000")&amp;"|"&amp;TEXT(M689,"0.0000")</f>
        <v>2016|021|0.7000</v>
      </c>
      <c r="AG689" s="22" t="str">
        <f>IF(AND(B689&gt;=2015,B689&lt;=2024,C689=19,G689=41,I689=2,K689="A",L689="RBUP",M689&gt;=0.5,M689&lt;=0.85),"IN","OUT")</f>
        <v>IN</v>
      </c>
    </row>
    <row r="690" spans="1:33">
      <c r="A690" s="14" t="s">
        <v>185</v>
      </c>
      <c r="B690" s="16">
        <v>2016</v>
      </c>
      <c r="C690" s="16">
        <v>19</v>
      </c>
      <c r="D690" s="14" t="s">
        <v>80</v>
      </c>
      <c r="E690" s="16">
        <v>21</v>
      </c>
      <c r="F690" s="14" t="s">
        <v>96</v>
      </c>
      <c r="G690" s="16">
        <v>41</v>
      </c>
      <c r="H690" s="14" t="s">
        <v>186</v>
      </c>
      <c r="I690" s="16">
        <v>2</v>
      </c>
      <c r="J690" s="14" t="s">
        <v>83</v>
      </c>
      <c r="K690" s="14" t="s">
        <v>84</v>
      </c>
      <c r="L690" s="14" t="s">
        <v>85</v>
      </c>
      <c r="M690" s="23">
        <v>0.75</v>
      </c>
      <c r="N690" s="16">
        <v>131</v>
      </c>
      <c r="O690" s="16">
        <v>112</v>
      </c>
      <c r="P690" s="16">
        <v>18</v>
      </c>
      <c r="Q690" s="16">
        <v>190</v>
      </c>
      <c r="R690" s="16">
        <v>28</v>
      </c>
      <c r="S690" s="14" t="s">
        <v>86</v>
      </c>
      <c r="T690" s="16">
        <v>15529</v>
      </c>
      <c r="U690" s="16">
        <v>0</v>
      </c>
      <c r="V690" s="18">
        <v>8461718</v>
      </c>
      <c r="W690" s="18">
        <v>243185</v>
      </c>
      <c r="X690" s="18">
        <v>151575</v>
      </c>
      <c r="Y690" s="18">
        <v>0</v>
      </c>
      <c r="Z690" s="18">
        <v>0</v>
      </c>
      <c r="AA690" s="18">
        <v>0</v>
      </c>
      <c r="AB690" s="18">
        <v>33228</v>
      </c>
      <c r="AC690" s="23">
        <v>0.14</v>
      </c>
      <c r="AD690" s="14" t="str">
        <f>IF(E690=113,"Linn","Iowa ex-Linn")</f>
        <v>Iowa ex-Linn</v>
      </c>
      <c r="AE690" s="23">
        <f>IFERROR(AB690/W690,"N/M")</f>
        <v>0.1366367169027695</v>
      </c>
      <c r="AF690" s="14" t="str">
        <f>B690&amp;"|"&amp;TEXT(E690,"000")&amp;"|"&amp;TEXT(M690,"0.0000")</f>
        <v>2016|021|0.7500</v>
      </c>
      <c r="AG690" s="22" t="str">
        <f>IF(AND(B690&gt;=2015,B690&lt;=2024,C690=19,G690=41,I690=2,K690="A",L690="RBUP",M690&gt;=0.5,M690&lt;=0.85),"IN","OUT")</f>
        <v>IN</v>
      </c>
    </row>
    <row r="691" spans="1:33">
      <c r="A691" s="14" t="s">
        <v>185</v>
      </c>
      <c r="B691" s="16">
        <v>2016</v>
      </c>
      <c r="C691" s="16">
        <v>19</v>
      </c>
      <c r="D691" s="14" t="s">
        <v>80</v>
      </c>
      <c r="E691" s="16">
        <v>21</v>
      </c>
      <c r="F691" s="14" t="s">
        <v>96</v>
      </c>
      <c r="G691" s="16">
        <v>41</v>
      </c>
      <c r="H691" s="14" t="s">
        <v>186</v>
      </c>
      <c r="I691" s="16">
        <v>2</v>
      </c>
      <c r="J691" s="14" t="s">
        <v>83</v>
      </c>
      <c r="K691" s="14" t="s">
        <v>84</v>
      </c>
      <c r="L691" s="14" t="s">
        <v>85</v>
      </c>
      <c r="M691" s="23">
        <v>0.8</v>
      </c>
      <c r="N691" s="16">
        <v>348</v>
      </c>
      <c r="O691" s="16">
        <v>309</v>
      </c>
      <c r="P691" s="16">
        <v>65</v>
      </c>
      <c r="Q691" s="16">
        <v>489</v>
      </c>
      <c r="R691" s="16">
        <v>69</v>
      </c>
      <c r="S691" s="14" t="s">
        <v>86</v>
      </c>
      <c r="T691" s="16">
        <v>51423</v>
      </c>
      <c r="U691" s="16">
        <v>0</v>
      </c>
      <c r="V691" s="18">
        <v>29576679</v>
      </c>
      <c r="W691" s="18">
        <v>1151001</v>
      </c>
      <c r="X691" s="18">
        <v>663558</v>
      </c>
      <c r="Y691" s="18">
        <v>0</v>
      </c>
      <c r="Z691" s="18">
        <v>0</v>
      </c>
      <c r="AA691" s="18">
        <v>0</v>
      </c>
      <c r="AB691" s="18">
        <v>94170</v>
      </c>
      <c r="AC691" s="23">
        <v>0.08</v>
      </c>
      <c r="AD691" s="14" t="str">
        <f>IF(E691=113,"Linn","Iowa ex-Linn")</f>
        <v>Iowa ex-Linn</v>
      </c>
      <c r="AE691" s="23">
        <f>IFERROR(AB691/W691,"N/M")</f>
        <v>0.08181574125478605</v>
      </c>
      <c r="AF691" s="14" t="str">
        <f>B691&amp;"|"&amp;TEXT(E691,"000")&amp;"|"&amp;TEXT(M691,"0.0000")</f>
        <v>2016|021|0.8000</v>
      </c>
      <c r="AG691" s="22" t="str">
        <f>IF(AND(B691&gt;=2015,B691&lt;=2024,C691=19,G691=41,I691=2,K691="A",L691="RBUP",M691&gt;=0.5,M691&lt;=0.85),"IN","OUT")</f>
        <v>IN</v>
      </c>
    </row>
    <row r="692" spans="1:33">
      <c r="A692" s="14" t="s">
        <v>185</v>
      </c>
      <c r="B692" s="16">
        <v>2016</v>
      </c>
      <c r="C692" s="16">
        <v>19</v>
      </c>
      <c r="D692" s="14" t="s">
        <v>80</v>
      </c>
      <c r="E692" s="16">
        <v>21</v>
      </c>
      <c r="F692" s="14" t="s">
        <v>96</v>
      </c>
      <c r="G692" s="16">
        <v>41</v>
      </c>
      <c r="H692" s="14" t="s">
        <v>186</v>
      </c>
      <c r="I692" s="16">
        <v>2</v>
      </c>
      <c r="J692" s="14" t="s">
        <v>83</v>
      </c>
      <c r="K692" s="14" t="s">
        <v>84</v>
      </c>
      <c r="L692" s="14" t="s">
        <v>85</v>
      </c>
      <c r="M692" s="23">
        <v>0.85</v>
      </c>
      <c r="N692" s="16">
        <v>494</v>
      </c>
      <c r="O692" s="16">
        <v>424</v>
      </c>
      <c r="P692" s="16">
        <v>105</v>
      </c>
      <c r="Q692" s="16">
        <v>738</v>
      </c>
      <c r="R692" s="16">
        <v>136</v>
      </c>
      <c r="S692" s="14" t="s">
        <v>86</v>
      </c>
      <c r="T692" s="16">
        <v>88985</v>
      </c>
      <c r="U692" s="16">
        <v>0</v>
      </c>
      <c r="V692" s="18">
        <v>54265846</v>
      </c>
      <c r="W692" s="18">
        <v>2540956</v>
      </c>
      <c r="X692" s="18">
        <v>1173326</v>
      </c>
      <c r="Y692" s="18">
        <v>0</v>
      </c>
      <c r="Z692" s="18">
        <v>0</v>
      </c>
      <c r="AA692" s="18">
        <v>0</v>
      </c>
      <c r="AB692" s="18">
        <v>282191</v>
      </c>
      <c r="AC692" s="23">
        <v>0.11</v>
      </c>
      <c r="AD692" s="14" t="str">
        <f>IF(E692=113,"Linn","Iowa ex-Linn")</f>
        <v>Iowa ex-Linn</v>
      </c>
      <c r="AE692" s="23">
        <f>IFERROR(AB692/W692,"N/M")</f>
        <v>0.11105701948400523</v>
      </c>
      <c r="AF692" s="14" t="str">
        <f>B692&amp;"|"&amp;TEXT(E692,"000")&amp;"|"&amp;TEXT(M692,"0.0000")</f>
        <v>2016|021|0.8500</v>
      </c>
      <c r="AG692" s="22" t="str">
        <f>IF(AND(B692&gt;=2015,B692&lt;=2024,C692=19,G692=41,I692=2,K692="A",L692="RBUP",M692&gt;=0.5,M692&lt;=0.85),"IN","OUT")</f>
        <v>IN</v>
      </c>
    </row>
    <row r="693" spans="1:33">
      <c r="A693" s="14" t="s">
        <v>185</v>
      </c>
      <c r="B693" s="16">
        <v>2016</v>
      </c>
      <c r="C693" s="16">
        <v>19</v>
      </c>
      <c r="D693" s="14" t="s">
        <v>80</v>
      </c>
      <c r="E693" s="16">
        <v>23</v>
      </c>
      <c r="F693" s="14" t="s">
        <v>97</v>
      </c>
      <c r="G693" s="16">
        <v>41</v>
      </c>
      <c r="H693" s="14" t="s">
        <v>186</v>
      </c>
      <c r="I693" s="16">
        <v>2</v>
      </c>
      <c r="J693" s="14" t="s">
        <v>83</v>
      </c>
      <c r="K693" s="14" t="s">
        <v>84</v>
      </c>
      <c r="L693" s="14" t="s">
        <v>85</v>
      </c>
      <c r="M693" s="23">
        <v>0.5</v>
      </c>
      <c r="N693" s="16">
        <v>1</v>
      </c>
      <c r="O693" s="16">
        <v>1</v>
      </c>
      <c r="P693" s="16">
        <v>0</v>
      </c>
      <c r="Q693" s="16">
        <v>1</v>
      </c>
      <c r="R693" s="16">
        <v>0</v>
      </c>
      <c r="S693" s="14" t="s">
        <v>86</v>
      </c>
      <c r="T693" s="16">
        <v>40</v>
      </c>
      <c r="U693" s="16">
        <v>0</v>
      </c>
      <c r="V693" s="18">
        <v>11454</v>
      </c>
      <c r="W693" s="18">
        <v>1057</v>
      </c>
      <c r="X693" s="18">
        <v>708</v>
      </c>
      <c r="Y693" s="18">
        <v>0</v>
      </c>
      <c r="Z693" s="18">
        <v>0</v>
      </c>
      <c r="AA693" s="18">
        <v>0</v>
      </c>
      <c r="AB693" s="18">
        <v>0</v>
      </c>
      <c r="AC693" s="23">
        <v>0</v>
      </c>
      <c r="AD693" s="14" t="str">
        <f>IF(E693=113,"Linn","Iowa ex-Linn")</f>
        <v>Iowa ex-Linn</v>
      </c>
      <c r="AE693" s="23">
        <f>IFERROR(AB693/W693,"N/M")</f>
        <v>0.0</v>
      </c>
      <c r="AF693" s="14" t="str">
        <f>B693&amp;"|"&amp;TEXT(E693,"000")&amp;"|"&amp;TEXT(M693,"0.0000")</f>
        <v>2016|023|0.5000</v>
      </c>
      <c r="AG693" s="22" t="str">
        <f>IF(AND(B693&gt;=2015,B693&lt;=2024,C693=19,G693=41,I693=2,K693="A",L693="RBUP",M693&gt;=0.5,M693&lt;=0.85),"IN","OUT")</f>
        <v>IN</v>
      </c>
    </row>
    <row r="694" spans="1:33">
      <c r="A694" s="14" t="s">
        <v>185</v>
      </c>
      <c r="B694" s="16">
        <v>2016</v>
      </c>
      <c r="C694" s="16">
        <v>19</v>
      </c>
      <c r="D694" s="14" t="s">
        <v>80</v>
      </c>
      <c r="E694" s="16">
        <v>23</v>
      </c>
      <c r="F694" s="14" t="s">
        <v>97</v>
      </c>
      <c r="G694" s="16">
        <v>41</v>
      </c>
      <c r="H694" s="14" t="s">
        <v>186</v>
      </c>
      <c r="I694" s="16">
        <v>2</v>
      </c>
      <c r="J694" s="14" t="s">
        <v>83</v>
      </c>
      <c r="K694" s="14" t="s">
        <v>84</v>
      </c>
      <c r="L694" s="14" t="s">
        <v>85</v>
      </c>
      <c r="M694" s="23">
        <v>0.6</v>
      </c>
      <c r="N694" s="16">
        <v>1</v>
      </c>
      <c r="O694" s="16">
        <v>0</v>
      </c>
      <c r="P694" s="16">
        <v>0</v>
      </c>
      <c r="Q694" s="16">
        <v>0</v>
      </c>
      <c r="R694" s="16">
        <v>0</v>
      </c>
      <c r="S694" s="14" t="s">
        <v>86</v>
      </c>
      <c r="T694" s="16">
        <v>0</v>
      </c>
      <c r="U694" s="16">
        <v>0</v>
      </c>
      <c r="V694" s="18">
        <v>0</v>
      </c>
      <c r="W694" s="18">
        <v>0</v>
      </c>
      <c r="X694" s="18">
        <v>0</v>
      </c>
      <c r="Y694" s="18">
        <v>0</v>
      </c>
      <c r="Z694" s="18">
        <v>0</v>
      </c>
      <c r="AA694" s="18">
        <v>0</v>
      </c>
      <c r="AB694" s="18">
        <v>0</v>
      </c>
      <c r="AC694" s="23">
        <v>0</v>
      </c>
      <c r="AD694" s="14" t="str">
        <f>IF(E694=113,"Linn","Iowa ex-Linn")</f>
        <v>Iowa ex-Linn</v>
      </c>
      <c r="AE694" s="23" t="str">
        <f>IFERROR(AB694/W694,"N/M")</f>
        <v>N/M</v>
      </c>
      <c r="AF694" s="14" t="str">
        <f>B694&amp;"|"&amp;TEXT(E694,"000")&amp;"|"&amp;TEXT(M694,"0.0000")</f>
        <v>2016|023|0.6000</v>
      </c>
      <c r="AG694" s="22" t="str">
        <f>IF(AND(B694&gt;=2015,B694&lt;=2024,C694=19,G694=41,I694=2,K694="A",L694="RBUP",M694&gt;=0.5,M694&lt;=0.85),"IN","OUT")</f>
        <v>IN</v>
      </c>
    </row>
    <row r="695" spans="1:33">
      <c r="A695" s="14" t="s">
        <v>185</v>
      </c>
      <c r="B695" s="16">
        <v>2016</v>
      </c>
      <c r="C695" s="16">
        <v>19</v>
      </c>
      <c r="D695" s="14" t="s">
        <v>80</v>
      </c>
      <c r="E695" s="16">
        <v>23</v>
      </c>
      <c r="F695" s="14" t="s">
        <v>97</v>
      </c>
      <c r="G695" s="16">
        <v>41</v>
      </c>
      <c r="H695" s="14" t="s">
        <v>186</v>
      </c>
      <c r="I695" s="16">
        <v>2</v>
      </c>
      <c r="J695" s="14" t="s">
        <v>83</v>
      </c>
      <c r="K695" s="14" t="s">
        <v>84</v>
      </c>
      <c r="L695" s="14" t="s">
        <v>85</v>
      </c>
      <c r="M695" s="23">
        <v>0.65</v>
      </c>
      <c r="N695" s="16">
        <v>5</v>
      </c>
      <c r="O695" s="16">
        <v>4</v>
      </c>
      <c r="P695" s="16">
        <v>1</v>
      </c>
      <c r="Q695" s="16">
        <v>4</v>
      </c>
      <c r="R695" s="16">
        <v>1</v>
      </c>
      <c r="S695" s="14" t="s">
        <v>86</v>
      </c>
      <c r="T695" s="16">
        <v>177</v>
      </c>
      <c r="U695" s="16">
        <v>0</v>
      </c>
      <c r="V695" s="18">
        <v>73743</v>
      </c>
      <c r="W695" s="18">
        <v>1364</v>
      </c>
      <c r="X695" s="18">
        <v>805</v>
      </c>
      <c r="Y695" s="18">
        <v>0</v>
      </c>
      <c r="Z695" s="18">
        <v>0</v>
      </c>
      <c r="AA695" s="18">
        <v>0</v>
      </c>
      <c r="AB695" s="18">
        <v>909</v>
      </c>
      <c r="AC695" s="23">
        <v>0.67</v>
      </c>
      <c r="AD695" s="14" t="str">
        <f>IF(E695=113,"Linn","Iowa ex-Linn")</f>
        <v>Iowa ex-Linn</v>
      </c>
      <c r="AE695" s="23">
        <f>IFERROR(AB695/W695,"N/M")</f>
        <v>0.6664222873900293</v>
      </c>
      <c r="AF695" s="14" t="str">
        <f>B695&amp;"|"&amp;TEXT(E695,"000")&amp;"|"&amp;TEXT(M695,"0.0000")</f>
        <v>2016|023|0.6500</v>
      </c>
      <c r="AG695" s="22" t="str">
        <f>IF(AND(B695&gt;=2015,B695&lt;=2024,C695=19,G695=41,I695=2,K695="A",L695="RBUP",M695&gt;=0.5,M695&lt;=0.85),"IN","OUT")</f>
        <v>IN</v>
      </c>
    </row>
    <row r="696" spans="1:33">
      <c r="A696" s="14" t="s">
        <v>185</v>
      </c>
      <c r="B696" s="16">
        <v>2016</v>
      </c>
      <c r="C696" s="16">
        <v>19</v>
      </c>
      <c r="D696" s="14" t="s">
        <v>80</v>
      </c>
      <c r="E696" s="16">
        <v>23</v>
      </c>
      <c r="F696" s="14" t="s">
        <v>97</v>
      </c>
      <c r="G696" s="16">
        <v>41</v>
      </c>
      <c r="H696" s="14" t="s">
        <v>186</v>
      </c>
      <c r="I696" s="16">
        <v>2</v>
      </c>
      <c r="J696" s="14" t="s">
        <v>83</v>
      </c>
      <c r="K696" s="14" t="s">
        <v>84</v>
      </c>
      <c r="L696" s="14" t="s">
        <v>85</v>
      </c>
      <c r="M696" s="23">
        <v>0.7</v>
      </c>
      <c r="N696" s="16">
        <v>16</v>
      </c>
      <c r="O696" s="16">
        <v>15</v>
      </c>
      <c r="P696" s="16">
        <v>0</v>
      </c>
      <c r="Q696" s="16">
        <v>23</v>
      </c>
      <c r="R696" s="16">
        <v>0</v>
      </c>
      <c r="S696" s="14" t="s">
        <v>86</v>
      </c>
      <c r="T696" s="16">
        <v>2288</v>
      </c>
      <c r="U696" s="16">
        <v>0</v>
      </c>
      <c r="V696" s="18">
        <v>1128837</v>
      </c>
      <c r="W696" s="18">
        <v>25342</v>
      </c>
      <c r="X696" s="18">
        <v>16161</v>
      </c>
      <c r="Y696" s="18">
        <v>0</v>
      </c>
      <c r="Z696" s="18">
        <v>0</v>
      </c>
      <c r="AA696" s="18">
        <v>0</v>
      </c>
      <c r="AB696" s="18">
        <v>0</v>
      </c>
      <c r="AC696" s="23">
        <v>0</v>
      </c>
      <c r="AD696" s="14" t="str">
        <f>IF(E696=113,"Linn","Iowa ex-Linn")</f>
        <v>Iowa ex-Linn</v>
      </c>
      <c r="AE696" s="23">
        <f>IFERROR(AB696/W696,"N/M")</f>
        <v>0.0</v>
      </c>
      <c r="AF696" s="14" t="str">
        <f>B696&amp;"|"&amp;TEXT(E696,"000")&amp;"|"&amp;TEXT(M696,"0.0000")</f>
        <v>2016|023|0.7000</v>
      </c>
      <c r="AG696" s="22" t="str">
        <f>IF(AND(B696&gt;=2015,B696&lt;=2024,C696=19,G696=41,I696=2,K696="A",L696="RBUP",M696&gt;=0.5,M696&lt;=0.85),"IN","OUT")</f>
        <v>IN</v>
      </c>
    </row>
    <row r="697" spans="1:33">
      <c r="A697" s="14" t="s">
        <v>185</v>
      </c>
      <c r="B697" s="16">
        <v>2016</v>
      </c>
      <c r="C697" s="16">
        <v>19</v>
      </c>
      <c r="D697" s="14" t="s">
        <v>80</v>
      </c>
      <c r="E697" s="16">
        <v>23</v>
      </c>
      <c r="F697" s="14" t="s">
        <v>97</v>
      </c>
      <c r="G697" s="16">
        <v>41</v>
      </c>
      <c r="H697" s="14" t="s">
        <v>186</v>
      </c>
      <c r="I697" s="16">
        <v>2</v>
      </c>
      <c r="J697" s="14" t="s">
        <v>83</v>
      </c>
      <c r="K697" s="14" t="s">
        <v>84</v>
      </c>
      <c r="L697" s="14" t="s">
        <v>85</v>
      </c>
      <c r="M697" s="23">
        <v>0.75</v>
      </c>
      <c r="N697" s="16">
        <v>76</v>
      </c>
      <c r="O697" s="16">
        <v>63</v>
      </c>
      <c r="P697" s="16">
        <v>3</v>
      </c>
      <c r="Q697" s="16">
        <v>99</v>
      </c>
      <c r="R697" s="16">
        <v>3</v>
      </c>
      <c r="S697" s="14" t="s">
        <v>86</v>
      </c>
      <c r="T697" s="16">
        <v>7338</v>
      </c>
      <c r="U697" s="16">
        <v>0</v>
      </c>
      <c r="V697" s="18">
        <v>3813148</v>
      </c>
      <c r="W697" s="18">
        <v>148490</v>
      </c>
      <c r="X697" s="18">
        <v>93111</v>
      </c>
      <c r="Y697" s="18">
        <v>0</v>
      </c>
      <c r="Z697" s="18">
        <v>0</v>
      </c>
      <c r="AA697" s="18">
        <v>0</v>
      </c>
      <c r="AB697" s="18">
        <v>19743</v>
      </c>
      <c r="AC697" s="23">
        <v>0.13</v>
      </c>
      <c r="AD697" s="14" t="str">
        <f>IF(E697=113,"Linn","Iowa ex-Linn")</f>
        <v>Iowa ex-Linn</v>
      </c>
      <c r="AE697" s="23">
        <f>IFERROR(AB697/W697,"N/M")</f>
        <v>0.1329584483803623</v>
      </c>
      <c r="AF697" s="14" t="str">
        <f>B697&amp;"|"&amp;TEXT(E697,"000")&amp;"|"&amp;TEXT(M697,"0.0000")</f>
        <v>2016|023|0.7500</v>
      </c>
      <c r="AG697" s="22" t="str">
        <f>IF(AND(B697&gt;=2015,B697&lt;=2024,C697=19,G697=41,I697=2,K697="A",L697="RBUP",M697&gt;=0.5,M697&lt;=0.85),"IN","OUT")</f>
        <v>IN</v>
      </c>
    </row>
    <row r="698" spans="1:33">
      <c r="A698" s="14" t="s">
        <v>185</v>
      </c>
      <c r="B698" s="16">
        <v>2016</v>
      </c>
      <c r="C698" s="16">
        <v>19</v>
      </c>
      <c r="D698" s="14" t="s">
        <v>80</v>
      </c>
      <c r="E698" s="16">
        <v>23</v>
      </c>
      <c r="F698" s="14" t="s">
        <v>97</v>
      </c>
      <c r="G698" s="16">
        <v>41</v>
      </c>
      <c r="H698" s="14" t="s">
        <v>186</v>
      </c>
      <c r="I698" s="16">
        <v>2</v>
      </c>
      <c r="J698" s="14" t="s">
        <v>83</v>
      </c>
      <c r="K698" s="14" t="s">
        <v>84</v>
      </c>
      <c r="L698" s="14" t="s">
        <v>85</v>
      </c>
      <c r="M698" s="23">
        <v>0.8</v>
      </c>
      <c r="N698" s="16">
        <v>265</v>
      </c>
      <c r="O698" s="16">
        <v>231</v>
      </c>
      <c r="P698" s="16">
        <v>14</v>
      </c>
      <c r="Q698" s="16">
        <v>384</v>
      </c>
      <c r="R698" s="16">
        <v>17</v>
      </c>
      <c r="S698" s="14" t="s">
        <v>86</v>
      </c>
      <c r="T698" s="16">
        <v>47926</v>
      </c>
      <c r="U698" s="16">
        <v>0</v>
      </c>
      <c r="V698" s="18">
        <v>27282842</v>
      </c>
      <c r="W698" s="18">
        <v>1306817</v>
      </c>
      <c r="X698" s="18">
        <v>758932</v>
      </c>
      <c r="Y698" s="18">
        <v>0</v>
      </c>
      <c r="Z698" s="18">
        <v>0</v>
      </c>
      <c r="AA698" s="18">
        <v>0</v>
      </c>
      <c r="AB698" s="18">
        <v>151813</v>
      </c>
      <c r="AC698" s="23">
        <v>0.12</v>
      </c>
      <c r="AD698" s="14" t="str">
        <f>IF(E698=113,"Linn","Iowa ex-Linn")</f>
        <v>Iowa ex-Linn</v>
      </c>
      <c r="AE698" s="23">
        <f>IFERROR(AB698/W698,"N/M")</f>
        <v>0.11617005288422173</v>
      </c>
      <c r="AF698" s="14" t="str">
        <f>B698&amp;"|"&amp;TEXT(E698,"000")&amp;"|"&amp;TEXT(M698,"0.0000")</f>
        <v>2016|023|0.8000</v>
      </c>
      <c r="AG698" s="22" t="str">
        <f>IF(AND(B698&gt;=2015,B698&lt;=2024,C698=19,G698=41,I698=2,K698="A",L698="RBUP",M698&gt;=0.5,M698&lt;=0.85),"IN","OUT")</f>
        <v>IN</v>
      </c>
    </row>
    <row r="699" spans="1:33">
      <c r="A699" s="14" t="s">
        <v>185</v>
      </c>
      <c r="B699" s="16">
        <v>2016</v>
      </c>
      <c r="C699" s="16">
        <v>19</v>
      </c>
      <c r="D699" s="14" t="s">
        <v>80</v>
      </c>
      <c r="E699" s="16">
        <v>23</v>
      </c>
      <c r="F699" s="14" t="s">
        <v>97</v>
      </c>
      <c r="G699" s="16">
        <v>41</v>
      </c>
      <c r="H699" s="14" t="s">
        <v>186</v>
      </c>
      <c r="I699" s="16">
        <v>2</v>
      </c>
      <c r="J699" s="14" t="s">
        <v>83</v>
      </c>
      <c r="K699" s="14" t="s">
        <v>84</v>
      </c>
      <c r="L699" s="14" t="s">
        <v>85</v>
      </c>
      <c r="M699" s="23">
        <v>0.85</v>
      </c>
      <c r="N699" s="16">
        <v>394</v>
      </c>
      <c r="O699" s="16">
        <v>330</v>
      </c>
      <c r="P699" s="16">
        <v>24</v>
      </c>
      <c r="Q699" s="16">
        <v>627</v>
      </c>
      <c r="R699" s="16">
        <v>27</v>
      </c>
      <c r="S699" s="14" t="s">
        <v>86</v>
      </c>
      <c r="T699" s="16">
        <v>90858</v>
      </c>
      <c r="U699" s="16">
        <v>0</v>
      </c>
      <c r="V699" s="18">
        <v>55400921</v>
      </c>
      <c r="W699" s="18">
        <v>3109181</v>
      </c>
      <c r="X699" s="18">
        <v>1457212</v>
      </c>
      <c r="Y699" s="18">
        <v>0</v>
      </c>
      <c r="Z699" s="18">
        <v>0</v>
      </c>
      <c r="AA699" s="18">
        <v>0</v>
      </c>
      <c r="AB699" s="18">
        <v>272581</v>
      </c>
      <c r="AC699" s="23">
        <v>0.09</v>
      </c>
      <c r="AD699" s="14" t="str">
        <f>IF(E699=113,"Linn","Iowa ex-Linn")</f>
        <v>Iowa ex-Linn</v>
      </c>
      <c r="AE699" s="23">
        <f>IFERROR(AB699/W699,"N/M")</f>
        <v>0.08766971109112014</v>
      </c>
      <c r="AF699" s="14" t="str">
        <f>B699&amp;"|"&amp;TEXT(E699,"000")&amp;"|"&amp;TEXT(M699,"0.0000")</f>
        <v>2016|023|0.8500</v>
      </c>
      <c r="AG699" s="22" t="str">
        <f>IF(AND(B699&gt;=2015,B699&lt;=2024,C699=19,G699=41,I699=2,K699="A",L699="RBUP",M699&gt;=0.5,M699&lt;=0.85),"IN","OUT")</f>
        <v>IN</v>
      </c>
    </row>
    <row r="700" spans="1:33">
      <c r="A700" s="14" t="s">
        <v>185</v>
      </c>
      <c r="B700" s="16">
        <v>2016</v>
      </c>
      <c r="C700" s="16">
        <v>19</v>
      </c>
      <c r="D700" s="14" t="s">
        <v>80</v>
      </c>
      <c r="E700" s="16">
        <v>25</v>
      </c>
      <c r="F700" s="14" t="s">
        <v>98</v>
      </c>
      <c r="G700" s="16">
        <v>41</v>
      </c>
      <c r="H700" s="14" t="s">
        <v>186</v>
      </c>
      <c r="I700" s="16">
        <v>2</v>
      </c>
      <c r="J700" s="14" t="s">
        <v>83</v>
      </c>
      <c r="K700" s="14" t="s">
        <v>84</v>
      </c>
      <c r="L700" s="14" t="s">
        <v>85</v>
      </c>
      <c r="M700" s="23">
        <v>0.5</v>
      </c>
      <c r="N700" s="16">
        <v>2</v>
      </c>
      <c r="O700" s="16">
        <v>2</v>
      </c>
      <c r="P700" s="16">
        <v>0</v>
      </c>
      <c r="Q700" s="16">
        <v>2</v>
      </c>
      <c r="R700" s="16">
        <v>0</v>
      </c>
      <c r="S700" s="14" t="s">
        <v>86</v>
      </c>
      <c r="T700" s="16">
        <v>291</v>
      </c>
      <c r="U700" s="16">
        <v>0</v>
      </c>
      <c r="V700" s="18">
        <v>98985</v>
      </c>
      <c r="W700" s="18">
        <v>677</v>
      </c>
      <c r="X700" s="18">
        <v>505</v>
      </c>
      <c r="Y700" s="18">
        <v>0</v>
      </c>
      <c r="Z700" s="18">
        <v>0</v>
      </c>
      <c r="AA700" s="18">
        <v>0</v>
      </c>
      <c r="AB700" s="18">
        <v>0</v>
      </c>
      <c r="AC700" s="23">
        <v>0</v>
      </c>
      <c r="AD700" s="14" t="str">
        <f>IF(E700=113,"Linn","Iowa ex-Linn")</f>
        <v>Iowa ex-Linn</v>
      </c>
      <c r="AE700" s="23">
        <f>IFERROR(AB700/W700,"N/M")</f>
        <v>0.0</v>
      </c>
      <c r="AF700" s="14" t="str">
        <f>B700&amp;"|"&amp;TEXT(E700,"000")&amp;"|"&amp;TEXT(M700,"0.0000")</f>
        <v>2016|025|0.5000</v>
      </c>
      <c r="AG700" s="22" t="str">
        <f>IF(AND(B700&gt;=2015,B700&lt;=2024,C700=19,G700=41,I700=2,K700="A",L700="RBUP",M700&gt;=0.5,M700&lt;=0.85),"IN","OUT")</f>
        <v>IN</v>
      </c>
    </row>
    <row r="701" spans="1:33">
      <c r="A701" s="14" t="s">
        <v>185</v>
      </c>
      <c r="B701" s="16">
        <v>2016</v>
      </c>
      <c r="C701" s="16">
        <v>19</v>
      </c>
      <c r="D701" s="14" t="s">
        <v>80</v>
      </c>
      <c r="E701" s="16">
        <v>25</v>
      </c>
      <c r="F701" s="14" t="s">
        <v>98</v>
      </c>
      <c r="G701" s="16">
        <v>41</v>
      </c>
      <c r="H701" s="14" t="s">
        <v>186</v>
      </c>
      <c r="I701" s="16">
        <v>2</v>
      </c>
      <c r="J701" s="14" t="s">
        <v>83</v>
      </c>
      <c r="K701" s="14" t="s">
        <v>84</v>
      </c>
      <c r="L701" s="14" t="s">
        <v>85</v>
      </c>
      <c r="M701" s="23">
        <v>0.6</v>
      </c>
      <c r="N701" s="16">
        <v>2</v>
      </c>
      <c r="O701" s="16">
        <v>0</v>
      </c>
      <c r="P701" s="16">
        <v>0</v>
      </c>
      <c r="Q701" s="16">
        <v>0</v>
      </c>
      <c r="R701" s="16">
        <v>0</v>
      </c>
      <c r="S701" s="14" t="s">
        <v>86</v>
      </c>
      <c r="T701" s="16">
        <v>0</v>
      </c>
      <c r="U701" s="16">
        <v>0</v>
      </c>
      <c r="V701" s="18">
        <v>0</v>
      </c>
      <c r="W701" s="18">
        <v>0</v>
      </c>
      <c r="X701" s="18">
        <v>0</v>
      </c>
      <c r="Y701" s="18">
        <v>0</v>
      </c>
      <c r="Z701" s="18">
        <v>0</v>
      </c>
      <c r="AA701" s="18">
        <v>0</v>
      </c>
      <c r="AB701" s="18">
        <v>0</v>
      </c>
      <c r="AC701" s="23">
        <v>0</v>
      </c>
      <c r="AD701" s="14" t="str">
        <f>IF(E701=113,"Linn","Iowa ex-Linn")</f>
        <v>Iowa ex-Linn</v>
      </c>
      <c r="AE701" s="23" t="str">
        <f>IFERROR(AB701/W701,"N/M")</f>
        <v>N/M</v>
      </c>
      <c r="AF701" s="14" t="str">
        <f>B701&amp;"|"&amp;TEXT(E701,"000")&amp;"|"&amp;TEXT(M701,"0.0000")</f>
        <v>2016|025|0.6000</v>
      </c>
      <c r="AG701" s="22" t="str">
        <f>IF(AND(B701&gt;=2015,B701&lt;=2024,C701=19,G701=41,I701=2,K701="A",L701="RBUP",M701&gt;=0.5,M701&lt;=0.85),"IN","OUT")</f>
        <v>IN</v>
      </c>
    </row>
    <row r="702" spans="1:33">
      <c r="A702" s="14" t="s">
        <v>185</v>
      </c>
      <c r="B702" s="16">
        <v>2016</v>
      </c>
      <c r="C702" s="16">
        <v>19</v>
      </c>
      <c r="D702" s="14" t="s">
        <v>80</v>
      </c>
      <c r="E702" s="16">
        <v>25</v>
      </c>
      <c r="F702" s="14" t="s">
        <v>98</v>
      </c>
      <c r="G702" s="16">
        <v>41</v>
      </c>
      <c r="H702" s="14" t="s">
        <v>186</v>
      </c>
      <c r="I702" s="16">
        <v>2</v>
      </c>
      <c r="J702" s="14" t="s">
        <v>83</v>
      </c>
      <c r="K702" s="14" t="s">
        <v>84</v>
      </c>
      <c r="L702" s="14" t="s">
        <v>85</v>
      </c>
      <c r="M702" s="23">
        <v>0.65</v>
      </c>
      <c r="N702" s="16">
        <v>7</v>
      </c>
      <c r="O702" s="16">
        <v>6</v>
      </c>
      <c r="P702" s="16">
        <v>0</v>
      </c>
      <c r="Q702" s="16">
        <v>23</v>
      </c>
      <c r="R702" s="16">
        <v>0</v>
      </c>
      <c r="S702" s="14" t="s">
        <v>86</v>
      </c>
      <c r="T702" s="16">
        <v>2102</v>
      </c>
      <c r="U702" s="16">
        <v>0</v>
      </c>
      <c r="V702" s="18">
        <v>1024136</v>
      </c>
      <c r="W702" s="18">
        <v>18471</v>
      </c>
      <c r="X702" s="18">
        <v>11428</v>
      </c>
      <c r="Y702" s="18">
        <v>0</v>
      </c>
      <c r="Z702" s="18">
        <v>0</v>
      </c>
      <c r="AA702" s="18">
        <v>0</v>
      </c>
      <c r="AB702" s="18">
        <v>0</v>
      </c>
      <c r="AC702" s="23">
        <v>0</v>
      </c>
      <c r="AD702" s="14" t="str">
        <f>IF(E702=113,"Linn","Iowa ex-Linn")</f>
        <v>Iowa ex-Linn</v>
      </c>
      <c r="AE702" s="23">
        <f>IFERROR(AB702/W702,"N/M")</f>
        <v>0.0</v>
      </c>
      <c r="AF702" s="14" t="str">
        <f>B702&amp;"|"&amp;TEXT(E702,"000")&amp;"|"&amp;TEXT(M702,"0.0000")</f>
        <v>2016|025|0.6500</v>
      </c>
      <c r="AG702" s="22" t="str">
        <f>IF(AND(B702&gt;=2015,B702&lt;=2024,C702=19,G702=41,I702=2,K702="A",L702="RBUP",M702&gt;=0.5,M702&lt;=0.85),"IN","OUT")</f>
        <v>IN</v>
      </c>
    </row>
    <row r="703" spans="1:33">
      <c r="A703" s="14" t="s">
        <v>185</v>
      </c>
      <c r="B703" s="16">
        <v>2016</v>
      </c>
      <c r="C703" s="16">
        <v>19</v>
      </c>
      <c r="D703" s="14" t="s">
        <v>80</v>
      </c>
      <c r="E703" s="16">
        <v>25</v>
      </c>
      <c r="F703" s="14" t="s">
        <v>98</v>
      </c>
      <c r="G703" s="16">
        <v>41</v>
      </c>
      <c r="H703" s="14" t="s">
        <v>186</v>
      </c>
      <c r="I703" s="16">
        <v>2</v>
      </c>
      <c r="J703" s="14" t="s">
        <v>83</v>
      </c>
      <c r="K703" s="14" t="s">
        <v>84</v>
      </c>
      <c r="L703" s="14" t="s">
        <v>85</v>
      </c>
      <c r="M703" s="23">
        <v>0.7</v>
      </c>
      <c r="N703" s="16">
        <v>35</v>
      </c>
      <c r="O703" s="16">
        <v>24</v>
      </c>
      <c r="P703" s="16">
        <v>0</v>
      </c>
      <c r="Q703" s="16">
        <v>32</v>
      </c>
      <c r="R703" s="16">
        <v>0</v>
      </c>
      <c r="S703" s="14" t="s">
        <v>86</v>
      </c>
      <c r="T703" s="16">
        <v>2610</v>
      </c>
      <c r="U703" s="16">
        <v>0</v>
      </c>
      <c r="V703" s="18">
        <v>1307439</v>
      </c>
      <c r="W703" s="18">
        <v>34561</v>
      </c>
      <c r="X703" s="18">
        <v>22496</v>
      </c>
      <c r="Y703" s="18">
        <v>0</v>
      </c>
      <c r="Z703" s="18">
        <v>0</v>
      </c>
      <c r="AA703" s="18">
        <v>0</v>
      </c>
      <c r="AB703" s="18">
        <v>0</v>
      </c>
      <c r="AC703" s="23">
        <v>0</v>
      </c>
      <c r="AD703" s="14" t="str">
        <f>IF(E703=113,"Linn","Iowa ex-Linn")</f>
        <v>Iowa ex-Linn</v>
      </c>
      <c r="AE703" s="23">
        <f>IFERROR(AB703/W703,"N/M")</f>
        <v>0.0</v>
      </c>
      <c r="AF703" s="14" t="str">
        <f>B703&amp;"|"&amp;TEXT(E703,"000")&amp;"|"&amp;TEXT(M703,"0.0000")</f>
        <v>2016|025|0.7000</v>
      </c>
      <c r="AG703" s="22" t="str">
        <f>IF(AND(B703&gt;=2015,B703&lt;=2024,C703=19,G703=41,I703=2,K703="A",L703="RBUP",M703&gt;=0.5,M703&lt;=0.85),"IN","OUT")</f>
        <v>IN</v>
      </c>
    </row>
    <row r="704" spans="1:33">
      <c r="A704" s="14" t="s">
        <v>185</v>
      </c>
      <c r="B704" s="16">
        <v>2016</v>
      </c>
      <c r="C704" s="16">
        <v>19</v>
      </c>
      <c r="D704" s="14" t="s">
        <v>80</v>
      </c>
      <c r="E704" s="16">
        <v>25</v>
      </c>
      <c r="F704" s="14" t="s">
        <v>98</v>
      </c>
      <c r="G704" s="16">
        <v>41</v>
      </c>
      <c r="H704" s="14" t="s">
        <v>186</v>
      </c>
      <c r="I704" s="16">
        <v>2</v>
      </c>
      <c r="J704" s="14" t="s">
        <v>83</v>
      </c>
      <c r="K704" s="14" t="s">
        <v>84</v>
      </c>
      <c r="L704" s="14" t="s">
        <v>85</v>
      </c>
      <c r="M704" s="23">
        <v>0.75</v>
      </c>
      <c r="N704" s="16">
        <v>76</v>
      </c>
      <c r="O704" s="16">
        <v>61</v>
      </c>
      <c r="P704" s="16">
        <v>4</v>
      </c>
      <c r="Q704" s="16">
        <v>115</v>
      </c>
      <c r="R704" s="16">
        <v>5</v>
      </c>
      <c r="S704" s="14" t="s">
        <v>86</v>
      </c>
      <c r="T704" s="16">
        <v>7687</v>
      </c>
      <c r="U704" s="16">
        <v>0</v>
      </c>
      <c r="V704" s="18">
        <v>4265416</v>
      </c>
      <c r="W704" s="18">
        <v>148333</v>
      </c>
      <c r="X704" s="18">
        <v>85508</v>
      </c>
      <c r="Y704" s="18">
        <v>0</v>
      </c>
      <c r="Z704" s="18">
        <v>0</v>
      </c>
      <c r="AA704" s="18">
        <v>0</v>
      </c>
      <c r="AB704" s="18">
        <v>2643</v>
      </c>
      <c r="AC704" s="23">
        <v>0.02</v>
      </c>
      <c r="AD704" s="14" t="str">
        <f>IF(E704=113,"Linn","Iowa ex-Linn")</f>
        <v>Iowa ex-Linn</v>
      </c>
      <c r="AE704" s="23">
        <f>IFERROR(AB704/W704,"N/M")</f>
        <v>0.017818017568578804</v>
      </c>
      <c r="AF704" s="14" t="str">
        <f>B704&amp;"|"&amp;TEXT(E704,"000")&amp;"|"&amp;TEXT(M704,"0.0000")</f>
        <v>2016|025|0.7500</v>
      </c>
      <c r="AG704" s="22" t="str">
        <f>IF(AND(B704&gt;=2015,B704&lt;=2024,C704=19,G704=41,I704=2,K704="A",L704="RBUP",M704&gt;=0.5,M704&lt;=0.85),"IN","OUT")</f>
        <v>IN</v>
      </c>
    </row>
    <row r="705" spans="1:33">
      <c r="A705" s="14" t="s">
        <v>185</v>
      </c>
      <c r="B705" s="16">
        <v>2016</v>
      </c>
      <c r="C705" s="16">
        <v>19</v>
      </c>
      <c r="D705" s="14" t="s">
        <v>80</v>
      </c>
      <c r="E705" s="16">
        <v>25</v>
      </c>
      <c r="F705" s="14" t="s">
        <v>98</v>
      </c>
      <c r="G705" s="16">
        <v>41</v>
      </c>
      <c r="H705" s="14" t="s">
        <v>186</v>
      </c>
      <c r="I705" s="16">
        <v>2</v>
      </c>
      <c r="J705" s="14" t="s">
        <v>83</v>
      </c>
      <c r="K705" s="14" t="s">
        <v>84</v>
      </c>
      <c r="L705" s="14" t="s">
        <v>85</v>
      </c>
      <c r="M705" s="23">
        <v>0.8</v>
      </c>
      <c r="N705" s="16">
        <v>365</v>
      </c>
      <c r="O705" s="16">
        <v>317</v>
      </c>
      <c r="P705" s="16">
        <v>33</v>
      </c>
      <c r="Q705" s="16">
        <v>605</v>
      </c>
      <c r="R705" s="16">
        <v>47</v>
      </c>
      <c r="S705" s="14" t="s">
        <v>86</v>
      </c>
      <c r="T705" s="16">
        <v>55924</v>
      </c>
      <c r="U705" s="16">
        <v>0</v>
      </c>
      <c r="V705" s="18">
        <v>32211051</v>
      </c>
      <c r="W705" s="18">
        <v>1447654</v>
      </c>
      <c r="X705" s="18">
        <v>779137</v>
      </c>
      <c r="Y705" s="18">
        <v>0</v>
      </c>
      <c r="Z705" s="18">
        <v>0</v>
      </c>
      <c r="AA705" s="18">
        <v>0</v>
      </c>
      <c r="AB705" s="18">
        <v>38722</v>
      </c>
      <c r="AC705" s="23">
        <v>0.03</v>
      </c>
      <c r="AD705" s="14" t="str">
        <f>IF(E705=113,"Linn","Iowa ex-Linn")</f>
        <v>Iowa ex-Linn</v>
      </c>
      <c r="AE705" s="23">
        <f>IFERROR(AB705/W705,"N/M")</f>
        <v>0.026748104174063692</v>
      </c>
      <c r="AF705" s="14" t="str">
        <f>B705&amp;"|"&amp;TEXT(E705,"000")&amp;"|"&amp;TEXT(M705,"0.0000")</f>
        <v>2016|025|0.8000</v>
      </c>
      <c r="AG705" s="22" t="str">
        <f>IF(AND(B705&gt;=2015,B705&lt;=2024,C705=19,G705=41,I705=2,K705="A",L705="RBUP",M705&gt;=0.5,M705&lt;=0.85),"IN","OUT")</f>
        <v>IN</v>
      </c>
    </row>
    <row r="706" spans="1:33">
      <c r="A706" s="14" t="s">
        <v>185</v>
      </c>
      <c r="B706" s="16">
        <v>2016</v>
      </c>
      <c r="C706" s="16">
        <v>19</v>
      </c>
      <c r="D706" s="14" t="s">
        <v>80</v>
      </c>
      <c r="E706" s="16">
        <v>25</v>
      </c>
      <c r="F706" s="14" t="s">
        <v>98</v>
      </c>
      <c r="G706" s="16">
        <v>41</v>
      </c>
      <c r="H706" s="14" t="s">
        <v>186</v>
      </c>
      <c r="I706" s="16">
        <v>2</v>
      </c>
      <c r="J706" s="14" t="s">
        <v>83</v>
      </c>
      <c r="K706" s="14" t="s">
        <v>84</v>
      </c>
      <c r="L706" s="14" t="s">
        <v>85</v>
      </c>
      <c r="M706" s="23">
        <v>0.85</v>
      </c>
      <c r="N706" s="16">
        <v>552</v>
      </c>
      <c r="O706" s="16">
        <v>478</v>
      </c>
      <c r="P706" s="16">
        <v>83</v>
      </c>
      <c r="Q706" s="16">
        <v>1085</v>
      </c>
      <c r="R706" s="16">
        <v>127</v>
      </c>
      <c r="S706" s="14" t="s">
        <v>86</v>
      </c>
      <c r="T706" s="16">
        <v>96760</v>
      </c>
      <c r="U706" s="16">
        <v>0</v>
      </c>
      <c r="V706" s="18">
        <v>59357053</v>
      </c>
      <c r="W706" s="18">
        <v>3311114</v>
      </c>
      <c r="X706" s="18">
        <v>1412158</v>
      </c>
      <c r="Y706" s="18">
        <v>0</v>
      </c>
      <c r="Z706" s="18">
        <v>0</v>
      </c>
      <c r="AA706" s="18">
        <v>0</v>
      </c>
      <c r="AB706" s="18">
        <v>155346</v>
      </c>
      <c r="AC706" s="23">
        <v>0.05</v>
      </c>
      <c r="AD706" s="14" t="str">
        <f>IF(E706=113,"Linn","Iowa ex-Linn")</f>
        <v>Iowa ex-Linn</v>
      </c>
      <c r="AE706" s="23">
        <f>IFERROR(AB706/W706,"N/M")</f>
        <v>0.04691653624731737</v>
      </c>
      <c r="AF706" s="14" t="str">
        <f>B706&amp;"|"&amp;TEXT(E706,"000")&amp;"|"&amp;TEXT(M706,"0.0000")</f>
        <v>2016|025|0.8500</v>
      </c>
      <c r="AG706" s="22" t="str">
        <f>IF(AND(B706&gt;=2015,B706&lt;=2024,C706=19,G706=41,I706=2,K706="A",L706="RBUP",M706&gt;=0.5,M706&lt;=0.85),"IN","OUT")</f>
        <v>IN</v>
      </c>
    </row>
    <row r="707" spans="1:33">
      <c r="A707" s="14" t="s">
        <v>185</v>
      </c>
      <c r="B707" s="16">
        <v>2016</v>
      </c>
      <c r="C707" s="16">
        <v>19</v>
      </c>
      <c r="D707" s="14" t="s">
        <v>80</v>
      </c>
      <c r="E707" s="16">
        <v>27</v>
      </c>
      <c r="F707" s="14" t="s">
        <v>99</v>
      </c>
      <c r="G707" s="16">
        <v>41</v>
      </c>
      <c r="H707" s="14" t="s">
        <v>186</v>
      </c>
      <c r="I707" s="16">
        <v>2</v>
      </c>
      <c r="J707" s="14" t="s">
        <v>83</v>
      </c>
      <c r="K707" s="14" t="s">
        <v>84</v>
      </c>
      <c r="L707" s="14" t="s">
        <v>85</v>
      </c>
      <c r="M707" s="23">
        <v>0.5</v>
      </c>
      <c r="N707" s="16">
        <v>1</v>
      </c>
      <c r="O707" s="16">
        <v>1</v>
      </c>
      <c r="P707" s="16">
        <v>0</v>
      </c>
      <c r="Q707" s="16">
        <v>1</v>
      </c>
      <c r="R707" s="16">
        <v>0</v>
      </c>
      <c r="S707" s="14" t="s">
        <v>86</v>
      </c>
      <c r="T707" s="16">
        <v>152</v>
      </c>
      <c r="U707" s="16">
        <v>0</v>
      </c>
      <c r="V707" s="18">
        <v>57499</v>
      </c>
      <c r="W707" s="18">
        <v>492</v>
      </c>
      <c r="X707" s="18">
        <v>330</v>
      </c>
      <c r="Y707" s="18">
        <v>0</v>
      </c>
      <c r="Z707" s="18">
        <v>0</v>
      </c>
      <c r="AA707" s="18">
        <v>0</v>
      </c>
      <c r="AB707" s="18">
        <v>0</v>
      </c>
      <c r="AC707" s="23">
        <v>0</v>
      </c>
      <c r="AD707" s="14" t="str">
        <f>IF(E707=113,"Linn","Iowa ex-Linn")</f>
        <v>Iowa ex-Linn</v>
      </c>
      <c r="AE707" s="23">
        <f>IFERROR(AB707/W707,"N/M")</f>
        <v>0.0</v>
      </c>
      <c r="AF707" s="14" t="str">
        <f>B707&amp;"|"&amp;TEXT(E707,"000")&amp;"|"&amp;TEXT(M707,"0.0000")</f>
        <v>2016|027|0.5000</v>
      </c>
      <c r="AG707" s="22" t="str">
        <f>IF(AND(B707&gt;=2015,B707&lt;=2024,C707=19,G707=41,I707=2,K707="A",L707="RBUP",M707&gt;=0.5,M707&lt;=0.85),"IN","OUT")</f>
        <v>IN</v>
      </c>
    </row>
    <row r="708" spans="1:33">
      <c r="A708" s="14" t="s">
        <v>185</v>
      </c>
      <c r="B708" s="16">
        <v>2016</v>
      </c>
      <c r="C708" s="16">
        <v>19</v>
      </c>
      <c r="D708" s="14" t="s">
        <v>80</v>
      </c>
      <c r="E708" s="16">
        <v>27</v>
      </c>
      <c r="F708" s="14" t="s">
        <v>99</v>
      </c>
      <c r="G708" s="16">
        <v>41</v>
      </c>
      <c r="H708" s="14" t="s">
        <v>186</v>
      </c>
      <c r="I708" s="16">
        <v>2</v>
      </c>
      <c r="J708" s="14" t="s">
        <v>83</v>
      </c>
      <c r="K708" s="14" t="s">
        <v>84</v>
      </c>
      <c r="L708" s="14" t="s">
        <v>85</v>
      </c>
      <c r="M708" s="23">
        <v>0.6</v>
      </c>
      <c r="N708" s="16">
        <v>1</v>
      </c>
      <c r="O708" s="16">
        <v>0</v>
      </c>
      <c r="P708" s="16">
        <v>0</v>
      </c>
      <c r="Q708" s="16">
        <v>0</v>
      </c>
      <c r="R708" s="16">
        <v>0</v>
      </c>
      <c r="S708" s="14" t="s">
        <v>86</v>
      </c>
      <c r="T708" s="16">
        <v>0</v>
      </c>
      <c r="U708" s="16">
        <v>0</v>
      </c>
      <c r="V708" s="18">
        <v>0</v>
      </c>
      <c r="W708" s="18">
        <v>0</v>
      </c>
      <c r="X708" s="18">
        <v>0</v>
      </c>
      <c r="Y708" s="18">
        <v>0</v>
      </c>
      <c r="Z708" s="18">
        <v>0</v>
      </c>
      <c r="AA708" s="18">
        <v>0</v>
      </c>
      <c r="AB708" s="18">
        <v>0</v>
      </c>
      <c r="AC708" s="23">
        <v>0</v>
      </c>
      <c r="AD708" s="14" t="str">
        <f>IF(E708=113,"Linn","Iowa ex-Linn")</f>
        <v>Iowa ex-Linn</v>
      </c>
      <c r="AE708" s="23" t="str">
        <f>IFERROR(AB708/W708,"N/M")</f>
        <v>N/M</v>
      </c>
      <c r="AF708" s="14" t="str">
        <f>B708&amp;"|"&amp;TEXT(E708,"000")&amp;"|"&amp;TEXT(M708,"0.0000")</f>
        <v>2016|027|0.6000</v>
      </c>
      <c r="AG708" s="22" t="str">
        <f>IF(AND(B708&gt;=2015,B708&lt;=2024,C708=19,G708=41,I708=2,K708="A",L708="RBUP",M708&gt;=0.5,M708&lt;=0.85),"IN","OUT")</f>
        <v>IN</v>
      </c>
    </row>
    <row r="709" spans="1:33">
      <c r="A709" s="14" t="s">
        <v>185</v>
      </c>
      <c r="B709" s="16">
        <v>2016</v>
      </c>
      <c r="C709" s="16">
        <v>19</v>
      </c>
      <c r="D709" s="14" t="s">
        <v>80</v>
      </c>
      <c r="E709" s="16">
        <v>27</v>
      </c>
      <c r="F709" s="14" t="s">
        <v>99</v>
      </c>
      <c r="G709" s="16">
        <v>41</v>
      </c>
      <c r="H709" s="14" t="s">
        <v>186</v>
      </c>
      <c r="I709" s="16">
        <v>2</v>
      </c>
      <c r="J709" s="14" t="s">
        <v>83</v>
      </c>
      <c r="K709" s="14" t="s">
        <v>84</v>
      </c>
      <c r="L709" s="14" t="s">
        <v>85</v>
      </c>
      <c r="M709" s="23">
        <v>0.65</v>
      </c>
      <c r="N709" s="16">
        <v>5</v>
      </c>
      <c r="O709" s="16">
        <v>4</v>
      </c>
      <c r="P709" s="16">
        <v>0</v>
      </c>
      <c r="Q709" s="16">
        <v>5</v>
      </c>
      <c r="R709" s="16">
        <v>0</v>
      </c>
      <c r="S709" s="14" t="s">
        <v>86</v>
      </c>
      <c r="T709" s="16">
        <v>327</v>
      </c>
      <c r="U709" s="16">
        <v>0</v>
      </c>
      <c r="V709" s="18">
        <v>146217</v>
      </c>
      <c r="W709" s="18">
        <v>3808</v>
      </c>
      <c r="X709" s="18">
        <v>2247</v>
      </c>
      <c r="Y709" s="18">
        <v>0</v>
      </c>
      <c r="Z709" s="18">
        <v>0</v>
      </c>
      <c r="AA709" s="18">
        <v>0</v>
      </c>
      <c r="AB709" s="18">
        <v>0</v>
      </c>
      <c r="AC709" s="23">
        <v>0</v>
      </c>
      <c r="AD709" s="14" t="str">
        <f>IF(E709=113,"Linn","Iowa ex-Linn")</f>
        <v>Iowa ex-Linn</v>
      </c>
      <c r="AE709" s="23">
        <f>IFERROR(AB709/W709,"N/M")</f>
        <v>0.0</v>
      </c>
      <c r="AF709" s="14" t="str">
        <f>B709&amp;"|"&amp;TEXT(E709,"000")&amp;"|"&amp;TEXT(M709,"0.0000")</f>
        <v>2016|027|0.6500</v>
      </c>
      <c r="AG709" s="22" t="str">
        <f>IF(AND(B709&gt;=2015,B709&lt;=2024,C709=19,G709=41,I709=2,K709="A",L709="RBUP",M709&gt;=0.5,M709&lt;=0.85),"IN","OUT")</f>
        <v>IN</v>
      </c>
    </row>
    <row r="710" spans="1:33">
      <c r="A710" s="14" t="s">
        <v>185</v>
      </c>
      <c r="B710" s="16">
        <v>2016</v>
      </c>
      <c r="C710" s="16">
        <v>19</v>
      </c>
      <c r="D710" s="14" t="s">
        <v>80</v>
      </c>
      <c r="E710" s="16">
        <v>27</v>
      </c>
      <c r="F710" s="14" t="s">
        <v>99</v>
      </c>
      <c r="G710" s="16">
        <v>41</v>
      </c>
      <c r="H710" s="14" t="s">
        <v>186</v>
      </c>
      <c r="I710" s="16">
        <v>2</v>
      </c>
      <c r="J710" s="14" t="s">
        <v>83</v>
      </c>
      <c r="K710" s="14" t="s">
        <v>84</v>
      </c>
      <c r="L710" s="14" t="s">
        <v>85</v>
      </c>
      <c r="M710" s="23">
        <v>0.7</v>
      </c>
      <c r="N710" s="16">
        <v>19</v>
      </c>
      <c r="O710" s="16">
        <v>11</v>
      </c>
      <c r="P710" s="16">
        <v>2</v>
      </c>
      <c r="Q710" s="16">
        <v>12</v>
      </c>
      <c r="R710" s="16">
        <v>2</v>
      </c>
      <c r="S710" s="14" t="s">
        <v>86</v>
      </c>
      <c r="T710" s="16">
        <v>1681</v>
      </c>
      <c r="U710" s="16">
        <v>0</v>
      </c>
      <c r="V710" s="18">
        <v>825097</v>
      </c>
      <c r="W710" s="18">
        <v>22842</v>
      </c>
      <c r="X710" s="18">
        <v>15001</v>
      </c>
      <c r="Y710" s="18">
        <v>0</v>
      </c>
      <c r="Z710" s="18">
        <v>0</v>
      </c>
      <c r="AA710" s="18">
        <v>0</v>
      </c>
      <c r="AB710" s="18">
        <v>7226</v>
      </c>
      <c r="AC710" s="23">
        <v>0.32</v>
      </c>
      <c r="AD710" s="14" t="str">
        <f>IF(E710=113,"Linn","Iowa ex-Linn")</f>
        <v>Iowa ex-Linn</v>
      </c>
      <c r="AE710" s="23">
        <f>IFERROR(AB710/W710,"N/M")</f>
        <v>0.3163470799404606</v>
      </c>
      <c r="AF710" s="14" t="str">
        <f>B710&amp;"|"&amp;TEXT(E710,"000")&amp;"|"&amp;TEXT(M710,"0.0000")</f>
        <v>2016|027|0.7000</v>
      </c>
      <c r="AG710" s="22" t="str">
        <f>IF(AND(B710&gt;=2015,B710&lt;=2024,C710=19,G710=41,I710=2,K710="A",L710="RBUP",M710&gt;=0.5,M710&lt;=0.85),"IN","OUT")</f>
        <v>IN</v>
      </c>
    </row>
    <row r="711" spans="1:33">
      <c r="A711" s="14" t="s">
        <v>185</v>
      </c>
      <c r="B711" s="16">
        <v>2016</v>
      </c>
      <c r="C711" s="16">
        <v>19</v>
      </c>
      <c r="D711" s="14" t="s">
        <v>80</v>
      </c>
      <c r="E711" s="16">
        <v>27</v>
      </c>
      <c r="F711" s="14" t="s">
        <v>99</v>
      </c>
      <c r="G711" s="16">
        <v>41</v>
      </c>
      <c r="H711" s="14" t="s">
        <v>186</v>
      </c>
      <c r="I711" s="16">
        <v>2</v>
      </c>
      <c r="J711" s="14" t="s">
        <v>83</v>
      </c>
      <c r="K711" s="14" t="s">
        <v>84</v>
      </c>
      <c r="L711" s="14" t="s">
        <v>85</v>
      </c>
      <c r="M711" s="23">
        <v>0.75</v>
      </c>
      <c r="N711" s="16">
        <v>91</v>
      </c>
      <c r="O711" s="16">
        <v>79</v>
      </c>
      <c r="P711" s="16">
        <v>5</v>
      </c>
      <c r="Q711" s="16">
        <v>122</v>
      </c>
      <c r="R711" s="16">
        <v>5</v>
      </c>
      <c r="S711" s="14" t="s">
        <v>86</v>
      </c>
      <c r="T711" s="16">
        <v>10495</v>
      </c>
      <c r="U711" s="16">
        <v>0</v>
      </c>
      <c r="V711" s="18">
        <v>5642131</v>
      </c>
      <c r="W711" s="18">
        <v>218455</v>
      </c>
      <c r="X711" s="18">
        <v>133191</v>
      </c>
      <c r="Y711" s="18">
        <v>0</v>
      </c>
      <c r="Z711" s="18">
        <v>0</v>
      </c>
      <c r="AA711" s="18">
        <v>0</v>
      </c>
      <c r="AB711" s="18">
        <v>18106</v>
      </c>
      <c r="AC711" s="23">
        <v>0.08</v>
      </c>
      <c r="AD711" s="14" t="str">
        <f>IF(E711=113,"Linn","Iowa ex-Linn")</f>
        <v>Iowa ex-Linn</v>
      </c>
      <c r="AE711" s="23">
        <f>IFERROR(AB711/W711,"N/M")</f>
        <v>0.08288205808976677</v>
      </c>
      <c r="AF711" s="14" t="str">
        <f>B711&amp;"|"&amp;TEXT(E711,"000")&amp;"|"&amp;TEXT(M711,"0.0000")</f>
        <v>2016|027|0.7500</v>
      </c>
      <c r="AG711" s="22" t="str">
        <f>IF(AND(B711&gt;=2015,B711&lt;=2024,C711=19,G711=41,I711=2,K711="A",L711="RBUP",M711&gt;=0.5,M711&lt;=0.85),"IN","OUT")</f>
        <v>IN</v>
      </c>
    </row>
    <row r="712" spans="1:33">
      <c r="A712" s="14" t="s">
        <v>185</v>
      </c>
      <c r="B712" s="16">
        <v>2016</v>
      </c>
      <c r="C712" s="16">
        <v>19</v>
      </c>
      <c r="D712" s="14" t="s">
        <v>80</v>
      </c>
      <c r="E712" s="16">
        <v>27</v>
      </c>
      <c r="F712" s="14" t="s">
        <v>99</v>
      </c>
      <c r="G712" s="16">
        <v>41</v>
      </c>
      <c r="H712" s="14" t="s">
        <v>186</v>
      </c>
      <c r="I712" s="16">
        <v>2</v>
      </c>
      <c r="J712" s="14" t="s">
        <v>83</v>
      </c>
      <c r="K712" s="14" t="s">
        <v>84</v>
      </c>
      <c r="L712" s="14" t="s">
        <v>85</v>
      </c>
      <c r="M712" s="23">
        <v>0.8</v>
      </c>
      <c r="N712" s="16">
        <v>374</v>
      </c>
      <c r="O712" s="16">
        <v>343</v>
      </c>
      <c r="P712" s="16">
        <v>29</v>
      </c>
      <c r="Q712" s="16">
        <v>616</v>
      </c>
      <c r="R712" s="16">
        <v>34</v>
      </c>
      <c r="S712" s="14" t="s">
        <v>86</v>
      </c>
      <c r="T712" s="16">
        <v>59441</v>
      </c>
      <c r="U712" s="16">
        <v>0</v>
      </c>
      <c r="V712" s="18">
        <v>35151100</v>
      </c>
      <c r="W712" s="18">
        <v>1730482</v>
      </c>
      <c r="X712" s="18">
        <v>943705</v>
      </c>
      <c r="Y712" s="18">
        <v>0</v>
      </c>
      <c r="Z712" s="18">
        <v>0</v>
      </c>
      <c r="AA712" s="18">
        <v>0</v>
      </c>
      <c r="AB712" s="18">
        <v>46776</v>
      </c>
      <c r="AC712" s="23">
        <v>0.03</v>
      </c>
      <c r="AD712" s="14" t="str">
        <f>IF(E712=113,"Linn","Iowa ex-Linn")</f>
        <v>Iowa ex-Linn</v>
      </c>
      <c r="AE712" s="23">
        <f>IFERROR(AB712/W712,"N/M")</f>
        <v>0.02703061921476213</v>
      </c>
      <c r="AF712" s="14" t="str">
        <f>B712&amp;"|"&amp;TEXT(E712,"000")&amp;"|"&amp;TEXT(M712,"0.0000")</f>
        <v>2016|027|0.8000</v>
      </c>
      <c r="AG712" s="22" t="str">
        <f>IF(AND(B712&gt;=2015,B712&lt;=2024,C712=19,G712=41,I712=2,K712="A",L712="RBUP",M712&gt;=0.5,M712&lt;=0.85),"IN","OUT")</f>
        <v>IN</v>
      </c>
    </row>
    <row r="713" spans="1:33">
      <c r="A713" s="14" t="s">
        <v>185</v>
      </c>
      <c r="B713" s="16">
        <v>2016</v>
      </c>
      <c r="C713" s="16">
        <v>19</v>
      </c>
      <c r="D713" s="14" t="s">
        <v>80</v>
      </c>
      <c r="E713" s="16">
        <v>27</v>
      </c>
      <c r="F713" s="14" t="s">
        <v>99</v>
      </c>
      <c r="G713" s="16">
        <v>41</v>
      </c>
      <c r="H713" s="14" t="s">
        <v>186</v>
      </c>
      <c r="I713" s="16">
        <v>2</v>
      </c>
      <c r="J713" s="14" t="s">
        <v>83</v>
      </c>
      <c r="K713" s="14" t="s">
        <v>84</v>
      </c>
      <c r="L713" s="14" t="s">
        <v>85</v>
      </c>
      <c r="M713" s="23">
        <v>0.85</v>
      </c>
      <c r="N713" s="16">
        <v>562</v>
      </c>
      <c r="O713" s="16">
        <v>498</v>
      </c>
      <c r="P713" s="16">
        <v>82</v>
      </c>
      <c r="Q713" s="16">
        <v>1006</v>
      </c>
      <c r="R713" s="16">
        <v>112</v>
      </c>
      <c r="S713" s="14" t="s">
        <v>86</v>
      </c>
      <c r="T713" s="16">
        <v>111001</v>
      </c>
      <c r="U713" s="16">
        <v>0</v>
      </c>
      <c r="V713" s="18">
        <v>69458215</v>
      </c>
      <c r="W713" s="18">
        <v>4127394</v>
      </c>
      <c r="X713" s="18">
        <v>1805876</v>
      </c>
      <c r="Y713" s="18">
        <v>0</v>
      </c>
      <c r="Z713" s="18">
        <v>0</v>
      </c>
      <c r="AA713" s="18">
        <v>0</v>
      </c>
      <c r="AB713" s="18">
        <v>532576</v>
      </c>
      <c r="AC713" s="23">
        <v>0.13</v>
      </c>
      <c r="AD713" s="14" t="str">
        <f>IF(E713=113,"Linn","Iowa ex-Linn")</f>
        <v>Iowa ex-Linn</v>
      </c>
      <c r="AE713" s="23">
        <f>IFERROR(AB713/W713,"N/M")</f>
        <v>0.12903444643278544</v>
      </c>
      <c r="AF713" s="14" t="str">
        <f>B713&amp;"|"&amp;TEXT(E713,"000")&amp;"|"&amp;TEXT(M713,"0.0000")</f>
        <v>2016|027|0.8500</v>
      </c>
      <c r="AG713" s="22" t="str">
        <f>IF(AND(B713&gt;=2015,B713&lt;=2024,C713=19,G713=41,I713=2,K713="A",L713="RBUP",M713&gt;=0.5,M713&lt;=0.85),"IN","OUT")</f>
        <v>IN</v>
      </c>
    </row>
    <row r="714" spans="1:33">
      <c r="A714" s="14" t="s">
        <v>185</v>
      </c>
      <c r="B714" s="16">
        <v>2016</v>
      </c>
      <c r="C714" s="16">
        <v>19</v>
      </c>
      <c r="D714" s="14" t="s">
        <v>80</v>
      </c>
      <c r="E714" s="16">
        <v>29</v>
      </c>
      <c r="F714" s="14" t="s">
        <v>100</v>
      </c>
      <c r="G714" s="16">
        <v>41</v>
      </c>
      <c r="H714" s="14" t="s">
        <v>186</v>
      </c>
      <c r="I714" s="16">
        <v>2</v>
      </c>
      <c r="J714" s="14" t="s">
        <v>83</v>
      </c>
      <c r="K714" s="14" t="s">
        <v>84</v>
      </c>
      <c r="L714" s="14" t="s">
        <v>85</v>
      </c>
      <c r="M714" s="23">
        <v>0.55</v>
      </c>
      <c r="N714" s="16">
        <v>1</v>
      </c>
      <c r="O714" s="16">
        <v>1</v>
      </c>
      <c r="P714" s="16">
        <v>0</v>
      </c>
      <c r="Q714" s="16">
        <v>1</v>
      </c>
      <c r="R714" s="16">
        <v>0</v>
      </c>
      <c r="S714" s="14" t="s">
        <v>86</v>
      </c>
      <c r="T714" s="16">
        <v>46</v>
      </c>
      <c r="U714" s="16">
        <v>0</v>
      </c>
      <c r="V714" s="18">
        <v>15469</v>
      </c>
      <c r="W714" s="18">
        <v>239</v>
      </c>
      <c r="X714" s="18">
        <v>153</v>
      </c>
      <c r="Y714" s="18">
        <v>0</v>
      </c>
      <c r="Z714" s="18">
        <v>0</v>
      </c>
      <c r="AA714" s="18">
        <v>0</v>
      </c>
      <c r="AB714" s="18">
        <v>0</v>
      </c>
      <c r="AC714" s="23">
        <v>0</v>
      </c>
      <c r="AD714" s="14" t="str">
        <f>IF(E714=113,"Linn","Iowa ex-Linn")</f>
        <v>Iowa ex-Linn</v>
      </c>
      <c r="AE714" s="23">
        <f>IFERROR(AB714/W714,"N/M")</f>
        <v>0.0</v>
      </c>
      <c r="AF714" s="14" t="str">
        <f>B714&amp;"|"&amp;TEXT(E714,"000")&amp;"|"&amp;TEXT(M714,"0.0000")</f>
        <v>2016|029|0.5500</v>
      </c>
      <c r="AG714" s="22" t="str">
        <f>IF(AND(B714&gt;=2015,B714&lt;=2024,C714=19,G714=41,I714=2,K714="A",L714="RBUP",M714&gt;=0.5,M714&lt;=0.85),"IN","OUT")</f>
        <v>IN</v>
      </c>
    </row>
    <row r="715" spans="1:33">
      <c r="A715" s="14" t="s">
        <v>185</v>
      </c>
      <c r="B715" s="16">
        <v>2016</v>
      </c>
      <c r="C715" s="16">
        <v>19</v>
      </c>
      <c r="D715" s="14" t="s">
        <v>80</v>
      </c>
      <c r="E715" s="16">
        <v>29</v>
      </c>
      <c r="F715" s="14" t="s">
        <v>100</v>
      </c>
      <c r="G715" s="16">
        <v>41</v>
      </c>
      <c r="H715" s="14" t="s">
        <v>186</v>
      </c>
      <c r="I715" s="16">
        <v>2</v>
      </c>
      <c r="J715" s="14" t="s">
        <v>83</v>
      </c>
      <c r="K715" s="14" t="s">
        <v>84</v>
      </c>
      <c r="L715" s="14" t="s">
        <v>85</v>
      </c>
      <c r="M715" s="23">
        <v>0.6</v>
      </c>
      <c r="N715" s="16">
        <v>1</v>
      </c>
      <c r="O715" s="16">
        <v>1</v>
      </c>
      <c r="P715" s="16">
        <v>0</v>
      </c>
      <c r="Q715" s="16">
        <v>1</v>
      </c>
      <c r="R715" s="16">
        <v>0</v>
      </c>
      <c r="S715" s="14" t="s">
        <v>86</v>
      </c>
      <c r="T715" s="16">
        <v>43</v>
      </c>
      <c r="U715" s="16">
        <v>0</v>
      </c>
      <c r="V715" s="18">
        <v>16990</v>
      </c>
      <c r="W715" s="18">
        <v>314</v>
      </c>
      <c r="X715" s="18">
        <v>201</v>
      </c>
      <c r="Y715" s="18">
        <v>0</v>
      </c>
      <c r="Z715" s="18">
        <v>0</v>
      </c>
      <c r="AA715" s="18">
        <v>0</v>
      </c>
      <c r="AB715" s="18">
        <v>0</v>
      </c>
      <c r="AC715" s="23">
        <v>0</v>
      </c>
      <c r="AD715" s="14" t="str">
        <f>IF(E715=113,"Linn","Iowa ex-Linn")</f>
        <v>Iowa ex-Linn</v>
      </c>
      <c r="AE715" s="23">
        <f>IFERROR(AB715/W715,"N/M")</f>
        <v>0.0</v>
      </c>
      <c r="AF715" s="14" t="str">
        <f>B715&amp;"|"&amp;TEXT(E715,"000")&amp;"|"&amp;TEXT(M715,"0.0000")</f>
        <v>2016|029|0.6000</v>
      </c>
      <c r="AG715" s="22" t="str">
        <f>IF(AND(B715&gt;=2015,B715&lt;=2024,C715=19,G715=41,I715=2,K715="A",L715="RBUP",M715&gt;=0.5,M715&lt;=0.85),"IN","OUT")</f>
        <v>IN</v>
      </c>
    </row>
    <row r="716" spans="1:33">
      <c r="A716" s="14" t="s">
        <v>185</v>
      </c>
      <c r="B716" s="16">
        <v>2016</v>
      </c>
      <c r="C716" s="16">
        <v>19</v>
      </c>
      <c r="D716" s="14" t="s">
        <v>80</v>
      </c>
      <c r="E716" s="16">
        <v>29</v>
      </c>
      <c r="F716" s="14" t="s">
        <v>100</v>
      </c>
      <c r="G716" s="16">
        <v>41</v>
      </c>
      <c r="H716" s="14" t="s">
        <v>186</v>
      </c>
      <c r="I716" s="16">
        <v>2</v>
      </c>
      <c r="J716" s="14" t="s">
        <v>83</v>
      </c>
      <c r="K716" s="14" t="s">
        <v>84</v>
      </c>
      <c r="L716" s="14" t="s">
        <v>85</v>
      </c>
      <c r="M716" s="23">
        <v>0.65</v>
      </c>
      <c r="N716" s="16">
        <v>9</v>
      </c>
      <c r="O716" s="16">
        <v>8</v>
      </c>
      <c r="P716" s="16">
        <v>0</v>
      </c>
      <c r="Q716" s="16">
        <v>14</v>
      </c>
      <c r="R716" s="16">
        <v>0</v>
      </c>
      <c r="S716" s="14" t="s">
        <v>86</v>
      </c>
      <c r="T716" s="16">
        <v>422</v>
      </c>
      <c r="U716" s="16">
        <v>0</v>
      </c>
      <c r="V716" s="18">
        <v>168763</v>
      </c>
      <c r="W716" s="18">
        <v>4273</v>
      </c>
      <c r="X716" s="18">
        <v>2625</v>
      </c>
      <c r="Y716" s="18">
        <v>0</v>
      </c>
      <c r="Z716" s="18">
        <v>0</v>
      </c>
      <c r="AA716" s="18">
        <v>0</v>
      </c>
      <c r="AB716" s="18">
        <v>0</v>
      </c>
      <c r="AC716" s="23">
        <v>0</v>
      </c>
      <c r="AD716" s="14" t="str">
        <f>IF(E716=113,"Linn","Iowa ex-Linn")</f>
        <v>Iowa ex-Linn</v>
      </c>
      <c r="AE716" s="23">
        <f>IFERROR(AB716/W716,"N/M")</f>
        <v>0.0</v>
      </c>
      <c r="AF716" s="14" t="str">
        <f>B716&amp;"|"&amp;TEXT(E716,"000")&amp;"|"&amp;TEXT(M716,"0.0000")</f>
        <v>2016|029|0.6500</v>
      </c>
      <c r="AG716" s="22" t="str">
        <f>IF(AND(B716&gt;=2015,B716&lt;=2024,C716=19,G716=41,I716=2,K716="A",L716="RBUP",M716&gt;=0.5,M716&lt;=0.85),"IN","OUT")</f>
        <v>IN</v>
      </c>
    </row>
    <row r="717" spans="1:33">
      <c r="A717" s="14" t="s">
        <v>185</v>
      </c>
      <c r="B717" s="16">
        <v>2016</v>
      </c>
      <c r="C717" s="16">
        <v>19</v>
      </c>
      <c r="D717" s="14" t="s">
        <v>80</v>
      </c>
      <c r="E717" s="16">
        <v>29</v>
      </c>
      <c r="F717" s="14" t="s">
        <v>100</v>
      </c>
      <c r="G717" s="16">
        <v>41</v>
      </c>
      <c r="H717" s="14" t="s">
        <v>186</v>
      </c>
      <c r="I717" s="16">
        <v>2</v>
      </c>
      <c r="J717" s="14" t="s">
        <v>83</v>
      </c>
      <c r="K717" s="14" t="s">
        <v>84</v>
      </c>
      <c r="L717" s="14" t="s">
        <v>85</v>
      </c>
      <c r="M717" s="23">
        <v>0.7</v>
      </c>
      <c r="N717" s="16">
        <v>16</v>
      </c>
      <c r="O717" s="16">
        <v>14</v>
      </c>
      <c r="P717" s="16">
        <v>1</v>
      </c>
      <c r="Q717" s="16">
        <v>17</v>
      </c>
      <c r="R717" s="16">
        <v>1</v>
      </c>
      <c r="S717" s="14" t="s">
        <v>86</v>
      </c>
      <c r="T717" s="16">
        <v>1152</v>
      </c>
      <c r="U717" s="16">
        <v>0</v>
      </c>
      <c r="V717" s="18">
        <v>535820</v>
      </c>
      <c r="W717" s="18">
        <v>16632</v>
      </c>
      <c r="X717" s="18">
        <v>11169</v>
      </c>
      <c r="Y717" s="18">
        <v>0</v>
      </c>
      <c r="Z717" s="18">
        <v>0</v>
      </c>
      <c r="AA717" s="18">
        <v>0</v>
      </c>
      <c r="AB717" s="18">
        <v>13616</v>
      </c>
      <c r="AC717" s="23">
        <v>0.82</v>
      </c>
      <c r="AD717" s="14" t="str">
        <f>IF(E717=113,"Linn","Iowa ex-Linn")</f>
        <v>Iowa ex-Linn</v>
      </c>
      <c r="AE717" s="23">
        <f>IFERROR(AB717/W717,"N/M")</f>
        <v>0.8186628186628186</v>
      </c>
      <c r="AF717" s="14" t="str">
        <f>B717&amp;"|"&amp;TEXT(E717,"000")&amp;"|"&amp;TEXT(M717,"0.0000")</f>
        <v>2016|029|0.7000</v>
      </c>
      <c r="AG717" s="22" t="str">
        <f>IF(AND(B717&gt;=2015,B717&lt;=2024,C717=19,G717=41,I717=2,K717="A",L717="RBUP",M717&gt;=0.5,M717&lt;=0.85),"IN","OUT")</f>
        <v>IN</v>
      </c>
    </row>
    <row r="718" spans="1:33">
      <c r="A718" s="14" t="s">
        <v>185</v>
      </c>
      <c r="B718" s="16">
        <v>2016</v>
      </c>
      <c r="C718" s="16">
        <v>19</v>
      </c>
      <c r="D718" s="14" t="s">
        <v>80</v>
      </c>
      <c r="E718" s="16">
        <v>29</v>
      </c>
      <c r="F718" s="14" t="s">
        <v>100</v>
      </c>
      <c r="G718" s="16">
        <v>41</v>
      </c>
      <c r="H718" s="14" t="s">
        <v>186</v>
      </c>
      <c r="I718" s="16">
        <v>2</v>
      </c>
      <c r="J718" s="14" t="s">
        <v>83</v>
      </c>
      <c r="K718" s="14" t="s">
        <v>84</v>
      </c>
      <c r="L718" s="14" t="s">
        <v>85</v>
      </c>
      <c r="M718" s="23">
        <v>0.75</v>
      </c>
      <c r="N718" s="16">
        <v>75</v>
      </c>
      <c r="O718" s="16">
        <v>64</v>
      </c>
      <c r="P718" s="16">
        <v>4</v>
      </c>
      <c r="Q718" s="16">
        <v>111</v>
      </c>
      <c r="R718" s="16">
        <v>4</v>
      </c>
      <c r="S718" s="14" t="s">
        <v>86</v>
      </c>
      <c r="T718" s="16">
        <v>9264</v>
      </c>
      <c r="U718" s="16">
        <v>0</v>
      </c>
      <c r="V718" s="18">
        <v>4816445</v>
      </c>
      <c r="W718" s="18">
        <v>198344</v>
      </c>
      <c r="X718" s="18">
        <v>129619</v>
      </c>
      <c r="Y718" s="18">
        <v>0</v>
      </c>
      <c r="Z718" s="18">
        <v>0</v>
      </c>
      <c r="AA718" s="18">
        <v>0</v>
      </c>
      <c r="AB718" s="18">
        <v>6038</v>
      </c>
      <c r="AC718" s="23">
        <v>0.03</v>
      </c>
      <c r="AD718" s="14" t="str">
        <f>IF(E718=113,"Linn","Iowa ex-Linn")</f>
        <v>Iowa ex-Linn</v>
      </c>
      <c r="AE718" s="23">
        <f>IFERROR(AB718/W718,"N/M")</f>
        <v>0.030442060258944057</v>
      </c>
      <c r="AF718" s="14" t="str">
        <f>B718&amp;"|"&amp;TEXT(E718,"000")&amp;"|"&amp;TEXT(M718,"0.0000")</f>
        <v>2016|029|0.7500</v>
      </c>
      <c r="AG718" s="22" t="str">
        <f>IF(AND(B718&gt;=2015,B718&lt;=2024,C718=19,G718=41,I718=2,K718="A",L718="RBUP",M718&gt;=0.5,M718&lt;=0.85),"IN","OUT")</f>
        <v>IN</v>
      </c>
    </row>
    <row r="719" spans="1:33">
      <c r="A719" s="14" t="s">
        <v>185</v>
      </c>
      <c r="B719" s="16">
        <v>2016</v>
      </c>
      <c r="C719" s="16">
        <v>19</v>
      </c>
      <c r="D719" s="14" t="s">
        <v>80</v>
      </c>
      <c r="E719" s="16">
        <v>29</v>
      </c>
      <c r="F719" s="14" t="s">
        <v>100</v>
      </c>
      <c r="G719" s="16">
        <v>41</v>
      </c>
      <c r="H719" s="14" t="s">
        <v>186</v>
      </c>
      <c r="I719" s="16">
        <v>2</v>
      </c>
      <c r="J719" s="14" t="s">
        <v>83</v>
      </c>
      <c r="K719" s="14" t="s">
        <v>84</v>
      </c>
      <c r="L719" s="14" t="s">
        <v>85</v>
      </c>
      <c r="M719" s="23">
        <v>0.8</v>
      </c>
      <c r="N719" s="16">
        <v>255</v>
      </c>
      <c r="O719" s="16">
        <v>216</v>
      </c>
      <c r="P719" s="16">
        <v>13</v>
      </c>
      <c r="Q719" s="16">
        <v>277</v>
      </c>
      <c r="R719" s="16">
        <v>14</v>
      </c>
      <c r="S719" s="14" t="s">
        <v>86</v>
      </c>
      <c r="T719" s="16">
        <v>44345</v>
      </c>
      <c r="U719" s="16">
        <v>0</v>
      </c>
      <c r="V719" s="18">
        <v>24386657</v>
      </c>
      <c r="W719" s="18">
        <v>1191160</v>
      </c>
      <c r="X719" s="18">
        <v>745110</v>
      </c>
      <c r="Y719" s="18">
        <v>0</v>
      </c>
      <c r="Z719" s="18">
        <v>0</v>
      </c>
      <c r="AA719" s="18">
        <v>0</v>
      </c>
      <c r="AB719" s="18">
        <v>29105</v>
      </c>
      <c r="AC719" s="23">
        <v>0.02</v>
      </c>
      <c r="AD719" s="14" t="str">
        <f>IF(E719=113,"Linn","Iowa ex-Linn")</f>
        <v>Iowa ex-Linn</v>
      </c>
      <c r="AE719" s="23">
        <f>IFERROR(AB719/W719,"N/M")</f>
        <v>0.02443416501561503</v>
      </c>
      <c r="AF719" s="14" t="str">
        <f>B719&amp;"|"&amp;TEXT(E719,"000")&amp;"|"&amp;TEXT(M719,"0.0000")</f>
        <v>2016|029|0.8000</v>
      </c>
      <c r="AG719" s="22" t="str">
        <f>IF(AND(B719&gt;=2015,B719&lt;=2024,C719=19,G719=41,I719=2,K719="A",L719="RBUP",M719&gt;=0.5,M719&lt;=0.85),"IN","OUT")</f>
        <v>IN</v>
      </c>
    </row>
    <row r="720" spans="1:33">
      <c r="A720" s="14" t="s">
        <v>185</v>
      </c>
      <c r="B720" s="16">
        <v>2016</v>
      </c>
      <c r="C720" s="16">
        <v>19</v>
      </c>
      <c r="D720" s="14" t="s">
        <v>80</v>
      </c>
      <c r="E720" s="16">
        <v>29</v>
      </c>
      <c r="F720" s="14" t="s">
        <v>100</v>
      </c>
      <c r="G720" s="16">
        <v>41</v>
      </c>
      <c r="H720" s="14" t="s">
        <v>186</v>
      </c>
      <c r="I720" s="16">
        <v>2</v>
      </c>
      <c r="J720" s="14" t="s">
        <v>83</v>
      </c>
      <c r="K720" s="14" t="s">
        <v>84</v>
      </c>
      <c r="L720" s="14" t="s">
        <v>85</v>
      </c>
      <c r="M720" s="23">
        <v>0.85</v>
      </c>
      <c r="N720" s="16">
        <v>316</v>
      </c>
      <c r="O720" s="16">
        <v>261</v>
      </c>
      <c r="P720" s="16">
        <v>36</v>
      </c>
      <c r="Q720" s="16">
        <v>387</v>
      </c>
      <c r="R720" s="16">
        <v>39</v>
      </c>
      <c r="S720" s="14" t="s">
        <v>86</v>
      </c>
      <c r="T720" s="16">
        <v>63763</v>
      </c>
      <c r="U720" s="16">
        <v>0</v>
      </c>
      <c r="V720" s="18">
        <v>37251094</v>
      </c>
      <c r="W720" s="18">
        <v>2284251</v>
      </c>
      <c r="X720" s="18">
        <v>1114257</v>
      </c>
      <c r="Y720" s="18">
        <v>0</v>
      </c>
      <c r="Z720" s="18">
        <v>0</v>
      </c>
      <c r="AA720" s="18">
        <v>0</v>
      </c>
      <c r="AB720" s="18">
        <v>233187</v>
      </c>
      <c r="AC720" s="23">
        <v>0.1</v>
      </c>
      <c r="AD720" s="14" t="str">
        <f>IF(E720=113,"Linn","Iowa ex-Linn")</f>
        <v>Iowa ex-Linn</v>
      </c>
      <c r="AE720" s="23">
        <f>IFERROR(AB720/W720,"N/M")</f>
        <v>0.10208466582700412</v>
      </c>
      <c r="AF720" s="14" t="str">
        <f>B720&amp;"|"&amp;TEXT(E720,"000")&amp;"|"&amp;TEXT(M720,"0.0000")</f>
        <v>2016|029|0.8500</v>
      </c>
      <c r="AG720" s="22" t="str">
        <f>IF(AND(B720&gt;=2015,B720&lt;=2024,C720=19,G720=41,I720=2,K720="A",L720="RBUP",M720&gt;=0.5,M720&lt;=0.85),"IN","OUT")</f>
        <v>IN</v>
      </c>
    </row>
    <row r="721" spans="1:33">
      <c r="A721" s="14" t="s">
        <v>185</v>
      </c>
      <c r="B721" s="16">
        <v>2016</v>
      </c>
      <c r="C721" s="16">
        <v>19</v>
      </c>
      <c r="D721" s="14" t="s">
        <v>80</v>
      </c>
      <c r="E721" s="16">
        <v>31</v>
      </c>
      <c r="F721" s="14" t="s">
        <v>101</v>
      </c>
      <c r="G721" s="16">
        <v>41</v>
      </c>
      <c r="H721" s="14" t="s">
        <v>186</v>
      </c>
      <c r="I721" s="16">
        <v>2</v>
      </c>
      <c r="J721" s="14" t="s">
        <v>83</v>
      </c>
      <c r="K721" s="14" t="s">
        <v>84</v>
      </c>
      <c r="L721" s="14" t="s">
        <v>85</v>
      </c>
      <c r="M721" s="23">
        <v>0.6</v>
      </c>
      <c r="N721" s="16">
        <v>1</v>
      </c>
      <c r="O721" s="16">
        <v>1</v>
      </c>
      <c r="P721" s="16">
        <v>0</v>
      </c>
      <c r="Q721" s="16">
        <v>1</v>
      </c>
      <c r="R721" s="16">
        <v>0</v>
      </c>
      <c r="S721" s="14" t="s">
        <v>86</v>
      </c>
      <c r="T721" s="16">
        <v>253</v>
      </c>
      <c r="U721" s="16">
        <v>0</v>
      </c>
      <c r="V721" s="18">
        <v>108333</v>
      </c>
      <c r="W721" s="18">
        <v>801</v>
      </c>
      <c r="X721" s="18">
        <v>512</v>
      </c>
      <c r="Y721" s="18">
        <v>0</v>
      </c>
      <c r="Z721" s="18">
        <v>0</v>
      </c>
      <c r="AA721" s="18">
        <v>0</v>
      </c>
      <c r="AB721" s="18">
        <v>0</v>
      </c>
      <c r="AC721" s="23">
        <v>0</v>
      </c>
      <c r="AD721" s="14" t="str">
        <f>IF(E721=113,"Linn","Iowa ex-Linn")</f>
        <v>Iowa ex-Linn</v>
      </c>
      <c r="AE721" s="23">
        <f>IFERROR(AB721/W721,"N/M")</f>
        <v>0.0</v>
      </c>
      <c r="AF721" s="14" t="str">
        <f>B721&amp;"|"&amp;TEXT(E721,"000")&amp;"|"&amp;TEXT(M721,"0.0000")</f>
        <v>2016|031|0.6000</v>
      </c>
      <c r="AG721" s="22" t="str">
        <f>IF(AND(B721&gt;=2015,B721&lt;=2024,C721=19,G721=41,I721=2,K721="A",L721="RBUP",M721&gt;=0.5,M721&lt;=0.85),"IN","OUT")</f>
        <v>IN</v>
      </c>
    </row>
    <row r="722" spans="1:33">
      <c r="A722" s="14" t="s">
        <v>185</v>
      </c>
      <c r="B722" s="16">
        <v>2016</v>
      </c>
      <c r="C722" s="16">
        <v>19</v>
      </c>
      <c r="D722" s="14" t="s">
        <v>80</v>
      </c>
      <c r="E722" s="16">
        <v>31</v>
      </c>
      <c r="F722" s="14" t="s">
        <v>101</v>
      </c>
      <c r="G722" s="16">
        <v>41</v>
      </c>
      <c r="H722" s="14" t="s">
        <v>186</v>
      </c>
      <c r="I722" s="16">
        <v>2</v>
      </c>
      <c r="J722" s="14" t="s">
        <v>83</v>
      </c>
      <c r="K722" s="14" t="s">
        <v>84</v>
      </c>
      <c r="L722" s="14" t="s">
        <v>85</v>
      </c>
      <c r="M722" s="23">
        <v>0.65</v>
      </c>
      <c r="N722" s="16">
        <v>5</v>
      </c>
      <c r="O722" s="16">
        <v>3</v>
      </c>
      <c r="P722" s="16">
        <v>0</v>
      </c>
      <c r="Q722" s="16">
        <v>7</v>
      </c>
      <c r="R722" s="16">
        <v>0</v>
      </c>
      <c r="S722" s="14" t="s">
        <v>86</v>
      </c>
      <c r="T722" s="16">
        <v>437</v>
      </c>
      <c r="U722" s="16">
        <v>0</v>
      </c>
      <c r="V722" s="18">
        <v>215212</v>
      </c>
      <c r="W722" s="18">
        <v>2953</v>
      </c>
      <c r="X722" s="18">
        <v>1906</v>
      </c>
      <c r="Y722" s="18">
        <v>0</v>
      </c>
      <c r="Z722" s="18">
        <v>0</v>
      </c>
      <c r="AA722" s="18">
        <v>0</v>
      </c>
      <c r="AB722" s="18">
        <v>0</v>
      </c>
      <c r="AC722" s="23">
        <v>0</v>
      </c>
      <c r="AD722" s="14" t="str">
        <f>IF(E722=113,"Linn","Iowa ex-Linn")</f>
        <v>Iowa ex-Linn</v>
      </c>
      <c r="AE722" s="23">
        <f>IFERROR(AB722/W722,"N/M")</f>
        <v>0.0</v>
      </c>
      <c r="AF722" s="14" t="str">
        <f>B722&amp;"|"&amp;TEXT(E722,"000")&amp;"|"&amp;TEXT(M722,"0.0000")</f>
        <v>2016|031|0.6500</v>
      </c>
      <c r="AG722" s="22" t="str">
        <f>IF(AND(B722&gt;=2015,B722&lt;=2024,C722=19,G722=41,I722=2,K722="A",L722="RBUP",M722&gt;=0.5,M722&lt;=0.85),"IN","OUT")</f>
        <v>IN</v>
      </c>
    </row>
    <row r="723" spans="1:33">
      <c r="A723" s="14" t="s">
        <v>185</v>
      </c>
      <c r="B723" s="16">
        <v>2016</v>
      </c>
      <c r="C723" s="16">
        <v>19</v>
      </c>
      <c r="D723" s="14" t="s">
        <v>80</v>
      </c>
      <c r="E723" s="16">
        <v>31</v>
      </c>
      <c r="F723" s="14" t="s">
        <v>101</v>
      </c>
      <c r="G723" s="16">
        <v>41</v>
      </c>
      <c r="H723" s="14" t="s">
        <v>186</v>
      </c>
      <c r="I723" s="16">
        <v>2</v>
      </c>
      <c r="J723" s="14" t="s">
        <v>83</v>
      </c>
      <c r="K723" s="14" t="s">
        <v>84</v>
      </c>
      <c r="L723" s="14" t="s">
        <v>85</v>
      </c>
      <c r="M723" s="23">
        <v>0.7</v>
      </c>
      <c r="N723" s="16">
        <v>18</v>
      </c>
      <c r="O723" s="16">
        <v>11</v>
      </c>
      <c r="P723" s="16">
        <v>0</v>
      </c>
      <c r="Q723" s="16">
        <v>13</v>
      </c>
      <c r="R723" s="16">
        <v>0</v>
      </c>
      <c r="S723" s="14" t="s">
        <v>86</v>
      </c>
      <c r="T723" s="16">
        <v>1558</v>
      </c>
      <c r="U723" s="16">
        <v>0</v>
      </c>
      <c r="V723" s="18">
        <v>814033</v>
      </c>
      <c r="W723" s="18">
        <v>16234</v>
      </c>
      <c r="X723" s="18">
        <v>12145</v>
      </c>
      <c r="Y723" s="18">
        <v>0</v>
      </c>
      <c r="Z723" s="18">
        <v>0</v>
      </c>
      <c r="AA723" s="18">
        <v>0</v>
      </c>
      <c r="AB723" s="18">
        <v>0</v>
      </c>
      <c r="AC723" s="23">
        <v>0</v>
      </c>
      <c r="AD723" s="14" t="str">
        <f>IF(E723=113,"Linn","Iowa ex-Linn")</f>
        <v>Iowa ex-Linn</v>
      </c>
      <c r="AE723" s="23">
        <f>IFERROR(AB723/W723,"N/M")</f>
        <v>0.0</v>
      </c>
      <c r="AF723" s="14" t="str">
        <f>B723&amp;"|"&amp;TEXT(E723,"000")&amp;"|"&amp;TEXT(M723,"0.0000")</f>
        <v>2016|031|0.7000</v>
      </c>
      <c r="AG723" s="22" t="str">
        <f>IF(AND(B723&gt;=2015,B723&lt;=2024,C723=19,G723=41,I723=2,K723="A",L723="RBUP",M723&gt;=0.5,M723&lt;=0.85),"IN","OUT")</f>
        <v>IN</v>
      </c>
    </row>
    <row r="724" spans="1:33">
      <c r="A724" s="14" t="s">
        <v>185</v>
      </c>
      <c r="B724" s="16">
        <v>2016</v>
      </c>
      <c r="C724" s="16">
        <v>19</v>
      </c>
      <c r="D724" s="14" t="s">
        <v>80</v>
      </c>
      <c r="E724" s="16">
        <v>31</v>
      </c>
      <c r="F724" s="14" t="s">
        <v>101</v>
      </c>
      <c r="G724" s="16">
        <v>41</v>
      </c>
      <c r="H724" s="14" t="s">
        <v>186</v>
      </c>
      <c r="I724" s="16">
        <v>2</v>
      </c>
      <c r="J724" s="14" t="s">
        <v>83</v>
      </c>
      <c r="K724" s="14" t="s">
        <v>84</v>
      </c>
      <c r="L724" s="14" t="s">
        <v>85</v>
      </c>
      <c r="M724" s="23">
        <v>0.75</v>
      </c>
      <c r="N724" s="16">
        <v>80</v>
      </c>
      <c r="O724" s="16">
        <v>68</v>
      </c>
      <c r="P724" s="16">
        <v>1</v>
      </c>
      <c r="Q724" s="16">
        <v>92</v>
      </c>
      <c r="R724" s="16">
        <v>1</v>
      </c>
      <c r="S724" s="14" t="s">
        <v>86</v>
      </c>
      <c r="T724" s="16">
        <v>9736</v>
      </c>
      <c r="U724" s="16">
        <v>0</v>
      </c>
      <c r="V724" s="18">
        <v>5425444</v>
      </c>
      <c r="W724" s="18">
        <v>156162</v>
      </c>
      <c r="X724" s="18">
        <v>103476</v>
      </c>
      <c r="Y724" s="18">
        <v>0</v>
      </c>
      <c r="Z724" s="18">
        <v>0</v>
      </c>
      <c r="AA724" s="18">
        <v>0</v>
      </c>
      <c r="AB724" s="18">
        <v>2837</v>
      </c>
      <c r="AC724" s="23">
        <v>0.02</v>
      </c>
      <c r="AD724" s="14" t="str">
        <f>IF(E724=113,"Linn","Iowa ex-Linn")</f>
        <v>Iowa ex-Linn</v>
      </c>
      <c r="AE724" s="23">
        <f>IFERROR(AB724/W724,"N/M")</f>
        <v>0.018167031672237804</v>
      </c>
      <c r="AF724" s="14" t="str">
        <f>B724&amp;"|"&amp;TEXT(E724,"000")&amp;"|"&amp;TEXT(M724,"0.0000")</f>
        <v>2016|031|0.7500</v>
      </c>
      <c r="AG724" s="22" t="str">
        <f>IF(AND(B724&gt;=2015,B724&lt;=2024,C724=19,G724=41,I724=2,K724="A",L724="RBUP",M724&gt;=0.5,M724&lt;=0.85),"IN","OUT")</f>
        <v>IN</v>
      </c>
    </row>
    <row r="725" spans="1:33">
      <c r="A725" s="14" t="s">
        <v>185</v>
      </c>
      <c r="B725" s="16">
        <v>2016</v>
      </c>
      <c r="C725" s="16">
        <v>19</v>
      </c>
      <c r="D725" s="14" t="s">
        <v>80</v>
      </c>
      <c r="E725" s="16">
        <v>31</v>
      </c>
      <c r="F725" s="14" t="s">
        <v>101</v>
      </c>
      <c r="G725" s="16">
        <v>41</v>
      </c>
      <c r="H725" s="14" t="s">
        <v>186</v>
      </c>
      <c r="I725" s="16">
        <v>2</v>
      </c>
      <c r="J725" s="14" t="s">
        <v>83</v>
      </c>
      <c r="K725" s="14" t="s">
        <v>84</v>
      </c>
      <c r="L725" s="14" t="s">
        <v>85</v>
      </c>
      <c r="M725" s="23">
        <v>0.8</v>
      </c>
      <c r="N725" s="16">
        <v>231</v>
      </c>
      <c r="O725" s="16">
        <v>187</v>
      </c>
      <c r="P725" s="16">
        <v>6</v>
      </c>
      <c r="Q725" s="16">
        <v>237</v>
      </c>
      <c r="R725" s="16">
        <v>6</v>
      </c>
      <c r="S725" s="14" t="s">
        <v>86</v>
      </c>
      <c r="T725" s="16">
        <v>31782</v>
      </c>
      <c r="U725" s="16">
        <v>0</v>
      </c>
      <c r="V725" s="18">
        <v>19082086</v>
      </c>
      <c r="W725" s="18">
        <v>759279</v>
      </c>
      <c r="X725" s="18">
        <v>462348</v>
      </c>
      <c r="Y725" s="18">
        <v>0</v>
      </c>
      <c r="Z725" s="18">
        <v>0</v>
      </c>
      <c r="AA725" s="18">
        <v>0</v>
      </c>
      <c r="AB725" s="18">
        <v>44423</v>
      </c>
      <c r="AC725" s="23">
        <v>0.06</v>
      </c>
      <c r="AD725" s="14" t="str">
        <f>IF(E725=113,"Linn","Iowa ex-Linn")</f>
        <v>Iowa ex-Linn</v>
      </c>
      <c r="AE725" s="23">
        <f>IFERROR(AB725/W725,"N/M")</f>
        <v>0.0585068202860872</v>
      </c>
      <c r="AF725" s="14" t="str">
        <f>B725&amp;"|"&amp;TEXT(E725,"000")&amp;"|"&amp;TEXT(M725,"0.0000")</f>
        <v>2016|031|0.8000</v>
      </c>
      <c r="AG725" s="22" t="str">
        <f>IF(AND(B725&gt;=2015,B725&lt;=2024,C725=19,G725=41,I725=2,K725="A",L725="RBUP",M725&gt;=0.5,M725&lt;=0.85),"IN","OUT")</f>
        <v>IN</v>
      </c>
    </row>
    <row r="726" spans="1:33">
      <c r="A726" s="14" t="s">
        <v>185</v>
      </c>
      <c r="B726" s="16">
        <v>2016</v>
      </c>
      <c r="C726" s="16">
        <v>19</v>
      </c>
      <c r="D726" s="14" t="s">
        <v>80</v>
      </c>
      <c r="E726" s="16">
        <v>31</v>
      </c>
      <c r="F726" s="14" t="s">
        <v>101</v>
      </c>
      <c r="G726" s="16">
        <v>41</v>
      </c>
      <c r="H726" s="14" t="s">
        <v>186</v>
      </c>
      <c r="I726" s="16">
        <v>2</v>
      </c>
      <c r="J726" s="14" t="s">
        <v>83</v>
      </c>
      <c r="K726" s="14" t="s">
        <v>84</v>
      </c>
      <c r="L726" s="14" t="s">
        <v>85</v>
      </c>
      <c r="M726" s="23">
        <v>0.85</v>
      </c>
      <c r="N726" s="16">
        <v>410</v>
      </c>
      <c r="O726" s="16">
        <v>357</v>
      </c>
      <c r="P726" s="16">
        <v>31</v>
      </c>
      <c r="Q726" s="16">
        <v>638</v>
      </c>
      <c r="R726" s="16">
        <v>42</v>
      </c>
      <c r="S726" s="14" t="s">
        <v>86</v>
      </c>
      <c r="T726" s="16">
        <v>92161</v>
      </c>
      <c r="U726" s="16">
        <v>0</v>
      </c>
      <c r="V726" s="18">
        <v>59202860</v>
      </c>
      <c r="W726" s="18">
        <v>3037314</v>
      </c>
      <c r="X726" s="18">
        <v>1422322</v>
      </c>
      <c r="Y726" s="18">
        <v>0</v>
      </c>
      <c r="Z726" s="18">
        <v>0</v>
      </c>
      <c r="AA726" s="18">
        <v>0</v>
      </c>
      <c r="AB726" s="18">
        <v>237292</v>
      </c>
      <c r="AC726" s="23">
        <v>0.08</v>
      </c>
      <c r="AD726" s="14" t="str">
        <f>IF(E726=113,"Linn","Iowa ex-Linn")</f>
        <v>Iowa ex-Linn</v>
      </c>
      <c r="AE726" s="23">
        <f>IFERROR(AB726/W726,"N/M")</f>
        <v>0.07812560703305618</v>
      </c>
      <c r="AF726" s="14" t="str">
        <f>B726&amp;"|"&amp;TEXT(E726,"000")&amp;"|"&amp;TEXT(M726,"0.0000")</f>
        <v>2016|031|0.8500</v>
      </c>
      <c r="AG726" s="22" t="str">
        <f>IF(AND(B726&gt;=2015,B726&lt;=2024,C726=19,G726=41,I726=2,K726="A",L726="RBUP",M726&gt;=0.5,M726&lt;=0.85),"IN","OUT")</f>
        <v>IN</v>
      </c>
    </row>
    <row r="727" spans="1:33">
      <c r="A727" s="14" t="s">
        <v>185</v>
      </c>
      <c r="B727" s="16">
        <v>2016</v>
      </c>
      <c r="C727" s="16">
        <v>19</v>
      </c>
      <c r="D727" s="14" t="s">
        <v>80</v>
      </c>
      <c r="E727" s="16">
        <v>33</v>
      </c>
      <c r="F727" s="14" t="s">
        <v>102</v>
      </c>
      <c r="G727" s="16">
        <v>41</v>
      </c>
      <c r="H727" s="14" t="s">
        <v>186</v>
      </c>
      <c r="I727" s="16">
        <v>2</v>
      </c>
      <c r="J727" s="14" t="s">
        <v>83</v>
      </c>
      <c r="K727" s="14" t="s">
        <v>84</v>
      </c>
      <c r="L727" s="14" t="s">
        <v>85</v>
      </c>
      <c r="M727" s="23">
        <v>0.6</v>
      </c>
      <c r="N727" s="16">
        <v>2</v>
      </c>
      <c r="O727" s="16">
        <v>2</v>
      </c>
      <c r="P727" s="16">
        <v>0</v>
      </c>
      <c r="Q727" s="16">
        <v>3</v>
      </c>
      <c r="R727" s="16">
        <v>0</v>
      </c>
      <c r="S727" s="14" t="s">
        <v>86</v>
      </c>
      <c r="T727" s="16">
        <v>254</v>
      </c>
      <c r="U727" s="16">
        <v>0</v>
      </c>
      <c r="V727" s="18">
        <v>116400</v>
      </c>
      <c r="W727" s="18">
        <v>1467</v>
      </c>
      <c r="X727" s="18">
        <v>939</v>
      </c>
      <c r="Y727" s="18">
        <v>0</v>
      </c>
      <c r="Z727" s="18">
        <v>0</v>
      </c>
      <c r="AA727" s="18">
        <v>0</v>
      </c>
      <c r="AB727" s="18">
        <v>0</v>
      </c>
      <c r="AC727" s="23">
        <v>0</v>
      </c>
      <c r="AD727" s="14" t="str">
        <f>IF(E727=113,"Linn","Iowa ex-Linn")</f>
        <v>Iowa ex-Linn</v>
      </c>
      <c r="AE727" s="23">
        <f>IFERROR(AB727/W727,"N/M")</f>
        <v>0.0</v>
      </c>
      <c r="AF727" s="14" t="str">
        <f>B727&amp;"|"&amp;TEXT(E727,"000")&amp;"|"&amp;TEXT(M727,"0.0000")</f>
        <v>2016|033|0.6000</v>
      </c>
      <c r="AG727" s="22" t="str">
        <f>IF(AND(B727&gt;=2015,B727&lt;=2024,C727=19,G727=41,I727=2,K727="A",L727="RBUP",M727&gt;=0.5,M727&lt;=0.85),"IN","OUT")</f>
        <v>IN</v>
      </c>
    </row>
    <row r="728" spans="1:33">
      <c r="A728" s="14" t="s">
        <v>185</v>
      </c>
      <c r="B728" s="16">
        <v>2016</v>
      </c>
      <c r="C728" s="16">
        <v>19</v>
      </c>
      <c r="D728" s="14" t="s">
        <v>80</v>
      </c>
      <c r="E728" s="16">
        <v>33</v>
      </c>
      <c r="F728" s="14" t="s">
        <v>102</v>
      </c>
      <c r="G728" s="16">
        <v>41</v>
      </c>
      <c r="H728" s="14" t="s">
        <v>186</v>
      </c>
      <c r="I728" s="16">
        <v>2</v>
      </c>
      <c r="J728" s="14" t="s">
        <v>83</v>
      </c>
      <c r="K728" s="14" t="s">
        <v>84</v>
      </c>
      <c r="L728" s="14" t="s">
        <v>85</v>
      </c>
      <c r="M728" s="23">
        <v>0.65</v>
      </c>
      <c r="N728" s="16">
        <v>3</v>
      </c>
      <c r="O728" s="16">
        <v>3</v>
      </c>
      <c r="P728" s="16">
        <v>0</v>
      </c>
      <c r="Q728" s="16">
        <v>3</v>
      </c>
      <c r="R728" s="16">
        <v>0</v>
      </c>
      <c r="S728" s="14" t="s">
        <v>86</v>
      </c>
      <c r="T728" s="16">
        <v>109</v>
      </c>
      <c r="U728" s="16">
        <v>0</v>
      </c>
      <c r="V728" s="18">
        <v>49709</v>
      </c>
      <c r="W728" s="18">
        <v>847</v>
      </c>
      <c r="X728" s="18">
        <v>500</v>
      </c>
      <c r="Y728" s="18">
        <v>0</v>
      </c>
      <c r="Z728" s="18">
        <v>0</v>
      </c>
      <c r="AA728" s="18">
        <v>0</v>
      </c>
      <c r="AB728" s="18">
        <v>0</v>
      </c>
      <c r="AC728" s="23">
        <v>0</v>
      </c>
      <c r="AD728" s="14" t="str">
        <f>IF(E728=113,"Linn","Iowa ex-Linn")</f>
        <v>Iowa ex-Linn</v>
      </c>
      <c r="AE728" s="23">
        <f>IFERROR(AB728/W728,"N/M")</f>
        <v>0.0</v>
      </c>
      <c r="AF728" s="14" t="str">
        <f>B728&amp;"|"&amp;TEXT(E728,"000")&amp;"|"&amp;TEXT(M728,"0.0000")</f>
        <v>2016|033|0.6500</v>
      </c>
      <c r="AG728" s="22" t="str">
        <f>IF(AND(B728&gt;=2015,B728&lt;=2024,C728=19,G728=41,I728=2,K728="A",L728="RBUP",M728&gt;=0.5,M728&lt;=0.85),"IN","OUT")</f>
        <v>IN</v>
      </c>
    </row>
    <row r="729" spans="1:33">
      <c r="A729" s="14" t="s">
        <v>185</v>
      </c>
      <c r="B729" s="16">
        <v>2016</v>
      </c>
      <c r="C729" s="16">
        <v>19</v>
      </c>
      <c r="D729" s="14" t="s">
        <v>80</v>
      </c>
      <c r="E729" s="16">
        <v>33</v>
      </c>
      <c r="F729" s="14" t="s">
        <v>102</v>
      </c>
      <c r="G729" s="16">
        <v>41</v>
      </c>
      <c r="H729" s="14" t="s">
        <v>186</v>
      </c>
      <c r="I729" s="16">
        <v>2</v>
      </c>
      <c r="J729" s="14" t="s">
        <v>83</v>
      </c>
      <c r="K729" s="14" t="s">
        <v>84</v>
      </c>
      <c r="L729" s="14" t="s">
        <v>85</v>
      </c>
      <c r="M729" s="23">
        <v>0.7</v>
      </c>
      <c r="N729" s="16">
        <v>10</v>
      </c>
      <c r="O729" s="16">
        <v>8</v>
      </c>
      <c r="P729" s="16">
        <v>0</v>
      </c>
      <c r="Q729" s="16">
        <v>21</v>
      </c>
      <c r="R729" s="16">
        <v>0</v>
      </c>
      <c r="S729" s="14" t="s">
        <v>86</v>
      </c>
      <c r="T729" s="16">
        <v>1231</v>
      </c>
      <c r="U729" s="16">
        <v>0</v>
      </c>
      <c r="V729" s="18">
        <v>570811</v>
      </c>
      <c r="W729" s="18">
        <v>14293</v>
      </c>
      <c r="X729" s="18">
        <v>8753</v>
      </c>
      <c r="Y729" s="18">
        <v>0</v>
      </c>
      <c r="Z729" s="18">
        <v>0</v>
      </c>
      <c r="AA729" s="18">
        <v>0</v>
      </c>
      <c r="AB729" s="18">
        <v>0</v>
      </c>
      <c r="AC729" s="23">
        <v>0</v>
      </c>
      <c r="AD729" s="14" t="str">
        <f>IF(E729=113,"Linn","Iowa ex-Linn")</f>
        <v>Iowa ex-Linn</v>
      </c>
      <c r="AE729" s="23">
        <f>IFERROR(AB729/W729,"N/M")</f>
        <v>0.0</v>
      </c>
      <c r="AF729" s="14" t="str">
        <f>B729&amp;"|"&amp;TEXT(E729,"000")&amp;"|"&amp;TEXT(M729,"0.0000")</f>
        <v>2016|033|0.7000</v>
      </c>
      <c r="AG729" s="22" t="str">
        <f>IF(AND(B729&gt;=2015,B729&lt;=2024,C729=19,G729=41,I729=2,K729="A",L729="RBUP",M729&gt;=0.5,M729&lt;=0.85),"IN","OUT")</f>
        <v>IN</v>
      </c>
    </row>
    <row r="730" spans="1:33">
      <c r="A730" s="14" t="s">
        <v>185</v>
      </c>
      <c r="B730" s="16">
        <v>2016</v>
      </c>
      <c r="C730" s="16">
        <v>19</v>
      </c>
      <c r="D730" s="14" t="s">
        <v>80</v>
      </c>
      <c r="E730" s="16">
        <v>33</v>
      </c>
      <c r="F730" s="14" t="s">
        <v>102</v>
      </c>
      <c r="G730" s="16">
        <v>41</v>
      </c>
      <c r="H730" s="14" t="s">
        <v>186</v>
      </c>
      <c r="I730" s="16">
        <v>2</v>
      </c>
      <c r="J730" s="14" t="s">
        <v>83</v>
      </c>
      <c r="K730" s="14" t="s">
        <v>84</v>
      </c>
      <c r="L730" s="14" t="s">
        <v>85</v>
      </c>
      <c r="M730" s="23">
        <v>0.75</v>
      </c>
      <c r="N730" s="16">
        <v>65</v>
      </c>
      <c r="O730" s="16">
        <v>55</v>
      </c>
      <c r="P730" s="16">
        <v>1</v>
      </c>
      <c r="Q730" s="16">
        <v>70</v>
      </c>
      <c r="R730" s="16">
        <v>1</v>
      </c>
      <c r="S730" s="14" t="s">
        <v>86</v>
      </c>
      <c r="T730" s="16">
        <v>7152</v>
      </c>
      <c r="U730" s="16">
        <v>0</v>
      </c>
      <c r="V730" s="18">
        <v>3844189</v>
      </c>
      <c r="W730" s="18">
        <v>130016</v>
      </c>
      <c r="X730" s="18">
        <v>84725</v>
      </c>
      <c r="Y730" s="18">
        <v>0</v>
      </c>
      <c r="Z730" s="18">
        <v>0</v>
      </c>
      <c r="AA730" s="18">
        <v>0</v>
      </c>
      <c r="AB730" s="18">
        <v>16208</v>
      </c>
      <c r="AC730" s="23">
        <v>0.12</v>
      </c>
      <c r="AD730" s="14" t="str">
        <f>IF(E730=113,"Linn","Iowa ex-Linn")</f>
        <v>Iowa ex-Linn</v>
      </c>
      <c r="AE730" s="23">
        <f>IFERROR(AB730/W730,"N/M")</f>
        <v>0.12466158011321683</v>
      </c>
      <c r="AF730" s="14" t="str">
        <f>B730&amp;"|"&amp;TEXT(E730,"000")&amp;"|"&amp;TEXT(M730,"0.0000")</f>
        <v>2016|033|0.7500</v>
      </c>
      <c r="AG730" s="22" t="str">
        <f>IF(AND(B730&gt;=2015,B730&lt;=2024,C730=19,G730=41,I730=2,K730="A",L730="RBUP",M730&gt;=0.5,M730&lt;=0.85),"IN","OUT")</f>
        <v>IN</v>
      </c>
    </row>
    <row r="731" spans="1:33">
      <c r="A731" s="14" t="s">
        <v>185</v>
      </c>
      <c r="B731" s="16">
        <v>2016</v>
      </c>
      <c r="C731" s="16">
        <v>19</v>
      </c>
      <c r="D731" s="14" t="s">
        <v>80</v>
      </c>
      <c r="E731" s="16">
        <v>33</v>
      </c>
      <c r="F731" s="14" t="s">
        <v>102</v>
      </c>
      <c r="G731" s="16">
        <v>41</v>
      </c>
      <c r="H731" s="14" t="s">
        <v>186</v>
      </c>
      <c r="I731" s="16">
        <v>2</v>
      </c>
      <c r="J731" s="14" t="s">
        <v>83</v>
      </c>
      <c r="K731" s="14" t="s">
        <v>84</v>
      </c>
      <c r="L731" s="14" t="s">
        <v>85</v>
      </c>
      <c r="M731" s="23">
        <v>0.8</v>
      </c>
      <c r="N731" s="16">
        <v>267</v>
      </c>
      <c r="O731" s="16">
        <v>216</v>
      </c>
      <c r="P731" s="16">
        <v>10</v>
      </c>
      <c r="Q731" s="16">
        <v>438</v>
      </c>
      <c r="R731" s="16">
        <v>13</v>
      </c>
      <c r="S731" s="14" t="s">
        <v>86</v>
      </c>
      <c r="T731" s="16">
        <v>52827</v>
      </c>
      <c r="U731" s="16">
        <v>0</v>
      </c>
      <c r="V731" s="18">
        <v>29640206</v>
      </c>
      <c r="W731" s="18">
        <v>1378975</v>
      </c>
      <c r="X731" s="18">
        <v>789095</v>
      </c>
      <c r="Y731" s="18">
        <v>0</v>
      </c>
      <c r="Z731" s="18">
        <v>0</v>
      </c>
      <c r="AA731" s="18">
        <v>0</v>
      </c>
      <c r="AB731" s="18">
        <v>83888</v>
      </c>
      <c r="AC731" s="23">
        <v>0.06</v>
      </c>
      <c r="AD731" s="14" t="str">
        <f>IF(E731=113,"Linn","Iowa ex-Linn")</f>
        <v>Iowa ex-Linn</v>
      </c>
      <c r="AE731" s="23">
        <f>IFERROR(AB731/W731,"N/M")</f>
        <v>0.060833590166609254</v>
      </c>
      <c r="AF731" s="14" t="str">
        <f>B731&amp;"|"&amp;TEXT(E731,"000")&amp;"|"&amp;TEXT(M731,"0.0000")</f>
        <v>2016|033|0.8000</v>
      </c>
      <c r="AG731" s="22" t="str">
        <f>IF(AND(B731&gt;=2015,B731&lt;=2024,C731=19,G731=41,I731=2,K731="A",L731="RBUP",M731&gt;=0.5,M731&lt;=0.85),"IN","OUT")</f>
        <v>IN</v>
      </c>
    </row>
    <row r="732" spans="1:33">
      <c r="A732" s="14" t="s">
        <v>185</v>
      </c>
      <c r="B732" s="16">
        <v>2016</v>
      </c>
      <c r="C732" s="16">
        <v>19</v>
      </c>
      <c r="D732" s="14" t="s">
        <v>80</v>
      </c>
      <c r="E732" s="16">
        <v>33</v>
      </c>
      <c r="F732" s="14" t="s">
        <v>102</v>
      </c>
      <c r="G732" s="16">
        <v>41</v>
      </c>
      <c r="H732" s="14" t="s">
        <v>186</v>
      </c>
      <c r="I732" s="16">
        <v>2</v>
      </c>
      <c r="J732" s="14" t="s">
        <v>83</v>
      </c>
      <c r="K732" s="14" t="s">
        <v>84</v>
      </c>
      <c r="L732" s="14" t="s">
        <v>85</v>
      </c>
      <c r="M732" s="23">
        <v>0.85</v>
      </c>
      <c r="N732" s="16">
        <v>386</v>
      </c>
      <c r="O732" s="16">
        <v>328</v>
      </c>
      <c r="P732" s="16">
        <v>32</v>
      </c>
      <c r="Q732" s="16">
        <v>735</v>
      </c>
      <c r="R732" s="16">
        <v>50</v>
      </c>
      <c r="S732" s="14" t="s">
        <v>86</v>
      </c>
      <c r="T732" s="16">
        <v>100815</v>
      </c>
      <c r="U732" s="16">
        <v>0</v>
      </c>
      <c r="V732" s="18">
        <v>60276676</v>
      </c>
      <c r="W732" s="18">
        <v>3542098</v>
      </c>
      <c r="X732" s="18">
        <v>1567755</v>
      </c>
      <c r="Y732" s="18">
        <v>0</v>
      </c>
      <c r="Z732" s="18">
        <v>0</v>
      </c>
      <c r="AA732" s="18">
        <v>0</v>
      </c>
      <c r="AB732" s="18">
        <v>393847</v>
      </c>
      <c r="AC732" s="23">
        <v>0.11</v>
      </c>
      <c r="AD732" s="14" t="str">
        <f>IF(E732=113,"Linn","Iowa ex-Linn")</f>
        <v>Iowa ex-Linn</v>
      </c>
      <c r="AE732" s="23">
        <f>IFERROR(AB732/W732,"N/M")</f>
        <v>0.11119031715102179</v>
      </c>
      <c r="AF732" s="14" t="str">
        <f>B732&amp;"|"&amp;TEXT(E732,"000")&amp;"|"&amp;TEXT(M732,"0.0000")</f>
        <v>2016|033|0.8500</v>
      </c>
      <c r="AG732" s="22" t="str">
        <f>IF(AND(B732&gt;=2015,B732&lt;=2024,C732=19,G732=41,I732=2,K732="A",L732="RBUP",M732&gt;=0.5,M732&lt;=0.85),"IN","OUT")</f>
        <v>IN</v>
      </c>
    </row>
    <row r="733" spans="1:33">
      <c r="A733" s="14" t="s">
        <v>185</v>
      </c>
      <c r="B733" s="16">
        <v>2016</v>
      </c>
      <c r="C733" s="16">
        <v>19</v>
      </c>
      <c r="D733" s="14" t="s">
        <v>80</v>
      </c>
      <c r="E733" s="16">
        <v>35</v>
      </c>
      <c r="F733" s="14" t="s">
        <v>103</v>
      </c>
      <c r="G733" s="16">
        <v>41</v>
      </c>
      <c r="H733" s="14" t="s">
        <v>186</v>
      </c>
      <c r="I733" s="16">
        <v>2</v>
      </c>
      <c r="J733" s="14" t="s">
        <v>83</v>
      </c>
      <c r="K733" s="14" t="s">
        <v>84</v>
      </c>
      <c r="L733" s="14" t="s">
        <v>85</v>
      </c>
      <c r="M733" s="23">
        <v>0.65</v>
      </c>
      <c r="N733" s="16">
        <v>5</v>
      </c>
      <c r="O733" s="16">
        <v>4</v>
      </c>
      <c r="P733" s="16">
        <v>0</v>
      </c>
      <c r="Q733" s="16">
        <v>7</v>
      </c>
      <c r="R733" s="16">
        <v>0</v>
      </c>
      <c r="S733" s="14" t="s">
        <v>86</v>
      </c>
      <c r="T733" s="16">
        <v>639</v>
      </c>
      <c r="U733" s="16">
        <v>0</v>
      </c>
      <c r="V733" s="18">
        <v>319798</v>
      </c>
      <c r="W733" s="18">
        <v>5655</v>
      </c>
      <c r="X733" s="18">
        <v>3641</v>
      </c>
      <c r="Y733" s="18">
        <v>0</v>
      </c>
      <c r="Z733" s="18">
        <v>0</v>
      </c>
      <c r="AA733" s="18">
        <v>0</v>
      </c>
      <c r="AB733" s="18">
        <v>0</v>
      </c>
      <c r="AC733" s="23">
        <v>0</v>
      </c>
      <c r="AD733" s="14" t="str">
        <f>IF(E733=113,"Linn","Iowa ex-Linn")</f>
        <v>Iowa ex-Linn</v>
      </c>
      <c r="AE733" s="23">
        <f>IFERROR(AB733/W733,"N/M")</f>
        <v>0.0</v>
      </c>
      <c r="AF733" s="14" t="str">
        <f>B733&amp;"|"&amp;TEXT(E733,"000")&amp;"|"&amp;TEXT(M733,"0.0000")</f>
        <v>2016|035|0.6500</v>
      </c>
      <c r="AG733" s="22" t="str">
        <f>IF(AND(B733&gt;=2015,B733&lt;=2024,C733=19,G733=41,I733=2,K733="A",L733="RBUP",M733&gt;=0.5,M733&lt;=0.85),"IN","OUT")</f>
        <v>IN</v>
      </c>
    </row>
    <row r="734" spans="1:33">
      <c r="A734" s="14" t="s">
        <v>185</v>
      </c>
      <c r="B734" s="16">
        <v>2016</v>
      </c>
      <c r="C734" s="16">
        <v>19</v>
      </c>
      <c r="D734" s="14" t="s">
        <v>80</v>
      </c>
      <c r="E734" s="16">
        <v>35</v>
      </c>
      <c r="F734" s="14" t="s">
        <v>103</v>
      </c>
      <c r="G734" s="16">
        <v>41</v>
      </c>
      <c r="H734" s="14" t="s">
        <v>186</v>
      </c>
      <c r="I734" s="16">
        <v>2</v>
      </c>
      <c r="J734" s="14" t="s">
        <v>83</v>
      </c>
      <c r="K734" s="14" t="s">
        <v>84</v>
      </c>
      <c r="L734" s="14" t="s">
        <v>85</v>
      </c>
      <c r="M734" s="23">
        <v>0.7</v>
      </c>
      <c r="N734" s="16">
        <v>22</v>
      </c>
      <c r="O734" s="16">
        <v>17</v>
      </c>
      <c r="P734" s="16">
        <v>0</v>
      </c>
      <c r="Q734" s="16">
        <v>21</v>
      </c>
      <c r="R734" s="16">
        <v>0</v>
      </c>
      <c r="S734" s="14" t="s">
        <v>86</v>
      </c>
      <c r="T734" s="16">
        <v>1600</v>
      </c>
      <c r="U734" s="16">
        <v>0</v>
      </c>
      <c r="V734" s="18">
        <v>857252</v>
      </c>
      <c r="W734" s="18">
        <v>18036</v>
      </c>
      <c r="X734" s="18">
        <v>11943</v>
      </c>
      <c r="Y734" s="18">
        <v>0</v>
      </c>
      <c r="Z734" s="18">
        <v>0</v>
      </c>
      <c r="AA734" s="18">
        <v>0</v>
      </c>
      <c r="AB734" s="18">
        <v>0</v>
      </c>
      <c r="AC734" s="23">
        <v>0</v>
      </c>
      <c r="AD734" s="14" t="str">
        <f>IF(E734=113,"Linn","Iowa ex-Linn")</f>
        <v>Iowa ex-Linn</v>
      </c>
      <c r="AE734" s="23">
        <f>IFERROR(AB734/W734,"N/M")</f>
        <v>0.0</v>
      </c>
      <c r="AF734" s="14" t="str">
        <f>B734&amp;"|"&amp;TEXT(E734,"000")&amp;"|"&amp;TEXT(M734,"0.0000")</f>
        <v>2016|035|0.7000</v>
      </c>
      <c r="AG734" s="22" t="str">
        <f>IF(AND(B734&gt;=2015,B734&lt;=2024,C734=19,G734=41,I734=2,K734="A",L734="RBUP",M734&gt;=0.5,M734&lt;=0.85),"IN","OUT")</f>
        <v>IN</v>
      </c>
    </row>
    <row r="735" spans="1:33">
      <c r="A735" s="14" t="s">
        <v>185</v>
      </c>
      <c r="B735" s="16">
        <v>2016</v>
      </c>
      <c r="C735" s="16">
        <v>19</v>
      </c>
      <c r="D735" s="14" t="s">
        <v>80</v>
      </c>
      <c r="E735" s="16">
        <v>35</v>
      </c>
      <c r="F735" s="14" t="s">
        <v>103</v>
      </c>
      <c r="G735" s="16">
        <v>41</v>
      </c>
      <c r="H735" s="14" t="s">
        <v>186</v>
      </c>
      <c r="I735" s="16">
        <v>2</v>
      </c>
      <c r="J735" s="14" t="s">
        <v>83</v>
      </c>
      <c r="K735" s="14" t="s">
        <v>84</v>
      </c>
      <c r="L735" s="14" t="s">
        <v>85</v>
      </c>
      <c r="M735" s="23">
        <v>0.75</v>
      </c>
      <c r="N735" s="16">
        <v>143</v>
      </c>
      <c r="O735" s="16">
        <v>121</v>
      </c>
      <c r="P735" s="16">
        <v>4</v>
      </c>
      <c r="Q735" s="16">
        <v>205</v>
      </c>
      <c r="R735" s="16">
        <v>4</v>
      </c>
      <c r="S735" s="14" t="s">
        <v>86</v>
      </c>
      <c r="T735" s="16">
        <v>15025</v>
      </c>
      <c r="U735" s="16">
        <v>0</v>
      </c>
      <c r="V735" s="18">
        <v>8552527</v>
      </c>
      <c r="W735" s="18">
        <v>272250</v>
      </c>
      <c r="X735" s="18">
        <v>166902</v>
      </c>
      <c r="Y735" s="18">
        <v>0</v>
      </c>
      <c r="Z735" s="18">
        <v>0</v>
      </c>
      <c r="AA735" s="18">
        <v>0</v>
      </c>
      <c r="AB735" s="18">
        <v>5324</v>
      </c>
      <c r="AC735" s="23">
        <v>0.02</v>
      </c>
      <c r="AD735" s="14" t="str">
        <f>IF(E735=113,"Linn","Iowa ex-Linn")</f>
        <v>Iowa ex-Linn</v>
      </c>
      <c r="AE735" s="23">
        <f>IFERROR(AB735/W735,"N/M")</f>
        <v>0.019555555555555555</v>
      </c>
      <c r="AF735" s="14" t="str">
        <f>B735&amp;"|"&amp;TEXT(E735,"000")&amp;"|"&amp;TEXT(M735,"0.0000")</f>
        <v>2016|035|0.7500</v>
      </c>
      <c r="AG735" s="22" t="str">
        <f>IF(AND(B735&gt;=2015,B735&lt;=2024,C735=19,G735=41,I735=2,K735="A",L735="RBUP",M735&gt;=0.5,M735&lt;=0.85),"IN","OUT")</f>
        <v>IN</v>
      </c>
    </row>
    <row r="736" spans="1:33">
      <c r="A736" s="14" t="s">
        <v>185</v>
      </c>
      <c r="B736" s="16">
        <v>2016</v>
      </c>
      <c r="C736" s="16">
        <v>19</v>
      </c>
      <c r="D736" s="14" t="s">
        <v>80</v>
      </c>
      <c r="E736" s="16">
        <v>35</v>
      </c>
      <c r="F736" s="14" t="s">
        <v>103</v>
      </c>
      <c r="G736" s="16">
        <v>41</v>
      </c>
      <c r="H736" s="14" t="s">
        <v>186</v>
      </c>
      <c r="I736" s="16">
        <v>2</v>
      </c>
      <c r="J736" s="14" t="s">
        <v>83</v>
      </c>
      <c r="K736" s="14" t="s">
        <v>84</v>
      </c>
      <c r="L736" s="14" t="s">
        <v>85</v>
      </c>
      <c r="M736" s="23">
        <v>0.8</v>
      </c>
      <c r="N736" s="16">
        <v>348</v>
      </c>
      <c r="O736" s="16">
        <v>290</v>
      </c>
      <c r="P736" s="16">
        <v>20</v>
      </c>
      <c r="Q736" s="16">
        <v>507</v>
      </c>
      <c r="R736" s="16">
        <v>22</v>
      </c>
      <c r="S736" s="14" t="s">
        <v>86</v>
      </c>
      <c r="T736" s="16">
        <v>52810</v>
      </c>
      <c r="U736" s="16">
        <v>0</v>
      </c>
      <c r="V736" s="18">
        <v>32397803</v>
      </c>
      <c r="W736" s="18">
        <v>1305996</v>
      </c>
      <c r="X736" s="18">
        <v>759117</v>
      </c>
      <c r="Y736" s="18">
        <v>0</v>
      </c>
      <c r="Z736" s="18">
        <v>0</v>
      </c>
      <c r="AA736" s="18">
        <v>0</v>
      </c>
      <c r="AB736" s="18">
        <v>27099</v>
      </c>
      <c r="AC736" s="23">
        <v>0.02</v>
      </c>
      <c r="AD736" s="14" t="str">
        <f>IF(E736=113,"Linn","Iowa ex-Linn")</f>
        <v>Iowa ex-Linn</v>
      </c>
      <c r="AE736" s="23">
        <f>IFERROR(AB736/W736,"N/M")</f>
        <v>0.020749680703463103</v>
      </c>
      <c r="AF736" s="14" t="str">
        <f>B736&amp;"|"&amp;TEXT(E736,"000")&amp;"|"&amp;TEXT(M736,"0.0000")</f>
        <v>2016|035|0.8000</v>
      </c>
      <c r="AG736" s="22" t="str">
        <f>IF(AND(B736&gt;=2015,B736&lt;=2024,C736=19,G736=41,I736=2,K736="A",L736="RBUP",M736&gt;=0.5,M736&lt;=0.85),"IN","OUT")</f>
        <v>IN</v>
      </c>
    </row>
    <row r="737" spans="1:33">
      <c r="A737" s="14" t="s">
        <v>185</v>
      </c>
      <c r="B737" s="16">
        <v>2016</v>
      </c>
      <c r="C737" s="16">
        <v>19</v>
      </c>
      <c r="D737" s="14" t="s">
        <v>80</v>
      </c>
      <c r="E737" s="16">
        <v>35</v>
      </c>
      <c r="F737" s="14" t="s">
        <v>103</v>
      </c>
      <c r="G737" s="16">
        <v>41</v>
      </c>
      <c r="H737" s="14" t="s">
        <v>186</v>
      </c>
      <c r="I737" s="16">
        <v>2</v>
      </c>
      <c r="J737" s="14" t="s">
        <v>83</v>
      </c>
      <c r="K737" s="14" t="s">
        <v>84</v>
      </c>
      <c r="L737" s="14" t="s">
        <v>85</v>
      </c>
      <c r="M737" s="23">
        <v>0.85</v>
      </c>
      <c r="N737" s="16">
        <v>422</v>
      </c>
      <c r="O737" s="16">
        <v>352</v>
      </c>
      <c r="P737" s="16">
        <v>32</v>
      </c>
      <c r="Q737" s="16">
        <v>653</v>
      </c>
      <c r="R737" s="16">
        <v>37</v>
      </c>
      <c r="S737" s="14" t="s">
        <v>86</v>
      </c>
      <c r="T737" s="16">
        <v>70666</v>
      </c>
      <c r="U737" s="16">
        <v>0</v>
      </c>
      <c r="V737" s="18">
        <v>45892929</v>
      </c>
      <c r="W737" s="18">
        <v>2329629</v>
      </c>
      <c r="X737" s="18">
        <v>1044376</v>
      </c>
      <c r="Y737" s="18">
        <v>0</v>
      </c>
      <c r="Z737" s="18">
        <v>0</v>
      </c>
      <c r="AA737" s="18">
        <v>0</v>
      </c>
      <c r="AB737" s="18">
        <v>74195</v>
      </c>
      <c r="AC737" s="23">
        <v>0.03</v>
      </c>
      <c r="AD737" s="14" t="str">
        <f>IF(E737=113,"Linn","Iowa ex-Linn")</f>
        <v>Iowa ex-Linn</v>
      </c>
      <c r="AE737" s="23">
        <f>IFERROR(AB737/W737,"N/M")</f>
        <v>0.03184841878256151</v>
      </c>
      <c r="AF737" s="14" t="str">
        <f>B737&amp;"|"&amp;TEXT(E737,"000")&amp;"|"&amp;TEXT(M737,"0.0000")</f>
        <v>2016|035|0.8500</v>
      </c>
      <c r="AG737" s="22" t="str">
        <f>IF(AND(B737&gt;=2015,B737&lt;=2024,C737=19,G737=41,I737=2,K737="A",L737="RBUP",M737&gt;=0.5,M737&lt;=0.85),"IN","OUT")</f>
        <v>IN</v>
      </c>
    </row>
    <row r="738" spans="1:33">
      <c r="A738" s="14" t="s">
        <v>185</v>
      </c>
      <c r="B738" s="16">
        <v>2016</v>
      </c>
      <c r="C738" s="16">
        <v>19</v>
      </c>
      <c r="D738" s="14" t="s">
        <v>80</v>
      </c>
      <c r="E738" s="16">
        <v>37</v>
      </c>
      <c r="F738" s="14" t="s">
        <v>104</v>
      </c>
      <c r="G738" s="16">
        <v>41</v>
      </c>
      <c r="H738" s="14" t="s">
        <v>186</v>
      </c>
      <c r="I738" s="16">
        <v>2</v>
      </c>
      <c r="J738" s="14" t="s">
        <v>83</v>
      </c>
      <c r="K738" s="14" t="s">
        <v>84</v>
      </c>
      <c r="L738" s="14" t="s">
        <v>85</v>
      </c>
      <c r="M738" s="23">
        <v>0.6</v>
      </c>
      <c r="N738" s="16">
        <v>1</v>
      </c>
      <c r="O738" s="16">
        <v>1</v>
      </c>
      <c r="P738" s="16">
        <v>0</v>
      </c>
      <c r="Q738" s="16">
        <v>1</v>
      </c>
      <c r="R738" s="16">
        <v>0</v>
      </c>
      <c r="S738" s="14" t="s">
        <v>86</v>
      </c>
      <c r="T738" s="16">
        <v>36</v>
      </c>
      <c r="U738" s="16">
        <v>0</v>
      </c>
      <c r="V738" s="18">
        <v>15508</v>
      </c>
      <c r="W738" s="18">
        <v>367</v>
      </c>
      <c r="X738" s="18">
        <v>235</v>
      </c>
      <c r="Y738" s="18">
        <v>0</v>
      </c>
      <c r="Z738" s="18">
        <v>0</v>
      </c>
      <c r="AA738" s="18">
        <v>0</v>
      </c>
      <c r="AB738" s="18">
        <v>0</v>
      </c>
      <c r="AC738" s="23">
        <v>0</v>
      </c>
      <c r="AD738" s="14" t="str">
        <f>IF(E738=113,"Linn","Iowa ex-Linn")</f>
        <v>Iowa ex-Linn</v>
      </c>
      <c r="AE738" s="23">
        <f>IFERROR(AB738/W738,"N/M")</f>
        <v>0.0</v>
      </c>
      <c r="AF738" s="14" t="str">
        <f>B738&amp;"|"&amp;TEXT(E738,"000")&amp;"|"&amp;TEXT(M738,"0.0000")</f>
        <v>2016|037|0.6000</v>
      </c>
      <c r="AG738" s="22" t="str">
        <f>IF(AND(B738&gt;=2015,B738&lt;=2024,C738=19,G738=41,I738=2,K738="A",L738="RBUP",M738&gt;=0.5,M738&lt;=0.85),"IN","OUT")</f>
        <v>IN</v>
      </c>
    </row>
    <row r="739" spans="1:33">
      <c r="A739" s="14" t="s">
        <v>185</v>
      </c>
      <c r="B739" s="16">
        <v>2016</v>
      </c>
      <c r="C739" s="16">
        <v>19</v>
      </c>
      <c r="D739" s="14" t="s">
        <v>80</v>
      </c>
      <c r="E739" s="16">
        <v>37</v>
      </c>
      <c r="F739" s="14" t="s">
        <v>104</v>
      </c>
      <c r="G739" s="16">
        <v>41</v>
      </c>
      <c r="H739" s="14" t="s">
        <v>186</v>
      </c>
      <c r="I739" s="16">
        <v>2</v>
      </c>
      <c r="J739" s="14" t="s">
        <v>83</v>
      </c>
      <c r="K739" s="14" t="s">
        <v>84</v>
      </c>
      <c r="L739" s="14" t="s">
        <v>85</v>
      </c>
      <c r="M739" s="23">
        <v>0.65</v>
      </c>
      <c r="N739" s="16">
        <v>3</v>
      </c>
      <c r="O739" s="16">
        <v>3</v>
      </c>
      <c r="P739" s="16">
        <v>0</v>
      </c>
      <c r="Q739" s="16">
        <v>8</v>
      </c>
      <c r="R739" s="16">
        <v>0</v>
      </c>
      <c r="S739" s="14" t="s">
        <v>86</v>
      </c>
      <c r="T739" s="16">
        <v>402</v>
      </c>
      <c r="U739" s="16">
        <v>0</v>
      </c>
      <c r="V739" s="18">
        <v>186045</v>
      </c>
      <c r="W739" s="18">
        <v>5354</v>
      </c>
      <c r="X739" s="18">
        <v>3159</v>
      </c>
      <c r="Y739" s="18">
        <v>0</v>
      </c>
      <c r="Z739" s="18">
        <v>0</v>
      </c>
      <c r="AA739" s="18">
        <v>0</v>
      </c>
      <c r="AB739" s="18">
        <v>0</v>
      </c>
      <c r="AC739" s="23">
        <v>0</v>
      </c>
      <c r="AD739" s="14" t="str">
        <f>IF(E739=113,"Linn","Iowa ex-Linn")</f>
        <v>Iowa ex-Linn</v>
      </c>
      <c r="AE739" s="23">
        <f>IFERROR(AB739/W739,"N/M")</f>
        <v>0.0</v>
      </c>
      <c r="AF739" s="14" t="str">
        <f>B739&amp;"|"&amp;TEXT(E739,"000")&amp;"|"&amp;TEXT(M739,"0.0000")</f>
        <v>2016|037|0.6500</v>
      </c>
      <c r="AG739" s="22" t="str">
        <f>IF(AND(B739&gt;=2015,B739&lt;=2024,C739=19,G739=41,I739=2,K739="A",L739="RBUP",M739&gt;=0.5,M739&lt;=0.85),"IN","OUT")</f>
        <v>IN</v>
      </c>
    </row>
    <row r="740" spans="1:33">
      <c r="A740" s="14" t="s">
        <v>185</v>
      </c>
      <c r="B740" s="16">
        <v>2016</v>
      </c>
      <c r="C740" s="16">
        <v>19</v>
      </c>
      <c r="D740" s="14" t="s">
        <v>80</v>
      </c>
      <c r="E740" s="16">
        <v>37</v>
      </c>
      <c r="F740" s="14" t="s">
        <v>104</v>
      </c>
      <c r="G740" s="16">
        <v>41</v>
      </c>
      <c r="H740" s="14" t="s">
        <v>186</v>
      </c>
      <c r="I740" s="16">
        <v>2</v>
      </c>
      <c r="J740" s="14" t="s">
        <v>83</v>
      </c>
      <c r="K740" s="14" t="s">
        <v>84</v>
      </c>
      <c r="L740" s="14" t="s">
        <v>85</v>
      </c>
      <c r="M740" s="23">
        <v>0.7</v>
      </c>
      <c r="N740" s="16">
        <v>38</v>
      </c>
      <c r="O740" s="16">
        <v>31</v>
      </c>
      <c r="P740" s="16">
        <v>5</v>
      </c>
      <c r="Q740" s="16">
        <v>64</v>
      </c>
      <c r="R740" s="16">
        <v>5</v>
      </c>
      <c r="S740" s="14" t="s">
        <v>86</v>
      </c>
      <c r="T740" s="16">
        <v>3880</v>
      </c>
      <c r="U740" s="16">
        <v>0</v>
      </c>
      <c r="V740" s="18">
        <v>1941070</v>
      </c>
      <c r="W740" s="18">
        <v>67236</v>
      </c>
      <c r="X740" s="18">
        <v>41795</v>
      </c>
      <c r="Y740" s="18">
        <v>0</v>
      </c>
      <c r="Z740" s="18">
        <v>0</v>
      </c>
      <c r="AA740" s="18">
        <v>0</v>
      </c>
      <c r="AB740" s="18">
        <v>23683</v>
      </c>
      <c r="AC740" s="23">
        <v>0.35</v>
      </c>
      <c r="AD740" s="14" t="str">
        <f>IF(E740=113,"Linn","Iowa ex-Linn")</f>
        <v>Iowa ex-Linn</v>
      </c>
      <c r="AE740" s="23">
        <f>IFERROR(AB740/W740,"N/M")</f>
        <v>0.35223689690047</v>
      </c>
      <c r="AF740" s="14" t="str">
        <f>B740&amp;"|"&amp;TEXT(E740,"000")&amp;"|"&amp;TEXT(M740,"0.0000")</f>
        <v>2016|037|0.7000</v>
      </c>
      <c r="AG740" s="22" t="str">
        <f>IF(AND(B740&gt;=2015,B740&lt;=2024,C740=19,G740=41,I740=2,K740="A",L740="RBUP",M740&gt;=0.5,M740&lt;=0.85),"IN","OUT")</f>
        <v>IN</v>
      </c>
    </row>
    <row r="741" spans="1:33">
      <c r="A741" s="14" t="s">
        <v>185</v>
      </c>
      <c r="B741" s="16">
        <v>2016</v>
      </c>
      <c r="C741" s="16">
        <v>19</v>
      </c>
      <c r="D741" s="14" t="s">
        <v>80</v>
      </c>
      <c r="E741" s="16">
        <v>37</v>
      </c>
      <c r="F741" s="14" t="s">
        <v>104</v>
      </c>
      <c r="G741" s="16">
        <v>41</v>
      </c>
      <c r="H741" s="14" t="s">
        <v>186</v>
      </c>
      <c r="I741" s="16">
        <v>2</v>
      </c>
      <c r="J741" s="14" t="s">
        <v>83</v>
      </c>
      <c r="K741" s="14" t="s">
        <v>84</v>
      </c>
      <c r="L741" s="14" t="s">
        <v>85</v>
      </c>
      <c r="M741" s="23">
        <v>0.75</v>
      </c>
      <c r="N741" s="16">
        <v>103</v>
      </c>
      <c r="O741" s="16">
        <v>88</v>
      </c>
      <c r="P741" s="16">
        <v>3</v>
      </c>
      <c r="Q741" s="16">
        <v>129</v>
      </c>
      <c r="R741" s="16">
        <v>3</v>
      </c>
      <c r="S741" s="14" t="s">
        <v>86</v>
      </c>
      <c r="T741" s="16">
        <v>13569</v>
      </c>
      <c r="U741" s="16">
        <v>0</v>
      </c>
      <c r="V741" s="18">
        <v>7256583</v>
      </c>
      <c r="W741" s="18">
        <v>286268</v>
      </c>
      <c r="X741" s="18">
        <v>186341</v>
      </c>
      <c r="Y741" s="18">
        <v>0</v>
      </c>
      <c r="Z741" s="18">
        <v>0</v>
      </c>
      <c r="AA741" s="18">
        <v>0</v>
      </c>
      <c r="AB741" s="18">
        <v>14184</v>
      </c>
      <c r="AC741" s="23">
        <v>0.05</v>
      </c>
      <c r="AD741" s="14" t="str">
        <f>IF(E741=113,"Linn","Iowa ex-Linn")</f>
        <v>Iowa ex-Linn</v>
      </c>
      <c r="AE741" s="23">
        <f>IFERROR(AB741/W741,"N/M")</f>
        <v>0.04954797602246846</v>
      </c>
      <c r="AF741" s="14" t="str">
        <f>B741&amp;"|"&amp;TEXT(E741,"000")&amp;"|"&amp;TEXT(M741,"0.0000")</f>
        <v>2016|037|0.7500</v>
      </c>
      <c r="AG741" s="22" t="str">
        <f>IF(AND(B741&gt;=2015,B741&lt;=2024,C741=19,G741=41,I741=2,K741="A",L741="RBUP",M741&gt;=0.5,M741&lt;=0.85),"IN","OUT")</f>
        <v>IN</v>
      </c>
    </row>
    <row r="742" spans="1:33">
      <c r="A742" s="14" t="s">
        <v>185</v>
      </c>
      <c r="B742" s="16">
        <v>2016</v>
      </c>
      <c r="C742" s="16">
        <v>19</v>
      </c>
      <c r="D742" s="14" t="s">
        <v>80</v>
      </c>
      <c r="E742" s="16">
        <v>37</v>
      </c>
      <c r="F742" s="14" t="s">
        <v>104</v>
      </c>
      <c r="G742" s="16">
        <v>41</v>
      </c>
      <c r="H742" s="14" t="s">
        <v>186</v>
      </c>
      <c r="I742" s="16">
        <v>2</v>
      </c>
      <c r="J742" s="14" t="s">
        <v>83</v>
      </c>
      <c r="K742" s="14" t="s">
        <v>84</v>
      </c>
      <c r="L742" s="14" t="s">
        <v>85</v>
      </c>
      <c r="M742" s="23">
        <v>0.8</v>
      </c>
      <c r="N742" s="16">
        <v>342</v>
      </c>
      <c r="O742" s="16">
        <v>304</v>
      </c>
      <c r="P742" s="16">
        <v>14</v>
      </c>
      <c r="Q742" s="16">
        <v>461</v>
      </c>
      <c r="R742" s="16">
        <v>16</v>
      </c>
      <c r="S742" s="14" t="s">
        <v>86</v>
      </c>
      <c r="T742" s="16">
        <v>54616</v>
      </c>
      <c r="U742" s="16">
        <v>0</v>
      </c>
      <c r="V742" s="18">
        <v>30936504</v>
      </c>
      <c r="W742" s="18">
        <v>1588382</v>
      </c>
      <c r="X742" s="18">
        <v>936150</v>
      </c>
      <c r="Y742" s="18">
        <v>0</v>
      </c>
      <c r="Z742" s="18">
        <v>0</v>
      </c>
      <c r="AA742" s="18">
        <v>0</v>
      </c>
      <c r="AB742" s="18">
        <v>66778</v>
      </c>
      <c r="AC742" s="23">
        <v>0.04</v>
      </c>
      <c r="AD742" s="14" t="str">
        <f>IF(E742=113,"Linn","Iowa ex-Linn")</f>
        <v>Iowa ex-Linn</v>
      </c>
      <c r="AE742" s="23">
        <f>IFERROR(AB742/W742,"N/M")</f>
        <v>0.04204152401626309</v>
      </c>
      <c r="AF742" s="14" t="str">
        <f>B742&amp;"|"&amp;TEXT(E742,"000")&amp;"|"&amp;TEXT(M742,"0.0000")</f>
        <v>2016|037|0.8000</v>
      </c>
      <c r="AG742" s="22" t="str">
        <f>IF(AND(B742&gt;=2015,B742&lt;=2024,C742=19,G742=41,I742=2,K742="A",L742="RBUP",M742&gt;=0.5,M742&lt;=0.85),"IN","OUT")</f>
        <v>IN</v>
      </c>
    </row>
    <row r="743" spans="1:33">
      <c r="A743" s="14" t="s">
        <v>185</v>
      </c>
      <c r="B743" s="16">
        <v>2016</v>
      </c>
      <c r="C743" s="16">
        <v>19</v>
      </c>
      <c r="D743" s="14" t="s">
        <v>80</v>
      </c>
      <c r="E743" s="16">
        <v>37</v>
      </c>
      <c r="F743" s="14" t="s">
        <v>104</v>
      </c>
      <c r="G743" s="16">
        <v>41</v>
      </c>
      <c r="H743" s="14" t="s">
        <v>186</v>
      </c>
      <c r="I743" s="16">
        <v>2</v>
      </c>
      <c r="J743" s="14" t="s">
        <v>83</v>
      </c>
      <c r="K743" s="14" t="s">
        <v>84</v>
      </c>
      <c r="L743" s="14" t="s">
        <v>85</v>
      </c>
      <c r="M743" s="23">
        <v>0.85</v>
      </c>
      <c r="N743" s="16">
        <v>342</v>
      </c>
      <c r="O743" s="16">
        <v>286</v>
      </c>
      <c r="P743" s="16">
        <v>17</v>
      </c>
      <c r="Q743" s="16">
        <v>522</v>
      </c>
      <c r="R743" s="16">
        <v>21</v>
      </c>
      <c r="S743" s="14" t="s">
        <v>86</v>
      </c>
      <c r="T743" s="16">
        <v>75449</v>
      </c>
      <c r="U743" s="16">
        <v>0</v>
      </c>
      <c r="V743" s="18">
        <v>45438874</v>
      </c>
      <c r="W743" s="18">
        <v>2761547</v>
      </c>
      <c r="X743" s="18">
        <v>1303786</v>
      </c>
      <c r="Y743" s="18">
        <v>0</v>
      </c>
      <c r="Z743" s="18">
        <v>0</v>
      </c>
      <c r="AA743" s="18">
        <v>0</v>
      </c>
      <c r="AB743" s="18">
        <v>141771</v>
      </c>
      <c r="AC743" s="23">
        <v>0.05</v>
      </c>
      <c r="AD743" s="14" t="str">
        <f>IF(E743=113,"Linn","Iowa ex-Linn")</f>
        <v>Iowa ex-Linn</v>
      </c>
      <c r="AE743" s="23">
        <f>IFERROR(AB743/W743,"N/M")</f>
        <v>0.051337529290647596</v>
      </c>
      <c r="AF743" s="14" t="str">
        <f>B743&amp;"|"&amp;TEXT(E743,"000")&amp;"|"&amp;TEXT(M743,"0.0000")</f>
        <v>2016|037|0.8500</v>
      </c>
      <c r="AG743" s="22" t="str">
        <f>IF(AND(B743&gt;=2015,B743&lt;=2024,C743=19,G743=41,I743=2,K743="A",L743="RBUP",M743&gt;=0.5,M743&lt;=0.85),"IN","OUT")</f>
        <v>IN</v>
      </c>
    </row>
    <row r="744" spans="1:33">
      <c r="A744" s="14" t="s">
        <v>185</v>
      </c>
      <c r="B744" s="16">
        <v>2016</v>
      </c>
      <c r="C744" s="16">
        <v>19</v>
      </c>
      <c r="D744" s="14" t="s">
        <v>80</v>
      </c>
      <c r="E744" s="16">
        <v>39</v>
      </c>
      <c r="F744" s="14" t="s">
        <v>105</v>
      </c>
      <c r="G744" s="16">
        <v>41</v>
      </c>
      <c r="H744" s="14" t="s">
        <v>186</v>
      </c>
      <c r="I744" s="16">
        <v>2</v>
      </c>
      <c r="J744" s="14" t="s">
        <v>83</v>
      </c>
      <c r="K744" s="14" t="s">
        <v>84</v>
      </c>
      <c r="L744" s="14" t="s">
        <v>85</v>
      </c>
      <c r="M744" s="23">
        <v>0.5</v>
      </c>
      <c r="N744" s="16">
        <v>1</v>
      </c>
      <c r="O744" s="16">
        <v>0</v>
      </c>
      <c r="P744" s="16">
        <v>0</v>
      </c>
      <c r="Q744" s="16">
        <v>0</v>
      </c>
      <c r="R744" s="16">
        <v>0</v>
      </c>
      <c r="S744" s="14" t="s">
        <v>86</v>
      </c>
      <c r="T744" s="16">
        <v>0</v>
      </c>
      <c r="U744" s="16">
        <v>0</v>
      </c>
      <c r="V744" s="18">
        <v>0</v>
      </c>
      <c r="W744" s="18">
        <v>0</v>
      </c>
      <c r="X744" s="18">
        <v>0</v>
      </c>
      <c r="Y744" s="18">
        <v>0</v>
      </c>
      <c r="Z744" s="18">
        <v>0</v>
      </c>
      <c r="AA744" s="18">
        <v>0</v>
      </c>
      <c r="AB744" s="18">
        <v>0</v>
      </c>
      <c r="AC744" s="23">
        <v>0</v>
      </c>
      <c r="AD744" s="14" t="str">
        <f>IF(E744=113,"Linn","Iowa ex-Linn")</f>
        <v>Iowa ex-Linn</v>
      </c>
      <c r="AE744" s="23" t="str">
        <f>IFERROR(AB744/W744,"N/M")</f>
        <v>N/M</v>
      </c>
      <c r="AF744" s="14" t="str">
        <f>B744&amp;"|"&amp;TEXT(E744,"000")&amp;"|"&amp;TEXT(M744,"0.0000")</f>
        <v>2016|039|0.5000</v>
      </c>
      <c r="AG744" s="22" t="str">
        <f>IF(AND(B744&gt;=2015,B744&lt;=2024,C744=19,G744=41,I744=2,K744="A",L744="RBUP",M744&gt;=0.5,M744&lt;=0.85),"IN","OUT")</f>
        <v>IN</v>
      </c>
    </row>
    <row r="745" spans="1:33">
      <c r="A745" s="14" t="s">
        <v>185</v>
      </c>
      <c r="B745" s="16">
        <v>2016</v>
      </c>
      <c r="C745" s="16">
        <v>19</v>
      </c>
      <c r="D745" s="14" t="s">
        <v>80</v>
      </c>
      <c r="E745" s="16">
        <v>39</v>
      </c>
      <c r="F745" s="14" t="s">
        <v>105</v>
      </c>
      <c r="G745" s="16">
        <v>41</v>
      </c>
      <c r="H745" s="14" t="s">
        <v>186</v>
      </c>
      <c r="I745" s="16">
        <v>2</v>
      </c>
      <c r="J745" s="14" t="s">
        <v>83</v>
      </c>
      <c r="K745" s="14" t="s">
        <v>84</v>
      </c>
      <c r="L745" s="14" t="s">
        <v>85</v>
      </c>
      <c r="M745" s="23">
        <v>0.65</v>
      </c>
      <c r="N745" s="16">
        <v>16</v>
      </c>
      <c r="O745" s="16">
        <v>6</v>
      </c>
      <c r="P745" s="16">
        <v>0</v>
      </c>
      <c r="Q745" s="16">
        <v>7</v>
      </c>
      <c r="R745" s="16">
        <v>0</v>
      </c>
      <c r="S745" s="14" t="s">
        <v>86</v>
      </c>
      <c r="T745" s="16">
        <v>271</v>
      </c>
      <c r="U745" s="16">
        <v>0</v>
      </c>
      <c r="V745" s="18">
        <v>93635</v>
      </c>
      <c r="W745" s="18">
        <v>11678</v>
      </c>
      <c r="X745" s="18">
        <v>7770</v>
      </c>
      <c r="Y745" s="18">
        <v>0</v>
      </c>
      <c r="Z745" s="18">
        <v>0</v>
      </c>
      <c r="AA745" s="18">
        <v>0</v>
      </c>
      <c r="AB745" s="18">
        <v>0</v>
      </c>
      <c r="AC745" s="23">
        <v>0</v>
      </c>
      <c r="AD745" s="14" t="str">
        <f>IF(E745=113,"Linn","Iowa ex-Linn")</f>
        <v>Iowa ex-Linn</v>
      </c>
      <c r="AE745" s="23">
        <f>IFERROR(AB745/W745,"N/M")</f>
        <v>0.0</v>
      </c>
      <c r="AF745" s="14" t="str">
        <f>B745&amp;"|"&amp;TEXT(E745,"000")&amp;"|"&amp;TEXT(M745,"0.0000")</f>
        <v>2016|039|0.6500</v>
      </c>
      <c r="AG745" s="22" t="str">
        <f>IF(AND(B745&gt;=2015,B745&lt;=2024,C745=19,G745=41,I745=2,K745="A",L745="RBUP",M745&gt;=0.5,M745&lt;=0.85),"IN","OUT")</f>
        <v>IN</v>
      </c>
    </row>
    <row r="746" spans="1:33">
      <c r="A746" s="14" t="s">
        <v>185</v>
      </c>
      <c r="B746" s="16">
        <v>2016</v>
      </c>
      <c r="C746" s="16">
        <v>19</v>
      </c>
      <c r="D746" s="14" t="s">
        <v>80</v>
      </c>
      <c r="E746" s="16">
        <v>39</v>
      </c>
      <c r="F746" s="14" t="s">
        <v>105</v>
      </c>
      <c r="G746" s="16">
        <v>41</v>
      </c>
      <c r="H746" s="14" t="s">
        <v>186</v>
      </c>
      <c r="I746" s="16">
        <v>2</v>
      </c>
      <c r="J746" s="14" t="s">
        <v>83</v>
      </c>
      <c r="K746" s="14" t="s">
        <v>84</v>
      </c>
      <c r="L746" s="14" t="s">
        <v>85</v>
      </c>
      <c r="M746" s="23">
        <v>0.7</v>
      </c>
      <c r="N746" s="16">
        <v>83</v>
      </c>
      <c r="O746" s="16">
        <v>54</v>
      </c>
      <c r="P746" s="16">
        <v>3</v>
      </c>
      <c r="Q746" s="16">
        <v>100</v>
      </c>
      <c r="R746" s="16">
        <v>4</v>
      </c>
      <c r="S746" s="14" t="s">
        <v>86</v>
      </c>
      <c r="T746" s="16">
        <v>5144</v>
      </c>
      <c r="U746" s="16">
        <v>0</v>
      </c>
      <c r="V746" s="18">
        <v>1912928</v>
      </c>
      <c r="W746" s="18">
        <v>267794</v>
      </c>
      <c r="X746" s="18">
        <v>168117</v>
      </c>
      <c r="Y746" s="18">
        <v>0</v>
      </c>
      <c r="Z746" s="18">
        <v>0</v>
      </c>
      <c r="AA746" s="18">
        <v>0</v>
      </c>
      <c r="AB746" s="18">
        <v>3202</v>
      </c>
      <c r="AC746" s="23">
        <v>0.01</v>
      </c>
      <c r="AD746" s="14" t="str">
        <f>IF(E746=113,"Linn","Iowa ex-Linn")</f>
        <v>Iowa ex-Linn</v>
      </c>
      <c r="AE746" s="23">
        <f>IFERROR(AB746/W746,"N/M")</f>
        <v>0.011956951985481377</v>
      </c>
      <c r="AF746" s="14" t="str">
        <f>B746&amp;"|"&amp;TEXT(E746,"000")&amp;"|"&amp;TEXT(M746,"0.0000")</f>
        <v>2016|039|0.7000</v>
      </c>
      <c r="AG746" s="22" t="str">
        <f>IF(AND(B746&gt;=2015,B746&lt;=2024,C746=19,G746=41,I746=2,K746="A",L746="RBUP",M746&gt;=0.5,M746&lt;=0.85),"IN","OUT")</f>
        <v>IN</v>
      </c>
    </row>
    <row r="747" spans="1:33">
      <c r="A747" s="14" t="s">
        <v>185</v>
      </c>
      <c r="B747" s="16">
        <v>2016</v>
      </c>
      <c r="C747" s="16">
        <v>19</v>
      </c>
      <c r="D747" s="14" t="s">
        <v>80</v>
      </c>
      <c r="E747" s="16">
        <v>39</v>
      </c>
      <c r="F747" s="14" t="s">
        <v>105</v>
      </c>
      <c r="G747" s="16">
        <v>41</v>
      </c>
      <c r="H747" s="14" t="s">
        <v>186</v>
      </c>
      <c r="I747" s="16">
        <v>2</v>
      </c>
      <c r="J747" s="14" t="s">
        <v>83</v>
      </c>
      <c r="K747" s="14" t="s">
        <v>84</v>
      </c>
      <c r="L747" s="14" t="s">
        <v>85</v>
      </c>
      <c r="M747" s="23">
        <v>0.75</v>
      </c>
      <c r="N747" s="16">
        <v>177</v>
      </c>
      <c r="O747" s="16">
        <v>106</v>
      </c>
      <c r="P747" s="16">
        <v>11</v>
      </c>
      <c r="Q747" s="16">
        <v>137</v>
      </c>
      <c r="R747" s="16">
        <v>11</v>
      </c>
      <c r="S747" s="14" t="s">
        <v>86</v>
      </c>
      <c r="T747" s="16">
        <v>11676</v>
      </c>
      <c r="U747" s="16">
        <v>0</v>
      </c>
      <c r="V747" s="18">
        <v>4769679</v>
      </c>
      <c r="W747" s="18">
        <v>705359</v>
      </c>
      <c r="X747" s="18">
        <v>493937</v>
      </c>
      <c r="Y747" s="18">
        <v>0</v>
      </c>
      <c r="Z747" s="18">
        <v>0</v>
      </c>
      <c r="AA747" s="18">
        <v>0</v>
      </c>
      <c r="AB747" s="18">
        <v>15867</v>
      </c>
      <c r="AC747" s="23">
        <v>0.02</v>
      </c>
      <c r="AD747" s="14" t="str">
        <f>IF(E747=113,"Linn","Iowa ex-Linn")</f>
        <v>Iowa ex-Linn</v>
      </c>
      <c r="AE747" s="23">
        <f>IFERROR(AB747/W747,"N/M")</f>
        <v>0.022494928114619648</v>
      </c>
      <c r="AF747" s="14" t="str">
        <f>B747&amp;"|"&amp;TEXT(E747,"000")&amp;"|"&amp;TEXT(M747,"0.0000")</f>
        <v>2016|039|0.7500</v>
      </c>
      <c r="AG747" s="22" t="str">
        <f>IF(AND(B747&gt;=2015,B747&lt;=2024,C747=19,G747=41,I747=2,K747="A",L747="RBUP",M747&gt;=0.5,M747&lt;=0.85),"IN","OUT")</f>
        <v>IN</v>
      </c>
    </row>
    <row r="748" spans="1:33">
      <c r="A748" s="14" t="s">
        <v>185</v>
      </c>
      <c r="B748" s="16">
        <v>2016</v>
      </c>
      <c r="C748" s="16">
        <v>19</v>
      </c>
      <c r="D748" s="14" t="s">
        <v>80</v>
      </c>
      <c r="E748" s="16">
        <v>39</v>
      </c>
      <c r="F748" s="14" t="s">
        <v>105</v>
      </c>
      <c r="G748" s="16">
        <v>41</v>
      </c>
      <c r="H748" s="14" t="s">
        <v>186</v>
      </c>
      <c r="I748" s="16">
        <v>2</v>
      </c>
      <c r="J748" s="14" t="s">
        <v>83</v>
      </c>
      <c r="K748" s="14" t="s">
        <v>84</v>
      </c>
      <c r="L748" s="14" t="s">
        <v>85</v>
      </c>
      <c r="M748" s="23">
        <v>0.8</v>
      </c>
      <c r="N748" s="16">
        <v>155</v>
      </c>
      <c r="O748" s="16">
        <v>73</v>
      </c>
      <c r="P748" s="16">
        <v>7</v>
      </c>
      <c r="Q748" s="16">
        <v>90</v>
      </c>
      <c r="R748" s="16">
        <v>7</v>
      </c>
      <c r="S748" s="14" t="s">
        <v>86</v>
      </c>
      <c r="T748" s="16">
        <v>12467</v>
      </c>
      <c r="U748" s="16">
        <v>0</v>
      </c>
      <c r="V748" s="18">
        <v>5213903</v>
      </c>
      <c r="W748" s="18">
        <v>865944</v>
      </c>
      <c r="X748" s="18">
        <v>557721</v>
      </c>
      <c r="Y748" s="18">
        <v>0</v>
      </c>
      <c r="Z748" s="18">
        <v>0</v>
      </c>
      <c r="AA748" s="18">
        <v>0</v>
      </c>
      <c r="AB748" s="18">
        <v>56436</v>
      </c>
      <c r="AC748" s="23">
        <v>0.07000000000000001</v>
      </c>
      <c r="AD748" s="14" t="str">
        <f>IF(E748=113,"Linn","Iowa ex-Linn")</f>
        <v>Iowa ex-Linn</v>
      </c>
      <c r="AE748" s="23">
        <f>IFERROR(AB748/W748,"N/M")</f>
        <v>0.06517280563177295</v>
      </c>
      <c r="AF748" s="14" t="str">
        <f>B748&amp;"|"&amp;TEXT(E748,"000")&amp;"|"&amp;TEXT(M748,"0.0000")</f>
        <v>2016|039|0.8000</v>
      </c>
      <c r="AG748" s="22" t="str">
        <f>IF(AND(B748&gt;=2015,B748&lt;=2024,C748=19,G748=41,I748=2,K748="A",L748="RBUP",M748&gt;=0.5,M748&lt;=0.85),"IN","OUT")</f>
        <v>IN</v>
      </c>
    </row>
    <row r="749" spans="1:33">
      <c r="A749" s="14" t="s">
        <v>185</v>
      </c>
      <c r="B749" s="16">
        <v>2016</v>
      </c>
      <c r="C749" s="16">
        <v>19</v>
      </c>
      <c r="D749" s="14" t="s">
        <v>80</v>
      </c>
      <c r="E749" s="16">
        <v>39</v>
      </c>
      <c r="F749" s="14" t="s">
        <v>105</v>
      </c>
      <c r="G749" s="16">
        <v>41</v>
      </c>
      <c r="H749" s="14" t="s">
        <v>186</v>
      </c>
      <c r="I749" s="16">
        <v>2</v>
      </c>
      <c r="J749" s="14" t="s">
        <v>83</v>
      </c>
      <c r="K749" s="14" t="s">
        <v>84</v>
      </c>
      <c r="L749" s="14" t="s">
        <v>85</v>
      </c>
      <c r="M749" s="23">
        <v>0.85</v>
      </c>
      <c r="N749" s="16">
        <v>44</v>
      </c>
      <c r="O749" s="16">
        <v>11</v>
      </c>
      <c r="P749" s="16">
        <v>6</v>
      </c>
      <c r="Q749" s="16">
        <v>15</v>
      </c>
      <c r="R749" s="16">
        <v>8</v>
      </c>
      <c r="S749" s="14" t="s">
        <v>86</v>
      </c>
      <c r="T749" s="16">
        <v>1717</v>
      </c>
      <c r="U749" s="16">
        <v>0</v>
      </c>
      <c r="V749" s="18">
        <v>730137</v>
      </c>
      <c r="W749" s="18">
        <v>127456</v>
      </c>
      <c r="X749" s="18">
        <v>60726</v>
      </c>
      <c r="Y749" s="18">
        <v>0</v>
      </c>
      <c r="Z749" s="18">
        <v>0</v>
      </c>
      <c r="AA749" s="18">
        <v>0</v>
      </c>
      <c r="AB749" s="18">
        <v>53585</v>
      </c>
      <c r="AC749" s="23">
        <v>0.42</v>
      </c>
      <c r="AD749" s="14" t="str">
        <f>IF(E749=113,"Linn","Iowa ex-Linn")</f>
        <v>Iowa ex-Linn</v>
      </c>
      <c r="AE749" s="23">
        <f>IFERROR(AB749/W749,"N/M")</f>
        <v>0.42041959578207383</v>
      </c>
      <c r="AF749" s="14" t="str">
        <f>B749&amp;"|"&amp;TEXT(E749,"000")&amp;"|"&amp;TEXT(M749,"0.0000")</f>
        <v>2016|039|0.8500</v>
      </c>
      <c r="AG749" s="22" t="str">
        <f>IF(AND(B749&gt;=2015,B749&lt;=2024,C749=19,G749=41,I749=2,K749="A",L749="RBUP",M749&gt;=0.5,M749&lt;=0.85),"IN","OUT")</f>
        <v>IN</v>
      </c>
    </row>
    <row r="750" spans="1:33">
      <c r="A750" s="14" t="s">
        <v>185</v>
      </c>
      <c r="B750" s="16">
        <v>2016</v>
      </c>
      <c r="C750" s="16">
        <v>19</v>
      </c>
      <c r="D750" s="14" t="s">
        <v>80</v>
      </c>
      <c r="E750" s="16">
        <v>41</v>
      </c>
      <c r="F750" s="14" t="s">
        <v>106</v>
      </c>
      <c r="G750" s="16">
        <v>41</v>
      </c>
      <c r="H750" s="14" t="s">
        <v>186</v>
      </c>
      <c r="I750" s="16">
        <v>2</v>
      </c>
      <c r="J750" s="14" t="s">
        <v>83</v>
      </c>
      <c r="K750" s="14" t="s">
        <v>84</v>
      </c>
      <c r="L750" s="14" t="s">
        <v>85</v>
      </c>
      <c r="M750" s="23">
        <v>0.5</v>
      </c>
      <c r="N750" s="16">
        <v>2</v>
      </c>
      <c r="O750" s="16">
        <v>2</v>
      </c>
      <c r="P750" s="16">
        <v>1</v>
      </c>
      <c r="Q750" s="16">
        <v>3</v>
      </c>
      <c r="R750" s="16">
        <v>2</v>
      </c>
      <c r="S750" s="14" t="s">
        <v>86</v>
      </c>
      <c r="T750" s="16">
        <v>378</v>
      </c>
      <c r="U750" s="16">
        <v>0</v>
      </c>
      <c r="V750" s="18">
        <v>134236</v>
      </c>
      <c r="W750" s="18">
        <v>893</v>
      </c>
      <c r="X750" s="18">
        <v>598</v>
      </c>
      <c r="Y750" s="18">
        <v>0</v>
      </c>
      <c r="Z750" s="18">
        <v>0</v>
      </c>
      <c r="AA750" s="18">
        <v>0</v>
      </c>
      <c r="AB750" s="18">
        <v>2646</v>
      </c>
      <c r="AC750" s="23">
        <v>2.96</v>
      </c>
      <c r="AD750" s="14" t="str">
        <f>IF(E750=113,"Linn","Iowa ex-Linn")</f>
        <v>Iowa ex-Linn</v>
      </c>
      <c r="AE750" s="23">
        <f>IFERROR(AB750/W750,"N/M")</f>
        <v>2.963045912653975</v>
      </c>
      <c r="AF750" s="14" t="str">
        <f>B750&amp;"|"&amp;TEXT(E750,"000")&amp;"|"&amp;TEXT(M750,"0.0000")</f>
        <v>2016|041|0.5000</v>
      </c>
      <c r="AG750" s="22" t="str">
        <f>IF(AND(B750&gt;=2015,B750&lt;=2024,C750=19,G750=41,I750=2,K750="A",L750="RBUP",M750&gt;=0.5,M750&lt;=0.85),"IN","OUT")</f>
        <v>IN</v>
      </c>
    </row>
    <row r="751" spans="1:33">
      <c r="A751" s="14" t="s">
        <v>185</v>
      </c>
      <c r="B751" s="16">
        <v>2016</v>
      </c>
      <c r="C751" s="16">
        <v>19</v>
      </c>
      <c r="D751" s="14" t="s">
        <v>80</v>
      </c>
      <c r="E751" s="16">
        <v>41</v>
      </c>
      <c r="F751" s="14" t="s">
        <v>106</v>
      </c>
      <c r="G751" s="16">
        <v>41</v>
      </c>
      <c r="H751" s="14" t="s">
        <v>186</v>
      </c>
      <c r="I751" s="16">
        <v>2</v>
      </c>
      <c r="J751" s="14" t="s">
        <v>83</v>
      </c>
      <c r="K751" s="14" t="s">
        <v>84</v>
      </c>
      <c r="L751" s="14" t="s">
        <v>85</v>
      </c>
      <c r="M751" s="23">
        <v>0.55</v>
      </c>
      <c r="N751" s="16">
        <v>1</v>
      </c>
      <c r="O751" s="16">
        <v>1</v>
      </c>
      <c r="P751" s="16">
        <v>0</v>
      </c>
      <c r="Q751" s="16">
        <v>1</v>
      </c>
      <c r="R751" s="16">
        <v>0</v>
      </c>
      <c r="S751" s="14" t="s">
        <v>86</v>
      </c>
      <c r="T751" s="16">
        <v>69</v>
      </c>
      <c r="U751" s="16">
        <v>0</v>
      </c>
      <c r="V751" s="18">
        <v>30720</v>
      </c>
      <c r="W751" s="18">
        <v>232</v>
      </c>
      <c r="X751" s="18">
        <v>148</v>
      </c>
      <c r="Y751" s="18">
        <v>0</v>
      </c>
      <c r="Z751" s="18">
        <v>0</v>
      </c>
      <c r="AA751" s="18">
        <v>0</v>
      </c>
      <c r="AB751" s="18">
        <v>0</v>
      </c>
      <c r="AC751" s="23">
        <v>0</v>
      </c>
      <c r="AD751" s="14" t="str">
        <f>IF(E751=113,"Linn","Iowa ex-Linn")</f>
        <v>Iowa ex-Linn</v>
      </c>
      <c r="AE751" s="23">
        <f>IFERROR(AB751/W751,"N/M")</f>
        <v>0.0</v>
      </c>
      <c r="AF751" s="14" t="str">
        <f>B751&amp;"|"&amp;TEXT(E751,"000")&amp;"|"&amp;TEXT(M751,"0.0000")</f>
        <v>2016|041|0.5500</v>
      </c>
      <c r="AG751" s="22" t="str">
        <f>IF(AND(B751&gt;=2015,B751&lt;=2024,C751=19,G751=41,I751=2,K751="A",L751="RBUP",M751&gt;=0.5,M751&lt;=0.85),"IN","OUT")</f>
        <v>IN</v>
      </c>
    </row>
    <row r="752" spans="1:33">
      <c r="A752" s="14" t="s">
        <v>185</v>
      </c>
      <c r="B752" s="16">
        <v>2016</v>
      </c>
      <c r="C752" s="16">
        <v>19</v>
      </c>
      <c r="D752" s="14" t="s">
        <v>80</v>
      </c>
      <c r="E752" s="16">
        <v>41</v>
      </c>
      <c r="F752" s="14" t="s">
        <v>106</v>
      </c>
      <c r="G752" s="16">
        <v>41</v>
      </c>
      <c r="H752" s="14" t="s">
        <v>186</v>
      </c>
      <c r="I752" s="16">
        <v>2</v>
      </c>
      <c r="J752" s="14" t="s">
        <v>83</v>
      </c>
      <c r="K752" s="14" t="s">
        <v>84</v>
      </c>
      <c r="L752" s="14" t="s">
        <v>85</v>
      </c>
      <c r="M752" s="23">
        <v>0.65</v>
      </c>
      <c r="N752" s="16">
        <v>12</v>
      </c>
      <c r="O752" s="16">
        <v>9</v>
      </c>
      <c r="P752" s="16">
        <v>3</v>
      </c>
      <c r="Q752" s="16">
        <v>14</v>
      </c>
      <c r="R752" s="16">
        <v>4</v>
      </c>
      <c r="S752" s="14" t="s">
        <v>86</v>
      </c>
      <c r="T752" s="16">
        <v>1851</v>
      </c>
      <c r="U752" s="16">
        <v>0</v>
      </c>
      <c r="V752" s="18">
        <v>946355</v>
      </c>
      <c r="W752" s="18">
        <v>12171</v>
      </c>
      <c r="X752" s="18">
        <v>8960</v>
      </c>
      <c r="Y752" s="18">
        <v>0</v>
      </c>
      <c r="Z752" s="18">
        <v>0</v>
      </c>
      <c r="AA752" s="18">
        <v>0</v>
      </c>
      <c r="AB752" s="18">
        <v>11115</v>
      </c>
      <c r="AC752" s="23">
        <v>0.91</v>
      </c>
      <c r="AD752" s="14" t="str">
        <f>IF(E752=113,"Linn","Iowa ex-Linn")</f>
        <v>Iowa ex-Linn</v>
      </c>
      <c r="AE752" s="23">
        <f>IFERROR(AB752/W752,"N/M")</f>
        <v>0.9132363815627311</v>
      </c>
      <c r="AF752" s="14" t="str">
        <f>B752&amp;"|"&amp;TEXT(E752,"000")&amp;"|"&amp;TEXT(M752,"0.0000")</f>
        <v>2016|041|0.6500</v>
      </c>
      <c r="AG752" s="22" t="str">
        <f>IF(AND(B752&gt;=2015,B752&lt;=2024,C752=19,G752=41,I752=2,K752="A",L752="RBUP",M752&gt;=0.5,M752&lt;=0.85),"IN","OUT")</f>
        <v>IN</v>
      </c>
    </row>
    <row r="753" spans="1:33">
      <c r="A753" s="14" t="s">
        <v>185</v>
      </c>
      <c r="B753" s="16">
        <v>2016</v>
      </c>
      <c r="C753" s="16">
        <v>19</v>
      </c>
      <c r="D753" s="14" t="s">
        <v>80</v>
      </c>
      <c r="E753" s="16">
        <v>41</v>
      </c>
      <c r="F753" s="14" t="s">
        <v>106</v>
      </c>
      <c r="G753" s="16">
        <v>41</v>
      </c>
      <c r="H753" s="14" t="s">
        <v>186</v>
      </c>
      <c r="I753" s="16">
        <v>2</v>
      </c>
      <c r="J753" s="14" t="s">
        <v>83</v>
      </c>
      <c r="K753" s="14" t="s">
        <v>84</v>
      </c>
      <c r="L753" s="14" t="s">
        <v>85</v>
      </c>
      <c r="M753" s="23">
        <v>0.7</v>
      </c>
      <c r="N753" s="16">
        <v>53</v>
      </c>
      <c r="O753" s="16">
        <v>45</v>
      </c>
      <c r="P753" s="16">
        <v>9</v>
      </c>
      <c r="Q753" s="16">
        <v>65</v>
      </c>
      <c r="R753" s="16">
        <v>9</v>
      </c>
      <c r="S753" s="14" t="s">
        <v>86</v>
      </c>
      <c r="T753" s="16">
        <v>7584</v>
      </c>
      <c r="U753" s="16">
        <v>0</v>
      </c>
      <c r="V753" s="18">
        <v>3815819</v>
      </c>
      <c r="W753" s="18">
        <v>89118</v>
      </c>
      <c r="X753" s="18">
        <v>58775</v>
      </c>
      <c r="Y753" s="18">
        <v>0</v>
      </c>
      <c r="Z753" s="18">
        <v>0</v>
      </c>
      <c r="AA753" s="18">
        <v>0</v>
      </c>
      <c r="AB753" s="18">
        <v>12678</v>
      </c>
      <c r="AC753" s="23">
        <v>0.14</v>
      </c>
      <c r="AD753" s="14" t="str">
        <f>IF(E753=113,"Linn","Iowa ex-Linn")</f>
        <v>Iowa ex-Linn</v>
      </c>
      <c r="AE753" s="23">
        <f>IFERROR(AB753/W753,"N/M")</f>
        <v>0.14226082272941493</v>
      </c>
      <c r="AF753" s="14" t="str">
        <f>B753&amp;"|"&amp;TEXT(E753,"000")&amp;"|"&amp;TEXT(M753,"0.0000")</f>
        <v>2016|041|0.7000</v>
      </c>
      <c r="AG753" s="22" t="str">
        <f>IF(AND(B753&gt;=2015,B753&lt;=2024,C753=19,G753=41,I753=2,K753="A",L753="RBUP",M753&gt;=0.5,M753&lt;=0.85),"IN","OUT")</f>
        <v>IN</v>
      </c>
    </row>
    <row r="754" spans="1:33">
      <c r="A754" s="14" t="s">
        <v>185</v>
      </c>
      <c r="B754" s="16">
        <v>2016</v>
      </c>
      <c r="C754" s="16">
        <v>19</v>
      </c>
      <c r="D754" s="14" t="s">
        <v>80</v>
      </c>
      <c r="E754" s="16">
        <v>41</v>
      </c>
      <c r="F754" s="14" t="s">
        <v>106</v>
      </c>
      <c r="G754" s="16">
        <v>41</v>
      </c>
      <c r="H754" s="14" t="s">
        <v>186</v>
      </c>
      <c r="I754" s="16">
        <v>2</v>
      </c>
      <c r="J754" s="14" t="s">
        <v>83</v>
      </c>
      <c r="K754" s="14" t="s">
        <v>84</v>
      </c>
      <c r="L754" s="14" t="s">
        <v>85</v>
      </c>
      <c r="M754" s="23">
        <v>0.75</v>
      </c>
      <c r="N754" s="16">
        <v>158</v>
      </c>
      <c r="O754" s="16">
        <v>135</v>
      </c>
      <c r="P754" s="16">
        <v>38</v>
      </c>
      <c r="Q754" s="16">
        <v>236</v>
      </c>
      <c r="R754" s="16">
        <v>51</v>
      </c>
      <c r="S754" s="14" t="s">
        <v>86</v>
      </c>
      <c r="T754" s="16">
        <v>27645</v>
      </c>
      <c r="U754" s="16">
        <v>0</v>
      </c>
      <c r="V754" s="18">
        <v>15351635</v>
      </c>
      <c r="W754" s="18">
        <v>498006</v>
      </c>
      <c r="X754" s="18">
        <v>330968</v>
      </c>
      <c r="Y754" s="18">
        <v>0</v>
      </c>
      <c r="Z754" s="18">
        <v>0</v>
      </c>
      <c r="AA754" s="18">
        <v>0</v>
      </c>
      <c r="AB754" s="18">
        <v>134096</v>
      </c>
      <c r="AC754" s="23">
        <v>0.27</v>
      </c>
      <c r="AD754" s="14" t="str">
        <f>IF(E754=113,"Linn","Iowa ex-Linn")</f>
        <v>Iowa ex-Linn</v>
      </c>
      <c r="AE754" s="23">
        <f>IFERROR(AB754/W754,"N/M")</f>
        <v>0.26926583213856864</v>
      </c>
      <c r="AF754" s="14" t="str">
        <f>B754&amp;"|"&amp;TEXT(E754,"000")&amp;"|"&amp;TEXT(M754,"0.0000")</f>
        <v>2016|041|0.7500</v>
      </c>
      <c r="AG754" s="22" t="str">
        <f>IF(AND(B754&gt;=2015,B754&lt;=2024,C754=19,G754=41,I754=2,K754="A",L754="RBUP",M754&gt;=0.5,M754&lt;=0.85),"IN","OUT")</f>
        <v>IN</v>
      </c>
    </row>
    <row r="755" spans="1:33">
      <c r="A755" s="14" t="s">
        <v>185</v>
      </c>
      <c r="B755" s="16">
        <v>2016</v>
      </c>
      <c r="C755" s="16">
        <v>19</v>
      </c>
      <c r="D755" s="14" t="s">
        <v>80</v>
      </c>
      <c r="E755" s="16">
        <v>41</v>
      </c>
      <c r="F755" s="14" t="s">
        <v>106</v>
      </c>
      <c r="G755" s="16">
        <v>41</v>
      </c>
      <c r="H755" s="14" t="s">
        <v>186</v>
      </c>
      <c r="I755" s="16">
        <v>2</v>
      </c>
      <c r="J755" s="14" t="s">
        <v>83</v>
      </c>
      <c r="K755" s="14" t="s">
        <v>84</v>
      </c>
      <c r="L755" s="14" t="s">
        <v>85</v>
      </c>
      <c r="M755" s="23">
        <v>0.8</v>
      </c>
      <c r="N755" s="16">
        <v>342</v>
      </c>
      <c r="O755" s="16">
        <v>308</v>
      </c>
      <c r="P755" s="16">
        <v>83</v>
      </c>
      <c r="Q755" s="16">
        <v>558</v>
      </c>
      <c r="R755" s="16">
        <v>104</v>
      </c>
      <c r="S755" s="14" t="s">
        <v>86</v>
      </c>
      <c r="T755" s="16">
        <v>58092</v>
      </c>
      <c r="U755" s="16">
        <v>0</v>
      </c>
      <c r="V755" s="18">
        <v>33894722</v>
      </c>
      <c r="W755" s="18">
        <v>1493405</v>
      </c>
      <c r="X755" s="18">
        <v>846935</v>
      </c>
      <c r="Y755" s="18">
        <v>0</v>
      </c>
      <c r="Z755" s="18">
        <v>0</v>
      </c>
      <c r="AA755" s="18">
        <v>0</v>
      </c>
      <c r="AB755" s="18">
        <v>262380</v>
      </c>
      <c r="AC755" s="23">
        <v>0.18</v>
      </c>
      <c r="AD755" s="14" t="str">
        <f>IF(E755=113,"Linn","Iowa ex-Linn")</f>
        <v>Iowa ex-Linn</v>
      </c>
      <c r="AE755" s="23">
        <f>IFERROR(AB755/W755,"N/M")</f>
        <v>0.17569246118768853</v>
      </c>
      <c r="AF755" s="14" t="str">
        <f>B755&amp;"|"&amp;TEXT(E755,"000")&amp;"|"&amp;TEXT(M755,"0.0000")</f>
        <v>2016|041|0.8000</v>
      </c>
      <c r="AG755" s="22" t="str">
        <f>IF(AND(B755&gt;=2015,B755&lt;=2024,C755=19,G755=41,I755=2,K755="A",L755="RBUP",M755&gt;=0.5,M755&lt;=0.85),"IN","OUT")</f>
        <v>IN</v>
      </c>
    </row>
    <row r="756" spans="1:33">
      <c r="A756" s="14" t="s">
        <v>185</v>
      </c>
      <c r="B756" s="16">
        <v>2016</v>
      </c>
      <c r="C756" s="16">
        <v>19</v>
      </c>
      <c r="D756" s="14" t="s">
        <v>80</v>
      </c>
      <c r="E756" s="16">
        <v>41</v>
      </c>
      <c r="F756" s="14" t="s">
        <v>106</v>
      </c>
      <c r="G756" s="16">
        <v>41</v>
      </c>
      <c r="H756" s="14" t="s">
        <v>186</v>
      </c>
      <c r="I756" s="16">
        <v>2</v>
      </c>
      <c r="J756" s="14" t="s">
        <v>83</v>
      </c>
      <c r="K756" s="14" t="s">
        <v>84</v>
      </c>
      <c r="L756" s="14" t="s">
        <v>85</v>
      </c>
      <c r="M756" s="23">
        <v>0.85</v>
      </c>
      <c r="N756" s="16">
        <v>266</v>
      </c>
      <c r="O756" s="16">
        <v>230</v>
      </c>
      <c r="P756" s="16">
        <v>77</v>
      </c>
      <c r="Q756" s="16">
        <v>428</v>
      </c>
      <c r="R756" s="16">
        <v>113</v>
      </c>
      <c r="S756" s="14" t="s">
        <v>86</v>
      </c>
      <c r="T756" s="16">
        <v>46240</v>
      </c>
      <c r="U756" s="16">
        <v>0</v>
      </c>
      <c r="V756" s="18">
        <v>28187205</v>
      </c>
      <c r="W756" s="18">
        <v>1588737</v>
      </c>
      <c r="X756" s="18">
        <v>705744</v>
      </c>
      <c r="Y756" s="18">
        <v>0</v>
      </c>
      <c r="Z756" s="18">
        <v>0</v>
      </c>
      <c r="AA756" s="18">
        <v>0</v>
      </c>
      <c r="AB756" s="18">
        <v>424808</v>
      </c>
      <c r="AC756" s="23">
        <v>0.27</v>
      </c>
      <c r="AD756" s="14" t="str">
        <f>IF(E756=113,"Linn","Iowa ex-Linn")</f>
        <v>Iowa ex-Linn</v>
      </c>
      <c r="AE756" s="23">
        <f>IFERROR(AB756/W756,"N/M")</f>
        <v>0.2673872390458584</v>
      </c>
      <c r="AF756" s="14" t="str">
        <f>B756&amp;"|"&amp;TEXT(E756,"000")&amp;"|"&amp;TEXT(M756,"0.0000")</f>
        <v>2016|041|0.8500</v>
      </c>
      <c r="AG756" s="22" t="str">
        <f>IF(AND(B756&gt;=2015,B756&lt;=2024,C756=19,G756=41,I756=2,K756="A",L756="RBUP",M756&gt;=0.5,M756&lt;=0.85),"IN","OUT")</f>
        <v>IN</v>
      </c>
    </row>
    <row r="757" spans="1:33">
      <c r="A757" s="14" t="s">
        <v>185</v>
      </c>
      <c r="B757" s="16">
        <v>2016</v>
      </c>
      <c r="C757" s="16">
        <v>19</v>
      </c>
      <c r="D757" s="14" t="s">
        <v>80</v>
      </c>
      <c r="E757" s="16">
        <v>43</v>
      </c>
      <c r="F757" s="14" t="s">
        <v>107</v>
      </c>
      <c r="G757" s="16">
        <v>41</v>
      </c>
      <c r="H757" s="14" t="s">
        <v>186</v>
      </c>
      <c r="I757" s="16">
        <v>2</v>
      </c>
      <c r="J757" s="14" t="s">
        <v>83</v>
      </c>
      <c r="K757" s="14" t="s">
        <v>84</v>
      </c>
      <c r="L757" s="14" t="s">
        <v>85</v>
      </c>
      <c r="M757" s="23">
        <v>0.55</v>
      </c>
      <c r="N757" s="16">
        <v>1</v>
      </c>
      <c r="O757" s="16">
        <v>1</v>
      </c>
      <c r="P757" s="16">
        <v>0</v>
      </c>
      <c r="Q757" s="16">
        <v>1</v>
      </c>
      <c r="R757" s="16">
        <v>0</v>
      </c>
      <c r="S757" s="14" t="s">
        <v>86</v>
      </c>
      <c r="T757" s="16">
        <v>27</v>
      </c>
      <c r="U757" s="16">
        <v>0</v>
      </c>
      <c r="V757" s="18">
        <v>8403</v>
      </c>
      <c r="W757" s="18">
        <v>232</v>
      </c>
      <c r="X757" s="18">
        <v>149</v>
      </c>
      <c r="Y757" s="18">
        <v>0</v>
      </c>
      <c r="Z757" s="18">
        <v>0</v>
      </c>
      <c r="AA757" s="18">
        <v>0</v>
      </c>
      <c r="AB757" s="18">
        <v>0</v>
      </c>
      <c r="AC757" s="23">
        <v>0</v>
      </c>
      <c r="AD757" s="14" t="str">
        <f>IF(E757=113,"Linn","Iowa ex-Linn")</f>
        <v>Iowa ex-Linn</v>
      </c>
      <c r="AE757" s="23">
        <f>IFERROR(AB757/W757,"N/M")</f>
        <v>0.0</v>
      </c>
      <c r="AF757" s="14" t="str">
        <f>B757&amp;"|"&amp;TEXT(E757,"000")&amp;"|"&amp;TEXT(M757,"0.0000")</f>
        <v>2016|043|0.5500</v>
      </c>
      <c r="AG757" s="22" t="str">
        <f>IF(AND(B757&gt;=2015,B757&lt;=2024,C757=19,G757=41,I757=2,K757="A",L757="RBUP",M757&gt;=0.5,M757&lt;=0.85),"IN","OUT")</f>
        <v>IN</v>
      </c>
    </row>
    <row r="758" spans="1:33">
      <c r="A758" s="14" t="s">
        <v>185</v>
      </c>
      <c r="B758" s="16">
        <v>2016</v>
      </c>
      <c r="C758" s="16">
        <v>19</v>
      </c>
      <c r="D758" s="14" t="s">
        <v>80</v>
      </c>
      <c r="E758" s="16">
        <v>43</v>
      </c>
      <c r="F758" s="14" t="s">
        <v>107</v>
      </c>
      <c r="G758" s="16">
        <v>41</v>
      </c>
      <c r="H758" s="14" t="s">
        <v>186</v>
      </c>
      <c r="I758" s="16">
        <v>2</v>
      </c>
      <c r="J758" s="14" t="s">
        <v>83</v>
      </c>
      <c r="K758" s="14" t="s">
        <v>84</v>
      </c>
      <c r="L758" s="14" t="s">
        <v>85</v>
      </c>
      <c r="M758" s="23">
        <v>0.6</v>
      </c>
      <c r="N758" s="16">
        <v>2</v>
      </c>
      <c r="O758" s="16">
        <v>2</v>
      </c>
      <c r="P758" s="16">
        <v>1</v>
      </c>
      <c r="Q758" s="16">
        <v>2</v>
      </c>
      <c r="R758" s="16">
        <v>1</v>
      </c>
      <c r="S758" s="14" t="s">
        <v>86</v>
      </c>
      <c r="T758" s="16">
        <v>154</v>
      </c>
      <c r="U758" s="16">
        <v>0</v>
      </c>
      <c r="V758" s="18">
        <v>67139</v>
      </c>
      <c r="W758" s="18">
        <v>1801</v>
      </c>
      <c r="X758" s="18">
        <v>1152</v>
      </c>
      <c r="Y758" s="18">
        <v>0</v>
      </c>
      <c r="Z758" s="18">
        <v>0</v>
      </c>
      <c r="AA758" s="18">
        <v>0</v>
      </c>
      <c r="AB758" s="18">
        <v>12043</v>
      </c>
      <c r="AC758" s="23">
        <v>6.69</v>
      </c>
      <c r="AD758" s="14" t="str">
        <f>IF(E758=113,"Linn","Iowa ex-Linn")</f>
        <v>Iowa ex-Linn</v>
      </c>
      <c r="AE758" s="23">
        <f>IFERROR(AB758/W758,"N/M")</f>
        <v>6.686840644086619</v>
      </c>
      <c r="AF758" s="14" t="str">
        <f>B758&amp;"|"&amp;TEXT(E758,"000")&amp;"|"&amp;TEXT(M758,"0.0000")</f>
        <v>2016|043|0.6000</v>
      </c>
      <c r="AG758" s="22" t="str">
        <f>IF(AND(B758&gt;=2015,B758&lt;=2024,C758=19,G758=41,I758=2,K758="A",L758="RBUP",M758&gt;=0.5,M758&lt;=0.85),"IN","OUT")</f>
        <v>IN</v>
      </c>
    </row>
    <row r="759" spans="1:33">
      <c r="A759" s="14" t="s">
        <v>185</v>
      </c>
      <c r="B759" s="16">
        <v>2016</v>
      </c>
      <c r="C759" s="16">
        <v>19</v>
      </c>
      <c r="D759" s="14" t="s">
        <v>80</v>
      </c>
      <c r="E759" s="16">
        <v>43</v>
      </c>
      <c r="F759" s="14" t="s">
        <v>107</v>
      </c>
      <c r="G759" s="16">
        <v>41</v>
      </c>
      <c r="H759" s="14" t="s">
        <v>186</v>
      </c>
      <c r="I759" s="16">
        <v>2</v>
      </c>
      <c r="J759" s="14" t="s">
        <v>83</v>
      </c>
      <c r="K759" s="14" t="s">
        <v>84</v>
      </c>
      <c r="L759" s="14" t="s">
        <v>85</v>
      </c>
      <c r="M759" s="23">
        <v>0.65</v>
      </c>
      <c r="N759" s="16">
        <v>7</v>
      </c>
      <c r="O759" s="16">
        <v>5</v>
      </c>
      <c r="P759" s="16">
        <v>0</v>
      </c>
      <c r="Q759" s="16">
        <v>5</v>
      </c>
      <c r="R759" s="16">
        <v>0</v>
      </c>
      <c r="S759" s="14" t="s">
        <v>86</v>
      </c>
      <c r="T759" s="16">
        <v>999</v>
      </c>
      <c r="U759" s="16">
        <v>0</v>
      </c>
      <c r="V759" s="18">
        <v>493483</v>
      </c>
      <c r="W759" s="18">
        <v>6139</v>
      </c>
      <c r="X759" s="18">
        <v>4690</v>
      </c>
      <c r="Y759" s="18">
        <v>0</v>
      </c>
      <c r="Z759" s="18">
        <v>0</v>
      </c>
      <c r="AA759" s="18">
        <v>0</v>
      </c>
      <c r="AB759" s="18">
        <v>0</v>
      </c>
      <c r="AC759" s="23">
        <v>0</v>
      </c>
      <c r="AD759" s="14" t="str">
        <f>IF(E759=113,"Linn","Iowa ex-Linn")</f>
        <v>Iowa ex-Linn</v>
      </c>
      <c r="AE759" s="23">
        <f>IFERROR(AB759/W759,"N/M")</f>
        <v>0.0</v>
      </c>
      <c r="AF759" s="14" t="str">
        <f>B759&amp;"|"&amp;TEXT(E759,"000")&amp;"|"&amp;TEXT(M759,"0.0000")</f>
        <v>2016|043|0.6500</v>
      </c>
      <c r="AG759" s="22" t="str">
        <f>IF(AND(B759&gt;=2015,B759&lt;=2024,C759=19,G759=41,I759=2,K759="A",L759="RBUP",M759&gt;=0.5,M759&lt;=0.85),"IN","OUT")</f>
        <v>IN</v>
      </c>
    </row>
    <row r="760" spans="1:33">
      <c r="A760" s="14" t="s">
        <v>185</v>
      </c>
      <c r="B760" s="16">
        <v>2016</v>
      </c>
      <c r="C760" s="16">
        <v>19</v>
      </c>
      <c r="D760" s="14" t="s">
        <v>80</v>
      </c>
      <c r="E760" s="16">
        <v>43</v>
      </c>
      <c r="F760" s="14" t="s">
        <v>107</v>
      </c>
      <c r="G760" s="16">
        <v>41</v>
      </c>
      <c r="H760" s="14" t="s">
        <v>186</v>
      </c>
      <c r="I760" s="16">
        <v>2</v>
      </c>
      <c r="J760" s="14" t="s">
        <v>83</v>
      </c>
      <c r="K760" s="14" t="s">
        <v>84</v>
      </c>
      <c r="L760" s="14" t="s">
        <v>85</v>
      </c>
      <c r="M760" s="23">
        <v>0.7</v>
      </c>
      <c r="N760" s="16">
        <v>24</v>
      </c>
      <c r="O760" s="16">
        <v>21</v>
      </c>
      <c r="P760" s="16">
        <v>1</v>
      </c>
      <c r="Q760" s="16">
        <v>22</v>
      </c>
      <c r="R760" s="16">
        <v>1</v>
      </c>
      <c r="S760" s="14" t="s">
        <v>86</v>
      </c>
      <c r="T760" s="16">
        <v>4242</v>
      </c>
      <c r="U760" s="16">
        <v>0</v>
      </c>
      <c r="V760" s="18">
        <v>2178893</v>
      </c>
      <c r="W760" s="18">
        <v>47281</v>
      </c>
      <c r="X760" s="18">
        <v>36152</v>
      </c>
      <c r="Y760" s="18">
        <v>0</v>
      </c>
      <c r="Z760" s="18">
        <v>0</v>
      </c>
      <c r="AA760" s="18">
        <v>0</v>
      </c>
      <c r="AB760" s="18">
        <v>41120</v>
      </c>
      <c r="AC760" s="23">
        <v>0.87</v>
      </c>
      <c r="AD760" s="14" t="str">
        <f>IF(E760=113,"Linn","Iowa ex-Linn")</f>
        <v>Iowa ex-Linn</v>
      </c>
      <c r="AE760" s="23">
        <f>IFERROR(AB760/W760,"N/M")</f>
        <v>0.8696939574036082</v>
      </c>
      <c r="AF760" s="14" t="str">
        <f>B760&amp;"|"&amp;TEXT(E760,"000")&amp;"|"&amp;TEXT(M760,"0.0000")</f>
        <v>2016|043|0.7000</v>
      </c>
      <c r="AG760" s="22" t="str">
        <f>IF(AND(B760&gt;=2015,B760&lt;=2024,C760=19,G760=41,I760=2,K760="A",L760="RBUP",M760&gt;=0.5,M760&lt;=0.85),"IN","OUT")</f>
        <v>IN</v>
      </c>
    </row>
    <row r="761" spans="1:33">
      <c r="A761" s="14" t="s">
        <v>185</v>
      </c>
      <c r="B761" s="16">
        <v>2016</v>
      </c>
      <c r="C761" s="16">
        <v>19</v>
      </c>
      <c r="D761" s="14" t="s">
        <v>80</v>
      </c>
      <c r="E761" s="16">
        <v>43</v>
      </c>
      <c r="F761" s="14" t="s">
        <v>107</v>
      </c>
      <c r="G761" s="16">
        <v>41</v>
      </c>
      <c r="H761" s="14" t="s">
        <v>186</v>
      </c>
      <c r="I761" s="16">
        <v>2</v>
      </c>
      <c r="J761" s="14" t="s">
        <v>83</v>
      </c>
      <c r="K761" s="14" t="s">
        <v>84</v>
      </c>
      <c r="L761" s="14" t="s">
        <v>85</v>
      </c>
      <c r="M761" s="23">
        <v>0.75</v>
      </c>
      <c r="N761" s="16">
        <v>109</v>
      </c>
      <c r="O761" s="16">
        <v>92</v>
      </c>
      <c r="P761" s="16">
        <v>6</v>
      </c>
      <c r="Q761" s="16">
        <v>102</v>
      </c>
      <c r="R761" s="16">
        <v>8</v>
      </c>
      <c r="S761" s="14" t="s">
        <v>86</v>
      </c>
      <c r="T761" s="16">
        <v>14246</v>
      </c>
      <c r="U761" s="16">
        <v>0</v>
      </c>
      <c r="V761" s="18">
        <v>7600700</v>
      </c>
      <c r="W761" s="18">
        <v>236965</v>
      </c>
      <c r="X761" s="18">
        <v>172797</v>
      </c>
      <c r="Y761" s="18">
        <v>0</v>
      </c>
      <c r="Z761" s="18">
        <v>0</v>
      </c>
      <c r="AA761" s="18">
        <v>0</v>
      </c>
      <c r="AB761" s="18">
        <v>44466</v>
      </c>
      <c r="AC761" s="23">
        <v>0.19</v>
      </c>
      <c r="AD761" s="14" t="str">
        <f>IF(E761=113,"Linn","Iowa ex-Linn")</f>
        <v>Iowa ex-Linn</v>
      </c>
      <c r="AE761" s="23">
        <f>IFERROR(AB761/W761,"N/M")</f>
        <v>0.18764796488932964</v>
      </c>
      <c r="AF761" s="14" t="str">
        <f>B761&amp;"|"&amp;TEXT(E761,"000")&amp;"|"&amp;TEXT(M761,"0.0000")</f>
        <v>2016|043|0.7500</v>
      </c>
      <c r="AG761" s="22" t="str">
        <f>IF(AND(B761&gt;=2015,B761&lt;=2024,C761=19,G761=41,I761=2,K761="A",L761="RBUP",M761&gt;=0.5,M761&lt;=0.85),"IN","OUT")</f>
        <v>IN</v>
      </c>
    </row>
    <row r="762" spans="1:33">
      <c r="A762" s="14" t="s">
        <v>185</v>
      </c>
      <c r="B762" s="16">
        <v>2016</v>
      </c>
      <c r="C762" s="16">
        <v>19</v>
      </c>
      <c r="D762" s="14" t="s">
        <v>80</v>
      </c>
      <c r="E762" s="16">
        <v>43</v>
      </c>
      <c r="F762" s="14" t="s">
        <v>107</v>
      </c>
      <c r="G762" s="16">
        <v>41</v>
      </c>
      <c r="H762" s="14" t="s">
        <v>186</v>
      </c>
      <c r="I762" s="16">
        <v>2</v>
      </c>
      <c r="J762" s="14" t="s">
        <v>83</v>
      </c>
      <c r="K762" s="14" t="s">
        <v>84</v>
      </c>
      <c r="L762" s="14" t="s">
        <v>85</v>
      </c>
      <c r="M762" s="23">
        <v>0.8</v>
      </c>
      <c r="N762" s="16">
        <v>348</v>
      </c>
      <c r="O762" s="16">
        <v>302</v>
      </c>
      <c r="P762" s="16">
        <v>14</v>
      </c>
      <c r="Q762" s="16">
        <v>331</v>
      </c>
      <c r="R762" s="16">
        <v>16</v>
      </c>
      <c r="S762" s="14" t="s">
        <v>86</v>
      </c>
      <c r="T762" s="16">
        <v>61931</v>
      </c>
      <c r="U762" s="16">
        <v>0</v>
      </c>
      <c r="V762" s="18">
        <v>35791645</v>
      </c>
      <c r="W762" s="18">
        <v>1472369</v>
      </c>
      <c r="X762" s="18">
        <v>975686</v>
      </c>
      <c r="Y762" s="18">
        <v>0</v>
      </c>
      <c r="Z762" s="18">
        <v>0</v>
      </c>
      <c r="AA762" s="18">
        <v>0</v>
      </c>
      <c r="AB762" s="18">
        <v>241455</v>
      </c>
      <c r="AC762" s="23">
        <v>0.16</v>
      </c>
      <c r="AD762" s="14" t="str">
        <f>IF(E762=113,"Linn","Iowa ex-Linn")</f>
        <v>Iowa ex-Linn</v>
      </c>
      <c r="AE762" s="23">
        <f>IFERROR(AB762/W762,"N/M")</f>
        <v>0.16399082023595987</v>
      </c>
      <c r="AF762" s="14" t="str">
        <f>B762&amp;"|"&amp;TEXT(E762,"000")&amp;"|"&amp;TEXT(M762,"0.0000")</f>
        <v>2016|043|0.8000</v>
      </c>
      <c r="AG762" s="22" t="str">
        <f>IF(AND(B762&gt;=2015,B762&lt;=2024,C762=19,G762=41,I762=2,K762="A",L762="RBUP",M762&gt;=0.5,M762&lt;=0.85),"IN","OUT")</f>
        <v>IN</v>
      </c>
    </row>
    <row r="763" spans="1:33">
      <c r="A763" s="14" t="s">
        <v>185</v>
      </c>
      <c r="B763" s="16">
        <v>2016</v>
      </c>
      <c r="C763" s="16">
        <v>19</v>
      </c>
      <c r="D763" s="14" t="s">
        <v>80</v>
      </c>
      <c r="E763" s="16">
        <v>43</v>
      </c>
      <c r="F763" s="14" t="s">
        <v>107</v>
      </c>
      <c r="G763" s="16">
        <v>41</v>
      </c>
      <c r="H763" s="14" t="s">
        <v>186</v>
      </c>
      <c r="I763" s="16">
        <v>2</v>
      </c>
      <c r="J763" s="14" t="s">
        <v>83</v>
      </c>
      <c r="K763" s="14" t="s">
        <v>84</v>
      </c>
      <c r="L763" s="14" t="s">
        <v>85</v>
      </c>
      <c r="M763" s="23">
        <v>0.85</v>
      </c>
      <c r="N763" s="16">
        <v>301</v>
      </c>
      <c r="O763" s="16">
        <v>255</v>
      </c>
      <c r="P763" s="16">
        <v>20</v>
      </c>
      <c r="Q763" s="16">
        <v>304</v>
      </c>
      <c r="R763" s="16">
        <v>20</v>
      </c>
      <c r="S763" s="14" t="s">
        <v>86</v>
      </c>
      <c r="T763" s="16">
        <v>49738</v>
      </c>
      <c r="U763" s="16">
        <v>0</v>
      </c>
      <c r="V763" s="18">
        <v>30018388</v>
      </c>
      <c r="W763" s="18">
        <v>1588039</v>
      </c>
      <c r="X763" s="18">
        <v>799290</v>
      </c>
      <c r="Y763" s="18">
        <v>0</v>
      </c>
      <c r="Z763" s="18">
        <v>0</v>
      </c>
      <c r="AA763" s="18">
        <v>0</v>
      </c>
      <c r="AB763" s="18">
        <v>203049</v>
      </c>
      <c r="AC763" s="23">
        <v>0.13</v>
      </c>
      <c r="AD763" s="14" t="str">
        <f>IF(E763=113,"Linn","Iowa ex-Linn")</f>
        <v>Iowa ex-Linn</v>
      </c>
      <c r="AE763" s="23">
        <f>IFERROR(AB763/W763,"N/M")</f>
        <v>0.12786146939716217</v>
      </c>
      <c r="AF763" s="14" t="str">
        <f>B763&amp;"|"&amp;TEXT(E763,"000")&amp;"|"&amp;TEXT(M763,"0.0000")</f>
        <v>2016|043|0.8500</v>
      </c>
      <c r="AG763" s="22" t="str">
        <f>IF(AND(B763&gt;=2015,B763&lt;=2024,C763=19,G763=41,I763=2,K763="A",L763="RBUP",M763&gt;=0.5,M763&lt;=0.85),"IN","OUT")</f>
        <v>IN</v>
      </c>
    </row>
    <row r="764" spans="1:33">
      <c r="A764" s="14" t="s">
        <v>185</v>
      </c>
      <c r="B764" s="16">
        <v>2016</v>
      </c>
      <c r="C764" s="16">
        <v>19</v>
      </c>
      <c r="D764" s="14" t="s">
        <v>80</v>
      </c>
      <c r="E764" s="16">
        <v>45</v>
      </c>
      <c r="F764" s="14" t="s">
        <v>108</v>
      </c>
      <c r="G764" s="16">
        <v>41</v>
      </c>
      <c r="H764" s="14" t="s">
        <v>186</v>
      </c>
      <c r="I764" s="16">
        <v>2</v>
      </c>
      <c r="J764" s="14" t="s">
        <v>83</v>
      </c>
      <c r="K764" s="14" t="s">
        <v>84</v>
      </c>
      <c r="L764" s="14" t="s">
        <v>85</v>
      </c>
      <c r="M764" s="23">
        <v>0.5</v>
      </c>
      <c r="N764" s="16">
        <v>2</v>
      </c>
      <c r="O764" s="16">
        <v>2</v>
      </c>
      <c r="P764" s="16">
        <v>0</v>
      </c>
      <c r="Q764" s="16">
        <v>2</v>
      </c>
      <c r="R764" s="16">
        <v>0</v>
      </c>
      <c r="S764" s="14" t="s">
        <v>86</v>
      </c>
      <c r="T764" s="16">
        <v>663</v>
      </c>
      <c r="U764" s="16">
        <v>0</v>
      </c>
      <c r="V764" s="18">
        <v>269269</v>
      </c>
      <c r="W764" s="18">
        <v>1087</v>
      </c>
      <c r="X764" s="18">
        <v>858</v>
      </c>
      <c r="Y764" s="18">
        <v>0</v>
      </c>
      <c r="Z764" s="18">
        <v>0</v>
      </c>
      <c r="AA764" s="18">
        <v>0</v>
      </c>
      <c r="AB764" s="18">
        <v>0</v>
      </c>
      <c r="AC764" s="23">
        <v>0</v>
      </c>
      <c r="AD764" s="14" t="str">
        <f>IF(E764=113,"Linn","Iowa ex-Linn")</f>
        <v>Iowa ex-Linn</v>
      </c>
      <c r="AE764" s="23">
        <f>IFERROR(AB764/W764,"N/M")</f>
        <v>0.0</v>
      </c>
      <c r="AF764" s="14" t="str">
        <f>B764&amp;"|"&amp;TEXT(E764,"000")&amp;"|"&amp;TEXT(M764,"0.0000")</f>
        <v>2016|045|0.5000</v>
      </c>
      <c r="AG764" s="22" t="str">
        <f>IF(AND(B764&gt;=2015,B764&lt;=2024,C764=19,G764=41,I764=2,K764="A",L764="RBUP",M764&gt;=0.5,M764&lt;=0.85),"IN","OUT")</f>
        <v>IN</v>
      </c>
    </row>
    <row r="765" spans="1:33">
      <c r="A765" s="14" t="s">
        <v>185</v>
      </c>
      <c r="B765" s="16">
        <v>2016</v>
      </c>
      <c r="C765" s="16">
        <v>19</v>
      </c>
      <c r="D765" s="14" t="s">
        <v>80</v>
      </c>
      <c r="E765" s="16">
        <v>45</v>
      </c>
      <c r="F765" s="14" t="s">
        <v>108</v>
      </c>
      <c r="G765" s="16">
        <v>41</v>
      </c>
      <c r="H765" s="14" t="s">
        <v>186</v>
      </c>
      <c r="I765" s="16">
        <v>2</v>
      </c>
      <c r="J765" s="14" t="s">
        <v>83</v>
      </c>
      <c r="K765" s="14" t="s">
        <v>84</v>
      </c>
      <c r="L765" s="14" t="s">
        <v>85</v>
      </c>
      <c r="M765" s="23">
        <v>0.6</v>
      </c>
      <c r="N765" s="16">
        <v>1</v>
      </c>
      <c r="O765" s="16">
        <v>1</v>
      </c>
      <c r="P765" s="16">
        <v>0</v>
      </c>
      <c r="Q765" s="16">
        <v>1</v>
      </c>
      <c r="R765" s="16">
        <v>0</v>
      </c>
      <c r="S765" s="14" t="s">
        <v>86</v>
      </c>
      <c r="T765" s="16">
        <v>125</v>
      </c>
      <c r="U765" s="16">
        <v>0</v>
      </c>
      <c r="V765" s="18">
        <v>53686</v>
      </c>
      <c r="W765" s="18">
        <v>678</v>
      </c>
      <c r="X765" s="18">
        <v>434</v>
      </c>
      <c r="Y765" s="18">
        <v>0</v>
      </c>
      <c r="Z765" s="18">
        <v>0</v>
      </c>
      <c r="AA765" s="18">
        <v>0</v>
      </c>
      <c r="AB765" s="18">
        <v>0</v>
      </c>
      <c r="AC765" s="23">
        <v>0</v>
      </c>
      <c r="AD765" s="14" t="str">
        <f>IF(E765=113,"Linn","Iowa ex-Linn")</f>
        <v>Iowa ex-Linn</v>
      </c>
      <c r="AE765" s="23">
        <f>IFERROR(AB765/W765,"N/M")</f>
        <v>0.0</v>
      </c>
      <c r="AF765" s="14" t="str">
        <f>B765&amp;"|"&amp;TEXT(E765,"000")&amp;"|"&amp;TEXT(M765,"0.0000")</f>
        <v>2016|045|0.6000</v>
      </c>
      <c r="AG765" s="22" t="str">
        <f>IF(AND(B765&gt;=2015,B765&lt;=2024,C765=19,G765=41,I765=2,K765="A",L765="RBUP",M765&gt;=0.5,M765&lt;=0.85),"IN","OUT")</f>
        <v>IN</v>
      </c>
    </row>
    <row r="766" spans="1:33">
      <c r="A766" s="14" t="s">
        <v>185</v>
      </c>
      <c r="B766" s="16">
        <v>2016</v>
      </c>
      <c r="C766" s="16">
        <v>19</v>
      </c>
      <c r="D766" s="14" t="s">
        <v>80</v>
      </c>
      <c r="E766" s="16">
        <v>45</v>
      </c>
      <c r="F766" s="14" t="s">
        <v>108</v>
      </c>
      <c r="G766" s="16">
        <v>41</v>
      </c>
      <c r="H766" s="14" t="s">
        <v>186</v>
      </c>
      <c r="I766" s="16">
        <v>2</v>
      </c>
      <c r="J766" s="14" t="s">
        <v>83</v>
      </c>
      <c r="K766" s="14" t="s">
        <v>84</v>
      </c>
      <c r="L766" s="14" t="s">
        <v>85</v>
      </c>
      <c r="M766" s="23">
        <v>0.65</v>
      </c>
      <c r="N766" s="16">
        <v>7</v>
      </c>
      <c r="O766" s="16">
        <v>6</v>
      </c>
      <c r="P766" s="16">
        <v>0</v>
      </c>
      <c r="Q766" s="16">
        <v>13</v>
      </c>
      <c r="R766" s="16">
        <v>0</v>
      </c>
      <c r="S766" s="14" t="s">
        <v>86</v>
      </c>
      <c r="T766" s="16">
        <v>626</v>
      </c>
      <c r="U766" s="16">
        <v>0</v>
      </c>
      <c r="V766" s="18">
        <v>284396</v>
      </c>
      <c r="W766" s="18">
        <v>4900</v>
      </c>
      <c r="X766" s="18">
        <v>2890</v>
      </c>
      <c r="Y766" s="18">
        <v>0</v>
      </c>
      <c r="Z766" s="18">
        <v>0</v>
      </c>
      <c r="AA766" s="18">
        <v>0</v>
      </c>
      <c r="AB766" s="18">
        <v>0</v>
      </c>
      <c r="AC766" s="23">
        <v>0</v>
      </c>
      <c r="AD766" s="14" t="str">
        <f>IF(E766=113,"Linn","Iowa ex-Linn")</f>
        <v>Iowa ex-Linn</v>
      </c>
      <c r="AE766" s="23">
        <f>IFERROR(AB766/W766,"N/M")</f>
        <v>0.0</v>
      </c>
      <c r="AF766" s="14" t="str">
        <f>B766&amp;"|"&amp;TEXT(E766,"000")&amp;"|"&amp;TEXT(M766,"0.0000")</f>
        <v>2016|045|0.6500</v>
      </c>
      <c r="AG766" s="22" t="str">
        <f>IF(AND(B766&gt;=2015,B766&lt;=2024,C766=19,G766=41,I766=2,K766="A",L766="RBUP",M766&gt;=0.5,M766&lt;=0.85),"IN","OUT")</f>
        <v>IN</v>
      </c>
    </row>
    <row r="767" spans="1:33">
      <c r="A767" s="14" t="s">
        <v>185</v>
      </c>
      <c r="B767" s="16">
        <v>2016</v>
      </c>
      <c r="C767" s="16">
        <v>19</v>
      </c>
      <c r="D767" s="14" t="s">
        <v>80</v>
      </c>
      <c r="E767" s="16">
        <v>45</v>
      </c>
      <c r="F767" s="14" t="s">
        <v>108</v>
      </c>
      <c r="G767" s="16">
        <v>41</v>
      </c>
      <c r="H767" s="14" t="s">
        <v>186</v>
      </c>
      <c r="I767" s="16">
        <v>2</v>
      </c>
      <c r="J767" s="14" t="s">
        <v>83</v>
      </c>
      <c r="K767" s="14" t="s">
        <v>84</v>
      </c>
      <c r="L767" s="14" t="s">
        <v>85</v>
      </c>
      <c r="M767" s="23">
        <v>0.7</v>
      </c>
      <c r="N767" s="16">
        <v>24</v>
      </c>
      <c r="O767" s="16">
        <v>22</v>
      </c>
      <c r="P767" s="16">
        <v>0</v>
      </c>
      <c r="Q767" s="16">
        <v>29</v>
      </c>
      <c r="R767" s="16">
        <v>0</v>
      </c>
      <c r="S767" s="14" t="s">
        <v>86</v>
      </c>
      <c r="T767" s="16">
        <v>2486</v>
      </c>
      <c r="U767" s="16">
        <v>0</v>
      </c>
      <c r="V767" s="18">
        <v>1294119</v>
      </c>
      <c r="W767" s="18">
        <v>31770</v>
      </c>
      <c r="X767" s="18">
        <v>21066</v>
      </c>
      <c r="Y767" s="18">
        <v>0</v>
      </c>
      <c r="Z767" s="18">
        <v>0</v>
      </c>
      <c r="AA767" s="18">
        <v>0</v>
      </c>
      <c r="AB767" s="18">
        <v>0</v>
      </c>
      <c r="AC767" s="23">
        <v>0</v>
      </c>
      <c r="AD767" s="14" t="str">
        <f>IF(E767=113,"Linn","Iowa ex-Linn")</f>
        <v>Iowa ex-Linn</v>
      </c>
      <c r="AE767" s="23">
        <f>IFERROR(AB767/W767,"N/M")</f>
        <v>0.0</v>
      </c>
      <c r="AF767" s="14" t="str">
        <f>B767&amp;"|"&amp;TEXT(E767,"000")&amp;"|"&amp;TEXT(M767,"0.0000")</f>
        <v>2016|045|0.7000</v>
      </c>
      <c r="AG767" s="22" t="str">
        <f>IF(AND(B767&gt;=2015,B767&lt;=2024,C767=19,G767=41,I767=2,K767="A",L767="RBUP",M767&gt;=0.5,M767&lt;=0.85),"IN","OUT")</f>
        <v>IN</v>
      </c>
    </row>
    <row r="768" spans="1:33">
      <c r="A768" s="14" t="s">
        <v>185</v>
      </c>
      <c r="B768" s="16">
        <v>2016</v>
      </c>
      <c r="C768" s="16">
        <v>19</v>
      </c>
      <c r="D768" s="14" t="s">
        <v>80</v>
      </c>
      <c r="E768" s="16">
        <v>45</v>
      </c>
      <c r="F768" s="14" t="s">
        <v>108</v>
      </c>
      <c r="G768" s="16">
        <v>41</v>
      </c>
      <c r="H768" s="14" t="s">
        <v>186</v>
      </c>
      <c r="I768" s="16">
        <v>2</v>
      </c>
      <c r="J768" s="14" t="s">
        <v>83</v>
      </c>
      <c r="K768" s="14" t="s">
        <v>84</v>
      </c>
      <c r="L768" s="14" t="s">
        <v>85</v>
      </c>
      <c r="M768" s="23">
        <v>0.75</v>
      </c>
      <c r="N768" s="16">
        <v>91</v>
      </c>
      <c r="O768" s="16">
        <v>81</v>
      </c>
      <c r="P768" s="16">
        <v>3</v>
      </c>
      <c r="Q768" s="16">
        <v>100</v>
      </c>
      <c r="R768" s="16">
        <v>4</v>
      </c>
      <c r="S768" s="14" t="s">
        <v>86</v>
      </c>
      <c r="T768" s="16">
        <v>11058</v>
      </c>
      <c r="U768" s="16">
        <v>0</v>
      </c>
      <c r="V768" s="18">
        <v>6148433</v>
      </c>
      <c r="W768" s="18">
        <v>204538</v>
      </c>
      <c r="X768" s="18">
        <v>134433</v>
      </c>
      <c r="Y768" s="18">
        <v>0</v>
      </c>
      <c r="Z768" s="18">
        <v>0</v>
      </c>
      <c r="AA768" s="18">
        <v>0</v>
      </c>
      <c r="AB768" s="18">
        <v>14906</v>
      </c>
      <c r="AC768" s="23">
        <v>0.07000000000000001</v>
      </c>
      <c r="AD768" s="14" t="str">
        <f>IF(E768=113,"Linn","Iowa ex-Linn")</f>
        <v>Iowa ex-Linn</v>
      </c>
      <c r="AE768" s="23">
        <f>IFERROR(AB768/W768,"N/M")</f>
        <v>0.07287643371891776</v>
      </c>
      <c r="AF768" s="14" t="str">
        <f>B768&amp;"|"&amp;TEXT(E768,"000")&amp;"|"&amp;TEXT(M768,"0.0000")</f>
        <v>2016|045|0.7500</v>
      </c>
      <c r="AG768" s="22" t="str">
        <f>IF(AND(B768&gt;=2015,B768&lt;=2024,C768=19,G768=41,I768=2,K768="A",L768="RBUP",M768&gt;=0.5,M768&lt;=0.85),"IN","OUT")</f>
        <v>IN</v>
      </c>
    </row>
    <row r="769" spans="1:33">
      <c r="A769" s="14" t="s">
        <v>185</v>
      </c>
      <c r="B769" s="16">
        <v>2016</v>
      </c>
      <c r="C769" s="16">
        <v>19</v>
      </c>
      <c r="D769" s="14" t="s">
        <v>80</v>
      </c>
      <c r="E769" s="16">
        <v>45</v>
      </c>
      <c r="F769" s="14" t="s">
        <v>108</v>
      </c>
      <c r="G769" s="16">
        <v>41</v>
      </c>
      <c r="H769" s="14" t="s">
        <v>186</v>
      </c>
      <c r="I769" s="16">
        <v>2</v>
      </c>
      <c r="J769" s="14" t="s">
        <v>83</v>
      </c>
      <c r="K769" s="14" t="s">
        <v>84</v>
      </c>
      <c r="L769" s="14" t="s">
        <v>85</v>
      </c>
      <c r="M769" s="23">
        <v>0.8</v>
      </c>
      <c r="N769" s="16">
        <v>275</v>
      </c>
      <c r="O769" s="16">
        <v>240</v>
      </c>
      <c r="P769" s="16">
        <v>4</v>
      </c>
      <c r="Q769" s="16">
        <v>375</v>
      </c>
      <c r="R769" s="16">
        <v>4</v>
      </c>
      <c r="S769" s="14" t="s">
        <v>86</v>
      </c>
      <c r="T769" s="16">
        <v>50071</v>
      </c>
      <c r="U769" s="16">
        <v>0</v>
      </c>
      <c r="V769" s="18">
        <v>29922355</v>
      </c>
      <c r="W769" s="18">
        <v>1337347</v>
      </c>
      <c r="X769" s="18">
        <v>798626</v>
      </c>
      <c r="Y769" s="18">
        <v>0</v>
      </c>
      <c r="Z769" s="18">
        <v>0</v>
      </c>
      <c r="AA769" s="18">
        <v>0</v>
      </c>
      <c r="AB769" s="18">
        <v>6410</v>
      </c>
      <c r="AC769" s="23">
        <v>0</v>
      </c>
      <c r="AD769" s="14" t="str">
        <f>IF(E769=113,"Linn","Iowa ex-Linn")</f>
        <v>Iowa ex-Linn</v>
      </c>
      <c r="AE769" s="23">
        <f>IFERROR(AB769/W769,"N/M")</f>
        <v>0.004793071656047383</v>
      </c>
      <c r="AF769" s="14" t="str">
        <f>B769&amp;"|"&amp;TEXT(E769,"000")&amp;"|"&amp;TEXT(M769,"0.0000")</f>
        <v>2016|045|0.8000</v>
      </c>
      <c r="AG769" s="22" t="str">
        <f>IF(AND(B769&gt;=2015,B769&lt;=2024,C769=19,G769=41,I769=2,K769="A",L769="RBUP",M769&gt;=0.5,M769&lt;=0.85),"IN","OUT")</f>
        <v>IN</v>
      </c>
    </row>
    <row r="770" spans="1:33">
      <c r="A770" s="14" t="s">
        <v>185</v>
      </c>
      <c r="B770" s="16">
        <v>2016</v>
      </c>
      <c r="C770" s="16">
        <v>19</v>
      </c>
      <c r="D770" s="14" t="s">
        <v>80</v>
      </c>
      <c r="E770" s="16">
        <v>45</v>
      </c>
      <c r="F770" s="14" t="s">
        <v>108</v>
      </c>
      <c r="G770" s="16">
        <v>41</v>
      </c>
      <c r="H770" s="14" t="s">
        <v>186</v>
      </c>
      <c r="I770" s="16">
        <v>2</v>
      </c>
      <c r="J770" s="14" t="s">
        <v>83</v>
      </c>
      <c r="K770" s="14" t="s">
        <v>84</v>
      </c>
      <c r="L770" s="14" t="s">
        <v>85</v>
      </c>
      <c r="M770" s="23">
        <v>0.85</v>
      </c>
      <c r="N770" s="16">
        <v>444</v>
      </c>
      <c r="O770" s="16">
        <v>406</v>
      </c>
      <c r="P770" s="16">
        <v>15</v>
      </c>
      <c r="Q770" s="16">
        <v>668</v>
      </c>
      <c r="R770" s="16">
        <v>17</v>
      </c>
      <c r="S770" s="14" t="s">
        <v>86</v>
      </c>
      <c r="T770" s="16">
        <v>105236</v>
      </c>
      <c r="U770" s="16">
        <v>0</v>
      </c>
      <c r="V770" s="18">
        <v>66816033</v>
      </c>
      <c r="W770" s="18">
        <v>3683469</v>
      </c>
      <c r="X770" s="18">
        <v>1757932</v>
      </c>
      <c r="Y770" s="18">
        <v>0</v>
      </c>
      <c r="Z770" s="18">
        <v>0</v>
      </c>
      <c r="AA770" s="18">
        <v>0</v>
      </c>
      <c r="AB770" s="18">
        <v>138313</v>
      </c>
      <c r="AC770" s="23">
        <v>0.04</v>
      </c>
      <c r="AD770" s="14" t="str">
        <f>IF(E770=113,"Linn","Iowa ex-Linn")</f>
        <v>Iowa ex-Linn</v>
      </c>
      <c r="AE770" s="23">
        <f>IFERROR(AB770/W770,"N/M")</f>
        <v>0.03754965767324226</v>
      </c>
      <c r="AF770" s="14" t="str">
        <f>B770&amp;"|"&amp;TEXT(E770,"000")&amp;"|"&amp;TEXT(M770,"0.0000")</f>
        <v>2016|045|0.8500</v>
      </c>
      <c r="AG770" s="22" t="str">
        <f>IF(AND(B770&gt;=2015,B770&lt;=2024,C770=19,G770=41,I770=2,K770="A",L770="RBUP",M770&gt;=0.5,M770&lt;=0.85),"IN","OUT")</f>
        <v>IN</v>
      </c>
    </row>
    <row r="771" spans="1:33">
      <c r="A771" s="14" t="s">
        <v>185</v>
      </c>
      <c r="B771" s="16">
        <v>2016</v>
      </c>
      <c r="C771" s="16">
        <v>19</v>
      </c>
      <c r="D771" s="14" t="s">
        <v>80</v>
      </c>
      <c r="E771" s="16">
        <v>47</v>
      </c>
      <c r="F771" s="14" t="s">
        <v>109</v>
      </c>
      <c r="G771" s="16">
        <v>41</v>
      </c>
      <c r="H771" s="14" t="s">
        <v>186</v>
      </c>
      <c r="I771" s="16">
        <v>2</v>
      </c>
      <c r="J771" s="14" t="s">
        <v>83</v>
      </c>
      <c r="K771" s="14" t="s">
        <v>84</v>
      </c>
      <c r="L771" s="14" t="s">
        <v>85</v>
      </c>
      <c r="M771" s="23">
        <v>0.5</v>
      </c>
      <c r="N771" s="16">
        <v>2</v>
      </c>
      <c r="O771" s="16">
        <v>0</v>
      </c>
      <c r="P771" s="16">
        <v>0</v>
      </c>
      <c r="Q771" s="16">
        <v>0</v>
      </c>
      <c r="R771" s="16">
        <v>0</v>
      </c>
      <c r="S771" s="14" t="s">
        <v>86</v>
      </c>
      <c r="T771" s="16">
        <v>0</v>
      </c>
      <c r="U771" s="16">
        <v>0</v>
      </c>
      <c r="V771" s="18">
        <v>0</v>
      </c>
      <c r="W771" s="18">
        <v>0</v>
      </c>
      <c r="X771" s="18">
        <v>0</v>
      </c>
      <c r="Y771" s="18">
        <v>0</v>
      </c>
      <c r="Z771" s="18">
        <v>0</v>
      </c>
      <c r="AA771" s="18">
        <v>0</v>
      </c>
      <c r="AB771" s="18">
        <v>0</v>
      </c>
      <c r="AC771" s="23">
        <v>0</v>
      </c>
      <c r="AD771" s="14" t="str">
        <f>IF(E771=113,"Linn","Iowa ex-Linn")</f>
        <v>Iowa ex-Linn</v>
      </c>
      <c r="AE771" s="23" t="str">
        <f>IFERROR(AB771/W771,"N/M")</f>
        <v>N/M</v>
      </c>
      <c r="AF771" s="14" t="str">
        <f>B771&amp;"|"&amp;TEXT(E771,"000")&amp;"|"&amp;TEXT(M771,"0.0000")</f>
        <v>2016|047|0.5000</v>
      </c>
      <c r="AG771" s="22" t="str">
        <f>IF(AND(B771&gt;=2015,B771&lt;=2024,C771=19,G771=41,I771=2,K771="A",L771="RBUP",M771&gt;=0.5,M771&lt;=0.85),"IN","OUT")</f>
        <v>IN</v>
      </c>
    </row>
    <row r="772" spans="1:33">
      <c r="A772" s="14" t="s">
        <v>185</v>
      </c>
      <c r="B772" s="16">
        <v>2016</v>
      </c>
      <c r="C772" s="16">
        <v>19</v>
      </c>
      <c r="D772" s="14" t="s">
        <v>80</v>
      </c>
      <c r="E772" s="16">
        <v>47</v>
      </c>
      <c r="F772" s="14" t="s">
        <v>109</v>
      </c>
      <c r="G772" s="16">
        <v>41</v>
      </c>
      <c r="H772" s="14" t="s">
        <v>186</v>
      </c>
      <c r="I772" s="16">
        <v>2</v>
      </c>
      <c r="J772" s="14" t="s">
        <v>83</v>
      </c>
      <c r="K772" s="14" t="s">
        <v>84</v>
      </c>
      <c r="L772" s="14" t="s">
        <v>85</v>
      </c>
      <c r="M772" s="23">
        <v>0.6</v>
      </c>
      <c r="N772" s="16">
        <v>2</v>
      </c>
      <c r="O772" s="16">
        <v>2</v>
      </c>
      <c r="P772" s="16">
        <v>0</v>
      </c>
      <c r="Q772" s="16">
        <v>3</v>
      </c>
      <c r="R772" s="16">
        <v>0</v>
      </c>
      <c r="S772" s="14" t="s">
        <v>86</v>
      </c>
      <c r="T772" s="16">
        <v>454</v>
      </c>
      <c r="U772" s="16">
        <v>0</v>
      </c>
      <c r="V772" s="18">
        <v>196463</v>
      </c>
      <c r="W772" s="18">
        <v>5439</v>
      </c>
      <c r="X772" s="18">
        <v>3864</v>
      </c>
      <c r="Y772" s="18">
        <v>0</v>
      </c>
      <c r="Z772" s="18">
        <v>0</v>
      </c>
      <c r="AA772" s="18">
        <v>0</v>
      </c>
      <c r="AB772" s="18">
        <v>0</v>
      </c>
      <c r="AC772" s="23">
        <v>0</v>
      </c>
      <c r="AD772" s="14" t="str">
        <f>IF(E772=113,"Linn","Iowa ex-Linn")</f>
        <v>Iowa ex-Linn</v>
      </c>
      <c r="AE772" s="23">
        <f>IFERROR(AB772/W772,"N/M")</f>
        <v>0.0</v>
      </c>
      <c r="AF772" s="14" t="str">
        <f>B772&amp;"|"&amp;TEXT(E772,"000")&amp;"|"&amp;TEXT(M772,"0.0000")</f>
        <v>2016|047|0.6000</v>
      </c>
      <c r="AG772" s="22" t="str">
        <f>IF(AND(B772&gt;=2015,B772&lt;=2024,C772=19,G772=41,I772=2,K772="A",L772="RBUP",M772&gt;=0.5,M772&lt;=0.85),"IN","OUT")</f>
        <v>IN</v>
      </c>
    </row>
    <row r="773" spans="1:33">
      <c r="A773" s="14" t="s">
        <v>185</v>
      </c>
      <c r="B773" s="16">
        <v>2016</v>
      </c>
      <c r="C773" s="16">
        <v>19</v>
      </c>
      <c r="D773" s="14" t="s">
        <v>80</v>
      </c>
      <c r="E773" s="16">
        <v>47</v>
      </c>
      <c r="F773" s="14" t="s">
        <v>109</v>
      </c>
      <c r="G773" s="16">
        <v>41</v>
      </c>
      <c r="H773" s="14" t="s">
        <v>186</v>
      </c>
      <c r="I773" s="16">
        <v>2</v>
      </c>
      <c r="J773" s="14" t="s">
        <v>83</v>
      </c>
      <c r="K773" s="14" t="s">
        <v>84</v>
      </c>
      <c r="L773" s="14" t="s">
        <v>85</v>
      </c>
      <c r="M773" s="23">
        <v>0.65</v>
      </c>
      <c r="N773" s="16">
        <v>6</v>
      </c>
      <c r="O773" s="16">
        <v>5</v>
      </c>
      <c r="P773" s="16">
        <v>0</v>
      </c>
      <c r="Q773" s="16">
        <v>5</v>
      </c>
      <c r="R773" s="16">
        <v>0</v>
      </c>
      <c r="S773" s="14" t="s">
        <v>86</v>
      </c>
      <c r="T773" s="16">
        <v>527</v>
      </c>
      <c r="U773" s="16">
        <v>0</v>
      </c>
      <c r="V773" s="18">
        <v>247753</v>
      </c>
      <c r="W773" s="18">
        <v>5956</v>
      </c>
      <c r="X773" s="18">
        <v>4508</v>
      </c>
      <c r="Y773" s="18">
        <v>0</v>
      </c>
      <c r="Z773" s="18">
        <v>0</v>
      </c>
      <c r="AA773" s="18">
        <v>0</v>
      </c>
      <c r="AB773" s="18">
        <v>0</v>
      </c>
      <c r="AC773" s="23">
        <v>0</v>
      </c>
      <c r="AD773" s="14" t="str">
        <f>IF(E773=113,"Linn","Iowa ex-Linn")</f>
        <v>Iowa ex-Linn</v>
      </c>
      <c r="AE773" s="23">
        <f>IFERROR(AB773/W773,"N/M")</f>
        <v>0.0</v>
      </c>
      <c r="AF773" s="14" t="str">
        <f>B773&amp;"|"&amp;TEXT(E773,"000")&amp;"|"&amp;TEXT(M773,"0.0000")</f>
        <v>2016|047|0.6500</v>
      </c>
      <c r="AG773" s="22" t="str">
        <f>IF(AND(B773&gt;=2015,B773&lt;=2024,C773=19,G773=41,I773=2,K773="A",L773="RBUP",M773&gt;=0.5,M773&lt;=0.85),"IN","OUT")</f>
        <v>IN</v>
      </c>
    </row>
    <row r="774" spans="1:33">
      <c r="A774" s="14" t="s">
        <v>185</v>
      </c>
      <c r="B774" s="16">
        <v>2016</v>
      </c>
      <c r="C774" s="16">
        <v>19</v>
      </c>
      <c r="D774" s="14" t="s">
        <v>80</v>
      </c>
      <c r="E774" s="16">
        <v>47</v>
      </c>
      <c r="F774" s="14" t="s">
        <v>109</v>
      </c>
      <c r="G774" s="16">
        <v>41</v>
      </c>
      <c r="H774" s="14" t="s">
        <v>186</v>
      </c>
      <c r="I774" s="16">
        <v>2</v>
      </c>
      <c r="J774" s="14" t="s">
        <v>83</v>
      </c>
      <c r="K774" s="14" t="s">
        <v>84</v>
      </c>
      <c r="L774" s="14" t="s">
        <v>85</v>
      </c>
      <c r="M774" s="23">
        <v>0.7</v>
      </c>
      <c r="N774" s="16">
        <v>22</v>
      </c>
      <c r="O774" s="16">
        <v>17</v>
      </c>
      <c r="P774" s="16">
        <v>0</v>
      </c>
      <c r="Q774" s="16">
        <v>20</v>
      </c>
      <c r="R774" s="16">
        <v>0</v>
      </c>
      <c r="S774" s="14" t="s">
        <v>86</v>
      </c>
      <c r="T774" s="16">
        <v>1719</v>
      </c>
      <c r="U774" s="16">
        <v>0</v>
      </c>
      <c r="V774" s="18">
        <v>942574</v>
      </c>
      <c r="W774" s="18">
        <v>32682</v>
      </c>
      <c r="X774" s="18">
        <v>22384</v>
      </c>
      <c r="Y774" s="18">
        <v>0</v>
      </c>
      <c r="Z774" s="18">
        <v>0</v>
      </c>
      <c r="AA774" s="18">
        <v>0</v>
      </c>
      <c r="AB774" s="18">
        <v>0</v>
      </c>
      <c r="AC774" s="23">
        <v>0</v>
      </c>
      <c r="AD774" s="14" t="str">
        <f>IF(E774=113,"Linn","Iowa ex-Linn")</f>
        <v>Iowa ex-Linn</v>
      </c>
      <c r="AE774" s="23">
        <f>IFERROR(AB774/W774,"N/M")</f>
        <v>0.0</v>
      </c>
      <c r="AF774" s="14" t="str">
        <f>B774&amp;"|"&amp;TEXT(E774,"000")&amp;"|"&amp;TEXT(M774,"0.0000")</f>
        <v>2016|047|0.7000</v>
      </c>
      <c r="AG774" s="22" t="str">
        <f>IF(AND(B774&gt;=2015,B774&lt;=2024,C774=19,G774=41,I774=2,K774="A",L774="RBUP",M774&gt;=0.5,M774&lt;=0.85),"IN","OUT")</f>
        <v>IN</v>
      </c>
    </row>
    <row r="775" spans="1:33">
      <c r="A775" s="14" t="s">
        <v>185</v>
      </c>
      <c r="B775" s="16">
        <v>2016</v>
      </c>
      <c r="C775" s="16">
        <v>19</v>
      </c>
      <c r="D775" s="14" t="s">
        <v>80</v>
      </c>
      <c r="E775" s="16">
        <v>47</v>
      </c>
      <c r="F775" s="14" t="s">
        <v>109</v>
      </c>
      <c r="G775" s="16">
        <v>41</v>
      </c>
      <c r="H775" s="14" t="s">
        <v>186</v>
      </c>
      <c r="I775" s="16">
        <v>2</v>
      </c>
      <c r="J775" s="14" t="s">
        <v>83</v>
      </c>
      <c r="K775" s="14" t="s">
        <v>84</v>
      </c>
      <c r="L775" s="14" t="s">
        <v>85</v>
      </c>
      <c r="M775" s="23">
        <v>0.75</v>
      </c>
      <c r="N775" s="16">
        <v>105</v>
      </c>
      <c r="O775" s="16">
        <v>78</v>
      </c>
      <c r="P775" s="16">
        <v>1</v>
      </c>
      <c r="Q775" s="16">
        <v>106</v>
      </c>
      <c r="R775" s="16">
        <v>1</v>
      </c>
      <c r="S775" s="14" t="s">
        <v>86</v>
      </c>
      <c r="T775" s="16">
        <v>12780</v>
      </c>
      <c r="U775" s="16">
        <v>0</v>
      </c>
      <c r="V775" s="18">
        <v>7082385</v>
      </c>
      <c r="W775" s="18">
        <v>354982</v>
      </c>
      <c r="X775" s="18">
        <v>227359</v>
      </c>
      <c r="Y775" s="18">
        <v>0</v>
      </c>
      <c r="Z775" s="18">
        <v>0</v>
      </c>
      <c r="AA775" s="18">
        <v>0</v>
      </c>
      <c r="AB775" s="18">
        <v>3336</v>
      </c>
      <c r="AC775" s="23">
        <v>0.01</v>
      </c>
      <c r="AD775" s="14" t="str">
        <f>IF(E775=113,"Linn","Iowa ex-Linn")</f>
        <v>Iowa ex-Linn</v>
      </c>
      <c r="AE775" s="23">
        <f>IFERROR(AB775/W775,"N/M")</f>
        <v>0.009397659599641672</v>
      </c>
      <c r="AF775" s="14" t="str">
        <f>B775&amp;"|"&amp;TEXT(E775,"000")&amp;"|"&amp;TEXT(M775,"0.0000")</f>
        <v>2016|047|0.7500</v>
      </c>
      <c r="AG775" s="22" t="str">
        <f>IF(AND(B775&gt;=2015,B775&lt;=2024,C775=19,G775=41,I775=2,K775="A",L775="RBUP",M775&gt;=0.5,M775&lt;=0.85),"IN","OUT")</f>
        <v>IN</v>
      </c>
    </row>
    <row r="776" spans="1:33">
      <c r="A776" s="14" t="s">
        <v>185</v>
      </c>
      <c r="B776" s="16">
        <v>2016</v>
      </c>
      <c r="C776" s="16">
        <v>19</v>
      </c>
      <c r="D776" s="14" t="s">
        <v>80</v>
      </c>
      <c r="E776" s="16">
        <v>47</v>
      </c>
      <c r="F776" s="14" t="s">
        <v>109</v>
      </c>
      <c r="G776" s="16">
        <v>41</v>
      </c>
      <c r="H776" s="14" t="s">
        <v>186</v>
      </c>
      <c r="I776" s="16">
        <v>2</v>
      </c>
      <c r="J776" s="14" t="s">
        <v>83</v>
      </c>
      <c r="K776" s="14" t="s">
        <v>84</v>
      </c>
      <c r="L776" s="14" t="s">
        <v>85</v>
      </c>
      <c r="M776" s="23">
        <v>0.8</v>
      </c>
      <c r="N776" s="16">
        <v>353</v>
      </c>
      <c r="O776" s="16">
        <v>292</v>
      </c>
      <c r="P776" s="16">
        <v>12</v>
      </c>
      <c r="Q776" s="16">
        <v>486</v>
      </c>
      <c r="R776" s="16">
        <v>15</v>
      </c>
      <c r="S776" s="14" t="s">
        <v>86</v>
      </c>
      <c r="T776" s="16">
        <v>71170</v>
      </c>
      <c r="U776" s="16">
        <v>0</v>
      </c>
      <c r="V776" s="18">
        <v>41186727</v>
      </c>
      <c r="W776" s="18">
        <v>2528079</v>
      </c>
      <c r="X776" s="18">
        <v>1477345</v>
      </c>
      <c r="Y776" s="18">
        <v>0</v>
      </c>
      <c r="Z776" s="18">
        <v>0</v>
      </c>
      <c r="AA776" s="18">
        <v>0</v>
      </c>
      <c r="AB776" s="18">
        <v>75832</v>
      </c>
      <c r="AC776" s="23">
        <v>0.03</v>
      </c>
      <c r="AD776" s="14" t="str">
        <f>IF(E776=113,"Linn","Iowa ex-Linn")</f>
        <v>Iowa ex-Linn</v>
      </c>
      <c r="AE776" s="23">
        <f>IFERROR(AB776/W776,"N/M")</f>
        <v>0.02999589807122325</v>
      </c>
      <c r="AF776" s="14" t="str">
        <f>B776&amp;"|"&amp;TEXT(E776,"000")&amp;"|"&amp;TEXT(M776,"0.0000")</f>
        <v>2016|047|0.8000</v>
      </c>
      <c r="AG776" s="22" t="str">
        <f>IF(AND(B776&gt;=2015,B776&lt;=2024,C776=19,G776=41,I776=2,K776="A",L776="RBUP",M776&gt;=0.5,M776&lt;=0.85),"IN","OUT")</f>
        <v>IN</v>
      </c>
    </row>
    <row r="777" spans="1:33">
      <c r="A777" s="14" t="s">
        <v>185</v>
      </c>
      <c r="B777" s="16">
        <v>2016</v>
      </c>
      <c r="C777" s="16">
        <v>19</v>
      </c>
      <c r="D777" s="14" t="s">
        <v>80</v>
      </c>
      <c r="E777" s="16">
        <v>47</v>
      </c>
      <c r="F777" s="14" t="s">
        <v>109</v>
      </c>
      <c r="G777" s="16">
        <v>41</v>
      </c>
      <c r="H777" s="14" t="s">
        <v>186</v>
      </c>
      <c r="I777" s="16">
        <v>2</v>
      </c>
      <c r="J777" s="14" t="s">
        <v>83</v>
      </c>
      <c r="K777" s="14" t="s">
        <v>84</v>
      </c>
      <c r="L777" s="14" t="s">
        <v>85</v>
      </c>
      <c r="M777" s="23">
        <v>0.85</v>
      </c>
      <c r="N777" s="16">
        <v>462</v>
      </c>
      <c r="O777" s="16">
        <v>370</v>
      </c>
      <c r="P777" s="16">
        <v>32</v>
      </c>
      <c r="Q777" s="16">
        <v>905</v>
      </c>
      <c r="R777" s="16">
        <v>54</v>
      </c>
      <c r="S777" s="14" t="s">
        <v>86</v>
      </c>
      <c r="T777" s="16">
        <v>118657</v>
      </c>
      <c r="U777" s="16">
        <v>0</v>
      </c>
      <c r="V777" s="18">
        <v>74052015</v>
      </c>
      <c r="W777" s="18">
        <v>5512995</v>
      </c>
      <c r="X777" s="18">
        <v>2389170</v>
      </c>
      <c r="Y777" s="18">
        <v>0</v>
      </c>
      <c r="Z777" s="18">
        <v>0</v>
      </c>
      <c r="AA777" s="18">
        <v>0</v>
      </c>
      <c r="AB777" s="18">
        <v>813078</v>
      </c>
      <c r="AC777" s="23">
        <v>0.15</v>
      </c>
      <c r="AD777" s="14" t="str">
        <f>IF(E777=113,"Linn","Iowa ex-Linn")</f>
        <v>Iowa ex-Linn</v>
      </c>
      <c r="AE777" s="23">
        <f>IFERROR(AB777/W777,"N/M")</f>
        <v>0.14748389940495138</v>
      </c>
      <c r="AF777" s="14" t="str">
        <f>B777&amp;"|"&amp;TEXT(E777,"000")&amp;"|"&amp;TEXT(M777,"0.0000")</f>
        <v>2016|047|0.8500</v>
      </c>
      <c r="AG777" s="22" t="str">
        <f>IF(AND(B777&gt;=2015,B777&lt;=2024,C777=19,G777=41,I777=2,K777="A",L777="RBUP",M777&gt;=0.5,M777&lt;=0.85),"IN","OUT")</f>
        <v>IN</v>
      </c>
    </row>
    <row r="778" spans="1:33">
      <c r="A778" s="14" t="s">
        <v>185</v>
      </c>
      <c r="B778" s="16">
        <v>2016</v>
      </c>
      <c r="C778" s="16">
        <v>19</v>
      </c>
      <c r="D778" s="14" t="s">
        <v>80</v>
      </c>
      <c r="E778" s="16">
        <v>49</v>
      </c>
      <c r="F778" s="14" t="s">
        <v>110</v>
      </c>
      <c r="G778" s="16">
        <v>41</v>
      </c>
      <c r="H778" s="14" t="s">
        <v>186</v>
      </c>
      <c r="I778" s="16">
        <v>2</v>
      </c>
      <c r="J778" s="14" t="s">
        <v>83</v>
      </c>
      <c r="K778" s="14" t="s">
        <v>84</v>
      </c>
      <c r="L778" s="14" t="s">
        <v>85</v>
      </c>
      <c r="M778" s="23">
        <v>0.6</v>
      </c>
      <c r="N778" s="16">
        <v>1</v>
      </c>
      <c r="O778" s="16">
        <v>1</v>
      </c>
      <c r="P778" s="16">
        <v>0</v>
      </c>
      <c r="Q778" s="16">
        <v>1</v>
      </c>
      <c r="R778" s="16">
        <v>0</v>
      </c>
      <c r="S778" s="14" t="s">
        <v>86</v>
      </c>
      <c r="T778" s="16">
        <v>37</v>
      </c>
      <c r="U778" s="16">
        <v>0</v>
      </c>
      <c r="V778" s="18">
        <v>14475</v>
      </c>
      <c r="W778" s="18">
        <v>153</v>
      </c>
      <c r="X778" s="18">
        <v>98</v>
      </c>
      <c r="Y778" s="18">
        <v>0</v>
      </c>
      <c r="Z778" s="18">
        <v>0</v>
      </c>
      <c r="AA778" s="18">
        <v>0</v>
      </c>
      <c r="AB778" s="18">
        <v>0</v>
      </c>
      <c r="AC778" s="23">
        <v>0</v>
      </c>
      <c r="AD778" s="14" t="str">
        <f>IF(E778=113,"Linn","Iowa ex-Linn")</f>
        <v>Iowa ex-Linn</v>
      </c>
      <c r="AE778" s="23">
        <f>IFERROR(AB778/W778,"N/M")</f>
        <v>0.0</v>
      </c>
      <c r="AF778" s="14" t="str">
        <f>B778&amp;"|"&amp;TEXT(E778,"000")&amp;"|"&amp;TEXT(M778,"0.0000")</f>
        <v>2016|049|0.6000</v>
      </c>
      <c r="AG778" s="22" t="str">
        <f>IF(AND(B778&gt;=2015,B778&lt;=2024,C778=19,G778=41,I778=2,K778="A",L778="RBUP",M778&gt;=0.5,M778&lt;=0.85),"IN","OUT")</f>
        <v>IN</v>
      </c>
    </row>
    <row r="779" spans="1:33">
      <c r="A779" s="14" t="s">
        <v>185</v>
      </c>
      <c r="B779" s="16">
        <v>2016</v>
      </c>
      <c r="C779" s="16">
        <v>19</v>
      </c>
      <c r="D779" s="14" t="s">
        <v>80</v>
      </c>
      <c r="E779" s="16">
        <v>49</v>
      </c>
      <c r="F779" s="14" t="s">
        <v>110</v>
      </c>
      <c r="G779" s="16">
        <v>41</v>
      </c>
      <c r="H779" s="14" t="s">
        <v>186</v>
      </c>
      <c r="I779" s="16">
        <v>2</v>
      </c>
      <c r="J779" s="14" t="s">
        <v>83</v>
      </c>
      <c r="K779" s="14" t="s">
        <v>84</v>
      </c>
      <c r="L779" s="14" t="s">
        <v>85</v>
      </c>
      <c r="M779" s="23">
        <v>0.65</v>
      </c>
      <c r="N779" s="16">
        <v>3</v>
      </c>
      <c r="O779" s="16">
        <v>2</v>
      </c>
      <c r="P779" s="16">
        <v>0</v>
      </c>
      <c r="Q779" s="16">
        <v>3</v>
      </c>
      <c r="R779" s="16">
        <v>0</v>
      </c>
      <c r="S779" s="14" t="s">
        <v>86</v>
      </c>
      <c r="T779" s="16">
        <v>94</v>
      </c>
      <c r="U779" s="16">
        <v>0</v>
      </c>
      <c r="V779" s="18">
        <v>43333</v>
      </c>
      <c r="W779" s="18">
        <v>669</v>
      </c>
      <c r="X779" s="18">
        <v>395</v>
      </c>
      <c r="Y779" s="18">
        <v>0</v>
      </c>
      <c r="Z779" s="18">
        <v>0</v>
      </c>
      <c r="AA779" s="18">
        <v>0</v>
      </c>
      <c r="AB779" s="18">
        <v>0</v>
      </c>
      <c r="AC779" s="23">
        <v>0</v>
      </c>
      <c r="AD779" s="14" t="str">
        <f>IF(E779=113,"Linn","Iowa ex-Linn")</f>
        <v>Iowa ex-Linn</v>
      </c>
      <c r="AE779" s="23">
        <f>IFERROR(AB779/W779,"N/M")</f>
        <v>0.0</v>
      </c>
      <c r="AF779" s="14" t="str">
        <f>B779&amp;"|"&amp;TEXT(E779,"000")&amp;"|"&amp;TEXT(M779,"0.0000")</f>
        <v>2016|049|0.6500</v>
      </c>
      <c r="AG779" s="22" t="str">
        <f>IF(AND(B779&gt;=2015,B779&lt;=2024,C779=19,G779=41,I779=2,K779="A",L779="RBUP",M779&gt;=0.5,M779&lt;=0.85),"IN","OUT")</f>
        <v>IN</v>
      </c>
    </row>
    <row r="780" spans="1:33">
      <c r="A780" s="14" t="s">
        <v>185</v>
      </c>
      <c r="B780" s="16">
        <v>2016</v>
      </c>
      <c r="C780" s="16">
        <v>19</v>
      </c>
      <c r="D780" s="14" t="s">
        <v>80</v>
      </c>
      <c r="E780" s="16">
        <v>49</v>
      </c>
      <c r="F780" s="14" t="s">
        <v>110</v>
      </c>
      <c r="G780" s="16">
        <v>41</v>
      </c>
      <c r="H780" s="14" t="s">
        <v>186</v>
      </c>
      <c r="I780" s="16">
        <v>2</v>
      </c>
      <c r="J780" s="14" t="s">
        <v>83</v>
      </c>
      <c r="K780" s="14" t="s">
        <v>84</v>
      </c>
      <c r="L780" s="14" t="s">
        <v>85</v>
      </c>
      <c r="M780" s="23">
        <v>0.7</v>
      </c>
      <c r="N780" s="16">
        <v>10</v>
      </c>
      <c r="O780" s="16">
        <v>6</v>
      </c>
      <c r="P780" s="16">
        <v>0</v>
      </c>
      <c r="Q780" s="16">
        <v>6</v>
      </c>
      <c r="R780" s="16">
        <v>0</v>
      </c>
      <c r="S780" s="14" t="s">
        <v>86</v>
      </c>
      <c r="T780" s="16">
        <v>406</v>
      </c>
      <c r="U780" s="16">
        <v>0</v>
      </c>
      <c r="V780" s="18">
        <v>196513</v>
      </c>
      <c r="W780" s="18">
        <v>4496</v>
      </c>
      <c r="X780" s="18">
        <v>2959</v>
      </c>
      <c r="Y780" s="18">
        <v>0</v>
      </c>
      <c r="Z780" s="18">
        <v>0</v>
      </c>
      <c r="AA780" s="18">
        <v>0</v>
      </c>
      <c r="AB780" s="18">
        <v>0</v>
      </c>
      <c r="AC780" s="23">
        <v>0</v>
      </c>
      <c r="AD780" s="14" t="str">
        <f>IF(E780=113,"Linn","Iowa ex-Linn")</f>
        <v>Iowa ex-Linn</v>
      </c>
      <c r="AE780" s="23">
        <f>IFERROR(AB780/W780,"N/M")</f>
        <v>0.0</v>
      </c>
      <c r="AF780" s="14" t="str">
        <f>B780&amp;"|"&amp;TEXT(E780,"000")&amp;"|"&amp;TEXT(M780,"0.0000")</f>
        <v>2016|049|0.7000</v>
      </c>
      <c r="AG780" s="22" t="str">
        <f>IF(AND(B780&gt;=2015,B780&lt;=2024,C780=19,G780=41,I780=2,K780="A",L780="RBUP",M780&gt;=0.5,M780&lt;=0.85),"IN","OUT")</f>
        <v>IN</v>
      </c>
    </row>
    <row r="781" spans="1:33">
      <c r="A781" s="14" t="s">
        <v>185</v>
      </c>
      <c r="B781" s="16">
        <v>2016</v>
      </c>
      <c r="C781" s="16">
        <v>19</v>
      </c>
      <c r="D781" s="14" t="s">
        <v>80</v>
      </c>
      <c r="E781" s="16">
        <v>49</v>
      </c>
      <c r="F781" s="14" t="s">
        <v>110</v>
      </c>
      <c r="G781" s="16">
        <v>41</v>
      </c>
      <c r="H781" s="14" t="s">
        <v>186</v>
      </c>
      <c r="I781" s="16">
        <v>2</v>
      </c>
      <c r="J781" s="14" t="s">
        <v>83</v>
      </c>
      <c r="K781" s="14" t="s">
        <v>84</v>
      </c>
      <c r="L781" s="14" t="s">
        <v>85</v>
      </c>
      <c r="M781" s="23">
        <v>0.75</v>
      </c>
      <c r="N781" s="16">
        <v>85</v>
      </c>
      <c r="O781" s="16">
        <v>56</v>
      </c>
      <c r="P781" s="16">
        <v>1</v>
      </c>
      <c r="Q781" s="16">
        <v>68</v>
      </c>
      <c r="R781" s="16">
        <v>1</v>
      </c>
      <c r="S781" s="14" t="s">
        <v>86</v>
      </c>
      <c r="T781" s="16">
        <v>5496</v>
      </c>
      <c r="U781" s="16">
        <v>0</v>
      </c>
      <c r="V781" s="18">
        <v>2855071</v>
      </c>
      <c r="W781" s="18">
        <v>97068</v>
      </c>
      <c r="X781" s="18">
        <v>64347</v>
      </c>
      <c r="Y781" s="18">
        <v>0</v>
      </c>
      <c r="Z781" s="18">
        <v>0</v>
      </c>
      <c r="AA781" s="18">
        <v>0</v>
      </c>
      <c r="AB781" s="18">
        <v>321</v>
      </c>
      <c r="AC781" s="23">
        <v>0</v>
      </c>
      <c r="AD781" s="14" t="str">
        <f>IF(E781=113,"Linn","Iowa ex-Linn")</f>
        <v>Iowa ex-Linn</v>
      </c>
      <c r="AE781" s="23">
        <f>IFERROR(AB781/W781,"N/M")</f>
        <v>0.0033069600692298183</v>
      </c>
      <c r="AF781" s="14" t="str">
        <f>B781&amp;"|"&amp;TEXT(E781,"000")&amp;"|"&amp;TEXT(M781,"0.0000")</f>
        <v>2016|049|0.7500</v>
      </c>
      <c r="AG781" s="22" t="str">
        <f>IF(AND(B781&gt;=2015,B781&lt;=2024,C781=19,G781=41,I781=2,K781="A",L781="RBUP",M781&gt;=0.5,M781&lt;=0.85),"IN","OUT")</f>
        <v>IN</v>
      </c>
    </row>
    <row r="782" spans="1:33">
      <c r="A782" s="14" t="s">
        <v>185</v>
      </c>
      <c r="B782" s="16">
        <v>2016</v>
      </c>
      <c r="C782" s="16">
        <v>19</v>
      </c>
      <c r="D782" s="14" t="s">
        <v>80</v>
      </c>
      <c r="E782" s="16">
        <v>49</v>
      </c>
      <c r="F782" s="14" t="s">
        <v>110</v>
      </c>
      <c r="G782" s="16">
        <v>41</v>
      </c>
      <c r="H782" s="14" t="s">
        <v>186</v>
      </c>
      <c r="I782" s="16">
        <v>2</v>
      </c>
      <c r="J782" s="14" t="s">
        <v>83</v>
      </c>
      <c r="K782" s="14" t="s">
        <v>84</v>
      </c>
      <c r="L782" s="14" t="s">
        <v>85</v>
      </c>
      <c r="M782" s="23">
        <v>0.8</v>
      </c>
      <c r="N782" s="16">
        <v>268</v>
      </c>
      <c r="O782" s="16">
        <v>213</v>
      </c>
      <c r="P782" s="16">
        <v>3</v>
      </c>
      <c r="Q782" s="16">
        <v>363</v>
      </c>
      <c r="R782" s="16">
        <v>3</v>
      </c>
      <c r="S782" s="14" t="s">
        <v>86</v>
      </c>
      <c r="T782" s="16">
        <v>35200</v>
      </c>
      <c r="U782" s="16">
        <v>0</v>
      </c>
      <c r="V782" s="18">
        <v>19483939</v>
      </c>
      <c r="W782" s="18">
        <v>848671</v>
      </c>
      <c r="X782" s="18">
        <v>499327</v>
      </c>
      <c r="Y782" s="18">
        <v>0</v>
      </c>
      <c r="Z782" s="18">
        <v>0</v>
      </c>
      <c r="AA782" s="18">
        <v>0</v>
      </c>
      <c r="AB782" s="18">
        <v>1337</v>
      </c>
      <c r="AC782" s="23">
        <v>0</v>
      </c>
      <c r="AD782" s="14" t="str">
        <f>IF(E782=113,"Linn","Iowa ex-Linn")</f>
        <v>Iowa ex-Linn</v>
      </c>
      <c r="AE782" s="23">
        <f>IFERROR(AB782/W782,"N/M")</f>
        <v>0.0015754043675346512</v>
      </c>
      <c r="AF782" s="14" t="str">
        <f>B782&amp;"|"&amp;TEXT(E782,"000")&amp;"|"&amp;TEXT(M782,"0.0000")</f>
        <v>2016|049|0.8000</v>
      </c>
      <c r="AG782" s="22" t="str">
        <f>IF(AND(B782&gt;=2015,B782&lt;=2024,C782=19,G782=41,I782=2,K782="A",L782="RBUP",M782&gt;=0.5,M782&lt;=0.85),"IN","OUT")</f>
        <v>IN</v>
      </c>
    </row>
    <row r="783" spans="1:33">
      <c r="A783" s="14" t="s">
        <v>185</v>
      </c>
      <c r="B783" s="16">
        <v>2016</v>
      </c>
      <c r="C783" s="16">
        <v>19</v>
      </c>
      <c r="D783" s="14" t="s">
        <v>80</v>
      </c>
      <c r="E783" s="16">
        <v>49</v>
      </c>
      <c r="F783" s="14" t="s">
        <v>110</v>
      </c>
      <c r="G783" s="16">
        <v>41</v>
      </c>
      <c r="H783" s="14" t="s">
        <v>186</v>
      </c>
      <c r="I783" s="16">
        <v>2</v>
      </c>
      <c r="J783" s="14" t="s">
        <v>83</v>
      </c>
      <c r="K783" s="14" t="s">
        <v>84</v>
      </c>
      <c r="L783" s="14" t="s">
        <v>85</v>
      </c>
      <c r="M783" s="23">
        <v>0.85</v>
      </c>
      <c r="N783" s="16">
        <v>394</v>
      </c>
      <c r="O783" s="16">
        <v>318</v>
      </c>
      <c r="P783" s="16">
        <v>27</v>
      </c>
      <c r="Q783" s="16">
        <v>535</v>
      </c>
      <c r="R783" s="16">
        <v>31</v>
      </c>
      <c r="S783" s="14" t="s">
        <v>86</v>
      </c>
      <c r="T783" s="16">
        <v>81161</v>
      </c>
      <c r="U783" s="16">
        <v>0</v>
      </c>
      <c r="V783" s="18">
        <v>47953185</v>
      </c>
      <c r="W783" s="18">
        <v>2479391</v>
      </c>
      <c r="X783" s="18">
        <v>1190827</v>
      </c>
      <c r="Y783" s="18">
        <v>0</v>
      </c>
      <c r="Z783" s="18">
        <v>0</v>
      </c>
      <c r="AA783" s="18">
        <v>0</v>
      </c>
      <c r="AB783" s="18">
        <v>192385</v>
      </c>
      <c r="AC783" s="23">
        <v>0.08</v>
      </c>
      <c r="AD783" s="14" t="str">
        <f>IF(E783=113,"Linn","Iowa ex-Linn")</f>
        <v>Iowa ex-Linn</v>
      </c>
      <c r="AE783" s="23">
        <f>IFERROR(AB783/W783,"N/M")</f>
        <v>0.07759365102156135</v>
      </c>
      <c r="AF783" s="14" t="str">
        <f>B783&amp;"|"&amp;TEXT(E783,"000")&amp;"|"&amp;TEXT(M783,"0.0000")</f>
        <v>2016|049|0.8500</v>
      </c>
      <c r="AG783" s="22" t="str">
        <f>IF(AND(B783&gt;=2015,B783&lt;=2024,C783=19,G783=41,I783=2,K783="A",L783="RBUP",M783&gt;=0.5,M783&lt;=0.85),"IN","OUT")</f>
        <v>IN</v>
      </c>
    </row>
    <row r="784" spans="1:33">
      <c r="A784" s="14" t="s">
        <v>185</v>
      </c>
      <c r="B784" s="16">
        <v>2016</v>
      </c>
      <c r="C784" s="16">
        <v>19</v>
      </c>
      <c r="D784" s="14" t="s">
        <v>80</v>
      </c>
      <c r="E784" s="16">
        <v>51</v>
      </c>
      <c r="F784" s="14" t="s">
        <v>111</v>
      </c>
      <c r="G784" s="16">
        <v>41</v>
      </c>
      <c r="H784" s="14" t="s">
        <v>186</v>
      </c>
      <c r="I784" s="16">
        <v>2</v>
      </c>
      <c r="J784" s="14" t="s">
        <v>83</v>
      </c>
      <c r="K784" s="14" t="s">
        <v>84</v>
      </c>
      <c r="L784" s="14" t="s">
        <v>85</v>
      </c>
      <c r="M784" s="23">
        <v>0.6</v>
      </c>
      <c r="N784" s="16">
        <v>3</v>
      </c>
      <c r="O784" s="16">
        <v>2</v>
      </c>
      <c r="P784" s="16">
        <v>1</v>
      </c>
      <c r="Q784" s="16">
        <v>2</v>
      </c>
      <c r="R784" s="16">
        <v>1</v>
      </c>
      <c r="S784" s="14" t="s">
        <v>86</v>
      </c>
      <c r="T784" s="16">
        <v>136</v>
      </c>
      <c r="U784" s="16">
        <v>0</v>
      </c>
      <c r="V784" s="18">
        <v>41916</v>
      </c>
      <c r="W784" s="18">
        <v>3633</v>
      </c>
      <c r="X784" s="18">
        <v>2325</v>
      </c>
      <c r="Y784" s="18">
        <v>0</v>
      </c>
      <c r="Z784" s="18">
        <v>0</v>
      </c>
      <c r="AA784" s="18">
        <v>0</v>
      </c>
      <c r="AB784" s="18">
        <v>1332</v>
      </c>
      <c r="AC784" s="23">
        <v>0.37</v>
      </c>
      <c r="AD784" s="14" t="str">
        <f>IF(E784=113,"Linn","Iowa ex-Linn")</f>
        <v>Iowa ex-Linn</v>
      </c>
      <c r="AE784" s="23">
        <f>IFERROR(AB784/W784,"N/M")</f>
        <v>0.3666391412056152</v>
      </c>
      <c r="AF784" s="14" t="str">
        <f>B784&amp;"|"&amp;TEXT(E784,"000")&amp;"|"&amp;TEXT(M784,"0.0000")</f>
        <v>2016|051|0.6000</v>
      </c>
      <c r="AG784" s="22" t="str">
        <f>IF(AND(B784&gt;=2015,B784&lt;=2024,C784=19,G784=41,I784=2,K784="A",L784="RBUP",M784&gt;=0.5,M784&lt;=0.85),"IN","OUT")</f>
        <v>IN</v>
      </c>
    </row>
    <row r="785" spans="1:33">
      <c r="A785" s="14" t="s">
        <v>185</v>
      </c>
      <c r="B785" s="16">
        <v>2016</v>
      </c>
      <c r="C785" s="16">
        <v>19</v>
      </c>
      <c r="D785" s="14" t="s">
        <v>80</v>
      </c>
      <c r="E785" s="16">
        <v>51</v>
      </c>
      <c r="F785" s="14" t="s">
        <v>111</v>
      </c>
      <c r="G785" s="16">
        <v>41</v>
      </c>
      <c r="H785" s="14" t="s">
        <v>186</v>
      </c>
      <c r="I785" s="16">
        <v>2</v>
      </c>
      <c r="J785" s="14" t="s">
        <v>83</v>
      </c>
      <c r="K785" s="14" t="s">
        <v>84</v>
      </c>
      <c r="L785" s="14" t="s">
        <v>85</v>
      </c>
      <c r="M785" s="23">
        <v>0.65</v>
      </c>
      <c r="N785" s="16">
        <v>12</v>
      </c>
      <c r="O785" s="16">
        <v>6</v>
      </c>
      <c r="P785" s="16">
        <v>0</v>
      </c>
      <c r="Q785" s="16">
        <v>8</v>
      </c>
      <c r="R785" s="16">
        <v>0</v>
      </c>
      <c r="S785" s="14" t="s">
        <v>86</v>
      </c>
      <c r="T785" s="16">
        <v>432</v>
      </c>
      <c r="U785" s="16">
        <v>0</v>
      </c>
      <c r="V785" s="18">
        <v>170668</v>
      </c>
      <c r="W785" s="18">
        <v>15236</v>
      </c>
      <c r="X785" s="18">
        <v>9019</v>
      </c>
      <c r="Y785" s="18">
        <v>0</v>
      </c>
      <c r="Z785" s="18">
        <v>0</v>
      </c>
      <c r="AA785" s="18">
        <v>0</v>
      </c>
      <c r="AB785" s="18">
        <v>0</v>
      </c>
      <c r="AC785" s="23">
        <v>0</v>
      </c>
      <c r="AD785" s="14" t="str">
        <f>IF(E785=113,"Linn","Iowa ex-Linn")</f>
        <v>Iowa ex-Linn</v>
      </c>
      <c r="AE785" s="23">
        <f>IFERROR(AB785/W785,"N/M")</f>
        <v>0.0</v>
      </c>
      <c r="AF785" s="14" t="str">
        <f>B785&amp;"|"&amp;TEXT(E785,"000")&amp;"|"&amp;TEXT(M785,"0.0000")</f>
        <v>2016|051|0.6500</v>
      </c>
      <c r="AG785" s="22" t="str">
        <f>IF(AND(B785&gt;=2015,B785&lt;=2024,C785=19,G785=41,I785=2,K785="A",L785="RBUP",M785&gt;=0.5,M785&lt;=0.85),"IN","OUT")</f>
        <v>IN</v>
      </c>
    </row>
    <row r="786" spans="1:33">
      <c r="A786" s="14" t="s">
        <v>185</v>
      </c>
      <c r="B786" s="16">
        <v>2016</v>
      </c>
      <c r="C786" s="16">
        <v>19</v>
      </c>
      <c r="D786" s="14" t="s">
        <v>80</v>
      </c>
      <c r="E786" s="16">
        <v>51</v>
      </c>
      <c r="F786" s="14" t="s">
        <v>111</v>
      </c>
      <c r="G786" s="16">
        <v>41</v>
      </c>
      <c r="H786" s="14" t="s">
        <v>186</v>
      </c>
      <c r="I786" s="16">
        <v>2</v>
      </c>
      <c r="J786" s="14" t="s">
        <v>83</v>
      </c>
      <c r="K786" s="14" t="s">
        <v>84</v>
      </c>
      <c r="L786" s="14" t="s">
        <v>85</v>
      </c>
      <c r="M786" s="23">
        <v>0.7</v>
      </c>
      <c r="N786" s="16">
        <v>52</v>
      </c>
      <c r="O786" s="16">
        <v>36</v>
      </c>
      <c r="P786" s="16">
        <v>1</v>
      </c>
      <c r="Q786" s="16">
        <v>56</v>
      </c>
      <c r="R786" s="16">
        <v>1</v>
      </c>
      <c r="S786" s="14" t="s">
        <v>86</v>
      </c>
      <c r="T786" s="16">
        <v>3337</v>
      </c>
      <c r="U786" s="16">
        <v>0</v>
      </c>
      <c r="V786" s="18">
        <v>1402377</v>
      </c>
      <c r="W786" s="18">
        <v>146865</v>
      </c>
      <c r="X786" s="18">
        <v>95740</v>
      </c>
      <c r="Y786" s="18">
        <v>0</v>
      </c>
      <c r="Z786" s="18">
        <v>0</v>
      </c>
      <c r="AA786" s="18">
        <v>0</v>
      </c>
      <c r="AB786" s="18">
        <v>2383</v>
      </c>
      <c r="AC786" s="23">
        <v>0.02</v>
      </c>
      <c r="AD786" s="14" t="str">
        <f>IF(E786=113,"Linn","Iowa ex-Linn")</f>
        <v>Iowa ex-Linn</v>
      </c>
      <c r="AE786" s="23">
        <f>IFERROR(AB786/W786,"N/M")</f>
        <v>0.01622578558540156</v>
      </c>
      <c r="AF786" s="14" t="str">
        <f>B786&amp;"|"&amp;TEXT(E786,"000")&amp;"|"&amp;TEXT(M786,"0.0000")</f>
        <v>2016|051|0.7000</v>
      </c>
      <c r="AG786" s="22" t="str">
        <f>IF(AND(B786&gt;=2015,B786&lt;=2024,C786=19,G786=41,I786=2,K786="A",L786="RBUP",M786&gt;=0.5,M786&lt;=0.85),"IN","OUT")</f>
        <v>IN</v>
      </c>
    </row>
    <row r="787" spans="1:33">
      <c r="A787" s="14" t="s">
        <v>185</v>
      </c>
      <c r="B787" s="16">
        <v>2016</v>
      </c>
      <c r="C787" s="16">
        <v>19</v>
      </c>
      <c r="D787" s="14" t="s">
        <v>80</v>
      </c>
      <c r="E787" s="16">
        <v>51</v>
      </c>
      <c r="F787" s="14" t="s">
        <v>111</v>
      </c>
      <c r="G787" s="16">
        <v>41</v>
      </c>
      <c r="H787" s="14" t="s">
        <v>186</v>
      </c>
      <c r="I787" s="16">
        <v>2</v>
      </c>
      <c r="J787" s="14" t="s">
        <v>83</v>
      </c>
      <c r="K787" s="14" t="s">
        <v>84</v>
      </c>
      <c r="L787" s="14" t="s">
        <v>85</v>
      </c>
      <c r="M787" s="23">
        <v>0.75</v>
      </c>
      <c r="N787" s="16">
        <v>163</v>
      </c>
      <c r="O787" s="16">
        <v>103</v>
      </c>
      <c r="P787" s="16">
        <v>5</v>
      </c>
      <c r="Q787" s="16">
        <v>141</v>
      </c>
      <c r="R787" s="16">
        <v>5</v>
      </c>
      <c r="S787" s="14" t="s">
        <v>86</v>
      </c>
      <c r="T787" s="16">
        <v>15672</v>
      </c>
      <c r="U787" s="16">
        <v>0</v>
      </c>
      <c r="V787" s="18">
        <v>7313349</v>
      </c>
      <c r="W787" s="18">
        <v>840100</v>
      </c>
      <c r="X787" s="18">
        <v>582462</v>
      </c>
      <c r="Y787" s="18">
        <v>0</v>
      </c>
      <c r="Z787" s="18">
        <v>0</v>
      </c>
      <c r="AA787" s="18">
        <v>0</v>
      </c>
      <c r="AB787" s="18">
        <v>9930</v>
      </c>
      <c r="AC787" s="23">
        <v>0.01</v>
      </c>
      <c r="AD787" s="14" t="str">
        <f>IF(E787=113,"Linn","Iowa ex-Linn")</f>
        <v>Iowa ex-Linn</v>
      </c>
      <c r="AE787" s="23">
        <f>IFERROR(AB787/W787,"N/M")</f>
        <v>0.011820021426020712</v>
      </c>
      <c r="AF787" s="14" t="str">
        <f>B787&amp;"|"&amp;TEXT(E787,"000")&amp;"|"&amp;TEXT(M787,"0.0000")</f>
        <v>2016|051|0.7500</v>
      </c>
      <c r="AG787" s="22" t="str">
        <f>IF(AND(B787&gt;=2015,B787&lt;=2024,C787=19,G787=41,I787=2,K787="A",L787="RBUP",M787&gt;=0.5,M787&lt;=0.85),"IN","OUT")</f>
        <v>IN</v>
      </c>
    </row>
    <row r="788" spans="1:33">
      <c r="A788" s="14" t="s">
        <v>185</v>
      </c>
      <c r="B788" s="16">
        <v>2016</v>
      </c>
      <c r="C788" s="16">
        <v>19</v>
      </c>
      <c r="D788" s="14" t="s">
        <v>80</v>
      </c>
      <c r="E788" s="16">
        <v>51</v>
      </c>
      <c r="F788" s="14" t="s">
        <v>111</v>
      </c>
      <c r="G788" s="16">
        <v>41</v>
      </c>
      <c r="H788" s="14" t="s">
        <v>186</v>
      </c>
      <c r="I788" s="16">
        <v>2</v>
      </c>
      <c r="J788" s="14" t="s">
        <v>83</v>
      </c>
      <c r="K788" s="14" t="s">
        <v>84</v>
      </c>
      <c r="L788" s="14" t="s">
        <v>85</v>
      </c>
      <c r="M788" s="23">
        <v>0.8</v>
      </c>
      <c r="N788" s="16">
        <v>184</v>
      </c>
      <c r="O788" s="16">
        <v>123</v>
      </c>
      <c r="P788" s="16">
        <v>8</v>
      </c>
      <c r="Q788" s="16">
        <v>166</v>
      </c>
      <c r="R788" s="16">
        <v>10</v>
      </c>
      <c r="S788" s="14" t="s">
        <v>86</v>
      </c>
      <c r="T788" s="16">
        <v>19060</v>
      </c>
      <c r="U788" s="16">
        <v>0</v>
      </c>
      <c r="V788" s="18">
        <v>8933375</v>
      </c>
      <c r="W788" s="18">
        <v>1229551</v>
      </c>
      <c r="X788" s="18">
        <v>769377</v>
      </c>
      <c r="Y788" s="18">
        <v>0</v>
      </c>
      <c r="Z788" s="18">
        <v>0</v>
      </c>
      <c r="AA788" s="18">
        <v>0</v>
      </c>
      <c r="AB788" s="18">
        <v>32596</v>
      </c>
      <c r="AC788" s="23">
        <v>0.03</v>
      </c>
      <c r="AD788" s="14" t="str">
        <f>IF(E788=113,"Linn","Iowa ex-Linn")</f>
        <v>Iowa ex-Linn</v>
      </c>
      <c r="AE788" s="23">
        <f>IFERROR(AB788/W788,"N/M")</f>
        <v>0.026510490414793694</v>
      </c>
      <c r="AF788" s="14" t="str">
        <f>B788&amp;"|"&amp;TEXT(E788,"000")&amp;"|"&amp;TEXT(M788,"0.0000")</f>
        <v>2016|051|0.8000</v>
      </c>
      <c r="AG788" s="22" t="str">
        <f>IF(AND(B788&gt;=2015,B788&lt;=2024,C788=19,G788=41,I788=2,K788="A",L788="RBUP",M788&gt;=0.5,M788&lt;=0.85),"IN","OUT")</f>
        <v>IN</v>
      </c>
    </row>
    <row r="789" spans="1:33">
      <c r="A789" s="14" t="s">
        <v>185</v>
      </c>
      <c r="B789" s="16">
        <v>2016</v>
      </c>
      <c r="C789" s="16">
        <v>19</v>
      </c>
      <c r="D789" s="14" t="s">
        <v>80</v>
      </c>
      <c r="E789" s="16">
        <v>51</v>
      </c>
      <c r="F789" s="14" t="s">
        <v>111</v>
      </c>
      <c r="G789" s="16">
        <v>41</v>
      </c>
      <c r="H789" s="14" t="s">
        <v>186</v>
      </c>
      <c r="I789" s="16">
        <v>2</v>
      </c>
      <c r="J789" s="14" t="s">
        <v>83</v>
      </c>
      <c r="K789" s="14" t="s">
        <v>84</v>
      </c>
      <c r="L789" s="14" t="s">
        <v>85</v>
      </c>
      <c r="M789" s="23">
        <v>0.85</v>
      </c>
      <c r="N789" s="16">
        <v>53</v>
      </c>
      <c r="O789" s="16">
        <v>23</v>
      </c>
      <c r="P789" s="16">
        <v>4</v>
      </c>
      <c r="Q789" s="16">
        <v>52</v>
      </c>
      <c r="R789" s="16">
        <v>5</v>
      </c>
      <c r="S789" s="14" t="s">
        <v>86</v>
      </c>
      <c r="T789" s="16">
        <v>4988</v>
      </c>
      <c r="U789" s="16">
        <v>0</v>
      </c>
      <c r="V789" s="18">
        <v>2537882</v>
      </c>
      <c r="W789" s="18">
        <v>390218</v>
      </c>
      <c r="X789" s="18">
        <v>178901</v>
      </c>
      <c r="Y789" s="18">
        <v>0</v>
      </c>
      <c r="Z789" s="18">
        <v>0</v>
      </c>
      <c r="AA789" s="18">
        <v>0</v>
      </c>
      <c r="AB789" s="18">
        <v>10737</v>
      </c>
      <c r="AC789" s="23">
        <v>0.03</v>
      </c>
      <c r="AD789" s="14" t="str">
        <f>IF(E789=113,"Linn","Iowa ex-Linn")</f>
        <v>Iowa ex-Linn</v>
      </c>
      <c r="AE789" s="23">
        <f>IFERROR(AB789/W789,"N/M")</f>
        <v>0.02751538883393385</v>
      </c>
      <c r="AF789" s="14" t="str">
        <f>B789&amp;"|"&amp;TEXT(E789,"000")&amp;"|"&amp;TEXT(M789,"0.0000")</f>
        <v>2016|051|0.8500</v>
      </c>
      <c r="AG789" s="22" t="str">
        <f>IF(AND(B789&gt;=2015,B789&lt;=2024,C789=19,G789=41,I789=2,K789="A",L789="RBUP",M789&gt;=0.5,M789&lt;=0.85),"IN","OUT")</f>
        <v>IN</v>
      </c>
    </row>
    <row r="790" spans="1:33">
      <c r="A790" s="14" t="s">
        <v>185</v>
      </c>
      <c r="B790" s="16">
        <v>2016</v>
      </c>
      <c r="C790" s="16">
        <v>19</v>
      </c>
      <c r="D790" s="14" t="s">
        <v>80</v>
      </c>
      <c r="E790" s="16">
        <v>53</v>
      </c>
      <c r="F790" s="14" t="s">
        <v>112</v>
      </c>
      <c r="G790" s="16">
        <v>41</v>
      </c>
      <c r="H790" s="14" t="s">
        <v>186</v>
      </c>
      <c r="I790" s="16">
        <v>2</v>
      </c>
      <c r="J790" s="14" t="s">
        <v>83</v>
      </c>
      <c r="K790" s="14" t="s">
        <v>84</v>
      </c>
      <c r="L790" s="14" t="s">
        <v>85</v>
      </c>
      <c r="M790" s="23">
        <v>0.6</v>
      </c>
      <c r="N790" s="16">
        <v>1</v>
      </c>
      <c r="O790" s="16">
        <v>1</v>
      </c>
      <c r="P790" s="16">
        <v>0</v>
      </c>
      <c r="Q790" s="16">
        <v>1</v>
      </c>
      <c r="R790" s="16">
        <v>0</v>
      </c>
      <c r="S790" s="14" t="s">
        <v>86</v>
      </c>
      <c r="T790" s="16">
        <v>11</v>
      </c>
      <c r="U790" s="16">
        <v>0</v>
      </c>
      <c r="V790" s="18">
        <v>2904</v>
      </c>
      <c r="W790" s="18">
        <v>293</v>
      </c>
      <c r="X790" s="18">
        <v>188</v>
      </c>
      <c r="Y790" s="18">
        <v>0</v>
      </c>
      <c r="Z790" s="18">
        <v>0</v>
      </c>
      <c r="AA790" s="18">
        <v>0</v>
      </c>
      <c r="AB790" s="18">
        <v>0</v>
      </c>
      <c r="AC790" s="23">
        <v>0</v>
      </c>
      <c r="AD790" s="14" t="str">
        <f>IF(E790=113,"Linn","Iowa ex-Linn")</f>
        <v>Iowa ex-Linn</v>
      </c>
      <c r="AE790" s="23">
        <f>IFERROR(AB790/W790,"N/M")</f>
        <v>0.0</v>
      </c>
      <c r="AF790" s="14" t="str">
        <f>B790&amp;"|"&amp;TEXT(E790,"000")&amp;"|"&amp;TEXT(M790,"0.0000")</f>
        <v>2016|053|0.6000</v>
      </c>
      <c r="AG790" s="22" t="str">
        <f>IF(AND(B790&gt;=2015,B790&lt;=2024,C790=19,G790=41,I790=2,K790="A",L790="RBUP",M790&gt;=0.5,M790&lt;=0.85),"IN","OUT")</f>
        <v>IN</v>
      </c>
    </row>
    <row r="791" spans="1:33">
      <c r="A791" s="14" t="s">
        <v>185</v>
      </c>
      <c r="B791" s="16">
        <v>2016</v>
      </c>
      <c r="C791" s="16">
        <v>19</v>
      </c>
      <c r="D791" s="14" t="s">
        <v>80</v>
      </c>
      <c r="E791" s="16">
        <v>53</v>
      </c>
      <c r="F791" s="14" t="s">
        <v>112</v>
      </c>
      <c r="G791" s="16">
        <v>41</v>
      </c>
      <c r="H791" s="14" t="s">
        <v>186</v>
      </c>
      <c r="I791" s="16">
        <v>2</v>
      </c>
      <c r="J791" s="14" t="s">
        <v>83</v>
      </c>
      <c r="K791" s="14" t="s">
        <v>84</v>
      </c>
      <c r="L791" s="14" t="s">
        <v>85</v>
      </c>
      <c r="M791" s="23">
        <v>0.65</v>
      </c>
      <c r="N791" s="16">
        <v>18</v>
      </c>
      <c r="O791" s="16">
        <v>8</v>
      </c>
      <c r="P791" s="16">
        <v>1</v>
      </c>
      <c r="Q791" s="16">
        <v>10</v>
      </c>
      <c r="R791" s="16">
        <v>1</v>
      </c>
      <c r="S791" s="14" t="s">
        <v>86</v>
      </c>
      <c r="T791" s="16">
        <v>486</v>
      </c>
      <c r="U791" s="16">
        <v>0</v>
      </c>
      <c r="V791" s="18">
        <v>167542</v>
      </c>
      <c r="W791" s="18">
        <v>17894</v>
      </c>
      <c r="X791" s="18">
        <v>12021</v>
      </c>
      <c r="Y791" s="18">
        <v>0</v>
      </c>
      <c r="Z791" s="18">
        <v>0</v>
      </c>
      <c r="AA791" s="18">
        <v>0</v>
      </c>
      <c r="AB791" s="18">
        <v>9733</v>
      </c>
      <c r="AC791" s="23">
        <v>0.54</v>
      </c>
      <c r="AD791" s="14" t="str">
        <f>IF(E791=113,"Linn","Iowa ex-Linn")</f>
        <v>Iowa ex-Linn</v>
      </c>
      <c r="AE791" s="23">
        <f>IFERROR(AB791/W791,"N/M")</f>
        <v>0.5439253381021572</v>
      </c>
      <c r="AF791" s="14" t="str">
        <f>B791&amp;"|"&amp;TEXT(E791,"000")&amp;"|"&amp;TEXT(M791,"0.0000")</f>
        <v>2016|053|0.6500</v>
      </c>
      <c r="AG791" s="22" t="str">
        <f>IF(AND(B791&gt;=2015,B791&lt;=2024,C791=19,G791=41,I791=2,K791="A",L791="RBUP",M791&gt;=0.5,M791&lt;=0.85),"IN","OUT")</f>
        <v>IN</v>
      </c>
    </row>
    <row r="792" spans="1:33">
      <c r="A792" s="14" t="s">
        <v>185</v>
      </c>
      <c r="B792" s="16">
        <v>2016</v>
      </c>
      <c r="C792" s="16">
        <v>19</v>
      </c>
      <c r="D792" s="14" t="s">
        <v>80</v>
      </c>
      <c r="E792" s="16">
        <v>53</v>
      </c>
      <c r="F792" s="14" t="s">
        <v>112</v>
      </c>
      <c r="G792" s="16">
        <v>41</v>
      </c>
      <c r="H792" s="14" t="s">
        <v>186</v>
      </c>
      <c r="I792" s="16">
        <v>2</v>
      </c>
      <c r="J792" s="14" t="s">
        <v>83</v>
      </c>
      <c r="K792" s="14" t="s">
        <v>84</v>
      </c>
      <c r="L792" s="14" t="s">
        <v>85</v>
      </c>
      <c r="M792" s="23">
        <v>0.7</v>
      </c>
      <c r="N792" s="16">
        <v>83</v>
      </c>
      <c r="O792" s="16">
        <v>53</v>
      </c>
      <c r="P792" s="16">
        <v>3</v>
      </c>
      <c r="Q792" s="16">
        <v>90</v>
      </c>
      <c r="R792" s="16">
        <v>6</v>
      </c>
      <c r="S792" s="14" t="s">
        <v>86</v>
      </c>
      <c r="T792" s="16">
        <v>5514</v>
      </c>
      <c r="U792" s="16">
        <v>0</v>
      </c>
      <c r="V792" s="18">
        <v>2234340</v>
      </c>
      <c r="W792" s="18">
        <v>292120</v>
      </c>
      <c r="X792" s="18">
        <v>184260</v>
      </c>
      <c r="Y792" s="18">
        <v>0</v>
      </c>
      <c r="Z792" s="18">
        <v>0</v>
      </c>
      <c r="AA792" s="18">
        <v>0</v>
      </c>
      <c r="AB792" s="18">
        <v>11776</v>
      </c>
      <c r="AC792" s="23">
        <v>0.04</v>
      </c>
      <c r="AD792" s="14" t="str">
        <f>IF(E792=113,"Linn","Iowa ex-Linn")</f>
        <v>Iowa ex-Linn</v>
      </c>
      <c r="AE792" s="23">
        <f>IFERROR(AB792/W792,"N/M")</f>
        <v>0.040312200465562095</v>
      </c>
      <c r="AF792" s="14" t="str">
        <f>B792&amp;"|"&amp;TEXT(E792,"000")&amp;"|"&amp;TEXT(M792,"0.0000")</f>
        <v>2016|053|0.7000</v>
      </c>
      <c r="AG792" s="22" t="str">
        <f>IF(AND(B792&gt;=2015,B792&lt;=2024,C792=19,G792=41,I792=2,K792="A",L792="RBUP",M792&gt;=0.5,M792&lt;=0.85),"IN","OUT")</f>
        <v>IN</v>
      </c>
    </row>
    <row r="793" spans="1:33">
      <c r="A793" s="14" t="s">
        <v>185</v>
      </c>
      <c r="B793" s="16">
        <v>2016</v>
      </c>
      <c r="C793" s="16">
        <v>19</v>
      </c>
      <c r="D793" s="14" t="s">
        <v>80</v>
      </c>
      <c r="E793" s="16">
        <v>53</v>
      </c>
      <c r="F793" s="14" t="s">
        <v>112</v>
      </c>
      <c r="G793" s="16">
        <v>41</v>
      </c>
      <c r="H793" s="14" t="s">
        <v>186</v>
      </c>
      <c r="I793" s="16">
        <v>2</v>
      </c>
      <c r="J793" s="14" t="s">
        <v>83</v>
      </c>
      <c r="K793" s="14" t="s">
        <v>84</v>
      </c>
      <c r="L793" s="14" t="s">
        <v>85</v>
      </c>
      <c r="M793" s="23">
        <v>0.75</v>
      </c>
      <c r="N793" s="16">
        <v>156</v>
      </c>
      <c r="O793" s="16">
        <v>94</v>
      </c>
      <c r="P793" s="16">
        <v>6</v>
      </c>
      <c r="Q793" s="16">
        <v>151</v>
      </c>
      <c r="R793" s="16">
        <v>7</v>
      </c>
      <c r="S793" s="14" t="s">
        <v>86</v>
      </c>
      <c r="T793" s="16">
        <v>14993</v>
      </c>
      <c r="U793" s="16">
        <v>0</v>
      </c>
      <c r="V793" s="18">
        <v>6421543</v>
      </c>
      <c r="W793" s="18">
        <v>881682</v>
      </c>
      <c r="X793" s="18">
        <v>591769</v>
      </c>
      <c r="Y793" s="18">
        <v>0</v>
      </c>
      <c r="Z793" s="18">
        <v>0</v>
      </c>
      <c r="AA793" s="18">
        <v>0</v>
      </c>
      <c r="AB793" s="18">
        <v>44029</v>
      </c>
      <c r="AC793" s="23">
        <v>0.05</v>
      </c>
      <c r="AD793" s="14" t="str">
        <f>IF(E793=113,"Linn","Iowa ex-Linn")</f>
        <v>Iowa ex-Linn</v>
      </c>
      <c r="AE793" s="23">
        <f>IFERROR(AB793/W793,"N/M")</f>
        <v>0.04993750581275335</v>
      </c>
      <c r="AF793" s="14" t="str">
        <f>B793&amp;"|"&amp;TEXT(E793,"000")&amp;"|"&amp;TEXT(M793,"0.0000")</f>
        <v>2016|053|0.7500</v>
      </c>
      <c r="AG793" s="22" t="str">
        <f>IF(AND(B793&gt;=2015,B793&lt;=2024,C793=19,G793=41,I793=2,K793="A",L793="RBUP",M793&gt;=0.5,M793&lt;=0.85),"IN","OUT")</f>
        <v>IN</v>
      </c>
    </row>
    <row r="794" spans="1:33">
      <c r="A794" s="14" t="s">
        <v>185</v>
      </c>
      <c r="B794" s="16">
        <v>2016</v>
      </c>
      <c r="C794" s="16">
        <v>19</v>
      </c>
      <c r="D794" s="14" t="s">
        <v>80</v>
      </c>
      <c r="E794" s="16">
        <v>53</v>
      </c>
      <c r="F794" s="14" t="s">
        <v>112</v>
      </c>
      <c r="G794" s="16">
        <v>41</v>
      </c>
      <c r="H794" s="14" t="s">
        <v>186</v>
      </c>
      <c r="I794" s="16">
        <v>2</v>
      </c>
      <c r="J794" s="14" t="s">
        <v>83</v>
      </c>
      <c r="K794" s="14" t="s">
        <v>84</v>
      </c>
      <c r="L794" s="14" t="s">
        <v>85</v>
      </c>
      <c r="M794" s="23">
        <v>0.8</v>
      </c>
      <c r="N794" s="16">
        <v>132</v>
      </c>
      <c r="O794" s="16">
        <v>54</v>
      </c>
      <c r="P794" s="16">
        <v>12</v>
      </c>
      <c r="Q794" s="16">
        <v>93</v>
      </c>
      <c r="R794" s="16">
        <v>12</v>
      </c>
      <c r="S794" s="14" t="s">
        <v>86</v>
      </c>
      <c r="T794" s="16">
        <v>10031</v>
      </c>
      <c r="U794" s="16">
        <v>0</v>
      </c>
      <c r="V794" s="18">
        <v>4431337</v>
      </c>
      <c r="W794" s="18">
        <v>698635</v>
      </c>
      <c r="X794" s="18">
        <v>431533</v>
      </c>
      <c r="Y794" s="18">
        <v>0</v>
      </c>
      <c r="Z794" s="18">
        <v>0</v>
      </c>
      <c r="AA794" s="18">
        <v>0</v>
      </c>
      <c r="AB794" s="18">
        <v>176549</v>
      </c>
      <c r="AC794" s="23">
        <v>0.25</v>
      </c>
      <c r="AD794" s="14" t="str">
        <f>IF(E794=113,"Linn","Iowa ex-Linn")</f>
        <v>Iowa ex-Linn</v>
      </c>
      <c r="AE794" s="23">
        <f>IFERROR(AB794/W794,"N/M")</f>
        <v>0.2527056331274557</v>
      </c>
      <c r="AF794" s="14" t="str">
        <f>B794&amp;"|"&amp;TEXT(E794,"000")&amp;"|"&amp;TEXT(M794,"0.0000")</f>
        <v>2016|053|0.8000</v>
      </c>
      <c r="AG794" s="22" t="str">
        <f>IF(AND(B794&gt;=2015,B794&lt;=2024,C794=19,G794=41,I794=2,K794="A",L794="RBUP",M794&gt;=0.5,M794&lt;=0.85),"IN","OUT")</f>
        <v>IN</v>
      </c>
    </row>
    <row r="795" spans="1:33">
      <c r="A795" s="14" t="s">
        <v>185</v>
      </c>
      <c r="B795" s="16">
        <v>2016</v>
      </c>
      <c r="C795" s="16">
        <v>19</v>
      </c>
      <c r="D795" s="14" t="s">
        <v>80</v>
      </c>
      <c r="E795" s="16">
        <v>53</v>
      </c>
      <c r="F795" s="14" t="s">
        <v>112</v>
      </c>
      <c r="G795" s="16">
        <v>41</v>
      </c>
      <c r="H795" s="14" t="s">
        <v>186</v>
      </c>
      <c r="I795" s="16">
        <v>2</v>
      </c>
      <c r="J795" s="14" t="s">
        <v>83</v>
      </c>
      <c r="K795" s="14" t="s">
        <v>84</v>
      </c>
      <c r="L795" s="14" t="s">
        <v>85</v>
      </c>
      <c r="M795" s="23">
        <v>0.85</v>
      </c>
      <c r="N795" s="16">
        <v>45</v>
      </c>
      <c r="O795" s="16">
        <v>16</v>
      </c>
      <c r="P795" s="16">
        <v>6</v>
      </c>
      <c r="Q795" s="16">
        <v>18</v>
      </c>
      <c r="R795" s="16">
        <v>7</v>
      </c>
      <c r="S795" s="14" t="s">
        <v>86</v>
      </c>
      <c r="T795" s="16">
        <v>2392</v>
      </c>
      <c r="U795" s="16">
        <v>0</v>
      </c>
      <c r="V795" s="18">
        <v>1130387</v>
      </c>
      <c r="W795" s="18">
        <v>196529</v>
      </c>
      <c r="X795" s="18">
        <v>100966</v>
      </c>
      <c r="Y795" s="18">
        <v>0</v>
      </c>
      <c r="Z795" s="18">
        <v>0</v>
      </c>
      <c r="AA795" s="18">
        <v>0</v>
      </c>
      <c r="AB795" s="18">
        <v>74565</v>
      </c>
      <c r="AC795" s="23">
        <v>0.38</v>
      </c>
      <c r="AD795" s="14" t="str">
        <f>IF(E795=113,"Linn","Iowa ex-Linn")</f>
        <v>Iowa ex-Linn</v>
      </c>
      <c r="AE795" s="23">
        <f>IFERROR(AB795/W795,"N/M")</f>
        <v>0.3794096545547985</v>
      </c>
      <c r="AF795" s="14" t="str">
        <f>B795&amp;"|"&amp;TEXT(E795,"000")&amp;"|"&amp;TEXT(M795,"0.0000")</f>
        <v>2016|053|0.8500</v>
      </c>
      <c r="AG795" s="22" t="str">
        <f>IF(AND(B795&gt;=2015,B795&lt;=2024,C795=19,G795=41,I795=2,K795="A",L795="RBUP",M795&gt;=0.5,M795&lt;=0.85),"IN","OUT")</f>
        <v>IN</v>
      </c>
    </row>
    <row r="796" spans="1:33">
      <c r="A796" s="14" t="s">
        <v>185</v>
      </c>
      <c r="B796" s="16">
        <v>2016</v>
      </c>
      <c r="C796" s="16">
        <v>19</v>
      </c>
      <c r="D796" s="14" t="s">
        <v>80</v>
      </c>
      <c r="E796" s="16">
        <v>55</v>
      </c>
      <c r="F796" s="14" t="s">
        <v>113</v>
      </c>
      <c r="G796" s="16">
        <v>41</v>
      </c>
      <c r="H796" s="14" t="s">
        <v>186</v>
      </c>
      <c r="I796" s="16">
        <v>2</v>
      </c>
      <c r="J796" s="14" t="s">
        <v>83</v>
      </c>
      <c r="K796" s="14" t="s">
        <v>84</v>
      </c>
      <c r="L796" s="14" t="s">
        <v>85</v>
      </c>
      <c r="M796" s="23">
        <v>0.65</v>
      </c>
      <c r="N796" s="16">
        <v>3</v>
      </c>
      <c r="O796" s="16">
        <v>2</v>
      </c>
      <c r="P796" s="16">
        <v>0</v>
      </c>
      <c r="Q796" s="16">
        <v>2</v>
      </c>
      <c r="R796" s="16">
        <v>0</v>
      </c>
      <c r="S796" s="14" t="s">
        <v>86</v>
      </c>
      <c r="T796" s="16">
        <v>56</v>
      </c>
      <c r="U796" s="16">
        <v>0</v>
      </c>
      <c r="V796" s="18">
        <v>22590</v>
      </c>
      <c r="W796" s="18">
        <v>580</v>
      </c>
      <c r="X796" s="18">
        <v>342</v>
      </c>
      <c r="Y796" s="18">
        <v>0</v>
      </c>
      <c r="Z796" s="18">
        <v>0</v>
      </c>
      <c r="AA796" s="18">
        <v>0</v>
      </c>
      <c r="AB796" s="18">
        <v>0</v>
      </c>
      <c r="AC796" s="23">
        <v>0</v>
      </c>
      <c r="AD796" s="14" t="str">
        <f>IF(E796=113,"Linn","Iowa ex-Linn")</f>
        <v>Iowa ex-Linn</v>
      </c>
      <c r="AE796" s="23">
        <f>IFERROR(AB796/W796,"N/M")</f>
        <v>0.0</v>
      </c>
      <c r="AF796" s="14" t="str">
        <f>B796&amp;"|"&amp;TEXT(E796,"000")&amp;"|"&amp;TEXT(M796,"0.0000")</f>
        <v>2016|055|0.6500</v>
      </c>
      <c r="AG796" s="22" t="str">
        <f>IF(AND(B796&gt;=2015,B796&lt;=2024,C796=19,G796=41,I796=2,K796="A",L796="RBUP",M796&gt;=0.5,M796&lt;=0.85),"IN","OUT")</f>
        <v>IN</v>
      </c>
    </row>
    <row r="797" spans="1:33">
      <c r="A797" s="14" t="s">
        <v>185</v>
      </c>
      <c r="B797" s="16">
        <v>2016</v>
      </c>
      <c r="C797" s="16">
        <v>19</v>
      </c>
      <c r="D797" s="14" t="s">
        <v>80</v>
      </c>
      <c r="E797" s="16">
        <v>55</v>
      </c>
      <c r="F797" s="14" t="s">
        <v>113</v>
      </c>
      <c r="G797" s="16">
        <v>41</v>
      </c>
      <c r="H797" s="14" t="s">
        <v>186</v>
      </c>
      <c r="I797" s="16">
        <v>2</v>
      </c>
      <c r="J797" s="14" t="s">
        <v>83</v>
      </c>
      <c r="K797" s="14" t="s">
        <v>84</v>
      </c>
      <c r="L797" s="14" t="s">
        <v>85</v>
      </c>
      <c r="M797" s="23">
        <v>0.7</v>
      </c>
      <c r="N797" s="16">
        <v>19</v>
      </c>
      <c r="O797" s="16">
        <v>14</v>
      </c>
      <c r="P797" s="16">
        <v>0</v>
      </c>
      <c r="Q797" s="16">
        <v>16</v>
      </c>
      <c r="R797" s="16">
        <v>0</v>
      </c>
      <c r="S797" s="14" t="s">
        <v>86</v>
      </c>
      <c r="T797" s="16">
        <v>1695</v>
      </c>
      <c r="U797" s="16">
        <v>0</v>
      </c>
      <c r="V797" s="18">
        <v>874305</v>
      </c>
      <c r="W797" s="18">
        <v>21557</v>
      </c>
      <c r="X797" s="18">
        <v>15371</v>
      </c>
      <c r="Y797" s="18">
        <v>0</v>
      </c>
      <c r="Z797" s="18">
        <v>0</v>
      </c>
      <c r="AA797" s="18">
        <v>0</v>
      </c>
      <c r="AB797" s="18">
        <v>0</v>
      </c>
      <c r="AC797" s="23">
        <v>0</v>
      </c>
      <c r="AD797" s="14" t="str">
        <f>IF(E797=113,"Linn","Iowa ex-Linn")</f>
        <v>Iowa ex-Linn</v>
      </c>
      <c r="AE797" s="23">
        <f>IFERROR(AB797/W797,"N/M")</f>
        <v>0.0</v>
      </c>
      <c r="AF797" s="14" t="str">
        <f>B797&amp;"|"&amp;TEXT(E797,"000")&amp;"|"&amp;TEXT(M797,"0.0000")</f>
        <v>2016|055|0.7000</v>
      </c>
      <c r="AG797" s="22" t="str">
        <f>IF(AND(B797&gt;=2015,B797&lt;=2024,C797=19,G797=41,I797=2,K797="A",L797="RBUP",M797&gt;=0.5,M797&lt;=0.85),"IN","OUT")</f>
        <v>IN</v>
      </c>
    </row>
    <row r="798" spans="1:33">
      <c r="A798" s="14" t="s">
        <v>185</v>
      </c>
      <c r="B798" s="16">
        <v>2016</v>
      </c>
      <c r="C798" s="16">
        <v>19</v>
      </c>
      <c r="D798" s="14" t="s">
        <v>80</v>
      </c>
      <c r="E798" s="16">
        <v>55</v>
      </c>
      <c r="F798" s="14" t="s">
        <v>113</v>
      </c>
      <c r="G798" s="16">
        <v>41</v>
      </c>
      <c r="H798" s="14" t="s">
        <v>186</v>
      </c>
      <c r="I798" s="16">
        <v>2</v>
      </c>
      <c r="J798" s="14" t="s">
        <v>83</v>
      </c>
      <c r="K798" s="14" t="s">
        <v>84</v>
      </c>
      <c r="L798" s="14" t="s">
        <v>85</v>
      </c>
      <c r="M798" s="23">
        <v>0.75</v>
      </c>
      <c r="N798" s="16">
        <v>78</v>
      </c>
      <c r="O798" s="16">
        <v>65</v>
      </c>
      <c r="P798" s="16">
        <v>0</v>
      </c>
      <c r="Q798" s="16">
        <v>67</v>
      </c>
      <c r="R798" s="16">
        <v>0</v>
      </c>
      <c r="S798" s="14" t="s">
        <v>86</v>
      </c>
      <c r="T798" s="16">
        <v>9932</v>
      </c>
      <c r="U798" s="16">
        <v>0</v>
      </c>
      <c r="V798" s="18">
        <v>5379770</v>
      </c>
      <c r="W798" s="18">
        <v>184436</v>
      </c>
      <c r="X798" s="18">
        <v>127642</v>
      </c>
      <c r="Y798" s="18">
        <v>0</v>
      </c>
      <c r="Z798" s="18">
        <v>0</v>
      </c>
      <c r="AA798" s="18">
        <v>0</v>
      </c>
      <c r="AB798" s="18">
        <v>0</v>
      </c>
      <c r="AC798" s="23">
        <v>0</v>
      </c>
      <c r="AD798" s="14" t="str">
        <f>IF(E798=113,"Linn","Iowa ex-Linn")</f>
        <v>Iowa ex-Linn</v>
      </c>
      <c r="AE798" s="23">
        <f>IFERROR(AB798/W798,"N/M")</f>
        <v>0.0</v>
      </c>
      <c r="AF798" s="14" t="str">
        <f>B798&amp;"|"&amp;TEXT(E798,"000")&amp;"|"&amp;TEXT(M798,"0.0000")</f>
        <v>2016|055|0.7500</v>
      </c>
      <c r="AG798" s="22" t="str">
        <f>IF(AND(B798&gt;=2015,B798&lt;=2024,C798=19,G798=41,I798=2,K798="A",L798="RBUP",M798&gt;=0.5,M798&lt;=0.85),"IN","OUT")</f>
        <v>IN</v>
      </c>
    </row>
    <row r="799" spans="1:33">
      <c r="A799" s="14" t="s">
        <v>185</v>
      </c>
      <c r="B799" s="16">
        <v>2016</v>
      </c>
      <c r="C799" s="16">
        <v>19</v>
      </c>
      <c r="D799" s="14" t="s">
        <v>80</v>
      </c>
      <c r="E799" s="16">
        <v>55</v>
      </c>
      <c r="F799" s="14" t="s">
        <v>113</v>
      </c>
      <c r="G799" s="16">
        <v>41</v>
      </c>
      <c r="H799" s="14" t="s">
        <v>186</v>
      </c>
      <c r="I799" s="16">
        <v>2</v>
      </c>
      <c r="J799" s="14" t="s">
        <v>83</v>
      </c>
      <c r="K799" s="14" t="s">
        <v>84</v>
      </c>
      <c r="L799" s="14" t="s">
        <v>85</v>
      </c>
      <c r="M799" s="23">
        <v>0.8</v>
      </c>
      <c r="N799" s="16">
        <v>361</v>
      </c>
      <c r="O799" s="16">
        <v>335</v>
      </c>
      <c r="P799" s="16">
        <v>5</v>
      </c>
      <c r="Q799" s="16">
        <v>373</v>
      </c>
      <c r="R799" s="16">
        <v>5</v>
      </c>
      <c r="S799" s="14" t="s">
        <v>86</v>
      </c>
      <c r="T799" s="16">
        <v>63335</v>
      </c>
      <c r="U799" s="16">
        <v>0</v>
      </c>
      <c r="V799" s="18">
        <v>36921626</v>
      </c>
      <c r="W799" s="18">
        <v>1634531</v>
      </c>
      <c r="X799" s="18">
        <v>1047327</v>
      </c>
      <c r="Y799" s="18">
        <v>0</v>
      </c>
      <c r="Z799" s="18">
        <v>0</v>
      </c>
      <c r="AA799" s="18">
        <v>0</v>
      </c>
      <c r="AB799" s="18">
        <v>11265</v>
      </c>
      <c r="AC799" s="23">
        <v>0.01</v>
      </c>
      <c r="AD799" s="14" t="str">
        <f>IF(E799=113,"Linn","Iowa ex-Linn")</f>
        <v>Iowa ex-Linn</v>
      </c>
      <c r="AE799" s="23">
        <f>IFERROR(AB799/W799,"N/M")</f>
        <v>0.006891885195202783</v>
      </c>
      <c r="AF799" s="14" t="str">
        <f>B799&amp;"|"&amp;TEXT(E799,"000")&amp;"|"&amp;TEXT(M799,"0.0000")</f>
        <v>2016|055|0.8000</v>
      </c>
      <c r="AG799" s="22" t="str">
        <f>IF(AND(B799&gt;=2015,B799&lt;=2024,C799=19,G799=41,I799=2,K799="A",L799="RBUP",M799&gt;=0.5,M799&lt;=0.85),"IN","OUT")</f>
        <v>IN</v>
      </c>
    </row>
    <row r="800" spans="1:33">
      <c r="A800" s="14" t="s">
        <v>185</v>
      </c>
      <c r="B800" s="16">
        <v>2016</v>
      </c>
      <c r="C800" s="16">
        <v>19</v>
      </c>
      <c r="D800" s="14" t="s">
        <v>80</v>
      </c>
      <c r="E800" s="16">
        <v>55</v>
      </c>
      <c r="F800" s="14" t="s">
        <v>113</v>
      </c>
      <c r="G800" s="16">
        <v>41</v>
      </c>
      <c r="H800" s="14" t="s">
        <v>186</v>
      </c>
      <c r="I800" s="16">
        <v>2</v>
      </c>
      <c r="J800" s="14" t="s">
        <v>83</v>
      </c>
      <c r="K800" s="14" t="s">
        <v>84</v>
      </c>
      <c r="L800" s="14" t="s">
        <v>85</v>
      </c>
      <c r="M800" s="23">
        <v>0.85</v>
      </c>
      <c r="N800" s="16">
        <v>520</v>
      </c>
      <c r="O800" s="16">
        <v>473</v>
      </c>
      <c r="P800" s="16">
        <v>11</v>
      </c>
      <c r="Q800" s="16">
        <v>547</v>
      </c>
      <c r="R800" s="16">
        <v>12</v>
      </c>
      <c r="S800" s="14" t="s">
        <v>86</v>
      </c>
      <c r="T800" s="16">
        <v>104455</v>
      </c>
      <c r="U800" s="16">
        <v>0</v>
      </c>
      <c r="V800" s="18">
        <v>64984721</v>
      </c>
      <c r="W800" s="18">
        <v>3576652</v>
      </c>
      <c r="X800" s="18">
        <v>1821098</v>
      </c>
      <c r="Y800" s="18">
        <v>0</v>
      </c>
      <c r="Z800" s="18">
        <v>0</v>
      </c>
      <c r="AA800" s="18">
        <v>0</v>
      </c>
      <c r="AB800" s="18">
        <v>66611</v>
      </c>
      <c r="AC800" s="23">
        <v>0.02</v>
      </c>
      <c r="AD800" s="14" t="str">
        <f>IF(E800=113,"Linn","Iowa ex-Linn")</f>
        <v>Iowa ex-Linn</v>
      </c>
      <c r="AE800" s="23">
        <f>IFERROR(AB800/W800,"N/M")</f>
        <v>0.018623841514354766</v>
      </c>
      <c r="AF800" s="14" t="str">
        <f>B800&amp;"|"&amp;TEXT(E800,"000")&amp;"|"&amp;TEXT(M800,"0.0000")</f>
        <v>2016|055|0.8500</v>
      </c>
      <c r="AG800" s="22" t="str">
        <f>IF(AND(B800&gt;=2015,B800&lt;=2024,C800=19,G800=41,I800=2,K800="A",L800="RBUP",M800&gt;=0.5,M800&lt;=0.85),"IN","OUT")</f>
        <v>IN</v>
      </c>
    </row>
    <row r="801" spans="1:33">
      <c r="A801" s="14" t="s">
        <v>185</v>
      </c>
      <c r="B801" s="16">
        <v>2016</v>
      </c>
      <c r="C801" s="16">
        <v>19</v>
      </c>
      <c r="D801" s="14" t="s">
        <v>80</v>
      </c>
      <c r="E801" s="16">
        <v>57</v>
      </c>
      <c r="F801" s="14" t="s">
        <v>114</v>
      </c>
      <c r="G801" s="16">
        <v>41</v>
      </c>
      <c r="H801" s="14" t="s">
        <v>186</v>
      </c>
      <c r="I801" s="16">
        <v>2</v>
      </c>
      <c r="J801" s="14" t="s">
        <v>83</v>
      </c>
      <c r="K801" s="14" t="s">
        <v>84</v>
      </c>
      <c r="L801" s="14" t="s">
        <v>85</v>
      </c>
      <c r="M801" s="23">
        <v>0.6</v>
      </c>
      <c r="N801" s="16">
        <v>4</v>
      </c>
      <c r="O801" s="16">
        <v>4</v>
      </c>
      <c r="P801" s="16">
        <v>0</v>
      </c>
      <c r="Q801" s="16">
        <v>4</v>
      </c>
      <c r="R801" s="16">
        <v>0</v>
      </c>
      <c r="S801" s="14" t="s">
        <v>86</v>
      </c>
      <c r="T801" s="16">
        <v>381</v>
      </c>
      <c r="U801" s="16">
        <v>0</v>
      </c>
      <c r="V801" s="18">
        <v>159561</v>
      </c>
      <c r="W801" s="18">
        <v>5656</v>
      </c>
      <c r="X801" s="18">
        <v>3620</v>
      </c>
      <c r="Y801" s="18">
        <v>0</v>
      </c>
      <c r="Z801" s="18">
        <v>0</v>
      </c>
      <c r="AA801" s="18">
        <v>0</v>
      </c>
      <c r="AB801" s="18">
        <v>0</v>
      </c>
      <c r="AC801" s="23">
        <v>0</v>
      </c>
      <c r="AD801" s="14" t="str">
        <f>IF(E801=113,"Linn","Iowa ex-Linn")</f>
        <v>Iowa ex-Linn</v>
      </c>
      <c r="AE801" s="23">
        <f>IFERROR(AB801/W801,"N/M")</f>
        <v>0.0</v>
      </c>
      <c r="AF801" s="14" t="str">
        <f>B801&amp;"|"&amp;TEXT(E801,"000")&amp;"|"&amp;TEXT(M801,"0.0000")</f>
        <v>2016|057|0.6000</v>
      </c>
      <c r="AG801" s="22" t="str">
        <f>IF(AND(B801&gt;=2015,B801&lt;=2024,C801=19,G801=41,I801=2,K801="A",L801="RBUP",M801&gt;=0.5,M801&lt;=0.85),"IN","OUT")</f>
        <v>IN</v>
      </c>
    </row>
    <row r="802" spans="1:33">
      <c r="A802" s="14" t="s">
        <v>185</v>
      </c>
      <c r="B802" s="16">
        <v>2016</v>
      </c>
      <c r="C802" s="16">
        <v>19</v>
      </c>
      <c r="D802" s="14" t="s">
        <v>80</v>
      </c>
      <c r="E802" s="16">
        <v>57</v>
      </c>
      <c r="F802" s="14" t="s">
        <v>114</v>
      </c>
      <c r="G802" s="16">
        <v>41</v>
      </c>
      <c r="H802" s="14" t="s">
        <v>186</v>
      </c>
      <c r="I802" s="16">
        <v>2</v>
      </c>
      <c r="J802" s="14" t="s">
        <v>83</v>
      </c>
      <c r="K802" s="14" t="s">
        <v>84</v>
      </c>
      <c r="L802" s="14" t="s">
        <v>85</v>
      </c>
      <c r="M802" s="23">
        <v>0.65</v>
      </c>
      <c r="N802" s="16">
        <v>8</v>
      </c>
      <c r="O802" s="16">
        <v>6</v>
      </c>
      <c r="P802" s="16">
        <v>0</v>
      </c>
      <c r="Q802" s="16">
        <v>13</v>
      </c>
      <c r="R802" s="16">
        <v>0</v>
      </c>
      <c r="S802" s="14" t="s">
        <v>86</v>
      </c>
      <c r="T802" s="16">
        <v>466</v>
      </c>
      <c r="U802" s="16">
        <v>0</v>
      </c>
      <c r="V802" s="18">
        <v>199002</v>
      </c>
      <c r="W802" s="18">
        <v>10572</v>
      </c>
      <c r="X802" s="18">
        <v>6238</v>
      </c>
      <c r="Y802" s="18">
        <v>0</v>
      </c>
      <c r="Z802" s="18">
        <v>0</v>
      </c>
      <c r="AA802" s="18">
        <v>0</v>
      </c>
      <c r="AB802" s="18">
        <v>0</v>
      </c>
      <c r="AC802" s="23">
        <v>0</v>
      </c>
      <c r="AD802" s="14" t="str">
        <f>IF(E802=113,"Linn","Iowa ex-Linn")</f>
        <v>Iowa ex-Linn</v>
      </c>
      <c r="AE802" s="23">
        <f>IFERROR(AB802/W802,"N/M")</f>
        <v>0.0</v>
      </c>
      <c r="AF802" s="14" t="str">
        <f>B802&amp;"|"&amp;TEXT(E802,"000")&amp;"|"&amp;TEXT(M802,"0.0000")</f>
        <v>2016|057|0.6500</v>
      </c>
      <c r="AG802" s="22" t="str">
        <f>IF(AND(B802&gt;=2015,B802&lt;=2024,C802=19,G802=41,I802=2,K802="A",L802="RBUP",M802&gt;=0.5,M802&lt;=0.85),"IN","OUT")</f>
        <v>IN</v>
      </c>
    </row>
    <row r="803" spans="1:33">
      <c r="A803" s="14" t="s">
        <v>185</v>
      </c>
      <c r="B803" s="16">
        <v>2016</v>
      </c>
      <c r="C803" s="16">
        <v>19</v>
      </c>
      <c r="D803" s="14" t="s">
        <v>80</v>
      </c>
      <c r="E803" s="16">
        <v>57</v>
      </c>
      <c r="F803" s="14" t="s">
        <v>114</v>
      </c>
      <c r="G803" s="16">
        <v>41</v>
      </c>
      <c r="H803" s="14" t="s">
        <v>186</v>
      </c>
      <c r="I803" s="16">
        <v>2</v>
      </c>
      <c r="J803" s="14" t="s">
        <v>83</v>
      </c>
      <c r="K803" s="14" t="s">
        <v>84</v>
      </c>
      <c r="L803" s="14" t="s">
        <v>85</v>
      </c>
      <c r="M803" s="23">
        <v>0.7</v>
      </c>
      <c r="N803" s="16">
        <v>62</v>
      </c>
      <c r="O803" s="16">
        <v>48</v>
      </c>
      <c r="P803" s="16">
        <v>0</v>
      </c>
      <c r="Q803" s="16">
        <v>89</v>
      </c>
      <c r="R803" s="16">
        <v>0</v>
      </c>
      <c r="S803" s="14" t="s">
        <v>86</v>
      </c>
      <c r="T803" s="16">
        <v>4728</v>
      </c>
      <c r="U803" s="16">
        <v>0</v>
      </c>
      <c r="V803" s="18">
        <v>2252597</v>
      </c>
      <c r="W803" s="18">
        <v>145510</v>
      </c>
      <c r="X803" s="18">
        <v>89897</v>
      </c>
      <c r="Y803" s="18">
        <v>0</v>
      </c>
      <c r="Z803" s="18">
        <v>0</v>
      </c>
      <c r="AA803" s="18">
        <v>0</v>
      </c>
      <c r="AB803" s="18">
        <v>0</v>
      </c>
      <c r="AC803" s="23">
        <v>0</v>
      </c>
      <c r="AD803" s="14" t="str">
        <f>IF(E803=113,"Linn","Iowa ex-Linn")</f>
        <v>Iowa ex-Linn</v>
      </c>
      <c r="AE803" s="23">
        <f>IFERROR(AB803/W803,"N/M")</f>
        <v>0.0</v>
      </c>
      <c r="AF803" s="14" t="str">
        <f>B803&amp;"|"&amp;TEXT(E803,"000")&amp;"|"&amp;TEXT(M803,"0.0000")</f>
        <v>2016|057|0.7000</v>
      </c>
      <c r="AG803" s="22" t="str">
        <f>IF(AND(B803&gt;=2015,B803&lt;=2024,C803=19,G803=41,I803=2,K803="A",L803="RBUP",M803&gt;=0.5,M803&lt;=0.85),"IN","OUT")</f>
        <v>IN</v>
      </c>
    </row>
    <row r="804" spans="1:33">
      <c r="A804" s="14" t="s">
        <v>185</v>
      </c>
      <c r="B804" s="16">
        <v>2016</v>
      </c>
      <c r="C804" s="16">
        <v>19</v>
      </c>
      <c r="D804" s="14" t="s">
        <v>80</v>
      </c>
      <c r="E804" s="16">
        <v>57</v>
      </c>
      <c r="F804" s="14" t="s">
        <v>114</v>
      </c>
      <c r="G804" s="16">
        <v>41</v>
      </c>
      <c r="H804" s="14" t="s">
        <v>186</v>
      </c>
      <c r="I804" s="16">
        <v>2</v>
      </c>
      <c r="J804" s="14" t="s">
        <v>83</v>
      </c>
      <c r="K804" s="14" t="s">
        <v>84</v>
      </c>
      <c r="L804" s="14" t="s">
        <v>85</v>
      </c>
      <c r="M804" s="23">
        <v>0.75</v>
      </c>
      <c r="N804" s="16">
        <v>178</v>
      </c>
      <c r="O804" s="16">
        <v>152</v>
      </c>
      <c r="P804" s="16">
        <v>5</v>
      </c>
      <c r="Q804" s="16">
        <v>257</v>
      </c>
      <c r="R804" s="16">
        <v>5</v>
      </c>
      <c r="S804" s="14" t="s">
        <v>86</v>
      </c>
      <c r="T804" s="16">
        <v>17829</v>
      </c>
      <c r="U804" s="16">
        <v>0</v>
      </c>
      <c r="V804" s="18">
        <v>9299590</v>
      </c>
      <c r="W804" s="18">
        <v>637920</v>
      </c>
      <c r="X804" s="18">
        <v>420176</v>
      </c>
      <c r="Y804" s="18">
        <v>0</v>
      </c>
      <c r="Z804" s="18">
        <v>0</v>
      </c>
      <c r="AA804" s="18">
        <v>0</v>
      </c>
      <c r="AB804" s="18">
        <v>12191</v>
      </c>
      <c r="AC804" s="23">
        <v>0.02</v>
      </c>
      <c r="AD804" s="14" t="str">
        <f>IF(E804=113,"Linn","Iowa ex-Linn")</f>
        <v>Iowa ex-Linn</v>
      </c>
      <c r="AE804" s="23">
        <f>IFERROR(AB804/W804,"N/M")</f>
        <v>0.019110546777025332</v>
      </c>
      <c r="AF804" s="14" t="str">
        <f>B804&amp;"|"&amp;TEXT(E804,"000")&amp;"|"&amp;TEXT(M804,"0.0000")</f>
        <v>2016|057|0.7500</v>
      </c>
      <c r="AG804" s="22" t="str">
        <f>IF(AND(B804&gt;=2015,B804&lt;=2024,C804=19,G804=41,I804=2,K804="A",L804="RBUP",M804&gt;=0.5,M804&lt;=0.85),"IN","OUT")</f>
        <v>IN</v>
      </c>
    </row>
    <row r="805" spans="1:33">
      <c r="A805" s="14" t="s">
        <v>185</v>
      </c>
      <c r="B805" s="16">
        <v>2016</v>
      </c>
      <c r="C805" s="16">
        <v>19</v>
      </c>
      <c r="D805" s="14" t="s">
        <v>80</v>
      </c>
      <c r="E805" s="16">
        <v>57</v>
      </c>
      <c r="F805" s="14" t="s">
        <v>114</v>
      </c>
      <c r="G805" s="16">
        <v>41</v>
      </c>
      <c r="H805" s="14" t="s">
        <v>186</v>
      </c>
      <c r="I805" s="16">
        <v>2</v>
      </c>
      <c r="J805" s="14" t="s">
        <v>83</v>
      </c>
      <c r="K805" s="14" t="s">
        <v>84</v>
      </c>
      <c r="L805" s="14" t="s">
        <v>85</v>
      </c>
      <c r="M805" s="23">
        <v>0.8</v>
      </c>
      <c r="N805" s="16">
        <v>151</v>
      </c>
      <c r="O805" s="16">
        <v>125</v>
      </c>
      <c r="P805" s="16">
        <v>7</v>
      </c>
      <c r="Q805" s="16">
        <v>166</v>
      </c>
      <c r="R805" s="16">
        <v>7</v>
      </c>
      <c r="S805" s="14" t="s">
        <v>86</v>
      </c>
      <c r="T805" s="16">
        <v>22132</v>
      </c>
      <c r="U805" s="16">
        <v>0</v>
      </c>
      <c r="V805" s="18">
        <v>12534463</v>
      </c>
      <c r="W805" s="18">
        <v>957945</v>
      </c>
      <c r="X805" s="18">
        <v>608607</v>
      </c>
      <c r="Y805" s="18">
        <v>0</v>
      </c>
      <c r="Z805" s="18">
        <v>0</v>
      </c>
      <c r="AA805" s="18">
        <v>0</v>
      </c>
      <c r="AB805" s="18">
        <v>16648</v>
      </c>
      <c r="AC805" s="23">
        <v>0.02</v>
      </c>
      <c r="AD805" s="14" t="str">
        <f>IF(E805=113,"Linn","Iowa ex-Linn")</f>
        <v>Iowa ex-Linn</v>
      </c>
      <c r="AE805" s="23">
        <f>IFERROR(AB805/W805,"N/M")</f>
        <v>0.01737886830663556</v>
      </c>
      <c r="AF805" s="14" t="str">
        <f>B805&amp;"|"&amp;TEXT(E805,"000")&amp;"|"&amp;TEXT(M805,"0.0000")</f>
        <v>2016|057|0.8000</v>
      </c>
      <c r="AG805" s="22" t="str">
        <f>IF(AND(B805&gt;=2015,B805&lt;=2024,C805=19,G805=41,I805=2,K805="A",L805="RBUP",M805&gt;=0.5,M805&lt;=0.85),"IN","OUT")</f>
        <v>IN</v>
      </c>
    </row>
    <row r="806" spans="1:33">
      <c r="A806" s="14" t="s">
        <v>185</v>
      </c>
      <c r="B806" s="16">
        <v>2016</v>
      </c>
      <c r="C806" s="16">
        <v>19</v>
      </c>
      <c r="D806" s="14" t="s">
        <v>80</v>
      </c>
      <c r="E806" s="16">
        <v>57</v>
      </c>
      <c r="F806" s="14" t="s">
        <v>114</v>
      </c>
      <c r="G806" s="16">
        <v>41</v>
      </c>
      <c r="H806" s="14" t="s">
        <v>186</v>
      </c>
      <c r="I806" s="16">
        <v>2</v>
      </c>
      <c r="J806" s="14" t="s">
        <v>83</v>
      </c>
      <c r="K806" s="14" t="s">
        <v>84</v>
      </c>
      <c r="L806" s="14" t="s">
        <v>85</v>
      </c>
      <c r="M806" s="23">
        <v>0.85</v>
      </c>
      <c r="N806" s="16">
        <v>63</v>
      </c>
      <c r="O806" s="16">
        <v>47</v>
      </c>
      <c r="P806" s="16">
        <v>2</v>
      </c>
      <c r="Q806" s="16">
        <v>92</v>
      </c>
      <c r="R806" s="16">
        <v>3</v>
      </c>
      <c r="S806" s="14" t="s">
        <v>86</v>
      </c>
      <c r="T806" s="16">
        <v>13925</v>
      </c>
      <c r="U806" s="16">
        <v>0</v>
      </c>
      <c r="V806" s="18">
        <v>8507377</v>
      </c>
      <c r="W806" s="18">
        <v>776500</v>
      </c>
      <c r="X806" s="18">
        <v>345696</v>
      </c>
      <c r="Y806" s="18">
        <v>0</v>
      </c>
      <c r="Z806" s="18">
        <v>0</v>
      </c>
      <c r="AA806" s="18">
        <v>0</v>
      </c>
      <c r="AB806" s="18">
        <v>8600</v>
      </c>
      <c r="AC806" s="23">
        <v>0.01</v>
      </c>
      <c r="AD806" s="14" t="str">
        <f>IF(E806=113,"Linn","Iowa ex-Linn")</f>
        <v>Iowa ex-Linn</v>
      </c>
      <c r="AE806" s="23">
        <f>IFERROR(AB806/W806,"N/M")</f>
        <v>0.01107533805537669</v>
      </c>
      <c r="AF806" s="14" t="str">
        <f>B806&amp;"|"&amp;TEXT(E806,"000")&amp;"|"&amp;TEXT(M806,"0.0000")</f>
        <v>2016|057|0.8500</v>
      </c>
      <c r="AG806" s="22" t="str">
        <f>IF(AND(B806&gt;=2015,B806&lt;=2024,C806=19,G806=41,I806=2,K806="A",L806="RBUP",M806&gt;=0.5,M806&lt;=0.85),"IN","OUT")</f>
        <v>IN</v>
      </c>
    </row>
    <row r="807" spans="1:33">
      <c r="A807" s="14" t="s">
        <v>185</v>
      </c>
      <c r="B807" s="16">
        <v>2016</v>
      </c>
      <c r="C807" s="16">
        <v>19</v>
      </c>
      <c r="D807" s="14" t="s">
        <v>80</v>
      </c>
      <c r="E807" s="16">
        <v>59</v>
      </c>
      <c r="F807" s="14" t="s">
        <v>115</v>
      </c>
      <c r="G807" s="16">
        <v>41</v>
      </c>
      <c r="H807" s="14" t="s">
        <v>186</v>
      </c>
      <c r="I807" s="16">
        <v>2</v>
      </c>
      <c r="J807" s="14" t="s">
        <v>83</v>
      </c>
      <c r="K807" s="14" t="s">
        <v>84</v>
      </c>
      <c r="L807" s="14" t="s">
        <v>85</v>
      </c>
      <c r="M807" s="23">
        <v>0.65</v>
      </c>
      <c r="N807" s="16">
        <v>6</v>
      </c>
      <c r="O807" s="16">
        <v>4</v>
      </c>
      <c r="P807" s="16">
        <v>0</v>
      </c>
      <c r="Q807" s="16">
        <v>7</v>
      </c>
      <c r="R807" s="16">
        <v>0</v>
      </c>
      <c r="S807" s="14" t="s">
        <v>86</v>
      </c>
      <c r="T807" s="16">
        <v>1261</v>
      </c>
      <c r="U807" s="16">
        <v>0</v>
      </c>
      <c r="V807" s="18">
        <v>575982</v>
      </c>
      <c r="W807" s="18">
        <v>7604</v>
      </c>
      <c r="X807" s="18">
        <v>5371</v>
      </c>
      <c r="Y807" s="18">
        <v>0</v>
      </c>
      <c r="Z807" s="18">
        <v>0</v>
      </c>
      <c r="AA807" s="18">
        <v>0</v>
      </c>
      <c r="AB807" s="18">
        <v>0</v>
      </c>
      <c r="AC807" s="23">
        <v>0</v>
      </c>
      <c r="AD807" s="14" t="str">
        <f>IF(E807=113,"Linn","Iowa ex-Linn")</f>
        <v>Iowa ex-Linn</v>
      </c>
      <c r="AE807" s="23">
        <f>IFERROR(AB807/W807,"N/M")</f>
        <v>0.0</v>
      </c>
      <c r="AF807" s="14" t="str">
        <f>B807&amp;"|"&amp;TEXT(E807,"000")&amp;"|"&amp;TEXT(M807,"0.0000")</f>
        <v>2016|059|0.6500</v>
      </c>
      <c r="AG807" s="22" t="str">
        <f>IF(AND(B807&gt;=2015,B807&lt;=2024,C807=19,G807=41,I807=2,K807="A",L807="RBUP",M807&gt;=0.5,M807&lt;=0.85),"IN","OUT")</f>
        <v>IN</v>
      </c>
    </row>
    <row r="808" spans="1:33">
      <c r="A808" s="14" t="s">
        <v>185</v>
      </c>
      <c r="B808" s="16">
        <v>2016</v>
      </c>
      <c r="C808" s="16">
        <v>19</v>
      </c>
      <c r="D808" s="14" t="s">
        <v>80</v>
      </c>
      <c r="E808" s="16">
        <v>59</v>
      </c>
      <c r="F808" s="14" t="s">
        <v>115</v>
      </c>
      <c r="G808" s="16">
        <v>41</v>
      </c>
      <c r="H808" s="14" t="s">
        <v>186</v>
      </c>
      <c r="I808" s="16">
        <v>2</v>
      </c>
      <c r="J808" s="14" t="s">
        <v>83</v>
      </c>
      <c r="K808" s="14" t="s">
        <v>84</v>
      </c>
      <c r="L808" s="14" t="s">
        <v>85</v>
      </c>
      <c r="M808" s="23">
        <v>0.7</v>
      </c>
      <c r="N808" s="16">
        <v>21</v>
      </c>
      <c r="O808" s="16">
        <v>15</v>
      </c>
      <c r="P808" s="16">
        <v>2</v>
      </c>
      <c r="Q808" s="16">
        <v>16</v>
      </c>
      <c r="R808" s="16">
        <v>2</v>
      </c>
      <c r="S808" s="14" t="s">
        <v>86</v>
      </c>
      <c r="T808" s="16">
        <v>2104</v>
      </c>
      <c r="U808" s="16">
        <v>0</v>
      </c>
      <c r="V808" s="18">
        <v>1041466</v>
      </c>
      <c r="W808" s="18">
        <v>22784</v>
      </c>
      <c r="X808" s="18">
        <v>15530</v>
      </c>
      <c r="Y808" s="18">
        <v>0</v>
      </c>
      <c r="Z808" s="18">
        <v>0</v>
      </c>
      <c r="AA808" s="18">
        <v>0</v>
      </c>
      <c r="AB808" s="18">
        <v>3811</v>
      </c>
      <c r="AC808" s="23">
        <v>0.17</v>
      </c>
      <c r="AD808" s="14" t="str">
        <f>IF(E808=113,"Linn","Iowa ex-Linn")</f>
        <v>Iowa ex-Linn</v>
      </c>
      <c r="AE808" s="23">
        <f>IFERROR(AB808/W808,"N/M")</f>
        <v>0.16726650280898878</v>
      </c>
      <c r="AF808" s="14" t="str">
        <f>B808&amp;"|"&amp;TEXT(E808,"000")&amp;"|"&amp;TEXT(M808,"0.0000")</f>
        <v>2016|059|0.7000</v>
      </c>
      <c r="AG808" s="22" t="str">
        <f>IF(AND(B808&gt;=2015,B808&lt;=2024,C808=19,G808=41,I808=2,K808="A",L808="RBUP",M808&gt;=0.5,M808&lt;=0.85),"IN","OUT")</f>
        <v>IN</v>
      </c>
    </row>
    <row r="809" spans="1:33">
      <c r="A809" s="14" t="s">
        <v>185</v>
      </c>
      <c r="B809" s="16">
        <v>2016</v>
      </c>
      <c r="C809" s="16">
        <v>19</v>
      </c>
      <c r="D809" s="14" t="s">
        <v>80</v>
      </c>
      <c r="E809" s="16">
        <v>59</v>
      </c>
      <c r="F809" s="14" t="s">
        <v>115</v>
      </c>
      <c r="G809" s="16">
        <v>41</v>
      </c>
      <c r="H809" s="14" t="s">
        <v>186</v>
      </c>
      <c r="I809" s="16">
        <v>2</v>
      </c>
      <c r="J809" s="14" t="s">
        <v>83</v>
      </c>
      <c r="K809" s="14" t="s">
        <v>84</v>
      </c>
      <c r="L809" s="14" t="s">
        <v>85</v>
      </c>
      <c r="M809" s="23">
        <v>0.75</v>
      </c>
      <c r="N809" s="16">
        <v>78</v>
      </c>
      <c r="O809" s="16">
        <v>61</v>
      </c>
      <c r="P809" s="16">
        <v>7</v>
      </c>
      <c r="Q809" s="16">
        <v>77</v>
      </c>
      <c r="R809" s="16">
        <v>7</v>
      </c>
      <c r="S809" s="14" t="s">
        <v>86</v>
      </c>
      <c r="T809" s="16">
        <v>8113</v>
      </c>
      <c r="U809" s="16">
        <v>0</v>
      </c>
      <c r="V809" s="18">
        <v>4259242</v>
      </c>
      <c r="W809" s="18">
        <v>139871</v>
      </c>
      <c r="X809" s="18">
        <v>88238</v>
      </c>
      <c r="Y809" s="18">
        <v>0</v>
      </c>
      <c r="Z809" s="18">
        <v>0</v>
      </c>
      <c r="AA809" s="18">
        <v>0</v>
      </c>
      <c r="AB809" s="18">
        <v>8040</v>
      </c>
      <c r="AC809" s="23">
        <v>0.06</v>
      </c>
      <c r="AD809" s="14" t="str">
        <f>IF(E809=113,"Linn","Iowa ex-Linn")</f>
        <v>Iowa ex-Linn</v>
      </c>
      <c r="AE809" s="23">
        <f>IFERROR(AB809/W809,"N/M")</f>
        <v>0.057481536558686215</v>
      </c>
      <c r="AF809" s="14" t="str">
        <f>B809&amp;"|"&amp;TEXT(E809,"000")&amp;"|"&amp;TEXT(M809,"0.0000")</f>
        <v>2016|059|0.7500</v>
      </c>
      <c r="AG809" s="22" t="str">
        <f>IF(AND(B809&gt;=2015,B809&lt;=2024,C809=19,G809=41,I809=2,K809="A",L809="RBUP",M809&gt;=0.5,M809&lt;=0.85),"IN","OUT")</f>
        <v>IN</v>
      </c>
    </row>
    <row r="810" spans="1:33">
      <c r="A810" s="14" t="s">
        <v>185</v>
      </c>
      <c r="B810" s="16">
        <v>2016</v>
      </c>
      <c r="C810" s="16">
        <v>19</v>
      </c>
      <c r="D810" s="14" t="s">
        <v>80</v>
      </c>
      <c r="E810" s="16">
        <v>59</v>
      </c>
      <c r="F810" s="14" t="s">
        <v>115</v>
      </c>
      <c r="G810" s="16">
        <v>41</v>
      </c>
      <c r="H810" s="14" t="s">
        <v>186</v>
      </c>
      <c r="I810" s="16">
        <v>2</v>
      </c>
      <c r="J810" s="14" t="s">
        <v>83</v>
      </c>
      <c r="K810" s="14" t="s">
        <v>84</v>
      </c>
      <c r="L810" s="14" t="s">
        <v>85</v>
      </c>
      <c r="M810" s="23">
        <v>0.8</v>
      </c>
      <c r="N810" s="16">
        <v>236</v>
      </c>
      <c r="O810" s="16">
        <v>189</v>
      </c>
      <c r="P810" s="16">
        <v>30</v>
      </c>
      <c r="Q810" s="16">
        <v>321</v>
      </c>
      <c r="R810" s="16">
        <v>34</v>
      </c>
      <c r="S810" s="14" t="s">
        <v>86</v>
      </c>
      <c r="T810" s="16">
        <v>43006</v>
      </c>
      <c r="U810" s="16">
        <v>0</v>
      </c>
      <c r="V810" s="18">
        <v>24148104</v>
      </c>
      <c r="W810" s="18">
        <v>1128557</v>
      </c>
      <c r="X810" s="18">
        <v>640386</v>
      </c>
      <c r="Y810" s="18">
        <v>0</v>
      </c>
      <c r="Z810" s="18">
        <v>0</v>
      </c>
      <c r="AA810" s="18">
        <v>0</v>
      </c>
      <c r="AB810" s="18">
        <v>188066</v>
      </c>
      <c r="AC810" s="23">
        <v>0.17</v>
      </c>
      <c r="AD810" s="14" t="str">
        <f>IF(E810=113,"Linn","Iowa ex-Linn")</f>
        <v>Iowa ex-Linn</v>
      </c>
      <c r="AE810" s="23">
        <f>IFERROR(AB810/W810,"N/M")</f>
        <v>0.16664288999137838</v>
      </c>
      <c r="AF810" s="14" t="str">
        <f>B810&amp;"|"&amp;TEXT(E810,"000")&amp;"|"&amp;TEXT(M810,"0.0000")</f>
        <v>2016|059|0.8000</v>
      </c>
      <c r="AG810" s="22" t="str">
        <f>IF(AND(B810&gt;=2015,B810&lt;=2024,C810=19,G810=41,I810=2,K810="A",L810="RBUP",M810&gt;=0.5,M810&lt;=0.85),"IN","OUT")</f>
        <v>IN</v>
      </c>
    </row>
    <row r="811" spans="1:33">
      <c r="A811" s="14" t="s">
        <v>185</v>
      </c>
      <c r="B811" s="16">
        <v>2016</v>
      </c>
      <c r="C811" s="16">
        <v>19</v>
      </c>
      <c r="D811" s="14" t="s">
        <v>80</v>
      </c>
      <c r="E811" s="16">
        <v>59</v>
      </c>
      <c r="F811" s="14" t="s">
        <v>115</v>
      </c>
      <c r="G811" s="16">
        <v>41</v>
      </c>
      <c r="H811" s="14" t="s">
        <v>186</v>
      </c>
      <c r="I811" s="16">
        <v>2</v>
      </c>
      <c r="J811" s="14" t="s">
        <v>83</v>
      </c>
      <c r="K811" s="14" t="s">
        <v>84</v>
      </c>
      <c r="L811" s="14" t="s">
        <v>85</v>
      </c>
      <c r="M811" s="23">
        <v>0.85</v>
      </c>
      <c r="N811" s="16">
        <v>212</v>
      </c>
      <c r="O811" s="16">
        <v>170</v>
      </c>
      <c r="P811" s="16">
        <v>44</v>
      </c>
      <c r="Q811" s="16">
        <v>335</v>
      </c>
      <c r="R811" s="16">
        <v>62</v>
      </c>
      <c r="S811" s="14" t="s">
        <v>86</v>
      </c>
      <c r="T811" s="16">
        <v>32287</v>
      </c>
      <c r="U811" s="16">
        <v>0</v>
      </c>
      <c r="V811" s="18">
        <v>19188735</v>
      </c>
      <c r="W811" s="18">
        <v>1118091</v>
      </c>
      <c r="X811" s="18">
        <v>480398</v>
      </c>
      <c r="Y811" s="18">
        <v>0</v>
      </c>
      <c r="Z811" s="18">
        <v>0</v>
      </c>
      <c r="AA811" s="18">
        <v>0</v>
      </c>
      <c r="AB811" s="18">
        <v>236280</v>
      </c>
      <c r="AC811" s="23">
        <v>0.21</v>
      </c>
      <c r="AD811" s="14" t="str">
        <f>IF(E811=113,"Linn","Iowa ex-Linn")</f>
        <v>Iowa ex-Linn</v>
      </c>
      <c r="AE811" s="23">
        <f>IFERROR(AB811/W811,"N/M")</f>
        <v>0.21132448074441168</v>
      </c>
      <c r="AF811" s="14" t="str">
        <f>B811&amp;"|"&amp;TEXT(E811,"000")&amp;"|"&amp;TEXT(M811,"0.0000")</f>
        <v>2016|059|0.8500</v>
      </c>
      <c r="AG811" s="22" t="str">
        <f>IF(AND(B811&gt;=2015,B811&lt;=2024,C811=19,G811=41,I811=2,K811="A",L811="RBUP",M811&gt;=0.5,M811&lt;=0.85),"IN","OUT")</f>
        <v>IN</v>
      </c>
    </row>
    <row r="812" spans="1:33">
      <c r="A812" s="14" t="s">
        <v>185</v>
      </c>
      <c r="B812" s="16">
        <v>2016</v>
      </c>
      <c r="C812" s="16">
        <v>19</v>
      </c>
      <c r="D812" s="14" t="s">
        <v>80</v>
      </c>
      <c r="E812" s="16">
        <v>61</v>
      </c>
      <c r="F812" s="14" t="s">
        <v>116</v>
      </c>
      <c r="G812" s="16">
        <v>41</v>
      </c>
      <c r="H812" s="14" t="s">
        <v>186</v>
      </c>
      <c r="I812" s="16">
        <v>2</v>
      </c>
      <c r="J812" s="14" t="s">
        <v>83</v>
      </c>
      <c r="K812" s="14" t="s">
        <v>84</v>
      </c>
      <c r="L812" s="14" t="s">
        <v>85</v>
      </c>
      <c r="M812" s="23">
        <v>0.5</v>
      </c>
      <c r="N812" s="16">
        <v>1</v>
      </c>
      <c r="O812" s="16">
        <v>1</v>
      </c>
      <c r="P812" s="16">
        <v>0</v>
      </c>
      <c r="Q812" s="16">
        <v>1</v>
      </c>
      <c r="R812" s="16">
        <v>0</v>
      </c>
      <c r="S812" s="14" t="s">
        <v>86</v>
      </c>
      <c r="T812" s="16">
        <v>25</v>
      </c>
      <c r="U812" s="16">
        <v>0</v>
      </c>
      <c r="V812" s="18">
        <v>8251</v>
      </c>
      <c r="W812" s="18">
        <v>95</v>
      </c>
      <c r="X812" s="18">
        <v>64</v>
      </c>
      <c r="Y812" s="18">
        <v>0</v>
      </c>
      <c r="Z812" s="18">
        <v>0</v>
      </c>
      <c r="AA812" s="18">
        <v>0</v>
      </c>
      <c r="AB812" s="18">
        <v>0</v>
      </c>
      <c r="AC812" s="23">
        <v>0</v>
      </c>
      <c r="AD812" s="14" t="str">
        <f>IF(E812=113,"Linn","Iowa ex-Linn")</f>
        <v>Iowa ex-Linn</v>
      </c>
      <c r="AE812" s="23">
        <f>IFERROR(AB812/W812,"N/M")</f>
        <v>0.0</v>
      </c>
      <c r="AF812" s="14" t="str">
        <f>B812&amp;"|"&amp;TEXT(E812,"000")&amp;"|"&amp;TEXT(M812,"0.0000")</f>
        <v>2016|061|0.5000</v>
      </c>
      <c r="AG812" s="22" t="str">
        <f>IF(AND(B812&gt;=2015,B812&lt;=2024,C812=19,G812=41,I812=2,K812="A",L812="RBUP",M812&gt;=0.5,M812&lt;=0.85),"IN","OUT")</f>
        <v>IN</v>
      </c>
    </row>
    <row r="813" spans="1:33">
      <c r="A813" s="14" t="s">
        <v>185</v>
      </c>
      <c r="B813" s="16">
        <v>2016</v>
      </c>
      <c r="C813" s="16">
        <v>19</v>
      </c>
      <c r="D813" s="14" t="s">
        <v>80</v>
      </c>
      <c r="E813" s="16">
        <v>61</v>
      </c>
      <c r="F813" s="14" t="s">
        <v>116</v>
      </c>
      <c r="G813" s="16">
        <v>41</v>
      </c>
      <c r="H813" s="14" t="s">
        <v>186</v>
      </c>
      <c r="I813" s="16">
        <v>2</v>
      </c>
      <c r="J813" s="14" t="s">
        <v>83</v>
      </c>
      <c r="K813" s="14" t="s">
        <v>84</v>
      </c>
      <c r="L813" s="14" t="s">
        <v>85</v>
      </c>
      <c r="M813" s="23">
        <v>0.55</v>
      </c>
      <c r="N813" s="16">
        <v>1</v>
      </c>
      <c r="O813" s="16">
        <v>1</v>
      </c>
      <c r="P813" s="16">
        <v>0</v>
      </c>
      <c r="Q813" s="16">
        <v>1</v>
      </c>
      <c r="R813" s="16">
        <v>0</v>
      </c>
      <c r="S813" s="14" t="s">
        <v>86</v>
      </c>
      <c r="T813" s="16">
        <v>322</v>
      </c>
      <c r="U813" s="16">
        <v>0</v>
      </c>
      <c r="V813" s="18">
        <v>134566</v>
      </c>
      <c r="W813" s="18">
        <v>1424</v>
      </c>
      <c r="X813" s="18">
        <v>1140</v>
      </c>
      <c r="Y813" s="18">
        <v>0</v>
      </c>
      <c r="Z813" s="18">
        <v>0</v>
      </c>
      <c r="AA813" s="18">
        <v>0</v>
      </c>
      <c r="AB813" s="18">
        <v>0</v>
      </c>
      <c r="AC813" s="23">
        <v>0</v>
      </c>
      <c r="AD813" s="14" t="str">
        <f>IF(E813=113,"Linn","Iowa ex-Linn")</f>
        <v>Iowa ex-Linn</v>
      </c>
      <c r="AE813" s="23">
        <f>IFERROR(AB813/W813,"N/M")</f>
        <v>0.0</v>
      </c>
      <c r="AF813" s="14" t="str">
        <f>B813&amp;"|"&amp;TEXT(E813,"000")&amp;"|"&amp;TEXT(M813,"0.0000")</f>
        <v>2016|061|0.5500</v>
      </c>
      <c r="AG813" s="22" t="str">
        <f>IF(AND(B813&gt;=2015,B813&lt;=2024,C813=19,G813=41,I813=2,K813="A",L813="RBUP",M813&gt;=0.5,M813&lt;=0.85),"IN","OUT")</f>
        <v>IN</v>
      </c>
    </row>
    <row r="814" spans="1:33">
      <c r="A814" s="14" t="s">
        <v>185</v>
      </c>
      <c r="B814" s="16">
        <v>2016</v>
      </c>
      <c r="C814" s="16">
        <v>19</v>
      </c>
      <c r="D814" s="14" t="s">
        <v>80</v>
      </c>
      <c r="E814" s="16">
        <v>61</v>
      </c>
      <c r="F814" s="14" t="s">
        <v>116</v>
      </c>
      <c r="G814" s="16">
        <v>41</v>
      </c>
      <c r="H814" s="14" t="s">
        <v>186</v>
      </c>
      <c r="I814" s="16">
        <v>2</v>
      </c>
      <c r="J814" s="14" t="s">
        <v>83</v>
      </c>
      <c r="K814" s="14" t="s">
        <v>84</v>
      </c>
      <c r="L814" s="14" t="s">
        <v>85</v>
      </c>
      <c r="M814" s="23">
        <v>0.65</v>
      </c>
      <c r="N814" s="16">
        <v>8</v>
      </c>
      <c r="O814" s="16">
        <v>8</v>
      </c>
      <c r="P814" s="16">
        <v>0</v>
      </c>
      <c r="Q814" s="16">
        <v>8</v>
      </c>
      <c r="R814" s="16">
        <v>0</v>
      </c>
      <c r="S814" s="14" t="s">
        <v>86</v>
      </c>
      <c r="T814" s="16">
        <v>707</v>
      </c>
      <c r="U814" s="16">
        <v>0</v>
      </c>
      <c r="V814" s="18">
        <v>335942</v>
      </c>
      <c r="W814" s="18">
        <v>7468</v>
      </c>
      <c r="X814" s="18">
        <v>4819</v>
      </c>
      <c r="Y814" s="18">
        <v>0</v>
      </c>
      <c r="Z814" s="18">
        <v>0</v>
      </c>
      <c r="AA814" s="18">
        <v>0</v>
      </c>
      <c r="AB814" s="18">
        <v>0</v>
      </c>
      <c r="AC814" s="23">
        <v>0</v>
      </c>
      <c r="AD814" s="14" t="str">
        <f>IF(E814=113,"Linn","Iowa ex-Linn")</f>
        <v>Iowa ex-Linn</v>
      </c>
      <c r="AE814" s="23">
        <f>IFERROR(AB814/W814,"N/M")</f>
        <v>0.0</v>
      </c>
      <c r="AF814" s="14" t="str">
        <f>B814&amp;"|"&amp;TEXT(E814,"000")&amp;"|"&amp;TEXT(M814,"0.0000")</f>
        <v>2016|061|0.6500</v>
      </c>
      <c r="AG814" s="22" t="str">
        <f>IF(AND(B814&gt;=2015,B814&lt;=2024,C814=19,G814=41,I814=2,K814="A",L814="RBUP",M814&gt;=0.5,M814&lt;=0.85),"IN","OUT")</f>
        <v>IN</v>
      </c>
    </row>
    <row r="815" spans="1:33">
      <c r="A815" s="14" t="s">
        <v>185</v>
      </c>
      <c r="B815" s="16">
        <v>2016</v>
      </c>
      <c r="C815" s="16">
        <v>19</v>
      </c>
      <c r="D815" s="14" t="s">
        <v>80</v>
      </c>
      <c r="E815" s="16">
        <v>61</v>
      </c>
      <c r="F815" s="14" t="s">
        <v>116</v>
      </c>
      <c r="G815" s="16">
        <v>41</v>
      </c>
      <c r="H815" s="14" t="s">
        <v>186</v>
      </c>
      <c r="I815" s="16">
        <v>2</v>
      </c>
      <c r="J815" s="14" t="s">
        <v>83</v>
      </c>
      <c r="K815" s="14" t="s">
        <v>84</v>
      </c>
      <c r="L815" s="14" t="s">
        <v>85</v>
      </c>
      <c r="M815" s="23">
        <v>0.7</v>
      </c>
      <c r="N815" s="16">
        <v>28</v>
      </c>
      <c r="O815" s="16">
        <v>27</v>
      </c>
      <c r="P815" s="16">
        <v>1</v>
      </c>
      <c r="Q815" s="16">
        <v>27</v>
      </c>
      <c r="R815" s="16">
        <v>1</v>
      </c>
      <c r="S815" s="14" t="s">
        <v>86</v>
      </c>
      <c r="T815" s="16">
        <v>2737</v>
      </c>
      <c r="U815" s="16">
        <v>0</v>
      </c>
      <c r="V815" s="18">
        <v>1416647</v>
      </c>
      <c r="W815" s="18">
        <v>36821</v>
      </c>
      <c r="X815" s="18">
        <v>26431</v>
      </c>
      <c r="Y815" s="18">
        <v>0</v>
      </c>
      <c r="Z815" s="18">
        <v>0</v>
      </c>
      <c r="AA815" s="18">
        <v>0</v>
      </c>
      <c r="AB815" s="18">
        <v>4021</v>
      </c>
      <c r="AC815" s="23">
        <v>0.11</v>
      </c>
      <c r="AD815" s="14" t="str">
        <f>IF(E815=113,"Linn","Iowa ex-Linn")</f>
        <v>Iowa ex-Linn</v>
      </c>
      <c r="AE815" s="23">
        <f>IFERROR(AB815/W815,"N/M")</f>
        <v>0.10920398685532712</v>
      </c>
      <c r="AF815" s="14" t="str">
        <f>B815&amp;"|"&amp;TEXT(E815,"000")&amp;"|"&amp;TEXT(M815,"0.0000")</f>
        <v>2016|061|0.7000</v>
      </c>
      <c r="AG815" s="22" t="str">
        <f>IF(AND(B815&gt;=2015,B815&lt;=2024,C815=19,G815=41,I815=2,K815="A",L815="RBUP",M815&gt;=0.5,M815&lt;=0.85),"IN","OUT")</f>
        <v>IN</v>
      </c>
    </row>
    <row r="816" spans="1:33">
      <c r="A816" s="14" t="s">
        <v>185</v>
      </c>
      <c r="B816" s="16">
        <v>2016</v>
      </c>
      <c r="C816" s="16">
        <v>19</v>
      </c>
      <c r="D816" s="14" t="s">
        <v>80</v>
      </c>
      <c r="E816" s="16">
        <v>61</v>
      </c>
      <c r="F816" s="14" t="s">
        <v>116</v>
      </c>
      <c r="G816" s="16">
        <v>41</v>
      </c>
      <c r="H816" s="14" t="s">
        <v>186</v>
      </c>
      <c r="I816" s="16">
        <v>2</v>
      </c>
      <c r="J816" s="14" t="s">
        <v>83</v>
      </c>
      <c r="K816" s="14" t="s">
        <v>84</v>
      </c>
      <c r="L816" s="14" t="s">
        <v>85</v>
      </c>
      <c r="M816" s="23">
        <v>0.75</v>
      </c>
      <c r="N816" s="16">
        <v>119</v>
      </c>
      <c r="O816" s="16">
        <v>107</v>
      </c>
      <c r="P816" s="16">
        <v>1</v>
      </c>
      <c r="Q816" s="16">
        <v>112</v>
      </c>
      <c r="R816" s="16">
        <v>1</v>
      </c>
      <c r="S816" s="14" t="s">
        <v>86</v>
      </c>
      <c r="T816" s="16">
        <v>13087</v>
      </c>
      <c r="U816" s="16">
        <v>0</v>
      </c>
      <c r="V816" s="18">
        <v>7307818</v>
      </c>
      <c r="W816" s="18">
        <v>256236</v>
      </c>
      <c r="X816" s="18">
        <v>177660</v>
      </c>
      <c r="Y816" s="18">
        <v>0</v>
      </c>
      <c r="Z816" s="18">
        <v>0</v>
      </c>
      <c r="AA816" s="18">
        <v>0</v>
      </c>
      <c r="AB816" s="18">
        <v>2910</v>
      </c>
      <c r="AC816" s="23">
        <v>0.01</v>
      </c>
      <c r="AD816" s="14" t="str">
        <f>IF(E816=113,"Linn","Iowa ex-Linn")</f>
        <v>Iowa ex-Linn</v>
      </c>
      <c r="AE816" s="23">
        <f>IFERROR(AB816/W816,"N/M")</f>
        <v>0.011356718025570178</v>
      </c>
      <c r="AF816" s="14" t="str">
        <f>B816&amp;"|"&amp;TEXT(E816,"000")&amp;"|"&amp;TEXT(M816,"0.0000")</f>
        <v>2016|061|0.7500</v>
      </c>
      <c r="AG816" s="22" t="str">
        <f>IF(AND(B816&gt;=2015,B816&lt;=2024,C816=19,G816=41,I816=2,K816="A",L816="RBUP",M816&gt;=0.5,M816&lt;=0.85),"IN","OUT")</f>
        <v>IN</v>
      </c>
    </row>
    <row r="817" spans="1:33">
      <c r="A817" s="14" t="s">
        <v>185</v>
      </c>
      <c r="B817" s="16">
        <v>2016</v>
      </c>
      <c r="C817" s="16">
        <v>19</v>
      </c>
      <c r="D817" s="14" t="s">
        <v>80</v>
      </c>
      <c r="E817" s="16">
        <v>61</v>
      </c>
      <c r="F817" s="14" t="s">
        <v>116</v>
      </c>
      <c r="G817" s="16">
        <v>41</v>
      </c>
      <c r="H817" s="14" t="s">
        <v>186</v>
      </c>
      <c r="I817" s="16">
        <v>2</v>
      </c>
      <c r="J817" s="14" t="s">
        <v>83</v>
      </c>
      <c r="K817" s="14" t="s">
        <v>84</v>
      </c>
      <c r="L817" s="14" t="s">
        <v>85</v>
      </c>
      <c r="M817" s="23">
        <v>0.8</v>
      </c>
      <c r="N817" s="16">
        <v>438</v>
      </c>
      <c r="O817" s="16">
        <v>410</v>
      </c>
      <c r="P817" s="16">
        <v>20</v>
      </c>
      <c r="Q817" s="16">
        <v>437</v>
      </c>
      <c r="R817" s="16">
        <v>22</v>
      </c>
      <c r="S817" s="14" t="s">
        <v>86</v>
      </c>
      <c r="T817" s="16">
        <v>57898</v>
      </c>
      <c r="U817" s="16">
        <v>0</v>
      </c>
      <c r="V817" s="18">
        <v>34316264</v>
      </c>
      <c r="W817" s="18">
        <v>1566534</v>
      </c>
      <c r="X817" s="18">
        <v>1019376</v>
      </c>
      <c r="Y817" s="18">
        <v>0</v>
      </c>
      <c r="Z817" s="18">
        <v>0</v>
      </c>
      <c r="AA817" s="18">
        <v>0</v>
      </c>
      <c r="AB817" s="18">
        <v>117399</v>
      </c>
      <c r="AC817" s="23">
        <v>0.07000000000000001</v>
      </c>
      <c r="AD817" s="14" t="str">
        <f>IF(E817=113,"Linn","Iowa ex-Linn")</f>
        <v>Iowa ex-Linn</v>
      </c>
      <c r="AE817" s="23">
        <f>IFERROR(AB817/W817,"N/M")</f>
        <v>0.0749418780569078</v>
      </c>
      <c r="AF817" s="14" t="str">
        <f>B817&amp;"|"&amp;TEXT(E817,"000")&amp;"|"&amp;TEXT(M817,"0.0000")</f>
        <v>2016|061|0.8000</v>
      </c>
      <c r="AG817" s="22" t="str">
        <f>IF(AND(B817&gt;=2015,B817&lt;=2024,C817=19,G817=41,I817=2,K817="A",L817="RBUP",M817&gt;=0.5,M817&lt;=0.85),"IN","OUT")</f>
        <v>IN</v>
      </c>
    </row>
    <row r="818" spans="1:33">
      <c r="A818" s="14" t="s">
        <v>185</v>
      </c>
      <c r="B818" s="16">
        <v>2016</v>
      </c>
      <c r="C818" s="16">
        <v>19</v>
      </c>
      <c r="D818" s="14" t="s">
        <v>80</v>
      </c>
      <c r="E818" s="16">
        <v>61</v>
      </c>
      <c r="F818" s="14" t="s">
        <v>116</v>
      </c>
      <c r="G818" s="16">
        <v>41</v>
      </c>
      <c r="H818" s="14" t="s">
        <v>186</v>
      </c>
      <c r="I818" s="16">
        <v>2</v>
      </c>
      <c r="J818" s="14" t="s">
        <v>83</v>
      </c>
      <c r="K818" s="14" t="s">
        <v>84</v>
      </c>
      <c r="L818" s="14" t="s">
        <v>85</v>
      </c>
      <c r="M818" s="23">
        <v>0.85</v>
      </c>
      <c r="N818" s="16">
        <v>380</v>
      </c>
      <c r="O818" s="16">
        <v>338</v>
      </c>
      <c r="P818" s="16">
        <v>33</v>
      </c>
      <c r="Q818" s="16">
        <v>377</v>
      </c>
      <c r="R818" s="16">
        <v>35</v>
      </c>
      <c r="S818" s="14" t="s">
        <v>86</v>
      </c>
      <c r="T818" s="16">
        <v>61770</v>
      </c>
      <c r="U818" s="16">
        <v>0</v>
      </c>
      <c r="V818" s="18">
        <v>39265955</v>
      </c>
      <c r="W818" s="18">
        <v>2192775</v>
      </c>
      <c r="X818" s="18">
        <v>1124774</v>
      </c>
      <c r="Y818" s="18">
        <v>0</v>
      </c>
      <c r="Z818" s="18">
        <v>0</v>
      </c>
      <c r="AA818" s="18">
        <v>0</v>
      </c>
      <c r="AB818" s="18">
        <v>294204</v>
      </c>
      <c r="AC818" s="23">
        <v>0.13</v>
      </c>
      <c r="AD818" s="14" t="str">
        <f>IF(E818=113,"Linn","Iowa ex-Linn")</f>
        <v>Iowa ex-Linn</v>
      </c>
      <c r="AE818" s="23">
        <f>IFERROR(AB818/W818,"N/M")</f>
        <v>0.13416971645517667</v>
      </c>
      <c r="AF818" s="14" t="str">
        <f>B818&amp;"|"&amp;TEXT(E818,"000")&amp;"|"&amp;TEXT(M818,"0.0000")</f>
        <v>2016|061|0.8500</v>
      </c>
      <c r="AG818" s="22" t="str">
        <f>IF(AND(B818&gt;=2015,B818&lt;=2024,C818=19,G818=41,I818=2,K818="A",L818="RBUP",M818&gt;=0.5,M818&lt;=0.85),"IN","OUT")</f>
        <v>IN</v>
      </c>
    </row>
    <row r="819" spans="1:33">
      <c r="A819" s="14" t="s">
        <v>185</v>
      </c>
      <c r="B819" s="16">
        <v>2016</v>
      </c>
      <c r="C819" s="16">
        <v>19</v>
      </c>
      <c r="D819" s="14" t="s">
        <v>80</v>
      </c>
      <c r="E819" s="16">
        <v>63</v>
      </c>
      <c r="F819" s="14" t="s">
        <v>117</v>
      </c>
      <c r="G819" s="16">
        <v>41</v>
      </c>
      <c r="H819" s="14" t="s">
        <v>186</v>
      </c>
      <c r="I819" s="16">
        <v>2</v>
      </c>
      <c r="J819" s="14" t="s">
        <v>83</v>
      </c>
      <c r="K819" s="14" t="s">
        <v>84</v>
      </c>
      <c r="L819" s="14" t="s">
        <v>85</v>
      </c>
      <c r="M819" s="23">
        <v>0.65</v>
      </c>
      <c r="N819" s="16">
        <v>4</v>
      </c>
      <c r="O819" s="16">
        <v>4</v>
      </c>
      <c r="P819" s="16">
        <v>1</v>
      </c>
      <c r="Q819" s="16">
        <v>4</v>
      </c>
      <c r="R819" s="16">
        <v>1</v>
      </c>
      <c r="S819" s="14" t="s">
        <v>86</v>
      </c>
      <c r="T819" s="16">
        <v>364</v>
      </c>
      <c r="U819" s="16">
        <v>0</v>
      </c>
      <c r="V819" s="18">
        <v>145809</v>
      </c>
      <c r="W819" s="18">
        <v>1676</v>
      </c>
      <c r="X819" s="18">
        <v>1145</v>
      </c>
      <c r="Y819" s="18">
        <v>0</v>
      </c>
      <c r="Z819" s="18">
        <v>0</v>
      </c>
      <c r="AA819" s="18">
        <v>0</v>
      </c>
      <c r="AB819" s="18">
        <v>247</v>
      </c>
      <c r="AC819" s="23">
        <v>0.15</v>
      </c>
      <c r="AD819" s="14" t="str">
        <f>IF(E819=113,"Linn","Iowa ex-Linn")</f>
        <v>Iowa ex-Linn</v>
      </c>
      <c r="AE819" s="23">
        <f>IFERROR(AB819/W819,"N/M")</f>
        <v>0.1473747016706444</v>
      </c>
      <c r="AF819" s="14" t="str">
        <f>B819&amp;"|"&amp;TEXT(E819,"000")&amp;"|"&amp;TEXT(M819,"0.0000")</f>
        <v>2016|063|0.6500</v>
      </c>
      <c r="AG819" s="22" t="str">
        <f>IF(AND(B819&gt;=2015,B819&lt;=2024,C819=19,G819=41,I819=2,K819="A",L819="RBUP",M819&gt;=0.5,M819&lt;=0.85),"IN","OUT")</f>
        <v>IN</v>
      </c>
    </row>
    <row r="820" spans="1:33">
      <c r="A820" s="14" t="s">
        <v>185</v>
      </c>
      <c r="B820" s="16">
        <v>2016</v>
      </c>
      <c r="C820" s="16">
        <v>19</v>
      </c>
      <c r="D820" s="14" t="s">
        <v>80</v>
      </c>
      <c r="E820" s="16">
        <v>63</v>
      </c>
      <c r="F820" s="14" t="s">
        <v>117</v>
      </c>
      <c r="G820" s="16">
        <v>41</v>
      </c>
      <c r="H820" s="14" t="s">
        <v>186</v>
      </c>
      <c r="I820" s="16">
        <v>2</v>
      </c>
      <c r="J820" s="14" t="s">
        <v>83</v>
      </c>
      <c r="K820" s="14" t="s">
        <v>84</v>
      </c>
      <c r="L820" s="14" t="s">
        <v>85</v>
      </c>
      <c r="M820" s="23">
        <v>0.7</v>
      </c>
      <c r="N820" s="16">
        <v>37</v>
      </c>
      <c r="O820" s="16">
        <v>33</v>
      </c>
      <c r="P820" s="16">
        <v>2</v>
      </c>
      <c r="Q820" s="16">
        <v>39</v>
      </c>
      <c r="R820" s="16">
        <v>2</v>
      </c>
      <c r="S820" s="14" t="s">
        <v>86</v>
      </c>
      <c r="T820" s="16">
        <v>2221</v>
      </c>
      <c r="U820" s="16">
        <v>0</v>
      </c>
      <c r="V820" s="18">
        <v>1113409</v>
      </c>
      <c r="W820" s="18">
        <v>24650</v>
      </c>
      <c r="X820" s="18">
        <v>15437</v>
      </c>
      <c r="Y820" s="18">
        <v>0</v>
      </c>
      <c r="Z820" s="18">
        <v>0</v>
      </c>
      <c r="AA820" s="18">
        <v>0</v>
      </c>
      <c r="AB820" s="18">
        <v>608</v>
      </c>
      <c r="AC820" s="23">
        <v>0.02</v>
      </c>
      <c r="AD820" s="14" t="str">
        <f>IF(E820=113,"Linn","Iowa ex-Linn")</f>
        <v>Iowa ex-Linn</v>
      </c>
      <c r="AE820" s="23">
        <f>IFERROR(AB820/W820,"N/M")</f>
        <v>0.02466531440162272</v>
      </c>
      <c r="AF820" s="14" t="str">
        <f>B820&amp;"|"&amp;TEXT(E820,"000")&amp;"|"&amp;TEXT(M820,"0.0000")</f>
        <v>2016|063|0.7000</v>
      </c>
      <c r="AG820" s="22" t="str">
        <f>IF(AND(B820&gt;=2015,B820&lt;=2024,C820=19,G820=41,I820=2,K820="A",L820="RBUP",M820&gt;=0.5,M820&lt;=0.85),"IN","OUT")</f>
        <v>IN</v>
      </c>
    </row>
    <row r="821" spans="1:33">
      <c r="A821" s="14" t="s">
        <v>185</v>
      </c>
      <c r="B821" s="16">
        <v>2016</v>
      </c>
      <c r="C821" s="16">
        <v>19</v>
      </c>
      <c r="D821" s="14" t="s">
        <v>80</v>
      </c>
      <c r="E821" s="16">
        <v>63</v>
      </c>
      <c r="F821" s="14" t="s">
        <v>117</v>
      </c>
      <c r="G821" s="16">
        <v>41</v>
      </c>
      <c r="H821" s="14" t="s">
        <v>186</v>
      </c>
      <c r="I821" s="16">
        <v>2</v>
      </c>
      <c r="J821" s="14" t="s">
        <v>83</v>
      </c>
      <c r="K821" s="14" t="s">
        <v>84</v>
      </c>
      <c r="L821" s="14" t="s">
        <v>85</v>
      </c>
      <c r="M821" s="23">
        <v>0.75</v>
      </c>
      <c r="N821" s="16">
        <v>84</v>
      </c>
      <c r="O821" s="16">
        <v>71</v>
      </c>
      <c r="P821" s="16">
        <v>10</v>
      </c>
      <c r="Q821" s="16">
        <v>105</v>
      </c>
      <c r="R821" s="16">
        <v>11</v>
      </c>
      <c r="S821" s="14" t="s">
        <v>86</v>
      </c>
      <c r="T821" s="16">
        <v>8857</v>
      </c>
      <c r="U821" s="16">
        <v>0</v>
      </c>
      <c r="V821" s="18">
        <v>4852609</v>
      </c>
      <c r="W821" s="18">
        <v>151413</v>
      </c>
      <c r="X821" s="18">
        <v>90651</v>
      </c>
      <c r="Y821" s="18">
        <v>0</v>
      </c>
      <c r="Z821" s="18">
        <v>0</v>
      </c>
      <c r="AA821" s="18">
        <v>0</v>
      </c>
      <c r="AB821" s="18">
        <v>15879</v>
      </c>
      <c r="AC821" s="23">
        <v>0.1</v>
      </c>
      <c r="AD821" s="14" t="str">
        <f>IF(E821=113,"Linn","Iowa ex-Linn")</f>
        <v>Iowa ex-Linn</v>
      </c>
      <c r="AE821" s="23">
        <f>IFERROR(AB821/W821,"N/M")</f>
        <v>0.10487210477303799</v>
      </c>
      <c r="AF821" s="14" t="str">
        <f>B821&amp;"|"&amp;TEXT(E821,"000")&amp;"|"&amp;TEXT(M821,"0.0000")</f>
        <v>2016|063|0.7500</v>
      </c>
      <c r="AG821" s="22" t="str">
        <f>IF(AND(B821&gt;=2015,B821&lt;=2024,C821=19,G821=41,I821=2,K821="A",L821="RBUP",M821&gt;=0.5,M821&lt;=0.85),"IN","OUT")</f>
        <v>IN</v>
      </c>
    </row>
    <row r="822" spans="1:33">
      <c r="A822" s="14" t="s">
        <v>185</v>
      </c>
      <c r="B822" s="16">
        <v>2016</v>
      </c>
      <c r="C822" s="16">
        <v>19</v>
      </c>
      <c r="D822" s="14" t="s">
        <v>80</v>
      </c>
      <c r="E822" s="16">
        <v>63</v>
      </c>
      <c r="F822" s="14" t="s">
        <v>117</v>
      </c>
      <c r="G822" s="16">
        <v>41</v>
      </c>
      <c r="H822" s="14" t="s">
        <v>186</v>
      </c>
      <c r="I822" s="16">
        <v>2</v>
      </c>
      <c r="J822" s="14" t="s">
        <v>83</v>
      </c>
      <c r="K822" s="14" t="s">
        <v>84</v>
      </c>
      <c r="L822" s="14" t="s">
        <v>85</v>
      </c>
      <c r="M822" s="23">
        <v>0.8</v>
      </c>
      <c r="N822" s="16">
        <v>194</v>
      </c>
      <c r="O822" s="16">
        <v>169</v>
      </c>
      <c r="P822" s="16">
        <v>27</v>
      </c>
      <c r="Q822" s="16">
        <v>289</v>
      </c>
      <c r="R822" s="16">
        <v>30</v>
      </c>
      <c r="S822" s="14" t="s">
        <v>86</v>
      </c>
      <c r="T822" s="16">
        <v>30748</v>
      </c>
      <c r="U822" s="16">
        <v>0</v>
      </c>
      <c r="V822" s="18">
        <v>18058772</v>
      </c>
      <c r="W822" s="18">
        <v>762596</v>
      </c>
      <c r="X822" s="18">
        <v>422684</v>
      </c>
      <c r="Y822" s="18">
        <v>0</v>
      </c>
      <c r="Z822" s="18">
        <v>0</v>
      </c>
      <c r="AA822" s="18">
        <v>0</v>
      </c>
      <c r="AB822" s="18">
        <v>27165</v>
      </c>
      <c r="AC822" s="23">
        <v>0.04</v>
      </c>
      <c r="AD822" s="14" t="str">
        <f>IF(E822=113,"Linn","Iowa ex-Linn")</f>
        <v>Iowa ex-Linn</v>
      </c>
      <c r="AE822" s="23">
        <f>IFERROR(AB822/W822,"N/M")</f>
        <v>0.0356217446721462</v>
      </c>
      <c r="AF822" s="14" t="str">
        <f>B822&amp;"|"&amp;TEXT(E822,"000")&amp;"|"&amp;TEXT(M822,"0.0000")</f>
        <v>2016|063|0.8000</v>
      </c>
      <c r="AG822" s="22" t="str">
        <f>IF(AND(B822&gt;=2015,B822&lt;=2024,C822=19,G822=41,I822=2,K822="A",L822="RBUP",M822&gt;=0.5,M822&lt;=0.85),"IN","OUT")</f>
        <v>IN</v>
      </c>
    </row>
    <row r="823" spans="1:33">
      <c r="A823" s="14" t="s">
        <v>185</v>
      </c>
      <c r="B823" s="16">
        <v>2016</v>
      </c>
      <c r="C823" s="16">
        <v>19</v>
      </c>
      <c r="D823" s="14" t="s">
        <v>80</v>
      </c>
      <c r="E823" s="16">
        <v>63</v>
      </c>
      <c r="F823" s="14" t="s">
        <v>117</v>
      </c>
      <c r="G823" s="16">
        <v>41</v>
      </c>
      <c r="H823" s="14" t="s">
        <v>186</v>
      </c>
      <c r="I823" s="16">
        <v>2</v>
      </c>
      <c r="J823" s="14" t="s">
        <v>83</v>
      </c>
      <c r="K823" s="14" t="s">
        <v>84</v>
      </c>
      <c r="L823" s="14" t="s">
        <v>85</v>
      </c>
      <c r="M823" s="23">
        <v>0.85</v>
      </c>
      <c r="N823" s="16">
        <v>238</v>
      </c>
      <c r="O823" s="16">
        <v>211</v>
      </c>
      <c r="P823" s="16">
        <v>69</v>
      </c>
      <c r="Q823" s="16">
        <v>376</v>
      </c>
      <c r="R823" s="16">
        <v>81</v>
      </c>
      <c r="S823" s="14" t="s">
        <v>86</v>
      </c>
      <c r="T823" s="16">
        <v>63602</v>
      </c>
      <c r="U823" s="16">
        <v>0</v>
      </c>
      <c r="V823" s="18">
        <v>39665118</v>
      </c>
      <c r="W823" s="18">
        <v>1913973</v>
      </c>
      <c r="X823" s="18">
        <v>903523</v>
      </c>
      <c r="Y823" s="18">
        <v>0</v>
      </c>
      <c r="Z823" s="18">
        <v>0</v>
      </c>
      <c r="AA823" s="18">
        <v>0</v>
      </c>
      <c r="AB823" s="18">
        <v>135749</v>
      </c>
      <c r="AC823" s="23">
        <v>0.07000000000000001</v>
      </c>
      <c r="AD823" s="14" t="str">
        <f>IF(E823=113,"Linn","Iowa ex-Linn")</f>
        <v>Iowa ex-Linn</v>
      </c>
      <c r="AE823" s="23">
        <f>IFERROR(AB823/W823,"N/M")</f>
        <v>0.07092524293707382</v>
      </c>
      <c r="AF823" s="14" t="str">
        <f>B823&amp;"|"&amp;TEXT(E823,"000")&amp;"|"&amp;TEXT(M823,"0.0000")</f>
        <v>2016|063|0.8500</v>
      </c>
      <c r="AG823" s="22" t="str">
        <f>IF(AND(B823&gt;=2015,B823&lt;=2024,C823=19,G823=41,I823=2,K823="A",L823="RBUP",M823&gt;=0.5,M823&lt;=0.85),"IN","OUT")</f>
        <v>IN</v>
      </c>
    </row>
    <row r="824" spans="1:33">
      <c r="A824" s="14" t="s">
        <v>185</v>
      </c>
      <c r="B824" s="16">
        <v>2016</v>
      </c>
      <c r="C824" s="16">
        <v>19</v>
      </c>
      <c r="D824" s="14" t="s">
        <v>80</v>
      </c>
      <c r="E824" s="16">
        <v>65</v>
      </c>
      <c r="F824" s="14" t="s">
        <v>118</v>
      </c>
      <c r="G824" s="16">
        <v>41</v>
      </c>
      <c r="H824" s="14" t="s">
        <v>186</v>
      </c>
      <c r="I824" s="16">
        <v>2</v>
      </c>
      <c r="J824" s="14" t="s">
        <v>83</v>
      </c>
      <c r="K824" s="14" t="s">
        <v>84</v>
      </c>
      <c r="L824" s="14" t="s">
        <v>85</v>
      </c>
      <c r="M824" s="23">
        <v>0.5</v>
      </c>
      <c r="N824" s="16">
        <v>4</v>
      </c>
      <c r="O824" s="16">
        <v>2</v>
      </c>
      <c r="P824" s="16">
        <v>0</v>
      </c>
      <c r="Q824" s="16">
        <v>2</v>
      </c>
      <c r="R824" s="16">
        <v>0</v>
      </c>
      <c r="S824" s="14" t="s">
        <v>86</v>
      </c>
      <c r="T824" s="16">
        <v>193</v>
      </c>
      <c r="U824" s="16">
        <v>0</v>
      </c>
      <c r="V824" s="18">
        <v>64183</v>
      </c>
      <c r="W824" s="18">
        <v>528</v>
      </c>
      <c r="X824" s="18">
        <v>354</v>
      </c>
      <c r="Y824" s="18">
        <v>0</v>
      </c>
      <c r="Z824" s="18">
        <v>0</v>
      </c>
      <c r="AA824" s="18">
        <v>0</v>
      </c>
      <c r="AB824" s="18">
        <v>0</v>
      </c>
      <c r="AC824" s="23">
        <v>0</v>
      </c>
      <c r="AD824" s="14" t="str">
        <f>IF(E824=113,"Linn","Iowa ex-Linn")</f>
        <v>Iowa ex-Linn</v>
      </c>
      <c r="AE824" s="23">
        <f>IFERROR(AB824/W824,"N/M")</f>
        <v>0.0</v>
      </c>
      <c r="AF824" s="14" t="str">
        <f>B824&amp;"|"&amp;TEXT(E824,"000")&amp;"|"&amp;TEXT(M824,"0.0000")</f>
        <v>2016|065|0.5000</v>
      </c>
      <c r="AG824" s="22" t="str">
        <f>IF(AND(B824&gt;=2015,B824&lt;=2024,C824=19,G824=41,I824=2,K824="A",L824="RBUP",M824&gt;=0.5,M824&lt;=0.85),"IN","OUT")</f>
        <v>IN</v>
      </c>
    </row>
    <row r="825" spans="1:33">
      <c r="A825" s="14" t="s">
        <v>185</v>
      </c>
      <c r="B825" s="16">
        <v>2016</v>
      </c>
      <c r="C825" s="16">
        <v>19</v>
      </c>
      <c r="D825" s="14" t="s">
        <v>80</v>
      </c>
      <c r="E825" s="16">
        <v>65</v>
      </c>
      <c r="F825" s="14" t="s">
        <v>118</v>
      </c>
      <c r="G825" s="16">
        <v>41</v>
      </c>
      <c r="H825" s="14" t="s">
        <v>186</v>
      </c>
      <c r="I825" s="16">
        <v>2</v>
      </c>
      <c r="J825" s="14" t="s">
        <v>83</v>
      </c>
      <c r="K825" s="14" t="s">
        <v>84</v>
      </c>
      <c r="L825" s="14" t="s">
        <v>85</v>
      </c>
      <c r="M825" s="23">
        <v>0.65</v>
      </c>
      <c r="N825" s="16">
        <v>4</v>
      </c>
      <c r="O825" s="16">
        <v>3</v>
      </c>
      <c r="P825" s="16">
        <v>0</v>
      </c>
      <c r="Q825" s="16">
        <v>3</v>
      </c>
      <c r="R825" s="16">
        <v>0</v>
      </c>
      <c r="S825" s="14" t="s">
        <v>86</v>
      </c>
      <c r="T825" s="16">
        <v>129</v>
      </c>
      <c r="U825" s="16">
        <v>0</v>
      </c>
      <c r="V825" s="18">
        <v>52761</v>
      </c>
      <c r="W825" s="18">
        <v>1172</v>
      </c>
      <c r="X825" s="18">
        <v>691</v>
      </c>
      <c r="Y825" s="18">
        <v>0</v>
      </c>
      <c r="Z825" s="18">
        <v>0</v>
      </c>
      <c r="AA825" s="18">
        <v>0</v>
      </c>
      <c r="AB825" s="18">
        <v>0</v>
      </c>
      <c r="AC825" s="23">
        <v>0</v>
      </c>
      <c r="AD825" s="14" t="str">
        <f>IF(E825=113,"Linn","Iowa ex-Linn")</f>
        <v>Iowa ex-Linn</v>
      </c>
      <c r="AE825" s="23">
        <f>IFERROR(AB825/W825,"N/M")</f>
        <v>0.0</v>
      </c>
      <c r="AF825" s="14" t="str">
        <f>B825&amp;"|"&amp;TEXT(E825,"000")&amp;"|"&amp;TEXT(M825,"0.0000")</f>
        <v>2016|065|0.6500</v>
      </c>
      <c r="AG825" s="22" t="str">
        <f>IF(AND(B825&gt;=2015,B825&lt;=2024,C825=19,G825=41,I825=2,K825="A",L825="RBUP",M825&gt;=0.5,M825&lt;=0.85),"IN","OUT")</f>
        <v>IN</v>
      </c>
    </row>
    <row r="826" spans="1:33">
      <c r="A826" s="14" t="s">
        <v>185</v>
      </c>
      <c r="B826" s="16">
        <v>2016</v>
      </c>
      <c r="C826" s="16">
        <v>19</v>
      </c>
      <c r="D826" s="14" t="s">
        <v>80</v>
      </c>
      <c r="E826" s="16">
        <v>65</v>
      </c>
      <c r="F826" s="14" t="s">
        <v>118</v>
      </c>
      <c r="G826" s="16">
        <v>41</v>
      </c>
      <c r="H826" s="14" t="s">
        <v>186</v>
      </c>
      <c r="I826" s="16">
        <v>2</v>
      </c>
      <c r="J826" s="14" t="s">
        <v>83</v>
      </c>
      <c r="K826" s="14" t="s">
        <v>84</v>
      </c>
      <c r="L826" s="14" t="s">
        <v>85</v>
      </c>
      <c r="M826" s="23">
        <v>0.7</v>
      </c>
      <c r="N826" s="16">
        <v>29</v>
      </c>
      <c r="O826" s="16">
        <v>27</v>
      </c>
      <c r="P826" s="16">
        <v>0</v>
      </c>
      <c r="Q826" s="16">
        <v>29</v>
      </c>
      <c r="R826" s="16">
        <v>0</v>
      </c>
      <c r="S826" s="14" t="s">
        <v>86</v>
      </c>
      <c r="T826" s="16">
        <v>4244</v>
      </c>
      <c r="U826" s="16">
        <v>0</v>
      </c>
      <c r="V826" s="18">
        <v>2040477</v>
      </c>
      <c r="W826" s="18">
        <v>45619</v>
      </c>
      <c r="X826" s="18">
        <v>32179</v>
      </c>
      <c r="Y826" s="18">
        <v>0</v>
      </c>
      <c r="Z826" s="18">
        <v>0</v>
      </c>
      <c r="AA826" s="18">
        <v>0</v>
      </c>
      <c r="AB826" s="18">
        <v>0</v>
      </c>
      <c r="AC826" s="23">
        <v>0</v>
      </c>
      <c r="AD826" s="14" t="str">
        <f>IF(E826=113,"Linn","Iowa ex-Linn")</f>
        <v>Iowa ex-Linn</v>
      </c>
      <c r="AE826" s="23">
        <f>IFERROR(AB826/W826,"N/M")</f>
        <v>0.0</v>
      </c>
      <c r="AF826" s="14" t="str">
        <f>B826&amp;"|"&amp;TEXT(E826,"000")&amp;"|"&amp;TEXT(M826,"0.0000")</f>
        <v>2016|065|0.7000</v>
      </c>
      <c r="AG826" s="22" t="str">
        <f>IF(AND(B826&gt;=2015,B826&lt;=2024,C826=19,G826=41,I826=2,K826="A",L826="RBUP",M826&gt;=0.5,M826&lt;=0.85),"IN","OUT")</f>
        <v>IN</v>
      </c>
    </row>
    <row r="827" spans="1:33">
      <c r="A827" s="14" t="s">
        <v>185</v>
      </c>
      <c r="B827" s="16">
        <v>2016</v>
      </c>
      <c r="C827" s="16">
        <v>19</v>
      </c>
      <c r="D827" s="14" t="s">
        <v>80</v>
      </c>
      <c r="E827" s="16">
        <v>65</v>
      </c>
      <c r="F827" s="14" t="s">
        <v>118</v>
      </c>
      <c r="G827" s="16">
        <v>41</v>
      </c>
      <c r="H827" s="14" t="s">
        <v>186</v>
      </c>
      <c r="I827" s="16">
        <v>2</v>
      </c>
      <c r="J827" s="14" t="s">
        <v>83</v>
      </c>
      <c r="K827" s="14" t="s">
        <v>84</v>
      </c>
      <c r="L827" s="14" t="s">
        <v>85</v>
      </c>
      <c r="M827" s="23">
        <v>0.75</v>
      </c>
      <c r="N827" s="16">
        <v>128</v>
      </c>
      <c r="O827" s="16">
        <v>107</v>
      </c>
      <c r="P827" s="16">
        <v>5</v>
      </c>
      <c r="Q827" s="16">
        <v>134</v>
      </c>
      <c r="R827" s="16">
        <v>5</v>
      </c>
      <c r="S827" s="14" t="s">
        <v>86</v>
      </c>
      <c r="T827" s="16">
        <v>15772</v>
      </c>
      <c r="U827" s="16">
        <v>0</v>
      </c>
      <c r="V827" s="18">
        <v>8249302</v>
      </c>
      <c r="W827" s="18">
        <v>271284</v>
      </c>
      <c r="X827" s="18">
        <v>186774</v>
      </c>
      <c r="Y827" s="18">
        <v>0</v>
      </c>
      <c r="Z827" s="18">
        <v>0</v>
      </c>
      <c r="AA827" s="18">
        <v>0</v>
      </c>
      <c r="AB827" s="18">
        <v>12818</v>
      </c>
      <c r="AC827" s="23">
        <v>0.05</v>
      </c>
      <c r="AD827" s="14" t="str">
        <f>IF(E827=113,"Linn","Iowa ex-Linn")</f>
        <v>Iowa ex-Linn</v>
      </c>
      <c r="AE827" s="23">
        <f>IFERROR(AB827/W827,"N/M")</f>
        <v>0.04724937703661108</v>
      </c>
      <c r="AF827" s="14" t="str">
        <f>B827&amp;"|"&amp;TEXT(E827,"000")&amp;"|"&amp;TEXT(M827,"0.0000")</f>
        <v>2016|065|0.7500</v>
      </c>
      <c r="AG827" s="22" t="str">
        <f>IF(AND(B827&gt;=2015,B827&lt;=2024,C827=19,G827=41,I827=2,K827="A",L827="RBUP",M827&gt;=0.5,M827&lt;=0.85),"IN","OUT")</f>
        <v>IN</v>
      </c>
    </row>
    <row r="828" spans="1:33">
      <c r="A828" s="14" t="s">
        <v>185</v>
      </c>
      <c r="B828" s="16">
        <v>2016</v>
      </c>
      <c r="C828" s="16">
        <v>19</v>
      </c>
      <c r="D828" s="14" t="s">
        <v>80</v>
      </c>
      <c r="E828" s="16">
        <v>65</v>
      </c>
      <c r="F828" s="14" t="s">
        <v>118</v>
      </c>
      <c r="G828" s="16">
        <v>41</v>
      </c>
      <c r="H828" s="14" t="s">
        <v>186</v>
      </c>
      <c r="I828" s="16">
        <v>2</v>
      </c>
      <c r="J828" s="14" t="s">
        <v>83</v>
      </c>
      <c r="K828" s="14" t="s">
        <v>84</v>
      </c>
      <c r="L828" s="14" t="s">
        <v>85</v>
      </c>
      <c r="M828" s="23">
        <v>0.8</v>
      </c>
      <c r="N828" s="16">
        <v>336</v>
      </c>
      <c r="O828" s="16">
        <v>297</v>
      </c>
      <c r="P828" s="16">
        <v>11</v>
      </c>
      <c r="Q828" s="16">
        <v>339</v>
      </c>
      <c r="R828" s="16">
        <v>14</v>
      </c>
      <c r="S828" s="14" t="s">
        <v>86</v>
      </c>
      <c r="T828" s="16">
        <v>56630</v>
      </c>
      <c r="U828" s="16">
        <v>0</v>
      </c>
      <c r="V828" s="18">
        <v>32098826</v>
      </c>
      <c r="W828" s="18">
        <v>1379732</v>
      </c>
      <c r="X828" s="18">
        <v>880013</v>
      </c>
      <c r="Y828" s="18">
        <v>0</v>
      </c>
      <c r="Z828" s="18">
        <v>0</v>
      </c>
      <c r="AA828" s="18">
        <v>0</v>
      </c>
      <c r="AB828" s="18">
        <v>118458</v>
      </c>
      <c r="AC828" s="23">
        <v>0.09</v>
      </c>
      <c r="AD828" s="14" t="str">
        <f>IF(E828=113,"Linn","Iowa ex-Linn")</f>
        <v>Iowa ex-Linn</v>
      </c>
      <c r="AE828" s="23">
        <f>IFERROR(AB828/W828,"N/M")</f>
        <v>0.08585580388075366</v>
      </c>
      <c r="AF828" s="14" t="str">
        <f>B828&amp;"|"&amp;TEXT(E828,"000")&amp;"|"&amp;TEXT(M828,"0.0000")</f>
        <v>2016|065|0.8000</v>
      </c>
      <c r="AG828" s="22" t="str">
        <f>IF(AND(B828&gt;=2015,B828&lt;=2024,C828=19,G828=41,I828=2,K828="A",L828="RBUP",M828&gt;=0.5,M828&lt;=0.85),"IN","OUT")</f>
        <v>IN</v>
      </c>
    </row>
    <row r="829" spans="1:33">
      <c r="A829" s="14" t="s">
        <v>185</v>
      </c>
      <c r="B829" s="16">
        <v>2016</v>
      </c>
      <c r="C829" s="16">
        <v>19</v>
      </c>
      <c r="D829" s="14" t="s">
        <v>80</v>
      </c>
      <c r="E829" s="16">
        <v>65</v>
      </c>
      <c r="F829" s="14" t="s">
        <v>118</v>
      </c>
      <c r="G829" s="16">
        <v>41</v>
      </c>
      <c r="H829" s="14" t="s">
        <v>186</v>
      </c>
      <c r="I829" s="16">
        <v>2</v>
      </c>
      <c r="J829" s="14" t="s">
        <v>83</v>
      </c>
      <c r="K829" s="14" t="s">
        <v>84</v>
      </c>
      <c r="L829" s="14" t="s">
        <v>85</v>
      </c>
      <c r="M829" s="23">
        <v>0.85</v>
      </c>
      <c r="N829" s="16">
        <v>458</v>
      </c>
      <c r="O829" s="16">
        <v>410</v>
      </c>
      <c r="P829" s="16">
        <v>12</v>
      </c>
      <c r="Q829" s="16">
        <v>628</v>
      </c>
      <c r="R829" s="16">
        <v>17</v>
      </c>
      <c r="S829" s="14" t="s">
        <v>86</v>
      </c>
      <c r="T829" s="16">
        <v>99299</v>
      </c>
      <c r="U829" s="16">
        <v>0</v>
      </c>
      <c r="V829" s="18">
        <v>60083608</v>
      </c>
      <c r="W829" s="18">
        <v>3331846</v>
      </c>
      <c r="X829" s="18">
        <v>1621621</v>
      </c>
      <c r="Y829" s="18">
        <v>0</v>
      </c>
      <c r="Z829" s="18">
        <v>0</v>
      </c>
      <c r="AA829" s="18">
        <v>0</v>
      </c>
      <c r="AB829" s="18">
        <v>130294</v>
      </c>
      <c r="AC829" s="23">
        <v>0.04</v>
      </c>
      <c r="AD829" s="14" t="str">
        <f>IF(E829=113,"Linn","Iowa ex-Linn")</f>
        <v>Iowa ex-Linn</v>
      </c>
      <c r="AE829" s="23">
        <f>IFERROR(AB829/W829,"N/M")</f>
        <v>0.03910564894055728</v>
      </c>
      <c r="AF829" s="14" t="str">
        <f>B829&amp;"|"&amp;TEXT(E829,"000")&amp;"|"&amp;TEXT(M829,"0.0000")</f>
        <v>2016|065|0.8500</v>
      </c>
      <c r="AG829" s="22" t="str">
        <f>IF(AND(B829&gt;=2015,B829&lt;=2024,C829=19,G829=41,I829=2,K829="A",L829="RBUP",M829&gt;=0.5,M829&lt;=0.85),"IN","OUT")</f>
        <v>IN</v>
      </c>
    </row>
    <row r="830" spans="1:33">
      <c r="A830" s="14" t="s">
        <v>185</v>
      </c>
      <c r="B830" s="16">
        <v>2016</v>
      </c>
      <c r="C830" s="16">
        <v>19</v>
      </c>
      <c r="D830" s="14" t="s">
        <v>80</v>
      </c>
      <c r="E830" s="16">
        <v>67</v>
      </c>
      <c r="F830" s="14" t="s">
        <v>119</v>
      </c>
      <c r="G830" s="16">
        <v>41</v>
      </c>
      <c r="H830" s="14" t="s">
        <v>186</v>
      </c>
      <c r="I830" s="16">
        <v>2</v>
      </c>
      <c r="J830" s="14" t="s">
        <v>83</v>
      </c>
      <c r="K830" s="14" t="s">
        <v>84</v>
      </c>
      <c r="L830" s="14" t="s">
        <v>85</v>
      </c>
      <c r="M830" s="23">
        <v>0.5</v>
      </c>
      <c r="N830" s="16">
        <v>1</v>
      </c>
      <c r="O830" s="16">
        <v>1</v>
      </c>
      <c r="P830" s="16">
        <v>0</v>
      </c>
      <c r="Q830" s="16">
        <v>1</v>
      </c>
      <c r="R830" s="16">
        <v>0</v>
      </c>
      <c r="S830" s="14" t="s">
        <v>86</v>
      </c>
      <c r="T830" s="16">
        <v>40</v>
      </c>
      <c r="U830" s="16">
        <v>0</v>
      </c>
      <c r="V830" s="18">
        <v>14874</v>
      </c>
      <c r="W830" s="18">
        <v>107</v>
      </c>
      <c r="X830" s="18">
        <v>72</v>
      </c>
      <c r="Y830" s="18">
        <v>0</v>
      </c>
      <c r="Z830" s="18">
        <v>0</v>
      </c>
      <c r="AA830" s="18">
        <v>0</v>
      </c>
      <c r="AB830" s="18">
        <v>0</v>
      </c>
      <c r="AC830" s="23">
        <v>0</v>
      </c>
      <c r="AD830" s="14" t="str">
        <f>IF(E830=113,"Linn","Iowa ex-Linn")</f>
        <v>Iowa ex-Linn</v>
      </c>
      <c r="AE830" s="23">
        <f>IFERROR(AB830/W830,"N/M")</f>
        <v>0.0</v>
      </c>
      <c r="AF830" s="14" t="str">
        <f>B830&amp;"|"&amp;TEXT(E830,"000")&amp;"|"&amp;TEXT(M830,"0.0000")</f>
        <v>2016|067|0.5000</v>
      </c>
      <c r="AG830" s="22" t="str">
        <f>IF(AND(B830&gt;=2015,B830&lt;=2024,C830=19,G830=41,I830=2,K830="A",L830="RBUP",M830&gt;=0.5,M830&lt;=0.85),"IN","OUT")</f>
        <v>IN</v>
      </c>
    </row>
    <row r="831" spans="1:33">
      <c r="A831" s="14" t="s">
        <v>185</v>
      </c>
      <c r="B831" s="16">
        <v>2016</v>
      </c>
      <c r="C831" s="16">
        <v>19</v>
      </c>
      <c r="D831" s="14" t="s">
        <v>80</v>
      </c>
      <c r="E831" s="16">
        <v>67</v>
      </c>
      <c r="F831" s="14" t="s">
        <v>119</v>
      </c>
      <c r="G831" s="16">
        <v>41</v>
      </c>
      <c r="H831" s="14" t="s">
        <v>186</v>
      </c>
      <c r="I831" s="16">
        <v>2</v>
      </c>
      <c r="J831" s="14" t="s">
        <v>83</v>
      </c>
      <c r="K831" s="14" t="s">
        <v>84</v>
      </c>
      <c r="L831" s="14" t="s">
        <v>85</v>
      </c>
      <c r="M831" s="23">
        <v>0.6</v>
      </c>
      <c r="N831" s="16">
        <v>1</v>
      </c>
      <c r="O831" s="16">
        <v>1</v>
      </c>
      <c r="P831" s="16">
        <v>0</v>
      </c>
      <c r="Q831" s="16">
        <v>2</v>
      </c>
      <c r="R831" s="16">
        <v>0</v>
      </c>
      <c r="S831" s="14" t="s">
        <v>86</v>
      </c>
      <c r="T831" s="16">
        <v>246</v>
      </c>
      <c r="U831" s="16">
        <v>0</v>
      </c>
      <c r="V831" s="18">
        <v>103126</v>
      </c>
      <c r="W831" s="18">
        <v>1552</v>
      </c>
      <c r="X831" s="18">
        <v>993</v>
      </c>
      <c r="Y831" s="18">
        <v>0</v>
      </c>
      <c r="Z831" s="18">
        <v>0</v>
      </c>
      <c r="AA831" s="18">
        <v>0</v>
      </c>
      <c r="AB831" s="18">
        <v>0</v>
      </c>
      <c r="AC831" s="23">
        <v>0</v>
      </c>
      <c r="AD831" s="14" t="str">
        <f>IF(E831=113,"Linn","Iowa ex-Linn")</f>
        <v>Iowa ex-Linn</v>
      </c>
      <c r="AE831" s="23">
        <f>IFERROR(AB831/W831,"N/M")</f>
        <v>0.0</v>
      </c>
      <c r="AF831" s="14" t="str">
        <f>B831&amp;"|"&amp;TEXT(E831,"000")&amp;"|"&amp;TEXT(M831,"0.0000")</f>
        <v>2016|067|0.6000</v>
      </c>
      <c r="AG831" s="22" t="str">
        <f>IF(AND(B831&gt;=2015,B831&lt;=2024,C831=19,G831=41,I831=2,K831="A",L831="RBUP",M831&gt;=0.5,M831&lt;=0.85),"IN","OUT")</f>
        <v>IN</v>
      </c>
    </row>
    <row r="832" spans="1:33">
      <c r="A832" s="14" t="s">
        <v>185</v>
      </c>
      <c r="B832" s="16">
        <v>2016</v>
      </c>
      <c r="C832" s="16">
        <v>19</v>
      </c>
      <c r="D832" s="14" t="s">
        <v>80</v>
      </c>
      <c r="E832" s="16">
        <v>67</v>
      </c>
      <c r="F832" s="14" t="s">
        <v>119</v>
      </c>
      <c r="G832" s="16">
        <v>41</v>
      </c>
      <c r="H832" s="14" t="s">
        <v>186</v>
      </c>
      <c r="I832" s="16">
        <v>2</v>
      </c>
      <c r="J832" s="14" t="s">
        <v>83</v>
      </c>
      <c r="K832" s="14" t="s">
        <v>84</v>
      </c>
      <c r="L832" s="14" t="s">
        <v>85</v>
      </c>
      <c r="M832" s="23">
        <v>0.65</v>
      </c>
      <c r="N832" s="16">
        <v>3</v>
      </c>
      <c r="O832" s="16">
        <v>3</v>
      </c>
      <c r="P832" s="16">
        <v>0</v>
      </c>
      <c r="Q832" s="16">
        <v>6</v>
      </c>
      <c r="R832" s="16">
        <v>0</v>
      </c>
      <c r="S832" s="14" t="s">
        <v>86</v>
      </c>
      <c r="T832" s="16">
        <v>238</v>
      </c>
      <c r="U832" s="16">
        <v>0</v>
      </c>
      <c r="V832" s="18">
        <v>97252</v>
      </c>
      <c r="W832" s="18">
        <v>2982</v>
      </c>
      <c r="X832" s="18">
        <v>1759</v>
      </c>
      <c r="Y832" s="18">
        <v>0</v>
      </c>
      <c r="Z832" s="18">
        <v>0</v>
      </c>
      <c r="AA832" s="18">
        <v>0</v>
      </c>
      <c r="AB832" s="18">
        <v>0</v>
      </c>
      <c r="AC832" s="23">
        <v>0</v>
      </c>
      <c r="AD832" s="14" t="str">
        <f>IF(E832=113,"Linn","Iowa ex-Linn")</f>
        <v>Iowa ex-Linn</v>
      </c>
      <c r="AE832" s="23">
        <f>IFERROR(AB832/W832,"N/M")</f>
        <v>0.0</v>
      </c>
      <c r="AF832" s="14" t="str">
        <f>B832&amp;"|"&amp;TEXT(E832,"000")&amp;"|"&amp;TEXT(M832,"0.0000")</f>
        <v>2016|067|0.6500</v>
      </c>
      <c r="AG832" s="22" t="str">
        <f>IF(AND(B832&gt;=2015,B832&lt;=2024,C832=19,G832=41,I832=2,K832="A",L832="RBUP",M832&gt;=0.5,M832&lt;=0.85),"IN","OUT")</f>
        <v>IN</v>
      </c>
    </row>
    <row r="833" spans="1:33">
      <c r="A833" s="14" t="s">
        <v>185</v>
      </c>
      <c r="B833" s="16">
        <v>2016</v>
      </c>
      <c r="C833" s="16">
        <v>19</v>
      </c>
      <c r="D833" s="14" t="s">
        <v>80</v>
      </c>
      <c r="E833" s="16">
        <v>67</v>
      </c>
      <c r="F833" s="14" t="s">
        <v>119</v>
      </c>
      <c r="G833" s="16">
        <v>41</v>
      </c>
      <c r="H833" s="14" t="s">
        <v>186</v>
      </c>
      <c r="I833" s="16">
        <v>2</v>
      </c>
      <c r="J833" s="14" t="s">
        <v>83</v>
      </c>
      <c r="K833" s="14" t="s">
        <v>84</v>
      </c>
      <c r="L833" s="14" t="s">
        <v>85</v>
      </c>
      <c r="M833" s="23">
        <v>0.7</v>
      </c>
      <c r="N833" s="16">
        <v>23</v>
      </c>
      <c r="O833" s="16">
        <v>21</v>
      </c>
      <c r="P833" s="16">
        <v>0</v>
      </c>
      <c r="Q833" s="16">
        <v>22</v>
      </c>
      <c r="R833" s="16">
        <v>0</v>
      </c>
      <c r="S833" s="14" t="s">
        <v>86</v>
      </c>
      <c r="T833" s="16">
        <v>1698</v>
      </c>
      <c r="U833" s="16">
        <v>0</v>
      </c>
      <c r="V833" s="18">
        <v>819013</v>
      </c>
      <c r="W833" s="18">
        <v>25043</v>
      </c>
      <c r="X833" s="18">
        <v>17361</v>
      </c>
      <c r="Y833" s="18">
        <v>0</v>
      </c>
      <c r="Z833" s="18">
        <v>0</v>
      </c>
      <c r="AA833" s="18">
        <v>0</v>
      </c>
      <c r="AB833" s="18">
        <v>0</v>
      </c>
      <c r="AC833" s="23">
        <v>0</v>
      </c>
      <c r="AD833" s="14" t="str">
        <f>IF(E833=113,"Linn","Iowa ex-Linn")</f>
        <v>Iowa ex-Linn</v>
      </c>
      <c r="AE833" s="23">
        <f>IFERROR(AB833/W833,"N/M")</f>
        <v>0.0</v>
      </c>
      <c r="AF833" s="14" t="str">
        <f>B833&amp;"|"&amp;TEXT(E833,"000")&amp;"|"&amp;TEXT(M833,"0.0000")</f>
        <v>2016|067|0.7000</v>
      </c>
      <c r="AG833" s="22" t="str">
        <f>IF(AND(B833&gt;=2015,B833&lt;=2024,C833=19,G833=41,I833=2,K833="A",L833="RBUP",M833&gt;=0.5,M833&lt;=0.85),"IN","OUT")</f>
        <v>IN</v>
      </c>
    </row>
    <row r="834" spans="1:33">
      <c r="A834" s="14" t="s">
        <v>185</v>
      </c>
      <c r="B834" s="16">
        <v>2016</v>
      </c>
      <c r="C834" s="16">
        <v>19</v>
      </c>
      <c r="D834" s="14" t="s">
        <v>80</v>
      </c>
      <c r="E834" s="16">
        <v>67</v>
      </c>
      <c r="F834" s="14" t="s">
        <v>119</v>
      </c>
      <c r="G834" s="16">
        <v>41</v>
      </c>
      <c r="H834" s="14" t="s">
        <v>186</v>
      </c>
      <c r="I834" s="16">
        <v>2</v>
      </c>
      <c r="J834" s="14" t="s">
        <v>83</v>
      </c>
      <c r="K834" s="14" t="s">
        <v>84</v>
      </c>
      <c r="L834" s="14" t="s">
        <v>85</v>
      </c>
      <c r="M834" s="23">
        <v>0.75</v>
      </c>
      <c r="N834" s="16">
        <v>74</v>
      </c>
      <c r="O834" s="16">
        <v>65</v>
      </c>
      <c r="P834" s="16">
        <v>2</v>
      </c>
      <c r="Q834" s="16">
        <v>96</v>
      </c>
      <c r="R834" s="16">
        <v>2</v>
      </c>
      <c r="S834" s="14" t="s">
        <v>86</v>
      </c>
      <c r="T834" s="16">
        <v>8882</v>
      </c>
      <c r="U834" s="16">
        <v>0</v>
      </c>
      <c r="V834" s="18">
        <v>4506517</v>
      </c>
      <c r="W834" s="18">
        <v>191931</v>
      </c>
      <c r="X834" s="18">
        <v>122070</v>
      </c>
      <c r="Y834" s="18">
        <v>0</v>
      </c>
      <c r="Z834" s="18">
        <v>0</v>
      </c>
      <c r="AA834" s="18">
        <v>0</v>
      </c>
      <c r="AB834" s="18">
        <v>12668</v>
      </c>
      <c r="AC834" s="23">
        <v>0.07000000000000001</v>
      </c>
      <c r="AD834" s="14" t="str">
        <f>IF(E834=113,"Linn","Iowa ex-Linn")</f>
        <v>Iowa ex-Linn</v>
      </c>
      <c r="AE834" s="23">
        <f>IFERROR(AB834/W834,"N/M")</f>
        <v>0.06600288645398607</v>
      </c>
      <c r="AF834" s="14" t="str">
        <f>B834&amp;"|"&amp;TEXT(E834,"000")&amp;"|"&amp;TEXT(M834,"0.0000")</f>
        <v>2016|067|0.7500</v>
      </c>
      <c r="AG834" s="22" t="str">
        <f>IF(AND(B834&gt;=2015,B834&lt;=2024,C834=19,G834=41,I834=2,K834="A",L834="RBUP",M834&gt;=0.5,M834&lt;=0.85),"IN","OUT")</f>
        <v>IN</v>
      </c>
    </row>
    <row r="835" spans="1:33">
      <c r="A835" s="14" t="s">
        <v>185</v>
      </c>
      <c r="B835" s="16">
        <v>2016</v>
      </c>
      <c r="C835" s="16">
        <v>19</v>
      </c>
      <c r="D835" s="14" t="s">
        <v>80</v>
      </c>
      <c r="E835" s="16">
        <v>67</v>
      </c>
      <c r="F835" s="14" t="s">
        <v>119</v>
      </c>
      <c r="G835" s="16">
        <v>41</v>
      </c>
      <c r="H835" s="14" t="s">
        <v>186</v>
      </c>
      <c r="I835" s="16">
        <v>2</v>
      </c>
      <c r="J835" s="14" t="s">
        <v>83</v>
      </c>
      <c r="K835" s="14" t="s">
        <v>84</v>
      </c>
      <c r="L835" s="14" t="s">
        <v>85</v>
      </c>
      <c r="M835" s="23">
        <v>0.8</v>
      </c>
      <c r="N835" s="16">
        <v>274</v>
      </c>
      <c r="O835" s="16">
        <v>251</v>
      </c>
      <c r="P835" s="16">
        <v>9</v>
      </c>
      <c r="Q835" s="16">
        <v>329</v>
      </c>
      <c r="R835" s="16">
        <v>10</v>
      </c>
      <c r="S835" s="14" t="s">
        <v>86</v>
      </c>
      <c r="T835" s="16">
        <v>55992</v>
      </c>
      <c r="U835" s="16">
        <v>0</v>
      </c>
      <c r="V835" s="18">
        <v>31985708</v>
      </c>
      <c r="W835" s="18">
        <v>1473988</v>
      </c>
      <c r="X835" s="18">
        <v>926891</v>
      </c>
      <c r="Y835" s="18">
        <v>0</v>
      </c>
      <c r="Z835" s="18">
        <v>0</v>
      </c>
      <c r="AA835" s="18">
        <v>0</v>
      </c>
      <c r="AB835" s="18">
        <v>134165</v>
      </c>
      <c r="AC835" s="23">
        <v>0.09</v>
      </c>
      <c r="AD835" s="14" t="str">
        <f>IF(E835=113,"Linn","Iowa ex-Linn")</f>
        <v>Iowa ex-Linn</v>
      </c>
      <c r="AE835" s="23">
        <f>IFERROR(AB835/W835,"N/M")</f>
        <v>0.09102177222609682</v>
      </c>
      <c r="AF835" s="14" t="str">
        <f>B835&amp;"|"&amp;TEXT(E835,"000")&amp;"|"&amp;TEXT(M835,"0.0000")</f>
        <v>2016|067|0.8000</v>
      </c>
      <c r="AG835" s="22" t="str">
        <f>IF(AND(B835&gt;=2015,B835&lt;=2024,C835=19,G835=41,I835=2,K835="A",L835="RBUP",M835&gt;=0.5,M835&lt;=0.85),"IN","OUT")</f>
        <v>IN</v>
      </c>
    </row>
    <row r="836" spans="1:33">
      <c r="A836" s="14" t="s">
        <v>185</v>
      </c>
      <c r="B836" s="16">
        <v>2016</v>
      </c>
      <c r="C836" s="16">
        <v>19</v>
      </c>
      <c r="D836" s="14" t="s">
        <v>80</v>
      </c>
      <c r="E836" s="16">
        <v>67</v>
      </c>
      <c r="F836" s="14" t="s">
        <v>119</v>
      </c>
      <c r="G836" s="16">
        <v>41</v>
      </c>
      <c r="H836" s="14" t="s">
        <v>186</v>
      </c>
      <c r="I836" s="16">
        <v>2</v>
      </c>
      <c r="J836" s="14" t="s">
        <v>83</v>
      </c>
      <c r="K836" s="14" t="s">
        <v>84</v>
      </c>
      <c r="L836" s="14" t="s">
        <v>85</v>
      </c>
      <c r="M836" s="23">
        <v>0.85</v>
      </c>
      <c r="N836" s="16">
        <v>311</v>
      </c>
      <c r="O836" s="16">
        <v>252</v>
      </c>
      <c r="P836" s="16">
        <v>30</v>
      </c>
      <c r="Q836" s="16">
        <v>437</v>
      </c>
      <c r="R836" s="16">
        <v>39</v>
      </c>
      <c r="S836" s="14" t="s">
        <v>86</v>
      </c>
      <c r="T836" s="16">
        <v>65246</v>
      </c>
      <c r="U836" s="16">
        <v>0</v>
      </c>
      <c r="V836" s="18">
        <v>38459241</v>
      </c>
      <c r="W836" s="18">
        <v>2269209</v>
      </c>
      <c r="X836" s="18">
        <v>1072924</v>
      </c>
      <c r="Y836" s="18">
        <v>0</v>
      </c>
      <c r="Z836" s="18">
        <v>0</v>
      </c>
      <c r="AA836" s="18">
        <v>0</v>
      </c>
      <c r="AB836" s="18">
        <v>250942</v>
      </c>
      <c r="AC836" s="23">
        <v>0.11</v>
      </c>
      <c r="AD836" s="14" t="str">
        <f>IF(E836=113,"Linn","Iowa ex-Linn")</f>
        <v>Iowa ex-Linn</v>
      </c>
      <c r="AE836" s="23">
        <f>IFERROR(AB836/W836,"N/M")</f>
        <v>0.11058567104220017</v>
      </c>
      <c r="AF836" s="14" t="str">
        <f>B836&amp;"|"&amp;TEXT(E836,"000")&amp;"|"&amp;TEXT(M836,"0.0000")</f>
        <v>2016|067|0.8500</v>
      </c>
      <c r="AG836" s="22" t="str">
        <f>IF(AND(B836&gt;=2015,B836&lt;=2024,C836=19,G836=41,I836=2,K836="A",L836="RBUP",M836&gt;=0.5,M836&lt;=0.85),"IN","OUT")</f>
        <v>IN</v>
      </c>
    </row>
    <row r="837" spans="1:33">
      <c r="A837" s="14" t="s">
        <v>185</v>
      </c>
      <c r="B837" s="16">
        <v>2016</v>
      </c>
      <c r="C837" s="16">
        <v>19</v>
      </c>
      <c r="D837" s="14" t="s">
        <v>80</v>
      </c>
      <c r="E837" s="16">
        <v>69</v>
      </c>
      <c r="F837" s="14" t="s">
        <v>120</v>
      </c>
      <c r="G837" s="16">
        <v>41</v>
      </c>
      <c r="H837" s="14" t="s">
        <v>186</v>
      </c>
      <c r="I837" s="16">
        <v>2</v>
      </c>
      <c r="J837" s="14" t="s">
        <v>83</v>
      </c>
      <c r="K837" s="14" t="s">
        <v>84</v>
      </c>
      <c r="L837" s="14" t="s">
        <v>85</v>
      </c>
      <c r="M837" s="23">
        <v>0.6</v>
      </c>
      <c r="N837" s="16">
        <v>2</v>
      </c>
      <c r="O837" s="16">
        <v>2</v>
      </c>
      <c r="P837" s="16">
        <v>0</v>
      </c>
      <c r="Q837" s="16">
        <v>2</v>
      </c>
      <c r="R837" s="16">
        <v>0</v>
      </c>
      <c r="S837" s="14" t="s">
        <v>86</v>
      </c>
      <c r="T837" s="16">
        <v>76</v>
      </c>
      <c r="U837" s="16">
        <v>0</v>
      </c>
      <c r="V837" s="18">
        <v>24222</v>
      </c>
      <c r="W837" s="18">
        <v>2530</v>
      </c>
      <c r="X837" s="18">
        <v>1620</v>
      </c>
      <c r="Y837" s="18">
        <v>0</v>
      </c>
      <c r="Z837" s="18">
        <v>0</v>
      </c>
      <c r="AA837" s="18">
        <v>0</v>
      </c>
      <c r="AB837" s="18">
        <v>0</v>
      </c>
      <c r="AC837" s="23">
        <v>0</v>
      </c>
      <c r="AD837" s="14" t="str">
        <f>IF(E837=113,"Linn","Iowa ex-Linn")</f>
        <v>Iowa ex-Linn</v>
      </c>
      <c r="AE837" s="23">
        <f>IFERROR(AB837/W837,"N/M")</f>
        <v>0.0</v>
      </c>
      <c r="AF837" s="14" t="str">
        <f>B837&amp;"|"&amp;TEXT(E837,"000")&amp;"|"&amp;TEXT(M837,"0.0000")</f>
        <v>2016|069|0.6000</v>
      </c>
      <c r="AG837" s="22" t="str">
        <f>IF(AND(B837&gt;=2015,B837&lt;=2024,C837=19,G837=41,I837=2,K837="A",L837="RBUP",M837&gt;=0.5,M837&lt;=0.85),"IN","OUT")</f>
        <v>IN</v>
      </c>
    </row>
    <row r="838" spans="1:33">
      <c r="A838" s="14" t="s">
        <v>185</v>
      </c>
      <c r="B838" s="16">
        <v>2016</v>
      </c>
      <c r="C838" s="16">
        <v>19</v>
      </c>
      <c r="D838" s="14" t="s">
        <v>80</v>
      </c>
      <c r="E838" s="16">
        <v>69</v>
      </c>
      <c r="F838" s="14" t="s">
        <v>120</v>
      </c>
      <c r="G838" s="16">
        <v>41</v>
      </c>
      <c r="H838" s="14" t="s">
        <v>186</v>
      </c>
      <c r="I838" s="16">
        <v>2</v>
      </c>
      <c r="J838" s="14" t="s">
        <v>83</v>
      </c>
      <c r="K838" s="14" t="s">
        <v>84</v>
      </c>
      <c r="L838" s="14" t="s">
        <v>85</v>
      </c>
      <c r="M838" s="23">
        <v>0.65</v>
      </c>
      <c r="N838" s="16">
        <v>2</v>
      </c>
      <c r="O838" s="16">
        <v>2</v>
      </c>
      <c r="P838" s="16">
        <v>0</v>
      </c>
      <c r="Q838" s="16">
        <v>3</v>
      </c>
      <c r="R838" s="16">
        <v>0</v>
      </c>
      <c r="S838" s="14" t="s">
        <v>86</v>
      </c>
      <c r="T838" s="16">
        <v>152</v>
      </c>
      <c r="U838" s="16">
        <v>0</v>
      </c>
      <c r="V838" s="18">
        <v>76794</v>
      </c>
      <c r="W838" s="18">
        <v>1187</v>
      </c>
      <c r="X838" s="18">
        <v>701</v>
      </c>
      <c r="Y838" s="18">
        <v>0</v>
      </c>
      <c r="Z838" s="18">
        <v>0</v>
      </c>
      <c r="AA838" s="18">
        <v>0</v>
      </c>
      <c r="AB838" s="18">
        <v>0</v>
      </c>
      <c r="AC838" s="23">
        <v>0</v>
      </c>
      <c r="AD838" s="14" t="str">
        <f>IF(E838=113,"Linn","Iowa ex-Linn")</f>
        <v>Iowa ex-Linn</v>
      </c>
      <c r="AE838" s="23">
        <f>IFERROR(AB838/W838,"N/M")</f>
        <v>0.0</v>
      </c>
      <c r="AF838" s="14" t="str">
        <f>B838&amp;"|"&amp;TEXT(E838,"000")&amp;"|"&amp;TEXT(M838,"0.0000")</f>
        <v>2016|069|0.6500</v>
      </c>
      <c r="AG838" s="22" t="str">
        <f>IF(AND(B838&gt;=2015,B838&lt;=2024,C838=19,G838=41,I838=2,K838="A",L838="RBUP",M838&gt;=0.5,M838&lt;=0.85),"IN","OUT")</f>
        <v>IN</v>
      </c>
    </row>
    <row r="839" spans="1:33">
      <c r="A839" s="14" t="s">
        <v>185</v>
      </c>
      <c r="B839" s="16">
        <v>2016</v>
      </c>
      <c r="C839" s="16">
        <v>19</v>
      </c>
      <c r="D839" s="14" t="s">
        <v>80</v>
      </c>
      <c r="E839" s="16">
        <v>69</v>
      </c>
      <c r="F839" s="14" t="s">
        <v>120</v>
      </c>
      <c r="G839" s="16">
        <v>41</v>
      </c>
      <c r="H839" s="14" t="s">
        <v>186</v>
      </c>
      <c r="I839" s="16">
        <v>2</v>
      </c>
      <c r="J839" s="14" t="s">
        <v>83</v>
      </c>
      <c r="K839" s="14" t="s">
        <v>84</v>
      </c>
      <c r="L839" s="14" t="s">
        <v>85</v>
      </c>
      <c r="M839" s="23">
        <v>0.7</v>
      </c>
      <c r="N839" s="16">
        <v>20</v>
      </c>
      <c r="O839" s="16">
        <v>19</v>
      </c>
      <c r="P839" s="16">
        <v>0</v>
      </c>
      <c r="Q839" s="16">
        <v>27</v>
      </c>
      <c r="R839" s="16">
        <v>0</v>
      </c>
      <c r="S839" s="14" t="s">
        <v>86</v>
      </c>
      <c r="T839" s="16">
        <v>2229</v>
      </c>
      <c r="U839" s="16">
        <v>0</v>
      </c>
      <c r="V839" s="18">
        <v>1077145</v>
      </c>
      <c r="W839" s="18">
        <v>28487</v>
      </c>
      <c r="X839" s="18">
        <v>17644</v>
      </c>
      <c r="Y839" s="18">
        <v>0</v>
      </c>
      <c r="Z839" s="18">
        <v>0</v>
      </c>
      <c r="AA839" s="18">
        <v>0</v>
      </c>
      <c r="AB839" s="18">
        <v>0</v>
      </c>
      <c r="AC839" s="23">
        <v>0</v>
      </c>
      <c r="AD839" s="14" t="str">
        <f>IF(E839=113,"Linn","Iowa ex-Linn")</f>
        <v>Iowa ex-Linn</v>
      </c>
      <c r="AE839" s="23">
        <f>IFERROR(AB839/W839,"N/M")</f>
        <v>0.0</v>
      </c>
      <c r="AF839" s="14" t="str">
        <f>B839&amp;"|"&amp;TEXT(E839,"000")&amp;"|"&amp;TEXT(M839,"0.0000")</f>
        <v>2016|069|0.7000</v>
      </c>
      <c r="AG839" s="22" t="str">
        <f>IF(AND(B839&gt;=2015,B839&lt;=2024,C839=19,G839=41,I839=2,K839="A",L839="RBUP",M839&gt;=0.5,M839&lt;=0.85),"IN","OUT")</f>
        <v>IN</v>
      </c>
    </row>
    <row r="840" spans="1:33">
      <c r="A840" s="14" t="s">
        <v>185</v>
      </c>
      <c r="B840" s="16">
        <v>2016</v>
      </c>
      <c r="C840" s="16">
        <v>19</v>
      </c>
      <c r="D840" s="14" t="s">
        <v>80</v>
      </c>
      <c r="E840" s="16">
        <v>69</v>
      </c>
      <c r="F840" s="14" t="s">
        <v>120</v>
      </c>
      <c r="G840" s="16">
        <v>41</v>
      </c>
      <c r="H840" s="14" t="s">
        <v>186</v>
      </c>
      <c r="I840" s="16">
        <v>2</v>
      </c>
      <c r="J840" s="14" t="s">
        <v>83</v>
      </c>
      <c r="K840" s="14" t="s">
        <v>84</v>
      </c>
      <c r="L840" s="14" t="s">
        <v>85</v>
      </c>
      <c r="M840" s="23">
        <v>0.75</v>
      </c>
      <c r="N840" s="16">
        <v>69</v>
      </c>
      <c r="O840" s="16">
        <v>55</v>
      </c>
      <c r="P840" s="16">
        <v>3</v>
      </c>
      <c r="Q840" s="16">
        <v>62</v>
      </c>
      <c r="R840" s="16">
        <v>3</v>
      </c>
      <c r="S840" s="14" t="s">
        <v>86</v>
      </c>
      <c r="T840" s="16">
        <v>7959</v>
      </c>
      <c r="U840" s="16">
        <v>0</v>
      </c>
      <c r="V840" s="18">
        <v>4178723</v>
      </c>
      <c r="W840" s="18">
        <v>133431</v>
      </c>
      <c r="X840" s="18">
        <v>88271</v>
      </c>
      <c r="Y840" s="18">
        <v>0</v>
      </c>
      <c r="Z840" s="18">
        <v>0</v>
      </c>
      <c r="AA840" s="18">
        <v>0</v>
      </c>
      <c r="AB840" s="18">
        <v>3124</v>
      </c>
      <c r="AC840" s="23">
        <v>0.02</v>
      </c>
      <c r="AD840" s="14" t="str">
        <f>IF(E840=113,"Linn","Iowa ex-Linn")</f>
        <v>Iowa ex-Linn</v>
      </c>
      <c r="AE840" s="23">
        <f>IFERROR(AB840/W840,"N/M")</f>
        <v>0.023412850087311046</v>
      </c>
      <c r="AF840" s="14" t="str">
        <f>B840&amp;"|"&amp;TEXT(E840,"000")&amp;"|"&amp;TEXT(M840,"0.0000")</f>
        <v>2016|069|0.7500</v>
      </c>
      <c r="AG840" s="22" t="str">
        <f>IF(AND(B840&gt;=2015,B840&lt;=2024,C840=19,G840=41,I840=2,K840="A",L840="RBUP",M840&gt;=0.5,M840&lt;=0.85),"IN","OUT")</f>
        <v>IN</v>
      </c>
    </row>
    <row r="841" spans="1:33">
      <c r="A841" s="14" t="s">
        <v>185</v>
      </c>
      <c r="B841" s="16">
        <v>2016</v>
      </c>
      <c r="C841" s="16">
        <v>19</v>
      </c>
      <c r="D841" s="14" t="s">
        <v>80</v>
      </c>
      <c r="E841" s="16">
        <v>69</v>
      </c>
      <c r="F841" s="14" t="s">
        <v>120</v>
      </c>
      <c r="G841" s="16">
        <v>41</v>
      </c>
      <c r="H841" s="14" t="s">
        <v>186</v>
      </c>
      <c r="I841" s="16">
        <v>2</v>
      </c>
      <c r="J841" s="14" t="s">
        <v>83</v>
      </c>
      <c r="K841" s="14" t="s">
        <v>84</v>
      </c>
      <c r="L841" s="14" t="s">
        <v>85</v>
      </c>
      <c r="M841" s="23">
        <v>0.8</v>
      </c>
      <c r="N841" s="16">
        <v>233</v>
      </c>
      <c r="O841" s="16">
        <v>200</v>
      </c>
      <c r="P841" s="16">
        <v>4</v>
      </c>
      <c r="Q841" s="16">
        <v>330</v>
      </c>
      <c r="R841" s="16">
        <v>5</v>
      </c>
      <c r="S841" s="14" t="s">
        <v>86</v>
      </c>
      <c r="T841" s="16">
        <v>47493</v>
      </c>
      <c r="U841" s="16">
        <v>0</v>
      </c>
      <c r="V841" s="18">
        <v>27089506</v>
      </c>
      <c r="W841" s="18">
        <v>1088592</v>
      </c>
      <c r="X841" s="18">
        <v>625042</v>
      </c>
      <c r="Y841" s="18">
        <v>0</v>
      </c>
      <c r="Z841" s="18">
        <v>0</v>
      </c>
      <c r="AA841" s="18">
        <v>0</v>
      </c>
      <c r="AB841" s="18">
        <v>29604</v>
      </c>
      <c r="AC841" s="23">
        <v>0.03</v>
      </c>
      <c r="AD841" s="14" t="str">
        <f>IF(E841=113,"Linn","Iowa ex-Linn")</f>
        <v>Iowa ex-Linn</v>
      </c>
      <c r="AE841" s="23">
        <f>IFERROR(AB841/W841,"N/M")</f>
        <v>0.027194761673795143</v>
      </c>
      <c r="AF841" s="14" t="str">
        <f>B841&amp;"|"&amp;TEXT(E841,"000")&amp;"|"&amp;TEXT(M841,"0.0000")</f>
        <v>2016|069|0.8000</v>
      </c>
      <c r="AG841" s="22" t="str">
        <f>IF(AND(B841&gt;=2015,B841&lt;=2024,C841=19,G841=41,I841=2,K841="A",L841="RBUP",M841&gt;=0.5,M841&lt;=0.85),"IN","OUT")</f>
        <v>IN</v>
      </c>
    </row>
    <row r="842" spans="1:33">
      <c r="A842" s="14" t="s">
        <v>185</v>
      </c>
      <c r="B842" s="16">
        <v>2016</v>
      </c>
      <c r="C842" s="16">
        <v>19</v>
      </c>
      <c r="D842" s="14" t="s">
        <v>80</v>
      </c>
      <c r="E842" s="16">
        <v>69</v>
      </c>
      <c r="F842" s="14" t="s">
        <v>120</v>
      </c>
      <c r="G842" s="16">
        <v>41</v>
      </c>
      <c r="H842" s="14" t="s">
        <v>186</v>
      </c>
      <c r="I842" s="16">
        <v>2</v>
      </c>
      <c r="J842" s="14" t="s">
        <v>83</v>
      </c>
      <c r="K842" s="14" t="s">
        <v>84</v>
      </c>
      <c r="L842" s="14" t="s">
        <v>85</v>
      </c>
      <c r="M842" s="23">
        <v>0.85</v>
      </c>
      <c r="N842" s="16">
        <v>457</v>
      </c>
      <c r="O842" s="16">
        <v>408</v>
      </c>
      <c r="P842" s="16">
        <v>21</v>
      </c>
      <c r="Q842" s="16">
        <v>758</v>
      </c>
      <c r="R842" s="16">
        <v>23</v>
      </c>
      <c r="S842" s="14" t="s">
        <v>86</v>
      </c>
      <c r="T842" s="16">
        <v>140705</v>
      </c>
      <c r="U842" s="16">
        <v>0</v>
      </c>
      <c r="V842" s="18">
        <v>85861832</v>
      </c>
      <c r="W842" s="18">
        <v>4280023</v>
      </c>
      <c r="X842" s="18">
        <v>2025784</v>
      </c>
      <c r="Y842" s="18">
        <v>0</v>
      </c>
      <c r="Z842" s="18">
        <v>0</v>
      </c>
      <c r="AA842" s="18">
        <v>0</v>
      </c>
      <c r="AB842" s="18">
        <v>81729</v>
      </c>
      <c r="AC842" s="23">
        <v>0.02</v>
      </c>
      <c r="AD842" s="14" t="str">
        <f>IF(E842=113,"Linn","Iowa ex-Linn")</f>
        <v>Iowa ex-Linn</v>
      </c>
      <c r="AE842" s="23">
        <f>IFERROR(AB842/W842,"N/M")</f>
        <v>0.01909545813188387</v>
      </c>
      <c r="AF842" s="14" t="str">
        <f>B842&amp;"|"&amp;TEXT(E842,"000")&amp;"|"&amp;TEXT(M842,"0.0000")</f>
        <v>2016|069|0.8500</v>
      </c>
      <c r="AG842" s="22" t="str">
        <f>IF(AND(B842&gt;=2015,B842&lt;=2024,C842=19,G842=41,I842=2,K842="A",L842="RBUP",M842&gt;=0.5,M842&lt;=0.85),"IN","OUT")</f>
        <v>IN</v>
      </c>
    </row>
    <row r="843" spans="1:33">
      <c r="A843" s="14" t="s">
        <v>185</v>
      </c>
      <c r="B843" s="16">
        <v>2016</v>
      </c>
      <c r="C843" s="16">
        <v>19</v>
      </c>
      <c r="D843" s="14" t="s">
        <v>80</v>
      </c>
      <c r="E843" s="16">
        <v>71</v>
      </c>
      <c r="F843" s="14" t="s">
        <v>121</v>
      </c>
      <c r="G843" s="16">
        <v>41</v>
      </c>
      <c r="H843" s="14" t="s">
        <v>186</v>
      </c>
      <c r="I843" s="16">
        <v>2</v>
      </c>
      <c r="J843" s="14" t="s">
        <v>83</v>
      </c>
      <c r="K843" s="14" t="s">
        <v>84</v>
      </c>
      <c r="L843" s="14" t="s">
        <v>85</v>
      </c>
      <c r="M843" s="23">
        <v>0.5</v>
      </c>
      <c r="N843" s="16">
        <v>5</v>
      </c>
      <c r="O843" s="16">
        <v>5</v>
      </c>
      <c r="P843" s="16">
        <v>0</v>
      </c>
      <c r="Q843" s="16">
        <v>7</v>
      </c>
      <c r="R843" s="16">
        <v>0</v>
      </c>
      <c r="S843" s="14" t="s">
        <v>86</v>
      </c>
      <c r="T843" s="16">
        <v>557</v>
      </c>
      <c r="U843" s="16">
        <v>0</v>
      </c>
      <c r="V843" s="18">
        <v>170016</v>
      </c>
      <c r="W843" s="18">
        <v>4510</v>
      </c>
      <c r="X843" s="18">
        <v>3074</v>
      </c>
      <c r="Y843" s="18">
        <v>0</v>
      </c>
      <c r="Z843" s="18">
        <v>0</v>
      </c>
      <c r="AA843" s="18">
        <v>0</v>
      </c>
      <c r="AB843" s="18">
        <v>0</v>
      </c>
      <c r="AC843" s="23">
        <v>0</v>
      </c>
      <c r="AD843" s="14" t="str">
        <f>IF(E843=113,"Linn","Iowa ex-Linn")</f>
        <v>Iowa ex-Linn</v>
      </c>
      <c r="AE843" s="23">
        <f>IFERROR(AB843/W843,"N/M")</f>
        <v>0.0</v>
      </c>
      <c r="AF843" s="14" t="str">
        <f>B843&amp;"|"&amp;TEXT(E843,"000")&amp;"|"&amp;TEXT(M843,"0.0000")</f>
        <v>2016|071|0.5000</v>
      </c>
      <c r="AG843" s="22" t="str">
        <f>IF(AND(B843&gt;=2015,B843&lt;=2024,C843=19,G843=41,I843=2,K843="A",L843="RBUP",M843&gt;=0.5,M843&lt;=0.85),"IN","OUT")</f>
        <v>IN</v>
      </c>
    </row>
    <row r="844" spans="1:33">
      <c r="A844" s="14" t="s">
        <v>185</v>
      </c>
      <c r="B844" s="16">
        <v>2016</v>
      </c>
      <c r="C844" s="16">
        <v>19</v>
      </c>
      <c r="D844" s="14" t="s">
        <v>80</v>
      </c>
      <c r="E844" s="16">
        <v>71</v>
      </c>
      <c r="F844" s="14" t="s">
        <v>121</v>
      </c>
      <c r="G844" s="16">
        <v>41</v>
      </c>
      <c r="H844" s="14" t="s">
        <v>186</v>
      </c>
      <c r="I844" s="16">
        <v>2</v>
      </c>
      <c r="J844" s="14" t="s">
        <v>83</v>
      </c>
      <c r="K844" s="14" t="s">
        <v>84</v>
      </c>
      <c r="L844" s="14" t="s">
        <v>85</v>
      </c>
      <c r="M844" s="23">
        <v>0.6</v>
      </c>
      <c r="N844" s="16">
        <v>5</v>
      </c>
      <c r="O844" s="16">
        <v>4</v>
      </c>
      <c r="P844" s="16">
        <v>0</v>
      </c>
      <c r="Q844" s="16">
        <v>14</v>
      </c>
      <c r="R844" s="16">
        <v>0</v>
      </c>
      <c r="S844" s="14" t="s">
        <v>86</v>
      </c>
      <c r="T844" s="16">
        <v>706</v>
      </c>
      <c r="U844" s="16">
        <v>0</v>
      </c>
      <c r="V844" s="18">
        <v>319597</v>
      </c>
      <c r="W844" s="18">
        <v>15518</v>
      </c>
      <c r="X844" s="18">
        <v>9930</v>
      </c>
      <c r="Y844" s="18">
        <v>0</v>
      </c>
      <c r="Z844" s="18">
        <v>0</v>
      </c>
      <c r="AA844" s="18">
        <v>0</v>
      </c>
      <c r="AB844" s="18">
        <v>0</v>
      </c>
      <c r="AC844" s="23">
        <v>0</v>
      </c>
      <c r="AD844" s="14" t="str">
        <f>IF(E844=113,"Linn","Iowa ex-Linn")</f>
        <v>Iowa ex-Linn</v>
      </c>
      <c r="AE844" s="23">
        <f>IFERROR(AB844/W844,"N/M")</f>
        <v>0.0</v>
      </c>
      <c r="AF844" s="14" t="str">
        <f>B844&amp;"|"&amp;TEXT(E844,"000")&amp;"|"&amp;TEXT(M844,"0.0000")</f>
        <v>2016|071|0.6000</v>
      </c>
      <c r="AG844" s="22" t="str">
        <f>IF(AND(B844&gt;=2015,B844&lt;=2024,C844=19,G844=41,I844=2,K844="A",L844="RBUP",M844&gt;=0.5,M844&lt;=0.85),"IN","OUT")</f>
        <v>IN</v>
      </c>
    </row>
    <row r="845" spans="1:33">
      <c r="A845" s="14" t="s">
        <v>185</v>
      </c>
      <c r="B845" s="16">
        <v>2016</v>
      </c>
      <c r="C845" s="16">
        <v>19</v>
      </c>
      <c r="D845" s="14" t="s">
        <v>80</v>
      </c>
      <c r="E845" s="16">
        <v>71</v>
      </c>
      <c r="F845" s="14" t="s">
        <v>121</v>
      </c>
      <c r="G845" s="16">
        <v>41</v>
      </c>
      <c r="H845" s="14" t="s">
        <v>186</v>
      </c>
      <c r="I845" s="16">
        <v>2</v>
      </c>
      <c r="J845" s="14" t="s">
        <v>83</v>
      </c>
      <c r="K845" s="14" t="s">
        <v>84</v>
      </c>
      <c r="L845" s="14" t="s">
        <v>85</v>
      </c>
      <c r="M845" s="23">
        <v>0.65</v>
      </c>
      <c r="N845" s="16">
        <v>19</v>
      </c>
      <c r="O845" s="16">
        <v>15</v>
      </c>
      <c r="P845" s="16">
        <v>1</v>
      </c>
      <c r="Q845" s="16">
        <v>23</v>
      </c>
      <c r="R845" s="16">
        <v>1</v>
      </c>
      <c r="S845" s="14" t="s">
        <v>86</v>
      </c>
      <c r="T845" s="16">
        <v>1069</v>
      </c>
      <c r="U845" s="16">
        <v>0</v>
      </c>
      <c r="V845" s="18">
        <v>451138</v>
      </c>
      <c r="W845" s="18">
        <v>25617</v>
      </c>
      <c r="X845" s="18">
        <v>16276</v>
      </c>
      <c r="Y845" s="18">
        <v>0</v>
      </c>
      <c r="Z845" s="18">
        <v>0</v>
      </c>
      <c r="AA845" s="18">
        <v>0</v>
      </c>
      <c r="AB845" s="18">
        <v>1236</v>
      </c>
      <c r="AC845" s="23">
        <v>0.05</v>
      </c>
      <c r="AD845" s="14" t="str">
        <f>IF(E845=113,"Linn","Iowa ex-Linn")</f>
        <v>Iowa ex-Linn</v>
      </c>
      <c r="AE845" s="23">
        <f>IFERROR(AB845/W845,"N/M")</f>
        <v>0.04824920950931022</v>
      </c>
      <c r="AF845" s="14" t="str">
        <f>B845&amp;"|"&amp;TEXT(E845,"000")&amp;"|"&amp;TEXT(M845,"0.0000")</f>
        <v>2016|071|0.6500</v>
      </c>
      <c r="AG845" s="22" t="str">
        <f>IF(AND(B845&gt;=2015,B845&lt;=2024,C845=19,G845=41,I845=2,K845="A",L845="RBUP",M845&gt;=0.5,M845&lt;=0.85),"IN","OUT")</f>
        <v>IN</v>
      </c>
    </row>
    <row r="846" spans="1:33">
      <c r="A846" s="14" t="s">
        <v>185</v>
      </c>
      <c r="B846" s="16">
        <v>2016</v>
      </c>
      <c r="C846" s="16">
        <v>19</v>
      </c>
      <c r="D846" s="14" t="s">
        <v>80</v>
      </c>
      <c r="E846" s="16">
        <v>71</v>
      </c>
      <c r="F846" s="14" t="s">
        <v>121</v>
      </c>
      <c r="G846" s="16">
        <v>41</v>
      </c>
      <c r="H846" s="14" t="s">
        <v>186</v>
      </c>
      <c r="I846" s="16">
        <v>2</v>
      </c>
      <c r="J846" s="14" t="s">
        <v>83</v>
      </c>
      <c r="K846" s="14" t="s">
        <v>84</v>
      </c>
      <c r="L846" s="14" t="s">
        <v>85</v>
      </c>
      <c r="M846" s="23">
        <v>0.7</v>
      </c>
      <c r="N846" s="16">
        <v>85</v>
      </c>
      <c r="O846" s="16">
        <v>69</v>
      </c>
      <c r="P846" s="16">
        <v>5</v>
      </c>
      <c r="Q846" s="16">
        <v>147</v>
      </c>
      <c r="R846" s="16">
        <v>6</v>
      </c>
      <c r="S846" s="14" t="s">
        <v>86</v>
      </c>
      <c r="T846" s="16">
        <v>10647</v>
      </c>
      <c r="U846" s="16">
        <v>0</v>
      </c>
      <c r="V846" s="18">
        <v>4791175</v>
      </c>
      <c r="W846" s="18">
        <v>353784</v>
      </c>
      <c r="X846" s="18">
        <v>214037</v>
      </c>
      <c r="Y846" s="18">
        <v>0</v>
      </c>
      <c r="Z846" s="18">
        <v>0</v>
      </c>
      <c r="AA846" s="18">
        <v>0</v>
      </c>
      <c r="AB846" s="18">
        <v>72907</v>
      </c>
      <c r="AC846" s="23">
        <v>0.21</v>
      </c>
      <c r="AD846" s="14" t="str">
        <f>IF(E846=113,"Linn","Iowa ex-Linn")</f>
        <v>Iowa ex-Linn</v>
      </c>
      <c r="AE846" s="23">
        <f>IFERROR(AB846/W846,"N/M")</f>
        <v>0.20607771973859756</v>
      </c>
      <c r="AF846" s="14" t="str">
        <f>B846&amp;"|"&amp;TEXT(E846,"000")&amp;"|"&amp;TEXT(M846,"0.0000")</f>
        <v>2016|071|0.7000</v>
      </c>
      <c r="AG846" s="22" t="str">
        <f>IF(AND(B846&gt;=2015,B846&lt;=2024,C846=19,G846=41,I846=2,K846="A",L846="RBUP",M846&gt;=0.5,M846&lt;=0.85),"IN","OUT")</f>
        <v>IN</v>
      </c>
    </row>
    <row r="847" spans="1:33">
      <c r="A847" s="14" t="s">
        <v>185</v>
      </c>
      <c r="B847" s="16">
        <v>2016</v>
      </c>
      <c r="C847" s="16">
        <v>19</v>
      </c>
      <c r="D847" s="14" t="s">
        <v>80</v>
      </c>
      <c r="E847" s="16">
        <v>71</v>
      </c>
      <c r="F847" s="14" t="s">
        <v>121</v>
      </c>
      <c r="G847" s="16">
        <v>41</v>
      </c>
      <c r="H847" s="14" t="s">
        <v>186</v>
      </c>
      <c r="I847" s="16">
        <v>2</v>
      </c>
      <c r="J847" s="14" t="s">
        <v>83</v>
      </c>
      <c r="K847" s="14" t="s">
        <v>84</v>
      </c>
      <c r="L847" s="14" t="s">
        <v>85</v>
      </c>
      <c r="M847" s="23">
        <v>0.75</v>
      </c>
      <c r="N847" s="16">
        <v>261</v>
      </c>
      <c r="O847" s="16">
        <v>221</v>
      </c>
      <c r="P847" s="16">
        <v>52</v>
      </c>
      <c r="Q847" s="16">
        <v>561</v>
      </c>
      <c r="R847" s="16">
        <v>93</v>
      </c>
      <c r="S847" s="14" t="s">
        <v>86</v>
      </c>
      <c r="T847" s="16">
        <v>34106</v>
      </c>
      <c r="U847" s="16">
        <v>0</v>
      </c>
      <c r="V847" s="18">
        <v>16964180</v>
      </c>
      <c r="W847" s="18">
        <v>1568924</v>
      </c>
      <c r="X847" s="18">
        <v>920393</v>
      </c>
      <c r="Y847" s="18">
        <v>0</v>
      </c>
      <c r="Z847" s="18">
        <v>0</v>
      </c>
      <c r="AA847" s="18">
        <v>0</v>
      </c>
      <c r="AB847" s="18">
        <v>681027</v>
      </c>
      <c r="AC847" s="23">
        <v>0.43</v>
      </c>
      <c r="AD847" s="14" t="str">
        <f>IF(E847=113,"Linn","Iowa ex-Linn")</f>
        <v>Iowa ex-Linn</v>
      </c>
      <c r="AE847" s="23">
        <f>IFERROR(AB847/W847,"N/M")</f>
        <v>0.4340726510653161</v>
      </c>
      <c r="AF847" s="14" t="str">
        <f>B847&amp;"|"&amp;TEXT(E847,"000")&amp;"|"&amp;TEXT(M847,"0.0000")</f>
        <v>2016|071|0.7500</v>
      </c>
      <c r="AG847" s="22" t="str">
        <f>IF(AND(B847&gt;=2015,B847&lt;=2024,C847=19,G847=41,I847=2,K847="A",L847="RBUP",M847&gt;=0.5,M847&lt;=0.85),"IN","OUT")</f>
        <v>IN</v>
      </c>
    </row>
    <row r="848" spans="1:33">
      <c r="A848" s="14" t="s">
        <v>185</v>
      </c>
      <c r="B848" s="16">
        <v>2016</v>
      </c>
      <c r="C848" s="16">
        <v>19</v>
      </c>
      <c r="D848" s="14" t="s">
        <v>80</v>
      </c>
      <c r="E848" s="16">
        <v>71</v>
      </c>
      <c r="F848" s="14" t="s">
        <v>121</v>
      </c>
      <c r="G848" s="16">
        <v>41</v>
      </c>
      <c r="H848" s="14" t="s">
        <v>186</v>
      </c>
      <c r="I848" s="16">
        <v>2</v>
      </c>
      <c r="J848" s="14" t="s">
        <v>83</v>
      </c>
      <c r="K848" s="14" t="s">
        <v>84</v>
      </c>
      <c r="L848" s="14" t="s">
        <v>85</v>
      </c>
      <c r="M848" s="23">
        <v>0.8</v>
      </c>
      <c r="N848" s="16">
        <v>222</v>
      </c>
      <c r="O848" s="16">
        <v>198</v>
      </c>
      <c r="P848" s="16">
        <v>47</v>
      </c>
      <c r="Q848" s="16">
        <v>524</v>
      </c>
      <c r="R848" s="16">
        <v>89</v>
      </c>
      <c r="S848" s="14" t="s">
        <v>86</v>
      </c>
      <c r="T848" s="16">
        <v>46068</v>
      </c>
      <c r="U848" s="16">
        <v>0</v>
      </c>
      <c r="V848" s="18">
        <v>24524218</v>
      </c>
      <c r="W848" s="18">
        <v>2440683</v>
      </c>
      <c r="X848" s="18">
        <v>1335695</v>
      </c>
      <c r="Y848" s="18">
        <v>0</v>
      </c>
      <c r="Z848" s="18">
        <v>0</v>
      </c>
      <c r="AA848" s="18">
        <v>0</v>
      </c>
      <c r="AB848" s="18">
        <v>842592</v>
      </c>
      <c r="AC848" s="23">
        <v>0.35</v>
      </c>
      <c r="AD848" s="14" t="str">
        <f>IF(E848=113,"Linn","Iowa ex-Linn")</f>
        <v>Iowa ex-Linn</v>
      </c>
      <c r="AE848" s="23">
        <f>IFERROR(AB848/W848,"N/M")</f>
        <v>0.34522795463401024</v>
      </c>
      <c r="AF848" s="14" t="str">
        <f>B848&amp;"|"&amp;TEXT(E848,"000")&amp;"|"&amp;TEXT(M848,"0.0000")</f>
        <v>2016|071|0.8000</v>
      </c>
      <c r="AG848" s="22" t="str">
        <f>IF(AND(B848&gt;=2015,B848&lt;=2024,C848=19,G848=41,I848=2,K848="A",L848="RBUP",M848&gt;=0.5,M848&lt;=0.85),"IN","OUT")</f>
        <v>IN</v>
      </c>
    </row>
    <row r="849" spans="1:33">
      <c r="A849" s="14" t="s">
        <v>185</v>
      </c>
      <c r="B849" s="16">
        <v>2016</v>
      </c>
      <c r="C849" s="16">
        <v>19</v>
      </c>
      <c r="D849" s="14" t="s">
        <v>80</v>
      </c>
      <c r="E849" s="16">
        <v>71</v>
      </c>
      <c r="F849" s="14" t="s">
        <v>121</v>
      </c>
      <c r="G849" s="16">
        <v>41</v>
      </c>
      <c r="H849" s="14" t="s">
        <v>186</v>
      </c>
      <c r="I849" s="16">
        <v>2</v>
      </c>
      <c r="J849" s="14" t="s">
        <v>83</v>
      </c>
      <c r="K849" s="14" t="s">
        <v>84</v>
      </c>
      <c r="L849" s="14" t="s">
        <v>85</v>
      </c>
      <c r="M849" s="23">
        <v>0.85</v>
      </c>
      <c r="N849" s="16">
        <v>111</v>
      </c>
      <c r="O849" s="16">
        <v>85</v>
      </c>
      <c r="P849" s="16">
        <v>20</v>
      </c>
      <c r="Q849" s="16">
        <v>194</v>
      </c>
      <c r="R849" s="16">
        <v>41</v>
      </c>
      <c r="S849" s="14" t="s">
        <v>86</v>
      </c>
      <c r="T849" s="16">
        <v>19409</v>
      </c>
      <c r="U849" s="16">
        <v>0</v>
      </c>
      <c r="V849" s="18">
        <v>10836454</v>
      </c>
      <c r="W849" s="18">
        <v>1234068</v>
      </c>
      <c r="X849" s="18">
        <v>551149</v>
      </c>
      <c r="Y849" s="18">
        <v>0</v>
      </c>
      <c r="Z849" s="18">
        <v>0</v>
      </c>
      <c r="AA849" s="18">
        <v>0</v>
      </c>
      <c r="AB849" s="18">
        <v>291084</v>
      </c>
      <c r="AC849" s="23">
        <v>0.24</v>
      </c>
      <c r="AD849" s="14" t="str">
        <f>IF(E849=113,"Linn","Iowa ex-Linn")</f>
        <v>Iowa ex-Linn</v>
      </c>
      <c r="AE849" s="23">
        <f>IFERROR(AB849/W849,"N/M")</f>
        <v>0.23587354991783274</v>
      </c>
      <c r="AF849" s="14" t="str">
        <f>B849&amp;"|"&amp;TEXT(E849,"000")&amp;"|"&amp;TEXT(M849,"0.0000")</f>
        <v>2016|071|0.8500</v>
      </c>
      <c r="AG849" s="22" t="str">
        <f>IF(AND(B849&gt;=2015,B849&lt;=2024,C849=19,G849=41,I849=2,K849="A",L849="RBUP",M849&gt;=0.5,M849&lt;=0.85),"IN","OUT")</f>
        <v>IN</v>
      </c>
    </row>
    <row r="850" spans="1:33">
      <c r="A850" s="14" t="s">
        <v>185</v>
      </c>
      <c r="B850" s="16">
        <v>2016</v>
      </c>
      <c r="C850" s="16">
        <v>19</v>
      </c>
      <c r="D850" s="14" t="s">
        <v>80</v>
      </c>
      <c r="E850" s="16">
        <v>73</v>
      </c>
      <c r="F850" s="14" t="s">
        <v>122</v>
      </c>
      <c r="G850" s="16">
        <v>41</v>
      </c>
      <c r="H850" s="14" t="s">
        <v>186</v>
      </c>
      <c r="I850" s="16">
        <v>2</v>
      </c>
      <c r="J850" s="14" t="s">
        <v>83</v>
      </c>
      <c r="K850" s="14" t="s">
        <v>84</v>
      </c>
      <c r="L850" s="14" t="s">
        <v>85</v>
      </c>
      <c r="M850" s="23">
        <v>0.5</v>
      </c>
      <c r="N850" s="16">
        <v>1</v>
      </c>
      <c r="O850" s="16">
        <v>1</v>
      </c>
      <c r="P850" s="16">
        <v>0</v>
      </c>
      <c r="Q850" s="16">
        <v>1</v>
      </c>
      <c r="R850" s="16">
        <v>0</v>
      </c>
      <c r="S850" s="14" t="s">
        <v>86</v>
      </c>
      <c r="T850" s="16">
        <v>76</v>
      </c>
      <c r="U850" s="16">
        <v>0</v>
      </c>
      <c r="V850" s="18">
        <v>28749</v>
      </c>
      <c r="W850" s="18">
        <v>114</v>
      </c>
      <c r="X850" s="18">
        <v>76</v>
      </c>
      <c r="Y850" s="18">
        <v>0</v>
      </c>
      <c r="Z850" s="18">
        <v>0</v>
      </c>
      <c r="AA850" s="18">
        <v>0</v>
      </c>
      <c r="AB850" s="18">
        <v>0</v>
      </c>
      <c r="AC850" s="23">
        <v>0</v>
      </c>
      <c r="AD850" s="14" t="str">
        <f>IF(E850=113,"Linn","Iowa ex-Linn")</f>
        <v>Iowa ex-Linn</v>
      </c>
      <c r="AE850" s="23">
        <f>IFERROR(AB850/W850,"N/M")</f>
        <v>0.0</v>
      </c>
      <c r="AF850" s="14" t="str">
        <f>B850&amp;"|"&amp;TEXT(E850,"000")&amp;"|"&amp;TEXT(M850,"0.0000")</f>
        <v>2016|073|0.5000</v>
      </c>
      <c r="AG850" s="22" t="str">
        <f>IF(AND(B850&gt;=2015,B850&lt;=2024,C850=19,G850=41,I850=2,K850="A",L850="RBUP",M850&gt;=0.5,M850&lt;=0.85),"IN","OUT")</f>
        <v>IN</v>
      </c>
    </row>
    <row r="851" spans="1:33">
      <c r="A851" s="14" t="s">
        <v>185</v>
      </c>
      <c r="B851" s="16">
        <v>2016</v>
      </c>
      <c r="C851" s="16">
        <v>19</v>
      </c>
      <c r="D851" s="14" t="s">
        <v>80</v>
      </c>
      <c r="E851" s="16">
        <v>73</v>
      </c>
      <c r="F851" s="14" t="s">
        <v>122</v>
      </c>
      <c r="G851" s="16">
        <v>41</v>
      </c>
      <c r="H851" s="14" t="s">
        <v>186</v>
      </c>
      <c r="I851" s="16">
        <v>2</v>
      </c>
      <c r="J851" s="14" t="s">
        <v>83</v>
      </c>
      <c r="K851" s="14" t="s">
        <v>84</v>
      </c>
      <c r="L851" s="14" t="s">
        <v>85</v>
      </c>
      <c r="M851" s="23">
        <v>0.65</v>
      </c>
      <c r="N851" s="16">
        <v>1</v>
      </c>
      <c r="O851" s="16">
        <v>0</v>
      </c>
      <c r="P851" s="16">
        <v>0</v>
      </c>
      <c r="Q851" s="16">
        <v>0</v>
      </c>
      <c r="R851" s="16">
        <v>0</v>
      </c>
      <c r="S851" s="14" t="s">
        <v>86</v>
      </c>
      <c r="T851" s="16">
        <v>0</v>
      </c>
      <c r="U851" s="16">
        <v>0</v>
      </c>
      <c r="V851" s="18">
        <v>0</v>
      </c>
      <c r="W851" s="18">
        <v>0</v>
      </c>
      <c r="X851" s="18">
        <v>0</v>
      </c>
      <c r="Y851" s="18">
        <v>0</v>
      </c>
      <c r="Z851" s="18">
        <v>0</v>
      </c>
      <c r="AA851" s="18">
        <v>0</v>
      </c>
      <c r="AB851" s="18">
        <v>0</v>
      </c>
      <c r="AC851" s="23">
        <v>0</v>
      </c>
      <c r="AD851" s="14" t="str">
        <f>IF(E851=113,"Linn","Iowa ex-Linn")</f>
        <v>Iowa ex-Linn</v>
      </c>
      <c r="AE851" s="23" t="str">
        <f>IFERROR(AB851/W851,"N/M")</f>
        <v>N/M</v>
      </c>
      <c r="AF851" s="14" t="str">
        <f>B851&amp;"|"&amp;TEXT(E851,"000")&amp;"|"&amp;TEXT(M851,"0.0000")</f>
        <v>2016|073|0.6500</v>
      </c>
      <c r="AG851" s="22" t="str">
        <f>IF(AND(B851&gt;=2015,B851&lt;=2024,C851=19,G851=41,I851=2,K851="A",L851="RBUP",M851&gt;=0.5,M851&lt;=0.85),"IN","OUT")</f>
        <v>IN</v>
      </c>
    </row>
    <row r="852" spans="1:33">
      <c r="A852" s="14" t="s">
        <v>185</v>
      </c>
      <c r="B852" s="16">
        <v>2016</v>
      </c>
      <c r="C852" s="16">
        <v>19</v>
      </c>
      <c r="D852" s="14" t="s">
        <v>80</v>
      </c>
      <c r="E852" s="16">
        <v>73</v>
      </c>
      <c r="F852" s="14" t="s">
        <v>122</v>
      </c>
      <c r="G852" s="16">
        <v>41</v>
      </c>
      <c r="H852" s="14" t="s">
        <v>186</v>
      </c>
      <c r="I852" s="16">
        <v>2</v>
      </c>
      <c r="J852" s="14" t="s">
        <v>83</v>
      </c>
      <c r="K852" s="14" t="s">
        <v>84</v>
      </c>
      <c r="L852" s="14" t="s">
        <v>85</v>
      </c>
      <c r="M852" s="23">
        <v>0.7</v>
      </c>
      <c r="N852" s="16">
        <v>21</v>
      </c>
      <c r="O852" s="16">
        <v>20</v>
      </c>
      <c r="P852" s="16">
        <v>0</v>
      </c>
      <c r="Q852" s="16">
        <v>23</v>
      </c>
      <c r="R852" s="16">
        <v>0</v>
      </c>
      <c r="S852" s="14" t="s">
        <v>86</v>
      </c>
      <c r="T852" s="16">
        <v>1955</v>
      </c>
      <c r="U852" s="16">
        <v>0</v>
      </c>
      <c r="V852" s="18">
        <v>939264</v>
      </c>
      <c r="W852" s="18">
        <v>19685</v>
      </c>
      <c r="X852" s="18">
        <v>13038</v>
      </c>
      <c r="Y852" s="18">
        <v>0</v>
      </c>
      <c r="Z852" s="18">
        <v>0</v>
      </c>
      <c r="AA852" s="18">
        <v>0</v>
      </c>
      <c r="AB852" s="18">
        <v>0</v>
      </c>
      <c r="AC852" s="23">
        <v>0</v>
      </c>
      <c r="AD852" s="14" t="str">
        <f>IF(E852=113,"Linn","Iowa ex-Linn")</f>
        <v>Iowa ex-Linn</v>
      </c>
      <c r="AE852" s="23">
        <f>IFERROR(AB852/W852,"N/M")</f>
        <v>0.0</v>
      </c>
      <c r="AF852" s="14" t="str">
        <f>B852&amp;"|"&amp;TEXT(E852,"000")&amp;"|"&amp;TEXT(M852,"0.0000")</f>
        <v>2016|073|0.7000</v>
      </c>
      <c r="AG852" s="22" t="str">
        <f>IF(AND(B852&gt;=2015,B852&lt;=2024,C852=19,G852=41,I852=2,K852="A",L852="RBUP",M852&gt;=0.5,M852&lt;=0.85),"IN","OUT")</f>
        <v>IN</v>
      </c>
    </row>
    <row r="853" spans="1:33">
      <c r="A853" s="14" t="s">
        <v>185</v>
      </c>
      <c r="B853" s="16">
        <v>2016</v>
      </c>
      <c r="C853" s="16">
        <v>19</v>
      </c>
      <c r="D853" s="14" t="s">
        <v>80</v>
      </c>
      <c r="E853" s="16">
        <v>73</v>
      </c>
      <c r="F853" s="14" t="s">
        <v>122</v>
      </c>
      <c r="G853" s="16">
        <v>41</v>
      </c>
      <c r="H853" s="14" t="s">
        <v>186</v>
      </c>
      <c r="I853" s="16">
        <v>2</v>
      </c>
      <c r="J853" s="14" t="s">
        <v>83</v>
      </c>
      <c r="K853" s="14" t="s">
        <v>84</v>
      </c>
      <c r="L853" s="14" t="s">
        <v>85</v>
      </c>
      <c r="M853" s="23">
        <v>0.75</v>
      </c>
      <c r="N853" s="16">
        <v>88</v>
      </c>
      <c r="O853" s="16">
        <v>77</v>
      </c>
      <c r="P853" s="16">
        <v>1</v>
      </c>
      <c r="Q853" s="16">
        <v>123</v>
      </c>
      <c r="R853" s="16">
        <v>1</v>
      </c>
      <c r="S853" s="14" t="s">
        <v>86</v>
      </c>
      <c r="T853" s="16">
        <v>9881</v>
      </c>
      <c r="U853" s="16">
        <v>0</v>
      </c>
      <c r="V853" s="18">
        <v>5127870</v>
      </c>
      <c r="W853" s="18">
        <v>145491</v>
      </c>
      <c r="X853" s="18">
        <v>90908</v>
      </c>
      <c r="Y853" s="18">
        <v>0</v>
      </c>
      <c r="Z853" s="18">
        <v>0</v>
      </c>
      <c r="AA853" s="18">
        <v>0</v>
      </c>
      <c r="AB853" s="18">
        <v>865</v>
      </c>
      <c r="AC853" s="23">
        <v>0.01</v>
      </c>
      <c r="AD853" s="14" t="str">
        <f>IF(E853=113,"Linn","Iowa ex-Linn")</f>
        <v>Iowa ex-Linn</v>
      </c>
      <c r="AE853" s="23">
        <f>IFERROR(AB853/W853,"N/M")</f>
        <v>0.005945384937899939</v>
      </c>
      <c r="AF853" s="14" t="str">
        <f>B853&amp;"|"&amp;TEXT(E853,"000")&amp;"|"&amp;TEXT(M853,"0.0000")</f>
        <v>2016|073|0.7500</v>
      </c>
      <c r="AG853" s="22" t="str">
        <f>IF(AND(B853&gt;=2015,B853&lt;=2024,C853=19,G853=41,I853=2,K853="A",L853="RBUP",M853&gt;=0.5,M853&lt;=0.85),"IN","OUT")</f>
        <v>IN</v>
      </c>
    </row>
    <row r="854" spans="1:33">
      <c r="A854" s="14" t="s">
        <v>185</v>
      </c>
      <c r="B854" s="16">
        <v>2016</v>
      </c>
      <c r="C854" s="16">
        <v>19</v>
      </c>
      <c r="D854" s="14" t="s">
        <v>80</v>
      </c>
      <c r="E854" s="16">
        <v>73</v>
      </c>
      <c r="F854" s="14" t="s">
        <v>122</v>
      </c>
      <c r="G854" s="16">
        <v>41</v>
      </c>
      <c r="H854" s="14" t="s">
        <v>186</v>
      </c>
      <c r="I854" s="16">
        <v>2</v>
      </c>
      <c r="J854" s="14" t="s">
        <v>83</v>
      </c>
      <c r="K854" s="14" t="s">
        <v>84</v>
      </c>
      <c r="L854" s="14" t="s">
        <v>85</v>
      </c>
      <c r="M854" s="23">
        <v>0.8</v>
      </c>
      <c r="N854" s="16">
        <v>302</v>
      </c>
      <c r="O854" s="16">
        <v>261</v>
      </c>
      <c r="P854" s="16">
        <v>12</v>
      </c>
      <c r="Q854" s="16">
        <v>487</v>
      </c>
      <c r="R854" s="16">
        <v>16</v>
      </c>
      <c r="S854" s="14" t="s">
        <v>86</v>
      </c>
      <c r="T854" s="16">
        <v>49322</v>
      </c>
      <c r="U854" s="16">
        <v>0</v>
      </c>
      <c r="V854" s="18">
        <v>28497438</v>
      </c>
      <c r="W854" s="18">
        <v>1152200</v>
      </c>
      <c r="X854" s="18">
        <v>648315</v>
      </c>
      <c r="Y854" s="18">
        <v>0</v>
      </c>
      <c r="Z854" s="18">
        <v>0</v>
      </c>
      <c r="AA854" s="18">
        <v>0</v>
      </c>
      <c r="AB854" s="18">
        <v>57622</v>
      </c>
      <c r="AC854" s="23">
        <v>0.05</v>
      </c>
      <c r="AD854" s="14" t="str">
        <f>IF(E854=113,"Linn","Iowa ex-Linn")</f>
        <v>Iowa ex-Linn</v>
      </c>
      <c r="AE854" s="23">
        <f>IFERROR(AB854/W854,"N/M")</f>
        <v>0.050010414858531506</v>
      </c>
      <c r="AF854" s="14" t="str">
        <f>B854&amp;"|"&amp;TEXT(E854,"000")&amp;"|"&amp;TEXT(M854,"0.0000")</f>
        <v>2016|073|0.8000</v>
      </c>
      <c r="AG854" s="22" t="str">
        <f>IF(AND(B854&gt;=2015,B854&lt;=2024,C854=19,G854=41,I854=2,K854="A",L854="RBUP",M854&gt;=0.5,M854&lt;=0.85),"IN","OUT")</f>
        <v>IN</v>
      </c>
    </row>
    <row r="855" spans="1:33">
      <c r="A855" s="14" t="s">
        <v>185</v>
      </c>
      <c r="B855" s="16">
        <v>2016</v>
      </c>
      <c r="C855" s="16">
        <v>19</v>
      </c>
      <c r="D855" s="14" t="s">
        <v>80</v>
      </c>
      <c r="E855" s="16">
        <v>73</v>
      </c>
      <c r="F855" s="14" t="s">
        <v>122</v>
      </c>
      <c r="G855" s="16">
        <v>41</v>
      </c>
      <c r="H855" s="14" t="s">
        <v>186</v>
      </c>
      <c r="I855" s="16">
        <v>2</v>
      </c>
      <c r="J855" s="14" t="s">
        <v>83</v>
      </c>
      <c r="K855" s="14" t="s">
        <v>84</v>
      </c>
      <c r="L855" s="14" t="s">
        <v>85</v>
      </c>
      <c r="M855" s="23">
        <v>0.85</v>
      </c>
      <c r="N855" s="16">
        <v>531</v>
      </c>
      <c r="O855" s="16">
        <v>464</v>
      </c>
      <c r="P855" s="16">
        <v>64</v>
      </c>
      <c r="Q855" s="16">
        <v>913</v>
      </c>
      <c r="R855" s="16">
        <v>70</v>
      </c>
      <c r="S855" s="14" t="s">
        <v>86</v>
      </c>
      <c r="T855" s="16">
        <v>104473</v>
      </c>
      <c r="U855" s="16">
        <v>0</v>
      </c>
      <c r="V855" s="18">
        <v>63582687</v>
      </c>
      <c r="W855" s="18">
        <v>3195990</v>
      </c>
      <c r="X855" s="18">
        <v>1439097</v>
      </c>
      <c r="Y855" s="18">
        <v>0</v>
      </c>
      <c r="Z855" s="18">
        <v>0</v>
      </c>
      <c r="AA855" s="18">
        <v>0</v>
      </c>
      <c r="AB855" s="18">
        <v>338671</v>
      </c>
      <c r="AC855" s="23">
        <v>0.11</v>
      </c>
      <c r="AD855" s="14" t="str">
        <f>IF(E855=113,"Linn","Iowa ex-Linn")</f>
        <v>Iowa ex-Linn</v>
      </c>
      <c r="AE855" s="23">
        <f>IFERROR(AB855/W855,"N/M")</f>
        <v>0.10596747799586356</v>
      </c>
      <c r="AF855" s="14" t="str">
        <f>B855&amp;"|"&amp;TEXT(E855,"000")&amp;"|"&amp;TEXT(M855,"0.0000")</f>
        <v>2016|073|0.8500</v>
      </c>
      <c r="AG855" s="22" t="str">
        <f>IF(AND(B855&gt;=2015,B855&lt;=2024,C855=19,G855=41,I855=2,K855="A",L855="RBUP",M855&gt;=0.5,M855&lt;=0.85),"IN","OUT")</f>
        <v>IN</v>
      </c>
    </row>
    <row r="856" spans="1:33">
      <c r="A856" s="14" t="s">
        <v>185</v>
      </c>
      <c r="B856" s="16">
        <v>2016</v>
      </c>
      <c r="C856" s="16">
        <v>19</v>
      </c>
      <c r="D856" s="14" t="s">
        <v>80</v>
      </c>
      <c r="E856" s="16">
        <v>75</v>
      </c>
      <c r="F856" s="14" t="s">
        <v>123</v>
      </c>
      <c r="G856" s="16">
        <v>41</v>
      </c>
      <c r="H856" s="14" t="s">
        <v>186</v>
      </c>
      <c r="I856" s="16">
        <v>2</v>
      </c>
      <c r="J856" s="14" t="s">
        <v>83</v>
      </c>
      <c r="K856" s="14" t="s">
        <v>84</v>
      </c>
      <c r="L856" s="14" t="s">
        <v>85</v>
      </c>
      <c r="M856" s="23">
        <v>0.5</v>
      </c>
      <c r="N856" s="16">
        <v>6</v>
      </c>
      <c r="O856" s="16">
        <v>2</v>
      </c>
      <c r="P856" s="16">
        <v>0</v>
      </c>
      <c r="Q856" s="16">
        <v>2</v>
      </c>
      <c r="R856" s="16">
        <v>0</v>
      </c>
      <c r="S856" s="14" t="s">
        <v>86</v>
      </c>
      <c r="T856" s="16">
        <v>186</v>
      </c>
      <c r="U856" s="16">
        <v>0</v>
      </c>
      <c r="V856" s="18">
        <v>71279</v>
      </c>
      <c r="W856" s="18">
        <v>257</v>
      </c>
      <c r="X856" s="18">
        <v>205</v>
      </c>
      <c r="Y856" s="18">
        <v>0</v>
      </c>
      <c r="Z856" s="18">
        <v>0</v>
      </c>
      <c r="AA856" s="18">
        <v>0</v>
      </c>
      <c r="AB856" s="18">
        <v>0</v>
      </c>
      <c r="AC856" s="23">
        <v>0</v>
      </c>
      <c r="AD856" s="14" t="str">
        <f>IF(E856=113,"Linn","Iowa ex-Linn")</f>
        <v>Iowa ex-Linn</v>
      </c>
      <c r="AE856" s="23">
        <f>IFERROR(AB856/W856,"N/M")</f>
        <v>0.0</v>
      </c>
      <c r="AF856" s="14" t="str">
        <f>B856&amp;"|"&amp;TEXT(E856,"000")&amp;"|"&amp;TEXT(M856,"0.0000")</f>
        <v>2016|075|0.5000</v>
      </c>
      <c r="AG856" s="22" t="str">
        <f>IF(AND(B856&gt;=2015,B856&lt;=2024,C856=19,G856=41,I856=2,K856="A",L856="RBUP",M856&gt;=0.5,M856&lt;=0.85),"IN","OUT")</f>
        <v>IN</v>
      </c>
    </row>
    <row r="857" spans="1:33">
      <c r="A857" s="14" t="s">
        <v>185</v>
      </c>
      <c r="B857" s="16">
        <v>2016</v>
      </c>
      <c r="C857" s="16">
        <v>19</v>
      </c>
      <c r="D857" s="14" t="s">
        <v>80</v>
      </c>
      <c r="E857" s="16">
        <v>75</v>
      </c>
      <c r="F857" s="14" t="s">
        <v>123</v>
      </c>
      <c r="G857" s="16">
        <v>41</v>
      </c>
      <c r="H857" s="14" t="s">
        <v>186</v>
      </c>
      <c r="I857" s="16">
        <v>2</v>
      </c>
      <c r="J857" s="14" t="s">
        <v>83</v>
      </c>
      <c r="K857" s="14" t="s">
        <v>84</v>
      </c>
      <c r="L857" s="14" t="s">
        <v>85</v>
      </c>
      <c r="M857" s="23">
        <v>0.6</v>
      </c>
      <c r="N857" s="16">
        <v>3</v>
      </c>
      <c r="O857" s="16">
        <v>2</v>
      </c>
      <c r="P857" s="16">
        <v>0</v>
      </c>
      <c r="Q857" s="16">
        <v>2</v>
      </c>
      <c r="R857" s="16">
        <v>0</v>
      </c>
      <c r="S857" s="14" t="s">
        <v>86</v>
      </c>
      <c r="T857" s="16">
        <v>5721</v>
      </c>
      <c r="U857" s="16">
        <v>0</v>
      </c>
      <c r="V857" s="18">
        <v>2937462</v>
      </c>
      <c r="W857" s="18">
        <v>14721</v>
      </c>
      <c r="X857" s="18">
        <v>11701</v>
      </c>
      <c r="Y857" s="18">
        <v>0</v>
      </c>
      <c r="Z857" s="18">
        <v>0</v>
      </c>
      <c r="AA857" s="18">
        <v>0</v>
      </c>
      <c r="AB857" s="18">
        <v>0</v>
      </c>
      <c r="AC857" s="23">
        <v>0</v>
      </c>
      <c r="AD857" s="14" t="str">
        <f>IF(E857=113,"Linn","Iowa ex-Linn")</f>
        <v>Iowa ex-Linn</v>
      </c>
      <c r="AE857" s="23">
        <f>IFERROR(AB857/W857,"N/M")</f>
        <v>0.0</v>
      </c>
      <c r="AF857" s="14" t="str">
        <f>B857&amp;"|"&amp;TEXT(E857,"000")&amp;"|"&amp;TEXT(M857,"0.0000")</f>
        <v>2016|075|0.6000</v>
      </c>
      <c r="AG857" s="22" t="str">
        <f>IF(AND(B857&gt;=2015,B857&lt;=2024,C857=19,G857=41,I857=2,K857="A",L857="RBUP",M857&gt;=0.5,M857&lt;=0.85),"IN","OUT")</f>
        <v>IN</v>
      </c>
    </row>
    <row r="858" spans="1:33">
      <c r="A858" s="14" t="s">
        <v>185</v>
      </c>
      <c r="B858" s="16">
        <v>2016</v>
      </c>
      <c r="C858" s="16">
        <v>19</v>
      </c>
      <c r="D858" s="14" t="s">
        <v>80</v>
      </c>
      <c r="E858" s="16">
        <v>75</v>
      </c>
      <c r="F858" s="14" t="s">
        <v>123</v>
      </c>
      <c r="G858" s="16">
        <v>41</v>
      </c>
      <c r="H858" s="14" t="s">
        <v>186</v>
      </c>
      <c r="I858" s="16">
        <v>2</v>
      </c>
      <c r="J858" s="14" t="s">
        <v>83</v>
      </c>
      <c r="K858" s="14" t="s">
        <v>84</v>
      </c>
      <c r="L858" s="14" t="s">
        <v>85</v>
      </c>
      <c r="M858" s="23">
        <v>0.65</v>
      </c>
      <c r="N858" s="16">
        <v>3</v>
      </c>
      <c r="O858" s="16">
        <v>3</v>
      </c>
      <c r="P858" s="16">
        <v>0</v>
      </c>
      <c r="Q858" s="16">
        <v>3</v>
      </c>
      <c r="R858" s="16">
        <v>0</v>
      </c>
      <c r="S858" s="14" t="s">
        <v>86</v>
      </c>
      <c r="T858" s="16">
        <v>82</v>
      </c>
      <c r="U858" s="16">
        <v>0</v>
      </c>
      <c r="V858" s="18">
        <v>41182</v>
      </c>
      <c r="W858" s="18">
        <v>421</v>
      </c>
      <c r="X858" s="18">
        <v>248</v>
      </c>
      <c r="Y858" s="18">
        <v>0</v>
      </c>
      <c r="Z858" s="18">
        <v>0</v>
      </c>
      <c r="AA858" s="18">
        <v>0</v>
      </c>
      <c r="AB858" s="18">
        <v>0</v>
      </c>
      <c r="AC858" s="23">
        <v>0</v>
      </c>
      <c r="AD858" s="14" t="str">
        <f>IF(E858=113,"Linn","Iowa ex-Linn")</f>
        <v>Iowa ex-Linn</v>
      </c>
      <c r="AE858" s="23">
        <f>IFERROR(AB858/W858,"N/M")</f>
        <v>0.0</v>
      </c>
      <c r="AF858" s="14" t="str">
        <f>B858&amp;"|"&amp;TEXT(E858,"000")&amp;"|"&amp;TEXT(M858,"0.0000")</f>
        <v>2016|075|0.6500</v>
      </c>
      <c r="AG858" s="22" t="str">
        <f>IF(AND(B858&gt;=2015,B858&lt;=2024,C858=19,G858=41,I858=2,K858="A",L858="RBUP",M858&gt;=0.5,M858&lt;=0.85),"IN","OUT")</f>
        <v>IN</v>
      </c>
    </row>
    <row r="859" spans="1:33">
      <c r="A859" s="14" t="s">
        <v>185</v>
      </c>
      <c r="B859" s="16">
        <v>2016</v>
      </c>
      <c r="C859" s="16">
        <v>19</v>
      </c>
      <c r="D859" s="14" t="s">
        <v>80</v>
      </c>
      <c r="E859" s="16">
        <v>75</v>
      </c>
      <c r="F859" s="14" t="s">
        <v>123</v>
      </c>
      <c r="G859" s="16">
        <v>41</v>
      </c>
      <c r="H859" s="14" t="s">
        <v>186</v>
      </c>
      <c r="I859" s="16">
        <v>2</v>
      </c>
      <c r="J859" s="14" t="s">
        <v>83</v>
      </c>
      <c r="K859" s="14" t="s">
        <v>84</v>
      </c>
      <c r="L859" s="14" t="s">
        <v>85</v>
      </c>
      <c r="M859" s="23">
        <v>0.7</v>
      </c>
      <c r="N859" s="16">
        <v>31</v>
      </c>
      <c r="O859" s="16">
        <v>25</v>
      </c>
      <c r="P859" s="16">
        <v>0</v>
      </c>
      <c r="Q859" s="16">
        <v>28</v>
      </c>
      <c r="R859" s="16">
        <v>0</v>
      </c>
      <c r="S859" s="14" t="s">
        <v>86</v>
      </c>
      <c r="T859" s="16">
        <v>2191</v>
      </c>
      <c r="U859" s="16">
        <v>0</v>
      </c>
      <c r="V859" s="18">
        <v>1185646</v>
      </c>
      <c r="W859" s="18">
        <v>18272</v>
      </c>
      <c r="X859" s="18">
        <v>11382</v>
      </c>
      <c r="Y859" s="18">
        <v>0</v>
      </c>
      <c r="Z859" s="18">
        <v>0</v>
      </c>
      <c r="AA859" s="18">
        <v>0</v>
      </c>
      <c r="AB859" s="18">
        <v>0</v>
      </c>
      <c r="AC859" s="23">
        <v>0</v>
      </c>
      <c r="AD859" s="14" t="str">
        <f>IF(E859=113,"Linn","Iowa ex-Linn")</f>
        <v>Iowa ex-Linn</v>
      </c>
      <c r="AE859" s="23">
        <f>IFERROR(AB859/W859,"N/M")</f>
        <v>0.0</v>
      </c>
      <c r="AF859" s="14" t="str">
        <f>B859&amp;"|"&amp;TEXT(E859,"000")&amp;"|"&amp;TEXT(M859,"0.0000")</f>
        <v>2016|075|0.7000</v>
      </c>
      <c r="AG859" s="22" t="str">
        <f>IF(AND(B859&gt;=2015,B859&lt;=2024,C859=19,G859=41,I859=2,K859="A",L859="RBUP",M859&gt;=0.5,M859&lt;=0.85),"IN","OUT")</f>
        <v>IN</v>
      </c>
    </row>
    <row r="860" spans="1:33">
      <c r="A860" s="14" t="s">
        <v>185</v>
      </c>
      <c r="B860" s="16">
        <v>2016</v>
      </c>
      <c r="C860" s="16">
        <v>19</v>
      </c>
      <c r="D860" s="14" t="s">
        <v>80</v>
      </c>
      <c r="E860" s="16">
        <v>75</v>
      </c>
      <c r="F860" s="14" t="s">
        <v>123</v>
      </c>
      <c r="G860" s="16">
        <v>41</v>
      </c>
      <c r="H860" s="14" t="s">
        <v>186</v>
      </c>
      <c r="I860" s="16">
        <v>2</v>
      </c>
      <c r="J860" s="14" t="s">
        <v>83</v>
      </c>
      <c r="K860" s="14" t="s">
        <v>84</v>
      </c>
      <c r="L860" s="14" t="s">
        <v>85</v>
      </c>
      <c r="M860" s="23">
        <v>0.75</v>
      </c>
      <c r="N860" s="16">
        <v>105</v>
      </c>
      <c r="O860" s="16">
        <v>88</v>
      </c>
      <c r="P860" s="16">
        <v>0</v>
      </c>
      <c r="Q860" s="16">
        <v>120</v>
      </c>
      <c r="R860" s="16">
        <v>0</v>
      </c>
      <c r="S860" s="14" t="s">
        <v>86</v>
      </c>
      <c r="T860" s="16">
        <v>11456</v>
      </c>
      <c r="U860" s="16">
        <v>0</v>
      </c>
      <c r="V860" s="18">
        <v>6813972</v>
      </c>
      <c r="W860" s="18">
        <v>158454</v>
      </c>
      <c r="X860" s="18">
        <v>102891</v>
      </c>
      <c r="Y860" s="18">
        <v>0</v>
      </c>
      <c r="Z860" s="18">
        <v>0</v>
      </c>
      <c r="AA860" s="18">
        <v>0</v>
      </c>
      <c r="AB860" s="18">
        <v>0</v>
      </c>
      <c r="AC860" s="23">
        <v>0</v>
      </c>
      <c r="AD860" s="14" t="str">
        <f>IF(E860=113,"Linn","Iowa ex-Linn")</f>
        <v>Iowa ex-Linn</v>
      </c>
      <c r="AE860" s="23">
        <f>IFERROR(AB860/W860,"N/M")</f>
        <v>0.0</v>
      </c>
      <c r="AF860" s="14" t="str">
        <f>B860&amp;"|"&amp;TEXT(E860,"000")&amp;"|"&amp;TEXT(M860,"0.0000")</f>
        <v>2016|075|0.7500</v>
      </c>
      <c r="AG860" s="22" t="str">
        <f>IF(AND(B860&gt;=2015,B860&lt;=2024,C860=19,G860=41,I860=2,K860="A",L860="RBUP",M860&gt;=0.5,M860&lt;=0.85),"IN","OUT")</f>
        <v>IN</v>
      </c>
    </row>
    <row r="861" spans="1:33">
      <c r="A861" s="14" t="s">
        <v>185</v>
      </c>
      <c r="B861" s="16">
        <v>2016</v>
      </c>
      <c r="C861" s="16">
        <v>19</v>
      </c>
      <c r="D861" s="14" t="s">
        <v>80</v>
      </c>
      <c r="E861" s="16">
        <v>75</v>
      </c>
      <c r="F861" s="14" t="s">
        <v>123</v>
      </c>
      <c r="G861" s="16">
        <v>41</v>
      </c>
      <c r="H861" s="14" t="s">
        <v>186</v>
      </c>
      <c r="I861" s="16">
        <v>2</v>
      </c>
      <c r="J861" s="14" t="s">
        <v>83</v>
      </c>
      <c r="K861" s="14" t="s">
        <v>84</v>
      </c>
      <c r="L861" s="14" t="s">
        <v>85</v>
      </c>
      <c r="M861" s="23">
        <v>0.8</v>
      </c>
      <c r="N861" s="16">
        <v>226</v>
      </c>
      <c r="O861" s="16">
        <v>178</v>
      </c>
      <c r="P861" s="16">
        <v>3</v>
      </c>
      <c r="Q861" s="16">
        <v>272</v>
      </c>
      <c r="R861" s="16">
        <v>3</v>
      </c>
      <c r="S861" s="14" t="s">
        <v>86</v>
      </c>
      <c r="T861" s="16">
        <v>37910</v>
      </c>
      <c r="U861" s="16">
        <v>0</v>
      </c>
      <c r="V861" s="18">
        <v>23762685</v>
      </c>
      <c r="W861" s="18">
        <v>762929</v>
      </c>
      <c r="X861" s="18">
        <v>451779</v>
      </c>
      <c r="Y861" s="18">
        <v>0</v>
      </c>
      <c r="Z861" s="18">
        <v>0</v>
      </c>
      <c r="AA861" s="18">
        <v>0</v>
      </c>
      <c r="AB861" s="18">
        <v>13367</v>
      </c>
      <c r="AC861" s="23">
        <v>0.02</v>
      </c>
      <c r="AD861" s="14" t="str">
        <f>IF(E861=113,"Linn","Iowa ex-Linn")</f>
        <v>Iowa ex-Linn</v>
      </c>
      <c r="AE861" s="23">
        <f>IFERROR(AB861/W861,"N/M")</f>
        <v>0.017520634292312914</v>
      </c>
      <c r="AF861" s="14" t="str">
        <f>B861&amp;"|"&amp;TEXT(E861,"000")&amp;"|"&amp;TEXT(M861,"0.0000")</f>
        <v>2016|075|0.8000</v>
      </c>
      <c r="AG861" s="22" t="str">
        <f>IF(AND(B861&gt;=2015,B861&lt;=2024,C861=19,G861=41,I861=2,K861="A",L861="RBUP",M861&gt;=0.5,M861&lt;=0.85),"IN","OUT")</f>
        <v>IN</v>
      </c>
    </row>
    <row r="862" spans="1:33">
      <c r="A862" s="14" t="s">
        <v>185</v>
      </c>
      <c r="B862" s="16">
        <v>2016</v>
      </c>
      <c r="C862" s="16">
        <v>19</v>
      </c>
      <c r="D862" s="14" t="s">
        <v>80</v>
      </c>
      <c r="E862" s="16">
        <v>75</v>
      </c>
      <c r="F862" s="14" t="s">
        <v>123</v>
      </c>
      <c r="G862" s="16">
        <v>41</v>
      </c>
      <c r="H862" s="14" t="s">
        <v>186</v>
      </c>
      <c r="I862" s="16">
        <v>2</v>
      </c>
      <c r="J862" s="14" t="s">
        <v>83</v>
      </c>
      <c r="K862" s="14" t="s">
        <v>84</v>
      </c>
      <c r="L862" s="14" t="s">
        <v>85</v>
      </c>
      <c r="M862" s="23">
        <v>0.85</v>
      </c>
      <c r="N862" s="16">
        <v>331</v>
      </c>
      <c r="O862" s="16">
        <v>291</v>
      </c>
      <c r="P862" s="16">
        <v>19</v>
      </c>
      <c r="Q862" s="16">
        <v>411</v>
      </c>
      <c r="R862" s="16">
        <v>21</v>
      </c>
      <c r="S862" s="14" t="s">
        <v>86</v>
      </c>
      <c r="T862" s="16">
        <v>72718</v>
      </c>
      <c r="U862" s="16">
        <v>0</v>
      </c>
      <c r="V862" s="18">
        <v>49237562</v>
      </c>
      <c r="W862" s="18">
        <v>1985551</v>
      </c>
      <c r="X862" s="18">
        <v>958950</v>
      </c>
      <c r="Y862" s="18">
        <v>0</v>
      </c>
      <c r="Z862" s="18">
        <v>0</v>
      </c>
      <c r="AA862" s="18">
        <v>0</v>
      </c>
      <c r="AB862" s="18">
        <v>94047</v>
      </c>
      <c r="AC862" s="23">
        <v>0.05</v>
      </c>
      <c r="AD862" s="14" t="str">
        <f>IF(E862=113,"Linn","Iowa ex-Linn")</f>
        <v>Iowa ex-Linn</v>
      </c>
      <c r="AE862" s="23">
        <f>IFERROR(AB862/W862,"N/M")</f>
        <v>0.04736569345234648</v>
      </c>
      <c r="AF862" s="14" t="str">
        <f>B862&amp;"|"&amp;TEXT(E862,"000")&amp;"|"&amp;TEXT(M862,"0.0000")</f>
        <v>2016|075|0.8500</v>
      </c>
      <c r="AG862" s="22" t="str">
        <f>IF(AND(B862&gt;=2015,B862&lt;=2024,C862=19,G862=41,I862=2,K862="A",L862="RBUP",M862&gt;=0.5,M862&lt;=0.85),"IN","OUT")</f>
        <v>IN</v>
      </c>
    </row>
    <row r="863" spans="1:33">
      <c r="A863" s="14" t="s">
        <v>185</v>
      </c>
      <c r="B863" s="16">
        <v>2016</v>
      </c>
      <c r="C863" s="16">
        <v>19</v>
      </c>
      <c r="D863" s="14" t="s">
        <v>80</v>
      </c>
      <c r="E863" s="16">
        <v>77</v>
      </c>
      <c r="F863" s="14" t="s">
        <v>124</v>
      </c>
      <c r="G863" s="16">
        <v>41</v>
      </c>
      <c r="H863" s="14" t="s">
        <v>186</v>
      </c>
      <c r="I863" s="16">
        <v>2</v>
      </c>
      <c r="J863" s="14" t="s">
        <v>83</v>
      </c>
      <c r="K863" s="14" t="s">
        <v>84</v>
      </c>
      <c r="L863" s="14" t="s">
        <v>85</v>
      </c>
      <c r="M863" s="23">
        <v>0.5</v>
      </c>
      <c r="N863" s="16">
        <v>1</v>
      </c>
      <c r="O863" s="16">
        <v>0</v>
      </c>
      <c r="P863" s="16">
        <v>0</v>
      </c>
      <c r="Q863" s="16">
        <v>0</v>
      </c>
      <c r="R863" s="16">
        <v>0</v>
      </c>
      <c r="S863" s="14" t="s">
        <v>86</v>
      </c>
      <c r="T863" s="16">
        <v>0</v>
      </c>
      <c r="U863" s="16">
        <v>0</v>
      </c>
      <c r="V863" s="18">
        <v>0</v>
      </c>
      <c r="W863" s="18">
        <v>0</v>
      </c>
      <c r="X863" s="18">
        <v>0</v>
      </c>
      <c r="Y863" s="18">
        <v>0</v>
      </c>
      <c r="Z863" s="18">
        <v>0</v>
      </c>
      <c r="AA863" s="18">
        <v>0</v>
      </c>
      <c r="AB863" s="18">
        <v>0</v>
      </c>
      <c r="AC863" s="23">
        <v>0</v>
      </c>
      <c r="AD863" s="14" t="str">
        <f>IF(E863=113,"Linn","Iowa ex-Linn")</f>
        <v>Iowa ex-Linn</v>
      </c>
      <c r="AE863" s="23" t="str">
        <f>IFERROR(AB863/W863,"N/M")</f>
        <v>N/M</v>
      </c>
      <c r="AF863" s="14" t="str">
        <f>B863&amp;"|"&amp;TEXT(E863,"000")&amp;"|"&amp;TEXT(M863,"0.0000")</f>
        <v>2016|077|0.5000</v>
      </c>
      <c r="AG863" s="22" t="str">
        <f>IF(AND(B863&gt;=2015,B863&lt;=2024,C863=19,G863=41,I863=2,K863="A",L863="RBUP",M863&gt;=0.5,M863&lt;=0.85),"IN","OUT")</f>
        <v>IN</v>
      </c>
    </row>
    <row r="864" spans="1:33">
      <c r="A864" s="14" t="s">
        <v>185</v>
      </c>
      <c r="B864" s="16">
        <v>2016</v>
      </c>
      <c r="C864" s="16">
        <v>19</v>
      </c>
      <c r="D864" s="14" t="s">
        <v>80</v>
      </c>
      <c r="E864" s="16">
        <v>77</v>
      </c>
      <c r="F864" s="14" t="s">
        <v>124</v>
      </c>
      <c r="G864" s="16">
        <v>41</v>
      </c>
      <c r="H864" s="14" t="s">
        <v>186</v>
      </c>
      <c r="I864" s="16">
        <v>2</v>
      </c>
      <c r="J864" s="14" t="s">
        <v>83</v>
      </c>
      <c r="K864" s="14" t="s">
        <v>84</v>
      </c>
      <c r="L864" s="14" t="s">
        <v>85</v>
      </c>
      <c r="M864" s="23">
        <v>0.65</v>
      </c>
      <c r="N864" s="16">
        <v>7</v>
      </c>
      <c r="O864" s="16">
        <v>6</v>
      </c>
      <c r="P864" s="16">
        <v>0</v>
      </c>
      <c r="Q864" s="16">
        <v>6</v>
      </c>
      <c r="R864" s="16">
        <v>0</v>
      </c>
      <c r="S864" s="14" t="s">
        <v>86</v>
      </c>
      <c r="T864" s="16">
        <v>267</v>
      </c>
      <c r="U864" s="16">
        <v>0</v>
      </c>
      <c r="V864" s="18">
        <v>105341</v>
      </c>
      <c r="W864" s="18">
        <v>2610</v>
      </c>
      <c r="X864" s="18">
        <v>1540</v>
      </c>
      <c r="Y864" s="18">
        <v>0</v>
      </c>
      <c r="Z864" s="18">
        <v>0</v>
      </c>
      <c r="AA864" s="18">
        <v>0</v>
      </c>
      <c r="AB864" s="18">
        <v>0</v>
      </c>
      <c r="AC864" s="23">
        <v>0</v>
      </c>
      <c r="AD864" s="14" t="str">
        <f>IF(E864=113,"Linn","Iowa ex-Linn")</f>
        <v>Iowa ex-Linn</v>
      </c>
      <c r="AE864" s="23">
        <f>IFERROR(AB864/W864,"N/M")</f>
        <v>0.0</v>
      </c>
      <c r="AF864" s="14" t="str">
        <f>B864&amp;"|"&amp;TEXT(E864,"000")&amp;"|"&amp;TEXT(M864,"0.0000")</f>
        <v>2016|077|0.6500</v>
      </c>
      <c r="AG864" s="22" t="str">
        <f>IF(AND(B864&gt;=2015,B864&lt;=2024,C864=19,G864=41,I864=2,K864="A",L864="RBUP",M864&gt;=0.5,M864&lt;=0.85),"IN","OUT")</f>
        <v>IN</v>
      </c>
    </row>
    <row r="865" spans="1:33">
      <c r="A865" s="14" t="s">
        <v>185</v>
      </c>
      <c r="B865" s="16">
        <v>2016</v>
      </c>
      <c r="C865" s="16">
        <v>19</v>
      </c>
      <c r="D865" s="14" t="s">
        <v>80</v>
      </c>
      <c r="E865" s="16">
        <v>77</v>
      </c>
      <c r="F865" s="14" t="s">
        <v>124</v>
      </c>
      <c r="G865" s="16">
        <v>41</v>
      </c>
      <c r="H865" s="14" t="s">
        <v>186</v>
      </c>
      <c r="I865" s="16">
        <v>2</v>
      </c>
      <c r="J865" s="14" t="s">
        <v>83</v>
      </c>
      <c r="K865" s="14" t="s">
        <v>84</v>
      </c>
      <c r="L865" s="14" t="s">
        <v>85</v>
      </c>
      <c r="M865" s="23">
        <v>0.7</v>
      </c>
      <c r="N865" s="16">
        <v>13</v>
      </c>
      <c r="O865" s="16">
        <v>12</v>
      </c>
      <c r="P865" s="16">
        <v>0</v>
      </c>
      <c r="Q865" s="16">
        <v>15</v>
      </c>
      <c r="R865" s="16">
        <v>0</v>
      </c>
      <c r="S865" s="14" t="s">
        <v>86</v>
      </c>
      <c r="T865" s="16">
        <v>1052</v>
      </c>
      <c r="U865" s="16">
        <v>0</v>
      </c>
      <c r="V865" s="18">
        <v>490619</v>
      </c>
      <c r="W865" s="18">
        <v>14858</v>
      </c>
      <c r="X865" s="18">
        <v>10747</v>
      </c>
      <c r="Y865" s="18">
        <v>0</v>
      </c>
      <c r="Z865" s="18">
        <v>0</v>
      </c>
      <c r="AA865" s="18">
        <v>0</v>
      </c>
      <c r="AB865" s="18">
        <v>0</v>
      </c>
      <c r="AC865" s="23">
        <v>0</v>
      </c>
      <c r="AD865" s="14" t="str">
        <f>IF(E865=113,"Linn","Iowa ex-Linn")</f>
        <v>Iowa ex-Linn</v>
      </c>
      <c r="AE865" s="23">
        <f>IFERROR(AB865/W865,"N/M")</f>
        <v>0.0</v>
      </c>
      <c r="AF865" s="14" t="str">
        <f>B865&amp;"|"&amp;TEXT(E865,"000")&amp;"|"&amp;TEXT(M865,"0.0000")</f>
        <v>2016|077|0.7000</v>
      </c>
      <c r="AG865" s="22" t="str">
        <f>IF(AND(B865&gt;=2015,B865&lt;=2024,C865=19,G865=41,I865=2,K865="A",L865="RBUP",M865&gt;=0.5,M865&lt;=0.85),"IN","OUT")</f>
        <v>IN</v>
      </c>
    </row>
    <row r="866" spans="1:33">
      <c r="A866" s="14" t="s">
        <v>185</v>
      </c>
      <c r="B866" s="16">
        <v>2016</v>
      </c>
      <c r="C866" s="16">
        <v>19</v>
      </c>
      <c r="D866" s="14" t="s">
        <v>80</v>
      </c>
      <c r="E866" s="16">
        <v>77</v>
      </c>
      <c r="F866" s="14" t="s">
        <v>124</v>
      </c>
      <c r="G866" s="16">
        <v>41</v>
      </c>
      <c r="H866" s="14" t="s">
        <v>186</v>
      </c>
      <c r="I866" s="16">
        <v>2</v>
      </c>
      <c r="J866" s="14" t="s">
        <v>83</v>
      </c>
      <c r="K866" s="14" t="s">
        <v>84</v>
      </c>
      <c r="L866" s="14" t="s">
        <v>85</v>
      </c>
      <c r="M866" s="23">
        <v>0.75</v>
      </c>
      <c r="N866" s="16">
        <v>113</v>
      </c>
      <c r="O866" s="16">
        <v>85</v>
      </c>
      <c r="P866" s="16">
        <v>6</v>
      </c>
      <c r="Q866" s="16">
        <v>124</v>
      </c>
      <c r="R866" s="16">
        <v>7</v>
      </c>
      <c r="S866" s="14" t="s">
        <v>86</v>
      </c>
      <c r="T866" s="16">
        <v>8097</v>
      </c>
      <c r="U866" s="16">
        <v>0</v>
      </c>
      <c r="V866" s="18">
        <v>3964758</v>
      </c>
      <c r="W866" s="18">
        <v>179016</v>
      </c>
      <c r="X866" s="18">
        <v>110369</v>
      </c>
      <c r="Y866" s="18">
        <v>0</v>
      </c>
      <c r="Z866" s="18">
        <v>0</v>
      </c>
      <c r="AA866" s="18">
        <v>0</v>
      </c>
      <c r="AB866" s="18">
        <v>15604</v>
      </c>
      <c r="AC866" s="23">
        <v>0.09</v>
      </c>
      <c r="AD866" s="14" t="str">
        <f>IF(E866=113,"Linn","Iowa ex-Linn")</f>
        <v>Iowa ex-Linn</v>
      </c>
      <c r="AE866" s="23">
        <f>IFERROR(AB866/W866,"N/M")</f>
        <v>0.08716539303749385</v>
      </c>
      <c r="AF866" s="14" t="str">
        <f>B866&amp;"|"&amp;TEXT(E866,"000")&amp;"|"&amp;TEXT(M866,"0.0000")</f>
        <v>2016|077|0.7500</v>
      </c>
      <c r="AG866" s="22" t="str">
        <f>IF(AND(B866&gt;=2015,B866&lt;=2024,C866=19,G866=41,I866=2,K866="A",L866="RBUP",M866&gt;=0.5,M866&lt;=0.85),"IN","OUT")</f>
        <v>IN</v>
      </c>
    </row>
    <row r="867" spans="1:33">
      <c r="A867" s="14" t="s">
        <v>185</v>
      </c>
      <c r="B867" s="16">
        <v>2016</v>
      </c>
      <c r="C867" s="16">
        <v>19</v>
      </c>
      <c r="D867" s="14" t="s">
        <v>80</v>
      </c>
      <c r="E867" s="16">
        <v>77</v>
      </c>
      <c r="F867" s="14" t="s">
        <v>124</v>
      </c>
      <c r="G867" s="16">
        <v>41</v>
      </c>
      <c r="H867" s="14" t="s">
        <v>186</v>
      </c>
      <c r="I867" s="16">
        <v>2</v>
      </c>
      <c r="J867" s="14" t="s">
        <v>83</v>
      </c>
      <c r="K867" s="14" t="s">
        <v>84</v>
      </c>
      <c r="L867" s="14" t="s">
        <v>85</v>
      </c>
      <c r="M867" s="23">
        <v>0.8</v>
      </c>
      <c r="N867" s="16">
        <v>236</v>
      </c>
      <c r="O867" s="16">
        <v>187</v>
      </c>
      <c r="P867" s="16">
        <v>10</v>
      </c>
      <c r="Q867" s="16">
        <v>289</v>
      </c>
      <c r="R867" s="16">
        <v>18</v>
      </c>
      <c r="S867" s="14" t="s">
        <v>86</v>
      </c>
      <c r="T867" s="16">
        <v>32643</v>
      </c>
      <c r="U867" s="16">
        <v>0</v>
      </c>
      <c r="V867" s="18">
        <v>17565228</v>
      </c>
      <c r="W867" s="18">
        <v>893570</v>
      </c>
      <c r="X867" s="18">
        <v>538637</v>
      </c>
      <c r="Y867" s="18">
        <v>0</v>
      </c>
      <c r="Z867" s="18">
        <v>0</v>
      </c>
      <c r="AA867" s="18">
        <v>0</v>
      </c>
      <c r="AB867" s="18">
        <v>203268</v>
      </c>
      <c r="AC867" s="23">
        <v>0.23</v>
      </c>
      <c r="AD867" s="14" t="str">
        <f>IF(E867=113,"Linn","Iowa ex-Linn")</f>
        <v>Iowa ex-Linn</v>
      </c>
      <c r="AE867" s="23">
        <f>IFERROR(AB867/W867,"N/M")</f>
        <v>0.22747854113275962</v>
      </c>
      <c r="AF867" s="14" t="str">
        <f>B867&amp;"|"&amp;TEXT(E867,"000")&amp;"|"&amp;TEXT(M867,"0.0000")</f>
        <v>2016|077|0.8000</v>
      </c>
      <c r="AG867" s="22" t="str">
        <f>IF(AND(B867&gt;=2015,B867&lt;=2024,C867=19,G867=41,I867=2,K867="A",L867="RBUP",M867&gt;=0.5,M867&lt;=0.85),"IN","OUT")</f>
        <v>IN</v>
      </c>
    </row>
    <row r="868" spans="1:33">
      <c r="A868" s="14" t="s">
        <v>185</v>
      </c>
      <c r="B868" s="16">
        <v>2016</v>
      </c>
      <c r="C868" s="16">
        <v>19</v>
      </c>
      <c r="D868" s="14" t="s">
        <v>80</v>
      </c>
      <c r="E868" s="16">
        <v>77</v>
      </c>
      <c r="F868" s="14" t="s">
        <v>124</v>
      </c>
      <c r="G868" s="16">
        <v>41</v>
      </c>
      <c r="H868" s="14" t="s">
        <v>186</v>
      </c>
      <c r="I868" s="16">
        <v>2</v>
      </c>
      <c r="J868" s="14" t="s">
        <v>83</v>
      </c>
      <c r="K868" s="14" t="s">
        <v>84</v>
      </c>
      <c r="L868" s="14" t="s">
        <v>85</v>
      </c>
      <c r="M868" s="23">
        <v>0.85</v>
      </c>
      <c r="N868" s="16">
        <v>350</v>
      </c>
      <c r="O868" s="16">
        <v>276</v>
      </c>
      <c r="P868" s="16">
        <v>41</v>
      </c>
      <c r="Q868" s="16">
        <v>543</v>
      </c>
      <c r="R868" s="16">
        <v>59</v>
      </c>
      <c r="S868" s="14" t="s">
        <v>86</v>
      </c>
      <c r="T868" s="16">
        <v>61410</v>
      </c>
      <c r="U868" s="16">
        <v>0</v>
      </c>
      <c r="V868" s="18">
        <v>35011570</v>
      </c>
      <c r="W868" s="18">
        <v>2199596</v>
      </c>
      <c r="X868" s="18">
        <v>1015902</v>
      </c>
      <c r="Y868" s="18">
        <v>0</v>
      </c>
      <c r="Z868" s="18">
        <v>0</v>
      </c>
      <c r="AA868" s="18">
        <v>0</v>
      </c>
      <c r="AB868" s="18">
        <v>254856</v>
      </c>
      <c r="AC868" s="23">
        <v>0.12</v>
      </c>
      <c r="AD868" s="14" t="str">
        <f>IF(E868=113,"Linn","Iowa ex-Linn")</f>
        <v>Iowa ex-Linn</v>
      </c>
      <c r="AE868" s="23">
        <f>IFERROR(AB868/W868,"N/M")</f>
        <v>0.11586491337500159</v>
      </c>
      <c r="AF868" s="14" t="str">
        <f>B868&amp;"|"&amp;TEXT(E868,"000")&amp;"|"&amp;TEXT(M868,"0.0000")</f>
        <v>2016|077|0.8500</v>
      </c>
      <c r="AG868" s="22" t="str">
        <f>IF(AND(B868&gt;=2015,B868&lt;=2024,C868=19,G868=41,I868=2,K868="A",L868="RBUP",M868&gt;=0.5,M868&lt;=0.85),"IN","OUT")</f>
        <v>IN</v>
      </c>
    </row>
    <row r="869" spans="1:33">
      <c r="A869" s="14" t="s">
        <v>185</v>
      </c>
      <c r="B869" s="16">
        <v>2016</v>
      </c>
      <c r="C869" s="16">
        <v>19</v>
      </c>
      <c r="D869" s="14" t="s">
        <v>80</v>
      </c>
      <c r="E869" s="16">
        <v>79</v>
      </c>
      <c r="F869" s="14" t="s">
        <v>125</v>
      </c>
      <c r="G869" s="16">
        <v>41</v>
      </c>
      <c r="H869" s="14" t="s">
        <v>186</v>
      </c>
      <c r="I869" s="16">
        <v>2</v>
      </c>
      <c r="J869" s="14" t="s">
        <v>83</v>
      </c>
      <c r="K869" s="14" t="s">
        <v>84</v>
      </c>
      <c r="L869" s="14" t="s">
        <v>85</v>
      </c>
      <c r="M869" s="23">
        <v>0.65</v>
      </c>
      <c r="N869" s="16">
        <v>2</v>
      </c>
      <c r="O869" s="16">
        <v>2</v>
      </c>
      <c r="P869" s="16">
        <v>0</v>
      </c>
      <c r="Q869" s="16">
        <v>3</v>
      </c>
      <c r="R869" s="16">
        <v>0</v>
      </c>
      <c r="S869" s="14" t="s">
        <v>86</v>
      </c>
      <c r="T869" s="16">
        <v>69</v>
      </c>
      <c r="U869" s="16">
        <v>0</v>
      </c>
      <c r="V869" s="18">
        <v>30347</v>
      </c>
      <c r="W869" s="18">
        <v>666</v>
      </c>
      <c r="X869" s="18">
        <v>392</v>
      </c>
      <c r="Y869" s="18">
        <v>0</v>
      </c>
      <c r="Z869" s="18">
        <v>0</v>
      </c>
      <c r="AA869" s="18">
        <v>0</v>
      </c>
      <c r="AB869" s="18">
        <v>0</v>
      </c>
      <c r="AC869" s="23">
        <v>0</v>
      </c>
      <c r="AD869" s="14" t="str">
        <f>IF(E869=113,"Linn","Iowa ex-Linn")</f>
        <v>Iowa ex-Linn</v>
      </c>
      <c r="AE869" s="23">
        <f>IFERROR(AB869/W869,"N/M")</f>
        <v>0.0</v>
      </c>
      <c r="AF869" s="14" t="str">
        <f>B869&amp;"|"&amp;TEXT(E869,"000")&amp;"|"&amp;TEXT(M869,"0.0000")</f>
        <v>2016|079|0.6500</v>
      </c>
      <c r="AG869" s="22" t="str">
        <f>IF(AND(B869&gt;=2015,B869&lt;=2024,C869=19,G869=41,I869=2,K869="A",L869="RBUP",M869&gt;=0.5,M869&lt;=0.85),"IN","OUT")</f>
        <v>IN</v>
      </c>
    </row>
    <row r="870" spans="1:33">
      <c r="A870" s="14" t="s">
        <v>185</v>
      </c>
      <c r="B870" s="16">
        <v>2016</v>
      </c>
      <c r="C870" s="16">
        <v>19</v>
      </c>
      <c r="D870" s="14" t="s">
        <v>80</v>
      </c>
      <c r="E870" s="16">
        <v>79</v>
      </c>
      <c r="F870" s="14" t="s">
        <v>125</v>
      </c>
      <c r="G870" s="16">
        <v>41</v>
      </c>
      <c r="H870" s="14" t="s">
        <v>186</v>
      </c>
      <c r="I870" s="16">
        <v>2</v>
      </c>
      <c r="J870" s="14" t="s">
        <v>83</v>
      </c>
      <c r="K870" s="14" t="s">
        <v>84</v>
      </c>
      <c r="L870" s="14" t="s">
        <v>85</v>
      </c>
      <c r="M870" s="23">
        <v>0.7</v>
      </c>
      <c r="N870" s="16">
        <v>7</v>
      </c>
      <c r="O870" s="16">
        <v>6</v>
      </c>
      <c r="P870" s="16">
        <v>0</v>
      </c>
      <c r="Q870" s="16">
        <v>9</v>
      </c>
      <c r="R870" s="16">
        <v>0</v>
      </c>
      <c r="S870" s="14" t="s">
        <v>86</v>
      </c>
      <c r="T870" s="16">
        <v>435</v>
      </c>
      <c r="U870" s="16">
        <v>0</v>
      </c>
      <c r="V870" s="18">
        <v>227177</v>
      </c>
      <c r="W870" s="18">
        <v>5868</v>
      </c>
      <c r="X870" s="18">
        <v>3462</v>
      </c>
      <c r="Y870" s="18">
        <v>0</v>
      </c>
      <c r="Z870" s="18">
        <v>0</v>
      </c>
      <c r="AA870" s="18">
        <v>0</v>
      </c>
      <c r="AB870" s="18">
        <v>0</v>
      </c>
      <c r="AC870" s="23">
        <v>0</v>
      </c>
      <c r="AD870" s="14" t="str">
        <f>IF(E870=113,"Linn","Iowa ex-Linn")</f>
        <v>Iowa ex-Linn</v>
      </c>
      <c r="AE870" s="23">
        <f>IFERROR(AB870/W870,"N/M")</f>
        <v>0.0</v>
      </c>
      <c r="AF870" s="14" t="str">
        <f>B870&amp;"|"&amp;TEXT(E870,"000")&amp;"|"&amp;TEXT(M870,"0.0000")</f>
        <v>2016|079|0.7000</v>
      </c>
      <c r="AG870" s="22" t="str">
        <f>IF(AND(B870&gt;=2015,B870&lt;=2024,C870=19,G870=41,I870=2,K870="A",L870="RBUP",M870&gt;=0.5,M870&lt;=0.85),"IN","OUT")</f>
        <v>IN</v>
      </c>
    </row>
    <row r="871" spans="1:33">
      <c r="A871" s="14" t="s">
        <v>185</v>
      </c>
      <c r="B871" s="16">
        <v>2016</v>
      </c>
      <c r="C871" s="16">
        <v>19</v>
      </c>
      <c r="D871" s="14" t="s">
        <v>80</v>
      </c>
      <c r="E871" s="16">
        <v>79</v>
      </c>
      <c r="F871" s="14" t="s">
        <v>125</v>
      </c>
      <c r="G871" s="16">
        <v>41</v>
      </c>
      <c r="H871" s="14" t="s">
        <v>186</v>
      </c>
      <c r="I871" s="16">
        <v>2</v>
      </c>
      <c r="J871" s="14" t="s">
        <v>83</v>
      </c>
      <c r="K871" s="14" t="s">
        <v>84</v>
      </c>
      <c r="L871" s="14" t="s">
        <v>85</v>
      </c>
      <c r="M871" s="23">
        <v>0.75</v>
      </c>
      <c r="N871" s="16">
        <v>34</v>
      </c>
      <c r="O871" s="16">
        <v>29</v>
      </c>
      <c r="P871" s="16">
        <v>0</v>
      </c>
      <c r="Q871" s="16">
        <v>48</v>
      </c>
      <c r="R871" s="16">
        <v>0</v>
      </c>
      <c r="S871" s="14" t="s">
        <v>86</v>
      </c>
      <c r="T871" s="16">
        <v>5800</v>
      </c>
      <c r="U871" s="16">
        <v>0</v>
      </c>
      <c r="V871" s="18">
        <v>3065473</v>
      </c>
      <c r="W871" s="18">
        <v>97053</v>
      </c>
      <c r="X871" s="18">
        <v>60311</v>
      </c>
      <c r="Y871" s="18">
        <v>0</v>
      </c>
      <c r="Z871" s="18">
        <v>0</v>
      </c>
      <c r="AA871" s="18">
        <v>0</v>
      </c>
      <c r="AB871" s="18">
        <v>0</v>
      </c>
      <c r="AC871" s="23">
        <v>0</v>
      </c>
      <c r="AD871" s="14" t="str">
        <f>IF(E871=113,"Linn","Iowa ex-Linn")</f>
        <v>Iowa ex-Linn</v>
      </c>
      <c r="AE871" s="23">
        <f>IFERROR(AB871/W871,"N/M")</f>
        <v>0.0</v>
      </c>
      <c r="AF871" s="14" t="str">
        <f>B871&amp;"|"&amp;TEXT(E871,"000")&amp;"|"&amp;TEXT(M871,"0.0000")</f>
        <v>2016|079|0.7500</v>
      </c>
      <c r="AG871" s="22" t="str">
        <f>IF(AND(B871&gt;=2015,B871&lt;=2024,C871=19,G871=41,I871=2,K871="A",L871="RBUP",M871&gt;=0.5,M871&lt;=0.85),"IN","OUT")</f>
        <v>IN</v>
      </c>
    </row>
    <row r="872" spans="1:33">
      <c r="A872" s="14" t="s">
        <v>185</v>
      </c>
      <c r="B872" s="16">
        <v>2016</v>
      </c>
      <c r="C872" s="16">
        <v>19</v>
      </c>
      <c r="D872" s="14" t="s">
        <v>80</v>
      </c>
      <c r="E872" s="16">
        <v>79</v>
      </c>
      <c r="F872" s="14" t="s">
        <v>125</v>
      </c>
      <c r="G872" s="16">
        <v>41</v>
      </c>
      <c r="H872" s="14" t="s">
        <v>186</v>
      </c>
      <c r="I872" s="16">
        <v>2</v>
      </c>
      <c r="J872" s="14" t="s">
        <v>83</v>
      </c>
      <c r="K872" s="14" t="s">
        <v>84</v>
      </c>
      <c r="L872" s="14" t="s">
        <v>85</v>
      </c>
      <c r="M872" s="23">
        <v>0.8</v>
      </c>
      <c r="N872" s="16">
        <v>176</v>
      </c>
      <c r="O872" s="16">
        <v>152</v>
      </c>
      <c r="P872" s="16">
        <v>1</v>
      </c>
      <c r="Q872" s="16">
        <v>241</v>
      </c>
      <c r="R872" s="16">
        <v>1</v>
      </c>
      <c r="S872" s="14" t="s">
        <v>86</v>
      </c>
      <c r="T872" s="16">
        <v>37325</v>
      </c>
      <c r="U872" s="16">
        <v>0</v>
      </c>
      <c r="V872" s="18">
        <v>21441120</v>
      </c>
      <c r="W872" s="18">
        <v>838871</v>
      </c>
      <c r="X872" s="18">
        <v>488881</v>
      </c>
      <c r="Y872" s="18">
        <v>0</v>
      </c>
      <c r="Z872" s="18">
        <v>0</v>
      </c>
      <c r="AA872" s="18">
        <v>0</v>
      </c>
      <c r="AB872" s="18">
        <v>1140</v>
      </c>
      <c r="AC872" s="23">
        <v>0</v>
      </c>
      <c r="AD872" s="14" t="str">
        <f>IF(E872=113,"Linn","Iowa ex-Linn")</f>
        <v>Iowa ex-Linn</v>
      </c>
      <c r="AE872" s="23">
        <f>IFERROR(AB872/W872,"N/M")</f>
        <v>0.0013589693766979667</v>
      </c>
      <c r="AF872" s="14" t="str">
        <f>B872&amp;"|"&amp;TEXT(E872,"000")&amp;"|"&amp;TEXT(M872,"0.0000")</f>
        <v>2016|079|0.8000</v>
      </c>
      <c r="AG872" s="22" t="str">
        <f>IF(AND(B872&gt;=2015,B872&lt;=2024,C872=19,G872=41,I872=2,K872="A",L872="RBUP",M872&gt;=0.5,M872&lt;=0.85),"IN","OUT")</f>
        <v>IN</v>
      </c>
    </row>
    <row r="873" spans="1:33">
      <c r="A873" s="14" t="s">
        <v>185</v>
      </c>
      <c r="B873" s="16">
        <v>2016</v>
      </c>
      <c r="C873" s="16">
        <v>19</v>
      </c>
      <c r="D873" s="14" t="s">
        <v>80</v>
      </c>
      <c r="E873" s="16">
        <v>79</v>
      </c>
      <c r="F873" s="14" t="s">
        <v>125</v>
      </c>
      <c r="G873" s="16">
        <v>41</v>
      </c>
      <c r="H873" s="14" t="s">
        <v>186</v>
      </c>
      <c r="I873" s="16">
        <v>2</v>
      </c>
      <c r="J873" s="14" t="s">
        <v>83</v>
      </c>
      <c r="K873" s="14" t="s">
        <v>84</v>
      </c>
      <c r="L873" s="14" t="s">
        <v>85</v>
      </c>
      <c r="M873" s="23">
        <v>0.85</v>
      </c>
      <c r="N873" s="16">
        <v>495</v>
      </c>
      <c r="O873" s="16">
        <v>443</v>
      </c>
      <c r="P873" s="16">
        <v>12</v>
      </c>
      <c r="Q873" s="16">
        <v>906</v>
      </c>
      <c r="R873" s="16">
        <v>14</v>
      </c>
      <c r="S873" s="14" t="s">
        <v>86</v>
      </c>
      <c r="T873" s="16">
        <v>128033</v>
      </c>
      <c r="U873" s="16">
        <v>0</v>
      </c>
      <c r="V873" s="18">
        <v>77949890</v>
      </c>
      <c r="W873" s="18">
        <v>3895078</v>
      </c>
      <c r="X873" s="18">
        <v>1784785</v>
      </c>
      <c r="Y873" s="18">
        <v>0</v>
      </c>
      <c r="Z873" s="18">
        <v>0</v>
      </c>
      <c r="AA873" s="18">
        <v>0</v>
      </c>
      <c r="AB873" s="18">
        <v>56712</v>
      </c>
      <c r="AC873" s="23">
        <v>0.01</v>
      </c>
      <c r="AD873" s="14" t="str">
        <f>IF(E873=113,"Linn","Iowa ex-Linn")</f>
        <v>Iowa ex-Linn</v>
      </c>
      <c r="AE873" s="23">
        <f>IFERROR(AB873/W873,"N/M")</f>
        <v>0.014559913819440842</v>
      </c>
      <c r="AF873" s="14" t="str">
        <f>B873&amp;"|"&amp;TEXT(E873,"000")&amp;"|"&amp;TEXT(M873,"0.0000")</f>
        <v>2016|079|0.8500</v>
      </c>
      <c r="AG873" s="22" t="str">
        <f>IF(AND(B873&gt;=2015,B873&lt;=2024,C873=19,G873=41,I873=2,K873="A",L873="RBUP",M873&gt;=0.5,M873&lt;=0.85),"IN","OUT")</f>
        <v>IN</v>
      </c>
    </row>
    <row r="874" spans="1:33">
      <c r="A874" s="14" t="s">
        <v>185</v>
      </c>
      <c r="B874" s="16">
        <v>2016</v>
      </c>
      <c r="C874" s="16">
        <v>19</v>
      </c>
      <c r="D874" s="14" t="s">
        <v>80</v>
      </c>
      <c r="E874" s="16">
        <v>81</v>
      </c>
      <c r="F874" s="14" t="s">
        <v>126</v>
      </c>
      <c r="G874" s="16">
        <v>41</v>
      </c>
      <c r="H874" s="14" t="s">
        <v>186</v>
      </c>
      <c r="I874" s="16">
        <v>2</v>
      </c>
      <c r="J874" s="14" t="s">
        <v>83</v>
      </c>
      <c r="K874" s="14" t="s">
        <v>84</v>
      </c>
      <c r="L874" s="14" t="s">
        <v>85</v>
      </c>
      <c r="M874" s="23">
        <v>0.5</v>
      </c>
      <c r="N874" s="16">
        <v>2</v>
      </c>
      <c r="O874" s="16">
        <v>2</v>
      </c>
      <c r="P874" s="16">
        <v>0</v>
      </c>
      <c r="Q874" s="16">
        <v>2</v>
      </c>
      <c r="R874" s="16">
        <v>0</v>
      </c>
      <c r="S874" s="14" t="s">
        <v>86</v>
      </c>
      <c r="T874" s="16">
        <v>860</v>
      </c>
      <c r="U874" s="16">
        <v>0</v>
      </c>
      <c r="V874" s="18">
        <v>282112</v>
      </c>
      <c r="W874" s="18">
        <v>1392</v>
      </c>
      <c r="X874" s="18">
        <v>1080</v>
      </c>
      <c r="Y874" s="18">
        <v>0</v>
      </c>
      <c r="Z874" s="18">
        <v>0</v>
      </c>
      <c r="AA874" s="18">
        <v>0</v>
      </c>
      <c r="AB874" s="18">
        <v>0</v>
      </c>
      <c r="AC874" s="23">
        <v>0</v>
      </c>
      <c r="AD874" s="14" t="str">
        <f>IF(E874=113,"Linn","Iowa ex-Linn")</f>
        <v>Iowa ex-Linn</v>
      </c>
      <c r="AE874" s="23">
        <f>IFERROR(AB874/W874,"N/M")</f>
        <v>0.0</v>
      </c>
      <c r="AF874" s="14" t="str">
        <f>B874&amp;"|"&amp;TEXT(E874,"000")&amp;"|"&amp;TEXT(M874,"0.0000")</f>
        <v>2016|081|0.5000</v>
      </c>
      <c r="AG874" s="22" t="str">
        <f>IF(AND(B874&gt;=2015,B874&lt;=2024,C874=19,G874=41,I874=2,K874="A",L874="RBUP",M874&gt;=0.5,M874&lt;=0.85),"IN","OUT")</f>
        <v>IN</v>
      </c>
    </row>
    <row r="875" spans="1:33">
      <c r="A875" s="14" t="s">
        <v>185</v>
      </c>
      <c r="B875" s="16">
        <v>2016</v>
      </c>
      <c r="C875" s="16">
        <v>19</v>
      </c>
      <c r="D875" s="14" t="s">
        <v>80</v>
      </c>
      <c r="E875" s="16">
        <v>81</v>
      </c>
      <c r="F875" s="14" t="s">
        <v>126</v>
      </c>
      <c r="G875" s="16">
        <v>41</v>
      </c>
      <c r="H875" s="14" t="s">
        <v>186</v>
      </c>
      <c r="I875" s="16">
        <v>2</v>
      </c>
      <c r="J875" s="14" t="s">
        <v>83</v>
      </c>
      <c r="K875" s="14" t="s">
        <v>84</v>
      </c>
      <c r="L875" s="14" t="s">
        <v>85</v>
      </c>
      <c r="M875" s="23">
        <v>0.6</v>
      </c>
      <c r="N875" s="16">
        <v>2</v>
      </c>
      <c r="O875" s="16">
        <v>2</v>
      </c>
      <c r="P875" s="16">
        <v>0</v>
      </c>
      <c r="Q875" s="16">
        <v>2</v>
      </c>
      <c r="R875" s="16">
        <v>0</v>
      </c>
      <c r="S875" s="14" t="s">
        <v>86</v>
      </c>
      <c r="T875" s="16">
        <v>253</v>
      </c>
      <c r="U875" s="16">
        <v>0</v>
      </c>
      <c r="V875" s="18">
        <v>110722</v>
      </c>
      <c r="W875" s="18">
        <v>986</v>
      </c>
      <c r="X875" s="18">
        <v>631</v>
      </c>
      <c r="Y875" s="18">
        <v>0</v>
      </c>
      <c r="Z875" s="18">
        <v>0</v>
      </c>
      <c r="AA875" s="18">
        <v>0</v>
      </c>
      <c r="AB875" s="18">
        <v>0</v>
      </c>
      <c r="AC875" s="23">
        <v>0</v>
      </c>
      <c r="AD875" s="14" t="str">
        <f>IF(E875=113,"Linn","Iowa ex-Linn")</f>
        <v>Iowa ex-Linn</v>
      </c>
      <c r="AE875" s="23">
        <f>IFERROR(AB875/W875,"N/M")</f>
        <v>0.0</v>
      </c>
      <c r="AF875" s="14" t="str">
        <f>B875&amp;"|"&amp;TEXT(E875,"000")&amp;"|"&amp;TEXT(M875,"0.0000")</f>
        <v>2016|081|0.6000</v>
      </c>
      <c r="AG875" s="22" t="str">
        <f>IF(AND(B875&gt;=2015,B875&lt;=2024,C875=19,G875=41,I875=2,K875="A",L875="RBUP",M875&gt;=0.5,M875&lt;=0.85),"IN","OUT")</f>
        <v>IN</v>
      </c>
    </row>
    <row r="876" spans="1:33">
      <c r="A876" s="14" t="s">
        <v>185</v>
      </c>
      <c r="B876" s="16">
        <v>2016</v>
      </c>
      <c r="C876" s="16">
        <v>19</v>
      </c>
      <c r="D876" s="14" t="s">
        <v>80</v>
      </c>
      <c r="E876" s="16">
        <v>81</v>
      </c>
      <c r="F876" s="14" t="s">
        <v>126</v>
      </c>
      <c r="G876" s="16">
        <v>41</v>
      </c>
      <c r="H876" s="14" t="s">
        <v>186</v>
      </c>
      <c r="I876" s="16">
        <v>2</v>
      </c>
      <c r="J876" s="14" t="s">
        <v>83</v>
      </c>
      <c r="K876" s="14" t="s">
        <v>84</v>
      </c>
      <c r="L876" s="14" t="s">
        <v>85</v>
      </c>
      <c r="M876" s="23">
        <v>0.65</v>
      </c>
      <c r="N876" s="16">
        <v>11</v>
      </c>
      <c r="O876" s="16">
        <v>9</v>
      </c>
      <c r="P876" s="16">
        <v>0</v>
      </c>
      <c r="Q876" s="16">
        <v>14</v>
      </c>
      <c r="R876" s="16">
        <v>0</v>
      </c>
      <c r="S876" s="14" t="s">
        <v>86</v>
      </c>
      <c r="T876" s="16">
        <v>1293</v>
      </c>
      <c r="U876" s="16">
        <v>0</v>
      </c>
      <c r="V876" s="18">
        <v>592649</v>
      </c>
      <c r="W876" s="18">
        <v>8507</v>
      </c>
      <c r="X876" s="18">
        <v>5019</v>
      </c>
      <c r="Y876" s="18">
        <v>0</v>
      </c>
      <c r="Z876" s="18">
        <v>0</v>
      </c>
      <c r="AA876" s="18">
        <v>0</v>
      </c>
      <c r="AB876" s="18">
        <v>0</v>
      </c>
      <c r="AC876" s="23">
        <v>0</v>
      </c>
      <c r="AD876" s="14" t="str">
        <f>IF(E876=113,"Linn","Iowa ex-Linn")</f>
        <v>Iowa ex-Linn</v>
      </c>
      <c r="AE876" s="23">
        <f>IFERROR(AB876/W876,"N/M")</f>
        <v>0.0</v>
      </c>
      <c r="AF876" s="14" t="str">
        <f>B876&amp;"|"&amp;TEXT(E876,"000")&amp;"|"&amp;TEXT(M876,"0.0000")</f>
        <v>2016|081|0.6500</v>
      </c>
      <c r="AG876" s="22" t="str">
        <f>IF(AND(B876&gt;=2015,B876&lt;=2024,C876=19,G876=41,I876=2,K876="A",L876="RBUP",M876&gt;=0.5,M876&lt;=0.85),"IN","OUT")</f>
        <v>IN</v>
      </c>
    </row>
    <row r="877" spans="1:33">
      <c r="A877" s="14" t="s">
        <v>185</v>
      </c>
      <c r="B877" s="16">
        <v>2016</v>
      </c>
      <c r="C877" s="16">
        <v>19</v>
      </c>
      <c r="D877" s="14" t="s">
        <v>80</v>
      </c>
      <c r="E877" s="16">
        <v>81</v>
      </c>
      <c r="F877" s="14" t="s">
        <v>126</v>
      </c>
      <c r="G877" s="16">
        <v>41</v>
      </c>
      <c r="H877" s="14" t="s">
        <v>186</v>
      </c>
      <c r="I877" s="16">
        <v>2</v>
      </c>
      <c r="J877" s="14" t="s">
        <v>83</v>
      </c>
      <c r="K877" s="14" t="s">
        <v>84</v>
      </c>
      <c r="L877" s="14" t="s">
        <v>85</v>
      </c>
      <c r="M877" s="23">
        <v>0.7</v>
      </c>
      <c r="N877" s="16">
        <v>28</v>
      </c>
      <c r="O877" s="16">
        <v>23</v>
      </c>
      <c r="P877" s="16">
        <v>0</v>
      </c>
      <c r="Q877" s="16">
        <v>33</v>
      </c>
      <c r="R877" s="16">
        <v>0</v>
      </c>
      <c r="S877" s="14" t="s">
        <v>86</v>
      </c>
      <c r="T877" s="16">
        <v>2864</v>
      </c>
      <c r="U877" s="16">
        <v>0</v>
      </c>
      <c r="V877" s="18">
        <v>1477495</v>
      </c>
      <c r="W877" s="18">
        <v>32420</v>
      </c>
      <c r="X877" s="18">
        <v>21717</v>
      </c>
      <c r="Y877" s="18">
        <v>0</v>
      </c>
      <c r="Z877" s="18">
        <v>0</v>
      </c>
      <c r="AA877" s="18">
        <v>0</v>
      </c>
      <c r="AB877" s="18">
        <v>0</v>
      </c>
      <c r="AC877" s="23">
        <v>0</v>
      </c>
      <c r="AD877" s="14" t="str">
        <f>IF(E877=113,"Linn","Iowa ex-Linn")</f>
        <v>Iowa ex-Linn</v>
      </c>
      <c r="AE877" s="23">
        <f>IFERROR(AB877/W877,"N/M")</f>
        <v>0.0</v>
      </c>
      <c r="AF877" s="14" t="str">
        <f>B877&amp;"|"&amp;TEXT(E877,"000")&amp;"|"&amp;TEXT(M877,"0.0000")</f>
        <v>2016|081|0.7000</v>
      </c>
      <c r="AG877" s="22" t="str">
        <f>IF(AND(B877&gt;=2015,B877&lt;=2024,C877=19,G877=41,I877=2,K877="A",L877="RBUP",M877&gt;=0.5,M877&lt;=0.85),"IN","OUT")</f>
        <v>IN</v>
      </c>
    </row>
    <row r="878" spans="1:33">
      <c r="A878" s="14" t="s">
        <v>185</v>
      </c>
      <c r="B878" s="16">
        <v>2016</v>
      </c>
      <c r="C878" s="16">
        <v>19</v>
      </c>
      <c r="D878" s="14" t="s">
        <v>80</v>
      </c>
      <c r="E878" s="16">
        <v>81</v>
      </c>
      <c r="F878" s="14" t="s">
        <v>126</v>
      </c>
      <c r="G878" s="16">
        <v>41</v>
      </c>
      <c r="H878" s="14" t="s">
        <v>186</v>
      </c>
      <c r="I878" s="16">
        <v>2</v>
      </c>
      <c r="J878" s="14" t="s">
        <v>83</v>
      </c>
      <c r="K878" s="14" t="s">
        <v>84</v>
      </c>
      <c r="L878" s="14" t="s">
        <v>85</v>
      </c>
      <c r="M878" s="23">
        <v>0.75</v>
      </c>
      <c r="N878" s="16">
        <v>92</v>
      </c>
      <c r="O878" s="16">
        <v>83</v>
      </c>
      <c r="P878" s="16">
        <v>0</v>
      </c>
      <c r="Q878" s="16">
        <v>100</v>
      </c>
      <c r="R878" s="16">
        <v>0</v>
      </c>
      <c r="S878" s="14" t="s">
        <v>86</v>
      </c>
      <c r="T878" s="16">
        <v>13238</v>
      </c>
      <c r="U878" s="16">
        <v>0</v>
      </c>
      <c r="V878" s="18">
        <v>7253179</v>
      </c>
      <c r="W878" s="18">
        <v>207175</v>
      </c>
      <c r="X878" s="18">
        <v>140231</v>
      </c>
      <c r="Y878" s="18">
        <v>0</v>
      </c>
      <c r="Z878" s="18">
        <v>0</v>
      </c>
      <c r="AA878" s="18">
        <v>0</v>
      </c>
      <c r="AB878" s="18">
        <v>0</v>
      </c>
      <c r="AC878" s="23">
        <v>0</v>
      </c>
      <c r="AD878" s="14" t="str">
        <f>IF(E878=113,"Linn","Iowa ex-Linn")</f>
        <v>Iowa ex-Linn</v>
      </c>
      <c r="AE878" s="23">
        <f>IFERROR(AB878/W878,"N/M")</f>
        <v>0.0</v>
      </c>
      <c r="AF878" s="14" t="str">
        <f>B878&amp;"|"&amp;TEXT(E878,"000")&amp;"|"&amp;TEXT(M878,"0.0000")</f>
        <v>2016|081|0.7500</v>
      </c>
      <c r="AG878" s="22" t="str">
        <f>IF(AND(B878&gt;=2015,B878&lt;=2024,C878=19,G878=41,I878=2,K878="A",L878="RBUP",M878&gt;=0.5,M878&lt;=0.85),"IN","OUT")</f>
        <v>IN</v>
      </c>
    </row>
    <row r="879" spans="1:33">
      <c r="A879" s="14" t="s">
        <v>185</v>
      </c>
      <c r="B879" s="16">
        <v>2016</v>
      </c>
      <c r="C879" s="16">
        <v>19</v>
      </c>
      <c r="D879" s="14" t="s">
        <v>80</v>
      </c>
      <c r="E879" s="16">
        <v>81</v>
      </c>
      <c r="F879" s="14" t="s">
        <v>126</v>
      </c>
      <c r="G879" s="16">
        <v>41</v>
      </c>
      <c r="H879" s="14" t="s">
        <v>186</v>
      </c>
      <c r="I879" s="16">
        <v>2</v>
      </c>
      <c r="J879" s="14" t="s">
        <v>83</v>
      </c>
      <c r="K879" s="14" t="s">
        <v>84</v>
      </c>
      <c r="L879" s="14" t="s">
        <v>85</v>
      </c>
      <c r="M879" s="23">
        <v>0.8</v>
      </c>
      <c r="N879" s="16">
        <v>304</v>
      </c>
      <c r="O879" s="16">
        <v>273</v>
      </c>
      <c r="P879" s="16">
        <v>2</v>
      </c>
      <c r="Q879" s="16">
        <v>406</v>
      </c>
      <c r="R879" s="16">
        <v>2</v>
      </c>
      <c r="S879" s="14" t="s">
        <v>86</v>
      </c>
      <c r="T879" s="16">
        <v>51050</v>
      </c>
      <c r="U879" s="16">
        <v>0</v>
      </c>
      <c r="V879" s="18">
        <v>29276594</v>
      </c>
      <c r="W879" s="18">
        <v>1207609</v>
      </c>
      <c r="X879" s="18">
        <v>703260</v>
      </c>
      <c r="Y879" s="18">
        <v>0</v>
      </c>
      <c r="Z879" s="18">
        <v>0</v>
      </c>
      <c r="AA879" s="18">
        <v>0</v>
      </c>
      <c r="AB879" s="18">
        <v>15408</v>
      </c>
      <c r="AC879" s="23">
        <v>0.01</v>
      </c>
      <c r="AD879" s="14" t="str">
        <f>IF(E879=113,"Linn","Iowa ex-Linn")</f>
        <v>Iowa ex-Linn</v>
      </c>
      <c r="AE879" s="23">
        <f>IFERROR(AB879/W879,"N/M")</f>
        <v>0.01275909669437707</v>
      </c>
      <c r="AF879" s="14" t="str">
        <f>B879&amp;"|"&amp;TEXT(E879,"000")&amp;"|"&amp;TEXT(M879,"0.0000")</f>
        <v>2016|081|0.8000</v>
      </c>
      <c r="AG879" s="22" t="str">
        <f>IF(AND(B879&gt;=2015,B879&lt;=2024,C879=19,G879=41,I879=2,K879="A",L879="RBUP",M879&gt;=0.5,M879&lt;=0.85),"IN","OUT")</f>
        <v>IN</v>
      </c>
    </row>
    <row r="880" spans="1:33">
      <c r="A880" s="14" t="s">
        <v>185</v>
      </c>
      <c r="B880" s="16">
        <v>2016</v>
      </c>
      <c r="C880" s="16">
        <v>19</v>
      </c>
      <c r="D880" s="14" t="s">
        <v>80</v>
      </c>
      <c r="E880" s="16">
        <v>81</v>
      </c>
      <c r="F880" s="14" t="s">
        <v>126</v>
      </c>
      <c r="G880" s="16">
        <v>41</v>
      </c>
      <c r="H880" s="14" t="s">
        <v>186</v>
      </c>
      <c r="I880" s="16">
        <v>2</v>
      </c>
      <c r="J880" s="14" t="s">
        <v>83</v>
      </c>
      <c r="K880" s="14" t="s">
        <v>84</v>
      </c>
      <c r="L880" s="14" t="s">
        <v>85</v>
      </c>
      <c r="M880" s="23">
        <v>0.85</v>
      </c>
      <c r="N880" s="16">
        <v>435</v>
      </c>
      <c r="O880" s="16">
        <v>370</v>
      </c>
      <c r="P880" s="16">
        <v>18</v>
      </c>
      <c r="Q880" s="16">
        <v>551</v>
      </c>
      <c r="R880" s="16">
        <v>21</v>
      </c>
      <c r="S880" s="14" t="s">
        <v>86</v>
      </c>
      <c r="T880" s="16">
        <v>122995</v>
      </c>
      <c r="U880" s="16">
        <v>0</v>
      </c>
      <c r="V880" s="18">
        <v>75473590</v>
      </c>
      <c r="W880" s="18">
        <v>3638251</v>
      </c>
      <c r="X880" s="18">
        <v>1767048</v>
      </c>
      <c r="Y880" s="18">
        <v>0</v>
      </c>
      <c r="Z880" s="18">
        <v>0</v>
      </c>
      <c r="AA880" s="18">
        <v>0</v>
      </c>
      <c r="AB880" s="18">
        <v>378733</v>
      </c>
      <c r="AC880" s="23">
        <v>0.1</v>
      </c>
      <c r="AD880" s="14" t="str">
        <f>IF(E880=113,"Linn","Iowa ex-Linn")</f>
        <v>Iowa ex-Linn</v>
      </c>
      <c r="AE880" s="23">
        <f>IFERROR(AB880/W880,"N/M")</f>
        <v>0.10409754577130605</v>
      </c>
      <c r="AF880" s="14" t="str">
        <f>B880&amp;"|"&amp;TEXT(E880,"000")&amp;"|"&amp;TEXT(M880,"0.0000")</f>
        <v>2016|081|0.8500</v>
      </c>
      <c r="AG880" s="22" t="str">
        <f>IF(AND(B880&gt;=2015,B880&lt;=2024,C880=19,G880=41,I880=2,K880="A",L880="RBUP",M880&gt;=0.5,M880&lt;=0.85),"IN","OUT")</f>
        <v>IN</v>
      </c>
    </row>
    <row r="881" spans="1:33">
      <c r="A881" s="14" t="s">
        <v>185</v>
      </c>
      <c r="B881" s="16">
        <v>2016</v>
      </c>
      <c r="C881" s="16">
        <v>19</v>
      </c>
      <c r="D881" s="14" t="s">
        <v>80</v>
      </c>
      <c r="E881" s="16">
        <v>83</v>
      </c>
      <c r="F881" s="14" t="s">
        <v>127</v>
      </c>
      <c r="G881" s="16">
        <v>41</v>
      </c>
      <c r="H881" s="14" t="s">
        <v>186</v>
      </c>
      <c r="I881" s="16">
        <v>2</v>
      </c>
      <c r="J881" s="14" t="s">
        <v>83</v>
      </c>
      <c r="K881" s="14" t="s">
        <v>84</v>
      </c>
      <c r="L881" s="14" t="s">
        <v>85</v>
      </c>
      <c r="M881" s="23">
        <v>0.65</v>
      </c>
      <c r="N881" s="16">
        <v>6</v>
      </c>
      <c r="O881" s="16">
        <v>4</v>
      </c>
      <c r="P881" s="16">
        <v>0</v>
      </c>
      <c r="Q881" s="16">
        <v>5</v>
      </c>
      <c r="R881" s="16">
        <v>0</v>
      </c>
      <c r="S881" s="14" t="s">
        <v>86</v>
      </c>
      <c r="T881" s="16">
        <v>584</v>
      </c>
      <c r="U881" s="16">
        <v>0</v>
      </c>
      <c r="V881" s="18">
        <v>267859</v>
      </c>
      <c r="W881" s="18">
        <v>3275</v>
      </c>
      <c r="X881" s="18">
        <v>2199</v>
      </c>
      <c r="Y881" s="18">
        <v>0</v>
      </c>
      <c r="Z881" s="18">
        <v>0</v>
      </c>
      <c r="AA881" s="18">
        <v>0</v>
      </c>
      <c r="AB881" s="18">
        <v>0</v>
      </c>
      <c r="AC881" s="23">
        <v>0</v>
      </c>
      <c r="AD881" s="14" t="str">
        <f>IF(E881=113,"Linn","Iowa ex-Linn")</f>
        <v>Iowa ex-Linn</v>
      </c>
      <c r="AE881" s="23">
        <f>IFERROR(AB881/W881,"N/M")</f>
        <v>0.0</v>
      </c>
      <c r="AF881" s="14" t="str">
        <f>B881&amp;"|"&amp;TEXT(E881,"000")&amp;"|"&amp;TEXT(M881,"0.0000")</f>
        <v>2016|083|0.6500</v>
      </c>
      <c r="AG881" s="22" t="str">
        <f>IF(AND(B881&gt;=2015,B881&lt;=2024,C881=19,G881=41,I881=2,K881="A",L881="RBUP",M881&gt;=0.5,M881&lt;=0.85),"IN","OUT")</f>
        <v>IN</v>
      </c>
    </row>
    <row r="882" spans="1:33">
      <c r="A882" s="14" t="s">
        <v>185</v>
      </c>
      <c r="B882" s="16">
        <v>2016</v>
      </c>
      <c r="C882" s="16">
        <v>19</v>
      </c>
      <c r="D882" s="14" t="s">
        <v>80</v>
      </c>
      <c r="E882" s="16">
        <v>83</v>
      </c>
      <c r="F882" s="14" t="s">
        <v>127</v>
      </c>
      <c r="G882" s="16">
        <v>41</v>
      </c>
      <c r="H882" s="14" t="s">
        <v>186</v>
      </c>
      <c r="I882" s="16">
        <v>2</v>
      </c>
      <c r="J882" s="14" t="s">
        <v>83</v>
      </c>
      <c r="K882" s="14" t="s">
        <v>84</v>
      </c>
      <c r="L882" s="14" t="s">
        <v>85</v>
      </c>
      <c r="M882" s="23">
        <v>0.7</v>
      </c>
      <c r="N882" s="16">
        <v>7</v>
      </c>
      <c r="O882" s="16">
        <v>6</v>
      </c>
      <c r="P882" s="16">
        <v>0</v>
      </c>
      <c r="Q882" s="16">
        <v>9</v>
      </c>
      <c r="R882" s="16">
        <v>0</v>
      </c>
      <c r="S882" s="14" t="s">
        <v>86</v>
      </c>
      <c r="T882" s="16">
        <v>1172</v>
      </c>
      <c r="U882" s="16">
        <v>0</v>
      </c>
      <c r="V882" s="18">
        <v>567139</v>
      </c>
      <c r="W882" s="18">
        <v>12033</v>
      </c>
      <c r="X882" s="18">
        <v>7013</v>
      </c>
      <c r="Y882" s="18">
        <v>0</v>
      </c>
      <c r="Z882" s="18">
        <v>0</v>
      </c>
      <c r="AA882" s="18">
        <v>0</v>
      </c>
      <c r="AB882" s="18">
        <v>0</v>
      </c>
      <c r="AC882" s="23">
        <v>0</v>
      </c>
      <c r="AD882" s="14" t="str">
        <f>IF(E882=113,"Linn","Iowa ex-Linn")</f>
        <v>Iowa ex-Linn</v>
      </c>
      <c r="AE882" s="23">
        <f>IFERROR(AB882/W882,"N/M")</f>
        <v>0.0</v>
      </c>
      <c r="AF882" s="14" t="str">
        <f>B882&amp;"|"&amp;TEXT(E882,"000")&amp;"|"&amp;TEXT(M882,"0.0000")</f>
        <v>2016|083|0.7000</v>
      </c>
      <c r="AG882" s="22" t="str">
        <f>IF(AND(B882&gt;=2015,B882&lt;=2024,C882=19,G882=41,I882=2,K882="A",L882="RBUP",M882&gt;=0.5,M882&lt;=0.85),"IN","OUT")</f>
        <v>IN</v>
      </c>
    </row>
    <row r="883" spans="1:33">
      <c r="A883" s="14" t="s">
        <v>185</v>
      </c>
      <c r="B883" s="16">
        <v>2016</v>
      </c>
      <c r="C883" s="16">
        <v>19</v>
      </c>
      <c r="D883" s="14" t="s">
        <v>80</v>
      </c>
      <c r="E883" s="16">
        <v>83</v>
      </c>
      <c r="F883" s="14" t="s">
        <v>127</v>
      </c>
      <c r="G883" s="16">
        <v>41</v>
      </c>
      <c r="H883" s="14" t="s">
        <v>186</v>
      </c>
      <c r="I883" s="16">
        <v>2</v>
      </c>
      <c r="J883" s="14" t="s">
        <v>83</v>
      </c>
      <c r="K883" s="14" t="s">
        <v>84</v>
      </c>
      <c r="L883" s="14" t="s">
        <v>85</v>
      </c>
      <c r="M883" s="23">
        <v>0.75</v>
      </c>
      <c r="N883" s="16">
        <v>51</v>
      </c>
      <c r="O883" s="16">
        <v>43</v>
      </c>
      <c r="P883" s="16">
        <v>1</v>
      </c>
      <c r="Q883" s="16">
        <v>64</v>
      </c>
      <c r="R883" s="16">
        <v>1</v>
      </c>
      <c r="S883" s="14" t="s">
        <v>86</v>
      </c>
      <c r="T883" s="16">
        <v>4665</v>
      </c>
      <c r="U883" s="16">
        <v>0</v>
      </c>
      <c r="V883" s="18">
        <v>2479319</v>
      </c>
      <c r="W883" s="18">
        <v>79167</v>
      </c>
      <c r="X883" s="18">
        <v>47490</v>
      </c>
      <c r="Y883" s="18">
        <v>0</v>
      </c>
      <c r="Z883" s="18">
        <v>0</v>
      </c>
      <c r="AA883" s="18">
        <v>0</v>
      </c>
      <c r="AB883" s="18">
        <v>12616</v>
      </c>
      <c r="AC883" s="23">
        <v>0.16</v>
      </c>
      <c r="AD883" s="14" t="str">
        <f>IF(E883=113,"Linn","Iowa ex-Linn")</f>
        <v>Iowa ex-Linn</v>
      </c>
      <c r="AE883" s="23">
        <f>IFERROR(AB883/W883,"N/M")</f>
        <v>0.15935932901335154</v>
      </c>
      <c r="AF883" s="14" t="str">
        <f>B883&amp;"|"&amp;TEXT(E883,"000")&amp;"|"&amp;TEXT(M883,"0.0000")</f>
        <v>2016|083|0.7500</v>
      </c>
      <c r="AG883" s="22" t="str">
        <f>IF(AND(B883&gt;=2015,B883&lt;=2024,C883=19,G883=41,I883=2,K883="A",L883="RBUP",M883&gt;=0.5,M883&lt;=0.85),"IN","OUT")</f>
        <v>IN</v>
      </c>
    </row>
    <row r="884" spans="1:33">
      <c r="A884" s="14" t="s">
        <v>185</v>
      </c>
      <c r="B884" s="16">
        <v>2016</v>
      </c>
      <c r="C884" s="16">
        <v>19</v>
      </c>
      <c r="D884" s="14" t="s">
        <v>80</v>
      </c>
      <c r="E884" s="16">
        <v>83</v>
      </c>
      <c r="F884" s="14" t="s">
        <v>127</v>
      </c>
      <c r="G884" s="16">
        <v>41</v>
      </c>
      <c r="H884" s="14" t="s">
        <v>186</v>
      </c>
      <c r="I884" s="16">
        <v>2</v>
      </c>
      <c r="J884" s="14" t="s">
        <v>83</v>
      </c>
      <c r="K884" s="14" t="s">
        <v>84</v>
      </c>
      <c r="L884" s="14" t="s">
        <v>85</v>
      </c>
      <c r="M884" s="23">
        <v>0.8</v>
      </c>
      <c r="N884" s="16">
        <v>219</v>
      </c>
      <c r="O884" s="16">
        <v>186</v>
      </c>
      <c r="P884" s="16">
        <v>0</v>
      </c>
      <c r="Q884" s="16">
        <v>325</v>
      </c>
      <c r="R884" s="16">
        <v>0</v>
      </c>
      <c r="S884" s="14" t="s">
        <v>86</v>
      </c>
      <c r="T884" s="16">
        <v>32917</v>
      </c>
      <c r="U884" s="16">
        <v>0</v>
      </c>
      <c r="V884" s="18">
        <v>19020148</v>
      </c>
      <c r="W884" s="18">
        <v>780645</v>
      </c>
      <c r="X884" s="18">
        <v>418342</v>
      </c>
      <c r="Y884" s="18">
        <v>0</v>
      </c>
      <c r="Z884" s="18">
        <v>0</v>
      </c>
      <c r="AA884" s="18">
        <v>0</v>
      </c>
      <c r="AB884" s="18">
        <v>0</v>
      </c>
      <c r="AC884" s="23">
        <v>0</v>
      </c>
      <c r="AD884" s="14" t="str">
        <f>IF(E884=113,"Linn","Iowa ex-Linn")</f>
        <v>Iowa ex-Linn</v>
      </c>
      <c r="AE884" s="23">
        <f>IFERROR(AB884/W884,"N/M")</f>
        <v>0.0</v>
      </c>
      <c r="AF884" s="14" t="str">
        <f>B884&amp;"|"&amp;TEXT(E884,"000")&amp;"|"&amp;TEXT(M884,"0.0000")</f>
        <v>2016|083|0.8000</v>
      </c>
      <c r="AG884" s="22" t="str">
        <f>IF(AND(B884&gt;=2015,B884&lt;=2024,C884=19,G884=41,I884=2,K884="A",L884="RBUP",M884&gt;=0.5,M884&lt;=0.85),"IN","OUT")</f>
        <v>IN</v>
      </c>
    </row>
    <row r="885" spans="1:33">
      <c r="A885" s="14" t="s">
        <v>185</v>
      </c>
      <c r="B885" s="16">
        <v>2016</v>
      </c>
      <c r="C885" s="16">
        <v>19</v>
      </c>
      <c r="D885" s="14" t="s">
        <v>80</v>
      </c>
      <c r="E885" s="16">
        <v>83</v>
      </c>
      <c r="F885" s="14" t="s">
        <v>127</v>
      </c>
      <c r="G885" s="16">
        <v>41</v>
      </c>
      <c r="H885" s="14" t="s">
        <v>186</v>
      </c>
      <c r="I885" s="16">
        <v>2</v>
      </c>
      <c r="J885" s="14" t="s">
        <v>83</v>
      </c>
      <c r="K885" s="14" t="s">
        <v>84</v>
      </c>
      <c r="L885" s="14" t="s">
        <v>85</v>
      </c>
      <c r="M885" s="23">
        <v>0.85</v>
      </c>
      <c r="N885" s="16">
        <v>527</v>
      </c>
      <c r="O885" s="16">
        <v>453</v>
      </c>
      <c r="P885" s="16">
        <v>27</v>
      </c>
      <c r="Q885" s="16">
        <v>935</v>
      </c>
      <c r="R885" s="16">
        <v>39</v>
      </c>
      <c r="S885" s="14" t="s">
        <v>86</v>
      </c>
      <c r="T885" s="16">
        <v>142154</v>
      </c>
      <c r="U885" s="16">
        <v>0</v>
      </c>
      <c r="V885" s="18">
        <v>88667479</v>
      </c>
      <c r="W885" s="18">
        <v>4192271</v>
      </c>
      <c r="X885" s="18">
        <v>1910082</v>
      </c>
      <c r="Y885" s="18">
        <v>0</v>
      </c>
      <c r="Z885" s="18">
        <v>0</v>
      </c>
      <c r="AA885" s="18">
        <v>0</v>
      </c>
      <c r="AB885" s="18">
        <v>234279</v>
      </c>
      <c r="AC885" s="23">
        <v>0.06</v>
      </c>
      <c r="AD885" s="14" t="str">
        <f>IF(E885=113,"Linn","Iowa ex-Linn")</f>
        <v>Iowa ex-Linn</v>
      </c>
      <c r="AE885" s="23">
        <f>IFERROR(AB885/W885,"N/M")</f>
        <v>0.05588355332944841</v>
      </c>
      <c r="AF885" s="14" t="str">
        <f>B885&amp;"|"&amp;TEXT(E885,"000")&amp;"|"&amp;TEXT(M885,"0.0000")</f>
        <v>2016|083|0.8500</v>
      </c>
      <c r="AG885" s="22" t="str">
        <f>IF(AND(B885&gt;=2015,B885&lt;=2024,C885=19,G885=41,I885=2,K885="A",L885="RBUP",M885&gt;=0.5,M885&lt;=0.85),"IN","OUT")</f>
        <v>IN</v>
      </c>
    </row>
    <row r="886" spans="1:33">
      <c r="A886" s="14" t="s">
        <v>185</v>
      </c>
      <c r="B886" s="16">
        <v>2016</v>
      </c>
      <c r="C886" s="16">
        <v>19</v>
      </c>
      <c r="D886" s="14" t="s">
        <v>80</v>
      </c>
      <c r="E886" s="16">
        <v>85</v>
      </c>
      <c r="F886" s="14" t="s">
        <v>128</v>
      </c>
      <c r="G886" s="16">
        <v>41</v>
      </c>
      <c r="H886" s="14" t="s">
        <v>186</v>
      </c>
      <c r="I886" s="16">
        <v>2</v>
      </c>
      <c r="J886" s="14" t="s">
        <v>83</v>
      </c>
      <c r="K886" s="14" t="s">
        <v>84</v>
      </c>
      <c r="L886" s="14" t="s">
        <v>85</v>
      </c>
      <c r="M886" s="23">
        <v>0.5</v>
      </c>
      <c r="N886" s="16">
        <v>2</v>
      </c>
      <c r="O886" s="16">
        <v>2</v>
      </c>
      <c r="P886" s="16">
        <v>0</v>
      </c>
      <c r="Q886" s="16">
        <v>2</v>
      </c>
      <c r="R886" s="16">
        <v>0</v>
      </c>
      <c r="S886" s="14" t="s">
        <v>86</v>
      </c>
      <c r="T886" s="16">
        <v>112</v>
      </c>
      <c r="U886" s="16">
        <v>0</v>
      </c>
      <c r="V886" s="18">
        <v>43641</v>
      </c>
      <c r="W886" s="18">
        <v>514</v>
      </c>
      <c r="X886" s="18">
        <v>344</v>
      </c>
      <c r="Y886" s="18">
        <v>0</v>
      </c>
      <c r="Z886" s="18">
        <v>0</v>
      </c>
      <c r="AA886" s="18">
        <v>0</v>
      </c>
      <c r="AB886" s="18">
        <v>0</v>
      </c>
      <c r="AC886" s="23">
        <v>0</v>
      </c>
      <c r="AD886" s="14" t="str">
        <f>IF(E886=113,"Linn","Iowa ex-Linn")</f>
        <v>Iowa ex-Linn</v>
      </c>
      <c r="AE886" s="23">
        <f>IFERROR(AB886/W886,"N/M")</f>
        <v>0.0</v>
      </c>
      <c r="AF886" s="14" t="str">
        <f>B886&amp;"|"&amp;TEXT(E886,"000")&amp;"|"&amp;TEXT(M886,"0.0000")</f>
        <v>2016|085|0.5000</v>
      </c>
      <c r="AG886" s="22" t="str">
        <f>IF(AND(B886&gt;=2015,B886&lt;=2024,C886=19,G886=41,I886=2,K886="A",L886="RBUP",M886&gt;=0.5,M886&lt;=0.85),"IN","OUT")</f>
        <v>IN</v>
      </c>
    </row>
    <row r="887" spans="1:33">
      <c r="A887" s="14" t="s">
        <v>185</v>
      </c>
      <c r="B887" s="16">
        <v>2016</v>
      </c>
      <c r="C887" s="16">
        <v>19</v>
      </c>
      <c r="D887" s="14" t="s">
        <v>80</v>
      </c>
      <c r="E887" s="16">
        <v>85</v>
      </c>
      <c r="F887" s="14" t="s">
        <v>128</v>
      </c>
      <c r="G887" s="16">
        <v>41</v>
      </c>
      <c r="H887" s="14" t="s">
        <v>186</v>
      </c>
      <c r="I887" s="16">
        <v>2</v>
      </c>
      <c r="J887" s="14" t="s">
        <v>83</v>
      </c>
      <c r="K887" s="14" t="s">
        <v>84</v>
      </c>
      <c r="L887" s="14" t="s">
        <v>85</v>
      </c>
      <c r="M887" s="23">
        <v>0.6</v>
      </c>
      <c r="N887" s="16">
        <v>2</v>
      </c>
      <c r="O887" s="16">
        <v>1</v>
      </c>
      <c r="P887" s="16">
        <v>0</v>
      </c>
      <c r="Q887" s="16">
        <v>1</v>
      </c>
      <c r="R887" s="16">
        <v>0</v>
      </c>
      <c r="S887" s="14" t="s">
        <v>86</v>
      </c>
      <c r="T887" s="16">
        <v>56</v>
      </c>
      <c r="U887" s="16">
        <v>0</v>
      </c>
      <c r="V887" s="18">
        <v>21346</v>
      </c>
      <c r="W887" s="18">
        <v>551</v>
      </c>
      <c r="X887" s="18">
        <v>353</v>
      </c>
      <c r="Y887" s="18">
        <v>0</v>
      </c>
      <c r="Z887" s="18">
        <v>0</v>
      </c>
      <c r="AA887" s="18">
        <v>0</v>
      </c>
      <c r="AB887" s="18">
        <v>0</v>
      </c>
      <c r="AC887" s="23">
        <v>0</v>
      </c>
      <c r="AD887" s="14" t="str">
        <f>IF(E887=113,"Linn","Iowa ex-Linn")</f>
        <v>Iowa ex-Linn</v>
      </c>
      <c r="AE887" s="23">
        <f>IFERROR(AB887/W887,"N/M")</f>
        <v>0.0</v>
      </c>
      <c r="AF887" s="14" t="str">
        <f>B887&amp;"|"&amp;TEXT(E887,"000")&amp;"|"&amp;TEXT(M887,"0.0000")</f>
        <v>2016|085|0.6000</v>
      </c>
      <c r="AG887" s="22" t="str">
        <f>IF(AND(B887&gt;=2015,B887&lt;=2024,C887=19,G887=41,I887=2,K887="A",L887="RBUP",M887&gt;=0.5,M887&lt;=0.85),"IN","OUT")</f>
        <v>IN</v>
      </c>
    </row>
    <row r="888" spans="1:33">
      <c r="A888" s="14" t="s">
        <v>185</v>
      </c>
      <c r="B888" s="16">
        <v>2016</v>
      </c>
      <c r="C888" s="16">
        <v>19</v>
      </c>
      <c r="D888" s="14" t="s">
        <v>80</v>
      </c>
      <c r="E888" s="16">
        <v>85</v>
      </c>
      <c r="F888" s="14" t="s">
        <v>128</v>
      </c>
      <c r="G888" s="16">
        <v>41</v>
      </c>
      <c r="H888" s="14" t="s">
        <v>186</v>
      </c>
      <c r="I888" s="16">
        <v>2</v>
      </c>
      <c r="J888" s="14" t="s">
        <v>83</v>
      </c>
      <c r="K888" s="14" t="s">
        <v>84</v>
      </c>
      <c r="L888" s="14" t="s">
        <v>85</v>
      </c>
      <c r="M888" s="23">
        <v>0.65</v>
      </c>
      <c r="N888" s="16">
        <v>19</v>
      </c>
      <c r="O888" s="16">
        <v>17</v>
      </c>
      <c r="P888" s="16">
        <v>4</v>
      </c>
      <c r="Q888" s="16">
        <v>23</v>
      </c>
      <c r="R888" s="16">
        <v>4</v>
      </c>
      <c r="S888" s="14" t="s">
        <v>86</v>
      </c>
      <c r="T888" s="16">
        <v>2289</v>
      </c>
      <c r="U888" s="16">
        <v>0</v>
      </c>
      <c r="V888" s="18">
        <v>1002147</v>
      </c>
      <c r="W888" s="18">
        <v>26751</v>
      </c>
      <c r="X888" s="18">
        <v>18283</v>
      </c>
      <c r="Y888" s="18">
        <v>0</v>
      </c>
      <c r="Z888" s="18">
        <v>0</v>
      </c>
      <c r="AA888" s="18">
        <v>0</v>
      </c>
      <c r="AB888" s="18">
        <v>2061</v>
      </c>
      <c r="AC888" s="23">
        <v>0.08</v>
      </c>
      <c r="AD888" s="14" t="str">
        <f>IF(E888=113,"Linn","Iowa ex-Linn")</f>
        <v>Iowa ex-Linn</v>
      </c>
      <c r="AE888" s="23">
        <f>IFERROR(AB888/W888,"N/M")</f>
        <v>0.0770438488280812</v>
      </c>
      <c r="AF888" s="14" t="str">
        <f>B888&amp;"|"&amp;TEXT(E888,"000")&amp;"|"&amp;TEXT(M888,"0.0000")</f>
        <v>2016|085|0.6500</v>
      </c>
      <c r="AG888" s="22" t="str">
        <f>IF(AND(B888&gt;=2015,B888&lt;=2024,C888=19,G888=41,I888=2,K888="A",L888="RBUP",M888&gt;=0.5,M888&lt;=0.85),"IN","OUT")</f>
        <v>IN</v>
      </c>
    </row>
    <row r="889" spans="1:33">
      <c r="A889" s="14" t="s">
        <v>185</v>
      </c>
      <c r="B889" s="16">
        <v>2016</v>
      </c>
      <c r="C889" s="16">
        <v>19</v>
      </c>
      <c r="D889" s="14" t="s">
        <v>80</v>
      </c>
      <c r="E889" s="16">
        <v>85</v>
      </c>
      <c r="F889" s="14" t="s">
        <v>128</v>
      </c>
      <c r="G889" s="16">
        <v>41</v>
      </c>
      <c r="H889" s="14" t="s">
        <v>186</v>
      </c>
      <c r="I889" s="16">
        <v>2</v>
      </c>
      <c r="J889" s="14" t="s">
        <v>83</v>
      </c>
      <c r="K889" s="14" t="s">
        <v>84</v>
      </c>
      <c r="L889" s="14" t="s">
        <v>85</v>
      </c>
      <c r="M889" s="23">
        <v>0.7</v>
      </c>
      <c r="N889" s="16">
        <v>41</v>
      </c>
      <c r="O889" s="16">
        <v>33</v>
      </c>
      <c r="P889" s="16">
        <v>7</v>
      </c>
      <c r="Q889" s="16">
        <v>51</v>
      </c>
      <c r="R889" s="16">
        <v>16</v>
      </c>
      <c r="S889" s="14" t="s">
        <v>86</v>
      </c>
      <c r="T889" s="16">
        <v>4336</v>
      </c>
      <c r="U889" s="16">
        <v>0</v>
      </c>
      <c r="V889" s="18">
        <v>2193605</v>
      </c>
      <c r="W889" s="18">
        <v>91485</v>
      </c>
      <c r="X889" s="18">
        <v>57190</v>
      </c>
      <c r="Y889" s="18">
        <v>0</v>
      </c>
      <c r="Z889" s="18">
        <v>0</v>
      </c>
      <c r="AA889" s="18">
        <v>0</v>
      </c>
      <c r="AB889" s="18">
        <v>23728</v>
      </c>
      <c r="AC889" s="23">
        <v>0.26</v>
      </c>
      <c r="AD889" s="14" t="str">
        <f>IF(E889=113,"Linn","Iowa ex-Linn")</f>
        <v>Iowa ex-Linn</v>
      </c>
      <c r="AE889" s="23">
        <f>IFERROR(AB889/W889,"N/M")</f>
        <v>0.25936492321145543</v>
      </c>
      <c r="AF889" s="14" t="str">
        <f>B889&amp;"|"&amp;TEXT(E889,"000")&amp;"|"&amp;TEXT(M889,"0.0000")</f>
        <v>2016|085|0.7000</v>
      </c>
      <c r="AG889" s="22" t="str">
        <f>IF(AND(B889&gt;=2015,B889&lt;=2024,C889=19,G889=41,I889=2,K889="A",L889="RBUP",M889&gt;=0.5,M889&lt;=0.85),"IN","OUT")</f>
        <v>IN</v>
      </c>
    </row>
    <row r="890" spans="1:33">
      <c r="A890" s="14" t="s">
        <v>185</v>
      </c>
      <c r="B890" s="16">
        <v>2016</v>
      </c>
      <c r="C890" s="16">
        <v>19</v>
      </c>
      <c r="D890" s="14" t="s">
        <v>80</v>
      </c>
      <c r="E890" s="16">
        <v>85</v>
      </c>
      <c r="F890" s="14" t="s">
        <v>128</v>
      </c>
      <c r="G890" s="16">
        <v>41</v>
      </c>
      <c r="H890" s="14" t="s">
        <v>186</v>
      </c>
      <c r="I890" s="16">
        <v>2</v>
      </c>
      <c r="J890" s="14" t="s">
        <v>83</v>
      </c>
      <c r="K890" s="14" t="s">
        <v>84</v>
      </c>
      <c r="L890" s="14" t="s">
        <v>85</v>
      </c>
      <c r="M890" s="23">
        <v>0.75</v>
      </c>
      <c r="N890" s="16">
        <v>162</v>
      </c>
      <c r="O890" s="16">
        <v>134</v>
      </c>
      <c r="P890" s="16">
        <v>43</v>
      </c>
      <c r="Q890" s="16">
        <v>246</v>
      </c>
      <c r="R890" s="16">
        <v>81</v>
      </c>
      <c r="S890" s="14" t="s">
        <v>86</v>
      </c>
      <c r="T890" s="16">
        <v>21228</v>
      </c>
      <c r="U890" s="16">
        <v>0</v>
      </c>
      <c r="V890" s="18">
        <v>11155719</v>
      </c>
      <c r="W890" s="18">
        <v>596185</v>
      </c>
      <c r="X890" s="18">
        <v>368541</v>
      </c>
      <c r="Y890" s="18">
        <v>0</v>
      </c>
      <c r="Z890" s="18">
        <v>0</v>
      </c>
      <c r="AA890" s="18">
        <v>0</v>
      </c>
      <c r="AB890" s="18">
        <v>113942</v>
      </c>
      <c r="AC890" s="23">
        <v>0.19</v>
      </c>
      <c r="AD890" s="14" t="str">
        <f>IF(E890=113,"Linn","Iowa ex-Linn")</f>
        <v>Iowa ex-Linn</v>
      </c>
      <c r="AE890" s="23">
        <f>IFERROR(AB890/W890,"N/M")</f>
        <v>0.1911185286446321</v>
      </c>
      <c r="AF890" s="14" t="str">
        <f>B890&amp;"|"&amp;TEXT(E890,"000")&amp;"|"&amp;TEXT(M890,"0.0000")</f>
        <v>2016|085|0.7500</v>
      </c>
      <c r="AG890" s="22" t="str">
        <f>IF(AND(B890&gt;=2015,B890&lt;=2024,C890=19,G890=41,I890=2,K890="A",L890="RBUP",M890&gt;=0.5,M890&lt;=0.85),"IN","OUT")</f>
        <v>IN</v>
      </c>
    </row>
    <row r="891" spans="1:33">
      <c r="A891" s="14" t="s">
        <v>185</v>
      </c>
      <c r="B891" s="16">
        <v>2016</v>
      </c>
      <c r="C891" s="16">
        <v>19</v>
      </c>
      <c r="D891" s="14" t="s">
        <v>80</v>
      </c>
      <c r="E891" s="16">
        <v>85</v>
      </c>
      <c r="F891" s="14" t="s">
        <v>128</v>
      </c>
      <c r="G891" s="16">
        <v>41</v>
      </c>
      <c r="H891" s="14" t="s">
        <v>186</v>
      </c>
      <c r="I891" s="16">
        <v>2</v>
      </c>
      <c r="J891" s="14" t="s">
        <v>83</v>
      </c>
      <c r="K891" s="14" t="s">
        <v>84</v>
      </c>
      <c r="L891" s="14" t="s">
        <v>85</v>
      </c>
      <c r="M891" s="23">
        <v>0.8</v>
      </c>
      <c r="N891" s="16">
        <v>297</v>
      </c>
      <c r="O891" s="16">
        <v>252</v>
      </c>
      <c r="P891" s="16">
        <v>53</v>
      </c>
      <c r="Q891" s="16">
        <v>644</v>
      </c>
      <c r="R891" s="16">
        <v>131</v>
      </c>
      <c r="S891" s="14" t="s">
        <v>86</v>
      </c>
      <c r="T891" s="16">
        <v>70038</v>
      </c>
      <c r="U891" s="16">
        <v>0</v>
      </c>
      <c r="V891" s="18">
        <v>39681495</v>
      </c>
      <c r="W891" s="18">
        <v>2547251</v>
      </c>
      <c r="X891" s="18">
        <v>1410395</v>
      </c>
      <c r="Y891" s="18">
        <v>0</v>
      </c>
      <c r="Z891" s="18">
        <v>0</v>
      </c>
      <c r="AA891" s="18">
        <v>0</v>
      </c>
      <c r="AB891" s="18">
        <v>377805</v>
      </c>
      <c r="AC891" s="23">
        <v>0.15</v>
      </c>
      <c r="AD891" s="14" t="str">
        <f>IF(E891=113,"Linn","Iowa ex-Linn")</f>
        <v>Iowa ex-Linn</v>
      </c>
      <c r="AE891" s="23">
        <f>IFERROR(AB891/W891,"N/M")</f>
        <v>0.14831871692267468</v>
      </c>
      <c r="AF891" s="14" t="str">
        <f>B891&amp;"|"&amp;TEXT(E891,"000")&amp;"|"&amp;TEXT(M891,"0.0000")</f>
        <v>2016|085|0.8000</v>
      </c>
      <c r="AG891" s="22" t="str">
        <f>IF(AND(B891&gt;=2015,B891&lt;=2024,C891=19,G891=41,I891=2,K891="A",L891="RBUP",M891&gt;=0.5,M891&lt;=0.85),"IN","OUT")</f>
        <v>IN</v>
      </c>
    </row>
    <row r="892" spans="1:33">
      <c r="A892" s="14" t="s">
        <v>185</v>
      </c>
      <c r="B892" s="16">
        <v>2016</v>
      </c>
      <c r="C892" s="16">
        <v>19</v>
      </c>
      <c r="D892" s="14" t="s">
        <v>80</v>
      </c>
      <c r="E892" s="16">
        <v>85</v>
      </c>
      <c r="F892" s="14" t="s">
        <v>128</v>
      </c>
      <c r="G892" s="16">
        <v>41</v>
      </c>
      <c r="H892" s="14" t="s">
        <v>186</v>
      </c>
      <c r="I892" s="16">
        <v>2</v>
      </c>
      <c r="J892" s="14" t="s">
        <v>83</v>
      </c>
      <c r="K892" s="14" t="s">
        <v>84</v>
      </c>
      <c r="L892" s="14" t="s">
        <v>85</v>
      </c>
      <c r="M892" s="23">
        <v>0.85</v>
      </c>
      <c r="N892" s="16">
        <v>295</v>
      </c>
      <c r="O892" s="16">
        <v>260</v>
      </c>
      <c r="P892" s="16">
        <v>43</v>
      </c>
      <c r="Q892" s="16">
        <v>526</v>
      </c>
      <c r="R892" s="16">
        <v>83</v>
      </c>
      <c r="S892" s="14" t="s">
        <v>86</v>
      </c>
      <c r="T892" s="16">
        <v>74042</v>
      </c>
      <c r="U892" s="16">
        <v>0</v>
      </c>
      <c r="V892" s="18">
        <v>43687623</v>
      </c>
      <c r="W892" s="18">
        <v>3255585</v>
      </c>
      <c r="X892" s="18">
        <v>1501232</v>
      </c>
      <c r="Y892" s="18">
        <v>0</v>
      </c>
      <c r="Z892" s="18">
        <v>0</v>
      </c>
      <c r="AA892" s="18">
        <v>0</v>
      </c>
      <c r="AB892" s="18">
        <v>459244</v>
      </c>
      <c r="AC892" s="23">
        <v>0.14</v>
      </c>
      <c r="AD892" s="14" t="str">
        <f>IF(E892=113,"Linn","Iowa ex-Linn")</f>
        <v>Iowa ex-Linn</v>
      </c>
      <c r="AE892" s="23">
        <f>IFERROR(AB892/W892,"N/M")</f>
        <v>0.14106343406791713</v>
      </c>
      <c r="AF892" s="14" t="str">
        <f>B892&amp;"|"&amp;TEXT(E892,"000")&amp;"|"&amp;TEXT(M892,"0.0000")</f>
        <v>2016|085|0.8500</v>
      </c>
      <c r="AG892" s="22" t="str">
        <f>IF(AND(B892&gt;=2015,B892&lt;=2024,C892=19,G892=41,I892=2,K892="A",L892="RBUP",M892&gt;=0.5,M892&lt;=0.85),"IN","OUT")</f>
        <v>IN</v>
      </c>
    </row>
    <row r="893" spans="1:33">
      <c r="A893" s="14" t="s">
        <v>185</v>
      </c>
      <c r="B893" s="16">
        <v>2016</v>
      </c>
      <c r="C893" s="16">
        <v>19</v>
      </c>
      <c r="D893" s="14" t="s">
        <v>80</v>
      </c>
      <c r="E893" s="16">
        <v>87</v>
      </c>
      <c r="F893" s="14" t="s">
        <v>129</v>
      </c>
      <c r="G893" s="16">
        <v>41</v>
      </c>
      <c r="H893" s="14" t="s">
        <v>186</v>
      </c>
      <c r="I893" s="16">
        <v>2</v>
      </c>
      <c r="J893" s="14" t="s">
        <v>83</v>
      </c>
      <c r="K893" s="14" t="s">
        <v>84</v>
      </c>
      <c r="L893" s="14" t="s">
        <v>85</v>
      </c>
      <c r="M893" s="23">
        <v>0.5</v>
      </c>
      <c r="N893" s="16">
        <v>1</v>
      </c>
      <c r="O893" s="16">
        <v>0</v>
      </c>
      <c r="P893" s="16">
        <v>0</v>
      </c>
      <c r="Q893" s="16">
        <v>0</v>
      </c>
      <c r="R893" s="16">
        <v>0</v>
      </c>
      <c r="S893" s="14" t="s">
        <v>86</v>
      </c>
      <c r="T893" s="16">
        <v>0</v>
      </c>
      <c r="U893" s="16">
        <v>0</v>
      </c>
      <c r="V893" s="18">
        <v>0</v>
      </c>
      <c r="W893" s="18">
        <v>0</v>
      </c>
      <c r="X893" s="18">
        <v>0</v>
      </c>
      <c r="Y893" s="18">
        <v>0</v>
      </c>
      <c r="Z893" s="18">
        <v>0</v>
      </c>
      <c r="AA893" s="18">
        <v>0</v>
      </c>
      <c r="AB893" s="18">
        <v>0</v>
      </c>
      <c r="AC893" s="23">
        <v>0</v>
      </c>
      <c r="AD893" s="14" t="str">
        <f>IF(E893=113,"Linn","Iowa ex-Linn")</f>
        <v>Iowa ex-Linn</v>
      </c>
      <c r="AE893" s="23" t="str">
        <f>IFERROR(AB893/W893,"N/M")</f>
        <v>N/M</v>
      </c>
      <c r="AF893" s="14" t="str">
        <f>B893&amp;"|"&amp;TEXT(E893,"000")&amp;"|"&amp;TEXT(M893,"0.0000")</f>
        <v>2016|087|0.5000</v>
      </c>
      <c r="AG893" s="22" t="str">
        <f>IF(AND(B893&gt;=2015,B893&lt;=2024,C893=19,G893=41,I893=2,K893="A",L893="RBUP",M893&gt;=0.5,M893&lt;=0.85),"IN","OUT")</f>
        <v>IN</v>
      </c>
    </row>
    <row r="894" spans="1:33">
      <c r="A894" s="14" t="s">
        <v>185</v>
      </c>
      <c r="B894" s="16">
        <v>2016</v>
      </c>
      <c r="C894" s="16">
        <v>19</v>
      </c>
      <c r="D894" s="14" t="s">
        <v>80</v>
      </c>
      <c r="E894" s="16">
        <v>87</v>
      </c>
      <c r="F894" s="14" t="s">
        <v>129</v>
      </c>
      <c r="G894" s="16">
        <v>41</v>
      </c>
      <c r="H894" s="14" t="s">
        <v>186</v>
      </c>
      <c r="I894" s="16">
        <v>2</v>
      </c>
      <c r="J894" s="14" t="s">
        <v>83</v>
      </c>
      <c r="K894" s="14" t="s">
        <v>84</v>
      </c>
      <c r="L894" s="14" t="s">
        <v>85</v>
      </c>
      <c r="M894" s="23">
        <v>0.55</v>
      </c>
      <c r="N894" s="16">
        <v>3</v>
      </c>
      <c r="O894" s="16">
        <v>2</v>
      </c>
      <c r="P894" s="16">
        <v>0</v>
      </c>
      <c r="Q894" s="16">
        <v>2</v>
      </c>
      <c r="R894" s="16">
        <v>0</v>
      </c>
      <c r="S894" s="14" t="s">
        <v>86</v>
      </c>
      <c r="T894" s="16">
        <v>287</v>
      </c>
      <c r="U894" s="16">
        <v>0</v>
      </c>
      <c r="V894" s="18">
        <v>97413</v>
      </c>
      <c r="W894" s="18">
        <v>2525</v>
      </c>
      <c r="X894" s="18">
        <v>1916</v>
      </c>
      <c r="Y894" s="18">
        <v>0</v>
      </c>
      <c r="Z894" s="18">
        <v>0</v>
      </c>
      <c r="AA894" s="18">
        <v>0</v>
      </c>
      <c r="AB894" s="18">
        <v>0</v>
      </c>
      <c r="AC894" s="23">
        <v>0</v>
      </c>
      <c r="AD894" s="14" t="str">
        <f>IF(E894=113,"Linn","Iowa ex-Linn")</f>
        <v>Iowa ex-Linn</v>
      </c>
      <c r="AE894" s="23">
        <f>IFERROR(AB894/W894,"N/M")</f>
        <v>0.0</v>
      </c>
      <c r="AF894" s="14" t="str">
        <f>B894&amp;"|"&amp;TEXT(E894,"000")&amp;"|"&amp;TEXT(M894,"0.0000")</f>
        <v>2016|087|0.5500</v>
      </c>
      <c r="AG894" s="22" t="str">
        <f>IF(AND(B894&gt;=2015,B894&lt;=2024,C894=19,G894=41,I894=2,K894="A",L894="RBUP",M894&gt;=0.5,M894&lt;=0.85),"IN","OUT")</f>
        <v>IN</v>
      </c>
    </row>
    <row r="895" spans="1:33">
      <c r="A895" s="14" t="s">
        <v>185</v>
      </c>
      <c r="B895" s="16">
        <v>2016</v>
      </c>
      <c r="C895" s="16">
        <v>19</v>
      </c>
      <c r="D895" s="14" t="s">
        <v>80</v>
      </c>
      <c r="E895" s="16">
        <v>87</v>
      </c>
      <c r="F895" s="14" t="s">
        <v>129</v>
      </c>
      <c r="G895" s="16">
        <v>41</v>
      </c>
      <c r="H895" s="14" t="s">
        <v>186</v>
      </c>
      <c r="I895" s="16">
        <v>2</v>
      </c>
      <c r="J895" s="14" t="s">
        <v>83</v>
      </c>
      <c r="K895" s="14" t="s">
        <v>84</v>
      </c>
      <c r="L895" s="14" t="s">
        <v>85</v>
      </c>
      <c r="M895" s="23">
        <v>0.6</v>
      </c>
      <c r="N895" s="16">
        <v>2</v>
      </c>
      <c r="O895" s="16">
        <v>2</v>
      </c>
      <c r="P895" s="16">
        <v>0</v>
      </c>
      <c r="Q895" s="16">
        <v>2</v>
      </c>
      <c r="R895" s="16">
        <v>0</v>
      </c>
      <c r="S895" s="14" t="s">
        <v>86</v>
      </c>
      <c r="T895" s="16">
        <v>22</v>
      </c>
      <c r="U895" s="16">
        <v>0</v>
      </c>
      <c r="V895" s="18">
        <v>6878</v>
      </c>
      <c r="W895" s="18">
        <v>274</v>
      </c>
      <c r="X895" s="18">
        <v>176</v>
      </c>
      <c r="Y895" s="18">
        <v>0</v>
      </c>
      <c r="Z895" s="18">
        <v>0</v>
      </c>
      <c r="AA895" s="18">
        <v>0</v>
      </c>
      <c r="AB895" s="18">
        <v>0</v>
      </c>
      <c r="AC895" s="23">
        <v>0</v>
      </c>
      <c r="AD895" s="14" t="str">
        <f>IF(E895=113,"Linn","Iowa ex-Linn")</f>
        <v>Iowa ex-Linn</v>
      </c>
      <c r="AE895" s="23">
        <f>IFERROR(AB895/W895,"N/M")</f>
        <v>0.0</v>
      </c>
      <c r="AF895" s="14" t="str">
        <f>B895&amp;"|"&amp;TEXT(E895,"000")&amp;"|"&amp;TEXT(M895,"0.0000")</f>
        <v>2016|087|0.6000</v>
      </c>
      <c r="AG895" s="22" t="str">
        <f>IF(AND(B895&gt;=2015,B895&lt;=2024,C895=19,G895=41,I895=2,K895="A",L895="RBUP",M895&gt;=0.5,M895&lt;=0.85),"IN","OUT")</f>
        <v>IN</v>
      </c>
    </row>
    <row r="896" spans="1:33">
      <c r="A896" s="14" t="s">
        <v>185</v>
      </c>
      <c r="B896" s="16">
        <v>2016</v>
      </c>
      <c r="C896" s="16">
        <v>19</v>
      </c>
      <c r="D896" s="14" t="s">
        <v>80</v>
      </c>
      <c r="E896" s="16">
        <v>87</v>
      </c>
      <c r="F896" s="14" t="s">
        <v>129</v>
      </c>
      <c r="G896" s="16">
        <v>41</v>
      </c>
      <c r="H896" s="14" t="s">
        <v>186</v>
      </c>
      <c r="I896" s="16">
        <v>2</v>
      </c>
      <c r="J896" s="14" t="s">
        <v>83</v>
      </c>
      <c r="K896" s="14" t="s">
        <v>84</v>
      </c>
      <c r="L896" s="14" t="s">
        <v>85</v>
      </c>
      <c r="M896" s="23">
        <v>0.65</v>
      </c>
      <c r="N896" s="16">
        <v>2</v>
      </c>
      <c r="O896" s="16">
        <v>2</v>
      </c>
      <c r="P896" s="16">
        <v>0</v>
      </c>
      <c r="Q896" s="16">
        <v>2</v>
      </c>
      <c r="R896" s="16">
        <v>0</v>
      </c>
      <c r="S896" s="14" t="s">
        <v>86</v>
      </c>
      <c r="T896" s="16">
        <v>117</v>
      </c>
      <c r="U896" s="16">
        <v>0</v>
      </c>
      <c r="V896" s="18">
        <v>53313</v>
      </c>
      <c r="W896" s="18">
        <v>2520</v>
      </c>
      <c r="X896" s="18">
        <v>1487</v>
      </c>
      <c r="Y896" s="18">
        <v>0</v>
      </c>
      <c r="Z896" s="18">
        <v>0</v>
      </c>
      <c r="AA896" s="18">
        <v>0</v>
      </c>
      <c r="AB896" s="18">
        <v>0</v>
      </c>
      <c r="AC896" s="23">
        <v>0</v>
      </c>
      <c r="AD896" s="14" t="str">
        <f>IF(E896=113,"Linn","Iowa ex-Linn")</f>
        <v>Iowa ex-Linn</v>
      </c>
      <c r="AE896" s="23">
        <f>IFERROR(AB896/W896,"N/M")</f>
        <v>0.0</v>
      </c>
      <c r="AF896" s="14" t="str">
        <f>B896&amp;"|"&amp;TEXT(E896,"000")&amp;"|"&amp;TEXT(M896,"0.0000")</f>
        <v>2016|087|0.6500</v>
      </c>
      <c r="AG896" s="22" t="str">
        <f>IF(AND(B896&gt;=2015,B896&lt;=2024,C896=19,G896=41,I896=2,K896="A",L896="RBUP",M896&gt;=0.5,M896&lt;=0.85),"IN","OUT")</f>
        <v>IN</v>
      </c>
    </row>
    <row r="897" spans="1:33">
      <c r="A897" s="14" t="s">
        <v>185</v>
      </c>
      <c r="B897" s="16">
        <v>2016</v>
      </c>
      <c r="C897" s="16">
        <v>19</v>
      </c>
      <c r="D897" s="14" t="s">
        <v>80</v>
      </c>
      <c r="E897" s="16">
        <v>87</v>
      </c>
      <c r="F897" s="14" t="s">
        <v>129</v>
      </c>
      <c r="G897" s="16">
        <v>41</v>
      </c>
      <c r="H897" s="14" t="s">
        <v>186</v>
      </c>
      <c r="I897" s="16">
        <v>2</v>
      </c>
      <c r="J897" s="14" t="s">
        <v>83</v>
      </c>
      <c r="K897" s="14" t="s">
        <v>84</v>
      </c>
      <c r="L897" s="14" t="s">
        <v>85</v>
      </c>
      <c r="M897" s="23">
        <v>0.7</v>
      </c>
      <c r="N897" s="16">
        <v>29</v>
      </c>
      <c r="O897" s="16">
        <v>21</v>
      </c>
      <c r="P897" s="16">
        <v>0</v>
      </c>
      <c r="Q897" s="16">
        <v>25</v>
      </c>
      <c r="R897" s="16">
        <v>0</v>
      </c>
      <c r="S897" s="14" t="s">
        <v>86</v>
      </c>
      <c r="T897" s="16">
        <v>1320</v>
      </c>
      <c r="U897" s="16">
        <v>0</v>
      </c>
      <c r="V897" s="18">
        <v>623406</v>
      </c>
      <c r="W897" s="18">
        <v>43917</v>
      </c>
      <c r="X897" s="18">
        <v>27866</v>
      </c>
      <c r="Y897" s="18">
        <v>0</v>
      </c>
      <c r="Z897" s="18">
        <v>0</v>
      </c>
      <c r="AA897" s="18">
        <v>0</v>
      </c>
      <c r="AB897" s="18">
        <v>0</v>
      </c>
      <c r="AC897" s="23">
        <v>0</v>
      </c>
      <c r="AD897" s="14" t="str">
        <f>IF(E897=113,"Linn","Iowa ex-Linn")</f>
        <v>Iowa ex-Linn</v>
      </c>
      <c r="AE897" s="23">
        <f>IFERROR(AB897/W897,"N/M")</f>
        <v>0.0</v>
      </c>
      <c r="AF897" s="14" t="str">
        <f>B897&amp;"|"&amp;TEXT(E897,"000")&amp;"|"&amp;TEXT(M897,"0.0000")</f>
        <v>2016|087|0.7000</v>
      </c>
      <c r="AG897" s="22" t="str">
        <f>IF(AND(B897&gt;=2015,B897&lt;=2024,C897=19,G897=41,I897=2,K897="A",L897="RBUP",M897&gt;=0.5,M897&lt;=0.85),"IN","OUT")</f>
        <v>IN</v>
      </c>
    </row>
    <row r="898" spans="1:33">
      <c r="A898" s="14" t="s">
        <v>185</v>
      </c>
      <c r="B898" s="16">
        <v>2016</v>
      </c>
      <c r="C898" s="16">
        <v>19</v>
      </c>
      <c r="D898" s="14" t="s">
        <v>80</v>
      </c>
      <c r="E898" s="16">
        <v>87</v>
      </c>
      <c r="F898" s="14" t="s">
        <v>129</v>
      </c>
      <c r="G898" s="16">
        <v>41</v>
      </c>
      <c r="H898" s="14" t="s">
        <v>186</v>
      </c>
      <c r="I898" s="16">
        <v>2</v>
      </c>
      <c r="J898" s="14" t="s">
        <v>83</v>
      </c>
      <c r="K898" s="14" t="s">
        <v>84</v>
      </c>
      <c r="L898" s="14" t="s">
        <v>85</v>
      </c>
      <c r="M898" s="23">
        <v>0.75</v>
      </c>
      <c r="N898" s="16">
        <v>169</v>
      </c>
      <c r="O898" s="16">
        <v>139</v>
      </c>
      <c r="P898" s="16">
        <v>3</v>
      </c>
      <c r="Q898" s="16">
        <v>215</v>
      </c>
      <c r="R898" s="16">
        <v>4</v>
      </c>
      <c r="S898" s="14" t="s">
        <v>86</v>
      </c>
      <c r="T898" s="16">
        <v>19071</v>
      </c>
      <c r="U898" s="16">
        <v>0</v>
      </c>
      <c r="V898" s="18">
        <v>9490673</v>
      </c>
      <c r="W898" s="18">
        <v>652335</v>
      </c>
      <c r="X898" s="18">
        <v>421359</v>
      </c>
      <c r="Y898" s="18">
        <v>0</v>
      </c>
      <c r="Z898" s="18">
        <v>0</v>
      </c>
      <c r="AA898" s="18">
        <v>0</v>
      </c>
      <c r="AB898" s="18">
        <v>135920</v>
      </c>
      <c r="AC898" s="23">
        <v>0.21</v>
      </c>
      <c r="AD898" s="14" t="str">
        <f>IF(E898=113,"Linn","Iowa ex-Linn")</f>
        <v>Iowa ex-Linn</v>
      </c>
      <c r="AE898" s="23">
        <f>IFERROR(AB898/W898,"N/M")</f>
        <v>0.20835920194378654</v>
      </c>
      <c r="AF898" s="14" t="str">
        <f>B898&amp;"|"&amp;TEXT(E898,"000")&amp;"|"&amp;TEXT(M898,"0.0000")</f>
        <v>2016|087|0.7500</v>
      </c>
      <c r="AG898" s="22" t="str">
        <f>IF(AND(B898&gt;=2015,B898&lt;=2024,C898=19,G898=41,I898=2,K898="A",L898="RBUP",M898&gt;=0.5,M898&lt;=0.85),"IN","OUT")</f>
        <v>IN</v>
      </c>
    </row>
    <row r="899" spans="1:33">
      <c r="A899" s="14" t="s">
        <v>185</v>
      </c>
      <c r="B899" s="16">
        <v>2016</v>
      </c>
      <c r="C899" s="16">
        <v>19</v>
      </c>
      <c r="D899" s="14" t="s">
        <v>80</v>
      </c>
      <c r="E899" s="16">
        <v>87</v>
      </c>
      <c r="F899" s="14" t="s">
        <v>129</v>
      </c>
      <c r="G899" s="16">
        <v>41</v>
      </c>
      <c r="H899" s="14" t="s">
        <v>186</v>
      </c>
      <c r="I899" s="16">
        <v>2</v>
      </c>
      <c r="J899" s="14" t="s">
        <v>83</v>
      </c>
      <c r="K899" s="14" t="s">
        <v>84</v>
      </c>
      <c r="L899" s="14" t="s">
        <v>85</v>
      </c>
      <c r="M899" s="23">
        <v>0.8</v>
      </c>
      <c r="N899" s="16">
        <v>254</v>
      </c>
      <c r="O899" s="16">
        <v>214</v>
      </c>
      <c r="P899" s="16">
        <v>5</v>
      </c>
      <c r="Q899" s="16">
        <v>284</v>
      </c>
      <c r="R899" s="16">
        <v>5</v>
      </c>
      <c r="S899" s="14" t="s">
        <v>86</v>
      </c>
      <c r="T899" s="16">
        <v>33064</v>
      </c>
      <c r="U899" s="16">
        <v>0</v>
      </c>
      <c r="V899" s="18">
        <v>18190492</v>
      </c>
      <c r="W899" s="18">
        <v>1357144</v>
      </c>
      <c r="X899" s="18">
        <v>849337</v>
      </c>
      <c r="Y899" s="18">
        <v>0</v>
      </c>
      <c r="Z899" s="18">
        <v>0</v>
      </c>
      <c r="AA899" s="18">
        <v>0</v>
      </c>
      <c r="AB899" s="18">
        <v>19396</v>
      </c>
      <c r="AC899" s="23">
        <v>0.01</v>
      </c>
      <c r="AD899" s="14" t="str">
        <f>IF(E899=113,"Linn","Iowa ex-Linn")</f>
        <v>Iowa ex-Linn</v>
      </c>
      <c r="AE899" s="23">
        <f>IFERROR(AB899/W899,"N/M")</f>
        <v>0.01429177743850321</v>
      </c>
      <c r="AF899" s="14" t="str">
        <f>B899&amp;"|"&amp;TEXT(E899,"000")&amp;"|"&amp;TEXT(M899,"0.0000")</f>
        <v>2016|087|0.8000</v>
      </c>
      <c r="AG899" s="22" t="str">
        <f>IF(AND(B899&gt;=2015,B899&lt;=2024,C899=19,G899=41,I899=2,K899="A",L899="RBUP",M899&gt;=0.5,M899&lt;=0.85),"IN","OUT")</f>
        <v>IN</v>
      </c>
    </row>
    <row r="900" spans="1:33">
      <c r="A900" s="14" t="s">
        <v>185</v>
      </c>
      <c r="B900" s="16">
        <v>2016</v>
      </c>
      <c r="C900" s="16">
        <v>19</v>
      </c>
      <c r="D900" s="14" t="s">
        <v>80</v>
      </c>
      <c r="E900" s="16">
        <v>87</v>
      </c>
      <c r="F900" s="14" t="s">
        <v>129</v>
      </c>
      <c r="G900" s="16">
        <v>41</v>
      </c>
      <c r="H900" s="14" t="s">
        <v>186</v>
      </c>
      <c r="I900" s="16">
        <v>2</v>
      </c>
      <c r="J900" s="14" t="s">
        <v>83</v>
      </c>
      <c r="K900" s="14" t="s">
        <v>84</v>
      </c>
      <c r="L900" s="14" t="s">
        <v>85</v>
      </c>
      <c r="M900" s="23">
        <v>0.85</v>
      </c>
      <c r="N900" s="16">
        <v>75</v>
      </c>
      <c r="O900" s="16">
        <v>57</v>
      </c>
      <c r="P900" s="16">
        <v>1</v>
      </c>
      <c r="Q900" s="16">
        <v>116</v>
      </c>
      <c r="R900" s="16">
        <v>2</v>
      </c>
      <c r="S900" s="14" t="s">
        <v>86</v>
      </c>
      <c r="T900" s="16">
        <v>10840</v>
      </c>
      <c r="U900" s="16">
        <v>0</v>
      </c>
      <c r="V900" s="18">
        <v>6166321</v>
      </c>
      <c r="W900" s="18">
        <v>592000</v>
      </c>
      <c r="X900" s="18">
        <v>271813</v>
      </c>
      <c r="Y900" s="18">
        <v>0</v>
      </c>
      <c r="Z900" s="18">
        <v>0</v>
      </c>
      <c r="AA900" s="18">
        <v>0</v>
      </c>
      <c r="AB900" s="18">
        <v>4588</v>
      </c>
      <c r="AC900" s="23">
        <v>0.01</v>
      </c>
      <c r="AD900" s="14" t="str">
        <f>IF(E900=113,"Linn","Iowa ex-Linn")</f>
        <v>Iowa ex-Linn</v>
      </c>
      <c r="AE900" s="23">
        <f>IFERROR(AB900/W900,"N/M")</f>
        <v>0.00775</v>
      </c>
      <c r="AF900" s="14" t="str">
        <f>B900&amp;"|"&amp;TEXT(E900,"000")&amp;"|"&amp;TEXT(M900,"0.0000")</f>
        <v>2016|087|0.8500</v>
      </c>
      <c r="AG900" s="22" t="str">
        <f>IF(AND(B900&gt;=2015,B900&lt;=2024,C900=19,G900=41,I900=2,K900="A",L900="RBUP",M900&gt;=0.5,M900&lt;=0.85),"IN","OUT")</f>
        <v>IN</v>
      </c>
    </row>
    <row r="901" spans="1:33">
      <c r="A901" s="14" t="s">
        <v>185</v>
      </c>
      <c r="B901" s="16">
        <v>2016</v>
      </c>
      <c r="C901" s="16">
        <v>19</v>
      </c>
      <c r="D901" s="14" t="s">
        <v>80</v>
      </c>
      <c r="E901" s="16">
        <v>89</v>
      </c>
      <c r="F901" s="14" t="s">
        <v>130</v>
      </c>
      <c r="G901" s="16">
        <v>41</v>
      </c>
      <c r="H901" s="14" t="s">
        <v>186</v>
      </c>
      <c r="I901" s="16">
        <v>2</v>
      </c>
      <c r="J901" s="14" t="s">
        <v>83</v>
      </c>
      <c r="K901" s="14" t="s">
        <v>84</v>
      </c>
      <c r="L901" s="14" t="s">
        <v>85</v>
      </c>
      <c r="M901" s="23">
        <v>0.5</v>
      </c>
      <c r="N901" s="16">
        <v>1</v>
      </c>
      <c r="O901" s="16">
        <v>1</v>
      </c>
      <c r="P901" s="16">
        <v>0</v>
      </c>
      <c r="Q901" s="16">
        <v>1</v>
      </c>
      <c r="R901" s="16">
        <v>0</v>
      </c>
      <c r="S901" s="14" t="s">
        <v>86</v>
      </c>
      <c r="T901" s="16">
        <v>52</v>
      </c>
      <c r="U901" s="16">
        <v>0</v>
      </c>
      <c r="V901" s="18">
        <v>15757</v>
      </c>
      <c r="W901" s="18">
        <v>152</v>
      </c>
      <c r="X901" s="18">
        <v>102</v>
      </c>
      <c r="Y901" s="18">
        <v>0</v>
      </c>
      <c r="Z901" s="18">
        <v>0</v>
      </c>
      <c r="AA901" s="18">
        <v>0</v>
      </c>
      <c r="AB901" s="18">
        <v>0</v>
      </c>
      <c r="AC901" s="23">
        <v>0</v>
      </c>
      <c r="AD901" s="14" t="str">
        <f>IF(E901=113,"Linn","Iowa ex-Linn")</f>
        <v>Iowa ex-Linn</v>
      </c>
      <c r="AE901" s="23">
        <f>IFERROR(AB901/W901,"N/M")</f>
        <v>0.0</v>
      </c>
      <c r="AF901" s="14" t="str">
        <f>B901&amp;"|"&amp;TEXT(E901,"000")&amp;"|"&amp;TEXT(M901,"0.0000")</f>
        <v>2016|089|0.5000</v>
      </c>
      <c r="AG901" s="22" t="str">
        <f>IF(AND(B901&gt;=2015,B901&lt;=2024,C901=19,G901=41,I901=2,K901="A",L901="RBUP",M901&gt;=0.5,M901&lt;=0.85),"IN","OUT")</f>
        <v>IN</v>
      </c>
    </row>
    <row r="902" spans="1:33">
      <c r="A902" s="14" t="s">
        <v>185</v>
      </c>
      <c r="B902" s="16">
        <v>2016</v>
      </c>
      <c r="C902" s="16">
        <v>19</v>
      </c>
      <c r="D902" s="14" t="s">
        <v>80</v>
      </c>
      <c r="E902" s="16">
        <v>89</v>
      </c>
      <c r="F902" s="14" t="s">
        <v>130</v>
      </c>
      <c r="G902" s="16">
        <v>41</v>
      </c>
      <c r="H902" s="14" t="s">
        <v>186</v>
      </c>
      <c r="I902" s="16">
        <v>2</v>
      </c>
      <c r="J902" s="14" t="s">
        <v>83</v>
      </c>
      <c r="K902" s="14" t="s">
        <v>84</v>
      </c>
      <c r="L902" s="14" t="s">
        <v>85</v>
      </c>
      <c r="M902" s="23">
        <v>0.6</v>
      </c>
      <c r="N902" s="16">
        <v>1</v>
      </c>
      <c r="O902" s="16">
        <v>1</v>
      </c>
      <c r="P902" s="16">
        <v>0</v>
      </c>
      <c r="Q902" s="16">
        <v>1</v>
      </c>
      <c r="R902" s="16">
        <v>0</v>
      </c>
      <c r="S902" s="14" t="s">
        <v>86</v>
      </c>
      <c r="T902" s="16">
        <v>63</v>
      </c>
      <c r="U902" s="16">
        <v>0</v>
      </c>
      <c r="V902" s="18">
        <v>26263</v>
      </c>
      <c r="W902" s="18">
        <v>489</v>
      </c>
      <c r="X902" s="18">
        <v>313</v>
      </c>
      <c r="Y902" s="18">
        <v>0</v>
      </c>
      <c r="Z902" s="18">
        <v>0</v>
      </c>
      <c r="AA902" s="18">
        <v>0</v>
      </c>
      <c r="AB902" s="18">
        <v>0</v>
      </c>
      <c r="AC902" s="23">
        <v>0</v>
      </c>
      <c r="AD902" s="14" t="str">
        <f>IF(E902=113,"Linn","Iowa ex-Linn")</f>
        <v>Iowa ex-Linn</v>
      </c>
      <c r="AE902" s="23">
        <f>IFERROR(AB902/W902,"N/M")</f>
        <v>0.0</v>
      </c>
      <c r="AF902" s="14" t="str">
        <f>B902&amp;"|"&amp;TEXT(E902,"000")&amp;"|"&amp;TEXT(M902,"0.0000")</f>
        <v>2016|089|0.6000</v>
      </c>
      <c r="AG902" s="22" t="str">
        <f>IF(AND(B902&gt;=2015,B902&lt;=2024,C902=19,G902=41,I902=2,K902="A",L902="RBUP",M902&gt;=0.5,M902&lt;=0.85),"IN","OUT")</f>
        <v>IN</v>
      </c>
    </row>
    <row r="903" spans="1:33">
      <c r="A903" s="14" t="s">
        <v>185</v>
      </c>
      <c r="B903" s="16">
        <v>2016</v>
      </c>
      <c r="C903" s="16">
        <v>19</v>
      </c>
      <c r="D903" s="14" t="s">
        <v>80</v>
      </c>
      <c r="E903" s="16">
        <v>89</v>
      </c>
      <c r="F903" s="14" t="s">
        <v>130</v>
      </c>
      <c r="G903" s="16">
        <v>41</v>
      </c>
      <c r="H903" s="14" t="s">
        <v>186</v>
      </c>
      <c r="I903" s="16">
        <v>2</v>
      </c>
      <c r="J903" s="14" t="s">
        <v>83</v>
      </c>
      <c r="K903" s="14" t="s">
        <v>84</v>
      </c>
      <c r="L903" s="14" t="s">
        <v>85</v>
      </c>
      <c r="M903" s="23">
        <v>0.65</v>
      </c>
      <c r="N903" s="16">
        <v>4</v>
      </c>
      <c r="O903" s="16">
        <v>3</v>
      </c>
      <c r="P903" s="16">
        <v>0</v>
      </c>
      <c r="Q903" s="16">
        <v>3</v>
      </c>
      <c r="R903" s="16">
        <v>0</v>
      </c>
      <c r="S903" s="14" t="s">
        <v>86</v>
      </c>
      <c r="T903" s="16">
        <v>196</v>
      </c>
      <c r="U903" s="16">
        <v>0</v>
      </c>
      <c r="V903" s="18">
        <v>87022</v>
      </c>
      <c r="W903" s="18">
        <v>2298</v>
      </c>
      <c r="X903" s="18">
        <v>1356</v>
      </c>
      <c r="Y903" s="18">
        <v>0</v>
      </c>
      <c r="Z903" s="18">
        <v>0</v>
      </c>
      <c r="AA903" s="18">
        <v>0</v>
      </c>
      <c r="AB903" s="18">
        <v>0</v>
      </c>
      <c r="AC903" s="23">
        <v>0</v>
      </c>
      <c r="AD903" s="14" t="str">
        <f>IF(E903=113,"Linn","Iowa ex-Linn")</f>
        <v>Iowa ex-Linn</v>
      </c>
      <c r="AE903" s="23">
        <f>IFERROR(AB903/W903,"N/M")</f>
        <v>0.0</v>
      </c>
      <c r="AF903" s="14" t="str">
        <f>B903&amp;"|"&amp;TEXT(E903,"000")&amp;"|"&amp;TEXT(M903,"0.0000")</f>
        <v>2016|089|0.6500</v>
      </c>
      <c r="AG903" s="22" t="str">
        <f>IF(AND(B903&gt;=2015,B903&lt;=2024,C903=19,G903=41,I903=2,K903="A",L903="RBUP",M903&gt;=0.5,M903&lt;=0.85),"IN","OUT")</f>
        <v>IN</v>
      </c>
    </row>
    <row r="904" spans="1:33">
      <c r="A904" s="14" t="s">
        <v>185</v>
      </c>
      <c r="B904" s="16">
        <v>2016</v>
      </c>
      <c r="C904" s="16">
        <v>19</v>
      </c>
      <c r="D904" s="14" t="s">
        <v>80</v>
      </c>
      <c r="E904" s="16">
        <v>89</v>
      </c>
      <c r="F904" s="14" t="s">
        <v>130</v>
      </c>
      <c r="G904" s="16">
        <v>41</v>
      </c>
      <c r="H904" s="14" t="s">
        <v>186</v>
      </c>
      <c r="I904" s="16">
        <v>2</v>
      </c>
      <c r="J904" s="14" t="s">
        <v>83</v>
      </c>
      <c r="K904" s="14" t="s">
        <v>84</v>
      </c>
      <c r="L904" s="14" t="s">
        <v>85</v>
      </c>
      <c r="M904" s="23">
        <v>0.7</v>
      </c>
      <c r="N904" s="16">
        <v>25</v>
      </c>
      <c r="O904" s="16">
        <v>19</v>
      </c>
      <c r="P904" s="16">
        <v>0</v>
      </c>
      <c r="Q904" s="16">
        <v>27</v>
      </c>
      <c r="R904" s="16">
        <v>0</v>
      </c>
      <c r="S904" s="14" t="s">
        <v>86</v>
      </c>
      <c r="T904" s="16">
        <v>3876</v>
      </c>
      <c r="U904" s="16">
        <v>0</v>
      </c>
      <c r="V904" s="18">
        <v>1901761</v>
      </c>
      <c r="W904" s="18">
        <v>59412</v>
      </c>
      <c r="X904" s="18">
        <v>40109</v>
      </c>
      <c r="Y904" s="18">
        <v>0</v>
      </c>
      <c r="Z904" s="18">
        <v>0</v>
      </c>
      <c r="AA904" s="18">
        <v>0</v>
      </c>
      <c r="AB904" s="18">
        <v>0</v>
      </c>
      <c r="AC904" s="23">
        <v>0</v>
      </c>
      <c r="AD904" s="14" t="str">
        <f>IF(E904=113,"Linn","Iowa ex-Linn")</f>
        <v>Iowa ex-Linn</v>
      </c>
      <c r="AE904" s="23">
        <f>IFERROR(AB904/W904,"N/M")</f>
        <v>0.0</v>
      </c>
      <c r="AF904" s="14" t="str">
        <f>B904&amp;"|"&amp;TEXT(E904,"000")&amp;"|"&amp;TEXT(M904,"0.0000")</f>
        <v>2016|089|0.7000</v>
      </c>
      <c r="AG904" s="22" t="str">
        <f>IF(AND(B904&gt;=2015,B904&lt;=2024,C904=19,G904=41,I904=2,K904="A",L904="RBUP",M904&gt;=0.5,M904&lt;=0.85),"IN","OUT")</f>
        <v>IN</v>
      </c>
    </row>
    <row r="905" spans="1:33">
      <c r="A905" s="14" t="s">
        <v>185</v>
      </c>
      <c r="B905" s="16">
        <v>2016</v>
      </c>
      <c r="C905" s="16">
        <v>19</v>
      </c>
      <c r="D905" s="14" t="s">
        <v>80</v>
      </c>
      <c r="E905" s="16">
        <v>89</v>
      </c>
      <c r="F905" s="14" t="s">
        <v>130</v>
      </c>
      <c r="G905" s="16">
        <v>41</v>
      </c>
      <c r="H905" s="14" t="s">
        <v>186</v>
      </c>
      <c r="I905" s="16">
        <v>2</v>
      </c>
      <c r="J905" s="14" t="s">
        <v>83</v>
      </c>
      <c r="K905" s="14" t="s">
        <v>84</v>
      </c>
      <c r="L905" s="14" t="s">
        <v>85</v>
      </c>
      <c r="M905" s="23">
        <v>0.75</v>
      </c>
      <c r="N905" s="16">
        <v>94</v>
      </c>
      <c r="O905" s="16">
        <v>87</v>
      </c>
      <c r="P905" s="16">
        <v>1</v>
      </c>
      <c r="Q905" s="16">
        <v>100</v>
      </c>
      <c r="R905" s="16">
        <v>1</v>
      </c>
      <c r="S905" s="14" t="s">
        <v>86</v>
      </c>
      <c r="T905" s="16">
        <v>15062</v>
      </c>
      <c r="U905" s="16">
        <v>0</v>
      </c>
      <c r="V905" s="18">
        <v>8160327</v>
      </c>
      <c r="W905" s="18">
        <v>326374</v>
      </c>
      <c r="X905" s="18">
        <v>228207</v>
      </c>
      <c r="Y905" s="18">
        <v>0</v>
      </c>
      <c r="Z905" s="18">
        <v>0</v>
      </c>
      <c r="AA905" s="18">
        <v>0</v>
      </c>
      <c r="AB905" s="18">
        <v>2962</v>
      </c>
      <c r="AC905" s="23">
        <v>0.01</v>
      </c>
      <c r="AD905" s="14" t="str">
        <f>IF(E905=113,"Linn","Iowa ex-Linn")</f>
        <v>Iowa ex-Linn</v>
      </c>
      <c r="AE905" s="23">
        <f>IFERROR(AB905/W905,"N/M")</f>
        <v>0.00907547782605232</v>
      </c>
      <c r="AF905" s="14" t="str">
        <f>B905&amp;"|"&amp;TEXT(E905,"000")&amp;"|"&amp;TEXT(M905,"0.0000")</f>
        <v>2016|089|0.7500</v>
      </c>
      <c r="AG905" s="22" t="str">
        <f>IF(AND(B905&gt;=2015,B905&lt;=2024,C905=19,G905=41,I905=2,K905="A",L905="RBUP",M905&gt;=0.5,M905&lt;=0.85),"IN","OUT")</f>
        <v>IN</v>
      </c>
    </row>
    <row r="906" spans="1:33">
      <c r="A906" s="14" t="s">
        <v>185</v>
      </c>
      <c r="B906" s="16">
        <v>2016</v>
      </c>
      <c r="C906" s="16">
        <v>19</v>
      </c>
      <c r="D906" s="14" t="s">
        <v>80</v>
      </c>
      <c r="E906" s="16">
        <v>89</v>
      </c>
      <c r="F906" s="14" t="s">
        <v>130</v>
      </c>
      <c r="G906" s="16">
        <v>41</v>
      </c>
      <c r="H906" s="14" t="s">
        <v>186</v>
      </c>
      <c r="I906" s="16">
        <v>2</v>
      </c>
      <c r="J906" s="14" t="s">
        <v>83</v>
      </c>
      <c r="K906" s="14" t="s">
        <v>84</v>
      </c>
      <c r="L906" s="14" t="s">
        <v>85</v>
      </c>
      <c r="M906" s="23">
        <v>0.8</v>
      </c>
      <c r="N906" s="16">
        <v>245</v>
      </c>
      <c r="O906" s="16">
        <v>214</v>
      </c>
      <c r="P906" s="16">
        <v>1</v>
      </c>
      <c r="Q906" s="16">
        <v>278</v>
      </c>
      <c r="R906" s="16">
        <v>1</v>
      </c>
      <c r="S906" s="14" t="s">
        <v>86</v>
      </c>
      <c r="T906" s="16">
        <v>44048</v>
      </c>
      <c r="U906" s="16">
        <v>0</v>
      </c>
      <c r="V906" s="18">
        <v>25088011</v>
      </c>
      <c r="W906" s="18">
        <v>1324874</v>
      </c>
      <c r="X906" s="18">
        <v>816683</v>
      </c>
      <c r="Y906" s="18">
        <v>0</v>
      </c>
      <c r="Z906" s="18">
        <v>0</v>
      </c>
      <c r="AA906" s="18">
        <v>0</v>
      </c>
      <c r="AB906" s="18">
        <v>16471</v>
      </c>
      <c r="AC906" s="23">
        <v>0.01</v>
      </c>
      <c r="AD906" s="14" t="str">
        <f>IF(E906=113,"Linn","Iowa ex-Linn")</f>
        <v>Iowa ex-Linn</v>
      </c>
      <c r="AE906" s="23">
        <f>IFERROR(AB906/W906,"N/M")</f>
        <v>0.01243212562100245</v>
      </c>
      <c r="AF906" s="14" t="str">
        <f>B906&amp;"|"&amp;TEXT(E906,"000")&amp;"|"&amp;TEXT(M906,"0.0000")</f>
        <v>2016|089|0.8000</v>
      </c>
      <c r="AG906" s="22" t="str">
        <f>IF(AND(B906&gt;=2015,B906&lt;=2024,C906=19,G906=41,I906=2,K906="A",L906="RBUP",M906&gt;=0.5,M906&lt;=0.85),"IN","OUT")</f>
        <v>IN</v>
      </c>
    </row>
    <row r="907" spans="1:33">
      <c r="A907" s="14" t="s">
        <v>185</v>
      </c>
      <c r="B907" s="16">
        <v>2016</v>
      </c>
      <c r="C907" s="16">
        <v>19</v>
      </c>
      <c r="D907" s="14" t="s">
        <v>80</v>
      </c>
      <c r="E907" s="16">
        <v>89</v>
      </c>
      <c r="F907" s="14" t="s">
        <v>130</v>
      </c>
      <c r="G907" s="16">
        <v>41</v>
      </c>
      <c r="H907" s="14" t="s">
        <v>186</v>
      </c>
      <c r="I907" s="16">
        <v>2</v>
      </c>
      <c r="J907" s="14" t="s">
        <v>83</v>
      </c>
      <c r="K907" s="14" t="s">
        <v>84</v>
      </c>
      <c r="L907" s="14" t="s">
        <v>85</v>
      </c>
      <c r="M907" s="23">
        <v>0.85</v>
      </c>
      <c r="N907" s="16">
        <v>219</v>
      </c>
      <c r="O907" s="16">
        <v>191</v>
      </c>
      <c r="P907" s="16">
        <v>3</v>
      </c>
      <c r="Q907" s="16">
        <v>265</v>
      </c>
      <c r="R907" s="16">
        <v>3</v>
      </c>
      <c r="S907" s="14" t="s">
        <v>86</v>
      </c>
      <c r="T907" s="16">
        <v>50762</v>
      </c>
      <c r="U907" s="16">
        <v>0</v>
      </c>
      <c r="V907" s="18">
        <v>30837827</v>
      </c>
      <c r="W907" s="18">
        <v>1916480</v>
      </c>
      <c r="X907" s="18">
        <v>952794</v>
      </c>
      <c r="Y907" s="18">
        <v>0</v>
      </c>
      <c r="Z907" s="18">
        <v>0</v>
      </c>
      <c r="AA907" s="18">
        <v>0</v>
      </c>
      <c r="AB907" s="18">
        <v>17902</v>
      </c>
      <c r="AC907" s="23">
        <v>0.01</v>
      </c>
      <c r="AD907" s="14" t="str">
        <f>IF(E907=113,"Linn","Iowa ex-Linn")</f>
        <v>Iowa ex-Linn</v>
      </c>
      <c r="AE907" s="23">
        <f>IFERROR(AB907/W907,"N/M")</f>
        <v>0.009341083653364501</v>
      </c>
      <c r="AF907" s="14" t="str">
        <f>B907&amp;"|"&amp;TEXT(E907,"000")&amp;"|"&amp;TEXT(M907,"0.0000")</f>
        <v>2016|089|0.8500</v>
      </c>
      <c r="AG907" s="22" t="str">
        <f>IF(AND(B907&gt;=2015,B907&lt;=2024,C907=19,G907=41,I907=2,K907="A",L907="RBUP",M907&gt;=0.5,M907&lt;=0.85),"IN","OUT")</f>
        <v>IN</v>
      </c>
    </row>
    <row r="908" spans="1:33">
      <c r="A908" s="14" t="s">
        <v>185</v>
      </c>
      <c r="B908" s="16">
        <v>2016</v>
      </c>
      <c r="C908" s="16">
        <v>19</v>
      </c>
      <c r="D908" s="14" t="s">
        <v>80</v>
      </c>
      <c r="E908" s="16">
        <v>91</v>
      </c>
      <c r="F908" s="14" t="s">
        <v>131</v>
      </c>
      <c r="G908" s="16">
        <v>41</v>
      </c>
      <c r="H908" s="14" t="s">
        <v>186</v>
      </c>
      <c r="I908" s="16">
        <v>2</v>
      </c>
      <c r="J908" s="14" t="s">
        <v>83</v>
      </c>
      <c r="K908" s="14" t="s">
        <v>84</v>
      </c>
      <c r="L908" s="14" t="s">
        <v>85</v>
      </c>
      <c r="M908" s="23">
        <v>0.6</v>
      </c>
      <c r="N908" s="16">
        <v>1</v>
      </c>
      <c r="O908" s="16">
        <v>1</v>
      </c>
      <c r="P908" s="16">
        <v>0</v>
      </c>
      <c r="Q908" s="16">
        <v>1</v>
      </c>
      <c r="R908" s="16">
        <v>0</v>
      </c>
      <c r="S908" s="14" t="s">
        <v>86</v>
      </c>
      <c r="T908" s="16">
        <v>115</v>
      </c>
      <c r="U908" s="16">
        <v>0</v>
      </c>
      <c r="V908" s="18">
        <v>54357</v>
      </c>
      <c r="W908" s="18">
        <v>603</v>
      </c>
      <c r="X908" s="18">
        <v>386</v>
      </c>
      <c r="Y908" s="18">
        <v>0</v>
      </c>
      <c r="Z908" s="18">
        <v>0</v>
      </c>
      <c r="AA908" s="18">
        <v>0</v>
      </c>
      <c r="AB908" s="18">
        <v>0</v>
      </c>
      <c r="AC908" s="23">
        <v>0</v>
      </c>
      <c r="AD908" s="14" t="str">
        <f>IF(E908=113,"Linn","Iowa ex-Linn")</f>
        <v>Iowa ex-Linn</v>
      </c>
      <c r="AE908" s="23">
        <f>IFERROR(AB908/W908,"N/M")</f>
        <v>0.0</v>
      </c>
      <c r="AF908" s="14" t="str">
        <f>B908&amp;"|"&amp;TEXT(E908,"000")&amp;"|"&amp;TEXT(M908,"0.0000")</f>
        <v>2016|091|0.6000</v>
      </c>
      <c r="AG908" s="22" t="str">
        <f>IF(AND(B908&gt;=2015,B908&lt;=2024,C908=19,G908=41,I908=2,K908="A",L908="RBUP",M908&gt;=0.5,M908&lt;=0.85),"IN","OUT")</f>
        <v>IN</v>
      </c>
    </row>
    <row r="909" spans="1:33">
      <c r="A909" s="14" t="s">
        <v>185</v>
      </c>
      <c r="B909" s="16">
        <v>2016</v>
      </c>
      <c r="C909" s="16">
        <v>19</v>
      </c>
      <c r="D909" s="14" t="s">
        <v>80</v>
      </c>
      <c r="E909" s="16">
        <v>91</v>
      </c>
      <c r="F909" s="14" t="s">
        <v>131</v>
      </c>
      <c r="G909" s="16">
        <v>41</v>
      </c>
      <c r="H909" s="14" t="s">
        <v>186</v>
      </c>
      <c r="I909" s="16">
        <v>2</v>
      </c>
      <c r="J909" s="14" t="s">
        <v>83</v>
      </c>
      <c r="K909" s="14" t="s">
        <v>84</v>
      </c>
      <c r="L909" s="14" t="s">
        <v>85</v>
      </c>
      <c r="M909" s="23">
        <v>0.65</v>
      </c>
      <c r="N909" s="16">
        <v>17</v>
      </c>
      <c r="O909" s="16">
        <v>10</v>
      </c>
      <c r="P909" s="16">
        <v>0</v>
      </c>
      <c r="Q909" s="16">
        <v>13</v>
      </c>
      <c r="R909" s="16">
        <v>0</v>
      </c>
      <c r="S909" s="14" t="s">
        <v>86</v>
      </c>
      <c r="T909" s="16">
        <v>750</v>
      </c>
      <c r="U909" s="16">
        <v>0</v>
      </c>
      <c r="V909" s="18">
        <v>352395</v>
      </c>
      <c r="W909" s="18">
        <v>5776</v>
      </c>
      <c r="X909" s="18">
        <v>3617</v>
      </c>
      <c r="Y909" s="18">
        <v>0</v>
      </c>
      <c r="Z909" s="18">
        <v>0</v>
      </c>
      <c r="AA909" s="18">
        <v>0</v>
      </c>
      <c r="AB909" s="18">
        <v>0</v>
      </c>
      <c r="AC909" s="23">
        <v>0</v>
      </c>
      <c r="AD909" s="14" t="str">
        <f>IF(E909=113,"Linn","Iowa ex-Linn")</f>
        <v>Iowa ex-Linn</v>
      </c>
      <c r="AE909" s="23">
        <f>IFERROR(AB909/W909,"N/M")</f>
        <v>0.0</v>
      </c>
      <c r="AF909" s="14" t="str">
        <f>B909&amp;"|"&amp;TEXT(E909,"000")&amp;"|"&amp;TEXT(M909,"0.0000")</f>
        <v>2016|091|0.6500</v>
      </c>
      <c r="AG909" s="22" t="str">
        <f>IF(AND(B909&gt;=2015,B909&lt;=2024,C909=19,G909=41,I909=2,K909="A",L909="RBUP",M909&gt;=0.5,M909&lt;=0.85),"IN","OUT")</f>
        <v>IN</v>
      </c>
    </row>
    <row r="910" spans="1:33">
      <c r="A910" s="14" t="s">
        <v>185</v>
      </c>
      <c r="B910" s="16">
        <v>2016</v>
      </c>
      <c r="C910" s="16">
        <v>19</v>
      </c>
      <c r="D910" s="14" t="s">
        <v>80</v>
      </c>
      <c r="E910" s="16">
        <v>91</v>
      </c>
      <c r="F910" s="14" t="s">
        <v>131</v>
      </c>
      <c r="G910" s="16">
        <v>41</v>
      </c>
      <c r="H910" s="14" t="s">
        <v>186</v>
      </c>
      <c r="I910" s="16">
        <v>2</v>
      </c>
      <c r="J910" s="14" t="s">
        <v>83</v>
      </c>
      <c r="K910" s="14" t="s">
        <v>84</v>
      </c>
      <c r="L910" s="14" t="s">
        <v>85</v>
      </c>
      <c r="M910" s="23">
        <v>0.7</v>
      </c>
      <c r="N910" s="16">
        <v>18</v>
      </c>
      <c r="O910" s="16">
        <v>16</v>
      </c>
      <c r="P910" s="16">
        <v>0</v>
      </c>
      <c r="Q910" s="16">
        <v>22</v>
      </c>
      <c r="R910" s="16">
        <v>0</v>
      </c>
      <c r="S910" s="14" t="s">
        <v>86</v>
      </c>
      <c r="T910" s="16">
        <v>1575</v>
      </c>
      <c r="U910" s="16">
        <v>0</v>
      </c>
      <c r="V910" s="18">
        <v>803118</v>
      </c>
      <c r="W910" s="18">
        <v>16990</v>
      </c>
      <c r="X910" s="18">
        <v>11046</v>
      </c>
      <c r="Y910" s="18">
        <v>0</v>
      </c>
      <c r="Z910" s="18">
        <v>0</v>
      </c>
      <c r="AA910" s="18">
        <v>0</v>
      </c>
      <c r="AB910" s="18">
        <v>0</v>
      </c>
      <c r="AC910" s="23">
        <v>0</v>
      </c>
      <c r="AD910" s="14" t="str">
        <f>IF(E910=113,"Linn","Iowa ex-Linn")</f>
        <v>Iowa ex-Linn</v>
      </c>
      <c r="AE910" s="23">
        <f>IFERROR(AB910/W910,"N/M")</f>
        <v>0.0</v>
      </c>
      <c r="AF910" s="14" t="str">
        <f>B910&amp;"|"&amp;TEXT(E910,"000")&amp;"|"&amp;TEXT(M910,"0.0000")</f>
        <v>2016|091|0.7000</v>
      </c>
      <c r="AG910" s="22" t="str">
        <f>IF(AND(B910&gt;=2015,B910&lt;=2024,C910=19,G910=41,I910=2,K910="A",L910="RBUP",M910&gt;=0.5,M910&lt;=0.85),"IN","OUT")</f>
        <v>IN</v>
      </c>
    </row>
    <row r="911" spans="1:33">
      <c r="A911" s="14" t="s">
        <v>185</v>
      </c>
      <c r="B911" s="16">
        <v>2016</v>
      </c>
      <c r="C911" s="16">
        <v>19</v>
      </c>
      <c r="D911" s="14" t="s">
        <v>80</v>
      </c>
      <c r="E911" s="16">
        <v>91</v>
      </c>
      <c r="F911" s="14" t="s">
        <v>131</v>
      </c>
      <c r="G911" s="16">
        <v>41</v>
      </c>
      <c r="H911" s="14" t="s">
        <v>186</v>
      </c>
      <c r="I911" s="16">
        <v>2</v>
      </c>
      <c r="J911" s="14" t="s">
        <v>83</v>
      </c>
      <c r="K911" s="14" t="s">
        <v>84</v>
      </c>
      <c r="L911" s="14" t="s">
        <v>85</v>
      </c>
      <c r="M911" s="23">
        <v>0.75</v>
      </c>
      <c r="N911" s="16">
        <v>124</v>
      </c>
      <c r="O911" s="16">
        <v>119</v>
      </c>
      <c r="P911" s="16">
        <v>0</v>
      </c>
      <c r="Q911" s="16">
        <v>163</v>
      </c>
      <c r="R911" s="16">
        <v>0</v>
      </c>
      <c r="S911" s="14" t="s">
        <v>86</v>
      </c>
      <c r="T911" s="16">
        <v>13252</v>
      </c>
      <c r="U911" s="16">
        <v>0</v>
      </c>
      <c r="V911" s="18">
        <v>7348660</v>
      </c>
      <c r="W911" s="18">
        <v>225573</v>
      </c>
      <c r="X911" s="18">
        <v>144489</v>
      </c>
      <c r="Y911" s="18">
        <v>0</v>
      </c>
      <c r="Z911" s="18">
        <v>0</v>
      </c>
      <c r="AA911" s="18">
        <v>0</v>
      </c>
      <c r="AB911" s="18">
        <v>0</v>
      </c>
      <c r="AC911" s="23">
        <v>0</v>
      </c>
      <c r="AD911" s="14" t="str">
        <f>IF(E911=113,"Linn","Iowa ex-Linn")</f>
        <v>Iowa ex-Linn</v>
      </c>
      <c r="AE911" s="23">
        <f>IFERROR(AB911/W911,"N/M")</f>
        <v>0.0</v>
      </c>
      <c r="AF911" s="14" t="str">
        <f>B911&amp;"|"&amp;TEXT(E911,"000")&amp;"|"&amp;TEXT(M911,"0.0000")</f>
        <v>2016|091|0.7500</v>
      </c>
      <c r="AG911" s="22" t="str">
        <f>IF(AND(B911&gt;=2015,B911&lt;=2024,C911=19,G911=41,I911=2,K911="A",L911="RBUP",M911&gt;=0.5,M911&lt;=0.85),"IN","OUT")</f>
        <v>IN</v>
      </c>
    </row>
    <row r="912" spans="1:33">
      <c r="A912" s="14" t="s">
        <v>185</v>
      </c>
      <c r="B912" s="16">
        <v>2016</v>
      </c>
      <c r="C912" s="16">
        <v>19</v>
      </c>
      <c r="D912" s="14" t="s">
        <v>80</v>
      </c>
      <c r="E912" s="16">
        <v>91</v>
      </c>
      <c r="F912" s="14" t="s">
        <v>131</v>
      </c>
      <c r="G912" s="16">
        <v>41</v>
      </c>
      <c r="H912" s="14" t="s">
        <v>186</v>
      </c>
      <c r="I912" s="16">
        <v>2</v>
      </c>
      <c r="J912" s="14" t="s">
        <v>83</v>
      </c>
      <c r="K912" s="14" t="s">
        <v>84</v>
      </c>
      <c r="L912" s="14" t="s">
        <v>85</v>
      </c>
      <c r="M912" s="23">
        <v>0.8</v>
      </c>
      <c r="N912" s="16">
        <v>277</v>
      </c>
      <c r="O912" s="16">
        <v>239</v>
      </c>
      <c r="P912" s="16">
        <v>6</v>
      </c>
      <c r="Q912" s="16">
        <v>421</v>
      </c>
      <c r="R912" s="16">
        <v>6</v>
      </c>
      <c r="S912" s="14" t="s">
        <v>86</v>
      </c>
      <c r="T912" s="16">
        <v>37712</v>
      </c>
      <c r="U912" s="16">
        <v>0</v>
      </c>
      <c r="V912" s="18">
        <v>22097008</v>
      </c>
      <c r="W912" s="18">
        <v>915181</v>
      </c>
      <c r="X912" s="18">
        <v>511630</v>
      </c>
      <c r="Y912" s="18">
        <v>0</v>
      </c>
      <c r="Z912" s="18">
        <v>0</v>
      </c>
      <c r="AA912" s="18">
        <v>0</v>
      </c>
      <c r="AB912" s="18">
        <v>12681</v>
      </c>
      <c r="AC912" s="23">
        <v>0.01</v>
      </c>
      <c r="AD912" s="14" t="str">
        <f>IF(E912=113,"Linn","Iowa ex-Linn")</f>
        <v>Iowa ex-Linn</v>
      </c>
      <c r="AE912" s="23">
        <f>IFERROR(AB912/W912,"N/M")</f>
        <v>0.013856275425298383</v>
      </c>
      <c r="AF912" s="14" t="str">
        <f>B912&amp;"|"&amp;TEXT(E912,"000")&amp;"|"&amp;TEXT(M912,"0.0000")</f>
        <v>2016|091|0.8000</v>
      </c>
      <c r="AG912" s="22" t="str">
        <f>IF(AND(B912&gt;=2015,B912&lt;=2024,C912=19,G912=41,I912=2,K912="A",L912="RBUP",M912&gt;=0.5,M912&lt;=0.85),"IN","OUT")</f>
        <v>IN</v>
      </c>
    </row>
    <row r="913" spans="1:33">
      <c r="A913" s="14" t="s">
        <v>185</v>
      </c>
      <c r="B913" s="16">
        <v>2016</v>
      </c>
      <c r="C913" s="16">
        <v>19</v>
      </c>
      <c r="D913" s="14" t="s">
        <v>80</v>
      </c>
      <c r="E913" s="16">
        <v>91</v>
      </c>
      <c r="F913" s="14" t="s">
        <v>131</v>
      </c>
      <c r="G913" s="16">
        <v>41</v>
      </c>
      <c r="H913" s="14" t="s">
        <v>186</v>
      </c>
      <c r="I913" s="16">
        <v>2</v>
      </c>
      <c r="J913" s="14" t="s">
        <v>83</v>
      </c>
      <c r="K913" s="14" t="s">
        <v>84</v>
      </c>
      <c r="L913" s="14" t="s">
        <v>85</v>
      </c>
      <c r="M913" s="23">
        <v>0.85</v>
      </c>
      <c r="N913" s="16">
        <v>343</v>
      </c>
      <c r="O913" s="16">
        <v>294</v>
      </c>
      <c r="P913" s="16">
        <v>25</v>
      </c>
      <c r="Q913" s="16">
        <v>644</v>
      </c>
      <c r="R913" s="16">
        <v>28</v>
      </c>
      <c r="S913" s="14" t="s">
        <v>86</v>
      </c>
      <c r="T913" s="16">
        <v>65156</v>
      </c>
      <c r="U913" s="16">
        <v>0</v>
      </c>
      <c r="V913" s="18">
        <v>40720956</v>
      </c>
      <c r="W913" s="18">
        <v>2127477</v>
      </c>
      <c r="X913" s="18">
        <v>918177</v>
      </c>
      <c r="Y913" s="18">
        <v>0</v>
      </c>
      <c r="Z913" s="18">
        <v>0</v>
      </c>
      <c r="AA913" s="18">
        <v>0</v>
      </c>
      <c r="AB913" s="18">
        <v>103039</v>
      </c>
      <c r="AC913" s="23">
        <v>0.05</v>
      </c>
      <c r="AD913" s="14" t="str">
        <f>IF(E913=113,"Linn","Iowa ex-Linn")</f>
        <v>Iowa ex-Linn</v>
      </c>
      <c r="AE913" s="23">
        <f>IFERROR(AB913/W913,"N/M")</f>
        <v>0.04843248599162294</v>
      </c>
      <c r="AF913" s="14" t="str">
        <f>B913&amp;"|"&amp;TEXT(E913,"000")&amp;"|"&amp;TEXT(M913,"0.0000")</f>
        <v>2016|091|0.8500</v>
      </c>
      <c r="AG913" s="22" t="str">
        <f>IF(AND(B913&gt;=2015,B913&lt;=2024,C913=19,G913=41,I913=2,K913="A",L913="RBUP",M913&gt;=0.5,M913&lt;=0.85),"IN","OUT")</f>
        <v>IN</v>
      </c>
    </row>
    <row r="914" spans="1:33">
      <c r="A914" s="14" t="s">
        <v>185</v>
      </c>
      <c r="B914" s="16">
        <v>2016</v>
      </c>
      <c r="C914" s="16">
        <v>19</v>
      </c>
      <c r="D914" s="14" t="s">
        <v>80</v>
      </c>
      <c r="E914" s="16">
        <v>93</v>
      </c>
      <c r="F914" s="14" t="s">
        <v>132</v>
      </c>
      <c r="G914" s="16">
        <v>41</v>
      </c>
      <c r="H914" s="14" t="s">
        <v>186</v>
      </c>
      <c r="I914" s="16">
        <v>2</v>
      </c>
      <c r="J914" s="14" t="s">
        <v>83</v>
      </c>
      <c r="K914" s="14" t="s">
        <v>84</v>
      </c>
      <c r="L914" s="14" t="s">
        <v>85</v>
      </c>
      <c r="M914" s="23">
        <v>0.6</v>
      </c>
      <c r="N914" s="16">
        <v>1</v>
      </c>
      <c r="O914" s="16">
        <v>1</v>
      </c>
      <c r="P914" s="16">
        <v>0</v>
      </c>
      <c r="Q914" s="16">
        <v>1</v>
      </c>
      <c r="R914" s="16">
        <v>0</v>
      </c>
      <c r="S914" s="14" t="s">
        <v>86</v>
      </c>
      <c r="T914" s="16">
        <v>91</v>
      </c>
      <c r="U914" s="16">
        <v>0</v>
      </c>
      <c r="V914" s="18">
        <v>41649</v>
      </c>
      <c r="W914" s="18">
        <v>635</v>
      </c>
      <c r="X914" s="18">
        <v>406</v>
      </c>
      <c r="Y914" s="18">
        <v>0</v>
      </c>
      <c r="Z914" s="18">
        <v>0</v>
      </c>
      <c r="AA914" s="18">
        <v>0</v>
      </c>
      <c r="AB914" s="18">
        <v>0</v>
      </c>
      <c r="AC914" s="23">
        <v>0</v>
      </c>
      <c r="AD914" s="14" t="str">
        <f>IF(E914=113,"Linn","Iowa ex-Linn")</f>
        <v>Iowa ex-Linn</v>
      </c>
      <c r="AE914" s="23">
        <f>IFERROR(AB914/W914,"N/M")</f>
        <v>0.0</v>
      </c>
      <c r="AF914" s="14" t="str">
        <f>B914&amp;"|"&amp;TEXT(E914,"000")&amp;"|"&amp;TEXT(M914,"0.0000")</f>
        <v>2016|093|0.6000</v>
      </c>
      <c r="AG914" s="22" t="str">
        <f>IF(AND(B914&gt;=2015,B914&lt;=2024,C914=19,G914=41,I914=2,K914="A",L914="RBUP",M914&gt;=0.5,M914&lt;=0.85),"IN","OUT")</f>
        <v>IN</v>
      </c>
    </row>
    <row r="915" spans="1:33">
      <c r="A915" s="14" t="s">
        <v>185</v>
      </c>
      <c r="B915" s="16">
        <v>2016</v>
      </c>
      <c r="C915" s="16">
        <v>19</v>
      </c>
      <c r="D915" s="14" t="s">
        <v>80</v>
      </c>
      <c r="E915" s="16">
        <v>93</v>
      </c>
      <c r="F915" s="14" t="s">
        <v>132</v>
      </c>
      <c r="G915" s="16">
        <v>41</v>
      </c>
      <c r="H915" s="14" t="s">
        <v>186</v>
      </c>
      <c r="I915" s="16">
        <v>2</v>
      </c>
      <c r="J915" s="14" t="s">
        <v>83</v>
      </c>
      <c r="K915" s="14" t="s">
        <v>84</v>
      </c>
      <c r="L915" s="14" t="s">
        <v>85</v>
      </c>
      <c r="M915" s="23">
        <v>0.65</v>
      </c>
      <c r="N915" s="16">
        <v>3</v>
      </c>
      <c r="O915" s="16">
        <v>3</v>
      </c>
      <c r="P915" s="16">
        <v>0</v>
      </c>
      <c r="Q915" s="16">
        <v>3</v>
      </c>
      <c r="R915" s="16">
        <v>0</v>
      </c>
      <c r="S915" s="14" t="s">
        <v>86</v>
      </c>
      <c r="T915" s="16">
        <v>1753</v>
      </c>
      <c r="U915" s="16">
        <v>0</v>
      </c>
      <c r="V915" s="18">
        <v>905424</v>
      </c>
      <c r="W915" s="18">
        <v>13467</v>
      </c>
      <c r="X915" s="18">
        <v>10598</v>
      </c>
      <c r="Y915" s="18">
        <v>0</v>
      </c>
      <c r="Z915" s="18">
        <v>0</v>
      </c>
      <c r="AA915" s="18">
        <v>0</v>
      </c>
      <c r="AB915" s="18">
        <v>0</v>
      </c>
      <c r="AC915" s="23">
        <v>0</v>
      </c>
      <c r="AD915" s="14" t="str">
        <f>IF(E915=113,"Linn","Iowa ex-Linn")</f>
        <v>Iowa ex-Linn</v>
      </c>
      <c r="AE915" s="23">
        <f>IFERROR(AB915/W915,"N/M")</f>
        <v>0.0</v>
      </c>
      <c r="AF915" s="14" t="str">
        <f>B915&amp;"|"&amp;TEXT(E915,"000")&amp;"|"&amp;TEXT(M915,"0.0000")</f>
        <v>2016|093|0.6500</v>
      </c>
      <c r="AG915" s="22" t="str">
        <f>IF(AND(B915&gt;=2015,B915&lt;=2024,C915=19,G915=41,I915=2,K915="A",L915="RBUP",M915&gt;=0.5,M915&lt;=0.85),"IN","OUT")</f>
        <v>IN</v>
      </c>
    </row>
    <row r="916" spans="1:33">
      <c r="A916" s="14" t="s">
        <v>185</v>
      </c>
      <c r="B916" s="16">
        <v>2016</v>
      </c>
      <c r="C916" s="16">
        <v>19</v>
      </c>
      <c r="D916" s="14" t="s">
        <v>80</v>
      </c>
      <c r="E916" s="16">
        <v>93</v>
      </c>
      <c r="F916" s="14" t="s">
        <v>132</v>
      </c>
      <c r="G916" s="16">
        <v>41</v>
      </c>
      <c r="H916" s="14" t="s">
        <v>186</v>
      </c>
      <c r="I916" s="16">
        <v>2</v>
      </c>
      <c r="J916" s="14" t="s">
        <v>83</v>
      </c>
      <c r="K916" s="14" t="s">
        <v>84</v>
      </c>
      <c r="L916" s="14" t="s">
        <v>85</v>
      </c>
      <c r="M916" s="23">
        <v>0.7</v>
      </c>
      <c r="N916" s="16">
        <v>14</v>
      </c>
      <c r="O916" s="16">
        <v>9</v>
      </c>
      <c r="P916" s="16">
        <v>0</v>
      </c>
      <c r="Q916" s="16">
        <v>11</v>
      </c>
      <c r="R916" s="16">
        <v>0</v>
      </c>
      <c r="S916" s="14" t="s">
        <v>86</v>
      </c>
      <c r="T916" s="16">
        <v>1212</v>
      </c>
      <c r="U916" s="16">
        <v>0</v>
      </c>
      <c r="V916" s="18">
        <v>667651</v>
      </c>
      <c r="W916" s="18">
        <v>18642</v>
      </c>
      <c r="X916" s="18">
        <v>13074</v>
      </c>
      <c r="Y916" s="18">
        <v>0</v>
      </c>
      <c r="Z916" s="18">
        <v>0</v>
      </c>
      <c r="AA916" s="18">
        <v>0</v>
      </c>
      <c r="AB916" s="18">
        <v>0</v>
      </c>
      <c r="AC916" s="23">
        <v>0</v>
      </c>
      <c r="AD916" s="14" t="str">
        <f>IF(E916=113,"Linn","Iowa ex-Linn")</f>
        <v>Iowa ex-Linn</v>
      </c>
      <c r="AE916" s="23">
        <f>IFERROR(AB916/W916,"N/M")</f>
        <v>0.0</v>
      </c>
      <c r="AF916" s="14" t="str">
        <f>B916&amp;"|"&amp;TEXT(E916,"000")&amp;"|"&amp;TEXT(M916,"0.0000")</f>
        <v>2016|093|0.7000</v>
      </c>
      <c r="AG916" s="22" t="str">
        <f>IF(AND(B916&gt;=2015,B916&lt;=2024,C916=19,G916=41,I916=2,K916="A",L916="RBUP",M916&gt;=0.5,M916&lt;=0.85),"IN","OUT")</f>
        <v>IN</v>
      </c>
    </row>
    <row r="917" spans="1:33">
      <c r="A917" s="14" t="s">
        <v>185</v>
      </c>
      <c r="B917" s="16">
        <v>2016</v>
      </c>
      <c r="C917" s="16">
        <v>19</v>
      </c>
      <c r="D917" s="14" t="s">
        <v>80</v>
      </c>
      <c r="E917" s="16">
        <v>93</v>
      </c>
      <c r="F917" s="14" t="s">
        <v>132</v>
      </c>
      <c r="G917" s="16">
        <v>41</v>
      </c>
      <c r="H917" s="14" t="s">
        <v>186</v>
      </c>
      <c r="I917" s="16">
        <v>2</v>
      </c>
      <c r="J917" s="14" t="s">
        <v>83</v>
      </c>
      <c r="K917" s="14" t="s">
        <v>84</v>
      </c>
      <c r="L917" s="14" t="s">
        <v>85</v>
      </c>
      <c r="M917" s="23">
        <v>0.75</v>
      </c>
      <c r="N917" s="16">
        <v>54</v>
      </c>
      <c r="O917" s="16">
        <v>36</v>
      </c>
      <c r="P917" s="16">
        <v>0</v>
      </c>
      <c r="Q917" s="16">
        <v>45</v>
      </c>
      <c r="R917" s="16">
        <v>0</v>
      </c>
      <c r="S917" s="14" t="s">
        <v>86</v>
      </c>
      <c r="T917" s="16">
        <v>7207</v>
      </c>
      <c r="U917" s="16">
        <v>0</v>
      </c>
      <c r="V917" s="18">
        <v>4035607</v>
      </c>
      <c r="W917" s="18">
        <v>141307</v>
      </c>
      <c r="X917" s="18">
        <v>95761</v>
      </c>
      <c r="Y917" s="18">
        <v>0</v>
      </c>
      <c r="Z917" s="18">
        <v>0</v>
      </c>
      <c r="AA917" s="18">
        <v>0</v>
      </c>
      <c r="AB917" s="18">
        <v>0</v>
      </c>
      <c r="AC917" s="23">
        <v>0</v>
      </c>
      <c r="AD917" s="14" t="str">
        <f>IF(E917=113,"Linn","Iowa ex-Linn")</f>
        <v>Iowa ex-Linn</v>
      </c>
      <c r="AE917" s="23">
        <f>IFERROR(AB917/W917,"N/M")</f>
        <v>0.0</v>
      </c>
      <c r="AF917" s="14" t="str">
        <f>B917&amp;"|"&amp;TEXT(E917,"000")&amp;"|"&amp;TEXT(M917,"0.0000")</f>
        <v>2016|093|0.7500</v>
      </c>
      <c r="AG917" s="22" t="str">
        <f>IF(AND(B917&gt;=2015,B917&lt;=2024,C917=19,G917=41,I917=2,K917="A",L917="RBUP",M917&gt;=0.5,M917&lt;=0.85),"IN","OUT")</f>
        <v>IN</v>
      </c>
    </row>
    <row r="918" spans="1:33">
      <c r="A918" s="14" t="s">
        <v>185</v>
      </c>
      <c r="B918" s="16">
        <v>2016</v>
      </c>
      <c r="C918" s="16">
        <v>19</v>
      </c>
      <c r="D918" s="14" t="s">
        <v>80</v>
      </c>
      <c r="E918" s="16">
        <v>93</v>
      </c>
      <c r="F918" s="14" t="s">
        <v>132</v>
      </c>
      <c r="G918" s="16">
        <v>41</v>
      </c>
      <c r="H918" s="14" t="s">
        <v>186</v>
      </c>
      <c r="I918" s="16">
        <v>2</v>
      </c>
      <c r="J918" s="14" t="s">
        <v>83</v>
      </c>
      <c r="K918" s="14" t="s">
        <v>84</v>
      </c>
      <c r="L918" s="14" t="s">
        <v>85</v>
      </c>
      <c r="M918" s="23">
        <v>0.8</v>
      </c>
      <c r="N918" s="16">
        <v>211</v>
      </c>
      <c r="O918" s="16">
        <v>156</v>
      </c>
      <c r="P918" s="16">
        <v>6</v>
      </c>
      <c r="Q918" s="16">
        <v>294</v>
      </c>
      <c r="R918" s="16">
        <v>6</v>
      </c>
      <c r="S918" s="14" t="s">
        <v>86</v>
      </c>
      <c r="T918" s="16">
        <v>38984</v>
      </c>
      <c r="U918" s="16">
        <v>0</v>
      </c>
      <c r="V918" s="18">
        <v>23556300</v>
      </c>
      <c r="W918" s="18">
        <v>1127001</v>
      </c>
      <c r="X918" s="18">
        <v>626286</v>
      </c>
      <c r="Y918" s="18">
        <v>0</v>
      </c>
      <c r="Z918" s="18">
        <v>0</v>
      </c>
      <c r="AA918" s="18">
        <v>0</v>
      </c>
      <c r="AB918" s="18">
        <v>57001</v>
      </c>
      <c r="AC918" s="23">
        <v>0.05</v>
      </c>
      <c r="AD918" s="14" t="str">
        <f>IF(E918=113,"Linn","Iowa ex-Linn")</f>
        <v>Iowa ex-Linn</v>
      </c>
      <c r="AE918" s="23">
        <f>IFERROR(AB918/W918,"N/M")</f>
        <v>0.050577594873473936</v>
      </c>
      <c r="AF918" s="14" t="str">
        <f>B918&amp;"|"&amp;TEXT(E918,"000")&amp;"|"&amp;TEXT(M918,"0.0000")</f>
        <v>2016|093|0.8000</v>
      </c>
      <c r="AG918" s="22" t="str">
        <f>IF(AND(B918&gt;=2015,B918&lt;=2024,C918=19,G918=41,I918=2,K918="A",L918="RBUP",M918&gt;=0.5,M918&lt;=0.85),"IN","OUT")</f>
        <v>IN</v>
      </c>
    </row>
    <row r="919" spans="1:33">
      <c r="A919" s="14" t="s">
        <v>185</v>
      </c>
      <c r="B919" s="16">
        <v>2016</v>
      </c>
      <c r="C919" s="16">
        <v>19</v>
      </c>
      <c r="D919" s="14" t="s">
        <v>80</v>
      </c>
      <c r="E919" s="16">
        <v>93</v>
      </c>
      <c r="F919" s="14" t="s">
        <v>132</v>
      </c>
      <c r="G919" s="16">
        <v>41</v>
      </c>
      <c r="H919" s="14" t="s">
        <v>186</v>
      </c>
      <c r="I919" s="16">
        <v>2</v>
      </c>
      <c r="J919" s="14" t="s">
        <v>83</v>
      </c>
      <c r="K919" s="14" t="s">
        <v>84</v>
      </c>
      <c r="L919" s="14" t="s">
        <v>85</v>
      </c>
      <c r="M919" s="23">
        <v>0.85</v>
      </c>
      <c r="N919" s="16">
        <v>332</v>
      </c>
      <c r="O919" s="16">
        <v>269</v>
      </c>
      <c r="P919" s="16">
        <v>23</v>
      </c>
      <c r="Q919" s="16">
        <v>480</v>
      </c>
      <c r="R919" s="16">
        <v>25</v>
      </c>
      <c r="S919" s="14" t="s">
        <v>86</v>
      </c>
      <c r="T919" s="16">
        <v>74626</v>
      </c>
      <c r="U919" s="16">
        <v>0</v>
      </c>
      <c r="V919" s="18">
        <v>48329811</v>
      </c>
      <c r="W919" s="18">
        <v>2749718</v>
      </c>
      <c r="X919" s="18">
        <v>1249039</v>
      </c>
      <c r="Y919" s="18">
        <v>0</v>
      </c>
      <c r="Z919" s="18">
        <v>0</v>
      </c>
      <c r="AA919" s="18">
        <v>0</v>
      </c>
      <c r="AB919" s="18">
        <v>177560</v>
      </c>
      <c r="AC919" s="23">
        <v>0.06</v>
      </c>
      <c r="AD919" s="14" t="str">
        <f>IF(E919=113,"Linn","Iowa ex-Linn")</f>
        <v>Iowa ex-Linn</v>
      </c>
      <c r="AE919" s="23">
        <f>IFERROR(AB919/W919,"N/M")</f>
        <v>0.06457389448663463</v>
      </c>
      <c r="AF919" s="14" t="str">
        <f>B919&amp;"|"&amp;TEXT(E919,"000")&amp;"|"&amp;TEXT(M919,"0.0000")</f>
        <v>2016|093|0.8500</v>
      </c>
      <c r="AG919" s="22" t="str">
        <f>IF(AND(B919&gt;=2015,B919&lt;=2024,C919=19,G919=41,I919=2,K919="A",L919="RBUP",M919&gt;=0.5,M919&lt;=0.85),"IN","OUT")</f>
        <v>IN</v>
      </c>
    </row>
    <row r="920" spans="1:33">
      <c r="A920" s="14" t="s">
        <v>185</v>
      </c>
      <c r="B920" s="16">
        <v>2016</v>
      </c>
      <c r="C920" s="16">
        <v>19</v>
      </c>
      <c r="D920" s="14" t="s">
        <v>80</v>
      </c>
      <c r="E920" s="16">
        <v>95</v>
      </c>
      <c r="F920" s="14" t="s">
        <v>133</v>
      </c>
      <c r="G920" s="16">
        <v>41</v>
      </c>
      <c r="H920" s="14" t="s">
        <v>186</v>
      </c>
      <c r="I920" s="16">
        <v>2</v>
      </c>
      <c r="J920" s="14" t="s">
        <v>83</v>
      </c>
      <c r="K920" s="14" t="s">
        <v>84</v>
      </c>
      <c r="L920" s="14" t="s">
        <v>85</v>
      </c>
      <c r="M920" s="23">
        <v>0.5</v>
      </c>
      <c r="N920" s="16">
        <v>1</v>
      </c>
      <c r="O920" s="16">
        <v>1</v>
      </c>
      <c r="P920" s="16">
        <v>0</v>
      </c>
      <c r="Q920" s="16">
        <v>1</v>
      </c>
      <c r="R920" s="16">
        <v>0</v>
      </c>
      <c r="S920" s="14" t="s">
        <v>86</v>
      </c>
      <c r="T920" s="16">
        <v>211</v>
      </c>
      <c r="U920" s="16">
        <v>0</v>
      </c>
      <c r="V920" s="18">
        <v>71042</v>
      </c>
      <c r="W920" s="18">
        <v>1958</v>
      </c>
      <c r="X920" s="18">
        <v>1312</v>
      </c>
      <c r="Y920" s="18">
        <v>0</v>
      </c>
      <c r="Z920" s="18">
        <v>0</v>
      </c>
      <c r="AA920" s="18">
        <v>0</v>
      </c>
      <c r="AB920" s="18">
        <v>0</v>
      </c>
      <c r="AC920" s="23">
        <v>0</v>
      </c>
      <c r="AD920" s="14" t="str">
        <f>IF(E920=113,"Linn","Iowa ex-Linn")</f>
        <v>Iowa ex-Linn</v>
      </c>
      <c r="AE920" s="23">
        <f>IFERROR(AB920/W920,"N/M")</f>
        <v>0.0</v>
      </c>
      <c r="AF920" s="14" t="str">
        <f>B920&amp;"|"&amp;TEXT(E920,"000")&amp;"|"&amp;TEXT(M920,"0.0000")</f>
        <v>2016|095|0.5000</v>
      </c>
      <c r="AG920" s="22" t="str">
        <f>IF(AND(B920&gt;=2015,B920&lt;=2024,C920=19,G920=41,I920=2,K920="A",L920="RBUP",M920&gt;=0.5,M920&lt;=0.85),"IN","OUT")</f>
        <v>IN</v>
      </c>
    </row>
    <row r="921" spans="1:33">
      <c r="A921" s="14" t="s">
        <v>185</v>
      </c>
      <c r="B921" s="16">
        <v>2016</v>
      </c>
      <c r="C921" s="16">
        <v>19</v>
      </c>
      <c r="D921" s="14" t="s">
        <v>80</v>
      </c>
      <c r="E921" s="16">
        <v>95</v>
      </c>
      <c r="F921" s="14" t="s">
        <v>133</v>
      </c>
      <c r="G921" s="16">
        <v>41</v>
      </c>
      <c r="H921" s="14" t="s">
        <v>186</v>
      </c>
      <c r="I921" s="16">
        <v>2</v>
      </c>
      <c r="J921" s="14" t="s">
        <v>83</v>
      </c>
      <c r="K921" s="14" t="s">
        <v>84</v>
      </c>
      <c r="L921" s="14" t="s">
        <v>85</v>
      </c>
      <c r="M921" s="23">
        <v>0.6</v>
      </c>
      <c r="N921" s="16">
        <v>1</v>
      </c>
      <c r="O921" s="16">
        <v>1</v>
      </c>
      <c r="P921" s="16">
        <v>0</v>
      </c>
      <c r="Q921" s="16">
        <v>1</v>
      </c>
      <c r="R921" s="16">
        <v>0</v>
      </c>
      <c r="S921" s="14" t="s">
        <v>86</v>
      </c>
      <c r="T921" s="16">
        <v>119</v>
      </c>
      <c r="U921" s="16">
        <v>0</v>
      </c>
      <c r="V921" s="18">
        <v>44573</v>
      </c>
      <c r="W921" s="18">
        <v>483</v>
      </c>
      <c r="X921" s="18">
        <v>309</v>
      </c>
      <c r="Y921" s="18">
        <v>0</v>
      </c>
      <c r="Z921" s="18">
        <v>0</v>
      </c>
      <c r="AA921" s="18">
        <v>0</v>
      </c>
      <c r="AB921" s="18">
        <v>0</v>
      </c>
      <c r="AC921" s="23">
        <v>0</v>
      </c>
      <c r="AD921" s="14" t="str">
        <f>IF(E921=113,"Linn","Iowa ex-Linn")</f>
        <v>Iowa ex-Linn</v>
      </c>
      <c r="AE921" s="23">
        <f>IFERROR(AB921/W921,"N/M")</f>
        <v>0.0</v>
      </c>
      <c r="AF921" s="14" t="str">
        <f>B921&amp;"|"&amp;TEXT(E921,"000")&amp;"|"&amp;TEXT(M921,"0.0000")</f>
        <v>2016|095|0.6000</v>
      </c>
      <c r="AG921" s="22" t="str">
        <f>IF(AND(B921&gt;=2015,B921&lt;=2024,C921=19,G921=41,I921=2,K921="A",L921="RBUP",M921&gt;=0.5,M921&lt;=0.85),"IN","OUT")</f>
        <v>IN</v>
      </c>
    </row>
    <row r="922" spans="1:33">
      <c r="A922" s="14" t="s">
        <v>185</v>
      </c>
      <c r="B922" s="16">
        <v>2016</v>
      </c>
      <c r="C922" s="16">
        <v>19</v>
      </c>
      <c r="D922" s="14" t="s">
        <v>80</v>
      </c>
      <c r="E922" s="16">
        <v>95</v>
      </c>
      <c r="F922" s="14" t="s">
        <v>133</v>
      </c>
      <c r="G922" s="16">
        <v>41</v>
      </c>
      <c r="H922" s="14" t="s">
        <v>186</v>
      </c>
      <c r="I922" s="16">
        <v>2</v>
      </c>
      <c r="J922" s="14" t="s">
        <v>83</v>
      </c>
      <c r="K922" s="14" t="s">
        <v>84</v>
      </c>
      <c r="L922" s="14" t="s">
        <v>85</v>
      </c>
      <c r="M922" s="23">
        <v>0.65</v>
      </c>
      <c r="N922" s="16">
        <v>2</v>
      </c>
      <c r="O922" s="16">
        <v>2</v>
      </c>
      <c r="P922" s="16">
        <v>0</v>
      </c>
      <c r="Q922" s="16">
        <v>2</v>
      </c>
      <c r="R922" s="16">
        <v>0</v>
      </c>
      <c r="S922" s="14" t="s">
        <v>86</v>
      </c>
      <c r="T922" s="16">
        <v>149</v>
      </c>
      <c r="U922" s="16">
        <v>0</v>
      </c>
      <c r="V922" s="18">
        <v>62410</v>
      </c>
      <c r="W922" s="18">
        <v>907</v>
      </c>
      <c r="X922" s="18">
        <v>535</v>
      </c>
      <c r="Y922" s="18">
        <v>0</v>
      </c>
      <c r="Z922" s="18">
        <v>0</v>
      </c>
      <c r="AA922" s="18">
        <v>0</v>
      </c>
      <c r="AB922" s="18">
        <v>0</v>
      </c>
      <c r="AC922" s="23">
        <v>0</v>
      </c>
      <c r="AD922" s="14" t="str">
        <f>IF(E922=113,"Linn","Iowa ex-Linn")</f>
        <v>Iowa ex-Linn</v>
      </c>
      <c r="AE922" s="23">
        <f>IFERROR(AB922/W922,"N/M")</f>
        <v>0.0</v>
      </c>
      <c r="AF922" s="14" t="str">
        <f>B922&amp;"|"&amp;TEXT(E922,"000")&amp;"|"&amp;TEXT(M922,"0.0000")</f>
        <v>2016|095|0.6500</v>
      </c>
      <c r="AG922" s="22" t="str">
        <f>IF(AND(B922&gt;=2015,B922&lt;=2024,C922=19,G922=41,I922=2,K922="A",L922="RBUP",M922&gt;=0.5,M922&lt;=0.85),"IN","OUT")</f>
        <v>IN</v>
      </c>
    </row>
    <row r="923" spans="1:33">
      <c r="A923" s="14" t="s">
        <v>185</v>
      </c>
      <c r="B923" s="16">
        <v>2016</v>
      </c>
      <c r="C923" s="16">
        <v>19</v>
      </c>
      <c r="D923" s="14" t="s">
        <v>80</v>
      </c>
      <c r="E923" s="16">
        <v>95</v>
      </c>
      <c r="F923" s="14" t="s">
        <v>133</v>
      </c>
      <c r="G923" s="16">
        <v>41</v>
      </c>
      <c r="H923" s="14" t="s">
        <v>186</v>
      </c>
      <c r="I923" s="16">
        <v>2</v>
      </c>
      <c r="J923" s="14" t="s">
        <v>83</v>
      </c>
      <c r="K923" s="14" t="s">
        <v>84</v>
      </c>
      <c r="L923" s="14" t="s">
        <v>85</v>
      </c>
      <c r="M923" s="23">
        <v>0.7</v>
      </c>
      <c r="N923" s="16">
        <v>31</v>
      </c>
      <c r="O923" s="16">
        <v>25</v>
      </c>
      <c r="P923" s="16">
        <v>0</v>
      </c>
      <c r="Q923" s="16">
        <v>26</v>
      </c>
      <c r="R923" s="16">
        <v>0</v>
      </c>
      <c r="S923" s="14" t="s">
        <v>86</v>
      </c>
      <c r="T923" s="16">
        <v>2229</v>
      </c>
      <c r="U923" s="16">
        <v>0</v>
      </c>
      <c r="V923" s="18">
        <v>1120260</v>
      </c>
      <c r="W923" s="18">
        <v>26322</v>
      </c>
      <c r="X923" s="18">
        <v>18799</v>
      </c>
      <c r="Y923" s="18">
        <v>0</v>
      </c>
      <c r="Z923" s="18">
        <v>0</v>
      </c>
      <c r="AA923" s="18">
        <v>0</v>
      </c>
      <c r="AB923" s="18">
        <v>0</v>
      </c>
      <c r="AC923" s="23">
        <v>0</v>
      </c>
      <c r="AD923" s="14" t="str">
        <f>IF(E923=113,"Linn","Iowa ex-Linn")</f>
        <v>Iowa ex-Linn</v>
      </c>
      <c r="AE923" s="23">
        <f>IFERROR(AB923/W923,"N/M")</f>
        <v>0.0</v>
      </c>
      <c r="AF923" s="14" t="str">
        <f>B923&amp;"|"&amp;TEXT(E923,"000")&amp;"|"&amp;TEXT(M923,"0.0000")</f>
        <v>2016|095|0.7000</v>
      </c>
      <c r="AG923" s="22" t="str">
        <f>IF(AND(B923&gt;=2015,B923&lt;=2024,C923=19,G923=41,I923=2,K923="A",L923="RBUP",M923&gt;=0.5,M923&lt;=0.85),"IN","OUT")</f>
        <v>IN</v>
      </c>
    </row>
    <row r="924" spans="1:33">
      <c r="A924" s="14" t="s">
        <v>185</v>
      </c>
      <c r="B924" s="16">
        <v>2016</v>
      </c>
      <c r="C924" s="16">
        <v>19</v>
      </c>
      <c r="D924" s="14" t="s">
        <v>80</v>
      </c>
      <c r="E924" s="16">
        <v>95</v>
      </c>
      <c r="F924" s="14" t="s">
        <v>133</v>
      </c>
      <c r="G924" s="16">
        <v>41</v>
      </c>
      <c r="H924" s="14" t="s">
        <v>186</v>
      </c>
      <c r="I924" s="16">
        <v>2</v>
      </c>
      <c r="J924" s="14" t="s">
        <v>83</v>
      </c>
      <c r="K924" s="14" t="s">
        <v>84</v>
      </c>
      <c r="L924" s="14" t="s">
        <v>85</v>
      </c>
      <c r="M924" s="23">
        <v>0.75</v>
      </c>
      <c r="N924" s="16">
        <v>89</v>
      </c>
      <c r="O924" s="16">
        <v>70</v>
      </c>
      <c r="P924" s="16">
        <v>3</v>
      </c>
      <c r="Q924" s="16">
        <v>101</v>
      </c>
      <c r="R924" s="16">
        <v>3</v>
      </c>
      <c r="S924" s="14" t="s">
        <v>86</v>
      </c>
      <c r="T924" s="16">
        <v>12957</v>
      </c>
      <c r="U924" s="16">
        <v>0</v>
      </c>
      <c r="V924" s="18">
        <v>6645755</v>
      </c>
      <c r="W924" s="18">
        <v>311044</v>
      </c>
      <c r="X924" s="18">
        <v>208060</v>
      </c>
      <c r="Y924" s="18">
        <v>0</v>
      </c>
      <c r="Z924" s="18">
        <v>0</v>
      </c>
      <c r="AA924" s="18">
        <v>0</v>
      </c>
      <c r="AB924" s="18">
        <v>113235</v>
      </c>
      <c r="AC924" s="23">
        <v>0.36</v>
      </c>
      <c r="AD924" s="14" t="str">
        <f>IF(E924=113,"Linn","Iowa ex-Linn")</f>
        <v>Iowa ex-Linn</v>
      </c>
      <c r="AE924" s="23">
        <f>IFERROR(AB924/W924,"N/M")</f>
        <v>0.3640481732488008</v>
      </c>
      <c r="AF924" s="14" t="str">
        <f>B924&amp;"|"&amp;TEXT(E924,"000")&amp;"|"&amp;TEXT(M924,"0.0000")</f>
        <v>2016|095|0.7500</v>
      </c>
      <c r="AG924" s="22" t="str">
        <f>IF(AND(B924&gt;=2015,B924&lt;=2024,C924=19,G924=41,I924=2,K924="A",L924="RBUP",M924&gt;=0.5,M924&lt;=0.85),"IN","OUT")</f>
        <v>IN</v>
      </c>
    </row>
    <row r="925" spans="1:33">
      <c r="A925" s="14" t="s">
        <v>185</v>
      </c>
      <c r="B925" s="16">
        <v>2016</v>
      </c>
      <c r="C925" s="16">
        <v>19</v>
      </c>
      <c r="D925" s="14" t="s">
        <v>80</v>
      </c>
      <c r="E925" s="16">
        <v>95</v>
      </c>
      <c r="F925" s="14" t="s">
        <v>133</v>
      </c>
      <c r="G925" s="16">
        <v>41</v>
      </c>
      <c r="H925" s="14" t="s">
        <v>186</v>
      </c>
      <c r="I925" s="16">
        <v>2</v>
      </c>
      <c r="J925" s="14" t="s">
        <v>83</v>
      </c>
      <c r="K925" s="14" t="s">
        <v>84</v>
      </c>
      <c r="L925" s="14" t="s">
        <v>85</v>
      </c>
      <c r="M925" s="23">
        <v>0.8</v>
      </c>
      <c r="N925" s="16">
        <v>287</v>
      </c>
      <c r="O925" s="16">
        <v>233</v>
      </c>
      <c r="P925" s="16">
        <v>9</v>
      </c>
      <c r="Q925" s="16">
        <v>387</v>
      </c>
      <c r="R925" s="16">
        <v>9</v>
      </c>
      <c r="S925" s="14" t="s">
        <v>86</v>
      </c>
      <c r="T925" s="16">
        <v>50016</v>
      </c>
      <c r="U925" s="16">
        <v>0</v>
      </c>
      <c r="V925" s="18">
        <v>28923606</v>
      </c>
      <c r="W925" s="18">
        <v>1335668</v>
      </c>
      <c r="X925" s="18">
        <v>802614</v>
      </c>
      <c r="Y925" s="18">
        <v>0</v>
      </c>
      <c r="Z925" s="18">
        <v>0</v>
      </c>
      <c r="AA925" s="18">
        <v>0</v>
      </c>
      <c r="AB925" s="18">
        <v>96745</v>
      </c>
      <c r="AC925" s="23">
        <v>0.07000000000000001</v>
      </c>
      <c r="AD925" s="14" t="str">
        <f>IF(E925=113,"Linn","Iowa ex-Linn")</f>
        <v>Iowa ex-Linn</v>
      </c>
      <c r="AE925" s="23">
        <f>IFERROR(AB925/W925,"N/M")</f>
        <v>0.07243192170509438</v>
      </c>
      <c r="AF925" s="14" t="str">
        <f>B925&amp;"|"&amp;TEXT(E925,"000")&amp;"|"&amp;TEXT(M925,"0.0000")</f>
        <v>2016|095|0.8000</v>
      </c>
      <c r="AG925" s="22" t="str">
        <f>IF(AND(B925&gt;=2015,B925&lt;=2024,C925=19,G925=41,I925=2,K925="A",L925="RBUP",M925&gt;=0.5,M925&lt;=0.85),"IN","OUT")</f>
        <v>IN</v>
      </c>
    </row>
    <row r="926" spans="1:33">
      <c r="A926" s="14" t="s">
        <v>185</v>
      </c>
      <c r="B926" s="16">
        <v>2016</v>
      </c>
      <c r="C926" s="16">
        <v>19</v>
      </c>
      <c r="D926" s="14" t="s">
        <v>80</v>
      </c>
      <c r="E926" s="16">
        <v>95</v>
      </c>
      <c r="F926" s="14" t="s">
        <v>133</v>
      </c>
      <c r="G926" s="16">
        <v>41</v>
      </c>
      <c r="H926" s="14" t="s">
        <v>186</v>
      </c>
      <c r="I926" s="16">
        <v>2</v>
      </c>
      <c r="J926" s="14" t="s">
        <v>83</v>
      </c>
      <c r="K926" s="14" t="s">
        <v>84</v>
      </c>
      <c r="L926" s="14" t="s">
        <v>85</v>
      </c>
      <c r="M926" s="23">
        <v>0.85</v>
      </c>
      <c r="N926" s="16">
        <v>271</v>
      </c>
      <c r="O926" s="16">
        <v>231</v>
      </c>
      <c r="P926" s="16">
        <v>13</v>
      </c>
      <c r="Q926" s="16">
        <v>390</v>
      </c>
      <c r="R926" s="16">
        <v>15</v>
      </c>
      <c r="S926" s="14" t="s">
        <v>86</v>
      </c>
      <c r="T926" s="16">
        <v>51490</v>
      </c>
      <c r="U926" s="16">
        <v>0</v>
      </c>
      <c r="V926" s="18">
        <v>30989377</v>
      </c>
      <c r="W926" s="18">
        <v>1819873</v>
      </c>
      <c r="X926" s="18">
        <v>864902</v>
      </c>
      <c r="Y926" s="18">
        <v>0</v>
      </c>
      <c r="Z926" s="18">
        <v>0</v>
      </c>
      <c r="AA926" s="18">
        <v>0</v>
      </c>
      <c r="AB926" s="18">
        <v>118626</v>
      </c>
      <c r="AC926" s="23">
        <v>0.07000000000000001</v>
      </c>
      <c r="AD926" s="14" t="str">
        <f>IF(E926=113,"Linn","Iowa ex-Linn")</f>
        <v>Iowa ex-Linn</v>
      </c>
      <c r="AE926" s="23">
        <f>IFERROR(AB926/W926,"N/M")</f>
        <v>0.06518366940989838</v>
      </c>
      <c r="AF926" s="14" t="str">
        <f>B926&amp;"|"&amp;TEXT(E926,"000")&amp;"|"&amp;TEXT(M926,"0.0000")</f>
        <v>2016|095|0.8500</v>
      </c>
      <c r="AG926" s="22" t="str">
        <f>IF(AND(B926&gt;=2015,B926&lt;=2024,C926=19,G926=41,I926=2,K926="A",L926="RBUP",M926&gt;=0.5,M926&lt;=0.85),"IN","OUT")</f>
        <v>IN</v>
      </c>
    </row>
    <row r="927" spans="1:33">
      <c r="A927" s="14" t="s">
        <v>185</v>
      </c>
      <c r="B927" s="16">
        <v>2016</v>
      </c>
      <c r="C927" s="16">
        <v>19</v>
      </c>
      <c r="D927" s="14" t="s">
        <v>80</v>
      </c>
      <c r="E927" s="16">
        <v>97</v>
      </c>
      <c r="F927" s="14" t="s">
        <v>134</v>
      </c>
      <c r="G927" s="16">
        <v>41</v>
      </c>
      <c r="H927" s="14" t="s">
        <v>186</v>
      </c>
      <c r="I927" s="16">
        <v>2</v>
      </c>
      <c r="J927" s="14" t="s">
        <v>83</v>
      </c>
      <c r="K927" s="14" t="s">
        <v>84</v>
      </c>
      <c r="L927" s="14" t="s">
        <v>85</v>
      </c>
      <c r="M927" s="23">
        <v>0.5</v>
      </c>
      <c r="N927" s="16">
        <v>2</v>
      </c>
      <c r="O927" s="16">
        <v>2</v>
      </c>
      <c r="P927" s="16">
        <v>0</v>
      </c>
      <c r="Q927" s="16">
        <v>2</v>
      </c>
      <c r="R927" s="16">
        <v>0</v>
      </c>
      <c r="S927" s="14" t="s">
        <v>86</v>
      </c>
      <c r="T927" s="16">
        <v>143</v>
      </c>
      <c r="U927" s="16">
        <v>0</v>
      </c>
      <c r="V927" s="18">
        <v>59000</v>
      </c>
      <c r="W927" s="18">
        <v>440</v>
      </c>
      <c r="X927" s="18">
        <v>347</v>
      </c>
      <c r="Y927" s="18">
        <v>0</v>
      </c>
      <c r="Z927" s="18">
        <v>0</v>
      </c>
      <c r="AA927" s="18">
        <v>0</v>
      </c>
      <c r="AB927" s="18">
        <v>0</v>
      </c>
      <c r="AC927" s="23">
        <v>0</v>
      </c>
      <c r="AD927" s="14" t="str">
        <f>IF(E927=113,"Linn","Iowa ex-Linn")</f>
        <v>Iowa ex-Linn</v>
      </c>
      <c r="AE927" s="23">
        <f>IFERROR(AB927/W927,"N/M")</f>
        <v>0.0</v>
      </c>
      <c r="AF927" s="14" t="str">
        <f>B927&amp;"|"&amp;TEXT(E927,"000")&amp;"|"&amp;TEXT(M927,"0.0000")</f>
        <v>2016|097|0.5000</v>
      </c>
      <c r="AG927" s="22" t="str">
        <f>IF(AND(B927&gt;=2015,B927&lt;=2024,C927=19,G927=41,I927=2,K927="A",L927="RBUP",M927&gt;=0.5,M927&lt;=0.85),"IN","OUT")</f>
        <v>IN</v>
      </c>
    </row>
    <row r="928" spans="1:33">
      <c r="A928" s="14" t="s">
        <v>185</v>
      </c>
      <c r="B928" s="16">
        <v>2016</v>
      </c>
      <c r="C928" s="16">
        <v>19</v>
      </c>
      <c r="D928" s="14" t="s">
        <v>80</v>
      </c>
      <c r="E928" s="16">
        <v>97</v>
      </c>
      <c r="F928" s="14" t="s">
        <v>134</v>
      </c>
      <c r="G928" s="16">
        <v>41</v>
      </c>
      <c r="H928" s="14" t="s">
        <v>186</v>
      </c>
      <c r="I928" s="16">
        <v>2</v>
      </c>
      <c r="J928" s="14" t="s">
        <v>83</v>
      </c>
      <c r="K928" s="14" t="s">
        <v>84</v>
      </c>
      <c r="L928" s="14" t="s">
        <v>85</v>
      </c>
      <c r="M928" s="23">
        <v>0.65</v>
      </c>
      <c r="N928" s="16">
        <v>5</v>
      </c>
      <c r="O928" s="16">
        <v>3</v>
      </c>
      <c r="P928" s="16">
        <v>0</v>
      </c>
      <c r="Q928" s="16">
        <v>4</v>
      </c>
      <c r="R928" s="16">
        <v>0</v>
      </c>
      <c r="S928" s="14" t="s">
        <v>86</v>
      </c>
      <c r="T928" s="16">
        <v>594</v>
      </c>
      <c r="U928" s="16">
        <v>0</v>
      </c>
      <c r="V928" s="18">
        <v>283537</v>
      </c>
      <c r="W928" s="18">
        <v>7416</v>
      </c>
      <c r="X928" s="18">
        <v>4375</v>
      </c>
      <c r="Y928" s="18">
        <v>0</v>
      </c>
      <c r="Z928" s="18">
        <v>0</v>
      </c>
      <c r="AA928" s="18">
        <v>0</v>
      </c>
      <c r="AB928" s="18">
        <v>0</v>
      </c>
      <c r="AC928" s="23">
        <v>0</v>
      </c>
      <c r="AD928" s="14" t="str">
        <f>IF(E928=113,"Linn","Iowa ex-Linn")</f>
        <v>Iowa ex-Linn</v>
      </c>
      <c r="AE928" s="23">
        <f>IFERROR(AB928/W928,"N/M")</f>
        <v>0.0</v>
      </c>
      <c r="AF928" s="14" t="str">
        <f>B928&amp;"|"&amp;TEXT(E928,"000")&amp;"|"&amp;TEXT(M928,"0.0000")</f>
        <v>2016|097|0.6500</v>
      </c>
      <c r="AG928" s="22" t="str">
        <f>IF(AND(B928&gt;=2015,B928&lt;=2024,C928=19,G928=41,I928=2,K928="A",L928="RBUP",M928&gt;=0.5,M928&lt;=0.85),"IN","OUT")</f>
        <v>IN</v>
      </c>
    </row>
    <row r="929" spans="1:33">
      <c r="A929" s="14" t="s">
        <v>185</v>
      </c>
      <c r="B929" s="16">
        <v>2016</v>
      </c>
      <c r="C929" s="16">
        <v>19</v>
      </c>
      <c r="D929" s="14" t="s">
        <v>80</v>
      </c>
      <c r="E929" s="16">
        <v>97</v>
      </c>
      <c r="F929" s="14" t="s">
        <v>134</v>
      </c>
      <c r="G929" s="16">
        <v>41</v>
      </c>
      <c r="H929" s="14" t="s">
        <v>186</v>
      </c>
      <c r="I929" s="16">
        <v>2</v>
      </c>
      <c r="J929" s="14" t="s">
        <v>83</v>
      </c>
      <c r="K929" s="14" t="s">
        <v>84</v>
      </c>
      <c r="L929" s="14" t="s">
        <v>85</v>
      </c>
      <c r="M929" s="23">
        <v>0.7</v>
      </c>
      <c r="N929" s="16">
        <v>22</v>
      </c>
      <c r="O929" s="16">
        <v>16</v>
      </c>
      <c r="P929" s="16">
        <v>0</v>
      </c>
      <c r="Q929" s="16">
        <v>20</v>
      </c>
      <c r="R929" s="16">
        <v>0</v>
      </c>
      <c r="S929" s="14" t="s">
        <v>86</v>
      </c>
      <c r="T929" s="16">
        <v>1965</v>
      </c>
      <c r="U929" s="16">
        <v>0</v>
      </c>
      <c r="V929" s="18">
        <v>973103</v>
      </c>
      <c r="W929" s="18">
        <v>29358</v>
      </c>
      <c r="X929" s="18">
        <v>20086</v>
      </c>
      <c r="Y929" s="18">
        <v>0</v>
      </c>
      <c r="Z929" s="18">
        <v>0</v>
      </c>
      <c r="AA929" s="18">
        <v>0</v>
      </c>
      <c r="AB929" s="18">
        <v>0</v>
      </c>
      <c r="AC929" s="23">
        <v>0</v>
      </c>
      <c r="AD929" s="14" t="str">
        <f>IF(E929=113,"Linn","Iowa ex-Linn")</f>
        <v>Iowa ex-Linn</v>
      </c>
      <c r="AE929" s="23">
        <f>IFERROR(AB929/W929,"N/M")</f>
        <v>0.0</v>
      </c>
      <c r="AF929" s="14" t="str">
        <f>B929&amp;"|"&amp;TEXT(E929,"000")&amp;"|"&amp;TEXT(M929,"0.0000")</f>
        <v>2016|097|0.7000</v>
      </c>
      <c r="AG929" s="22" t="str">
        <f>IF(AND(B929&gt;=2015,B929&lt;=2024,C929=19,G929=41,I929=2,K929="A",L929="RBUP",M929&gt;=0.5,M929&lt;=0.85),"IN","OUT")</f>
        <v>IN</v>
      </c>
    </row>
    <row r="930" spans="1:33">
      <c r="A930" s="14" t="s">
        <v>185</v>
      </c>
      <c r="B930" s="16">
        <v>2016</v>
      </c>
      <c r="C930" s="16">
        <v>19</v>
      </c>
      <c r="D930" s="14" t="s">
        <v>80</v>
      </c>
      <c r="E930" s="16">
        <v>97</v>
      </c>
      <c r="F930" s="14" t="s">
        <v>134</v>
      </c>
      <c r="G930" s="16">
        <v>41</v>
      </c>
      <c r="H930" s="14" t="s">
        <v>186</v>
      </c>
      <c r="I930" s="16">
        <v>2</v>
      </c>
      <c r="J930" s="14" t="s">
        <v>83</v>
      </c>
      <c r="K930" s="14" t="s">
        <v>84</v>
      </c>
      <c r="L930" s="14" t="s">
        <v>85</v>
      </c>
      <c r="M930" s="23">
        <v>0.75</v>
      </c>
      <c r="N930" s="16">
        <v>90</v>
      </c>
      <c r="O930" s="16">
        <v>81</v>
      </c>
      <c r="P930" s="16">
        <v>3</v>
      </c>
      <c r="Q930" s="16">
        <v>95</v>
      </c>
      <c r="R930" s="16">
        <v>3</v>
      </c>
      <c r="S930" s="14" t="s">
        <v>86</v>
      </c>
      <c r="T930" s="16">
        <v>13939</v>
      </c>
      <c r="U930" s="16">
        <v>0</v>
      </c>
      <c r="V930" s="18">
        <v>7578949</v>
      </c>
      <c r="W930" s="18">
        <v>284555</v>
      </c>
      <c r="X930" s="18">
        <v>201299</v>
      </c>
      <c r="Y930" s="18">
        <v>0</v>
      </c>
      <c r="Z930" s="18">
        <v>0</v>
      </c>
      <c r="AA930" s="18">
        <v>0</v>
      </c>
      <c r="AB930" s="18">
        <v>11452</v>
      </c>
      <c r="AC930" s="23">
        <v>0.04</v>
      </c>
      <c r="AD930" s="14" t="str">
        <f>IF(E930=113,"Linn","Iowa ex-Linn")</f>
        <v>Iowa ex-Linn</v>
      </c>
      <c r="AE930" s="23">
        <f>IFERROR(AB930/W930,"N/M")</f>
        <v>0.04024529528562141</v>
      </c>
      <c r="AF930" s="14" t="str">
        <f>B930&amp;"|"&amp;TEXT(E930,"000")&amp;"|"&amp;TEXT(M930,"0.0000")</f>
        <v>2016|097|0.7500</v>
      </c>
      <c r="AG930" s="22" t="str">
        <f>IF(AND(B930&gt;=2015,B930&lt;=2024,C930=19,G930=41,I930=2,K930="A",L930="RBUP",M930&gt;=0.5,M930&lt;=0.85),"IN","OUT")</f>
        <v>IN</v>
      </c>
    </row>
    <row r="931" spans="1:33">
      <c r="A931" s="14" t="s">
        <v>185</v>
      </c>
      <c r="B931" s="16">
        <v>2016</v>
      </c>
      <c r="C931" s="16">
        <v>19</v>
      </c>
      <c r="D931" s="14" t="s">
        <v>80</v>
      </c>
      <c r="E931" s="16">
        <v>97</v>
      </c>
      <c r="F931" s="14" t="s">
        <v>134</v>
      </c>
      <c r="G931" s="16">
        <v>41</v>
      </c>
      <c r="H931" s="14" t="s">
        <v>186</v>
      </c>
      <c r="I931" s="16">
        <v>2</v>
      </c>
      <c r="J931" s="14" t="s">
        <v>83</v>
      </c>
      <c r="K931" s="14" t="s">
        <v>84</v>
      </c>
      <c r="L931" s="14" t="s">
        <v>85</v>
      </c>
      <c r="M931" s="23">
        <v>0.8</v>
      </c>
      <c r="N931" s="16">
        <v>291</v>
      </c>
      <c r="O931" s="16">
        <v>268</v>
      </c>
      <c r="P931" s="16">
        <v>10</v>
      </c>
      <c r="Q931" s="16">
        <v>391</v>
      </c>
      <c r="R931" s="16">
        <v>11</v>
      </c>
      <c r="S931" s="14" t="s">
        <v>86</v>
      </c>
      <c r="T931" s="16">
        <v>41650</v>
      </c>
      <c r="U931" s="16">
        <v>0</v>
      </c>
      <c r="V931" s="18">
        <v>22789816</v>
      </c>
      <c r="W931" s="18">
        <v>1210103</v>
      </c>
      <c r="X931" s="18">
        <v>747810</v>
      </c>
      <c r="Y931" s="18">
        <v>0</v>
      </c>
      <c r="Z931" s="18">
        <v>0</v>
      </c>
      <c r="AA931" s="18">
        <v>0</v>
      </c>
      <c r="AB931" s="18">
        <v>22679</v>
      </c>
      <c r="AC931" s="23">
        <v>0.02</v>
      </c>
      <c r="AD931" s="14" t="str">
        <f>IF(E931=113,"Linn","Iowa ex-Linn")</f>
        <v>Iowa ex-Linn</v>
      </c>
      <c r="AE931" s="23">
        <f>IFERROR(AB931/W931,"N/M")</f>
        <v>0.018741379866011404</v>
      </c>
      <c r="AF931" s="14" t="str">
        <f>B931&amp;"|"&amp;TEXT(E931,"000")&amp;"|"&amp;TEXT(M931,"0.0000")</f>
        <v>2016|097|0.8000</v>
      </c>
      <c r="AG931" s="22" t="str">
        <f>IF(AND(B931&gt;=2015,B931&lt;=2024,C931=19,G931=41,I931=2,K931="A",L931="RBUP",M931&gt;=0.5,M931&lt;=0.85),"IN","OUT")</f>
        <v>IN</v>
      </c>
    </row>
    <row r="932" spans="1:33">
      <c r="A932" s="14" t="s">
        <v>185</v>
      </c>
      <c r="B932" s="16">
        <v>2016</v>
      </c>
      <c r="C932" s="16">
        <v>19</v>
      </c>
      <c r="D932" s="14" t="s">
        <v>80</v>
      </c>
      <c r="E932" s="16">
        <v>97</v>
      </c>
      <c r="F932" s="14" t="s">
        <v>134</v>
      </c>
      <c r="G932" s="16">
        <v>41</v>
      </c>
      <c r="H932" s="14" t="s">
        <v>186</v>
      </c>
      <c r="I932" s="16">
        <v>2</v>
      </c>
      <c r="J932" s="14" t="s">
        <v>83</v>
      </c>
      <c r="K932" s="14" t="s">
        <v>84</v>
      </c>
      <c r="L932" s="14" t="s">
        <v>85</v>
      </c>
      <c r="M932" s="23">
        <v>0.85</v>
      </c>
      <c r="N932" s="16">
        <v>256</v>
      </c>
      <c r="O932" s="16">
        <v>220</v>
      </c>
      <c r="P932" s="16">
        <v>9</v>
      </c>
      <c r="Q932" s="16">
        <v>342</v>
      </c>
      <c r="R932" s="16">
        <v>12</v>
      </c>
      <c r="S932" s="14" t="s">
        <v>86</v>
      </c>
      <c r="T932" s="16">
        <v>46342</v>
      </c>
      <c r="U932" s="16">
        <v>0</v>
      </c>
      <c r="V932" s="18">
        <v>27880718</v>
      </c>
      <c r="W932" s="18">
        <v>1777136</v>
      </c>
      <c r="X932" s="18">
        <v>852248</v>
      </c>
      <c r="Y932" s="18">
        <v>0</v>
      </c>
      <c r="Z932" s="18">
        <v>0</v>
      </c>
      <c r="AA932" s="18">
        <v>0</v>
      </c>
      <c r="AB932" s="18">
        <v>106978</v>
      </c>
      <c r="AC932" s="23">
        <v>0.06</v>
      </c>
      <c r="AD932" s="14" t="str">
        <f>IF(E932=113,"Linn","Iowa ex-Linn")</f>
        <v>Iowa ex-Linn</v>
      </c>
      <c r="AE932" s="23">
        <f>IFERROR(AB932/W932,"N/M")</f>
        <v>0.06019685606503948</v>
      </c>
      <c r="AF932" s="14" t="str">
        <f>B932&amp;"|"&amp;TEXT(E932,"000")&amp;"|"&amp;TEXT(M932,"0.0000")</f>
        <v>2016|097|0.8500</v>
      </c>
      <c r="AG932" s="22" t="str">
        <f>IF(AND(B932&gt;=2015,B932&lt;=2024,C932=19,G932=41,I932=2,K932="A",L932="RBUP",M932&gt;=0.5,M932&lt;=0.85),"IN","OUT")</f>
        <v>IN</v>
      </c>
    </row>
    <row r="933" spans="1:33">
      <c r="A933" s="14" t="s">
        <v>185</v>
      </c>
      <c r="B933" s="16">
        <v>2016</v>
      </c>
      <c r="C933" s="16">
        <v>19</v>
      </c>
      <c r="D933" s="14" t="s">
        <v>80</v>
      </c>
      <c r="E933" s="16">
        <v>99</v>
      </c>
      <c r="F933" s="14" t="s">
        <v>135</v>
      </c>
      <c r="G933" s="16">
        <v>41</v>
      </c>
      <c r="H933" s="14" t="s">
        <v>186</v>
      </c>
      <c r="I933" s="16">
        <v>2</v>
      </c>
      <c r="J933" s="14" t="s">
        <v>83</v>
      </c>
      <c r="K933" s="14" t="s">
        <v>84</v>
      </c>
      <c r="L933" s="14" t="s">
        <v>85</v>
      </c>
      <c r="M933" s="23">
        <v>0.5</v>
      </c>
      <c r="N933" s="16">
        <v>6</v>
      </c>
      <c r="O933" s="16">
        <v>6</v>
      </c>
      <c r="P933" s="16">
        <v>0</v>
      </c>
      <c r="Q933" s="16">
        <v>6</v>
      </c>
      <c r="R933" s="16">
        <v>0</v>
      </c>
      <c r="S933" s="14" t="s">
        <v>86</v>
      </c>
      <c r="T933" s="16">
        <v>314</v>
      </c>
      <c r="U933" s="16">
        <v>0</v>
      </c>
      <c r="V933" s="18">
        <v>108375</v>
      </c>
      <c r="W933" s="18">
        <v>605</v>
      </c>
      <c r="X933" s="18">
        <v>406</v>
      </c>
      <c r="Y933" s="18">
        <v>0</v>
      </c>
      <c r="Z933" s="18">
        <v>0</v>
      </c>
      <c r="AA933" s="18">
        <v>0</v>
      </c>
      <c r="AB933" s="18">
        <v>0</v>
      </c>
      <c r="AC933" s="23">
        <v>0</v>
      </c>
      <c r="AD933" s="14" t="str">
        <f>IF(E933=113,"Linn","Iowa ex-Linn")</f>
        <v>Iowa ex-Linn</v>
      </c>
      <c r="AE933" s="23">
        <f>IFERROR(AB933/W933,"N/M")</f>
        <v>0.0</v>
      </c>
      <c r="AF933" s="14" t="str">
        <f>B933&amp;"|"&amp;TEXT(E933,"000")&amp;"|"&amp;TEXT(M933,"0.0000")</f>
        <v>2016|099|0.5000</v>
      </c>
      <c r="AG933" s="22" t="str">
        <f>IF(AND(B933&gt;=2015,B933&lt;=2024,C933=19,G933=41,I933=2,K933="A",L933="RBUP",M933&gt;=0.5,M933&lt;=0.85),"IN","OUT")</f>
        <v>IN</v>
      </c>
    </row>
    <row r="934" spans="1:33">
      <c r="A934" s="14" t="s">
        <v>185</v>
      </c>
      <c r="B934" s="16">
        <v>2016</v>
      </c>
      <c r="C934" s="16">
        <v>19</v>
      </c>
      <c r="D934" s="14" t="s">
        <v>80</v>
      </c>
      <c r="E934" s="16">
        <v>99</v>
      </c>
      <c r="F934" s="14" t="s">
        <v>135</v>
      </c>
      <c r="G934" s="16">
        <v>41</v>
      </c>
      <c r="H934" s="14" t="s">
        <v>186</v>
      </c>
      <c r="I934" s="16">
        <v>2</v>
      </c>
      <c r="J934" s="14" t="s">
        <v>83</v>
      </c>
      <c r="K934" s="14" t="s">
        <v>84</v>
      </c>
      <c r="L934" s="14" t="s">
        <v>85</v>
      </c>
      <c r="M934" s="23">
        <v>0.6</v>
      </c>
      <c r="N934" s="16">
        <v>2</v>
      </c>
      <c r="O934" s="16">
        <v>2</v>
      </c>
      <c r="P934" s="16">
        <v>0</v>
      </c>
      <c r="Q934" s="16">
        <v>2</v>
      </c>
      <c r="R934" s="16">
        <v>0</v>
      </c>
      <c r="S934" s="14" t="s">
        <v>86</v>
      </c>
      <c r="T934" s="16">
        <v>50</v>
      </c>
      <c r="U934" s="16">
        <v>0</v>
      </c>
      <c r="V934" s="18">
        <v>19193</v>
      </c>
      <c r="W934" s="18">
        <v>218</v>
      </c>
      <c r="X934" s="18">
        <v>139</v>
      </c>
      <c r="Y934" s="18">
        <v>0</v>
      </c>
      <c r="Z934" s="18">
        <v>0</v>
      </c>
      <c r="AA934" s="18">
        <v>0</v>
      </c>
      <c r="AB934" s="18">
        <v>0</v>
      </c>
      <c r="AC934" s="23">
        <v>0</v>
      </c>
      <c r="AD934" s="14" t="str">
        <f>IF(E934=113,"Linn","Iowa ex-Linn")</f>
        <v>Iowa ex-Linn</v>
      </c>
      <c r="AE934" s="23">
        <f>IFERROR(AB934/W934,"N/M")</f>
        <v>0.0</v>
      </c>
      <c r="AF934" s="14" t="str">
        <f>B934&amp;"|"&amp;TEXT(E934,"000")&amp;"|"&amp;TEXT(M934,"0.0000")</f>
        <v>2016|099|0.6000</v>
      </c>
      <c r="AG934" s="22" t="str">
        <f>IF(AND(B934&gt;=2015,B934&lt;=2024,C934=19,G934=41,I934=2,K934="A",L934="RBUP",M934&gt;=0.5,M934&lt;=0.85),"IN","OUT")</f>
        <v>IN</v>
      </c>
    </row>
    <row r="935" spans="1:33">
      <c r="A935" s="14" t="s">
        <v>185</v>
      </c>
      <c r="B935" s="16">
        <v>2016</v>
      </c>
      <c r="C935" s="16">
        <v>19</v>
      </c>
      <c r="D935" s="14" t="s">
        <v>80</v>
      </c>
      <c r="E935" s="16">
        <v>99</v>
      </c>
      <c r="F935" s="14" t="s">
        <v>135</v>
      </c>
      <c r="G935" s="16">
        <v>41</v>
      </c>
      <c r="H935" s="14" t="s">
        <v>186</v>
      </c>
      <c r="I935" s="16">
        <v>2</v>
      </c>
      <c r="J935" s="14" t="s">
        <v>83</v>
      </c>
      <c r="K935" s="14" t="s">
        <v>84</v>
      </c>
      <c r="L935" s="14" t="s">
        <v>85</v>
      </c>
      <c r="M935" s="23">
        <v>0.65</v>
      </c>
      <c r="N935" s="16">
        <v>14</v>
      </c>
      <c r="O935" s="16">
        <v>11</v>
      </c>
      <c r="P935" s="16">
        <v>0</v>
      </c>
      <c r="Q935" s="16">
        <v>17</v>
      </c>
      <c r="R935" s="16">
        <v>0</v>
      </c>
      <c r="S935" s="14" t="s">
        <v>86</v>
      </c>
      <c r="T935" s="16">
        <v>1044</v>
      </c>
      <c r="U935" s="16">
        <v>0</v>
      </c>
      <c r="V935" s="18">
        <v>477636</v>
      </c>
      <c r="W935" s="18">
        <v>11721</v>
      </c>
      <c r="X935" s="18">
        <v>6914</v>
      </c>
      <c r="Y935" s="18">
        <v>0</v>
      </c>
      <c r="Z935" s="18">
        <v>0</v>
      </c>
      <c r="AA935" s="18">
        <v>0</v>
      </c>
      <c r="AB935" s="18">
        <v>0</v>
      </c>
      <c r="AC935" s="23">
        <v>0</v>
      </c>
      <c r="AD935" s="14" t="str">
        <f>IF(E935=113,"Linn","Iowa ex-Linn")</f>
        <v>Iowa ex-Linn</v>
      </c>
      <c r="AE935" s="23">
        <f>IFERROR(AB935/W935,"N/M")</f>
        <v>0.0</v>
      </c>
      <c r="AF935" s="14" t="str">
        <f>B935&amp;"|"&amp;TEXT(E935,"000")&amp;"|"&amp;TEXT(M935,"0.0000")</f>
        <v>2016|099|0.6500</v>
      </c>
      <c r="AG935" s="22" t="str">
        <f>IF(AND(B935&gt;=2015,B935&lt;=2024,C935=19,G935=41,I935=2,K935="A",L935="RBUP",M935&gt;=0.5,M935&lt;=0.85),"IN","OUT")</f>
        <v>IN</v>
      </c>
    </row>
    <row r="936" spans="1:33">
      <c r="A936" s="14" t="s">
        <v>185</v>
      </c>
      <c r="B936" s="16">
        <v>2016</v>
      </c>
      <c r="C936" s="16">
        <v>19</v>
      </c>
      <c r="D936" s="14" t="s">
        <v>80</v>
      </c>
      <c r="E936" s="16">
        <v>99</v>
      </c>
      <c r="F936" s="14" t="s">
        <v>135</v>
      </c>
      <c r="G936" s="16">
        <v>41</v>
      </c>
      <c r="H936" s="14" t="s">
        <v>186</v>
      </c>
      <c r="I936" s="16">
        <v>2</v>
      </c>
      <c r="J936" s="14" t="s">
        <v>83</v>
      </c>
      <c r="K936" s="14" t="s">
        <v>84</v>
      </c>
      <c r="L936" s="14" t="s">
        <v>85</v>
      </c>
      <c r="M936" s="23">
        <v>0.7</v>
      </c>
      <c r="N936" s="16">
        <v>51</v>
      </c>
      <c r="O936" s="16">
        <v>42</v>
      </c>
      <c r="P936" s="16">
        <v>0</v>
      </c>
      <c r="Q936" s="16">
        <v>90</v>
      </c>
      <c r="R936" s="16">
        <v>0</v>
      </c>
      <c r="S936" s="14" t="s">
        <v>86</v>
      </c>
      <c r="T936" s="16">
        <v>4765</v>
      </c>
      <c r="U936" s="16">
        <v>0</v>
      </c>
      <c r="V936" s="18">
        <v>2374797</v>
      </c>
      <c r="W936" s="18">
        <v>71417</v>
      </c>
      <c r="X936" s="18">
        <v>43958</v>
      </c>
      <c r="Y936" s="18">
        <v>0</v>
      </c>
      <c r="Z936" s="18">
        <v>0</v>
      </c>
      <c r="AA936" s="18">
        <v>0</v>
      </c>
      <c r="AB936" s="18">
        <v>0</v>
      </c>
      <c r="AC936" s="23">
        <v>0</v>
      </c>
      <c r="AD936" s="14" t="str">
        <f>IF(E936=113,"Linn","Iowa ex-Linn")</f>
        <v>Iowa ex-Linn</v>
      </c>
      <c r="AE936" s="23">
        <f>IFERROR(AB936/W936,"N/M")</f>
        <v>0.0</v>
      </c>
      <c r="AF936" s="14" t="str">
        <f>B936&amp;"|"&amp;TEXT(E936,"000")&amp;"|"&amp;TEXT(M936,"0.0000")</f>
        <v>2016|099|0.7000</v>
      </c>
      <c r="AG936" s="22" t="str">
        <f>IF(AND(B936&gt;=2015,B936&lt;=2024,C936=19,G936=41,I936=2,K936="A",L936="RBUP",M936&gt;=0.5,M936&lt;=0.85),"IN","OUT")</f>
        <v>IN</v>
      </c>
    </row>
    <row r="937" spans="1:33">
      <c r="A937" s="14" t="s">
        <v>185</v>
      </c>
      <c r="B937" s="16">
        <v>2016</v>
      </c>
      <c r="C937" s="16">
        <v>19</v>
      </c>
      <c r="D937" s="14" t="s">
        <v>80</v>
      </c>
      <c r="E937" s="16">
        <v>99</v>
      </c>
      <c r="F937" s="14" t="s">
        <v>135</v>
      </c>
      <c r="G937" s="16">
        <v>41</v>
      </c>
      <c r="H937" s="14" t="s">
        <v>186</v>
      </c>
      <c r="I937" s="16">
        <v>2</v>
      </c>
      <c r="J937" s="14" t="s">
        <v>83</v>
      </c>
      <c r="K937" s="14" t="s">
        <v>84</v>
      </c>
      <c r="L937" s="14" t="s">
        <v>85</v>
      </c>
      <c r="M937" s="23">
        <v>0.75</v>
      </c>
      <c r="N937" s="16">
        <v>178</v>
      </c>
      <c r="O937" s="16">
        <v>149</v>
      </c>
      <c r="P937" s="16">
        <v>3</v>
      </c>
      <c r="Q937" s="16">
        <v>271</v>
      </c>
      <c r="R937" s="16">
        <v>5</v>
      </c>
      <c r="S937" s="14" t="s">
        <v>86</v>
      </c>
      <c r="T937" s="16">
        <v>23395</v>
      </c>
      <c r="U937" s="16">
        <v>0</v>
      </c>
      <c r="V937" s="18">
        <v>12737805</v>
      </c>
      <c r="W937" s="18">
        <v>451063</v>
      </c>
      <c r="X937" s="18">
        <v>292943</v>
      </c>
      <c r="Y937" s="18">
        <v>0</v>
      </c>
      <c r="Z937" s="18">
        <v>0</v>
      </c>
      <c r="AA937" s="18">
        <v>0</v>
      </c>
      <c r="AB937" s="18">
        <v>5144</v>
      </c>
      <c r="AC937" s="23">
        <v>0.01</v>
      </c>
      <c r="AD937" s="14" t="str">
        <f>IF(E937=113,"Linn","Iowa ex-Linn")</f>
        <v>Iowa ex-Linn</v>
      </c>
      <c r="AE937" s="23">
        <f>IFERROR(AB937/W937,"N/M")</f>
        <v>0.011404171922769104</v>
      </c>
      <c r="AF937" s="14" t="str">
        <f>B937&amp;"|"&amp;TEXT(E937,"000")&amp;"|"&amp;TEXT(M937,"0.0000")</f>
        <v>2016|099|0.7500</v>
      </c>
      <c r="AG937" s="22" t="str">
        <f>IF(AND(B937&gt;=2015,B937&lt;=2024,C937=19,G937=41,I937=2,K937="A",L937="RBUP",M937&gt;=0.5,M937&lt;=0.85),"IN","OUT")</f>
        <v>IN</v>
      </c>
    </row>
    <row r="938" spans="1:33">
      <c r="A938" s="14" t="s">
        <v>185</v>
      </c>
      <c r="B938" s="16">
        <v>2016</v>
      </c>
      <c r="C938" s="16">
        <v>19</v>
      </c>
      <c r="D938" s="14" t="s">
        <v>80</v>
      </c>
      <c r="E938" s="16">
        <v>99</v>
      </c>
      <c r="F938" s="14" t="s">
        <v>135</v>
      </c>
      <c r="G938" s="16">
        <v>41</v>
      </c>
      <c r="H938" s="14" t="s">
        <v>186</v>
      </c>
      <c r="I938" s="16">
        <v>2</v>
      </c>
      <c r="J938" s="14" t="s">
        <v>83</v>
      </c>
      <c r="K938" s="14" t="s">
        <v>84</v>
      </c>
      <c r="L938" s="14" t="s">
        <v>85</v>
      </c>
      <c r="M938" s="23">
        <v>0.8</v>
      </c>
      <c r="N938" s="16">
        <v>317</v>
      </c>
      <c r="O938" s="16">
        <v>276</v>
      </c>
      <c r="P938" s="16">
        <v>2</v>
      </c>
      <c r="Q938" s="16">
        <v>453</v>
      </c>
      <c r="R938" s="16">
        <v>3</v>
      </c>
      <c r="S938" s="14" t="s">
        <v>86</v>
      </c>
      <c r="T938" s="16">
        <v>56239</v>
      </c>
      <c r="U938" s="16">
        <v>0</v>
      </c>
      <c r="V938" s="18">
        <v>32552548</v>
      </c>
      <c r="W938" s="18">
        <v>1463015</v>
      </c>
      <c r="X938" s="18">
        <v>876765</v>
      </c>
      <c r="Y938" s="18">
        <v>0</v>
      </c>
      <c r="Z938" s="18">
        <v>0</v>
      </c>
      <c r="AA938" s="18">
        <v>0</v>
      </c>
      <c r="AB938" s="18">
        <v>6869</v>
      </c>
      <c r="AC938" s="23">
        <v>0</v>
      </c>
      <c r="AD938" s="14" t="str">
        <f>IF(E938=113,"Linn","Iowa ex-Linn")</f>
        <v>Iowa ex-Linn</v>
      </c>
      <c r="AE938" s="23">
        <f>IFERROR(AB938/W938,"N/M")</f>
        <v>0.004695098819902735</v>
      </c>
      <c r="AF938" s="14" t="str">
        <f>B938&amp;"|"&amp;TEXT(E938,"000")&amp;"|"&amp;TEXT(M938,"0.0000")</f>
        <v>2016|099|0.8000</v>
      </c>
      <c r="AG938" s="22" t="str">
        <f>IF(AND(B938&gt;=2015,B938&lt;=2024,C938=19,G938=41,I938=2,K938="A",L938="RBUP",M938&gt;=0.5,M938&lt;=0.85),"IN","OUT")</f>
        <v>IN</v>
      </c>
    </row>
    <row r="939" spans="1:33">
      <c r="A939" s="14" t="s">
        <v>185</v>
      </c>
      <c r="B939" s="16">
        <v>2016</v>
      </c>
      <c r="C939" s="16">
        <v>19</v>
      </c>
      <c r="D939" s="14" t="s">
        <v>80</v>
      </c>
      <c r="E939" s="16">
        <v>99</v>
      </c>
      <c r="F939" s="14" t="s">
        <v>135</v>
      </c>
      <c r="G939" s="16">
        <v>41</v>
      </c>
      <c r="H939" s="14" t="s">
        <v>186</v>
      </c>
      <c r="I939" s="16">
        <v>2</v>
      </c>
      <c r="J939" s="14" t="s">
        <v>83</v>
      </c>
      <c r="K939" s="14" t="s">
        <v>84</v>
      </c>
      <c r="L939" s="14" t="s">
        <v>85</v>
      </c>
      <c r="M939" s="23">
        <v>0.85</v>
      </c>
      <c r="N939" s="16">
        <v>344</v>
      </c>
      <c r="O939" s="16">
        <v>288</v>
      </c>
      <c r="P939" s="16">
        <v>6</v>
      </c>
      <c r="Q939" s="16">
        <v>497</v>
      </c>
      <c r="R939" s="16">
        <v>9</v>
      </c>
      <c r="S939" s="14" t="s">
        <v>86</v>
      </c>
      <c r="T939" s="16">
        <v>78435</v>
      </c>
      <c r="U939" s="16">
        <v>0</v>
      </c>
      <c r="V939" s="18">
        <v>49348608</v>
      </c>
      <c r="W939" s="18">
        <v>2602549</v>
      </c>
      <c r="X939" s="18">
        <v>1241302</v>
      </c>
      <c r="Y939" s="18">
        <v>0</v>
      </c>
      <c r="Z939" s="18">
        <v>0</v>
      </c>
      <c r="AA939" s="18">
        <v>0</v>
      </c>
      <c r="AB939" s="18">
        <v>7909</v>
      </c>
      <c r="AC939" s="23">
        <v>0</v>
      </c>
      <c r="AD939" s="14" t="str">
        <f>IF(E939=113,"Linn","Iowa ex-Linn")</f>
        <v>Iowa ex-Linn</v>
      </c>
      <c r="AE939" s="23">
        <f>IFERROR(AB939/W939,"N/M")</f>
        <v>0.0030389437432301945</v>
      </c>
      <c r="AF939" s="14" t="str">
        <f>B939&amp;"|"&amp;TEXT(E939,"000")&amp;"|"&amp;TEXT(M939,"0.0000")</f>
        <v>2016|099|0.8500</v>
      </c>
      <c r="AG939" s="22" t="str">
        <f>IF(AND(B939&gt;=2015,B939&lt;=2024,C939=19,G939=41,I939=2,K939="A",L939="RBUP",M939&gt;=0.5,M939&lt;=0.85),"IN","OUT")</f>
        <v>IN</v>
      </c>
    </row>
    <row r="940" spans="1:33">
      <c r="A940" s="14" t="s">
        <v>185</v>
      </c>
      <c r="B940" s="16">
        <v>2016</v>
      </c>
      <c r="C940" s="16">
        <v>19</v>
      </c>
      <c r="D940" s="14" t="s">
        <v>80</v>
      </c>
      <c r="E940" s="16">
        <v>101</v>
      </c>
      <c r="F940" s="14" t="s">
        <v>136</v>
      </c>
      <c r="G940" s="16">
        <v>41</v>
      </c>
      <c r="H940" s="14" t="s">
        <v>186</v>
      </c>
      <c r="I940" s="16">
        <v>2</v>
      </c>
      <c r="J940" s="14" t="s">
        <v>83</v>
      </c>
      <c r="K940" s="14" t="s">
        <v>84</v>
      </c>
      <c r="L940" s="14" t="s">
        <v>85</v>
      </c>
      <c r="M940" s="23">
        <v>0.55</v>
      </c>
      <c r="N940" s="16">
        <v>3</v>
      </c>
      <c r="O940" s="16">
        <v>2</v>
      </c>
      <c r="P940" s="16">
        <v>0</v>
      </c>
      <c r="Q940" s="16">
        <v>3</v>
      </c>
      <c r="R940" s="16">
        <v>0</v>
      </c>
      <c r="S940" s="14" t="s">
        <v>86</v>
      </c>
      <c r="T940" s="16">
        <v>118</v>
      </c>
      <c r="U940" s="16">
        <v>0</v>
      </c>
      <c r="V940" s="18">
        <v>32189</v>
      </c>
      <c r="W940" s="18">
        <v>4234</v>
      </c>
      <c r="X940" s="18">
        <v>2710</v>
      </c>
      <c r="Y940" s="18">
        <v>0</v>
      </c>
      <c r="Z940" s="18">
        <v>0</v>
      </c>
      <c r="AA940" s="18">
        <v>0</v>
      </c>
      <c r="AB940" s="18">
        <v>0</v>
      </c>
      <c r="AC940" s="23">
        <v>0</v>
      </c>
      <c r="AD940" s="14" t="str">
        <f>IF(E940=113,"Linn","Iowa ex-Linn")</f>
        <v>Iowa ex-Linn</v>
      </c>
      <c r="AE940" s="23">
        <f>IFERROR(AB940/W940,"N/M")</f>
        <v>0.0</v>
      </c>
      <c r="AF940" s="14" t="str">
        <f>B940&amp;"|"&amp;TEXT(E940,"000")&amp;"|"&amp;TEXT(M940,"0.0000")</f>
        <v>2016|101|0.5500</v>
      </c>
      <c r="AG940" s="22" t="str">
        <f>IF(AND(B940&gt;=2015,B940&lt;=2024,C940=19,G940=41,I940=2,K940="A",L940="RBUP",M940&gt;=0.5,M940&lt;=0.85),"IN","OUT")</f>
        <v>IN</v>
      </c>
    </row>
    <row r="941" spans="1:33">
      <c r="A941" s="14" t="s">
        <v>185</v>
      </c>
      <c r="B941" s="16">
        <v>2016</v>
      </c>
      <c r="C941" s="16">
        <v>19</v>
      </c>
      <c r="D941" s="14" t="s">
        <v>80</v>
      </c>
      <c r="E941" s="16">
        <v>101</v>
      </c>
      <c r="F941" s="14" t="s">
        <v>136</v>
      </c>
      <c r="G941" s="16">
        <v>41</v>
      </c>
      <c r="H941" s="14" t="s">
        <v>186</v>
      </c>
      <c r="I941" s="16">
        <v>2</v>
      </c>
      <c r="J941" s="14" t="s">
        <v>83</v>
      </c>
      <c r="K941" s="14" t="s">
        <v>84</v>
      </c>
      <c r="L941" s="14" t="s">
        <v>85</v>
      </c>
      <c r="M941" s="23">
        <v>0.65</v>
      </c>
      <c r="N941" s="16">
        <v>4</v>
      </c>
      <c r="O941" s="16">
        <v>4</v>
      </c>
      <c r="P941" s="16">
        <v>0</v>
      </c>
      <c r="Q941" s="16">
        <v>4</v>
      </c>
      <c r="R941" s="16">
        <v>0</v>
      </c>
      <c r="S941" s="14" t="s">
        <v>86</v>
      </c>
      <c r="T941" s="16">
        <v>343</v>
      </c>
      <c r="U941" s="16">
        <v>0</v>
      </c>
      <c r="V941" s="18">
        <v>142977</v>
      </c>
      <c r="W941" s="18">
        <v>7925</v>
      </c>
      <c r="X941" s="18">
        <v>5946</v>
      </c>
      <c r="Y941" s="18">
        <v>0</v>
      </c>
      <c r="Z941" s="18">
        <v>0</v>
      </c>
      <c r="AA941" s="18">
        <v>0</v>
      </c>
      <c r="AB941" s="18">
        <v>0</v>
      </c>
      <c r="AC941" s="23">
        <v>0</v>
      </c>
      <c r="AD941" s="14" t="str">
        <f>IF(E941=113,"Linn","Iowa ex-Linn")</f>
        <v>Iowa ex-Linn</v>
      </c>
      <c r="AE941" s="23">
        <f>IFERROR(AB941/W941,"N/M")</f>
        <v>0.0</v>
      </c>
      <c r="AF941" s="14" t="str">
        <f>B941&amp;"|"&amp;TEXT(E941,"000")&amp;"|"&amp;TEXT(M941,"0.0000")</f>
        <v>2016|101|0.6500</v>
      </c>
      <c r="AG941" s="22" t="str">
        <f>IF(AND(B941&gt;=2015,B941&lt;=2024,C941=19,G941=41,I941=2,K941="A",L941="RBUP",M941&gt;=0.5,M941&lt;=0.85),"IN","OUT")</f>
        <v>IN</v>
      </c>
    </row>
    <row r="942" spans="1:33">
      <c r="A942" s="14" t="s">
        <v>185</v>
      </c>
      <c r="B942" s="16">
        <v>2016</v>
      </c>
      <c r="C942" s="16">
        <v>19</v>
      </c>
      <c r="D942" s="14" t="s">
        <v>80</v>
      </c>
      <c r="E942" s="16">
        <v>101</v>
      </c>
      <c r="F942" s="14" t="s">
        <v>136</v>
      </c>
      <c r="G942" s="16">
        <v>41</v>
      </c>
      <c r="H942" s="14" t="s">
        <v>186</v>
      </c>
      <c r="I942" s="16">
        <v>2</v>
      </c>
      <c r="J942" s="14" t="s">
        <v>83</v>
      </c>
      <c r="K942" s="14" t="s">
        <v>84</v>
      </c>
      <c r="L942" s="14" t="s">
        <v>85</v>
      </c>
      <c r="M942" s="23">
        <v>0.7</v>
      </c>
      <c r="N942" s="16">
        <v>20</v>
      </c>
      <c r="O942" s="16">
        <v>11</v>
      </c>
      <c r="P942" s="16">
        <v>0</v>
      </c>
      <c r="Q942" s="16">
        <v>12</v>
      </c>
      <c r="R942" s="16">
        <v>0</v>
      </c>
      <c r="S942" s="14" t="s">
        <v>86</v>
      </c>
      <c r="T942" s="16">
        <v>1428</v>
      </c>
      <c r="U942" s="16">
        <v>0</v>
      </c>
      <c r="V942" s="18">
        <v>596078</v>
      </c>
      <c r="W942" s="18">
        <v>65002</v>
      </c>
      <c r="X942" s="18">
        <v>45777</v>
      </c>
      <c r="Y942" s="18">
        <v>0</v>
      </c>
      <c r="Z942" s="18">
        <v>0</v>
      </c>
      <c r="AA942" s="18">
        <v>0</v>
      </c>
      <c r="AB942" s="18">
        <v>0</v>
      </c>
      <c r="AC942" s="23">
        <v>0</v>
      </c>
      <c r="AD942" s="14" t="str">
        <f>IF(E942=113,"Linn","Iowa ex-Linn")</f>
        <v>Iowa ex-Linn</v>
      </c>
      <c r="AE942" s="23">
        <f>IFERROR(AB942/W942,"N/M")</f>
        <v>0.0</v>
      </c>
      <c r="AF942" s="14" t="str">
        <f>B942&amp;"|"&amp;TEXT(E942,"000")&amp;"|"&amp;TEXT(M942,"0.0000")</f>
        <v>2016|101|0.7000</v>
      </c>
      <c r="AG942" s="22" t="str">
        <f>IF(AND(B942&gt;=2015,B942&lt;=2024,C942=19,G942=41,I942=2,K942="A",L942="RBUP",M942&gt;=0.5,M942&lt;=0.85),"IN","OUT")</f>
        <v>IN</v>
      </c>
    </row>
    <row r="943" spans="1:33">
      <c r="A943" s="14" t="s">
        <v>185</v>
      </c>
      <c r="B943" s="16">
        <v>2016</v>
      </c>
      <c r="C943" s="16">
        <v>19</v>
      </c>
      <c r="D943" s="14" t="s">
        <v>80</v>
      </c>
      <c r="E943" s="16">
        <v>101</v>
      </c>
      <c r="F943" s="14" t="s">
        <v>136</v>
      </c>
      <c r="G943" s="16">
        <v>41</v>
      </c>
      <c r="H943" s="14" t="s">
        <v>186</v>
      </c>
      <c r="I943" s="16">
        <v>2</v>
      </c>
      <c r="J943" s="14" t="s">
        <v>83</v>
      </c>
      <c r="K943" s="14" t="s">
        <v>84</v>
      </c>
      <c r="L943" s="14" t="s">
        <v>85</v>
      </c>
      <c r="M943" s="23">
        <v>0.75</v>
      </c>
      <c r="N943" s="16">
        <v>139</v>
      </c>
      <c r="O943" s="16">
        <v>98</v>
      </c>
      <c r="P943" s="16">
        <v>10</v>
      </c>
      <c r="Q943" s="16">
        <v>188</v>
      </c>
      <c r="R943" s="16">
        <v>13</v>
      </c>
      <c r="S943" s="14" t="s">
        <v>86</v>
      </c>
      <c r="T943" s="16">
        <v>18458</v>
      </c>
      <c r="U943" s="16">
        <v>0</v>
      </c>
      <c r="V943" s="18">
        <v>8708652</v>
      </c>
      <c r="W943" s="18">
        <v>798340</v>
      </c>
      <c r="X943" s="18">
        <v>506629</v>
      </c>
      <c r="Y943" s="18">
        <v>0</v>
      </c>
      <c r="Z943" s="18">
        <v>0</v>
      </c>
      <c r="AA943" s="18">
        <v>0</v>
      </c>
      <c r="AB943" s="18">
        <v>29947</v>
      </c>
      <c r="AC943" s="23">
        <v>0.04</v>
      </c>
      <c r="AD943" s="14" t="str">
        <f>IF(E943=113,"Linn","Iowa ex-Linn")</f>
        <v>Iowa ex-Linn</v>
      </c>
      <c r="AE943" s="23">
        <f>IFERROR(AB943/W943,"N/M")</f>
        <v>0.03751158654207481</v>
      </c>
      <c r="AF943" s="14" t="str">
        <f>B943&amp;"|"&amp;TEXT(E943,"000")&amp;"|"&amp;TEXT(M943,"0.0000")</f>
        <v>2016|101|0.7500</v>
      </c>
      <c r="AG943" s="22" t="str">
        <f>IF(AND(B943&gt;=2015,B943&lt;=2024,C943=19,G943=41,I943=2,K943="A",L943="RBUP",M943&gt;=0.5,M943&lt;=0.85),"IN","OUT")</f>
        <v>IN</v>
      </c>
    </row>
    <row r="944" spans="1:33">
      <c r="A944" s="14" t="s">
        <v>185</v>
      </c>
      <c r="B944" s="16">
        <v>2016</v>
      </c>
      <c r="C944" s="16">
        <v>19</v>
      </c>
      <c r="D944" s="14" t="s">
        <v>80</v>
      </c>
      <c r="E944" s="16">
        <v>101</v>
      </c>
      <c r="F944" s="14" t="s">
        <v>136</v>
      </c>
      <c r="G944" s="16">
        <v>41</v>
      </c>
      <c r="H944" s="14" t="s">
        <v>186</v>
      </c>
      <c r="I944" s="16">
        <v>2</v>
      </c>
      <c r="J944" s="14" t="s">
        <v>83</v>
      </c>
      <c r="K944" s="14" t="s">
        <v>84</v>
      </c>
      <c r="L944" s="14" t="s">
        <v>85</v>
      </c>
      <c r="M944" s="23">
        <v>0.8</v>
      </c>
      <c r="N944" s="16">
        <v>238</v>
      </c>
      <c r="O944" s="16">
        <v>183</v>
      </c>
      <c r="P944" s="16">
        <v>16</v>
      </c>
      <c r="Q944" s="16">
        <v>256</v>
      </c>
      <c r="R944" s="16">
        <v>16</v>
      </c>
      <c r="S944" s="14" t="s">
        <v>86</v>
      </c>
      <c r="T944" s="16">
        <v>35756</v>
      </c>
      <c r="U944" s="16">
        <v>0</v>
      </c>
      <c r="V944" s="18">
        <v>18145707</v>
      </c>
      <c r="W944" s="18">
        <v>1793658</v>
      </c>
      <c r="X944" s="18">
        <v>1125821</v>
      </c>
      <c r="Y944" s="18">
        <v>0</v>
      </c>
      <c r="Z944" s="18">
        <v>0</v>
      </c>
      <c r="AA944" s="18">
        <v>0</v>
      </c>
      <c r="AB944" s="18">
        <v>22329</v>
      </c>
      <c r="AC944" s="23">
        <v>0.01</v>
      </c>
      <c r="AD944" s="14" t="str">
        <f>IF(E944=113,"Linn","Iowa ex-Linn")</f>
        <v>Iowa ex-Linn</v>
      </c>
      <c r="AE944" s="23">
        <f>IFERROR(AB944/W944,"N/M")</f>
        <v>0.012448861488644993</v>
      </c>
      <c r="AF944" s="14" t="str">
        <f>B944&amp;"|"&amp;TEXT(E944,"000")&amp;"|"&amp;TEXT(M944,"0.0000")</f>
        <v>2016|101|0.8000</v>
      </c>
      <c r="AG944" s="22" t="str">
        <f>IF(AND(B944&gt;=2015,B944&lt;=2024,C944=19,G944=41,I944=2,K944="A",L944="RBUP",M944&gt;=0.5,M944&lt;=0.85),"IN","OUT")</f>
        <v>IN</v>
      </c>
    </row>
    <row r="945" spans="1:33">
      <c r="A945" s="14" t="s">
        <v>185</v>
      </c>
      <c r="B945" s="16">
        <v>2016</v>
      </c>
      <c r="C945" s="16">
        <v>19</v>
      </c>
      <c r="D945" s="14" t="s">
        <v>80</v>
      </c>
      <c r="E945" s="16">
        <v>101</v>
      </c>
      <c r="F945" s="14" t="s">
        <v>136</v>
      </c>
      <c r="G945" s="16">
        <v>41</v>
      </c>
      <c r="H945" s="14" t="s">
        <v>186</v>
      </c>
      <c r="I945" s="16">
        <v>2</v>
      </c>
      <c r="J945" s="14" t="s">
        <v>83</v>
      </c>
      <c r="K945" s="14" t="s">
        <v>84</v>
      </c>
      <c r="L945" s="14" t="s">
        <v>85</v>
      </c>
      <c r="M945" s="23">
        <v>0.85</v>
      </c>
      <c r="N945" s="16">
        <v>82</v>
      </c>
      <c r="O945" s="16">
        <v>55</v>
      </c>
      <c r="P945" s="16">
        <v>7</v>
      </c>
      <c r="Q945" s="16">
        <v>73</v>
      </c>
      <c r="R945" s="16">
        <v>8</v>
      </c>
      <c r="S945" s="14" t="s">
        <v>86</v>
      </c>
      <c r="T945" s="16">
        <v>11820</v>
      </c>
      <c r="U945" s="16">
        <v>0</v>
      </c>
      <c r="V945" s="18">
        <v>6403750</v>
      </c>
      <c r="W945" s="18">
        <v>685137</v>
      </c>
      <c r="X945" s="18">
        <v>345309</v>
      </c>
      <c r="Y945" s="18">
        <v>0</v>
      </c>
      <c r="Z945" s="18">
        <v>0</v>
      </c>
      <c r="AA945" s="18">
        <v>0</v>
      </c>
      <c r="AB945" s="18">
        <v>10555</v>
      </c>
      <c r="AC945" s="23">
        <v>0.02</v>
      </c>
      <c r="AD945" s="14" t="str">
        <f>IF(E945=113,"Linn","Iowa ex-Linn")</f>
        <v>Iowa ex-Linn</v>
      </c>
      <c r="AE945" s="23">
        <f>IFERROR(AB945/W945,"N/M")</f>
        <v>0.015405677988489894</v>
      </c>
      <c r="AF945" s="14" t="str">
        <f>B945&amp;"|"&amp;TEXT(E945,"000")&amp;"|"&amp;TEXT(M945,"0.0000")</f>
        <v>2016|101|0.8500</v>
      </c>
      <c r="AG945" s="22" t="str">
        <f>IF(AND(B945&gt;=2015,B945&lt;=2024,C945=19,G945=41,I945=2,K945="A",L945="RBUP",M945&gt;=0.5,M945&lt;=0.85),"IN","OUT")</f>
        <v>IN</v>
      </c>
    </row>
    <row r="946" spans="1:33">
      <c r="A946" s="14" t="s">
        <v>185</v>
      </c>
      <c r="B946" s="16">
        <v>2016</v>
      </c>
      <c r="C946" s="16">
        <v>19</v>
      </c>
      <c r="D946" s="14" t="s">
        <v>80</v>
      </c>
      <c r="E946" s="16">
        <v>103</v>
      </c>
      <c r="F946" s="14" t="s">
        <v>137</v>
      </c>
      <c r="G946" s="16">
        <v>41</v>
      </c>
      <c r="H946" s="14" t="s">
        <v>186</v>
      </c>
      <c r="I946" s="16">
        <v>2</v>
      </c>
      <c r="J946" s="14" t="s">
        <v>83</v>
      </c>
      <c r="K946" s="14" t="s">
        <v>84</v>
      </c>
      <c r="L946" s="14" t="s">
        <v>85</v>
      </c>
      <c r="M946" s="23">
        <v>0.6</v>
      </c>
      <c r="N946" s="16">
        <v>1</v>
      </c>
      <c r="O946" s="16">
        <v>1</v>
      </c>
      <c r="P946" s="16">
        <v>0</v>
      </c>
      <c r="Q946" s="16">
        <v>1</v>
      </c>
      <c r="R946" s="16">
        <v>0</v>
      </c>
      <c r="S946" s="14" t="s">
        <v>86</v>
      </c>
      <c r="T946" s="16">
        <v>47</v>
      </c>
      <c r="U946" s="16">
        <v>0</v>
      </c>
      <c r="V946" s="18">
        <v>19535</v>
      </c>
      <c r="W946" s="18">
        <v>371</v>
      </c>
      <c r="X946" s="18">
        <v>237</v>
      </c>
      <c r="Y946" s="18">
        <v>0</v>
      </c>
      <c r="Z946" s="18">
        <v>0</v>
      </c>
      <c r="AA946" s="18">
        <v>0</v>
      </c>
      <c r="AB946" s="18">
        <v>0</v>
      </c>
      <c r="AC946" s="23">
        <v>0</v>
      </c>
      <c r="AD946" s="14" t="str">
        <f>IF(E946=113,"Linn","Iowa ex-Linn")</f>
        <v>Iowa ex-Linn</v>
      </c>
      <c r="AE946" s="23">
        <f>IFERROR(AB946/W946,"N/M")</f>
        <v>0.0</v>
      </c>
      <c r="AF946" s="14" t="str">
        <f>B946&amp;"|"&amp;TEXT(E946,"000")&amp;"|"&amp;TEXT(M946,"0.0000")</f>
        <v>2016|103|0.6000</v>
      </c>
      <c r="AG946" s="22" t="str">
        <f>IF(AND(B946&gt;=2015,B946&lt;=2024,C946=19,G946=41,I946=2,K946="A",L946="RBUP",M946&gt;=0.5,M946&lt;=0.85),"IN","OUT")</f>
        <v>IN</v>
      </c>
    </row>
    <row r="947" spans="1:33">
      <c r="A947" s="14" t="s">
        <v>185</v>
      </c>
      <c r="B947" s="16">
        <v>2016</v>
      </c>
      <c r="C947" s="16">
        <v>19</v>
      </c>
      <c r="D947" s="14" t="s">
        <v>80</v>
      </c>
      <c r="E947" s="16">
        <v>103</v>
      </c>
      <c r="F947" s="14" t="s">
        <v>137</v>
      </c>
      <c r="G947" s="16">
        <v>41</v>
      </c>
      <c r="H947" s="14" t="s">
        <v>186</v>
      </c>
      <c r="I947" s="16">
        <v>2</v>
      </c>
      <c r="J947" s="14" t="s">
        <v>83</v>
      </c>
      <c r="K947" s="14" t="s">
        <v>84</v>
      </c>
      <c r="L947" s="14" t="s">
        <v>85</v>
      </c>
      <c r="M947" s="23">
        <v>0.65</v>
      </c>
      <c r="N947" s="16">
        <v>11</v>
      </c>
      <c r="O947" s="16">
        <v>10</v>
      </c>
      <c r="P947" s="16">
        <v>1</v>
      </c>
      <c r="Q947" s="16">
        <v>14</v>
      </c>
      <c r="R947" s="16">
        <v>1</v>
      </c>
      <c r="S947" s="14" t="s">
        <v>86</v>
      </c>
      <c r="T947" s="16">
        <v>843</v>
      </c>
      <c r="U947" s="16">
        <v>0</v>
      </c>
      <c r="V947" s="18">
        <v>366574</v>
      </c>
      <c r="W947" s="18">
        <v>10668</v>
      </c>
      <c r="X947" s="18">
        <v>6977</v>
      </c>
      <c r="Y947" s="18">
        <v>0</v>
      </c>
      <c r="Z947" s="18">
        <v>0</v>
      </c>
      <c r="AA947" s="18">
        <v>0</v>
      </c>
      <c r="AB947" s="18">
        <v>7655</v>
      </c>
      <c r="AC947" s="23">
        <v>0.72</v>
      </c>
      <c r="AD947" s="14" t="str">
        <f>IF(E947=113,"Linn","Iowa ex-Linn")</f>
        <v>Iowa ex-Linn</v>
      </c>
      <c r="AE947" s="23">
        <f>IFERROR(AB947/W947,"N/M")</f>
        <v>0.7175665541807275</v>
      </c>
      <c r="AF947" s="14" t="str">
        <f>B947&amp;"|"&amp;TEXT(E947,"000")&amp;"|"&amp;TEXT(M947,"0.0000")</f>
        <v>2016|103|0.6500</v>
      </c>
      <c r="AG947" s="22" t="str">
        <f>IF(AND(B947&gt;=2015,B947&lt;=2024,C947=19,G947=41,I947=2,K947="A",L947="RBUP",M947&gt;=0.5,M947&lt;=0.85),"IN","OUT")</f>
        <v>IN</v>
      </c>
    </row>
    <row r="948" spans="1:33">
      <c r="A948" s="14" t="s">
        <v>185</v>
      </c>
      <c r="B948" s="16">
        <v>2016</v>
      </c>
      <c r="C948" s="16">
        <v>19</v>
      </c>
      <c r="D948" s="14" t="s">
        <v>80</v>
      </c>
      <c r="E948" s="16">
        <v>103</v>
      </c>
      <c r="F948" s="14" t="s">
        <v>137</v>
      </c>
      <c r="G948" s="16">
        <v>41</v>
      </c>
      <c r="H948" s="14" t="s">
        <v>186</v>
      </c>
      <c r="I948" s="16">
        <v>2</v>
      </c>
      <c r="J948" s="14" t="s">
        <v>83</v>
      </c>
      <c r="K948" s="14" t="s">
        <v>84</v>
      </c>
      <c r="L948" s="14" t="s">
        <v>85</v>
      </c>
      <c r="M948" s="23">
        <v>0.7</v>
      </c>
      <c r="N948" s="16">
        <v>38</v>
      </c>
      <c r="O948" s="16">
        <v>31</v>
      </c>
      <c r="P948" s="16">
        <v>1</v>
      </c>
      <c r="Q948" s="16">
        <v>37</v>
      </c>
      <c r="R948" s="16">
        <v>1</v>
      </c>
      <c r="S948" s="14" t="s">
        <v>86</v>
      </c>
      <c r="T948" s="16">
        <v>1998</v>
      </c>
      <c r="U948" s="16">
        <v>0</v>
      </c>
      <c r="V948" s="18">
        <v>946200</v>
      </c>
      <c r="W948" s="18">
        <v>33789</v>
      </c>
      <c r="X948" s="18">
        <v>21848</v>
      </c>
      <c r="Y948" s="18">
        <v>0</v>
      </c>
      <c r="Z948" s="18">
        <v>0</v>
      </c>
      <c r="AA948" s="18">
        <v>0</v>
      </c>
      <c r="AB948" s="18">
        <v>1852</v>
      </c>
      <c r="AC948" s="23">
        <v>0.05</v>
      </c>
      <c r="AD948" s="14" t="str">
        <f>IF(E948=113,"Linn","Iowa ex-Linn")</f>
        <v>Iowa ex-Linn</v>
      </c>
      <c r="AE948" s="23">
        <f>IFERROR(AB948/W948,"N/M")</f>
        <v>0.054810737222172896</v>
      </c>
      <c r="AF948" s="14" t="str">
        <f>B948&amp;"|"&amp;TEXT(E948,"000")&amp;"|"&amp;TEXT(M948,"0.0000")</f>
        <v>2016|103|0.7000</v>
      </c>
      <c r="AG948" s="22" t="str">
        <f>IF(AND(B948&gt;=2015,B948&lt;=2024,C948=19,G948=41,I948=2,K948="A",L948="RBUP",M948&gt;=0.5,M948&lt;=0.85),"IN","OUT")</f>
        <v>IN</v>
      </c>
    </row>
    <row r="949" spans="1:33">
      <c r="A949" s="14" t="s">
        <v>185</v>
      </c>
      <c r="B949" s="16">
        <v>2016</v>
      </c>
      <c r="C949" s="16">
        <v>19</v>
      </c>
      <c r="D949" s="14" t="s">
        <v>80</v>
      </c>
      <c r="E949" s="16">
        <v>103</v>
      </c>
      <c r="F949" s="14" t="s">
        <v>137</v>
      </c>
      <c r="G949" s="16">
        <v>41</v>
      </c>
      <c r="H949" s="14" t="s">
        <v>186</v>
      </c>
      <c r="I949" s="16">
        <v>2</v>
      </c>
      <c r="J949" s="14" t="s">
        <v>83</v>
      </c>
      <c r="K949" s="14" t="s">
        <v>84</v>
      </c>
      <c r="L949" s="14" t="s">
        <v>85</v>
      </c>
      <c r="M949" s="23">
        <v>0.75</v>
      </c>
      <c r="N949" s="16">
        <v>123</v>
      </c>
      <c r="O949" s="16">
        <v>94</v>
      </c>
      <c r="P949" s="16">
        <v>1</v>
      </c>
      <c r="Q949" s="16">
        <v>146</v>
      </c>
      <c r="R949" s="16">
        <v>1</v>
      </c>
      <c r="S949" s="14" t="s">
        <v>86</v>
      </c>
      <c r="T949" s="16">
        <v>10937</v>
      </c>
      <c r="U949" s="16">
        <v>0</v>
      </c>
      <c r="V949" s="18">
        <v>5709927</v>
      </c>
      <c r="W949" s="18">
        <v>276531</v>
      </c>
      <c r="X949" s="18">
        <v>170156</v>
      </c>
      <c r="Y949" s="18">
        <v>0</v>
      </c>
      <c r="Z949" s="18">
        <v>0</v>
      </c>
      <c r="AA949" s="18">
        <v>0</v>
      </c>
      <c r="AB949" s="18">
        <v>2500</v>
      </c>
      <c r="AC949" s="23">
        <v>0.01</v>
      </c>
      <c r="AD949" s="14" t="str">
        <f>IF(E949=113,"Linn","Iowa ex-Linn")</f>
        <v>Iowa ex-Linn</v>
      </c>
      <c r="AE949" s="23">
        <f>IFERROR(AB949/W949,"N/M")</f>
        <v>0.009040577729079199</v>
      </c>
      <c r="AF949" s="14" t="str">
        <f>B949&amp;"|"&amp;TEXT(E949,"000")&amp;"|"&amp;TEXT(M949,"0.0000")</f>
        <v>2016|103|0.7500</v>
      </c>
      <c r="AG949" s="22" t="str">
        <f>IF(AND(B949&gt;=2015,B949&lt;=2024,C949=19,G949=41,I949=2,K949="A",L949="RBUP",M949&gt;=0.5,M949&lt;=0.85),"IN","OUT")</f>
        <v>IN</v>
      </c>
    </row>
    <row r="950" spans="1:33">
      <c r="A950" s="14" t="s">
        <v>185</v>
      </c>
      <c r="B950" s="16">
        <v>2016</v>
      </c>
      <c r="C950" s="16">
        <v>19</v>
      </c>
      <c r="D950" s="14" t="s">
        <v>80</v>
      </c>
      <c r="E950" s="16">
        <v>103</v>
      </c>
      <c r="F950" s="14" t="s">
        <v>137</v>
      </c>
      <c r="G950" s="16">
        <v>41</v>
      </c>
      <c r="H950" s="14" t="s">
        <v>186</v>
      </c>
      <c r="I950" s="16">
        <v>2</v>
      </c>
      <c r="J950" s="14" t="s">
        <v>83</v>
      </c>
      <c r="K950" s="14" t="s">
        <v>84</v>
      </c>
      <c r="L950" s="14" t="s">
        <v>85</v>
      </c>
      <c r="M950" s="23">
        <v>0.8</v>
      </c>
      <c r="N950" s="16">
        <v>265</v>
      </c>
      <c r="O950" s="16">
        <v>218</v>
      </c>
      <c r="P950" s="16">
        <v>12</v>
      </c>
      <c r="Q950" s="16">
        <v>362</v>
      </c>
      <c r="R950" s="16">
        <v>17</v>
      </c>
      <c r="S950" s="14" t="s">
        <v>86</v>
      </c>
      <c r="T950" s="16">
        <v>31017</v>
      </c>
      <c r="U950" s="16">
        <v>0</v>
      </c>
      <c r="V950" s="18">
        <v>17021674</v>
      </c>
      <c r="W950" s="18">
        <v>994233</v>
      </c>
      <c r="X950" s="18">
        <v>560285</v>
      </c>
      <c r="Y950" s="18">
        <v>0</v>
      </c>
      <c r="Z950" s="18">
        <v>0</v>
      </c>
      <c r="AA950" s="18">
        <v>0</v>
      </c>
      <c r="AB950" s="18">
        <v>48861</v>
      </c>
      <c r="AC950" s="23">
        <v>0.05</v>
      </c>
      <c r="AD950" s="14" t="str">
        <f>IF(E950=113,"Linn","Iowa ex-Linn")</f>
        <v>Iowa ex-Linn</v>
      </c>
      <c r="AE950" s="23">
        <f>IFERROR(AB950/W950,"N/M")</f>
        <v>0.049144415846184945</v>
      </c>
      <c r="AF950" s="14" t="str">
        <f>B950&amp;"|"&amp;TEXT(E950,"000")&amp;"|"&amp;TEXT(M950,"0.0000")</f>
        <v>2016|103|0.8000</v>
      </c>
      <c r="AG950" s="22" t="str">
        <f>IF(AND(B950&gt;=2015,B950&lt;=2024,C950=19,G950=41,I950=2,K950="A",L950="RBUP",M950&gt;=0.5,M950&lt;=0.85),"IN","OUT")</f>
        <v>IN</v>
      </c>
    </row>
    <row r="951" spans="1:33">
      <c r="A951" s="14" t="s">
        <v>185</v>
      </c>
      <c r="B951" s="16">
        <v>2016</v>
      </c>
      <c r="C951" s="16">
        <v>19</v>
      </c>
      <c r="D951" s="14" t="s">
        <v>80</v>
      </c>
      <c r="E951" s="16">
        <v>103</v>
      </c>
      <c r="F951" s="14" t="s">
        <v>137</v>
      </c>
      <c r="G951" s="16">
        <v>41</v>
      </c>
      <c r="H951" s="14" t="s">
        <v>186</v>
      </c>
      <c r="I951" s="16">
        <v>2</v>
      </c>
      <c r="J951" s="14" t="s">
        <v>83</v>
      </c>
      <c r="K951" s="14" t="s">
        <v>84</v>
      </c>
      <c r="L951" s="14" t="s">
        <v>85</v>
      </c>
      <c r="M951" s="23">
        <v>0.85</v>
      </c>
      <c r="N951" s="16">
        <v>305</v>
      </c>
      <c r="O951" s="16">
        <v>255</v>
      </c>
      <c r="P951" s="16">
        <v>37</v>
      </c>
      <c r="Q951" s="16">
        <v>600</v>
      </c>
      <c r="R951" s="16">
        <v>52</v>
      </c>
      <c r="S951" s="14" t="s">
        <v>86</v>
      </c>
      <c r="T951" s="16">
        <v>50862</v>
      </c>
      <c r="U951" s="16">
        <v>0</v>
      </c>
      <c r="V951" s="18">
        <v>30350607</v>
      </c>
      <c r="W951" s="18">
        <v>2031698</v>
      </c>
      <c r="X951" s="18">
        <v>899095</v>
      </c>
      <c r="Y951" s="18">
        <v>0</v>
      </c>
      <c r="Z951" s="18">
        <v>0</v>
      </c>
      <c r="AA951" s="18">
        <v>0</v>
      </c>
      <c r="AB951" s="18">
        <v>301407</v>
      </c>
      <c r="AC951" s="23">
        <v>0.15</v>
      </c>
      <c r="AD951" s="14" t="str">
        <f>IF(E951=113,"Linn","Iowa ex-Linn")</f>
        <v>Iowa ex-Linn</v>
      </c>
      <c r="AE951" s="23">
        <f>IFERROR(AB951/W951,"N/M")</f>
        <v>0.14835226495276366</v>
      </c>
      <c r="AF951" s="14" t="str">
        <f>B951&amp;"|"&amp;TEXT(E951,"000")&amp;"|"&amp;TEXT(M951,"0.0000")</f>
        <v>2016|103|0.8500</v>
      </c>
      <c r="AG951" s="22" t="str">
        <f>IF(AND(B951&gt;=2015,B951&lt;=2024,C951=19,G951=41,I951=2,K951="A",L951="RBUP",M951&gt;=0.5,M951&lt;=0.85),"IN","OUT")</f>
        <v>IN</v>
      </c>
    </row>
    <row r="952" spans="1:33">
      <c r="A952" s="14" t="s">
        <v>185</v>
      </c>
      <c r="B952" s="16">
        <v>2016</v>
      </c>
      <c r="C952" s="16">
        <v>19</v>
      </c>
      <c r="D952" s="14" t="s">
        <v>80</v>
      </c>
      <c r="E952" s="16">
        <v>105</v>
      </c>
      <c r="F952" s="14" t="s">
        <v>138</v>
      </c>
      <c r="G952" s="16">
        <v>41</v>
      </c>
      <c r="H952" s="14" t="s">
        <v>186</v>
      </c>
      <c r="I952" s="16">
        <v>2</v>
      </c>
      <c r="J952" s="14" t="s">
        <v>83</v>
      </c>
      <c r="K952" s="14" t="s">
        <v>84</v>
      </c>
      <c r="L952" s="14" t="s">
        <v>85</v>
      </c>
      <c r="M952" s="23">
        <v>0.65</v>
      </c>
      <c r="N952" s="16">
        <v>5</v>
      </c>
      <c r="O952" s="16">
        <v>3</v>
      </c>
      <c r="P952" s="16">
        <v>0</v>
      </c>
      <c r="Q952" s="16">
        <v>5</v>
      </c>
      <c r="R952" s="16">
        <v>0</v>
      </c>
      <c r="S952" s="14" t="s">
        <v>86</v>
      </c>
      <c r="T952" s="16">
        <v>390</v>
      </c>
      <c r="U952" s="16">
        <v>0</v>
      </c>
      <c r="V952" s="18">
        <v>168275</v>
      </c>
      <c r="W952" s="18">
        <v>2935</v>
      </c>
      <c r="X952" s="18">
        <v>1731</v>
      </c>
      <c r="Y952" s="18">
        <v>0</v>
      </c>
      <c r="Z952" s="18">
        <v>0</v>
      </c>
      <c r="AA952" s="18">
        <v>0</v>
      </c>
      <c r="AB952" s="18">
        <v>0</v>
      </c>
      <c r="AC952" s="23">
        <v>0</v>
      </c>
      <c r="AD952" s="14" t="str">
        <f>IF(E952=113,"Linn","Iowa ex-Linn")</f>
        <v>Iowa ex-Linn</v>
      </c>
      <c r="AE952" s="23">
        <f>IFERROR(AB952/W952,"N/M")</f>
        <v>0.0</v>
      </c>
      <c r="AF952" s="14" t="str">
        <f>B952&amp;"|"&amp;TEXT(E952,"000")&amp;"|"&amp;TEXT(M952,"0.0000")</f>
        <v>2016|105|0.6500</v>
      </c>
      <c r="AG952" s="22" t="str">
        <f>IF(AND(B952&gt;=2015,B952&lt;=2024,C952=19,G952=41,I952=2,K952="A",L952="RBUP",M952&gt;=0.5,M952&lt;=0.85),"IN","OUT")</f>
        <v>IN</v>
      </c>
    </row>
    <row r="953" spans="1:33">
      <c r="A953" s="14" t="s">
        <v>185</v>
      </c>
      <c r="B953" s="16">
        <v>2016</v>
      </c>
      <c r="C953" s="16">
        <v>19</v>
      </c>
      <c r="D953" s="14" t="s">
        <v>80</v>
      </c>
      <c r="E953" s="16">
        <v>105</v>
      </c>
      <c r="F953" s="14" t="s">
        <v>138</v>
      </c>
      <c r="G953" s="16">
        <v>41</v>
      </c>
      <c r="H953" s="14" t="s">
        <v>186</v>
      </c>
      <c r="I953" s="16">
        <v>2</v>
      </c>
      <c r="J953" s="14" t="s">
        <v>83</v>
      </c>
      <c r="K953" s="14" t="s">
        <v>84</v>
      </c>
      <c r="L953" s="14" t="s">
        <v>85</v>
      </c>
      <c r="M953" s="23">
        <v>0.7</v>
      </c>
      <c r="N953" s="16">
        <v>22</v>
      </c>
      <c r="O953" s="16">
        <v>18</v>
      </c>
      <c r="P953" s="16">
        <v>0</v>
      </c>
      <c r="Q953" s="16">
        <v>21</v>
      </c>
      <c r="R953" s="16">
        <v>0</v>
      </c>
      <c r="S953" s="14" t="s">
        <v>86</v>
      </c>
      <c r="T953" s="16">
        <v>2523</v>
      </c>
      <c r="U953" s="16">
        <v>0</v>
      </c>
      <c r="V953" s="18">
        <v>1201725</v>
      </c>
      <c r="W953" s="18">
        <v>32396</v>
      </c>
      <c r="X953" s="18">
        <v>23271</v>
      </c>
      <c r="Y953" s="18">
        <v>0</v>
      </c>
      <c r="Z953" s="18">
        <v>0</v>
      </c>
      <c r="AA953" s="18">
        <v>0</v>
      </c>
      <c r="AB953" s="18">
        <v>0</v>
      </c>
      <c r="AC953" s="23">
        <v>0</v>
      </c>
      <c r="AD953" s="14" t="str">
        <f>IF(E953=113,"Linn","Iowa ex-Linn")</f>
        <v>Iowa ex-Linn</v>
      </c>
      <c r="AE953" s="23">
        <f>IFERROR(AB953/W953,"N/M")</f>
        <v>0.0</v>
      </c>
      <c r="AF953" s="14" t="str">
        <f>B953&amp;"|"&amp;TEXT(E953,"000")&amp;"|"&amp;TEXT(M953,"0.0000")</f>
        <v>2016|105|0.7000</v>
      </c>
      <c r="AG953" s="22" t="str">
        <f>IF(AND(B953&gt;=2015,B953&lt;=2024,C953=19,G953=41,I953=2,K953="A",L953="RBUP",M953&gt;=0.5,M953&lt;=0.85),"IN","OUT")</f>
        <v>IN</v>
      </c>
    </row>
    <row r="954" spans="1:33">
      <c r="A954" s="14" t="s">
        <v>185</v>
      </c>
      <c r="B954" s="16">
        <v>2016</v>
      </c>
      <c r="C954" s="16">
        <v>19</v>
      </c>
      <c r="D954" s="14" t="s">
        <v>80</v>
      </c>
      <c r="E954" s="16">
        <v>105</v>
      </c>
      <c r="F954" s="14" t="s">
        <v>138</v>
      </c>
      <c r="G954" s="16">
        <v>41</v>
      </c>
      <c r="H954" s="14" t="s">
        <v>186</v>
      </c>
      <c r="I954" s="16">
        <v>2</v>
      </c>
      <c r="J954" s="14" t="s">
        <v>83</v>
      </c>
      <c r="K954" s="14" t="s">
        <v>84</v>
      </c>
      <c r="L954" s="14" t="s">
        <v>85</v>
      </c>
      <c r="M954" s="23">
        <v>0.75</v>
      </c>
      <c r="N954" s="16">
        <v>81</v>
      </c>
      <c r="O954" s="16">
        <v>68</v>
      </c>
      <c r="P954" s="16">
        <v>2</v>
      </c>
      <c r="Q954" s="16">
        <v>97</v>
      </c>
      <c r="R954" s="16">
        <v>2</v>
      </c>
      <c r="S954" s="14" t="s">
        <v>86</v>
      </c>
      <c r="T954" s="16">
        <v>12252</v>
      </c>
      <c r="U954" s="16">
        <v>0</v>
      </c>
      <c r="V954" s="18">
        <v>6381751</v>
      </c>
      <c r="W954" s="18">
        <v>202100</v>
      </c>
      <c r="X954" s="18">
        <v>134435</v>
      </c>
      <c r="Y954" s="18">
        <v>0</v>
      </c>
      <c r="Z954" s="18">
        <v>0</v>
      </c>
      <c r="AA954" s="18">
        <v>0</v>
      </c>
      <c r="AB954" s="18">
        <v>15132</v>
      </c>
      <c r="AC954" s="23">
        <v>0.07000000000000001</v>
      </c>
      <c r="AD954" s="14" t="str">
        <f>IF(E954=113,"Linn","Iowa ex-Linn")</f>
        <v>Iowa ex-Linn</v>
      </c>
      <c r="AE954" s="23">
        <f>IFERROR(AB954/W954,"N/M")</f>
        <v>0.07487382483918852</v>
      </c>
      <c r="AF954" s="14" t="str">
        <f>B954&amp;"|"&amp;TEXT(E954,"000")&amp;"|"&amp;TEXT(M954,"0.0000")</f>
        <v>2016|105|0.7500</v>
      </c>
      <c r="AG954" s="22" t="str">
        <f>IF(AND(B954&gt;=2015,B954&lt;=2024,C954=19,G954=41,I954=2,K954="A",L954="RBUP",M954&gt;=0.5,M954&lt;=0.85),"IN","OUT")</f>
        <v>IN</v>
      </c>
    </row>
    <row r="955" spans="1:33">
      <c r="A955" s="14" t="s">
        <v>185</v>
      </c>
      <c r="B955" s="16">
        <v>2016</v>
      </c>
      <c r="C955" s="16">
        <v>19</v>
      </c>
      <c r="D955" s="14" t="s">
        <v>80</v>
      </c>
      <c r="E955" s="16">
        <v>105</v>
      </c>
      <c r="F955" s="14" t="s">
        <v>138</v>
      </c>
      <c r="G955" s="16">
        <v>41</v>
      </c>
      <c r="H955" s="14" t="s">
        <v>186</v>
      </c>
      <c r="I955" s="16">
        <v>2</v>
      </c>
      <c r="J955" s="14" t="s">
        <v>83</v>
      </c>
      <c r="K955" s="14" t="s">
        <v>84</v>
      </c>
      <c r="L955" s="14" t="s">
        <v>85</v>
      </c>
      <c r="M955" s="23">
        <v>0.8</v>
      </c>
      <c r="N955" s="16">
        <v>279</v>
      </c>
      <c r="O955" s="16">
        <v>240</v>
      </c>
      <c r="P955" s="16">
        <v>13</v>
      </c>
      <c r="Q955" s="16">
        <v>352</v>
      </c>
      <c r="R955" s="16">
        <v>14</v>
      </c>
      <c r="S955" s="14" t="s">
        <v>86</v>
      </c>
      <c r="T955" s="16">
        <v>54797</v>
      </c>
      <c r="U955" s="16">
        <v>0</v>
      </c>
      <c r="V955" s="18">
        <v>31411622</v>
      </c>
      <c r="W955" s="18">
        <v>1340418</v>
      </c>
      <c r="X955" s="18">
        <v>813115</v>
      </c>
      <c r="Y955" s="18">
        <v>0</v>
      </c>
      <c r="Z955" s="18">
        <v>0</v>
      </c>
      <c r="AA955" s="18">
        <v>0</v>
      </c>
      <c r="AB955" s="18">
        <v>47575</v>
      </c>
      <c r="AC955" s="23">
        <v>0.04</v>
      </c>
      <c r="AD955" s="14" t="str">
        <f>IF(E955=113,"Linn","Iowa ex-Linn")</f>
        <v>Iowa ex-Linn</v>
      </c>
      <c r="AE955" s="23">
        <f>IFERROR(AB955/W955,"N/M")</f>
        <v>0.03549265975240559</v>
      </c>
      <c r="AF955" s="14" t="str">
        <f>B955&amp;"|"&amp;TEXT(E955,"000")&amp;"|"&amp;TEXT(M955,"0.0000")</f>
        <v>2016|105|0.8000</v>
      </c>
      <c r="AG955" s="22" t="str">
        <f>IF(AND(B955&gt;=2015,B955&lt;=2024,C955=19,G955=41,I955=2,K955="A",L955="RBUP",M955&gt;=0.5,M955&lt;=0.85),"IN","OUT")</f>
        <v>IN</v>
      </c>
    </row>
    <row r="956" spans="1:33">
      <c r="A956" s="14" t="s">
        <v>185</v>
      </c>
      <c r="B956" s="16">
        <v>2016</v>
      </c>
      <c r="C956" s="16">
        <v>19</v>
      </c>
      <c r="D956" s="14" t="s">
        <v>80</v>
      </c>
      <c r="E956" s="16">
        <v>105</v>
      </c>
      <c r="F956" s="14" t="s">
        <v>138</v>
      </c>
      <c r="G956" s="16">
        <v>41</v>
      </c>
      <c r="H956" s="14" t="s">
        <v>186</v>
      </c>
      <c r="I956" s="16">
        <v>2</v>
      </c>
      <c r="J956" s="14" t="s">
        <v>83</v>
      </c>
      <c r="K956" s="14" t="s">
        <v>84</v>
      </c>
      <c r="L956" s="14" t="s">
        <v>85</v>
      </c>
      <c r="M956" s="23">
        <v>0.85</v>
      </c>
      <c r="N956" s="16">
        <v>353</v>
      </c>
      <c r="O956" s="16">
        <v>304</v>
      </c>
      <c r="P956" s="16">
        <v>17</v>
      </c>
      <c r="Q956" s="16">
        <v>404</v>
      </c>
      <c r="R956" s="16">
        <v>22</v>
      </c>
      <c r="S956" s="14" t="s">
        <v>86</v>
      </c>
      <c r="T956" s="16">
        <v>66376</v>
      </c>
      <c r="U956" s="16">
        <v>0</v>
      </c>
      <c r="V956" s="18">
        <v>40555401</v>
      </c>
      <c r="W956" s="18">
        <v>2128170</v>
      </c>
      <c r="X956" s="18">
        <v>1041483</v>
      </c>
      <c r="Y956" s="18">
        <v>0</v>
      </c>
      <c r="Z956" s="18">
        <v>0</v>
      </c>
      <c r="AA956" s="18">
        <v>0</v>
      </c>
      <c r="AB956" s="18">
        <v>98980</v>
      </c>
      <c r="AC956" s="23">
        <v>0.05</v>
      </c>
      <c r="AD956" s="14" t="str">
        <f>IF(E956=113,"Linn","Iowa ex-Linn")</f>
        <v>Iowa ex-Linn</v>
      </c>
      <c r="AE956" s="23">
        <f>IFERROR(AB956/W956,"N/M")</f>
        <v>0.04650944238477189</v>
      </c>
      <c r="AF956" s="14" t="str">
        <f>B956&amp;"|"&amp;TEXT(E956,"000")&amp;"|"&amp;TEXT(M956,"0.0000")</f>
        <v>2016|105|0.8500</v>
      </c>
      <c r="AG956" s="22" t="str">
        <f>IF(AND(B956&gt;=2015,B956&lt;=2024,C956=19,G956=41,I956=2,K956="A",L956="RBUP",M956&gt;=0.5,M956&lt;=0.85),"IN","OUT")</f>
        <v>IN</v>
      </c>
    </row>
    <row r="957" spans="1:33">
      <c r="A957" s="14" t="s">
        <v>185</v>
      </c>
      <c r="B957" s="16">
        <v>2016</v>
      </c>
      <c r="C957" s="16">
        <v>19</v>
      </c>
      <c r="D957" s="14" t="s">
        <v>80</v>
      </c>
      <c r="E957" s="16">
        <v>107</v>
      </c>
      <c r="F957" s="14" t="s">
        <v>139</v>
      </c>
      <c r="G957" s="16">
        <v>41</v>
      </c>
      <c r="H957" s="14" t="s">
        <v>186</v>
      </c>
      <c r="I957" s="16">
        <v>2</v>
      </c>
      <c r="J957" s="14" t="s">
        <v>83</v>
      </c>
      <c r="K957" s="14" t="s">
        <v>84</v>
      </c>
      <c r="L957" s="14" t="s">
        <v>85</v>
      </c>
      <c r="M957" s="23">
        <v>0.5</v>
      </c>
      <c r="N957" s="16">
        <v>3</v>
      </c>
      <c r="O957" s="16">
        <v>1</v>
      </c>
      <c r="P957" s="16">
        <v>0</v>
      </c>
      <c r="Q957" s="16">
        <v>1</v>
      </c>
      <c r="R957" s="16">
        <v>0</v>
      </c>
      <c r="S957" s="14" t="s">
        <v>86</v>
      </c>
      <c r="T957" s="16">
        <v>75</v>
      </c>
      <c r="U957" s="16">
        <v>0</v>
      </c>
      <c r="V957" s="18">
        <v>23756</v>
      </c>
      <c r="W957" s="18">
        <v>781</v>
      </c>
      <c r="X957" s="18">
        <v>523</v>
      </c>
      <c r="Y957" s="18">
        <v>0</v>
      </c>
      <c r="Z957" s="18">
        <v>0</v>
      </c>
      <c r="AA957" s="18">
        <v>0</v>
      </c>
      <c r="AB957" s="18">
        <v>0</v>
      </c>
      <c r="AC957" s="23">
        <v>0</v>
      </c>
      <c r="AD957" s="14" t="str">
        <f>IF(E957=113,"Linn","Iowa ex-Linn")</f>
        <v>Iowa ex-Linn</v>
      </c>
      <c r="AE957" s="23">
        <f>IFERROR(AB957/W957,"N/M")</f>
        <v>0.0</v>
      </c>
      <c r="AF957" s="14" t="str">
        <f>B957&amp;"|"&amp;TEXT(E957,"000")&amp;"|"&amp;TEXT(M957,"0.0000")</f>
        <v>2016|107|0.5000</v>
      </c>
      <c r="AG957" s="22" t="str">
        <f>IF(AND(B957&gt;=2015,B957&lt;=2024,C957=19,G957=41,I957=2,K957="A",L957="RBUP",M957&gt;=0.5,M957&lt;=0.85),"IN","OUT")</f>
        <v>IN</v>
      </c>
    </row>
    <row r="958" spans="1:33">
      <c r="A958" s="14" t="s">
        <v>185</v>
      </c>
      <c r="B958" s="16">
        <v>2016</v>
      </c>
      <c r="C958" s="16">
        <v>19</v>
      </c>
      <c r="D958" s="14" t="s">
        <v>80</v>
      </c>
      <c r="E958" s="16">
        <v>107</v>
      </c>
      <c r="F958" s="14" t="s">
        <v>139</v>
      </c>
      <c r="G958" s="16">
        <v>41</v>
      </c>
      <c r="H958" s="14" t="s">
        <v>186</v>
      </c>
      <c r="I958" s="16">
        <v>2</v>
      </c>
      <c r="J958" s="14" t="s">
        <v>83</v>
      </c>
      <c r="K958" s="14" t="s">
        <v>84</v>
      </c>
      <c r="L958" s="14" t="s">
        <v>85</v>
      </c>
      <c r="M958" s="23">
        <v>0.6</v>
      </c>
      <c r="N958" s="16">
        <v>4</v>
      </c>
      <c r="O958" s="16">
        <v>3</v>
      </c>
      <c r="P958" s="16">
        <v>0</v>
      </c>
      <c r="Q958" s="16">
        <v>3</v>
      </c>
      <c r="R958" s="16">
        <v>0</v>
      </c>
      <c r="S958" s="14" t="s">
        <v>86</v>
      </c>
      <c r="T958" s="16">
        <v>264</v>
      </c>
      <c r="U958" s="16">
        <v>0</v>
      </c>
      <c r="V958" s="18">
        <v>107225</v>
      </c>
      <c r="W958" s="18">
        <v>3808</v>
      </c>
      <c r="X958" s="18">
        <v>2436</v>
      </c>
      <c r="Y958" s="18">
        <v>0</v>
      </c>
      <c r="Z958" s="18">
        <v>0</v>
      </c>
      <c r="AA958" s="18">
        <v>0</v>
      </c>
      <c r="AB958" s="18">
        <v>0</v>
      </c>
      <c r="AC958" s="23">
        <v>0</v>
      </c>
      <c r="AD958" s="14" t="str">
        <f>IF(E958=113,"Linn","Iowa ex-Linn")</f>
        <v>Iowa ex-Linn</v>
      </c>
      <c r="AE958" s="23">
        <f>IFERROR(AB958/W958,"N/M")</f>
        <v>0.0</v>
      </c>
      <c r="AF958" s="14" t="str">
        <f>B958&amp;"|"&amp;TEXT(E958,"000")&amp;"|"&amp;TEXT(M958,"0.0000")</f>
        <v>2016|107|0.6000</v>
      </c>
      <c r="AG958" s="22" t="str">
        <f>IF(AND(B958&gt;=2015,B958&lt;=2024,C958=19,G958=41,I958=2,K958="A",L958="RBUP",M958&gt;=0.5,M958&lt;=0.85),"IN","OUT")</f>
        <v>IN</v>
      </c>
    </row>
    <row r="959" spans="1:33">
      <c r="A959" s="14" t="s">
        <v>185</v>
      </c>
      <c r="B959" s="16">
        <v>2016</v>
      </c>
      <c r="C959" s="16">
        <v>19</v>
      </c>
      <c r="D959" s="14" t="s">
        <v>80</v>
      </c>
      <c r="E959" s="16">
        <v>107</v>
      </c>
      <c r="F959" s="14" t="s">
        <v>139</v>
      </c>
      <c r="G959" s="16">
        <v>41</v>
      </c>
      <c r="H959" s="14" t="s">
        <v>186</v>
      </c>
      <c r="I959" s="16">
        <v>2</v>
      </c>
      <c r="J959" s="14" t="s">
        <v>83</v>
      </c>
      <c r="K959" s="14" t="s">
        <v>84</v>
      </c>
      <c r="L959" s="14" t="s">
        <v>85</v>
      </c>
      <c r="M959" s="23">
        <v>0.65</v>
      </c>
      <c r="N959" s="16">
        <v>13</v>
      </c>
      <c r="O959" s="16">
        <v>8</v>
      </c>
      <c r="P959" s="16">
        <v>2</v>
      </c>
      <c r="Q959" s="16">
        <v>9</v>
      </c>
      <c r="R959" s="16">
        <v>2</v>
      </c>
      <c r="S959" s="14" t="s">
        <v>86</v>
      </c>
      <c r="T959" s="16">
        <v>630</v>
      </c>
      <c r="U959" s="16">
        <v>0</v>
      </c>
      <c r="V959" s="18">
        <v>255519</v>
      </c>
      <c r="W959" s="18">
        <v>15788</v>
      </c>
      <c r="X959" s="18">
        <v>9850</v>
      </c>
      <c r="Y959" s="18">
        <v>0</v>
      </c>
      <c r="Z959" s="18">
        <v>0</v>
      </c>
      <c r="AA959" s="18">
        <v>0</v>
      </c>
      <c r="AB959" s="18">
        <v>3216</v>
      </c>
      <c r="AC959" s="23">
        <v>0.2</v>
      </c>
      <c r="AD959" s="14" t="str">
        <f>IF(E959=113,"Linn","Iowa ex-Linn")</f>
        <v>Iowa ex-Linn</v>
      </c>
      <c r="AE959" s="23">
        <f>IFERROR(AB959/W959,"N/M")</f>
        <v>0.20369901190777806</v>
      </c>
      <c r="AF959" s="14" t="str">
        <f>B959&amp;"|"&amp;TEXT(E959,"000")&amp;"|"&amp;TEXT(M959,"0.0000")</f>
        <v>2016|107|0.6500</v>
      </c>
      <c r="AG959" s="22" t="str">
        <f>IF(AND(B959&gt;=2015,B959&lt;=2024,C959=19,G959=41,I959=2,K959="A",L959="RBUP",M959&gt;=0.5,M959&lt;=0.85),"IN","OUT")</f>
        <v>IN</v>
      </c>
    </row>
    <row r="960" spans="1:33">
      <c r="A960" s="14" t="s">
        <v>185</v>
      </c>
      <c r="B960" s="16">
        <v>2016</v>
      </c>
      <c r="C960" s="16">
        <v>19</v>
      </c>
      <c r="D960" s="14" t="s">
        <v>80</v>
      </c>
      <c r="E960" s="16">
        <v>107</v>
      </c>
      <c r="F960" s="14" t="s">
        <v>139</v>
      </c>
      <c r="G960" s="16">
        <v>41</v>
      </c>
      <c r="H960" s="14" t="s">
        <v>186</v>
      </c>
      <c r="I960" s="16">
        <v>2</v>
      </c>
      <c r="J960" s="14" t="s">
        <v>83</v>
      </c>
      <c r="K960" s="14" t="s">
        <v>84</v>
      </c>
      <c r="L960" s="14" t="s">
        <v>85</v>
      </c>
      <c r="M960" s="23">
        <v>0.7</v>
      </c>
      <c r="N960" s="16">
        <v>39</v>
      </c>
      <c r="O960" s="16">
        <v>29</v>
      </c>
      <c r="P960" s="16">
        <v>0</v>
      </c>
      <c r="Q960" s="16">
        <v>53</v>
      </c>
      <c r="R960" s="16">
        <v>0</v>
      </c>
      <c r="S960" s="14" t="s">
        <v>86</v>
      </c>
      <c r="T960" s="16">
        <v>4757</v>
      </c>
      <c r="U960" s="16">
        <v>0</v>
      </c>
      <c r="V960" s="18">
        <v>2136390</v>
      </c>
      <c r="W960" s="18">
        <v>152458</v>
      </c>
      <c r="X960" s="18">
        <v>97603</v>
      </c>
      <c r="Y960" s="18">
        <v>0</v>
      </c>
      <c r="Z960" s="18">
        <v>0</v>
      </c>
      <c r="AA960" s="18">
        <v>0</v>
      </c>
      <c r="AB960" s="18">
        <v>0</v>
      </c>
      <c r="AC960" s="23">
        <v>0</v>
      </c>
      <c r="AD960" s="14" t="str">
        <f>IF(E960=113,"Linn","Iowa ex-Linn")</f>
        <v>Iowa ex-Linn</v>
      </c>
      <c r="AE960" s="23">
        <f>IFERROR(AB960/W960,"N/M")</f>
        <v>0.0</v>
      </c>
      <c r="AF960" s="14" t="str">
        <f>B960&amp;"|"&amp;TEXT(E960,"000")&amp;"|"&amp;TEXT(M960,"0.0000")</f>
        <v>2016|107|0.7000</v>
      </c>
      <c r="AG960" s="22" t="str">
        <f>IF(AND(B960&gt;=2015,B960&lt;=2024,C960=19,G960=41,I960=2,K960="A",L960="RBUP",M960&gt;=0.5,M960&lt;=0.85),"IN","OUT")</f>
        <v>IN</v>
      </c>
    </row>
    <row r="961" spans="1:33">
      <c r="A961" s="14" t="s">
        <v>185</v>
      </c>
      <c r="B961" s="16">
        <v>2016</v>
      </c>
      <c r="C961" s="16">
        <v>19</v>
      </c>
      <c r="D961" s="14" t="s">
        <v>80</v>
      </c>
      <c r="E961" s="16">
        <v>107</v>
      </c>
      <c r="F961" s="14" t="s">
        <v>139</v>
      </c>
      <c r="G961" s="16">
        <v>41</v>
      </c>
      <c r="H961" s="14" t="s">
        <v>186</v>
      </c>
      <c r="I961" s="16">
        <v>2</v>
      </c>
      <c r="J961" s="14" t="s">
        <v>83</v>
      </c>
      <c r="K961" s="14" t="s">
        <v>84</v>
      </c>
      <c r="L961" s="14" t="s">
        <v>85</v>
      </c>
      <c r="M961" s="23">
        <v>0.75</v>
      </c>
      <c r="N961" s="16">
        <v>199</v>
      </c>
      <c r="O961" s="16">
        <v>152</v>
      </c>
      <c r="P961" s="16">
        <v>4</v>
      </c>
      <c r="Q961" s="16">
        <v>286</v>
      </c>
      <c r="R961" s="16">
        <v>4</v>
      </c>
      <c r="S961" s="14" t="s">
        <v>86</v>
      </c>
      <c r="T961" s="16">
        <v>21513</v>
      </c>
      <c r="U961" s="16">
        <v>0</v>
      </c>
      <c r="V961" s="18">
        <v>10779762</v>
      </c>
      <c r="W961" s="18">
        <v>949777</v>
      </c>
      <c r="X961" s="18">
        <v>599161</v>
      </c>
      <c r="Y961" s="18">
        <v>0</v>
      </c>
      <c r="Z961" s="18">
        <v>0</v>
      </c>
      <c r="AA961" s="18">
        <v>0</v>
      </c>
      <c r="AB961" s="18">
        <v>11445</v>
      </c>
      <c r="AC961" s="23">
        <v>0.01</v>
      </c>
      <c r="AD961" s="14" t="str">
        <f>IF(E961=113,"Linn","Iowa ex-Linn")</f>
        <v>Iowa ex-Linn</v>
      </c>
      <c r="AE961" s="23">
        <f>IFERROR(AB961/W961,"N/M")</f>
        <v>0.012050197046254015</v>
      </c>
      <c r="AF961" s="14" t="str">
        <f>B961&amp;"|"&amp;TEXT(E961,"000")&amp;"|"&amp;TEXT(M961,"0.0000")</f>
        <v>2016|107|0.7500</v>
      </c>
      <c r="AG961" s="22" t="str">
        <f>IF(AND(B961&gt;=2015,B961&lt;=2024,C961=19,G961=41,I961=2,K961="A",L961="RBUP",M961&gt;=0.5,M961&lt;=0.85),"IN","OUT")</f>
        <v>IN</v>
      </c>
    </row>
    <row r="962" spans="1:33">
      <c r="A962" s="14" t="s">
        <v>185</v>
      </c>
      <c r="B962" s="16">
        <v>2016</v>
      </c>
      <c r="C962" s="16">
        <v>19</v>
      </c>
      <c r="D962" s="14" t="s">
        <v>80</v>
      </c>
      <c r="E962" s="16">
        <v>107</v>
      </c>
      <c r="F962" s="14" t="s">
        <v>139</v>
      </c>
      <c r="G962" s="16">
        <v>41</v>
      </c>
      <c r="H962" s="14" t="s">
        <v>186</v>
      </c>
      <c r="I962" s="16">
        <v>2</v>
      </c>
      <c r="J962" s="14" t="s">
        <v>83</v>
      </c>
      <c r="K962" s="14" t="s">
        <v>84</v>
      </c>
      <c r="L962" s="14" t="s">
        <v>85</v>
      </c>
      <c r="M962" s="23">
        <v>0.8</v>
      </c>
      <c r="N962" s="16">
        <v>397</v>
      </c>
      <c r="O962" s="16">
        <v>323</v>
      </c>
      <c r="P962" s="16">
        <v>13</v>
      </c>
      <c r="Q962" s="16">
        <v>593</v>
      </c>
      <c r="R962" s="16">
        <v>16</v>
      </c>
      <c r="S962" s="14" t="s">
        <v>86</v>
      </c>
      <c r="T962" s="16">
        <v>65621</v>
      </c>
      <c r="U962" s="16">
        <v>0</v>
      </c>
      <c r="V962" s="18">
        <v>35102637</v>
      </c>
      <c r="W962" s="18">
        <v>3328888</v>
      </c>
      <c r="X962" s="18">
        <v>1975516</v>
      </c>
      <c r="Y962" s="18">
        <v>0</v>
      </c>
      <c r="Z962" s="18">
        <v>0</v>
      </c>
      <c r="AA962" s="18">
        <v>0</v>
      </c>
      <c r="AB962" s="18">
        <v>50604</v>
      </c>
      <c r="AC962" s="23">
        <v>0.02</v>
      </c>
      <c r="AD962" s="14" t="str">
        <f>IF(E962=113,"Linn","Iowa ex-Linn")</f>
        <v>Iowa ex-Linn</v>
      </c>
      <c r="AE962" s="23">
        <f>IFERROR(AB962/W962,"N/M")</f>
        <v>0.015201472683971344</v>
      </c>
      <c r="AF962" s="14" t="str">
        <f>B962&amp;"|"&amp;TEXT(E962,"000")&amp;"|"&amp;TEXT(M962,"0.0000")</f>
        <v>2016|107|0.8000</v>
      </c>
      <c r="AG962" s="22" t="str">
        <f>IF(AND(B962&gt;=2015,B962&lt;=2024,C962=19,G962=41,I962=2,K962="A",L962="RBUP",M962&gt;=0.5,M962&lt;=0.85),"IN","OUT")</f>
        <v>IN</v>
      </c>
    </row>
    <row r="963" spans="1:33">
      <c r="A963" s="14" t="s">
        <v>185</v>
      </c>
      <c r="B963" s="16">
        <v>2016</v>
      </c>
      <c r="C963" s="16">
        <v>19</v>
      </c>
      <c r="D963" s="14" t="s">
        <v>80</v>
      </c>
      <c r="E963" s="16">
        <v>107</v>
      </c>
      <c r="F963" s="14" t="s">
        <v>139</v>
      </c>
      <c r="G963" s="16">
        <v>41</v>
      </c>
      <c r="H963" s="14" t="s">
        <v>186</v>
      </c>
      <c r="I963" s="16">
        <v>2</v>
      </c>
      <c r="J963" s="14" t="s">
        <v>83</v>
      </c>
      <c r="K963" s="14" t="s">
        <v>84</v>
      </c>
      <c r="L963" s="14" t="s">
        <v>85</v>
      </c>
      <c r="M963" s="23">
        <v>0.85</v>
      </c>
      <c r="N963" s="16">
        <v>155</v>
      </c>
      <c r="O963" s="16">
        <v>130</v>
      </c>
      <c r="P963" s="16">
        <v>13</v>
      </c>
      <c r="Q963" s="16">
        <v>264</v>
      </c>
      <c r="R963" s="16">
        <v>15</v>
      </c>
      <c r="S963" s="14" t="s">
        <v>86</v>
      </c>
      <c r="T963" s="16">
        <v>21883</v>
      </c>
      <c r="U963" s="16">
        <v>0</v>
      </c>
      <c r="V963" s="18">
        <v>12574048</v>
      </c>
      <c r="W963" s="18">
        <v>1414152</v>
      </c>
      <c r="X963" s="18">
        <v>642914</v>
      </c>
      <c r="Y963" s="18">
        <v>0</v>
      </c>
      <c r="Z963" s="18">
        <v>0</v>
      </c>
      <c r="AA963" s="18">
        <v>0</v>
      </c>
      <c r="AB963" s="18">
        <v>118150</v>
      </c>
      <c r="AC963" s="23">
        <v>0.08</v>
      </c>
      <c r="AD963" s="14" t="str">
        <f>IF(E963=113,"Linn","Iowa ex-Linn")</f>
        <v>Iowa ex-Linn</v>
      </c>
      <c r="AE963" s="23">
        <f>IFERROR(AB963/W963,"N/M")</f>
        <v>0.08354830315270212</v>
      </c>
      <c r="AF963" s="14" t="str">
        <f>B963&amp;"|"&amp;TEXT(E963,"000")&amp;"|"&amp;TEXT(M963,"0.0000")</f>
        <v>2016|107|0.8500</v>
      </c>
      <c r="AG963" s="22" t="str">
        <f>IF(AND(B963&gt;=2015,B963&lt;=2024,C963=19,G963=41,I963=2,K963="A",L963="RBUP",M963&gt;=0.5,M963&lt;=0.85),"IN","OUT")</f>
        <v>IN</v>
      </c>
    </row>
    <row r="964" spans="1:33">
      <c r="A964" s="14" t="s">
        <v>185</v>
      </c>
      <c r="B964" s="16">
        <v>2016</v>
      </c>
      <c r="C964" s="16">
        <v>19</v>
      </c>
      <c r="D964" s="14" t="s">
        <v>80</v>
      </c>
      <c r="E964" s="16">
        <v>109</v>
      </c>
      <c r="F964" s="14" t="s">
        <v>140</v>
      </c>
      <c r="G964" s="16">
        <v>41</v>
      </c>
      <c r="H964" s="14" t="s">
        <v>186</v>
      </c>
      <c r="I964" s="16">
        <v>2</v>
      </c>
      <c r="J964" s="14" t="s">
        <v>83</v>
      </c>
      <c r="K964" s="14" t="s">
        <v>84</v>
      </c>
      <c r="L964" s="14" t="s">
        <v>85</v>
      </c>
      <c r="M964" s="23">
        <v>0.5</v>
      </c>
      <c r="N964" s="16">
        <v>5</v>
      </c>
      <c r="O964" s="16">
        <v>5</v>
      </c>
      <c r="P964" s="16">
        <v>0</v>
      </c>
      <c r="Q964" s="16">
        <v>7</v>
      </c>
      <c r="R964" s="16">
        <v>0</v>
      </c>
      <c r="S964" s="14" t="s">
        <v>86</v>
      </c>
      <c r="T964" s="16">
        <v>827</v>
      </c>
      <c r="U964" s="16">
        <v>0</v>
      </c>
      <c r="V964" s="18">
        <v>301448</v>
      </c>
      <c r="W964" s="18">
        <v>1354</v>
      </c>
      <c r="X964" s="18">
        <v>1017</v>
      </c>
      <c r="Y964" s="18">
        <v>0</v>
      </c>
      <c r="Z964" s="18">
        <v>0</v>
      </c>
      <c r="AA964" s="18">
        <v>0</v>
      </c>
      <c r="AB964" s="18">
        <v>0</v>
      </c>
      <c r="AC964" s="23">
        <v>0</v>
      </c>
      <c r="AD964" s="14" t="str">
        <f>IF(E964=113,"Linn","Iowa ex-Linn")</f>
        <v>Iowa ex-Linn</v>
      </c>
      <c r="AE964" s="23">
        <f>IFERROR(AB964/W964,"N/M")</f>
        <v>0.0</v>
      </c>
      <c r="AF964" s="14" t="str">
        <f>B964&amp;"|"&amp;TEXT(E964,"000")&amp;"|"&amp;TEXT(M964,"0.0000")</f>
        <v>2016|109|0.5000</v>
      </c>
      <c r="AG964" s="22" t="str">
        <f>IF(AND(B964&gt;=2015,B964&lt;=2024,C964=19,G964=41,I964=2,K964="A",L964="RBUP",M964&gt;=0.5,M964&lt;=0.85),"IN","OUT")</f>
        <v>IN</v>
      </c>
    </row>
    <row r="965" spans="1:33">
      <c r="A965" s="14" t="s">
        <v>185</v>
      </c>
      <c r="B965" s="16">
        <v>2016</v>
      </c>
      <c r="C965" s="16">
        <v>19</v>
      </c>
      <c r="D965" s="14" t="s">
        <v>80</v>
      </c>
      <c r="E965" s="16">
        <v>109</v>
      </c>
      <c r="F965" s="14" t="s">
        <v>140</v>
      </c>
      <c r="G965" s="16">
        <v>41</v>
      </c>
      <c r="H965" s="14" t="s">
        <v>186</v>
      </c>
      <c r="I965" s="16">
        <v>2</v>
      </c>
      <c r="J965" s="14" t="s">
        <v>83</v>
      </c>
      <c r="K965" s="14" t="s">
        <v>84</v>
      </c>
      <c r="L965" s="14" t="s">
        <v>85</v>
      </c>
      <c r="M965" s="23">
        <v>0.65</v>
      </c>
      <c r="N965" s="16">
        <v>18</v>
      </c>
      <c r="O965" s="16">
        <v>13</v>
      </c>
      <c r="P965" s="16">
        <v>3</v>
      </c>
      <c r="Q965" s="16">
        <v>13</v>
      </c>
      <c r="R965" s="16">
        <v>3</v>
      </c>
      <c r="S965" s="14" t="s">
        <v>86</v>
      </c>
      <c r="T965" s="16">
        <v>3076</v>
      </c>
      <c r="U965" s="16">
        <v>0</v>
      </c>
      <c r="V965" s="18">
        <v>1277489</v>
      </c>
      <c r="W965" s="18">
        <v>13238</v>
      </c>
      <c r="X965" s="18">
        <v>9804</v>
      </c>
      <c r="Y965" s="18">
        <v>0</v>
      </c>
      <c r="Z965" s="18">
        <v>0</v>
      </c>
      <c r="AA965" s="18">
        <v>0</v>
      </c>
      <c r="AB965" s="18">
        <v>9438</v>
      </c>
      <c r="AC965" s="23">
        <v>0.71</v>
      </c>
      <c r="AD965" s="14" t="str">
        <f>IF(E965=113,"Linn","Iowa ex-Linn")</f>
        <v>Iowa ex-Linn</v>
      </c>
      <c r="AE965" s="23">
        <f>IFERROR(AB965/W965,"N/M")</f>
        <v>0.7129475751624113</v>
      </c>
      <c r="AF965" s="14" t="str">
        <f>B965&amp;"|"&amp;TEXT(E965,"000")&amp;"|"&amp;TEXT(M965,"0.0000")</f>
        <v>2016|109|0.6500</v>
      </c>
      <c r="AG965" s="22" t="str">
        <f>IF(AND(B965&gt;=2015,B965&lt;=2024,C965=19,G965=41,I965=2,K965="A",L965="RBUP",M965&gt;=0.5,M965&lt;=0.85),"IN","OUT")</f>
        <v>IN</v>
      </c>
    </row>
    <row r="966" spans="1:33">
      <c r="A966" s="14" t="s">
        <v>185</v>
      </c>
      <c r="B966" s="16">
        <v>2016</v>
      </c>
      <c r="C966" s="16">
        <v>19</v>
      </c>
      <c r="D966" s="14" t="s">
        <v>80</v>
      </c>
      <c r="E966" s="16">
        <v>109</v>
      </c>
      <c r="F966" s="14" t="s">
        <v>140</v>
      </c>
      <c r="G966" s="16">
        <v>41</v>
      </c>
      <c r="H966" s="14" t="s">
        <v>186</v>
      </c>
      <c r="I966" s="16">
        <v>2</v>
      </c>
      <c r="J966" s="14" t="s">
        <v>83</v>
      </c>
      <c r="K966" s="14" t="s">
        <v>84</v>
      </c>
      <c r="L966" s="14" t="s">
        <v>85</v>
      </c>
      <c r="M966" s="23">
        <v>0.7</v>
      </c>
      <c r="N966" s="16">
        <v>38</v>
      </c>
      <c r="O966" s="16">
        <v>32</v>
      </c>
      <c r="P966" s="16">
        <v>0</v>
      </c>
      <c r="Q966" s="16">
        <v>45</v>
      </c>
      <c r="R966" s="16">
        <v>0</v>
      </c>
      <c r="S966" s="14" t="s">
        <v>86</v>
      </c>
      <c r="T966" s="16">
        <v>3026</v>
      </c>
      <c r="U966" s="16">
        <v>0</v>
      </c>
      <c r="V966" s="18">
        <v>1577073</v>
      </c>
      <c r="W966" s="18">
        <v>34033</v>
      </c>
      <c r="X966" s="18">
        <v>21807</v>
      </c>
      <c r="Y966" s="18">
        <v>0</v>
      </c>
      <c r="Z966" s="18">
        <v>0</v>
      </c>
      <c r="AA966" s="18">
        <v>0</v>
      </c>
      <c r="AB966" s="18">
        <v>0</v>
      </c>
      <c r="AC966" s="23">
        <v>0</v>
      </c>
      <c r="AD966" s="14" t="str">
        <f>IF(E966=113,"Linn","Iowa ex-Linn")</f>
        <v>Iowa ex-Linn</v>
      </c>
      <c r="AE966" s="23">
        <f>IFERROR(AB966/W966,"N/M")</f>
        <v>0.0</v>
      </c>
      <c r="AF966" s="14" t="str">
        <f>B966&amp;"|"&amp;TEXT(E966,"000")&amp;"|"&amp;TEXT(M966,"0.0000")</f>
        <v>2016|109|0.7000</v>
      </c>
      <c r="AG966" s="22" t="str">
        <f>IF(AND(B966&gt;=2015,B966&lt;=2024,C966=19,G966=41,I966=2,K966="A",L966="RBUP",M966&gt;=0.5,M966&lt;=0.85),"IN","OUT")</f>
        <v>IN</v>
      </c>
    </row>
    <row r="967" spans="1:33">
      <c r="A967" s="14" t="s">
        <v>185</v>
      </c>
      <c r="B967" s="16">
        <v>2016</v>
      </c>
      <c r="C967" s="16">
        <v>19</v>
      </c>
      <c r="D967" s="14" t="s">
        <v>80</v>
      </c>
      <c r="E967" s="16">
        <v>109</v>
      </c>
      <c r="F967" s="14" t="s">
        <v>140</v>
      </c>
      <c r="G967" s="16">
        <v>41</v>
      </c>
      <c r="H967" s="14" t="s">
        <v>186</v>
      </c>
      <c r="I967" s="16">
        <v>2</v>
      </c>
      <c r="J967" s="14" t="s">
        <v>83</v>
      </c>
      <c r="K967" s="14" t="s">
        <v>84</v>
      </c>
      <c r="L967" s="14" t="s">
        <v>85</v>
      </c>
      <c r="M967" s="23">
        <v>0.75</v>
      </c>
      <c r="N967" s="16">
        <v>165</v>
      </c>
      <c r="O967" s="16">
        <v>150</v>
      </c>
      <c r="P967" s="16">
        <v>5</v>
      </c>
      <c r="Q967" s="16">
        <v>213</v>
      </c>
      <c r="R967" s="16">
        <v>6</v>
      </c>
      <c r="S967" s="14" t="s">
        <v>86</v>
      </c>
      <c r="T967" s="16">
        <v>21543</v>
      </c>
      <c r="U967" s="16">
        <v>0</v>
      </c>
      <c r="V967" s="18">
        <v>11909136</v>
      </c>
      <c r="W967" s="18">
        <v>356019</v>
      </c>
      <c r="X967" s="18">
        <v>228239</v>
      </c>
      <c r="Y967" s="18">
        <v>0</v>
      </c>
      <c r="Z967" s="18">
        <v>0</v>
      </c>
      <c r="AA967" s="18">
        <v>0</v>
      </c>
      <c r="AB967" s="18">
        <v>42920</v>
      </c>
      <c r="AC967" s="23">
        <v>0.12</v>
      </c>
      <c r="AD967" s="14" t="str">
        <f>IF(E967=113,"Linn","Iowa ex-Linn")</f>
        <v>Iowa ex-Linn</v>
      </c>
      <c r="AE967" s="23">
        <f>IFERROR(AB967/W967,"N/M")</f>
        <v>0.12055536361823385</v>
      </c>
      <c r="AF967" s="14" t="str">
        <f>B967&amp;"|"&amp;TEXT(E967,"000")&amp;"|"&amp;TEXT(M967,"0.0000")</f>
        <v>2016|109|0.7500</v>
      </c>
      <c r="AG967" s="22" t="str">
        <f>IF(AND(B967&gt;=2015,B967&lt;=2024,C967=19,G967=41,I967=2,K967="A",L967="RBUP",M967&gt;=0.5,M967&lt;=0.85),"IN","OUT")</f>
        <v>IN</v>
      </c>
    </row>
    <row r="968" spans="1:33">
      <c r="A968" s="14" t="s">
        <v>185</v>
      </c>
      <c r="B968" s="16">
        <v>2016</v>
      </c>
      <c r="C968" s="16">
        <v>19</v>
      </c>
      <c r="D968" s="14" t="s">
        <v>80</v>
      </c>
      <c r="E968" s="16">
        <v>109</v>
      </c>
      <c r="F968" s="14" t="s">
        <v>140</v>
      </c>
      <c r="G968" s="16">
        <v>41</v>
      </c>
      <c r="H968" s="14" t="s">
        <v>186</v>
      </c>
      <c r="I968" s="16">
        <v>2</v>
      </c>
      <c r="J968" s="14" t="s">
        <v>83</v>
      </c>
      <c r="K968" s="14" t="s">
        <v>84</v>
      </c>
      <c r="L968" s="14" t="s">
        <v>85</v>
      </c>
      <c r="M968" s="23">
        <v>0.8</v>
      </c>
      <c r="N968" s="16">
        <v>535</v>
      </c>
      <c r="O968" s="16">
        <v>484</v>
      </c>
      <c r="P968" s="16">
        <v>18</v>
      </c>
      <c r="Q968" s="16">
        <v>868</v>
      </c>
      <c r="R968" s="16">
        <v>22</v>
      </c>
      <c r="S968" s="14" t="s">
        <v>86</v>
      </c>
      <c r="T968" s="16">
        <v>101957</v>
      </c>
      <c r="U968" s="16">
        <v>0</v>
      </c>
      <c r="V968" s="18">
        <v>60604336</v>
      </c>
      <c r="W968" s="18">
        <v>2399916</v>
      </c>
      <c r="X968" s="18">
        <v>1368491</v>
      </c>
      <c r="Y968" s="18">
        <v>0</v>
      </c>
      <c r="Z968" s="18">
        <v>0</v>
      </c>
      <c r="AA968" s="18">
        <v>0</v>
      </c>
      <c r="AB968" s="18">
        <v>62123</v>
      </c>
      <c r="AC968" s="23">
        <v>0.03</v>
      </c>
      <c r="AD968" s="14" t="str">
        <f>IF(E968=113,"Linn","Iowa ex-Linn")</f>
        <v>Iowa ex-Linn</v>
      </c>
      <c r="AE968" s="23">
        <f>IFERROR(AB968/W968,"N/M")</f>
        <v>0.025885489325459723</v>
      </c>
      <c r="AF968" s="14" t="str">
        <f>B968&amp;"|"&amp;TEXT(E968,"000")&amp;"|"&amp;TEXT(M968,"0.0000")</f>
        <v>2016|109|0.8000</v>
      </c>
      <c r="AG968" s="22" t="str">
        <f>IF(AND(B968&gt;=2015,B968&lt;=2024,C968=19,G968=41,I968=2,K968="A",L968="RBUP",M968&gt;=0.5,M968&lt;=0.85),"IN","OUT")</f>
        <v>IN</v>
      </c>
    </row>
    <row r="969" spans="1:33">
      <c r="A969" s="14" t="s">
        <v>185</v>
      </c>
      <c r="B969" s="16">
        <v>2016</v>
      </c>
      <c r="C969" s="16">
        <v>19</v>
      </c>
      <c r="D969" s="14" t="s">
        <v>80</v>
      </c>
      <c r="E969" s="16">
        <v>109</v>
      </c>
      <c r="F969" s="14" t="s">
        <v>140</v>
      </c>
      <c r="G969" s="16">
        <v>41</v>
      </c>
      <c r="H969" s="14" t="s">
        <v>186</v>
      </c>
      <c r="I969" s="16">
        <v>2</v>
      </c>
      <c r="J969" s="14" t="s">
        <v>83</v>
      </c>
      <c r="K969" s="14" t="s">
        <v>84</v>
      </c>
      <c r="L969" s="14" t="s">
        <v>85</v>
      </c>
      <c r="M969" s="23">
        <v>0.85</v>
      </c>
      <c r="N969" s="16">
        <v>635</v>
      </c>
      <c r="O969" s="16">
        <v>566</v>
      </c>
      <c r="P969" s="16">
        <v>49</v>
      </c>
      <c r="Q969" s="16">
        <v>900</v>
      </c>
      <c r="R969" s="16">
        <v>55</v>
      </c>
      <c r="S969" s="14" t="s">
        <v>86</v>
      </c>
      <c r="T969" s="16">
        <v>159869</v>
      </c>
      <c r="U969" s="16">
        <v>0</v>
      </c>
      <c r="V969" s="18">
        <v>100830443</v>
      </c>
      <c r="W969" s="18">
        <v>4735017</v>
      </c>
      <c r="X969" s="18">
        <v>2288261</v>
      </c>
      <c r="Y969" s="18">
        <v>0</v>
      </c>
      <c r="Z969" s="18">
        <v>0</v>
      </c>
      <c r="AA969" s="18">
        <v>0</v>
      </c>
      <c r="AB969" s="18">
        <v>230633</v>
      </c>
      <c r="AC969" s="23">
        <v>0.05</v>
      </c>
      <c r="AD969" s="14" t="str">
        <f>IF(E969=113,"Linn","Iowa ex-Linn")</f>
        <v>Iowa ex-Linn</v>
      </c>
      <c r="AE969" s="23">
        <f>IFERROR(AB969/W969,"N/M")</f>
        <v>0.048707956064360486</v>
      </c>
      <c r="AF969" s="14" t="str">
        <f>B969&amp;"|"&amp;TEXT(E969,"000")&amp;"|"&amp;TEXT(M969,"0.0000")</f>
        <v>2016|109|0.8500</v>
      </c>
      <c r="AG969" s="22" t="str">
        <f>IF(AND(B969&gt;=2015,B969&lt;=2024,C969=19,G969=41,I969=2,K969="A",L969="RBUP",M969&gt;=0.5,M969&lt;=0.85),"IN","OUT")</f>
        <v>IN</v>
      </c>
    </row>
    <row r="970" spans="1:33">
      <c r="A970" s="14" t="s">
        <v>185</v>
      </c>
      <c r="B970" s="16">
        <v>2016</v>
      </c>
      <c r="C970" s="16">
        <v>19</v>
      </c>
      <c r="D970" s="14" t="s">
        <v>80</v>
      </c>
      <c r="E970" s="16">
        <v>111</v>
      </c>
      <c r="F970" s="14" t="s">
        <v>141</v>
      </c>
      <c r="G970" s="16">
        <v>41</v>
      </c>
      <c r="H970" s="14" t="s">
        <v>186</v>
      </c>
      <c r="I970" s="16">
        <v>2</v>
      </c>
      <c r="J970" s="14" t="s">
        <v>83</v>
      </c>
      <c r="K970" s="14" t="s">
        <v>84</v>
      </c>
      <c r="L970" s="14" t="s">
        <v>85</v>
      </c>
      <c r="M970" s="23">
        <v>0.5</v>
      </c>
      <c r="N970" s="16">
        <v>3</v>
      </c>
      <c r="O970" s="16">
        <v>2</v>
      </c>
      <c r="P970" s="16">
        <v>0</v>
      </c>
      <c r="Q970" s="16">
        <v>2</v>
      </c>
      <c r="R970" s="16">
        <v>0</v>
      </c>
      <c r="S970" s="14" t="s">
        <v>86</v>
      </c>
      <c r="T970" s="16">
        <v>937</v>
      </c>
      <c r="U970" s="16">
        <v>0</v>
      </c>
      <c r="V970" s="18">
        <v>329711</v>
      </c>
      <c r="W970" s="18">
        <v>7124</v>
      </c>
      <c r="X970" s="18">
        <v>5700</v>
      </c>
      <c r="Y970" s="18">
        <v>0</v>
      </c>
      <c r="Z970" s="18">
        <v>0</v>
      </c>
      <c r="AA970" s="18">
        <v>0</v>
      </c>
      <c r="AB970" s="18">
        <v>0</v>
      </c>
      <c r="AC970" s="23">
        <v>0</v>
      </c>
      <c r="AD970" s="14" t="str">
        <f>IF(E970=113,"Linn","Iowa ex-Linn")</f>
        <v>Iowa ex-Linn</v>
      </c>
      <c r="AE970" s="23">
        <f>IFERROR(AB970/W970,"N/M")</f>
        <v>0.0</v>
      </c>
      <c r="AF970" s="14" t="str">
        <f>B970&amp;"|"&amp;TEXT(E970,"000")&amp;"|"&amp;TEXT(M970,"0.0000")</f>
        <v>2016|111|0.5000</v>
      </c>
      <c r="AG970" s="22" t="str">
        <f>IF(AND(B970&gt;=2015,B970&lt;=2024,C970=19,G970=41,I970=2,K970="A",L970="RBUP",M970&gt;=0.5,M970&lt;=0.85),"IN","OUT")</f>
        <v>IN</v>
      </c>
    </row>
    <row r="971" spans="1:33">
      <c r="A971" s="14" t="s">
        <v>185</v>
      </c>
      <c r="B971" s="16">
        <v>2016</v>
      </c>
      <c r="C971" s="16">
        <v>19</v>
      </c>
      <c r="D971" s="14" t="s">
        <v>80</v>
      </c>
      <c r="E971" s="16">
        <v>111</v>
      </c>
      <c r="F971" s="14" t="s">
        <v>141</v>
      </c>
      <c r="G971" s="16">
        <v>41</v>
      </c>
      <c r="H971" s="14" t="s">
        <v>186</v>
      </c>
      <c r="I971" s="16">
        <v>2</v>
      </c>
      <c r="J971" s="14" t="s">
        <v>83</v>
      </c>
      <c r="K971" s="14" t="s">
        <v>84</v>
      </c>
      <c r="L971" s="14" t="s">
        <v>85</v>
      </c>
      <c r="M971" s="23">
        <v>0.55</v>
      </c>
      <c r="N971" s="16">
        <v>6</v>
      </c>
      <c r="O971" s="16">
        <v>6</v>
      </c>
      <c r="P971" s="16">
        <v>0</v>
      </c>
      <c r="Q971" s="16">
        <v>15</v>
      </c>
      <c r="R971" s="16">
        <v>0</v>
      </c>
      <c r="S971" s="14" t="s">
        <v>86</v>
      </c>
      <c r="T971" s="16">
        <v>539</v>
      </c>
      <c r="U971" s="16">
        <v>0</v>
      </c>
      <c r="V971" s="18">
        <v>197075</v>
      </c>
      <c r="W971" s="18">
        <v>7725</v>
      </c>
      <c r="X971" s="18">
        <v>4944</v>
      </c>
      <c r="Y971" s="18">
        <v>0</v>
      </c>
      <c r="Z971" s="18">
        <v>0</v>
      </c>
      <c r="AA971" s="18">
        <v>0</v>
      </c>
      <c r="AB971" s="18">
        <v>0</v>
      </c>
      <c r="AC971" s="23">
        <v>0</v>
      </c>
      <c r="AD971" s="14" t="str">
        <f>IF(E971=113,"Linn","Iowa ex-Linn")</f>
        <v>Iowa ex-Linn</v>
      </c>
      <c r="AE971" s="23">
        <f>IFERROR(AB971/W971,"N/M")</f>
        <v>0.0</v>
      </c>
      <c r="AF971" s="14" t="str">
        <f>B971&amp;"|"&amp;TEXT(E971,"000")&amp;"|"&amp;TEXT(M971,"0.0000")</f>
        <v>2016|111|0.5500</v>
      </c>
      <c r="AG971" s="22" t="str">
        <f>IF(AND(B971&gt;=2015,B971&lt;=2024,C971=19,G971=41,I971=2,K971="A",L971="RBUP",M971&gt;=0.5,M971&lt;=0.85),"IN","OUT")</f>
        <v>IN</v>
      </c>
    </row>
    <row r="972" spans="1:33">
      <c r="A972" s="14" t="s">
        <v>185</v>
      </c>
      <c r="B972" s="16">
        <v>2016</v>
      </c>
      <c r="C972" s="16">
        <v>19</v>
      </c>
      <c r="D972" s="14" t="s">
        <v>80</v>
      </c>
      <c r="E972" s="16">
        <v>111</v>
      </c>
      <c r="F972" s="14" t="s">
        <v>141</v>
      </c>
      <c r="G972" s="16">
        <v>41</v>
      </c>
      <c r="H972" s="14" t="s">
        <v>186</v>
      </c>
      <c r="I972" s="16">
        <v>2</v>
      </c>
      <c r="J972" s="14" t="s">
        <v>83</v>
      </c>
      <c r="K972" s="14" t="s">
        <v>84</v>
      </c>
      <c r="L972" s="14" t="s">
        <v>85</v>
      </c>
      <c r="M972" s="23">
        <v>0.6</v>
      </c>
      <c r="N972" s="16">
        <v>6</v>
      </c>
      <c r="O972" s="16">
        <v>6</v>
      </c>
      <c r="P972" s="16">
        <v>0</v>
      </c>
      <c r="Q972" s="16">
        <v>6</v>
      </c>
      <c r="R972" s="16">
        <v>0</v>
      </c>
      <c r="S972" s="14" t="s">
        <v>86</v>
      </c>
      <c r="T972" s="16">
        <v>571</v>
      </c>
      <c r="U972" s="16">
        <v>0</v>
      </c>
      <c r="V972" s="18">
        <v>227743</v>
      </c>
      <c r="W972" s="18">
        <v>8908</v>
      </c>
      <c r="X972" s="18">
        <v>6631</v>
      </c>
      <c r="Y972" s="18">
        <v>0</v>
      </c>
      <c r="Z972" s="18">
        <v>0</v>
      </c>
      <c r="AA972" s="18">
        <v>0</v>
      </c>
      <c r="AB972" s="18">
        <v>0</v>
      </c>
      <c r="AC972" s="23">
        <v>0</v>
      </c>
      <c r="AD972" s="14" t="str">
        <f>IF(E972=113,"Linn","Iowa ex-Linn")</f>
        <v>Iowa ex-Linn</v>
      </c>
      <c r="AE972" s="23">
        <f>IFERROR(AB972/W972,"N/M")</f>
        <v>0.0</v>
      </c>
      <c r="AF972" s="14" t="str">
        <f>B972&amp;"|"&amp;TEXT(E972,"000")&amp;"|"&amp;TEXT(M972,"0.0000")</f>
        <v>2016|111|0.6000</v>
      </c>
      <c r="AG972" s="22" t="str">
        <f>IF(AND(B972&gt;=2015,B972&lt;=2024,C972=19,G972=41,I972=2,K972="A",L972="RBUP",M972&gt;=0.5,M972&lt;=0.85),"IN","OUT")</f>
        <v>IN</v>
      </c>
    </row>
    <row r="973" spans="1:33">
      <c r="A973" s="14" t="s">
        <v>185</v>
      </c>
      <c r="B973" s="16">
        <v>2016</v>
      </c>
      <c r="C973" s="16">
        <v>19</v>
      </c>
      <c r="D973" s="14" t="s">
        <v>80</v>
      </c>
      <c r="E973" s="16">
        <v>111</v>
      </c>
      <c r="F973" s="14" t="s">
        <v>141</v>
      </c>
      <c r="G973" s="16">
        <v>41</v>
      </c>
      <c r="H973" s="14" t="s">
        <v>186</v>
      </c>
      <c r="I973" s="16">
        <v>2</v>
      </c>
      <c r="J973" s="14" t="s">
        <v>83</v>
      </c>
      <c r="K973" s="14" t="s">
        <v>84</v>
      </c>
      <c r="L973" s="14" t="s">
        <v>85</v>
      </c>
      <c r="M973" s="23">
        <v>0.65</v>
      </c>
      <c r="N973" s="16">
        <v>19</v>
      </c>
      <c r="O973" s="16">
        <v>12</v>
      </c>
      <c r="P973" s="16">
        <v>0</v>
      </c>
      <c r="Q973" s="16">
        <v>27</v>
      </c>
      <c r="R973" s="16">
        <v>0</v>
      </c>
      <c r="S973" s="14" t="s">
        <v>86</v>
      </c>
      <c r="T973" s="16">
        <v>1217</v>
      </c>
      <c r="U973" s="16">
        <v>0</v>
      </c>
      <c r="V973" s="18">
        <v>429535</v>
      </c>
      <c r="W973" s="18">
        <v>34344</v>
      </c>
      <c r="X973" s="18">
        <v>20401</v>
      </c>
      <c r="Y973" s="18">
        <v>0</v>
      </c>
      <c r="Z973" s="18">
        <v>0</v>
      </c>
      <c r="AA973" s="18">
        <v>0</v>
      </c>
      <c r="AB973" s="18">
        <v>0</v>
      </c>
      <c r="AC973" s="23">
        <v>0</v>
      </c>
      <c r="AD973" s="14" t="str">
        <f>IF(E973=113,"Linn","Iowa ex-Linn")</f>
        <v>Iowa ex-Linn</v>
      </c>
      <c r="AE973" s="23">
        <f>IFERROR(AB973/W973,"N/M")</f>
        <v>0.0</v>
      </c>
      <c r="AF973" s="14" t="str">
        <f>B973&amp;"|"&amp;TEXT(E973,"000")&amp;"|"&amp;TEXT(M973,"0.0000")</f>
        <v>2016|111|0.6500</v>
      </c>
      <c r="AG973" s="22" t="str">
        <f>IF(AND(B973&gt;=2015,B973&lt;=2024,C973=19,G973=41,I973=2,K973="A",L973="RBUP",M973&gt;=0.5,M973&lt;=0.85),"IN","OUT")</f>
        <v>IN</v>
      </c>
    </row>
    <row r="974" spans="1:33">
      <c r="A974" s="14" t="s">
        <v>185</v>
      </c>
      <c r="B974" s="16">
        <v>2016</v>
      </c>
      <c r="C974" s="16">
        <v>19</v>
      </c>
      <c r="D974" s="14" t="s">
        <v>80</v>
      </c>
      <c r="E974" s="16">
        <v>111</v>
      </c>
      <c r="F974" s="14" t="s">
        <v>141</v>
      </c>
      <c r="G974" s="16">
        <v>41</v>
      </c>
      <c r="H974" s="14" t="s">
        <v>186</v>
      </c>
      <c r="I974" s="16">
        <v>2</v>
      </c>
      <c r="J974" s="14" t="s">
        <v>83</v>
      </c>
      <c r="K974" s="14" t="s">
        <v>84</v>
      </c>
      <c r="L974" s="14" t="s">
        <v>85</v>
      </c>
      <c r="M974" s="23">
        <v>0.7</v>
      </c>
      <c r="N974" s="16">
        <v>60</v>
      </c>
      <c r="O974" s="16">
        <v>45</v>
      </c>
      <c r="P974" s="16">
        <v>0</v>
      </c>
      <c r="Q974" s="16">
        <v>70</v>
      </c>
      <c r="R974" s="16">
        <v>0</v>
      </c>
      <c r="S974" s="14" t="s">
        <v>86</v>
      </c>
      <c r="T974" s="16">
        <v>3606</v>
      </c>
      <c r="U974" s="16">
        <v>0</v>
      </c>
      <c r="V974" s="18">
        <v>1537936</v>
      </c>
      <c r="W974" s="18">
        <v>121424</v>
      </c>
      <c r="X974" s="18">
        <v>79625</v>
      </c>
      <c r="Y974" s="18">
        <v>0</v>
      </c>
      <c r="Z974" s="18">
        <v>0</v>
      </c>
      <c r="AA974" s="18">
        <v>0</v>
      </c>
      <c r="AB974" s="18">
        <v>0</v>
      </c>
      <c r="AC974" s="23">
        <v>0</v>
      </c>
      <c r="AD974" s="14" t="str">
        <f>IF(E974=113,"Linn","Iowa ex-Linn")</f>
        <v>Iowa ex-Linn</v>
      </c>
      <c r="AE974" s="23">
        <f>IFERROR(AB974/W974,"N/M")</f>
        <v>0.0</v>
      </c>
      <c r="AF974" s="14" t="str">
        <f>B974&amp;"|"&amp;TEXT(E974,"000")&amp;"|"&amp;TEXT(M974,"0.0000")</f>
        <v>2016|111|0.7000</v>
      </c>
      <c r="AG974" s="22" t="str">
        <f>IF(AND(B974&gt;=2015,B974&lt;=2024,C974=19,G974=41,I974=2,K974="A",L974="RBUP",M974&gt;=0.5,M974&lt;=0.85),"IN","OUT")</f>
        <v>IN</v>
      </c>
    </row>
    <row r="975" spans="1:33">
      <c r="A975" s="14" t="s">
        <v>185</v>
      </c>
      <c r="B975" s="16">
        <v>2016</v>
      </c>
      <c r="C975" s="16">
        <v>19</v>
      </c>
      <c r="D975" s="14" t="s">
        <v>80</v>
      </c>
      <c r="E975" s="16">
        <v>111</v>
      </c>
      <c r="F975" s="14" t="s">
        <v>141</v>
      </c>
      <c r="G975" s="16">
        <v>41</v>
      </c>
      <c r="H975" s="14" t="s">
        <v>186</v>
      </c>
      <c r="I975" s="16">
        <v>2</v>
      </c>
      <c r="J975" s="14" t="s">
        <v>83</v>
      </c>
      <c r="K975" s="14" t="s">
        <v>84</v>
      </c>
      <c r="L975" s="14" t="s">
        <v>85</v>
      </c>
      <c r="M975" s="23">
        <v>0.75</v>
      </c>
      <c r="N975" s="16">
        <v>153</v>
      </c>
      <c r="O975" s="16">
        <v>130</v>
      </c>
      <c r="P975" s="16">
        <v>4</v>
      </c>
      <c r="Q975" s="16">
        <v>197</v>
      </c>
      <c r="R975" s="16">
        <v>6</v>
      </c>
      <c r="S975" s="14" t="s">
        <v>86</v>
      </c>
      <c r="T975" s="16">
        <v>15182</v>
      </c>
      <c r="U975" s="16">
        <v>0</v>
      </c>
      <c r="V975" s="18">
        <v>7390489</v>
      </c>
      <c r="W975" s="18">
        <v>654600</v>
      </c>
      <c r="X975" s="18">
        <v>439066</v>
      </c>
      <c r="Y975" s="18">
        <v>0</v>
      </c>
      <c r="Z975" s="18">
        <v>0</v>
      </c>
      <c r="AA975" s="18">
        <v>0</v>
      </c>
      <c r="AB975" s="18">
        <v>17052</v>
      </c>
      <c r="AC975" s="23">
        <v>0.03</v>
      </c>
      <c r="AD975" s="14" t="str">
        <f>IF(E975=113,"Linn","Iowa ex-Linn")</f>
        <v>Iowa ex-Linn</v>
      </c>
      <c r="AE975" s="23">
        <f>IFERROR(AB975/W975,"N/M")</f>
        <v>0.02604949587534372</v>
      </c>
      <c r="AF975" s="14" t="str">
        <f>B975&amp;"|"&amp;TEXT(E975,"000")&amp;"|"&amp;TEXT(M975,"0.0000")</f>
        <v>2016|111|0.7500</v>
      </c>
      <c r="AG975" s="22" t="str">
        <f>IF(AND(B975&gt;=2015,B975&lt;=2024,C975=19,G975=41,I975=2,K975="A",L975="RBUP",M975&gt;=0.5,M975&lt;=0.85),"IN","OUT")</f>
        <v>IN</v>
      </c>
    </row>
    <row r="976" spans="1:33">
      <c r="A976" s="14" t="s">
        <v>185</v>
      </c>
      <c r="B976" s="16">
        <v>2016</v>
      </c>
      <c r="C976" s="16">
        <v>19</v>
      </c>
      <c r="D976" s="14" t="s">
        <v>80</v>
      </c>
      <c r="E976" s="16">
        <v>111</v>
      </c>
      <c r="F976" s="14" t="s">
        <v>141</v>
      </c>
      <c r="G976" s="16">
        <v>41</v>
      </c>
      <c r="H976" s="14" t="s">
        <v>186</v>
      </c>
      <c r="I976" s="16">
        <v>2</v>
      </c>
      <c r="J976" s="14" t="s">
        <v>83</v>
      </c>
      <c r="K976" s="14" t="s">
        <v>84</v>
      </c>
      <c r="L976" s="14" t="s">
        <v>85</v>
      </c>
      <c r="M976" s="23">
        <v>0.8</v>
      </c>
      <c r="N976" s="16">
        <v>212</v>
      </c>
      <c r="O976" s="16">
        <v>177</v>
      </c>
      <c r="P976" s="16">
        <v>11</v>
      </c>
      <c r="Q976" s="16">
        <v>301</v>
      </c>
      <c r="R976" s="16">
        <v>16</v>
      </c>
      <c r="S976" s="14" t="s">
        <v>86</v>
      </c>
      <c r="T976" s="16">
        <v>33111</v>
      </c>
      <c r="U976" s="16">
        <v>0</v>
      </c>
      <c r="V976" s="18">
        <v>16931144</v>
      </c>
      <c r="W976" s="18">
        <v>1663231</v>
      </c>
      <c r="X976" s="18">
        <v>1033413</v>
      </c>
      <c r="Y976" s="18">
        <v>0</v>
      </c>
      <c r="Z976" s="18">
        <v>0</v>
      </c>
      <c r="AA976" s="18">
        <v>0</v>
      </c>
      <c r="AB976" s="18">
        <v>64966</v>
      </c>
      <c r="AC976" s="23">
        <v>0.04</v>
      </c>
      <c r="AD976" s="14" t="str">
        <f>IF(E976=113,"Linn","Iowa ex-Linn")</f>
        <v>Iowa ex-Linn</v>
      </c>
      <c r="AE976" s="23">
        <f>IFERROR(AB976/W976,"N/M")</f>
        <v>0.03906011852833431</v>
      </c>
      <c r="AF976" s="14" t="str">
        <f>B976&amp;"|"&amp;TEXT(E976,"000")&amp;"|"&amp;TEXT(M976,"0.0000")</f>
        <v>2016|111|0.8000</v>
      </c>
      <c r="AG976" s="22" t="str">
        <f>IF(AND(B976&gt;=2015,B976&lt;=2024,C976=19,G976=41,I976=2,K976="A",L976="RBUP",M976&gt;=0.5,M976&lt;=0.85),"IN","OUT")</f>
        <v>IN</v>
      </c>
    </row>
    <row r="977" spans="1:33">
      <c r="A977" s="14" t="s">
        <v>185</v>
      </c>
      <c r="B977" s="16">
        <v>2016</v>
      </c>
      <c r="C977" s="16">
        <v>19</v>
      </c>
      <c r="D977" s="14" t="s">
        <v>80</v>
      </c>
      <c r="E977" s="16">
        <v>111</v>
      </c>
      <c r="F977" s="14" t="s">
        <v>141</v>
      </c>
      <c r="G977" s="16">
        <v>41</v>
      </c>
      <c r="H977" s="14" t="s">
        <v>186</v>
      </c>
      <c r="I977" s="16">
        <v>2</v>
      </c>
      <c r="J977" s="14" t="s">
        <v>83</v>
      </c>
      <c r="K977" s="14" t="s">
        <v>84</v>
      </c>
      <c r="L977" s="14" t="s">
        <v>85</v>
      </c>
      <c r="M977" s="23">
        <v>0.85</v>
      </c>
      <c r="N977" s="16">
        <v>57</v>
      </c>
      <c r="O977" s="16">
        <v>49</v>
      </c>
      <c r="P977" s="16">
        <v>5</v>
      </c>
      <c r="Q977" s="16">
        <v>70</v>
      </c>
      <c r="R977" s="16">
        <v>7</v>
      </c>
      <c r="S977" s="14" t="s">
        <v>86</v>
      </c>
      <c r="T977" s="16">
        <v>12827</v>
      </c>
      <c r="U977" s="16">
        <v>0</v>
      </c>
      <c r="V977" s="18">
        <v>7141890</v>
      </c>
      <c r="W977" s="18">
        <v>726525</v>
      </c>
      <c r="X977" s="18">
        <v>370356</v>
      </c>
      <c r="Y977" s="18">
        <v>0</v>
      </c>
      <c r="Z977" s="18">
        <v>0</v>
      </c>
      <c r="AA977" s="18">
        <v>0</v>
      </c>
      <c r="AB977" s="18">
        <v>306012</v>
      </c>
      <c r="AC977" s="23">
        <v>0.42</v>
      </c>
      <c r="AD977" s="14" t="str">
        <f>IF(E977=113,"Linn","Iowa ex-Linn")</f>
        <v>Iowa ex-Linn</v>
      </c>
      <c r="AE977" s="23">
        <f>IFERROR(AB977/W977,"N/M")</f>
        <v>0.42119954578300817</v>
      </c>
      <c r="AF977" s="14" t="str">
        <f>B977&amp;"|"&amp;TEXT(E977,"000")&amp;"|"&amp;TEXT(M977,"0.0000")</f>
        <v>2016|111|0.8500</v>
      </c>
      <c r="AG977" s="22" t="str">
        <f>IF(AND(B977&gt;=2015,B977&lt;=2024,C977=19,G977=41,I977=2,K977="A",L977="RBUP",M977&gt;=0.5,M977&lt;=0.85),"IN","OUT")</f>
        <v>IN</v>
      </c>
    </row>
    <row r="978" spans="1:33">
      <c r="A978" s="14" t="s">
        <v>185</v>
      </c>
      <c r="B978" s="16">
        <v>2016</v>
      </c>
      <c r="C978" s="16">
        <v>19</v>
      </c>
      <c r="D978" s="14" t="s">
        <v>80</v>
      </c>
      <c r="E978" s="16">
        <v>113</v>
      </c>
      <c r="F978" s="14" t="s">
        <v>142</v>
      </c>
      <c r="G978" s="16">
        <v>41</v>
      </c>
      <c r="H978" s="14" t="s">
        <v>186</v>
      </c>
      <c r="I978" s="16">
        <v>2</v>
      </c>
      <c r="J978" s="14" t="s">
        <v>83</v>
      </c>
      <c r="K978" s="14" t="s">
        <v>84</v>
      </c>
      <c r="L978" s="14" t="s">
        <v>85</v>
      </c>
      <c r="M978" s="23">
        <v>0.6</v>
      </c>
      <c r="N978" s="16">
        <v>1</v>
      </c>
      <c r="O978" s="16">
        <v>0</v>
      </c>
      <c r="P978" s="16">
        <v>0</v>
      </c>
      <c r="Q978" s="16">
        <v>0</v>
      </c>
      <c r="R978" s="16">
        <v>0</v>
      </c>
      <c r="S978" s="14" t="s">
        <v>86</v>
      </c>
      <c r="T978" s="16">
        <v>0</v>
      </c>
      <c r="U978" s="16">
        <v>0</v>
      </c>
      <c r="V978" s="18">
        <v>0</v>
      </c>
      <c r="W978" s="18">
        <v>0</v>
      </c>
      <c r="X978" s="18">
        <v>0</v>
      </c>
      <c r="Y978" s="18">
        <v>0</v>
      </c>
      <c r="Z978" s="18">
        <v>0</v>
      </c>
      <c r="AA978" s="18">
        <v>0</v>
      </c>
      <c r="AB978" s="18">
        <v>0</v>
      </c>
      <c r="AC978" s="23">
        <v>0</v>
      </c>
      <c r="AD978" s="14" t="str">
        <f>IF(E978=113,"Linn","Iowa ex-Linn")</f>
        <v>Linn</v>
      </c>
      <c r="AE978" s="23" t="str">
        <f>IFERROR(AB978/W978,"N/M")</f>
        <v>N/M</v>
      </c>
      <c r="AF978" s="14" t="str">
        <f>B978&amp;"|"&amp;TEXT(E978,"000")&amp;"|"&amp;TEXT(M978,"0.0000")</f>
        <v>2016|113|0.6000</v>
      </c>
      <c r="AG978" s="22" t="str">
        <f>IF(AND(B978&gt;=2015,B978&lt;=2024,C978=19,G978=41,I978=2,K978="A",L978="RBUP",M978&gt;=0.5,M978&lt;=0.85),"IN","OUT")</f>
        <v>IN</v>
      </c>
    </row>
    <row r="979" spans="1:33">
      <c r="A979" s="14" t="s">
        <v>185</v>
      </c>
      <c r="B979" s="16">
        <v>2016</v>
      </c>
      <c r="C979" s="16">
        <v>19</v>
      </c>
      <c r="D979" s="14" t="s">
        <v>80</v>
      </c>
      <c r="E979" s="16">
        <v>113</v>
      </c>
      <c r="F979" s="14" t="s">
        <v>142</v>
      </c>
      <c r="G979" s="16">
        <v>41</v>
      </c>
      <c r="H979" s="14" t="s">
        <v>186</v>
      </c>
      <c r="I979" s="16">
        <v>2</v>
      </c>
      <c r="J979" s="14" t="s">
        <v>83</v>
      </c>
      <c r="K979" s="14" t="s">
        <v>84</v>
      </c>
      <c r="L979" s="14" t="s">
        <v>85</v>
      </c>
      <c r="M979" s="23">
        <v>0.65</v>
      </c>
      <c r="N979" s="16">
        <v>6</v>
      </c>
      <c r="O979" s="16">
        <v>5</v>
      </c>
      <c r="P979" s="16">
        <v>0</v>
      </c>
      <c r="Q979" s="16">
        <v>5</v>
      </c>
      <c r="R979" s="16">
        <v>0</v>
      </c>
      <c r="S979" s="14" t="s">
        <v>86</v>
      </c>
      <c r="T979" s="16">
        <v>242</v>
      </c>
      <c r="U979" s="16">
        <v>0</v>
      </c>
      <c r="V979" s="18">
        <v>100132</v>
      </c>
      <c r="W979" s="18">
        <v>2787</v>
      </c>
      <c r="X979" s="18">
        <v>1644</v>
      </c>
      <c r="Y979" s="18">
        <v>0</v>
      </c>
      <c r="Z979" s="18">
        <v>0</v>
      </c>
      <c r="AA979" s="18">
        <v>0</v>
      </c>
      <c r="AB979" s="18">
        <v>0</v>
      </c>
      <c r="AC979" s="23">
        <v>0</v>
      </c>
      <c r="AD979" s="14" t="str">
        <f>IF(E979=113,"Linn","Iowa ex-Linn")</f>
        <v>Linn</v>
      </c>
      <c r="AE979" s="23">
        <f>IFERROR(AB979/W979,"N/M")</f>
        <v>0.0</v>
      </c>
      <c r="AF979" s="14" t="str">
        <f>B979&amp;"|"&amp;TEXT(E979,"000")&amp;"|"&amp;TEXT(M979,"0.0000")</f>
        <v>2016|113|0.6500</v>
      </c>
      <c r="AG979" s="22" t="str">
        <f>IF(AND(B979&gt;=2015,B979&lt;=2024,C979=19,G979=41,I979=2,K979="A",L979="RBUP",M979&gt;=0.5,M979&lt;=0.85),"IN","OUT")</f>
        <v>IN</v>
      </c>
    </row>
    <row r="980" spans="1:33">
      <c r="A980" s="14" t="s">
        <v>185</v>
      </c>
      <c r="B980" s="16">
        <v>2016</v>
      </c>
      <c r="C980" s="16">
        <v>19</v>
      </c>
      <c r="D980" s="14" t="s">
        <v>80</v>
      </c>
      <c r="E980" s="16">
        <v>113</v>
      </c>
      <c r="F980" s="14" t="s">
        <v>142</v>
      </c>
      <c r="G980" s="16">
        <v>41</v>
      </c>
      <c r="H980" s="14" t="s">
        <v>186</v>
      </c>
      <c r="I980" s="16">
        <v>2</v>
      </c>
      <c r="J980" s="14" t="s">
        <v>83</v>
      </c>
      <c r="K980" s="14" t="s">
        <v>84</v>
      </c>
      <c r="L980" s="14" t="s">
        <v>85</v>
      </c>
      <c r="M980" s="23">
        <v>0.7</v>
      </c>
      <c r="N980" s="16">
        <v>24</v>
      </c>
      <c r="O980" s="16">
        <v>18</v>
      </c>
      <c r="P980" s="16">
        <v>0</v>
      </c>
      <c r="Q980" s="16">
        <v>21</v>
      </c>
      <c r="R980" s="16">
        <v>0</v>
      </c>
      <c r="S980" s="14" t="s">
        <v>86</v>
      </c>
      <c r="T980" s="16">
        <v>1464</v>
      </c>
      <c r="U980" s="16">
        <v>0</v>
      </c>
      <c r="V980" s="18">
        <v>706465</v>
      </c>
      <c r="W980" s="18">
        <v>14071</v>
      </c>
      <c r="X980" s="18">
        <v>9972</v>
      </c>
      <c r="Y980" s="18">
        <v>0</v>
      </c>
      <c r="Z980" s="18">
        <v>0</v>
      </c>
      <c r="AA980" s="18">
        <v>0</v>
      </c>
      <c r="AB980" s="18">
        <v>0</v>
      </c>
      <c r="AC980" s="23">
        <v>0</v>
      </c>
      <c r="AD980" s="14" t="str">
        <f>IF(E980=113,"Linn","Iowa ex-Linn")</f>
        <v>Linn</v>
      </c>
      <c r="AE980" s="23">
        <f>IFERROR(AB980/W980,"N/M")</f>
        <v>0.0</v>
      </c>
      <c r="AF980" s="14" t="str">
        <f>B980&amp;"|"&amp;TEXT(E980,"000")&amp;"|"&amp;TEXT(M980,"0.0000")</f>
        <v>2016|113|0.7000</v>
      </c>
      <c r="AG980" s="22" t="str">
        <f>IF(AND(B980&gt;=2015,B980&lt;=2024,C980=19,G980=41,I980=2,K980="A",L980="RBUP",M980&gt;=0.5,M980&lt;=0.85),"IN","OUT")</f>
        <v>IN</v>
      </c>
    </row>
    <row r="981" spans="1:33">
      <c r="A981" s="14" t="s">
        <v>185</v>
      </c>
      <c r="B981" s="16">
        <v>2016</v>
      </c>
      <c r="C981" s="16">
        <v>19</v>
      </c>
      <c r="D981" s="14" t="s">
        <v>80</v>
      </c>
      <c r="E981" s="16">
        <v>113</v>
      </c>
      <c r="F981" s="14" t="s">
        <v>142</v>
      </c>
      <c r="G981" s="16">
        <v>41</v>
      </c>
      <c r="H981" s="14" t="s">
        <v>186</v>
      </c>
      <c r="I981" s="16">
        <v>2</v>
      </c>
      <c r="J981" s="14" t="s">
        <v>83</v>
      </c>
      <c r="K981" s="14" t="s">
        <v>84</v>
      </c>
      <c r="L981" s="14" t="s">
        <v>85</v>
      </c>
      <c r="M981" s="23">
        <v>0.75</v>
      </c>
      <c r="N981" s="16">
        <v>116</v>
      </c>
      <c r="O981" s="16">
        <v>90</v>
      </c>
      <c r="P981" s="16">
        <v>0</v>
      </c>
      <c r="Q981" s="16">
        <v>127</v>
      </c>
      <c r="R981" s="16">
        <v>0</v>
      </c>
      <c r="S981" s="14" t="s">
        <v>86</v>
      </c>
      <c r="T981" s="16">
        <v>9262</v>
      </c>
      <c r="U981" s="16">
        <v>0</v>
      </c>
      <c r="V981" s="18">
        <v>4824652</v>
      </c>
      <c r="W981" s="18">
        <v>148884</v>
      </c>
      <c r="X981" s="18">
        <v>95478</v>
      </c>
      <c r="Y981" s="18">
        <v>0</v>
      </c>
      <c r="Z981" s="18">
        <v>0</v>
      </c>
      <c r="AA981" s="18">
        <v>0</v>
      </c>
      <c r="AB981" s="18">
        <v>0</v>
      </c>
      <c r="AC981" s="23">
        <v>0</v>
      </c>
      <c r="AD981" s="14" t="str">
        <f>IF(E981=113,"Linn","Iowa ex-Linn")</f>
        <v>Linn</v>
      </c>
      <c r="AE981" s="23">
        <f>IFERROR(AB981/W981,"N/M")</f>
        <v>0.0</v>
      </c>
      <c r="AF981" s="14" t="str">
        <f>B981&amp;"|"&amp;TEXT(E981,"000")&amp;"|"&amp;TEXT(M981,"0.0000")</f>
        <v>2016|113|0.7500</v>
      </c>
      <c r="AG981" s="22" t="str">
        <f>IF(AND(B981&gt;=2015,B981&lt;=2024,C981=19,G981=41,I981=2,K981="A",L981="RBUP",M981&gt;=0.5,M981&lt;=0.85),"IN","OUT")</f>
        <v>IN</v>
      </c>
    </row>
    <row r="982" spans="1:33">
      <c r="A982" s="14" t="s">
        <v>185</v>
      </c>
      <c r="B982" s="16">
        <v>2016</v>
      </c>
      <c r="C982" s="16">
        <v>19</v>
      </c>
      <c r="D982" s="14" t="s">
        <v>80</v>
      </c>
      <c r="E982" s="16">
        <v>113</v>
      </c>
      <c r="F982" s="14" t="s">
        <v>142</v>
      </c>
      <c r="G982" s="16">
        <v>41</v>
      </c>
      <c r="H982" s="14" t="s">
        <v>186</v>
      </c>
      <c r="I982" s="16">
        <v>2</v>
      </c>
      <c r="J982" s="14" t="s">
        <v>83</v>
      </c>
      <c r="K982" s="14" t="s">
        <v>84</v>
      </c>
      <c r="L982" s="14" t="s">
        <v>85</v>
      </c>
      <c r="M982" s="23">
        <v>0.8</v>
      </c>
      <c r="N982" s="16">
        <v>319</v>
      </c>
      <c r="O982" s="16">
        <v>264</v>
      </c>
      <c r="P982" s="16">
        <v>5</v>
      </c>
      <c r="Q982" s="16">
        <v>438</v>
      </c>
      <c r="R982" s="16">
        <v>8</v>
      </c>
      <c r="S982" s="14" t="s">
        <v>86</v>
      </c>
      <c r="T982" s="16">
        <v>49196</v>
      </c>
      <c r="U982" s="16">
        <v>0</v>
      </c>
      <c r="V982" s="18">
        <v>27813722</v>
      </c>
      <c r="W982" s="18">
        <v>1109877</v>
      </c>
      <c r="X982" s="18">
        <v>645894</v>
      </c>
      <c r="Y982" s="18">
        <v>0</v>
      </c>
      <c r="Z982" s="18">
        <v>0</v>
      </c>
      <c r="AA982" s="18">
        <v>0</v>
      </c>
      <c r="AB982" s="18">
        <v>29792</v>
      </c>
      <c r="AC982" s="23">
        <v>0.03</v>
      </c>
      <c r="AD982" s="14" t="str">
        <f>IF(E982=113,"Linn","Iowa ex-Linn")</f>
        <v>Linn</v>
      </c>
      <c r="AE982" s="23">
        <f>IFERROR(AB982/W982,"N/M")</f>
        <v>0.026842614091471397</v>
      </c>
      <c r="AF982" s="14" t="str">
        <f>B982&amp;"|"&amp;TEXT(E982,"000")&amp;"|"&amp;TEXT(M982,"0.0000")</f>
        <v>2016|113|0.8000</v>
      </c>
      <c r="AG982" s="22" t="str">
        <f>IF(AND(B982&gt;=2015,B982&lt;=2024,C982=19,G982=41,I982=2,K982="A",L982="RBUP",M982&gt;=0.5,M982&lt;=0.85),"IN","OUT")</f>
        <v>IN</v>
      </c>
    </row>
    <row r="983" spans="1:33">
      <c r="A983" s="14" t="s">
        <v>185</v>
      </c>
      <c r="B983" s="16">
        <v>2016</v>
      </c>
      <c r="C983" s="16">
        <v>19</v>
      </c>
      <c r="D983" s="14" t="s">
        <v>80</v>
      </c>
      <c r="E983" s="16">
        <v>113</v>
      </c>
      <c r="F983" s="14" t="s">
        <v>142</v>
      </c>
      <c r="G983" s="16">
        <v>41</v>
      </c>
      <c r="H983" s="14" t="s">
        <v>186</v>
      </c>
      <c r="I983" s="16">
        <v>2</v>
      </c>
      <c r="J983" s="14" t="s">
        <v>83</v>
      </c>
      <c r="K983" s="14" t="s">
        <v>84</v>
      </c>
      <c r="L983" s="14" t="s">
        <v>85</v>
      </c>
      <c r="M983" s="23">
        <v>0.85</v>
      </c>
      <c r="N983" s="16">
        <v>446</v>
      </c>
      <c r="O983" s="16">
        <v>374</v>
      </c>
      <c r="P983" s="16">
        <v>16</v>
      </c>
      <c r="Q983" s="16">
        <v>575</v>
      </c>
      <c r="R983" s="16">
        <v>19</v>
      </c>
      <c r="S983" s="14" t="s">
        <v>86</v>
      </c>
      <c r="T983" s="16">
        <v>81674</v>
      </c>
      <c r="U983" s="16">
        <v>0</v>
      </c>
      <c r="V983" s="18">
        <v>49988435</v>
      </c>
      <c r="W983" s="18">
        <v>2461949</v>
      </c>
      <c r="X983" s="18">
        <v>1179402</v>
      </c>
      <c r="Y983" s="18">
        <v>0</v>
      </c>
      <c r="Z983" s="18">
        <v>0</v>
      </c>
      <c r="AA983" s="18">
        <v>0</v>
      </c>
      <c r="AB983" s="18">
        <v>116131</v>
      </c>
      <c r="AC983" s="23">
        <v>0.05</v>
      </c>
      <c r="AD983" s="14" t="str">
        <f>IF(E983=113,"Linn","Iowa ex-Linn")</f>
        <v>Linn</v>
      </c>
      <c r="AE983" s="23">
        <f>IFERROR(AB983/W983,"N/M")</f>
        <v>0.04717035161979391</v>
      </c>
      <c r="AF983" s="14" t="str">
        <f>B983&amp;"|"&amp;TEXT(E983,"000")&amp;"|"&amp;TEXT(M983,"0.0000")</f>
        <v>2016|113|0.8500</v>
      </c>
      <c r="AG983" s="22" t="str">
        <f>IF(AND(B983&gt;=2015,B983&lt;=2024,C983=19,G983=41,I983=2,K983="A",L983="RBUP",M983&gt;=0.5,M983&lt;=0.85),"IN","OUT")</f>
        <v>IN</v>
      </c>
    </row>
    <row r="984" spans="1:33">
      <c r="A984" s="14" t="s">
        <v>185</v>
      </c>
      <c r="B984" s="16">
        <v>2016</v>
      </c>
      <c r="C984" s="16">
        <v>19</v>
      </c>
      <c r="D984" s="14" t="s">
        <v>80</v>
      </c>
      <c r="E984" s="16">
        <v>115</v>
      </c>
      <c r="F984" s="14" t="s">
        <v>143</v>
      </c>
      <c r="G984" s="16">
        <v>41</v>
      </c>
      <c r="H984" s="14" t="s">
        <v>186</v>
      </c>
      <c r="I984" s="16">
        <v>2</v>
      </c>
      <c r="J984" s="14" t="s">
        <v>83</v>
      </c>
      <c r="K984" s="14" t="s">
        <v>84</v>
      </c>
      <c r="L984" s="14" t="s">
        <v>85</v>
      </c>
      <c r="M984" s="23">
        <v>0.5</v>
      </c>
      <c r="N984" s="16">
        <v>5</v>
      </c>
      <c r="O984" s="16">
        <v>2</v>
      </c>
      <c r="P984" s="16">
        <v>0</v>
      </c>
      <c r="Q984" s="16">
        <v>4</v>
      </c>
      <c r="R984" s="16">
        <v>0</v>
      </c>
      <c r="S984" s="14" t="s">
        <v>86</v>
      </c>
      <c r="T984" s="16">
        <v>104</v>
      </c>
      <c r="U984" s="16">
        <v>0</v>
      </c>
      <c r="V984" s="18">
        <v>33355</v>
      </c>
      <c r="W984" s="18">
        <v>1814</v>
      </c>
      <c r="X984" s="18">
        <v>1215</v>
      </c>
      <c r="Y984" s="18">
        <v>0</v>
      </c>
      <c r="Z984" s="18">
        <v>0</v>
      </c>
      <c r="AA984" s="18">
        <v>0</v>
      </c>
      <c r="AB984" s="18">
        <v>0</v>
      </c>
      <c r="AC984" s="23">
        <v>0</v>
      </c>
      <c r="AD984" s="14" t="str">
        <f>IF(E984=113,"Linn","Iowa ex-Linn")</f>
        <v>Iowa ex-Linn</v>
      </c>
      <c r="AE984" s="23">
        <f>IFERROR(AB984/W984,"N/M")</f>
        <v>0.0</v>
      </c>
      <c r="AF984" s="14" t="str">
        <f>B984&amp;"|"&amp;TEXT(E984,"000")&amp;"|"&amp;TEXT(M984,"0.0000")</f>
        <v>2016|115|0.5000</v>
      </c>
      <c r="AG984" s="22" t="str">
        <f>IF(AND(B984&gt;=2015,B984&lt;=2024,C984=19,G984=41,I984=2,K984="A",L984="RBUP",M984&gt;=0.5,M984&lt;=0.85),"IN","OUT")</f>
        <v>IN</v>
      </c>
    </row>
    <row r="985" spans="1:33">
      <c r="A985" s="14" t="s">
        <v>185</v>
      </c>
      <c r="B985" s="16">
        <v>2016</v>
      </c>
      <c r="C985" s="16">
        <v>19</v>
      </c>
      <c r="D985" s="14" t="s">
        <v>80</v>
      </c>
      <c r="E985" s="16">
        <v>115</v>
      </c>
      <c r="F985" s="14" t="s">
        <v>143</v>
      </c>
      <c r="G985" s="16">
        <v>41</v>
      </c>
      <c r="H985" s="14" t="s">
        <v>186</v>
      </c>
      <c r="I985" s="16">
        <v>2</v>
      </c>
      <c r="J985" s="14" t="s">
        <v>83</v>
      </c>
      <c r="K985" s="14" t="s">
        <v>84</v>
      </c>
      <c r="L985" s="14" t="s">
        <v>85</v>
      </c>
      <c r="M985" s="23">
        <v>0.6</v>
      </c>
      <c r="N985" s="16">
        <v>3</v>
      </c>
      <c r="O985" s="16">
        <v>3</v>
      </c>
      <c r="P985" s="16">
        <v>0</v>
      </c>
      <c r="Q985" s="16">
        <v>3</v>
      </c>
      <c r="R985" s="16">
        <v>0</v>
      </c>
      <c r="S985" s="14" t="s">
        <v>86</v>
      </c>
      <c r="T985" s="16">
        <v>309</v>
      </c>
      <c r="U985" s="16">
        <v>0</v>
      </c>
      <c r="V985" s="18">
        <v>137790</v>
      </c>
      <c r="W985" s="18">
        <v>4694</v>
      </c>
      <c r="X985" s="18">
        <v>3521</v>
      </c>
      <c r="Y985" s="18">
        <v>0</v>
      </c>
      <c r="Z985" s="18">
        <v>0</v>
      </c>
      <c r="AA985" s="18">
        <v>0</v>
      </c>
      <c r="AB985" s="18">
        <v>0</v>
      </c>
      <c r="AC985" s="23">
        <v>0</v>
      </c>
      <c r="AD985" s="14" t="str">
        <f>IF(E985=113,"Linn","Iowa ex-Linn")</f>
        <v>Iowa ex-Linn</v>
      </c>
      <c r="AE985" s="23">
        <f>IFERROR(AB985/W985,"N/M")</f>
        <v>0.0</v>
      </c>
      <c r="AF985" s="14" t="str">
        <f>B985&amp;"|"&amp;TEXT(E985,"000")&amp;"|"&amp;TEXT(M985,"0.0000")</f>
        <v>2016|115|0.6000</v>
      </c>
      <c r="AG985" s="22" t="str">
        <f>IF(AND(B985&gt;=2015,B985&lt;=2024,C985=19,G985=41,I985=2,K985="A",L985="RBUP",M985&gt;=0.5,M985&lt;=0.85),"IN","OUT")</f>
        <v>IN</v>
      </c>
    </row>
    <row r="986" spans="1:33">
      <c r="A986" s="14" t="s">
        <v>185</v>
      </c>
      <c r="B986" s="16">
        <v>2016</v>
      </c>
      <c r="C986" s="16">
        <v>19</v>
      </c>
      <c r="D986" s="14" t="s">
        <v>80</v>
      </c>
      <c r="E986" s="16">
        <v>115</v>
      </c>
      <c r="F986" s="14" t="s">
        <v>143</v>
      </c>
      <c r="G986" s="16">
        <v>41</v>
      </c>
      <c r="H986" s="14" t="s">
        <v>186</v>
      </c>
      <c r="I986" s="16">
        <v>2</v>
      </c>
      <c r="J986" s="14" t="s">
        <v>83</v>
      </c>
      <c r="K986" s="14" t="s">
        <v>84</v>
      </c>
      <c r="L986" s="14" t="s">
        <v>85</v>
      </c>
      <c r="M986" s="23">
        <v>0.65</v>
      </c>
      <c r="N986" s="16">
        <v>5</v>
      </c>
      <c r="O986" s="16">
        <v>3</v>
      </c>
      <c r="P986" s="16">
        <v>0</v>
      </c>
      <c r="Q986" s="16">
        <v>4</v>
      </c>
      <c r="R986" s="16">
        <v>0</v>
      </c>
      <c r="S986" s="14" t="s">
        <v>86</v>
      </c>
      <c r="T986" s="16">
        <v>331</v>
      </c>
      <c r="U986" s="16">
        <v>0</v>
      </c>
      <c r="V986" s="18">
        <v>144078</v>
      </c>
      <c r="W986" s="18">
        <v>6795</v>
      </c>
      <c r="X986" s="18">
        <v>5103</v>
      </c>
      <c r="Y986" s="18">
        <v>0</v>
      </c>
      <c r="Z986" s="18">
        <v>0</v>
      </c>
      <c r="AA986" s="18">
        <v>0</v>
      </c>
      <c r="AB986" s="18">
        <v>0</v>
      </c>
      <c r="AC986" s="23">
        <v>0</v>
      </c>
      <c r="AD986" s="14" t="str">
        <f>IF(E986=113,"Linn","Iowa ex-Linn")</f>
        <v>Iowa ex-Linn</v>
      </c>
      <c r="AE986" s="23">
        <f>IFERROR(AB986/W986,"N/M")</f>
        <v>0.0</v>
      </c>
      <c r="AF986" s="14" t="str">
        <f>B986&amp;"|"&amp;TEXT(E986,"000")&amp;"|"&amp;TEXT(M986,"0.0000")</f>
        <v>2016|115|0.6500</v>
      </c>
      <c r="AG986" s="22" t="str">
        <f>IF(AND(B986&gt;=2015,B986&lt;=2024,C986=19,G986=41,I986=2,K986="A",L986="RBUP",M986&gt;=0.5,M986&lt;=0.85),"IN","OUT")</f>
        <v>IN</v>
      </c>
    </row>
    <row r="987" spans="1:33">
      <c r="A987" s="14" t="s">
        <v>185</v>
      </c>
      <c r="B987" s="16">
        <v>2016</v>
      </c>
      <c r="C987" s="16">
        <v>19</v>
      </c>
      <c r="D987" s="14" t="s">
        <v>80</v>
      </c>
      <c r="E987" s="16">
        <v>115</v>
      </c>
      <c r="F987" s="14" t="s">
        <v>143</v>
      </c>
      <c r="G987" s="16">
        <v>41</v>
      </c>
      <c r="H987" s="14" t="s">
        <v>186</v>
      </c>
      <c r="I987" s="16">
        <v>2</v>
      </c>
      <c r="J987" s="14" t="s">
        <v>83</v>
      </c>
      <c r="K987" s="14" t="s">
        <v>84</v>
      </c>
      <c r="L987" s="14" t="s">
        <v>85</v>
      </c>
      <c r="M987" s="23">
        <v>0.7</v>
      </c>
      <c r="N987" s="16">
        <v>40</v>
      </c>
      <c r="O987" s="16">
        <v>32</v>
      </c>
      <c r="P987" s="16">
        <v>0</v>
      </c>
      <c r="Q987" s="16">
        <v>44</v>
      </c>
      <c r="R987" s="16">
        <v>0</v>
      </c>
      <c r="S987" s="14" t="s">
        <v>86</v>
      </c>
      <c r="T987" s="16">
        <v>2961</v>
      </c>
      <c r="U987" s="16">
        <v>0</v>
      </c>
      <c r="V987" s="18">
        <v>1394464</v>
      </c>
      <c r="W987" s="18">
        <v>85733</v>
      </c>
      <c r="X987" s="18">
        <v>56842</v>
      </c>
      <c r="Y987" s="18">
        <v>0</v>
      </c>
      <c r="Z987" s="18">
        <v>0</v>
      </c>
      <c r="AA987" s="18">
        <v>0</v>
      </c>
      <c r="AB987" s="18">
        <v>0</v>
      </c>
      <c r="AC987" s="23">
        <v>0</v>
      </c>
      <c r="AD987" s="14" t="str">
        <f>IF(E987=113,"Linn","Iowa ex-Linn")</f>
        <v>Iowa ex-Linn</v>
      </c>
      <c r="AE987" s="23">
        <f>IFERROR(AB987/W987,"N/M")</f>
        <v>0.0</v>
      </c>
      <c r="AF987" s="14" t="str">
        <f>B987&amp;"|"&amp;TEXT(E987,"000")&amp;"|"&amp;TEXT(M987,"0.0000")</f>
        <v>2016|115|0.7000</v>
      </c>
      <c r="AG987" s="22" t="str">
        <f>IF(AND(B987&gt;=2015,B987&lt;=2024,C987=19,G987=41,I987=2,K987="A",L987="RBUP",M987&gt;=0.5,M987&lt;=0.85),"IN","OUT")</f>
        <v>IN</v>
      </c>
    </row>
    <row r="988" spans="1:33">
      <c r="A988" s="14" t="s">
        <v>185</v>
      </c>
      <c r="B988" s="16">
        <v>2016</v>
      </c>
      <c r="C988" s="16">
        <v>19</v>
      </c>
      <c r="D988" s="14" t="s">
        <v>80</v>
      </c>
      <c r="E988" s="16">
        <v>115</v>
      </c>
      <c r="F988" s="14" t="s">
        <v>143</v>
      </c>
      <c r="G988" s="16">
        <v>41</v>
      </c>
      <c r="H988" s="14" t="s">
        <v>186</v>
      </c>
      <c r="I988" s="16">
        <v>2</v>
      </c>
      <c r="J988" s="14" t="s">
        <v>83</v>
      </c>
      <c r="K988" s="14" t="s">
        <v>84</v>
      </c>
      <c r="L988" s="14" t="s">
        <v>85</v>
      </c>
      <c r="M988" s="23">
        <v>0.75</v>
      </c>
      <c r="N988" s="16">
        <v>123</v>
      </c>
      <c r="O988" s="16">
        <v>97</v>
      </c>
      <c r="P988" s="16">
        <v>1</v>
      </c>
      <c r="Q988" s="16">
        <v>172</v>
      </c>
      <c r="R988" s="16">
        <v>1</v>
      </c>
      <c r="S988" s="14" t="s">
        <v>86</v>
      </c>
      <c r="T988" s="16">
        <v>12670</v>
      </c>
      <c r="U988" s="16">
        <v>0</v>
      </c>
      <c r="V988" s="18">
        <v>6529673</v>
      </c>
      <c r="W988" s="18">
        <v>494111</v>
      </c>
      <c r="X988" s="18">
        <v>311575</v>
      </c>
      <c r="Y988" s="18">
        <v>0</v>
      </c>
      <c r="Z988" s="18">
        <v>0</v>
      </c>
      <c r="AA988" s="18">
        <v>0</v>
      </c>
      <c r="AB988" s="18">
        <v>11434</v>
      </c>
      <c r="AC988" s="23">
        <v>0.02</v>
      </c>
      <c r="AD988" s="14" t="str">
        <f>IF(E988=113,"Linn","Iowa ex-Linn")</f>
        <v>Iowa ex-Linn</v>
      </c>
      <c r="AE988" s="23">
        <f>IFERROR(AB988/W988,"N/M")</f>
        <v>0.023140549390723946</v>
      </c>
      <c r="AF988" s="14" t="str">
        <f>B988&amp;"|"&amp;TEXT(E988,"000")&amp;"|"&amp;TEXT(M988,"0.0000")</f>
        <v>2016|115|0.7500</v>
      </c>
      <c r="AG988" s="22" t="str">
        <f>IF(AND(B988&gt;=2015,B988&lt;=2024,C988=19,G988=41,I988=2,K988="A",L988="RBUP",M988&gt;=0.5,M988&lt;=0.85),"IN","OUT")</f>
        <v>IN</v>
      </c>
    </row>
    <row r="989" spans="1:33">
      <c r="A989" s="14" t="s">
        <v>185</v>
      </c>
      <c r="B989" s="16">
        <v>2016</v>
      </c>
      <c r="C989" s="16">
        <v>19</v>
      </c>
      <c r="D989" s="14" t="s">
        <v>80</v>
      </c>
      <c r="E989" s="16">
        <v>115</v>
      </c>
      <c r="F989" s="14" t="s">
        <v>143</v>
      </c>
      <c r="G989" s="16">
        <v>41</v>
      </c>
      <c r="H989" s="14" t="s">
        <v>186</v>
      </c>
      <c r="I989" s="16">
        <v>2</v>
      </c>
      <c r="J989" s="14" t="s">
        <v>83</v>
      </c>
      <c r="K989" s="14" t="s">
        <v>84</v>
      </c>
      <c r="L989" s="14" t="s">
        <v>85</v>
      </c>
      <c r="M989" s="23">
        <v>0.8</v>
      </c>
      <c r="N989" s="16">
        <v>230</v>
      </c>
      <c r="O989" s="16">
        <v>183</v>
      </c>
      <c r="P989" s="16">
        <v>17</v>
      </c>
      <c r="Q989" s="16">
        <v>271</v>
      </c>
      <c r="R989" s="16">
        <v>18</v>
      </c>
      <c r="S989" s="14" t="s">
        <v>86</v>
      </c>
      <c r="T989" s="16">
        <v>38973</v>
      </c>
      <c r="U989" s="16">
        <v>0</v>
      </c>
      <c r="V989" s="18">
        <v>21544184</v>
      </c>
      <c r="W989" s="18">
        <v>1816182</v>
      </c>
      <c r="X989" s="18">
        <v>1134067</v>
      </c>
      <c r="Y989" s="18">
        <v>0</v>
      </c>
      <c r="Z989" s="18">
        <v>0</v>
      </c>
      <c r="AA989" s="18">
        <v>0</v>
      </c>
      <c r="AB989" s="18">
        <v>46829</v>
      </c>
      <c r="AC989" s="23">
        <v>0.03</v>
      </c>
      <c r="AD989" s="14" t="str">
        <f>IF(E989=113,"Linn","Iowa ex-Linn")</f>
        <v>Iowa ex-Linn</v>
      </c>
      <c r="AE989" s="23">
        <f>IFERROR(AB989/W989,"N/M")</f>
        <v>0.025784310162748007</v>
      </c>
      <c r="AF989" s="14" t="str">
        <f>B989&amp;"|"&amp;TEXT(E989,"000")&amp;"|"&amp;TEXT(M989,"0.0000")</f>
        <v>2016|115|0.8000</v>
      </c>
      <c r="AG989" s="22" t="str">
        <f>IF(AND(B989&gt;=2015,B989&lt;=2024,C989=19,G989=41,I989=2,K989="A",L989="RBUP",M989&gt;=0.5,M989&lt;=0.85),"IN","OUT")</f>
        <v>IN</v>
      </c>
    </row>
    <row r="990" spans="1:33">
      <c r="A990" s="14" t="s">
        <v>185</v>
      </c>
      <c r="B990" s="16">
        <v>2016</v>
      </c>
      <c r="C990" s="16">
        <v>19</v>
      </c>
      <c r="D990" s="14" t="s">
        <v>80</v>
      </c>
      <c r="E990" s="16">
        <v>115</v>
      </c>
      <c r="F990" s="14" t="s">
        <v>143</v>
      </c>
      <c r="G990" s="16">
        <v>41</v>
      </c>
      <c r="H990" s="14" t="s">
        <v>186</v>
      </c>
      <c r="I990" s="16">
        <v>2</v>
      </c>
      <c r="J990" s="14" t="s">
        <v>83</v>
      </c>
      <c r="K990" s="14" t="s">
        <v>84</v>
      </c>
      <c r="L990" s="14" t="s">
        <v>85</v>
      </c>
      <c r="M990" s="23">
        <v>0.85</v>
      </c>
      <c r="N990" s="16">
        <v>88</v>
      </c>
      <c r="O990" s="16">
        <v>67</v>
      </c>
      <c r="P990" s="16">
        <v>10</v>
      </c>
      <c r="Q990" s="16">
        <v>119</v>
      </c>
      <c r="R990" s="16">
        <v>16</v>
      </c>
      <c r="S990" s="14" t="s">
        <v>86</v>
      </c>
      <c r="T990" s="16">
        <v>13762</v>
      </c>
      <c r="U990" s="16">
        <v>0</v>
      </c>
      <c r="V990" s="18">
        <v>8048785</v>
      </c>
      <c r="W990" s="18">
        <v>831848</v>
      </c>
      <c r="X990" s="18">
        <v>379273</v>
      </c>
      <c r="Y990" s="18">
        <v>0</v>
      </c>
      <c r="Z990" s="18">
        <v>0</v>
      </c>
      <c r="AA990" s="18">
        <v>0</v>
      </c>
      <c r="AB990" s="18">
        <v>30824</v>
      </c>
      <c r="AC990" s="23">
        <v>0.04</v>
      </c>
      <c r="AD990" s="14" t="str">
        <f>IF(E990=113,"Linn","Iowa ex-Linn")</f>
        <v>Iowa ex-Linn</v>
      </c>
      <c r="AE990" s="23">
        <f>IFERROR(AB990/W990,"N/M")</f>
        <v>0.03705484655850588</v>
      </c>
      <c r="AF990" s="14" t="str">
        <f>B990&amp;"|"&amp;TEXT(E990,"000")&amp;"|"&amp;TEXT(M990,"0.0000")</f>
        <v>2016|115|0.8500</v>
      </c>
      <c r="AG990" s="22" t="str">
        <f>IF(AND(B990&gt;=2015,B990&lt;=2024,C990=19,G990=41,I990=2,K990="A",L990="RBUP",M990&gt;=0.5,M990&lt;=0.85),"IN","OUT")</f>
        <v>IN</v>
      </c>
    </row>
    <row r="991" spans="1:33">
      <c r="A991" s="14" t="s">
        <v>185</v>
      </c>
      <c r="B991" s="16">
        <v>2016</v>
      </c>
      <c r="C991" s="16">
        <v>19</v>
      </c>
      <c r="D991" s="14" t="s">
        <v>80</v>
      </c>
      <c r="E991" s="16">
        <v>117</v>
      </c>
      <c r="F991" s="14" t="s">
        <v>144</v>
      </c>
      <c r="G991" s="16">
        <v>41</v>
      </c>
      <c r="H991" s="14" t="s">
        <v>186</v>
      </c>
      <c r="I991" s="16">
        <v>2</v>
      </c>
      <c r="J991" s="14" t="s">
        <v>83</v>
      </c>
      <c r="K991" s="14" t="s">
        <v>84</v>
      </c>
      <c r="L991" s="14" t="s">
        <v>85</v>
      </c>
      <c r="M991" s="23">
        <v>0.5</v>
      </c>
      <c r="N991" s="16">
        <v>1</v>
      </c>
      <c r="O991" s="16">
        <v>1</v>
      </c>
      <c r="P991" s="16">
        <v>0</v>
      </c>
      <c r="Q991" s="16">
        <v>2</v>
      </c>
      <c r="R991" s="16">
        <v>0</v>
      </c>
      <c r="S991" s="14" t="s">
        <v>86</v>
      </c>
      <c r="T991" s="16">
        <v>28</v>
      </c>
      <c r="U991" s="16">
        <v>0</v>
      </c>
      <c r="V991" s="18">
        <v>7765</v>
      </c>
      <c r="W991" s="18">
        <v>577</v>
      </c>
      <c r="X991" s="18">
        <v>387</v>
      </c>
      <c r="Y991" s="18">
        <v>0</v>
      </c>
      <c r="Z991" s="18">
        <v>0</v>
      </c>
      <c r="AA991" s="18">
        <v>0</v>
      </c>
      <c r="AB991" s="18">
        <v>0</v>
      </c>
      <c r="AC991" s="23">
        <v>0</v>
      </c>
      <c r="AD991" s="14" t="str">
        <f>IF(E991=113,"Linn","Iowa ex-Linn")</f>
        <v>Iowa ex-Linn</v>
      </c>
      <c r="AE991" s="23">
        <f>IFERROR(AB991/W991,"N/M")</f>
        <v>0.0</v>
      </c>
      <c r="AF991" s="14" t="str">
        <f>B991&amp;"|"&amp;TEXT(E991,"000")&amp;"|"&amp;TEXT(M991,"0.0000")</f>
        <v>2016|117|0.5000</v>
      </c>
      <c r="AG991" s="22" t="str">
        <f>IF(AND(B991&gt;=2015,B991&lt;=2024,C991=19,G991=41,I991=2,K991="A",L991="RBUP",M991&gt;=0.5,M991&lt;=0.85),"IN","OUT")</f>
        <v>IN</v>
      </c>
    </row>
    <row r="992" spans="1:33">
      <c r="A992" s="14" t="s">
        <v>185</v>
      </c>
      <c r="B992" s="16">
        <v>2016</v>
      </c>
      <c r="C992" s="16">
        <v>19</v>
      </c>
      <c r="D992" s="14" t="s">
        <v>80</v>
      </c>
      <c r="E992" s="16">
        <v>117</v>
      </c>
      <c r="F992" s="14" t="s">
        <v>144</v>
      </c>
      <c r="G992" s="16">
        <v>41</v>
      </c>
      <c r="H992" s="14" t="s">
        <v>186</v>
      </c>
      <c r="I992" s="16">
        <v>2</v>
      </c>
      <c r="J992" s="14" t="s">
        <v>83</v>
      </c>
      <c r="K992" s="14" t="s">
        <v>84</v>
      </c>
      <c r="L992" s="14" t="s">
        <v>85</v>
      </c>
      <c r="M992" s="23">
        <v>0.6</v>
      </c>
      <c r="N992" s="16">
        <v>1</v>
      </c>
      <c r="O992" s="16">
        <v>1</v>
      </c>
      <c r="P992" s="16">
        <v>0</v>
      </c>
      <c r="Q992" s="16">
        <v>1</v>
      </c>
      <c r="R992" s="16">
        <v>0</v>
      </c>
      <c r="S992" s="14" t="s">
        <v>86</v>
      </c>
      <c r="T992" s="16">
        <v>79</v>
      </c>
      <c r="U992" s="16">
        <v>0</v>
      </c>
      <c r="V992" s="18">
        <v>26247</v>
      </c>
      <c r="W992" s="18">
        <v>2536</v>
      </c>
      <c r="X992" s="18">
        <v>1623</v>
      </c>
      <c r="Y992" s="18">
        <v>0</v>
      </c>
      <c r="Z992" s="18">
        <v>0</v>
      </c>
      <c r="AA992" s="18">
        <v>0</v>
      </c>
      <c r="AB992" s="18">
        <v>0</v>
      </c>
      <c r="AC992" s="23">
        <v>0</v>
      </c>
      <c r="AD992" s="14" t="str">
        <f>IF(E992=113,"Linn","Iowa ex-Linn")</f>
        <v>Iowa ex-Linn</v>
      </c>
      <c r="AE992" s="23">
        <f>IFERROR(AB992/W992,"N/M")</f>
        <v>0.0</v>
      </c>
      <c r="AF992" s="14" t="str">
        <f>B992&amp;"|"&amp;TEXT(E992,"000")&amp;"|"&amp;TEXT(M992,"0.0000")</f>
        <v>2016|117|0.6000</v>
      </c>
      <c r="AG992" s="22" t="str">
        <f>IF(AND(B992&gt;=2015,B992&lt;=2024,C992=19,G992=41,I992=2,K992="A",L992="RBUP",M992&gt;=0.5,M992&lt;=0.85),"IN","OUT")</f>
        <v>IN</v>
      </c>
    </row>
    <row r="993" spans="1:33">
      <c r="A993" s="14" t="s">
        <v>185</v>
      </c>
      <c r="B993" s="16">
        <v>2016</v>
      </c>
      <c r="C993" s="16">
        <v>19</v>
      </c>
      <c r="D993" s="14" t="s">
        <v>80</v>
      </c>
      <c r="E993" s="16">
        <v>117</v>
      </c>
      <c r="F993" s="14" t="s">
        <v>144</v>
      </c>
      <c r="G993" s="16">
        <v>41</v>
      </c>
      <c r="H993" s="14" t="s">
        <v>186</v>
      </c>
      <c r="I993" s="16">
        <v>2</v>
      </c>
      <c r="J993" s="14" t="s">
        <v>83</v>
      </c>
      <c r="K993" s="14" t="s">
        <v>84</v>
      </c>
      <c r="L993" s="14" t="s">
        <v>85</v>
      </c>
      <c r="M993" s="23">
        <v>0.65</v>
      </c>
      <c r="N993" s="16">
        <v>5</v>
      </c>
      <c r="O993" s="16">
        <v>4</v>
      </c>
      <c r="P993" s="16">
        <v>0</v>
      </c>
      <c r="Q993" s="16">
        <v>6</v>
      </c>
      <c r="R993" s="16">
        <v>0</v>
      </c>
      <c r="S993" s="14" t="s">
        <v>86</v>
      </c>
      <c r="T993" s="16">
        <v>182</v>
      </c>
      <c r="U993" s="16">
        <v>0</v>
      </c>
      <c r="V993" s="18">
        <v>54453</v>
      </c>
      <c r="W993" s="18">
        <v>7350</v>
      </c>
      <c r="X993" s="18">
        <v>4444</v>
      </c>
      <c r="Y993" s="18">
        <v>0</v>
      </c>
      <c r="Z993" s="18">
        <v>0</v>
      </c>
      <c r="AA993" s="18">
        <v>0</v>
      </c>
      <c r="AB993" s="18">
        <v>0</v>
      </c>
      <c r="AC993" s="23">
        <v>0</v>
      </c>
      <c r="AD993" s="14" t="str">
        <f>IF(E993=113,"Linn","Iowa ex-Linn")</f>
        <v>Iowa ex-Linn</v>
      </c>
      <c r="AE993" s="23">
        <f>IFERROR(AB993/W993,"N/M")</f>
        <v>0.0</v>
      </c>
      <c r="AF993" s="14" t="str">
        <f>B993&amp;"|"&amp;TEXT(E993,"000")&amp;"|"&amp;TEXT(M993,"0.0000")</f>
        <v>2016|117|0.6500</v>
      </c>
      <c r="AG993" s="22" t="str">
        <f>IF(AND(B993&gt;=2015,B993&lt;=2024,C993=19,G993=41,I993=2,K993="A",L993="RBUP",M993&gt;=0.5,M993&lt;=0.85),"IN","OUT")</f>
        <v>IN</v>
      </c>
    </row>
    <row r="994" spans="1:33">
      <c r="A994" s="14" t="s">
        <v>185</v>
      </c>
      <c r="B994" s="16">
        <v>2016</v>
      </c>
      <c r="C994" s="16">
        <v>19</v>
      </c>
      <c r="D994" s="14" t="s">
        <v>80</v>
      </c>
      <c r="E994" s="16">
        <v>117</v>
      </c>
      <c r="F994" s="14" t="s">
        <v>144</v>
      </c>
      <c r="G994" s="16">
        <v>41</v>
      </c>
      <c r="H994" s="14" t="s">
        <v>186</v>
      </c>
      <c r="I994" s="16">
        <v>2</v>
      </c>
      <c r="J994" s="14" t="s">
        <v>83</v>
      </c>
      <c r="K994" s="14" t="s">
        <v>84</v>
      </c>
      <c r="L994" s="14" t="s">
        <v>85</v>
      </c>
      <c r="M994" s="23">
        <v>0.7</v>
      </c>
      <c r="N994" s="16">
        <v>62</v>
      </c>
      <c r="O994" s="16">
        <v>40</v>
      </c>
      <c r="P994" s="16">
        <v>10</v>
      </c>
      <c r="Q994" s="16">
        <v>72</v>
      </c>
      <c r="R994" s="16">
        <v>13</v>
      </c>
      <c r="S994" s="14" t="s">
        <v>86</v>
      </c>
      <c r="T994" s="16">
        <v>3130</v>
      </c>
      <c r="U994" s="16">
        <v>0</v>
      </c>
      <c r="V994" s="18">
        <v>1156580</v>
      </c>
      <c r="W994" s="18">
        <v>164016</v>
      </c>
      <c r="X994" s="18">
        <v>102362</v>
      </c>
      <c r="Y994" s="18">
        <v>0</v>
      </c>
      <c r="Z994" s="18">
        <v>0</v>
      </c>
      <c r="AA994" s="18">
        <v>0</v>
      </c>
      <c r="AB994" s="18">
        <v>10652</v>
      </c>
      <c r="AC994" s="23">
        <v>0.06</v>
      </c>
      <c r="AD994" s="14" t="str">
        <f>IF(E994=113,"Linn","Iowa ex-Linn")</f>
        <v>Iowa ex-Linn</v>
      </c>
      <c r="AE994" s="23">
        <f>IFERROR(AB994/W994,"N/M")</f>
        <v>0.06494488342600722</v>
      </c>
      <c r="AF994" s="14" t="str">
        <f>B994&amp;"|"&amp;TEXT(E994,"000")&amp;"|"&amp;TEXT(M994,"0.0000")</f>
        <v>2016|117|0.7000</v>
      </c>
      <c r="AG994" s="22" t="str">
        <f>IF(AND(B994&gt;=2015,B994&lt;=2024,C994=19,G994=41,I994=2,K994="A",L994="RBUP",M994&gt;=0.5,M994&lt;=0.85),"IN","OUT")</f>
        <v>IN</v>
      </c>
    </row>
    <row r="995" spans="1:33">
      <c r="A995" s="14" t="s">
        <v>185</v>
      </c>
      <c r="B995" s="16">
        <v>2016</v>
      </c>
      <c r="C995" s="16">
        <v>19</v>
      </c>
      <c r="D995" s="14" t="s">
        <v>80</v>
      </c>
      <c r="E995" s="16">
        <v>117</v>
      </c>
      <c r="F995" s="14" t="s">
        <v>144</v>
      </c>
      <c r="G995" s="16">
        <v>41</v>
      </c>
      <c r="H995" s="14" t="s">
        <v>186</v>
      </c>
      <c r="I995" s="16">
        <v>2</v>
      </c>
      <c r="J995" s="14" t="s">
        <v>83</v>
      </c>
      <c r="K995" s="14" t="s">
        <v>84</v>
      </c>
      <c r="L995" s="14" t="s">
        <v>85</v>
      </c>
      <c r="M995" s="23">
        <v>0.75</v>
      </c>
      <c r="N995" s="16">
        <v>170</v>
      </c>
      <c r="O995" s="16">
        <v>101</v>
      </c>
      <c r="P995" s="16">
        <v>6</v>
      </c>
      <c r="Q995" s="16">
        <v>154</v>
      </c>
      <c r="R995" s="16">
        <v>17</v>
      </c>
      <c r="S995" s="14" t="s">
        <v>86</v>
      </c>
      <c r="T995" s="16">
        <v>10402</v>
      </c>
      <c r="U995" s="16">
        <v>0</v>
      </c>
      <c r="V995" s="18">
        <v>4310063</v>
      </c>
      <c r="W995" s="18">
        <v>631895</v>
      </c>
      <c r="X995" s="18">
        <v>411059</v>
      </c>
      <c r="Y995" s="18">
        <v>0</v>
      </c>
      <c r="Z995" s="18">
        <v>0</v>
      </c>
      <c r="AA995" s="18">
        <v>0</v>
      </c>
      <c r="AB995" s="18">
        <v>30814</v>
      </c>
      <c r="AC995" s="23">
        <v>0.05</v>
      </c>
      <c r="AD995" s="14" t="str">
        <f>IF(E995=113,"Linn","Iowa ex-Linn")</f>
        <v>Iowa ex-Linn</v>
      </c>
      <c r="AE995" s="23">
        <f>IFERROR(AB995/W995,"N/M")</f>
        <v>0.04876443079942079</v>
      </c>
      <c r="AF995" s="14" t="str">
        <f>B995&amp;"|"&amp;TEXT(E995,"000")&amp;"|"&amp;TEXT(M995,"0.0000")</f>
        <v>2016|117|0.7500</v>
      </c>
      <c r="AG995" s="22" t="str">
        <f>IF(AND(B995&gt;=2015,B995&lt;=2024,C995=19,G995=41,I995=2,K995="A",L995="RBUP",M995&gt;=0.5,M995&lt;=0.85),"IN","OUT")</f>
        <v>IN</v>
      </c>
    </row>
    <row r="996" spans="1:33">
      <c r="A996" s="14" t="s">
        <v>185</v>
      </c>
      <c r="B996" s="16">
        <v>2016</v>
      </c>
      <c r="C996" s="16">
        <v>19</v>
      </c>
      <c r="D996" s="14" t="s">
        <v>80</v>
      </c>
      <c r="E996" s="16">
        <v>117</v>
      </c>
      <c r="F996" s="14" t="s">
        <v>144</v>
      </c>
      <c r="G996" s="16">
        <v>41</v>
      </c>
      <c r="H996" s="14" t="s">
        <v>186</v>
      </c>
      <c r="I996" s="16">
        <v>2</v>
      </c>
      <c r="J996" s="14" t="s">
        <v>83</v>
      </c>
      <c r="K996" s="14" t="s">
        <v>84</v>
      </c>
      <c r="L996" s="14" t="s">
        <v>85</v>
      </c>
      <c r="M996" s="23">
        <v>0.8</v>
      </c>
      <c r="N996" s="16">
        <v>125</v>
      </c>
      <c r="O996" s="16">
        <v>72</v>
      </c>
      <c r="P996" s="16">
        <v>10</v>
      </c>
      <c r="Q996" s="16">
        <v>81</v>
      </c>
      <c r="R996" s="16">
        <v>10</v>
      </c>
      <c r="S996" s="14" t="s">
        <v>86</v>
      </c>
      <c r="T996" s="16">
        <v>11144</v>
      </c>
      <c r="U996" s="16">
        <v>0</v>
      </c>
      <c r="V996" s="18">
        <v>4881543</v>
      </c>
      <c r="W996" s="18">
        <v>755642</v>
      </c>
      <c r="X996" s="18">
        <v>492858</v>
      </c>
      <c r="Y996" s="18">
        <v>0</v>
      </c>
      <c r="Z996" s="18">
        <v>0</v>
      </c>
      <c r="AA996" s="18">
        <v>0</v>
      </c>
      <c r="AB996" s="18">
        <v>69605</v>
      </c>
      <c r="AC996" s="23">
        <v>0.09</v>
      </c>
      <c r="AD996" s="14" t="str">
        <f>IF(E996=113,"Linn","Iowa ex-Linn")</f>
        <v>Iowa ex-Linn</v>
      </c>
      <c r="AE996" s="23">
        <f>IFERROR(AB996/W996,"N/M")</f>
        <v>0.09211372581195858</v>
      </c>
      <c r="AF996" s="14" t="str">
        <f>B996&amp;"|"&amp;TEXT(E996,"000")&amp;"|"&amp;TEXT(M996,"0.0000")</f>
        <v>2016|117|0.8000</v>
      </c>
      <c r="AG996" s="22" t="str">
        <f>IF(AND(B996&gt;=2015,B996&lt;=2024,C996=19,G996=41,I996=2,K996="A",L996="RBUP",M996&gt;=0.5,M996&lt;=0.85),"IN","OUT")</f>
        <v>IN</v>
      </c>
    </row>
    <row r="997" spans="1:33">
      <c r="A997" s="14" t="s">
        <v>185</v>
      </c>
      <c r="B997" s="16">
        <v>2016</v>
      </c>
      <c r="C997" s="16">
        <v>19</v>
      </c>
      <c r="D997" s="14" t="s">
        <v>80</v>
      </c>
      <c r="E997" s="16">
        <v>117</v>
      </c>
      <c r="F997" s="14" t="s">
        <v>144</v>
      </c>
      <c r="G997" s="16">
        <v>41</v>
      </c>
      <c r="H997" s="14" t="s">
        <v>186</v>
      </c>
      <c r="I997" s="16">
        <v>2</v>
      </c>
      <c r="J997" s="14" t="s">
        <v>83</v>
      </c>
      <c r="K997" s="14" t="s">
        <v>84</v>
      </c>
      <c r="L997" s="14" t="s">
        <v>85</v>
      </c>
      <c r="M997" s="23">
        <v>0.85</v>
      </c>
      <c r="N997" s="16">
        <v>44</v>
      </c>
      <c r="O997" s="16">
        <v>19</v>
      </c>
      <c r="P997" s="16">
        <v>6</v>
      </c>
      <c r="Q997" s="16">
        <v>22</v>
      </c>
      <c r="R997" s="16">
        <v>6</v>
      </c>
      <c r="S997" s="14" t="s">
        <v>86</v>
      </c>
      <c r="T997" s="16">
        <v>3968</v>
      </c>
      <c r="U997" s="16">
        <v>0</v>
      </c>
      <c r="V997" s="18">
        <v>1799006</v>
      </c>
      <c r="W997" s="18">
        <v>323167</v>
      </c>
      <c r="X997" s="18">
        <v>167541</v>
      </c>
      <c r="Y997" s="18">
        <v>0</v>
      </c>
      <c r="Z997" s="18">
        <v>0</v>
      </c>
      <c r="AA997" s="18">
        <v>0</v>
      </c>
      <c r="AB997" s="18">
        <v>126663</v>
      </c>
      <c r="AC997" s="23">
        <v>0.39</v>
      </c>
      <c r="AD997" s="14" t="str">
        <f>IF(E997=113,"Linn","Iowa ex-Linn")</f>
        <v>Iowa ex-Linn</v>
      </c>
      <c r="AE997" s="23">
        <f>IFERROR(AB997/W997,"N/M")</f>
        <v>0.39194286545346524</v>
      </c>
      <c r="AF997" s="14" t="str">
        <f>B997&amp;"|"&amp;TEXT(E997,"000")&amp;"|"&amp;TEXT(M997,"0.0000")</f>
        <v>2016|117|0.8500</v>
      </c>
      <c r="AG997" s="22" t="str">
        <f>IF(AND(B997&gt;=2015,B997&lt;=2024,C997=19,G997=41,I997=2,K997="A",L997="RBUP",M997&gt;=0.5,M997&lt;=0.85),"IN","OUT")</f>
        <v>IN</v>
      </c>
    </row>
    <row r="998" spans="1:33">
      <c r="A998" s="14" t="s">
        <v>185</v>
      </c>
      <c r="B998" s="16">
        <v>2016</v>
      </c>
      <c r="C998" s="16">
        <v>19</v>
      </c>
      <c r="D998" s="14" t="s">
        <v>80</v>
      </c>
      <c r="E998" s="16">
        <v>119</v>
      </c>
      <c r="F998" s="14" t="s">
        <v>145</v>
      </c>
      <c r="G998" s="16">
        <v>41</v>
      </c>
      <c r="H998" s="14" t="s">
        <v>186</v>
      </c>
      <c r="I998" s="16">
        <v>2</v>
      </c>
      <c r="J998" s="14" t="s">
        <v>83</v>
      </c>
      <c r="K998" s="14" t="s">
        <v>84</v>
      </c>
      <c r="L998" s="14" t="s">
        <v>85</v>
      </c>
      <c r="M998" s="23">
        <v>0.5</v>
      </c>
      <c r="N998" s="16">
        <v>2</v>
      </c>
      <c r="O998" s="16">
        <v>1</v>
      </c>
      <c r="P998" s="16">
        <v>0</v>
      </c>
      <c r="Q998" s="16">
        <v>1</v>
      </c>
      <c r="R998" s="16">
        <v>0</v>
      </c>
      <c r="S998" s="14" t="s">
        <v>86</v>
      </c>
      <c r="T998" s="16">
        <v>372</v>
      </c>
      <c r="U998" s="16">
        <v>0</v>
      </c>
      <c r="V998" s="18">
        <v>144653</v>
      </c>
      <c r="W998" s="18">
        <v>666</v>
      </c>
      <c r="X998" s="18">
        <v>533</v>
      </c>
      <c r="Y998" s="18">
        <v>0</v>
      </c>
      <c r="Z998" s="18">
        <v>0</v>
      </c>
      <c r="AA998" s="18">
        <v>0</v>
      </c>
      <c r="AB998" s="18">
        <v>0</v>
      </c>
      <c r="AC998" s="23">
        <v>0</v>
      </c>
      <c r="AD998" s="14" t="str">
        <f>IF(E998=113,"Linn","Iowa ex-Linn")</f>
        <v>Iowa ex-Linn</v>
      </c>
      <c r="AE998" s="23">
        <f>IFERROR(AB998/W998,"N/M")</f>
        <v>0.0</v>
      </c>
      <c r="AF998" s="14" t="str">
        <f>B998&amp;"|"&amp;TEXT(E998,"000")&amp;"|"&amp;TEXT(M998,"0.0000")</f>
        <v>2016|119|0.5000</v>
      </c>
      <c r="AG998" s="22" t="str">
        <f>IF(AND(B998&gt;=2015,B998&lt;=2024,C998=19,G998=41,I998=2,K998="A",L998="RBUP",M998&gt;=0.5,M998&lt;=0.85),"IN","OUT")</f>
        <v>IN</v>
      </c>
    </row>
    <row r="999" spans="1:33">
      <c r="A999" s="14" t="s">
        <v>185</v>
      </c>
      <c r="B999" s="16">
        <v>2016</v>
      </c>
      <c r="C999" s="16">
        <v>19</v>
      </c>
      <c r="D999" s="14" t="s">
        <v>80</v>
      </c>
      <c r="E999" s="16">
        <v>119</v>
      </c>
      <c r="F999" s="14" t="s">
        <v>145</v>
      </c>
      <c r="G999" s="16">
        <v>41</v>
      </c>
      <c r="H999" s="14" t="s">
        <v>186</v>
      </c>
      <c r="I999" s="16">
        <v>2</v>
      </c>
      <c r="J999" s="14" t="s">
        <v>83</v>
      </c>
      <c r="K999" s="14" t="s">
        <v>84</v>
      </c>
      <c r="L999" s="14" t="s">
        <v>85</v>
      </c>
      <c r="M999" s="23">
        <v>0.6</v>
      </c>
      <c r="N999" s="16">
        <v>6</v>
      </c>
      <c r="O999" s="16">
        <v>5</v>
      </c>
      <c r="P999" s="16">
        <v>0</v>
      </c>
      <c r="Q999" s="16">
        <v>7</v>
      </c>
      <c r="R999" s="16">
        <v>0</v>
      </c>
      <c r="S999" s="14" t="s">
        <v>86</v>
      </c>
      <c r="T999" s="16">
        <v>581</v>
      </c>
      <c r="U999" s="16">
        <v>0</v>
      </c>
      <c r="V999" s="18">
        <v>264455</v>
      </c>
      <c r="W999" s="18">
        <v>3376</v>
      </c>
      <c r="X999" s="18">
        <v>2318</v>
      </c>
      <c r="Y999" s="18">
        <v>0</v>
      </c>
      <c r="Z999" s="18">
        <v>0</v>
      </c>
      <c r="AA999" s="18">
        <v>0</v>
      </c>
      <c r="AB999" s="18">
        <v>0</v>
      </c>
      <c r="AC999" s="23">
        <v>0</v>
      </c>
      <c r="AD999" s="14" t="str">
        <f>IF(E999=113,"Linn","Iowa ex-Linn")</f>
        <v>Iowa ex-Linn</v>
      </c>
      <c r="AE999" s="23">
        <f>IFERROR(AB999/W999,"N/M")</f>
        <v>0.0</v>
      </c>
      <c r="AF999" s="14" t="str">
        <f>B999&amp;"|"&amp;TEXT(E999,"000")&amp;"|"&amp;TEXT(M999,"0.0000")</f>
        <v>2016|119|0.6000</v>
      </c>
      <c r="AG999" s="22" t="str">
        <f>IF(AND(B999&gt;=2015,B999&lt;=2024,C999=19,G999=41,I999=2,K999="A",L999="RBUP",M999&gt;=0.5,M999&lt;=0.85),"IN","OUT")</f>
        <v>IN</v>
      </c>
    </row>
    <row r="1000" spans="1:33">
      <c r="A1000" s="14" t="s">
        <v>185</v>
      </c>
      <c r="B1000" s="16">
        <v>2016</v>
      </c>
      <c r="C1000" s="16">
        <v>19</v>
      </c>
      <c r="D1000" s="14" t="s">
        <v>80</v>
      </c>
      <c r="E1000" s="16">
        <v>119</v>
      </c>
      <c r="F1000" s="14" t="s">
        <v>145</v>
      </c>
      <c r="G1000" s="16">
        <v>41</v>
      </c>
      <c r="H1000" s="14" t="s">
        <v>186</v>
      </c>
      <c r="I1000" s="16">
        <v>2</v>
      </c>
      <c r="J1000" s="14" t="s">
        <v>83</v>
      </c>
      <c r="K1000" s="14" t="s">
        <v>84</v>
      </c>
      <c r="L1000" s="14" t="s">
        <v>85</v>
      </c>
      <c r="M1000" s="23">
        <v>0.65</v>
      </c>
      <c r="N1000" s="16">
        <v>24</v>
      </c>
      <c r="O1000" s="16">
        <v>22</v>
      </c>
      <c r="P1000" s="16">
        <v>1</v>
      </c>
      <c r="Q1000" s="16">
        <v>35</v>
      </c>
      <c r="R1000" s="16">
        <v>1</v>
      </c>
      <c r="S1000" s="14" t="s">
        <v>86</v>
      </c>
      <c r="T1000" s="16">
        <v>2726</v>
      </c>
      <c r="U1000" s="16">
        <v>0</v>
      </c>
      <c r="V1000" s="18">
        <v>1315781</v>
      </c>
      <c r="W1000" s="18">
        <v>26377</v>
      </c>
      <c r="X1000" s="18">
        <v>16098</v>
      </c>
      <c r="Y1000" s="18">
        <v>0</v>
      </c>
      <c r="Z1000" s="18">
        <v>0</v>
      </c>
      <c r="AA1000" s="18">
        <v>0</v>
      </c>
      <c r="AB1000" s="18">
        <v>4224</v>
      </c>
      <c r="AC1000" s="23">
        <v>0.16</v>
      </c>
      <c r="AD1000" s="14" t="str">
        <f>IF(E1000=113,"Linn","Iowa ex-Linn")</f>
        <v>Iowa ex-Linn</v>
      </c>
      <c r="AE1000" s="23">
        <f>IFERROR(AB1000/W1000,"N/M")</f>
        <v>0.1601395154869773</v>
      </c>
      <c r="AF1000" s="14" t="str">
        <f>B1000&amp;"|"&amp;TEXT(E1000,"000")&amp;"|"&amp;TEXT(M1000,"0.0000")</f>
        <v>2016|119|0.6500</v>
      </c>
      <c r="AG1000" s="22" t="str">
        <f>IF(AND(B1000&gt;=2015,B1000&lt;=2024,C1000=19,G1000=41,I1000=2,K1000="A",L1000="RBUP",M1000&gt;=0.5,M1000&lt;=0.85),"IN","OUT")</f>
        <v>IN</v>
      </c>
    </row>
    <row r="1001" spans="1:33">
      <c r="A1001" s="14" t="s">
        <v>185</v>
      </c>
      <c r="B1001" s="16">
        <v>2016</v>
      </c>
      <c r="C1001" s="16">
        <v>19</v>
      </c>
      <c r="D1001" s="14" t="s">
        <v>80</v>
      </c>
      <c r="E1001" s="16">
        <v>119</v>
      </c>
      <c r="F1001" s="14" t="s">
        <v>145</v>
      </c>
      <c r="G1001" s="16">
        <v>41</v>
      </c>
      <c r="H1001" s="14" t="s">
        <v>186</v>
      </c>
      <c r="I1001" s="16">
        <v>2</v>
      </c>
      <c r="J1001" s="14" t="s">
        <v>83</v>
      </c>
      <c r="K1001" s="14" t="s">
        <v>84</v>
      </c>
      <c r="L1001" s="14" t="s">
        <v>85</v>
      </c>
      <c r="M1001" s="23">
        <v>0.7</v>
      </c>
      <c r="N1001" s="16">
        <v>77</v>
      </c>
      <c r="O1001" s="16">
        <v>65</v>
      </c>
      <c r="P1001" s="16">
        <v>2</v>
      </c>
      <c r="Q1001" s="16">
        <v>90</v>
      </c>
      <c r="R1001" s="16">
        <v>2</v>
      </c>
      <c r="S1001" s="14" t="s">
        <v>86</v>
      </c>
      <c r="T1001" s="16">
        <v>8147</v>
      </c>
      <c r="U1001" s="16">
        <v>0</v>
      </c>
      <c r="V1001" s="18">
        <v>4325489</v>
      </c>
      <c r="W1001" s="18">
        <v>108854</v>
      </c>
      <c r="X1001" s="18">
        <v>71149</v>
      </c>
      <c r="Y1001" s="18">
        <v>0</v>
      </c>
      <c r="Z1001" s="18">
        <v>0</v>
      </c>
      <c r="AA1001" s="18">
        <v>0</v>
      </c>
      <c r="AB1001" s="18">
        <v>1365</v>
      </c>
      <c r="AC1001" s="23">
        <v>0.01</v>
      </c>
      <c r="AD1001" s="14" t="str">
        <f>IF(E1001=113,"Linn","Iowa ex-Linn")</f>
        <v>Iowa ex-Linn</v>
      </c>
      <c r="AE1001" s="23">
        <f>IFERROR(AB1001/W1001,"N/M")</f>
        <v>0.012539732118250133</v>
      </c>
      <c r="AF1001" s="14" t="str">
        <f>B1001&amp;"|"&amp;TEXT(E1001,"000")&amp;"|"&amp;TEXT(M1001,"0.0000")</f>
        <v>2016|119|0.7000</v>
      </c>
      <c r="AG1001" s="22" t="str">
        <f>IF(AND(B1001&gt;=2015,B1001&lt;=2024,C1001=19,G1001=41,I1001=2,K1001="A",L1001="RBUP",M1001&gt;=0.5,M1001&lt;=0.85),"IN","OUT")</f>
        <v>IN</v>
      </c>
    </row>
    <row r="1002" spans="1:33">
      <c r="A1002" s="14" t="s">
        <v>185</v>
      </c>
      <c r="B1002" s="16">
        <v>2016</v>
      </c>
      <c r="C1002" s="16">
        <v>19</v>
      </c>
      <c r="D1002" s="14" t="s">
        <v>80</v>
      </c>
      <c r="E1002" s="16">
        <v>119</v>
      </c>
      <c r="F1002" s="14" t="s">
        <v>145</v>
      </c>
      <c r="G1002" s="16">
        <v>41</v>
      </c>
      <c r="H1002" s="14" t="s">
        <v>186</v>
      </c>
      <c r="I1002" s="16">
        <v>2</v>
      </c>
      <c r="J1002" s="14" t="s">
        <v>83</v>
      </c>
      <c r="K1002" s="14" t="s">
        <v>84</v>
      </c>
      <c r="L1002" s="14" t="s">
        <v>85</v>
      </c>
      <c r="M1002" s="23">
        <v>0.75</v>
      </c>
      <c r="N1002" s="16">
        <v>241</v>
      </c>
      <c r="O1002" s="16">
        <v>216</v>
      </c>
      <c r="P1002" s="16">
        <v>6</v>
      </c>
      <c r="Q1002" s="16">
        <v>324</v>
      </c>
      <c r="R1002" s="16">
        <v>6</v>
      </c>
      <c r="S1002" s="14" t="s">
        <v>86</v>
      </c>
      <c r="T1002" s="16">
        <v>33867</v>
      </c>
      <c r="U1002" s="16">
        <v>0</v>
      </c>
      <c r="V1002" s="18">
        <v>19455110</v>
      </c>
      <c r="W1002" s="18">
        <v>663772</v>
      </c>
      <c r="X1002" s="18">
        <v>419892</v>
      </c>
      <c r="Y1002" s="18">
        <v>0</v>
      </c>
      <c r="Z1002" s="18">
        <v>0</v>
      </c>
      <c r="AA1002" s="18">
        <v>0</v>
      </c>
      <c r="AB1002" s="18">
        <v>35552</v>
      </c>
      <c r="AC1002" s="23">
        <v>0.05</v>
      </c>
      <c r="AD1002" s="14" t="str">
        <f>IF(E1002=113,"Linn","Iowa ex-Linn")</f>
        <v>Iowa ex-Linn</v>
      </c>
      <c r="AE1002" s="23">
        <f>IFERROR(AB1002/W1002,"N/M")</f>
        <v>0.05356055995130858</v>
      </c>
      <c r="AF1002" s="14" t="str">
        <f>B1002&amp;"|"&amp;TEXT(E1002,"000")&amp;"|"&amp;TEXT(M1002,"0.0000")</f>
        <v>2016|119|0.7500</v>
      </c>
      <c r="AG1002" s="22" t="str">
        <f>IF(AND(B1002&gt;=2015,B1002&lt;=2024,C1002=19,G1002=41,I1002=2,K1002="A",L1002="RBUP",M1002&gt;=0.5,M1002&lt;=0.85),"IN","OUT")</f>
        <v>IN</v>
      </c>
    </row>
    <row r="1003" spans="1:33">
      <c r="A1003" s="14" t="s">
        <v>185</v>
      </c>
      <c r="B1003" s="16">
        <v>2016</v>
      </c>
      <c r="C1003" s="16">
        <v>19</v>
      </c>
      <c r="D1003" s="14" t="s">
        <v>80</v>
      </c>
      <c r="E1003" s="16">
        <v>119</v>
      </c>
      <c r="F1003" s="14" t="s">
        <v>145</v>
      </c>
      <c r="G1003" s="16">
        <v>41</v>
      </c>
      <c r="H1003" s="14" t="s">
        <v>186</v>
      </c>
      <c r="I1003" s="16">
        <v>2</v>
      </c>
      <c r="J1003" s="14" t="s">
        <v>83</v>
      </c>
      <c r="K1003" s="14" t="s">
        <v>84</v>
      </c>
      <c r="L1003" s="14" t="s">
        <v>85</v>
      </c>
      <c r="M1003" s="23">
        <v>0.8</v>
      </c>
      <c r="N1003" s="16">
        <v>362</v>
      </c>
      <c r="O1003" s="16">
        <v>327</v>
      </c>
      <c r="P1003" s="16">
        <v>24</v>
      </c>
      <c r="Q1003" s="16">
        <v>538</v>
      </c>
      <c r="R1003" s="16">
        <v>29</v>
      </c>
      <c r="S1003" s="14" t="s">
        <v>86</v>
      </c>
      <c r="T1003" s="16">
        <v>60709</v>
      </c>
      <c r="U1003" s="16">
        <v>0</v>
      </c>
      <c r="V1003" s="18">
        <v>37427324</v>
      </c>
      <c r="W1003" s="18">
        <v>1623711</v>
      </c>
      <c r="X1003" s="18">
        <v>923712</v>
      </c>
      <c r="Y1003" s="18">
        <v>0</v>
      </c>
      <c r="Z1003" s="18">
        <v>0</v>
      </c>
      <c r="AA1003" s="18">
        <v>0</v>
      </c>
      <c r="AB1003" s="18">
        <v>177125</v>
      </c>
      <c r="AC1003" s="23">
        <v>0.11</v>
      </c>
      <c r="AD1003" s="14" t="str">
        <f>IF(E1003=113,"Linn","Iowa ex-Linn")</f>
        <v>Iowa ex-Linn</v>
      </c>
      <c r="AE1003" s="23">
        <f>IFERROR(AB1003/W1003,"N/M")</f>
        <v>0.10908653079273344</v>
      </c>
      <c r="AF1003" s="14" t="str">
        <f>B1003&amp;"|"&amp;TEXT(E1003,"000")&amp;"|"&amp;TEXT(M1003,"0.0000")</f>
        <v>2016|119|0.8000</v>
      </c>
      <c r="AG1003" s="22" t="str">
        <f>IF(AND(B1003&gt;=2015,B1003&lt;=2024,C1003=19,G1003=41,I1003=2,K1003="A",L1003="RBUP",M1003&gt;=0.5,M1003&lt;=0.85),"IN","OUT")</f>
        <v>IN</v>
      </c>
    </row>
    <row r="1004" spans="1:33">
      <c r="A1004" s="14" t="s">
        <v>185</v>
      </c>
      <c r="B1004" s="16">
        <v>2016</v>
      </c>
      <c r="C1004" s="16">
        <v>19</v>
      </c>
      <c r="D1004" s="14" t="s">
        <v>80</v>
      </c>
      <c r="E1004" s="16">
        <v>119</v>
      </c>
      <c r="F1004" s="14" t="s">
        <v>145</v>
      </c>
      <c r="G1004" s="16">
        <v>41</v>
      </c>
      <c r="H1004" s="14" t="s">
        <v>186</v>
      </c>
      <c r="I1004" s="16">
        <v>2</v>
      </c>
      <c r="J1004" s="14" t="s">
        <v>83</v>
      </c>
      <c r="K1004" s="14" t="s">
        <v>84</v>
      </c>
      <c r="L1004" s="14" t="s">
        <v>85</v>
      </c>
      <c r="M1004" s="23">
        <v>0.85</v>
      </c>
      <c r="N1004" s="16">
        <v>378</v>
      </c>
      <c r="O1004" s="16">
        <v>320</v>
      </c>
      <c r="P1004" s="16">
        <v>40</v>
      </c>
      <c r="Q1004" s="16">
        <v>537</v>
      </c>
      <c r="R1004" s="16">
        <v>48</v>
      </c>
      <c r="S1004" s="14" t="s">
        <v>86</v>
      </c>
      <c r="T1004" s="16">
        <v>56727</v>
      </c>
      <c r="U1004" s="16">
        <v>0</v>
      </c>
      <c r="V1004" s="18">
        <v>37087255</v>
      </c>
      <c r="W1004" s="18">
        <v>2018629</v>
      </c>
      <c r="X1004" s="18">
        <v>903757</v>
      </c>
      <c r="Y1004" s="18">
        <v>0</v>
      </c>
      <c r="Z1004" s="18">
        <v>0</v>
      </c>
      <c r="AA1004" s="18">
        <v>0</v>
      </c>
      <c r="AB1004" s="18">
        <v>230731</v>
      </c>
      <c r="AC1004" s="23">
        <v>0.11</v>
      </c>
      <c r="AD1004" s="14" t="str">
        <f>IF(E1004=113,"Linn","Iowa ex-Linn")</f>
        <v>Iowa ex-Linn</v>
      </c>
      <c r="AE1004" s="23">
        <f>IFERROR(AB1004/W1004,"N/M")</f>
        <v>0.11430084478128473</v>
      </c>
      <c r="AF1004" s="14" t="str">
        <f>B1004&amp;"|"&amp;TEXT(E1004,"000")&amp;"|"&amp;TEXT(M1004,"0.0000")</f>
        <v>2016|119|0.8500</v>
      </c>
      <c r="AG1004" s="22" t="str">
        <f>IF(AND(B1004&gt;=2015,B1004&lt;=2024,C1004=19,G1004=41,I1004=2,K1004="A",L1004="RBUP",M1004&gt;=0.5,M1004&lt;=0.85),"IN","OUT")</f>
        <v>IN</v>
      </c>
    </row>
    <row r="1005" spans="1:33">
      <c r="A1005" s="14" t="s">
        <v>185</v>
      </c>
      <c r="B1005" s="16">
        <v>2016</v>
      </c>
      <c r="C1005" s="16">
        <v>19</v>
      </c>
      <c r="D1005" s="14" t="s">
        <v>80</v>
      </c>
      <c r="E1005" s="16">
        <v>121</v>
      </c>
      <c r="F1005" s="14" t="s">
        <v>146</v>
      </c>
      <c r="G1005" s="16">
        <v>41</v>
      </c>
      <c r="H1005" s="14" t="s">
        <v>186</v>
      </c>
      <c r="I1005" s="16">
        <v>2</v>
      </c>
      <c r="J1005" s="14" t="s">
        <v>83</v>
      </c>
      <c r="K1005" s="14" t="s">
        <v>84</v>
      </c>
      <c r="L1005" s="14" t="s">
        <v>85</v>
      </c>
      <c r="M1005" s="23">
        <v>0.55</v>
      </c>
      <c r="N1005" s="16">
        <v>1</v>
      </c>
      <c r="O1005" s="16">
        <v>0</v>
      </c>
      <c r="P1005" s="16">
        <v>0</v>
      </c>
      <c r="Q1005" s="16">
        <v>0</v>
      </c>
      <c r="R1005" s="16">
        <v>0</v>
      </c>
      <c r="S1005" s="14" t="s">
        <v>86</v>
      </c>
      <c r="T1005" s="16">
        <v>0</v>
      </c>
      <c r="U1005" s="16">
        <v>0</v>
      </c>
      <c r="V1005" s="18">
        <v>0</v>
      </c>
      <c r="W1005" s="18">
        <v>0</v>
      </c>
      <c r="X1005" s="18">
        <v>0</v>
      </c>
      <c r="Y1005" s="18">
        <v>0</v>
      </c>
      <c r="Z1005" s="18">
        <v>0</v>
      </c>
      <c r="AA1005" s="18">
        <v>0</v>
      </c>
      <c r="AB1005" s="18">
        <v>0</v>
      </c>
      <c r="AC1005" s="23">
        <v>0</v>
      </c>
      <c r="AD1005" s="14" t="str">
        <f>IF(E1005=113,"Linn","Iowa ex-Linn")</f>
        <v>Iowa ex-Linn</v>
      </c>
      <c r="AE1005" s="23" t="str">
        <f>IFERROR(AB1005/W1005,"N/M")</f>
        <v>N/M</v>
      </c>
      <c r="AF1005" s="14" t="str">
        <f>B1005&amp;"|"&amp;TEXT(E1005,"000")&amp;"|"&amp;TEXT(M1005,"0.0000")</f>
        <v>2016|121|0.5500</v>
      </c>
      <c r="AG1005" s="22" t="str">
        <f>IF(AND(B1005&gt;=2015,B1005&lt;=2024,C1005=19,G1005=41,I1005=2,K1005="A",L1005="RBUP",M1005&gt;=0.5,M1005&lt;=0.85),"IN","OUT")</f>
        <v>IN</v>
      </c>
    </row>
    <row r="1006" spans="1:33">
      <c r="A1006" s="14" t="s">
        <v>185</v>
      </c>
      <c r="B1006" s="16">
        <v>2016</v>
      </c>
      <c r="C1006" s="16">
        <v>19</v>
      </c>
      <c r="D1006" s="14" t="s">
        <v>80</v>
      </c>
      <c r="E1006" s="16">
        <v>121</v>
      </c>
      <c r="F1006" s="14" t="s">
        <v>146</v>
      </c>
      <c r="G1006" s="16">
        <v>41</v>
      </c>
      <c r="H1006" s="14" t="s">
        <v>186</v>
      </c>
      <c r="I1006" s="16">
        <v>2</v>
      </c>
      <c r="J1006" s="14" t="s">
        <v>83</v>
      </c>
      <c r="K1006" s="14" t="s">
        <v>84</v>
      </c>
      <c r="L1006" s="14" t="s">
        <v>85</v>
      </c>
      <c r="M1006" s="23">
        <v>0.6</v>
      </c>
      <c r="N1006" s="16">
        <v>6</v>
      </c>
      <c r="O1006" s="16">
        <v>2</v>
      </c>
      <c r="P1006" s="16">
        <v>0</v>
      </c>
      <c r="Q1006" s="16">
        <v>2</v>
      </c>
      <c r="R1006" s="16">
        <v>0</v>
      </c>
      <c r="S1006" s="14" t="s">
        <v>86</v>
      </c>
      <c r="T1006" s="16">
        <v>62</v>
      </c>
      <c r="U1006" s="16">
        <v>0</v>
      </c>
      <c r="V1006" s="18">
        <v>24709</v>
      </c>
      <c r="W1006" s="18">
        <v>1299</v>
      </c>
      <c r="X1006" s="18">
        <v>844</v>
      </c>
      <c r="Y1006" s="18">
        <v>0</v>
      </c>
      <c r="Z1006" s="18">
        <v>0</v>
      </c>
      <c r="AA1006" s="18">
        <v>0</v>
      </c>
      <c r="AB1006" s="18">
        <v>0</v>
      </c>
      <c r="AC1006" s="23">
        <v>0</v>
      </c>
      <c r="AD1006" s="14" t="str">
        <f>IF(E1006=113,"Linn","Iowa ex-Linn")</f>
        <v>Iowa ex-Linn</v>
      </c>
      <c r="AE1006" s="23">
        <f>IFERROR(AB1006/W1006,"N/M")</f>
        <v>0.0</v>
      </c>
      <c r="AF1006" s="14" t="str">
        <f>B1006&amp;"|"&amp;TEXT(E1006,"000")&amp;"|"&amp;TEXT(M1006,"0.0000")</f>
        <v>2016|121|0.6000</v>
      </c>
      <c r="AG1006" s="22" t="str">
        <f>IF(AND(B1006&gt;=2015,B1006&lt;=2024,C1006=19,G1006=41,I1006=2,K1006="A",L1006="RBUP",M1006&gt;=0.5,M1006&lt;=0.85),"IN","OUT")</f>
        <v>IN</v>
      </c>
    </row>
    <row r="1007" spans="1:33">
      <c r="A1007" s="14" t="s">
        <v>185</v>
      </c>
      <c r="B1007" s="16">
        <v>2016</v>
      </c>
      <c r="C1007" s="16">
        <v>19</v>
      </c>
      <c r="D1007" s="14" t="s">
        <v>80</v>
      </c>
      <c r="E1007" s="16">
        <v>121</v>
      </c>
      <c r="F1007" s="14" t="s">
        <v>146</v>
      </c>
      <c r="G1007" s="16">
        <v>41</v>
      </c>
      <c r="H1007" s="14" t="s">
        <v>186</v>
      </c>
      <c r="I1007" s="16">
        <v>2</v>
      </c>
      <c r="J1007" s="14" t="s">
        <v>83</v>
      </c>
      <c r="K1007" s="14" t="s">
        <v>84</v>
      </c>
      <c r="L1007" s="14" t="s">
        <v>85</v>
      </c>
      <c r="M1007" s="23">
        <v>0.65</v>
      </c>
      <c r="N1007" s="16">
        <v>8</v>
      </c>
      <c r="O1007" s="16">
        <v>6</v>
      </c>
      <c r="P1007" s="16">
        <v>0</v>
      </c>
      <c r="Q1007" s="16">
        <v>8</v>
      </c>
      <c r="R1007" s="16">
        <v>0</v>
      </c>
      <c r="S1007" s="14" t="s">
        <v>86</v>
      </c>
      <c r="T1007" s="16">
        <v>385</v>
      </c>
      <c r="U1007" s="16">
        <v>0</v>
      </c>
      <c r="V1007" s="18">
        <v>144264</v>
      </c>
      <c r="W1007" s="18">
        <v>9231</v>
      </c>
      <c r="X1007" s="18">
        <v>6540</v>
      </c>
      <c r="Y1007" s="18">
        <v>0</v>
      </c>
      <c r="Z1007" s="18">
        <v>0</v>
      </c>
      <c r="AA1007" s="18">
        <v>0</v>
      </c>
      <c r="AB1007" s="18">
        <v>0</v>
      </c>
      <c r="AC1007" s="23">
        <v>0</v>
      </c>
      <c r="AD1007" s="14" t="str">
        <f>IF(E1007=113,"Linn","Iowa ex-Linn")</f>
        <v>Iowa ex-Linn</v>
      </c>
      <c r="AE1007" s="23">
        <f>IFERROR(AB1007/W1007,"N/M")</f>
        <v>0.0</v>
      </c>
      <c r="AF1007" s="14" t="str">
        <f>B1007&amp;"|"&amp;TEXT(E1007,"000")&amp;"|"&amp;TEXT(M1007,"0.0000")</f>
        <v>2016|121|0.6500</v>
      </c>
      <c r="AG1007" s="22" t="str">
        <f>IF(AND(B1007&gt;=2015,B1007&lt;=2024,C1007=19,G1007=41,I1007=2,K1007="A",L1007="RBUP",M1007&gt;=0.5,M1007&lt;=0.85),"IN","OUT")</f>
        <v>IN</v>
      </c>
    </row>
    <row r="1008" spans="1:33">
      <c r="A1008" s="14" t="s">
        <v>185</v>
      </c>
      <c r="B1008" s="16">
        <v>2016</v>
      </c>
      <c r="C1008" s="16">
        <v>19</v>
      </c>
      <c r="D1008" s="14" t="s">
        <v>80</v>
      </c>
      <c r="E1008" s="16">
        <v>121</v>
      </c>
      <c r="F1008" s="14" t="s">
        <v>146</v>
      </c>
      <c r="G1008" s="16">
        <v>41</v>
      </c>
      <c r="H1008" s="14" t="s">
        <v>186</v>
      </c>
      <c r="I1008" s="16">
        <v>2</v>
      </c>
      <c r="J1008" s="14" t="s">
        <v>83</v>
      </c>
      <c r="K1008" s="14" t="s">
        <v>84</v>
      </c>
      <c r="L1008" s="14" t="s">
        <v>85</v>
      </c>
      <c r="M1008" s="23">
        <v>0.7</v>
      </c>
      <c r="N1008" s="16">
        <v>38</v>
      </c>
      <c r="O1008" s="16">
        <v>29</v>
      </c>
      <c r="P1008" s="16">
        <v>3</v>
      </c>
      <c r="Q1008" s="16">
        <v>35</v>
      </c>
      <c r="R1008" s="16">
        <v>3</v>
      </c>
      <c r="S1008" s="14" t="s">
        <v>86</v>
      </c>
      <c r="T1008" s="16">
        <v>1602</v>
      </c>
      <c r="U1008" s="16">
        <v>0</v>
      </c>
      <c r="V1008" s="18">
        <v>668598</v>
      </c>
      <c r="W1008" s="18">
        <v>55592</v>
      </c>
      <c r="X1008" s="18">
        <v>37111</v>
      </c>
      <c r="Y1008" s="18">
        <v>0</v>
      </c>
      <c r="Z1008" s="18">
        <v>0</v>
      </c>
      <c r="AA1008" s="18">
        <v>0</v>
      </c>
      <c r="AB1008" s="18">
        <v>5403</v>
      </c>
      <c r="AC1008" s="23">
        <v>0.1</v>
      </c>
      <c r="AD1008" s="14" t="str">
        <f>IF(E1008=113,"Linn","Iowa ex-Linn")</f>
        <v>Iowa ex-Linn</v>
      </c>
      <c r="AE1008" s="23">
        <f>IFERROR(AB1008/W1008,"N/M")</f>
        <v>0.09719024320046049</v>
      </c>
      <c r="AF1008" s="14" t="str">
        <f>B1008&amp;"|"&amp;TEXT(E1008,"000")&amp;"|"&amp;TEXT(M1008,"0.0000")</f>
        <v>2016|121|0.7000</v>
      </c>
      <c r="AG1008" s="22" t="str">
        <f>IF(AND(B1008&gt;=2015,B1008&lt;=2024,C1008=19,G1008=41,I1008=2,K1008="A",L1008="RBUP",M1008&gt;=0.5,M1008&lt;=0.85),"IN","OUT")</f>
        <v>IN</v>
      </c>
    </row>
    <row r="1009" spans="1:33">
      <c r="A1009" s="14" t="s">
        <v>185</v>
      </c>
      <c r="B1009" s="16">
        <v>2016</v>
      </c>
      <c r="C1009" s="16">
        <v>19</v>
      </c>
      <c r="D1009" s="14" t="s">
        <v>80</v>
      </c>
      <c r="E1009" s="16">
        <v>121</v>
      </c>
      <c r="F1009" s="14" t="s">
        <v>146</v>
      </c>
      <c r="G1009" s="16">
        <v>41</v>
      </c>
      <c r="H1009" s="14" t="s">
        <v>186</v>
      </c>
      <c r="I1009" s="16">
        <v>2</v>
      </c>
      <c r="J1009" s="14" t="s">
        <v>83</v>
      </c>
      <c r="K1009" s="14" t="s">
        <v>84</v>
      </c>
      <c r="L1009" s="14" t="s">
        <v>85</v>
      </c>
      <c r="M1009" s="23">
        <v>0.75</v>
      </c>
      <c r="N1009" s="16">
        <v>170</v>
      </c>
      <c r="O1009" s="16">
        <v>121</v>
      </c>
      <c r="P1009" s="16">
        <v>8</v>
      </c>
      <c r="Q1009" s="16">
        <v>132</v>
      </c>
      <c r="R1009" s="16">
        <v>8</v>
      </c>
      <c r="S1009" s="14" t="s">
        <v>86</v>
      </c>
      <c r="T1009" s="16">
        <v>19236</v>
      </c>
      <c r="U1009" s="16">
        <v>0</v>
      </c>
      <c r="V1009" s="18">
        <v>9298107</v>
      </c>
      <c r="W1009" s="18">
        <v>831830</v>
      </c>
      <c r="X1009" s="18">
        <v>602229</v>
      </c>
      <c r="Y1009" s="18">
        <v>0</v>
      </c>
      <c r="Z1009" s="18">
        <v>0</v>
      </c>
      <c r="AA1009" s="18">
        <v>0</v>
      </c>
      <c r="AB1009" s="18">
        <v>15194</v>
      </c>
      <c r="AC1009" s="23">
        <v>0.02</v>
      </c>
      <c r="AD1009" s="14" t="str">
        <f>IF(E1009=113,"Linn","Iowa ex-Linn")</f>
        <v>Iowa ex-Linn</v>
      </c>
      <c r="AE1009" s="23">
        <f>IFERROR(AB1009/W1009,"N/M")</f>
        <v>0.018265751415553658</v>
      </c>
      <c r="AF1009" s="14" t="str">
        <f>B1009&amp;"|"&amp;TEXT(E1009,"000")&amp;"|"&amp;TEXT(M1009,"0.0000")</f>
        <v>2016|121|0.7500</v>
      </c>
      <c r="AG1009" s="22" t="str">
        <f>IF(AND(B1009&gt;=2015,B1009&lt;=2024,C1009=19,G1009=41,I1009=2,K1009="A",L1009="RBUP",M1009&gt;=0.5,M1009&lt;=0.85),"IN","OUT")</f>
        <v>IN</v>
      </c>
    </row>
    <row r="1010" spans="1:33">
      <c r="A1010" s="14" t="s">
        <v>185</v>
      </c>
      <c r="B1010" s="16">
        <v>2016</v>
      </c>
      <c r="C1010" s="16">
        <v>19</v>
      </c>
      <c r="D1010" s="14" t="s">
        <v>80</v>
      </c>
      <c r="E1010" s="16">
        <v>121</v>
      </c>
      <c r="F1010" s="14" t="s">
        <v>146</v>
      </c>
      <c r="G1010" s="16">
        <v>41</v>
      </c>
      <c r="H1010" s="14" t="s">
        <v>186</v>
      </c>
      <c r="I1010" s="16">
        <v>2</v>
      </c>
      <c r="J1010" s="14" t="s">
        <v>83</v>
      </c>
      <c r="K1010" s="14" t="s">
        <v>84</v>
      </c>
      <c r="L1010" s="14" t="s">
        <v>85</v>
      </c>
      <c r="M1010" s="23">
        <v>0.8</v>
      </c>
      <c r="N1010" s="16">
        <v>268</v>
      </c>
      <c r="O1010" s="16">
        <v>195</v>
      </c>
      <c r="P1010" s="16">
        <v>17</v>
      </c>
      <c r="Q1010" s="16">
        <v>226</v>
      </c>
      <c r="R1010" s="16">
        <v>18</v>
      </c>
      <c r="S1010" s="14" t="s">
        <v>86</v>
      </c>
      <c r="T1010" s="16">
        <v>31911</v>
      </c>
      <c r="U1010" s="16">
        <v>0</v>
      </c>
      <c r="V1010" s="18">
        <v>15775380</v>
      </c>
      <c r="W1010" s="18">
        <v>1788202</v>
      </c>
      <c r="X1010" s="18">
        <v>1154551</v>
      </c>
      <c r="Y1010" s="18">
        <v>0</v>
      </c>
      <c r="Z1010" s="18">
        <v>0</v>
      </c>
      <c r="AA1010" s="18">
        <v>0</v>
      </c>
      <c r="AB1010" s="18">
        <v>71273</v>
      </c>
      <c r="AC1010" s="23">
        <v>0.04</v>
      </c>
      <c r="AD1010" s="14" t="str">
        <f>IF(E1010=113,"Linn","Iowa ex-Linn")</f>
        <v>Iowa ex-Linn</v>
      </c>
      <c r="AE1010" s="23">
        <f>IFERROR(AB1010/W1010,"N/M")</f>
        <v>0.03985735392310265</v>
      </c>
      <c r="AF1010" s="14" t="str">
        <f>B1010&amp;"|"&amp;TEXT(E1010,"000")&amp;"|"&amp;TEXT(M1010,"0.0000")</f>
        <v>2016|121|0.8000</v>
      </c>
      <c r="AG1010" s="22" t="str">
        <f>IF(AND(B1010&gt;=2015,B1010&lt;=2024,C1010=19,G1010=41,I1010=2,K1010="A",L1010="RBUP",M1010&gt;=0.5,M1010&lt;=0.85),"IN","OUT")</f>
        <v>IN</v>
      </c>
    </row>
    <row r="1011" spans="1:33">
      <c r="A1011" s="14" t="s">
        <v>185</v>
      </c>
      <c r="B1011" s="16">
        <v>2016</v>
      </c>
      <c r="C1011" s="16">
        <v>19</v>
      </c>
      <c r="D1011" s="14" t="s">
        <v>80</v>
      </c>
      <c r="E1011" s="16">
        <v>121</v>
      </c>
      <c r="F1011" s="14" t="s">
        <v>146</v>
      </c>
      <c r="G1011" s="16">
        <v>41</v>
      </c>
      <c r="H1011" s="14" t="s">
        <v>186</v>
      </c>
      <c r="I1011" s="16">
        <v>2</v>
      </c>
      <c r="J1011" s="14" t="s">
        <v>83</v>
      </c>
      <c r="K1011" s="14" t="s">
        <v>84</v>
      </c>
      <c r="L1011" s="14" t="s">
        <v>85</v>
      </c>
      <c r="M1011" s="23">
        <v>0.85</v>
      </c>
      <c r="N1011" s="16">
        <v>95</v>
      </c>
      <c r="O1011" s="16">
        <v>58</v>
      </c>
      <c r="P1011" s="16">
        <v>13</v>
      </c>
      <c r="Q1011" s="16">
        <v>78</v>
      </c>
      <c r="R1011" s="16">
        <v>13</v>
      </c>
      <c r="S1011" s="14" t="s">
        <v>86</v>
      </c>
      <c r="T1011" s="16">
        <v>11789</v>
      </c>
      <c r="U1011" s="16">
        <v>0</v>
      </c>
      <c r="V1011" s="18">
        <v>6171847</v>
      </c>
      <c r="W1011" s="18">
        <v>762358</v>
      </c>
      <c r="X1011" s="18">
        <v>385089</v>
      </c>
      <c r="Y1011" s="18">
        <v>0</v>
      </c>
      <c r="Z1011" s="18">
        <v>0</v>
      </c>
      <c r="AA1011" s="18">
        <v>0</v>
      </c>
      <c r="AB1011" s="18">
        <v>113333</v>
      </c>
      <c r="AC1011" s="23">
        <v>0.15</v>
      </c>
      <c r="AD1011" s="14" t="str">
        <f>IF(E1011=113,"Linn","Iowa ex-Linn")</f>
        <v>Iowa ex-Linn</v>
      </c>
      <c r="AE1011" s="23">
        <f>IFERROR(AB1011/W1011,"N/M")</f>
        <v>0.14866112771165252</v>
      </c>
      <c r="AF1011" s="14" t="str">
        <f>B1011&amp;"|"&amp;TEXT(E1011,"000")&amp;"|"&amp;TEXT(M1011,"0.0000")</f>
        <v>2016|121|0.8500</v>
      </c>
      <c r="AG1011" s="22" t="str">
        <f>IF(AND(B1011&gt;=2015,B1011&lt;=2024,C1011=19,G1011=41,I1011=2,K1011="A",L1011="RBUP",M1011&gt;=0.5,M1011&lt;=0.85),"IN","OUT")</f>
        <v>IN</v>
      </c>
    </row>
    <row r="1012" spans="1:33">
      <c r="A1012" s="14" t="s">
        <v>185</v>
      </c>
      <c r="B1012" s="16">
        <v>2016</v>
      </c>
      <c r="C1012" s="16">
        <v>19</v>
      </c>
      <c r="D1012" s="14" t="s">
        <v>80</v>
      </c>
      <c r="E1012" s="16">
        <v>123</v>
      </c>
      <c r="F1012" s="14" t="s">
        <v>147</v>
      </c>
      <c r="G1012" s="16">
        <v>41</v>
      </c>
      <c r="H1012" s="14" t="s">
        <v>186</v>
      </c>
      <c r="I1012" s="16">
        <v>2</v>
      </c>
      <c r="J1012" s="14" t="s">
        <v>83</v>
      </c>
      <c r="K1012" s="14" t="s">
        <v>84</v>
      </c>
      <c r="L1012" s="14" t="s">
        <v>85</v>
      </c>
      <c r="M1012" s="23">
        <v>0.55</v>
      </c>
      <c r="N1012" s="16">
        <v>1</v>
      </c>
      <c r="O1012" s="16">
        <v>1</v>
      </c>
      <c r="P1012" s="16">
        <v>0</v>
      </c>
      <c r="Q1012" s="16">
        <v>1</v>
      </c>
      <c r="R1012" s="16">
        <v>0</v>
      </c>
      <c r="S1012" s="14" t="s">
        <v>86</v>
      </c>
      <c r="T1012" s="16">
        <v>120</v>
      </c>
      <c r="U1012" s="16">
        <v>0</v>
      </c>
      <c r="V1012" s="18">
        <v>45694</v>
      </c>
      <c r="W1012" s="18">
        <v>1543</v>
      </c>
      <c r="X1012" s="18">
        <v>1020</v>
      </c>
      <c r="Y1012" s="18">
        <v>0</v>
      </c>
      <c r="Z1012" s="18">
        <v>0</v>
      </c>
      <c r="AA1012" s="18">
        <v>0</v>
      </c>
      <c r="AB1012" s="18">
        <v>0</v>
      </c>
      <c r="AC1012" s="23">
        <v>0</v>
      </c>
      <c r="AD1012" s="14" t="str">
        <f>IF(E1012=113,"Linn","Iowa ex-Linn")</f>
        <v>Iowa ex-Linn</v>
      </c>
      <c r="AE1012" s="23">
        <f>IFERROR(AB1012/W1012,"N/M")</f>
        <v>0.0</v>
      </c>
      <c r="AF1012" s="14" t="str">
        <f>B1012&amp;"|"&amp;TEXT(E1012,"000")&amp;"|"&amp;TEXT(M1012,"0.0000")</f>
        <v>2016|123|0.5500</v>
      </c>
      <c r="AG1012" s="22" t="str">
        <f>IF(AND(B1012&gt;=2015,B1012&lt;=2024,C1012=19,G1012=41,I1012=2,K1012="A",L1012="RBUP",M1012&gt;=0.5,M1012&lt;=0.85),"IN","OUT")</f>
        <v>IN</v>
      </c>
    </row>
    <row r="1013" spans="1:33">
      <c r="A1013" s="14" t="s">
        <v>185</v>
      </c>
      <c r="B1013" s="16">
        <v>2016</v>
      </c>
      <c r="C1013" s="16">
        <v>19</v>
      </c>
      <c r="D1013" s="14" t="s">
        <v>80</v>
      </c>
      <c r="E1013" s="16">
        <v>123</v>
      </c>
      <c r="F1013" s="14" t="s">
        <v>147</v>
      </c>
      <c r="G1013" s="16">
        <v>41</v>
      </c>
      <c r="H1013" s="14" t="s">
        <v>186</v>
      </c>
      <c r="I1013" s="16">
        <v>2</v>
      </c>
      <c r="J1013" s="14" t="s">
        <v>83</v>
      </c>
      <c r="K1013" s="14" t="s">
        <v>84</v>
      </c>
      <c r="L1013" s="14" t="s">
        <v>85</v>
      </c>
      <c r="M1013" s="23">
        <v>0.6</v>
      </c>
      <c r="N1013" s="16">
        <v>3</v>
      </c>
      <c r="O1013" s="16">
        <v>3</v>
      </c>
      <c r="P1013" s="16">
        <v>0</v>
      </c>
      <c r="Q1013" s="16">
        <v>4</v>
      </c>
      <c r="R1013" s="16">
        <v>0</v>
      </c>
      <c r="S1013" s="14" t="s">
        <v>86</v>
      </c>
      <c r="T1013" s="16">
        <v>193</v>
      </c>
      <c r="U1013" s="16">
        <v>0</v>
      </c>
      <c r="V1013" s="18">
        <v>72139</v>
      </c>
      <c r="W1013" s="18">
        <v>3400</v>
      </c>
      <c r="X1013" s="18">
        <v>2175</v>
      </c>
      <c r="Y1013" s="18">
        <v>0</v>
      </c>
      <c r="Z1013" s="18">
        <v>0</v>
      </c>
      <c r="AA1013" s="18">
        <v>0</v>
      </c>
      <c r="AB1013" s="18">
        <v>0</v>
      </c>
      <c r="AC1013" s="23">
        <v>0</v>
      </c>
      <c r="AD1013" s="14" t="str">
        <f>IF(E1013=113,"Linn","Iowa ex-Linn")</f>
        <v>Iowa ex-Linn</v>
      </c>
      <c r="AE1013" s="23">
        <f>IFERROR(AB1013/W1013,"N/M")</f>
        <v>0.0</v>
      </c>
      <c r="AF1013" s="14" t="str">
        <f>B1013&amp;"|"&amp;TEXT(E1013,"000")&amp;"|"&amp;TEXT(M1013,"0.0000")</f>
        <v>2016|123|0.6000</v>
      </c>
      <c r="AG1013" s="22" t="str">
        <f>IF(AND(B1013&gt;=2015,B1013&lt;=2024,C1013=19,G1013=41,I1013=2,K1013="A",L1013="RBUP",M1013&gt;=0.5,M1013&lt;=0.85),"IN","OUT")</f>
        <v>IN</v>
      </c>
    </row>
    <row r="1014" spans="1:33">
      <c r="A1014" s="14" t="s">
        <v>185</v>
      </c>
      <c r="B1014" s="16">
        <v>2016</v>
      </c>
      <c r="C1014" s="16">
        <v>19</v>
      </c>
      <c r="D1014" s="14" t="s">
        <v>80</v>
      </c>
      <c r="E1014" s="16">
        <v>123</v>
      </c>
      <c r="F1014" s="14" t="s">
        <v>147</v>
      </c>
      <c r="G1014" s="16">
        <v>41</v>
      </c>
      <c r="H1014" s="14" t="s">
        <v>186</v>
      </c>
      <c r="I1014" s="16">
        <v>2</v>
      </c>
      <c r="J1014" s="14" t="s">
        <v>83</v>
      </c>
      <c r="K1014" s="14" t="s">
        <v>84</v>
      </c>
      <c r="L1014" s="14" t="s">
        <v>85</v>
      </c>
      <c r="M1014" s="23">
        <v>0.65</v>
      </c>
      <c r="N1014" s="16">
        <v>18</v>
      </c>
      <c r="O1014" s="16">
        <v>16</v>
      </c>
      <c r="P1014" s="16">
        <v>0</v>
      </c>
      <c r="Q1014" s="16">
        <v>22</v>
      </c>
      <c r="R1014" s="16">
        <v>0</v>
      </c>
      <c r="S1014" s="14" t="s">
        <v>86</v>
      </c>
      <c r="T1014" s="16">
        <v>1255</v>
      </c>
      <c r="U1014" s="16">
        <v>0</v>
      </c>
      <c r="V1014" s="18">
        <v>533622</v>
      </c>
      <c r="W1014" s="18">
        <v>22948</v>
      </c>
      <c r="X1014" s="18">
        <v>14327</v>
      </c>
      <c r="Y1014" s="18">
        <v>0</v>
      </c>
      <c r="Z1014" s="18">
        <v>0</v>
      </c>
      <c r="AA1014" s="18">
        <v>0</v>
      </c>
      <c r="AB1014" s="18">
        <v>0</v>
      </c>
      <c r="AC1014" s="23">
        <v>0</v>
      </c>
      <c r="AD1014" s="14" t="str">
        <f>IF(E1014=113,"Linn","Iowa ex-Linn")</f>
        <v>Iowa ex-Linn</v>
      </c>
      <c r="AE1014" s="23">
        <f>IFERROR(AB1014/W1014,"N/M")</f>
        <v>0.0</v>
      </c>
      <c r="AF1014" s="14" t="str">
        <f>B1014&amp;"|"&amp;TEXT(E1014,"000")&amp;"|"&amp;TEXT(M1014,"0.0000")</f>
        <v>2016|123|0.6500</v>
      </c>
      <c r="AG1014" s="22" t="str">
        <f>IF(AND(B1014&gt;=2015,B1014&lt;=2024,C1014=19,G1014=41,I1014=2,K1014="A",L1014="RBUP",M1014&gt;=0.5,M1014&lt;=0.85),"IN","OUT")</f>
        <v>IN</v>
      </c>
    </row>
    <row r="1015" spans="1:33">
      <c r="A1015" s="14" t="s">
        <v>185</v>
      </c>
      <c r="B1015" s="16">
        <v>2016</v>
      </c>
      <c r="C1015" s="16">
        <v>19</v>
      </c>
      <c r="D1015" s="14" t="s">
        <v>80</v>
      </c>
      <c r="E1015" s="16">
        <v>123</v>
      </c>
      <c r="F1015" s="14" t="s">
        <v>147</v>
      </c>
      <c r="G1015" s="16">
        <v>41</v>
      </c>
      <c r="H1015" s="14" t="s">
        <v>186</v>
      </c>
      <c r="I1015" s="16">
        <v>2</v>
      </c>
      <c r="J1015" s="14" t="s">
        <v>83</v>
      </c>
      <c r="K1015" s="14" t="s">
        <v>84</v>
      </c>
      <c r="L1015" s="14" t="s">
        <v>85</v>
      </c>
      <c r="M1015" s="23">
        <v>0.7</v>
      </c>
      <c r="N1015" s="16">
        <v>73</v>
      </c>
      <c r="O1015" s="16">
        <v>61</v>
      </c>
      <c r="P1015" s="16">
        <v>0</v>
      </c>
      <c r="Q1015" s="16">
        <v>91</v>
      </c>
      <c r="R1015" s="16">
        <v>0</v>
      </c>
      <c r="S1015" s="14" t="s">
        <v>86</v>
      </c>
      <c r="T1015" s="16">
        <v>4961</v>
      </c>
      <c r="U1015" s="16">
        <v>0</v>
      </c>
      <c r="V1015" s="18">
        <v>2225117</v>
      </c>
      <c r="W1015" s="18">
        <v>128046</v>
      </c>
      <c r="X1015" s="18">
        <v>82131</v>
      </c>
      <c r="Y1015" s="18">
        <v>0</v>
      </c>
      <c r="Z1015" s="18">
        <v>0</v>
      </c>
      <c r="AA1015" s="18">
        <v>0</v>
      </c>
      <c r="AB1015" s="18">
        <v>0</v>
      </c>
      <c r="AC1015" s="23">
        <v>0</v>
      </c>
      <c r="AD1015" s="14" t="str">
        <f>IF(E1015=113,"Linn","Iowa ex-Linn")</f>
        <v>Iowa ex-Linn</v>
      </c>
      <c r="AE1015" s="23">
        <f>IFERROR(AB1015/W1015,"N/M")</f>
        <v>0.0</v>
      </c>
      <c r="AF1015" s="14" t="str">
        <f>B1015&amp;"|"&amp;TEXT(E1015,"000")&amp;"|"&amp;TEXT(M1015,"0.0000")</f>
        <v>2016|123|0.7000</v>
      </c>
      <c r="AG1015" s="22" t="str">
        <f>IF(AND(B1015&gt;=2015,B1015&lt;=2024,C1015=19,G1015=41,I1015=2,K1015="A",L1015="RBUP",M1015&gt;=0.5,M1015&lt;=0.85),"IN","OUT")</f>
        <v>IN</v>
      </c>
    </row>
    <row r="1016" spans="1:33">
      <c r="A1016" s="14" t="s">
        <v>185</v>
      </c>
      <c r="B1016" s="16">
        <v>2016</v>
      </c>
      <c r="C1016" s="16">
        <v>19</v>
      </c>
      <c r="D1016" s="14" t="s">
        <v>80</v>
      </c>
      <c r="E1016" s="16">
        <v>123</v>
      </c>
      <c r="F1016" s="14" t="s">
        <v>147</v>
      </c>
      <c r="G1016" s="16">
        <v>41</v>
      </c>
      <c r="H1016" s="14" t="s">
        <v>186</v>
      </c>
      <c r="I1016" s="16">
        <v>2</v>
      </c>
      <c r="J1016" s="14" t="s">
        <v>83</v>
      </c>
      <c r="K1016" s="14" t="s">
        <v>84</v>
      </c>
      <c r="L1016" s="14" t="s">
        <v>85</v>
      </c>
      <c r="M1016" s="23">
        <v>0.75</v>
      </c>
      <c r="N1016" s="16">
        <v>240</v>
      </c>
      <c r="O1016" s="16">
        <v>192</v>
      </c>
      <c r="P1016" s="16">
        <v>3</v>
      </c>
      <c r="Q1016" s="16">
        <v>296</v>
      </c>
      <c r="R1016" s="16">
        <v>3</v>
      </c>
      <c r="S1016" s="14" t="s">
        <v>86</v>
      </c>
      <c r="T1016" s="16">
        <v>24251</v>
      </c>
      <c r="U1016" s="16">
        <v>0</v>
      </c>
      <c r="V1016" s="18">
        <v>12224865</v>
      </c>
      <c r="W1016" s="18">
        <v>805853</v>
      </c>
      <c r="X1016" s="18">
        <v>526054</v>
      </c>
      <c r="Y1016" s="18">
        <v>0</v>
      </c>
      <c r="Z1016" s="18">
        <v>0</v>
      </c>
      <c r="AA1016" s="18">
        <v>0</v>
      </c>
      <c r="AB1016" s="18">
        <v>7278</v>
      </c>
      <c r="AC1016" s="23">
        <v>0.01</v>
      </c>
      <c r="AD1016" s="14" t="str">
        <f>IF(E1016=113,"Linn","Iowa ex-Linn")</f>
        <v>Iowa ex-Linn</v>
      </c>
      <c r="AE1016" s="23">
        <f>IFERROR(AB1016/W1016,"N/M")</f>
        <v>0.009031423845291884</v>
      </c>
      <c r="AF1016" s="14" t="str">
        <f>B1016&amp;"|"&amp;TEXT(E1016,"000")&amp;"|"&amp;TEXT(M1016,"0.0000")</f>
        <v>2016|123|0.7500</v>
      </c>
      <c r="AG1016" s="22" t="str">
        <f>IF(AND(B1016&gt;=2015,B1016&lt;=2024,C1016=19,G1016=41,I1016=2,K1016="A",L1016="RBUP",M1016&gt;=0.5,M1016&lt;=0.85),"IN","OUT")</f>
        <v>IN</v>
      </c>
    </row>
    <row r="1017" spans="1:33">
      <c r="A1017" s="14" t="s">
        <v>185</v>
      </c>
      <c r="B1017" s="16">
        <v>2016</v>
      </c>
      <c r="C1017" s="16">
        <v>19</v>
      </c>
      <c r="D1017" s="14" t="s">
        <v>80</v>
      </c>
      <c r="E1017" s="16">
        <v>123</v>
      </c>
      <c r="F1017" s="14" t="s">
        <v>147</v>
      </c>
      <c r="G1017" s="16">
        <v>41</v>
      </c>
      <c r="H1017" s="14" t="s">
        <v>186</v>
      </c>
      <c r="I1017" s="16">
        <v>2</v>
      </c>
      <c r="J1017" s="14" t="s">
        <v>83</v>
      </c>
      <c r="K1017" s="14" t="s">
        <v>84</v>
      </c>
      <c r="L1017" s="14" t="s">
        <v>85</v>
      </c>
      <c r="M1017" s="23">
        <v>0.8</v>
      </c>
      <c r="N1017" s="16">
        <v>347</v>
      </c>
      <c r="O1017" s="16">
        <v>285</v>
      </c>
      <c r="P1017" s="16">
        <v>3</v>
      </c>
      <c r="Q1017" s="16">
        <v>503</v>
      </c>
      <c r="R1017" s="16">
        <v>4</v>
      </c>
      <c r="S1017" s="14" t="s">
        <v>86</v>
      </c>
      <c r="T1017" s="16">
        <v>54391</v>
      </c>
      <c r="U1017" s="16">
        <v>0</v>
      </c>
      <c r="V1017" s="18">
        <v>29750534</v>
      </c>
      <c r="W1017" s="18">
        <v>2355770</v>
      </c>
      <c r="X1017" s="18">
        <v>1367956</v>
      </c>
      <c r="Y1017" s="18">
        <v>0</v>
      </c>
      <c r="Z1017" s="18">
        <v>0</v>
      </c>
      <c r="AA1017" s="18">
        <v>0</v>
      </c>
      <c r="AB1017" s="18">
        <v>77938</v>
      </c>
      <c r="AC1017" s="23">
        <v>0.03</v>
      </c>
      <c r="AD1017" s="14" t="str">
        <f>IF(E1017=113,"Linn","Iowa ex-Linn")</f>
        <v>Iowa ex-Linn</v>
      </c>
      <c r="AE1017" s="23">
        <f>IFERROR(AB1017/W1017,"N/M")</f>
        <v>0.033083874911387784</v>
      </c>
      <c r="AF1017" s="14" t="str">
        <f>B1017&amp;"|"&amp;TEXT(E1017,"000")&amp;"|"&amp;TEXT(M1017,"0.0000")</f>
        <v>2016|123|0.8000</v>
      </c>
      <c r="AG1017" s="22" t="str">
        <f>IF(AND(B1017&gt;=2015,B1017&lt;=2024,C1017=19,G1017=41,I1017=2,K1017="A",L1017="RBUP",M1017&gt;=0.5,M1017&lt;=0.85),"IN","OUT")</f>
        <v>IN</v>
      </c>
    </row>
    <row r="1018" spans="1:33">
      <c r="A1018" s="14" t="s">
        <v>185</v>
      </c>
      <c r="B1018" s="16">
        <v>2016</v>
      </c>
      <c r="C1018" s="16">
        <v>19</v>
      </c>
      <c r="D1018" s="14" t="s">
        <v>80</v>
      </c>
      <c r="E1018" s="16">
        <v>123</v>
      </c>
      <c r="F1018" s="14" t="s">
        <v>147</v>
      </c>
      <c r="G1018" s="16">
        <v>41</v>
      </c>
      <c r="H1018" s="14" t="s">
        <v>186</v>
      </c>
      <c r="I1018" s="16">
        <v>2</v>
      </c>
      <c r="J1018" s="14" t="s">
        <v>83</v>
      </c>
      <c r="K1018" s="14" t="s">
        <v>84</v>
      </c>
      <c r="L1018" s="14" t="s">
        <v>85</v>
      </c>
      <c r="M1018" s="23">
        <v>0.85</v>
      </c>
      <c r="N1018" s="16">
        <v>199</v>
      </c>
      <c r="O1018" s="16">
        <v>169</v>
      </c>
      <c r="P1018" s="16">
        <v>4</v>
      </c>
      <c r="Q1018" s="16">
        <v>231</v>
      </c>
      <c r="R1018" s="16">
        <v>6</v>
      </c>
      <c r="S1018" s="14" t="s">
        <v>86</v>
      </c>
      <c r="T1018" s="16">
        <v>35360</v>
      </c>
      <c r="U1018" s="16">
        <v>0</v>
      </c>
      <c r="V1018" s="18">
        <v>20589117</v>
      </c>
      <c r="W1018" s="18">
        <v>1712509</v>
      </c>
      <c r="X1018" s="18">
        <v>857220</v>
      </c>
      <c r="Y1018" s="18">
        <v>0</v>
      </c>
      <c r="Z1018" s="18">
        <v>0</v>
      </c>
      <c r="AA1018" s="18">
        <v>0</v>
      </c>
      <c r="AB1018" s="18">
        <v>33338</v>
      </c>
      <c r="AC1018" s="23">
        <v>0.02</v>
      </c>
      <c r="AD1018" s="14" t="str">
        <f>IF(E1018=113,"Linn","Iowa ex-Linn")</f>
        <v>Iowa ex-Linn</v>
      </c>
      <c r="AE1018" s="23">
        <f>IFERROR(AB1018/W1018,"N/M")</f>
        <v>0.019467342945350945</v>
      </c>
      <c r="AF1018" s="14" t="str">
        <f>B1018&amp;"|"&amp;TEXT(E1018,"000")&amp;"|"&amp;TEXT(M1018,"0.0000")</f>
        <v>2016|123|0.8500</v>
      </c>
      <c r="AG1018" s="22" t="str">
        <f>IF(AND(B1018&gt;=2015,B1018&lt;=2024,C1018=19,G1018=41,I1018=2,K1018="A",L1018="RBUP",M1018&gt;=0.5,M1018&lt;=0.85),"IN","OUT")</f>
        <v>IN</v>
      </c>
    </row>
    <row r="1019" spans="1:33">
      <c r="A1019" s="14" t="s">
        <v>185</v>
      </c>
      <c r="B1019" s="16">
        <v>2016</v>
      </c>
      <c r="C1019" s="16">
        <v>19</v>
      </c>
      <c r="D1019" s="14" t="s">
        <v>80</v>
      </c>
      <c r="E1019" s="16">
        <v>125</v>
      </c>
      <c r="F1019" s="14" t="s">
        <v>148</v>
      </c>
      <c r="G1019" s="16">
        <v>41</v>
      </c>
      <c r="H1019" s="14" t="s">
        <v>186</v>
      </c>
      <c r="I1019" s="16">
        <v>2</v>
      </c>
      <c r="J1019" s="14" t="s">
        <v>83</v>
      </c>
      <c r="K1019" s="14" t="s">
        <v>84</v>
      </c>
      <c r="L1019" s="14" t="s">
        <v>85</v>
      </c>
      <c r="M1019" s="23">
        <v>0.5</v>
      </c>
      <c r="N1019" s="16">
        <v>1</v>
      </c>
      <c r="O1019" s="16">
        <v>0</v>
      </c>
      <c r="P1019" s="16">
        <v>0</v>
      </c>
      <c r="Q1019" s="16">
        <v>0</v>
      </c>
      <c r="R1019" s="16">
        <v>0</v>
      </c>
      <c r="S1019" s="14" t="s">
        <v>86</v>
      </c>
      <c r="T1019" s="16">
        <v>0</v>
      </c>
      <c r="U1019" s="16">
        <v>0</v>
      </c>
      <c r="V1019" s="18">
        <v>0</v>
      </c>
      <c r="W1019" s="18">
        <v>0</v>
      </c>
      <c r="X1019" s="18">
        <v>0</v>
      </c>
      <c r="Y1019" s="18">
        <v>0</v>
      </c>
      <c r="Z1019" s="18">
        <v>0</v>
      </c>
      <c r="AA1019" s="18">
        <v>0</v>
      </c>
      <c r="AB1019" s="18">
        <v>0</v>
      </c>
      <c r="AC1019" s="23">
        <v>0</v>
      </c>
      <c r="AD1019" s="14" t="str">
        <f>IF(E1019=113,"Linn","Iowa ex-Linn")</f>
        <v>Iowa ex-Linn</v>
      </c>
      <c r="AE1019" s="23" t="str">
        <f>IFERROR(AB1019/W1019,"N/M")</f>
        <v>N/M</v>
      </c>
      <c r="AF1019" s="14" t="str">
        <f>B1019&amp;"|"&amp;TEXT(E1019,"000")&amp;"|"&amp;TEXT(M1019,"0.0000")</f>
        <v>2016|125|0.5000</v>
      </c>
      <c r="AG1019" s="22" t="str">
        <f>IF(AND(B1019&gt;=2015,B1019&lt;=2024,C1019=19,G1019=41,I1019=2,K1019="A",L1019="RBUP",M1019&gt;=0.5,M1019&lt;=0.85),"IN","OUT")</f>
        <v>IN</v>
      </c>
    </row>
    <row r="1020" spans="1:33">
      <c r="A1020" s="14" t="s">
        <v>185</v>
      </c>
      <c r="B1020" s="16">
        <v>2016</v>
      </c>
      <c r="C1020" s="16">
        <v>19</v>
      </c>
      <c r="D1020" s="14" t="s">
        <v>80</v>
      </c>
      <c r="E1020" s="16">
        <v>125</v>
      </c>
      <c r="F1020" s="14" t="s">
        <v>148</v>
      </c>
      <c r="G1020" s="16">
        <v>41</v>
      </c>
      <c r="H1020" s="14" t="s">
        <v>186</v>
      </c>
      <c r="I1020" s="16">
        <v>2</v>
      </c>
      <c r="J1020" s="14" t="s">
        <v>83</v>
      </c>
      <c r="K1020" s="14" t="s">
        <v>84</v>
      </c>
      <c r="L1020" s="14" t="s">
        <v>85</v>
      </c>
      <c r="M1020" s="23">
        <v>0.55</v>
      </c>
      <c r="N1020" s="16">
        <v>1</v>
      </c>
      <c r="O1020" s="16">
        <v>0</v>
      </c>
      <c r="P1020" s="16">
        <v>0</v>
      </c>
      <c r="Q1020" s="16">
        <v>0</v>
      </c>
      <c r="R1020" s="16">
        <v>0</v>
      </c>
      <c r="S1020" s="14" t="s">
        <v>86</v>
      </c>
      <c r="T1020" s="16">
        <v>0</v>
      </c>
      <c r="U1020" s="16">
        <v>0</v>
      </c>
      <c r="V1020" s="18">
        <v>0</v>
      </c>
      <c r="W1020" s="18">
        <v>0</v>
      </c>
      <c r="X1020" s="18">
        <v>0</v>
      </c>
      <c r="Y1020" s="18">
        <v>0</v>
      </c>
      <c r="Z1020" s="18">
        <v>0</v>
      </c>
      <c r="AA1020" s="18">
        <v>0</v>
      </c>
      <c r="AB1020" s="18">
        <v>0</v>
      </c>
      <c r="AC1020" s="23">
        <v>0</v>
      </c>
      <c r="AD1020" s="14" t="str">
        <f>IF(E1020=113,"Linn","Iowa ex-Linn")</f>
        <v>Iowa ex-Linn</v>
      </c>
      <c r="AE1020" s="23" t="str">
        <f>IFERROR(AB1020/W1020,"N/M")</f>
        <v>N/M</v>
      </c>
      <c r="AF1020" s="14" t="str">
        <f>B1020&amp;"|"&amp;TEXT(E1020,"000")&amp;"|"&amp;TEXT(M1020,"0.0000")</f>
        <v>2016|125|0.5500</v>
      </c>
      <c r="AG1020" s="22" t="str">
        <f>IF(AND(B1020&gt;=2015,B1020&lt;=2024,C1020=19,G1020=41,I1020=2,K1020="A",L1020="RBUP",M1020&gt;=0.5,M1020&lt;=0.85),"IN","OUT")</f>
        <v>IN</v>
      </c>
    </row>
    <row r="1021" spans="1:33">
      <c r="A1021" s="14" t="s">
        <v>185</v>
      </c>
      <c r="B1021" s="16">
        <v>2016</v>
      </c>
      <c r="C1021" s="16">
        <v>19</v>
      </c>
      <c r="D1021" s="14" t="s">
        <v>80</v>
      </c>
      <c r="E1021" s="16">
        <v>125</v>
      </c>
      <c r="F1021" s="14" t="s">
        <v>148</v>
      </c>
      <c r="G1021" s="16">
        <v>41</v>
      </c>
      <c r="H1021" s="14" t="s">
        <v>186</v>
      </c>
      <c r="I1021" s="16">
        <v>2</v>
      </c>
      <c r="J1021" s="14" t="s">
        <v>83</v>
      </c>
      <c r="K1021" s="14" t="s">
        <v>84</v>
      </c>
      <c r="L1021" s="14" t="s">
        <v>85</v>
      </c>
      <c r="M1021" s="23">
        <v>0.6</v>
      </c>
      <c r="N1021" s="16">
        <v>4</v>
      </c>
      <c r="O1021" s="16">
        <v>2</v>
      </c>
      <c r="P1021" s="16">
        <v>0</v>
      </c>
      <c r="Q1021" s="16">
        <v>4</v>
      </c>
      <c r="R1021" s="16">
        <v>0</v>
      </c>
      <c r="S1021" s="14" t="s">
        <v>86</v>
      </c>
      <c r="T1021" s="16">
        <v>116</v>
      </c>
      <c r="U1021" s="16">
        <v>0</v>
      </c>
      <c r="V1021" s="18">
        <v>57535</v>
      </c>
      <c r="W1021" s="18">
        <v>3833</v>
      </c>
      <c r="X1021" s="18">
        <v>2453</v>
      </c>
      <c r="Y1021" s="18">
        <v>0</v>
      </c>
      <c r="Z1021" s="18">
        <v>0</v>
      </c>
      <c r="AA1021" s="18">
        <v>0</v>
      </c>
      <c r="AB1021" s="18">
        <v>0</v>
      </c>
      <c r="AC1021" s="23">
        <v>0</v>
      </c>
      <c r="AD1021" s="14" t="str">
        <f>IF(E1021=113,"Linn","Iowa ex-Linn")</f>
        <v>Iowa ex-Linn</v>
      </c>
      <c r="AE1021" s="23">
        <f>IFERROR(AB1021/W1021,"N/M")</f>
        <v>0.0</v>
      </c>
      <c r="AF1021" s="14" t="str">
        <f>B1021&amp;"|"&amp;TEXT(E1021,"000")&amp;"|"&amp;TEXT(M1021,"0.0000")</f>
        <v>2016|125|0.6000</v>
      </c>
      <c r="AG1021" s="22" t="str">
        <f>IF(AND(B1021&gt;=2015,B1021&lt;=2024,C1021=19,G1021=41,I1021=2,K1021="A",L1021="RBUP",M1021&gt;=0.5,M1021&lt;=0.85),"IN","OUT")</f>
        <v>IN</v>
      </c>
    </row>
    <row r="1022" spans="1:33">
      <c r="A1022" s="14" t="s">
        <v>185</v>
      </c>
      <c r="B1022" s="16">
        <v>2016</v>
      </c>
      <c r="C1022" s="16">
        <v>19</v>
      </c>
      <c r="D1022" s="14" t="s">
        <v>80</v>
      </c>
      <c r="E1022" s="16">
        <v>125</v>
      </c>
      <c r="F1022" s="14" t="s">
        <v>148</v>
      </c>
      <c r="G1022" s="16">
        <v>41</v>
      </c>
      <c r="H1022" s="14" t="s">
        <v>186</v>
      </c>
      <c r="I1022" s="16">
        <v>2</v>
      </c>
      <c r="J1022" s="14" t="s">
        <v>83</v>
      </c>
      <c r="K1022" s="14" t="s">
        <v>84</v>
      </c>
      <c r="L1022" s="14" t="s">
        <v>85</v>
      </c>
      <c r="M1022" s="23">
        <v>0.65</v>
      </c>
      <c r="N1022" s="16">
        <v>21</v>
      </c>
      <c r="O1022" s="16">
        <v>18</v>
      </c>
      <c r="P1022" s="16">
        <v>0</v>
      </c>
      <c r="Q1022" s="16">
        <v>20</v>
      </c>
      <c r="R1022" s="16">
        <v>0</v>
      </c>
      <c r="S1022" s="14" t="s">
        <v>86</v>
      </c>
      <c r="T1022" s="16">
        <v>802</v>
      </c>
      <c r="U1022" s="16">
        <v>0</v>
      </c>
      <c r="V1022" s="18">
        <v>316819</v>
      </c>
      <c r="W1022" s="18">
        <v>30603</v>
      </c>
      <c r="X1022" s="18">
        <v>18562</v>
      </c>
      <c r="Y1022" s="18">
        <v>0</v>
      </c>
      <c r="Z1022" s="18">
        <v>0</v>
      </c>
      <c r="AA1022" s="18">
        <v>0</v>
      </c>
      <c r="AB1022" s="18">
        <v>0</v>
      </c>
      <c r="AC1022" s="23">
        <v>0</v>
      </c>
      <c r="AD1022" s="14" t="str">
        <f>IF(E1022=113,"Linn","Iowa ex-Linn")</f>
        <v>Iowa ex-Linn</v>
      </c>
      <c r="AE1022" s="23">
        <f>IFERROR(AB1022/W1022,"N/M")</f>
        <v>0.0</v>
      </c>
      <c r="AF1022" s="14" t="str">
        <f>B1022&amp;"|"&amp;TEXT(E1022,"000")&amp;"|"&amp;TEXT(M1022,"0.0000")</f>
        <v>2016|125|0.6500</v>
      </c>
      <c r="AG1022" s="22" t="str">
        <f>IF(AND(B1022&gt;=2015,B1022&lt;=2024,C1022=19,G1022=41,I1022=2,K1022="A",L1022="RBUP",M1022&gt;=0.5,M1022&lt;=0.85),"IN","OUT")</f>
        <v>IN</v>
      </c>
    </row>
    <row r="1023" spans="1:33">
      <c r="A1023" s="14" t="s">
        <v>185</v>
      </c>
      <c r="B1023" s="16">
        <v>2016</v>
      </c>
      <c r="C1023" s="16">
        <v>19</v>
      </c>
      <c r="D1023" s="14" t="s">
        <v>80</v>
      </c>
      <c r="E1023" s="16">
        <v>125</v>
      </c>
      <c r="F1023" s="14" t="s">
        <v>148</v>
      </c>
      <c r="G1023" s="16">
        <v>41</v>
      </c>
      <c r="H1023" s="14" t="s">
        <v>186</v>
      </c>
      <c r="I1023" s="16">
        <v>2</v>
      </c>
      <c r="J1023" s="14" t="s">
        <v>83</v>
      </c>
      <c r="K1023" s="14" t="s">
        <v>84</v>
      </c>
      <c r="L1023" s="14" t="s">
        <v>85</v>
      </c>
      <c r="M1023" s="23">
        <v>0.7</v>
      </c>
      <c r="N1023" s="16">
        <v>73</v>
      </c>
      <c r="O1023" s="16">
        <v>55</v>
      </c>
      <c r="P1023" s="16">
        <v>0</v>
      </c>
      <c r="Q1023" s="16">
        <v>81</v>
      </c>
      <c r="R1023" s="16">
        <v>0</v>
      </c>
      <c r="S1023" s="14" t="s">
        <v>86</v>
      </c>
      <c r="T1023" s="16">
        <v>5205</v>
      </c>
      <c r="U1023" s="16">
        <v>0</v>
      </c>
      <c r="V1023" s="18">
        <v>2299575</v>
      </c>
      <c r="W1023" s="18">
        <v>221201</v>
      </c>
      <c r="X1023" s="18">
        <v>140459</v>
      </c>
      <c r="Y1023" s="18">
        <v>0</v>
      </c>
      <c r="Z1023" s="18">
        <v>0</v>
      </c>
      <c r="AA1023" s="18">
        <v>0</v>
      </c>
      <c r="AB1023" s="18">
        <v>0</v>
      </c>
      <c r="AC1023" s="23">
        <v>0</v>
      </c>
      <c r="AD1023" s="14" t="str">
        <f>IF(E1023=113,"Linn","Iowa ex-Linn")</f>
        <v>Iowa ex-Linn</v>
      </c>
      <c r="AE1023" s="23">
        <f>IFERROR(AB1023/W1023,"N/M")</f>
        <v>0.0</v>
      </c>
      <c r="AF1023" s="14" t="str">
        <f>B1023&amp;"|"&amp;TEXT(E1023,"000")&amp;"|"&amp;TEXT(M1023,"0.0000")</f>
        <v>2016|125|0.7000</v>
      </c>
      <c r="AG1023" s="22" t="str">
        <f>IF(AND(B1023&gt;=2015,B1023&lt;=2024,C1023=19,G1023=41,I1023=2,K1023="A",L1023="RBUP",M1023&gt;=0.5,M1023&lt;=0.85),"IN","OUT")</f>
        <v>IN</v>
      </c>
    </row>
    <row r="1024" spans="1:33">
      <c r="A1024" s="14" t="s">
        <v>185</v>
      </c>
      <c r="B1024" s="16">
        <v>2016</v>
      </c>
      <c r="C1024" s="16">
        <v>19</v>
      </c>
      <c r="D1024" s="14" t="s">
        <v>80</v>
      </c>
      <c r="E1024" s="16">
        <v>125</v>
      </c>
      <c r="F1024" s="14" t="s">
        <v>148</v>
      </c>
      <c r="G1024" s="16">
        <v>41</v>
      </c>
      <c r="H1024" s="14" t="s">
        <v>186</v>
      </c>
      <c r="I1024" s="16">
        <v>2</v>
      </c>
      <c r="J1024" s="14" t="s">
        <v>83</v>
      </c>
      <c r="K1024" s="14" t="s">
        <v>84</v>
      </c>
      <c r="L1024" s="14" t="s">
        <v>85</v>
      </c>
      <c r="M1024" s="23">
        <v>0.75</v>
      </c>
      <c r="N1024" s="16">
        <v>221</v>
      </c>
      <c r="O1024" s="16">
        <v>170</v>
      </c>
      <c r="P1024" s="16">
        <v>5</v>
      </c>
      <c r="Q1024" s="16">
        <v>278</v>
      </c>
      <c r="R1024" s="16">
        <v>5</v>
      </c>
      <c r="S1024" s="14" t="s">
        <v>86</v>
      </c>
      <c r="T1024" s="16">
        <v>19445</v>
      </c>
      <c r="U1024" s="16">
        <v>0</v>
      </c>
      <c r="V1024" s="18">
        <v>9005275</v>
      </c>
      <c r="W1024" s="18">
        <v>957060</v>
      </c>
      <c r="X1024" s="18">
        <v>630597</v>
      </c>
      <c r="Y1024" s="18">
        <v>0</v>
      </c>
      <c r="Z1024" s="18">
        <v>0</v>
      </c>
      <c r="AA1024" s="18">
        <v>0</v>
      </c>
      <c r="AB1024" s="18">
        <v>13630</v>
      </c>
      <c r="AC1024" s="23">
        <v>0.01</v>
      </c>
      <c r="AD1024" s="14" t="str">
        <f>IF(E1024=113,"Linn","Iowa ex-Linn")</f>
        <v>Iowa ex-Linn</v>
      </c>
      <c r="AE1024" s="23">
        <f>IFERROR(AB1024/W1024,"N/M")</f>
        <v>0.014241531356445783</v>
      </c>
      <c r="AF1024" s="14" t="str">
        <f>B1024&amp;"|"&amp;TEXT(E1024,"000")&amp;"|"&amp;TEXT(M1024,"0.0000")</f>
        <v>2016|125|0.7500</v>
      </c>
      <c r="AG1024" s="22" t="str">
        <f>IF(AND(B1024&gt;=2015,B1024&lt;=2024,C1024=19,G1024=41,I1024=2,K1024="A",L1024="RBUP",M1024&gt;=0.5,M1024&lt;=0.85),"IN","OUT")</f>
        <v>IN</v>
      </c>
    </row>
    <row r="1025" spans="1:33">
      <c r="A1025" s="14" t="s">
        <v>185</v>
      </c>
      <c r="B1025" s="16">
        <v>2016</v>
      </c>
      <c r="C1025" s="16">
        <v>19</v>
      </c>
      <c r="D1025" s="14" t="s">
        <v>80</v>
      </c>
      <c r="E1025" s="16">
        <v>125</v>
      </c>
      <c r="F1025" s="14" t="s">
        <v>148</v>
      </c>
      <c r="G1025" s="16">
        <v>41</v>
      </c>
      <c r="H1025" s="14" t="s">
        <v>186</v>
      </c>
      <c r="I1025" s="16">
        <v>2</v>
      </c>
      <c r="J1025" s="14" t="s">
        <v>83</v>
      </c>
      <c r="K1025" s="14" t="s">
        <v>84</v>
      </c>
      <c r="L1025" s="14" t="s">
        <v>85</v>
      </c>
      <c r="M1025" s="23">
        <v>0.8</v>
      </c>
      <c r="N1025" s="16">
        <v>230</v>
      </c>
      <c r="O1025" s="16">
        <v>167</v>
      </c>
      <c r="P1025" s="16">
        <v>4</v>
      </c>
      <c r="Q1025" s="16">
        <v>233</v>
      </c>
      <c r="R1025" s="16">
        <v>7</v>
      </c>
      <c r="S1025" s="14" t="s">
        <v>86</v>
      </c>
      <c r="T1025" s="16">
        <v>28704</v>
      </c>
      <c r="U1025" s="16">
        <v>0</v>
      </c>
      <c r="V1025" s="18">
        <v>14091498</v>
      </c>
      <c r="W1025" s="18">
        <v>1634198</v>
      </c>
      <c r="X1025" s="18">
        <v>1010377</v>
      </c>
      <c r="Y1025" s="18">
        <v>0</v>
      </c>
      <c r="Z1025" s="18">
        <v>0</v>
      </c>
      <c r="AA1025" s="18">
        <v>0</v>
      </c>
      <c r="AB1025" s="18">
        <v>20996</v>
      </c>
      <c r="AC1025" s="23">
        <v>0.01</v>
      </c>
      <c r="AD1025" s="14" t="str">
        <f>IF(E1025=113,"Linn","Iowa ex-Linn")</f>
        <v>Iowa ex-Linn</v>
      </c>
      <c r="AE1025" s="23">
        <f>IFERROR(AB1025/W1025,"N/M")</f>
        <v>0.01284789236065642</v>
      </c>
      <c r="AF1025" s="14" t="str">
        <f>B1025&amp;"|"&amp;TEXT(E1025,"000")&amp;"|"&amp;TEXT(M1025,"0.0000")</f>
        <v>2016|125|0.8000</v>
      </c>
      <c r="AG1025" s="22" t="str">
        <f>IF(AND(B1025&gt;=2015,B1025&lt;=2024,C1025=19,G1025=41,I1025=2,K1025="A",L1025="RBUP",M1025&gt;=0.5,M1025&lt;=0.85),"IN","OUT")</f>
        <v>IN</v>
      </c>
    </row>
    <row r="1026" spans="1:33">
      <c r="A1026" s="14" t="s">
        <v>185</v>
      </c>
      <c r="B1026" s="16">
        <v>2016</v>
      </c>
      <c r="C1026" s="16">
        <v>19</v>
      </c>
      <c r="D1026" s="14" t="s">
        <v>80</v>
      </c>
      <c r="E1026" s="16">
        <v>125</v>
      </c>
      <c r="F1026" s="14" t="s">
        <v>148</v>
      </c>
      <c r="G1026" s="16">
        <v>41</v>
      </c>
      <c r="H1026" s="14" t="s">
        <v>186</v>
      </c>
      <c r="I1026" s="16">
        <v>2</v>
      </c>
      <c r="J1026" s="14" t="s">
        <v>83</v>
      </c>
      <c r="K1026" s="14" t="s">
        <v>84</v>
      </c>
      <c r="L1026" s="14" t="s">
        <v>85</v>
      </c>
      <c r="M1026" s="23">
        <v>0.85</v>
      </c>
      <c r="N1026" s="16">
        <v>86</v>
      </c>
      <c r="O1026" s="16">
        <v>58</v>
      </c>
      <c r="P1026" s="16">
        <v>2</v>
      </c>
      <c r="Q1026" s="16">
        <v>75</v>
      </c>
      <c r="R1026" s="16">
        <v>2</v>
      </c>
      <c r="S1026" s="14" t="s">
        <v>86</v>
      </c>
      <c r="T1026" s="16">
        <v>13564</v>
      </c>
      <c r="U1026" s="16">
        <v>0</v>
      </c>
      <c r="V1026" s="18">
        <v>7294413</v>
      </c>
      <c r="W1026" s="18">
        <v>956362</v>
      </c>
      <c r="X1026" s="18">
        <v>477339</v>
      </c>
      <c r="Y1026" s="18">
        <v>0</v>
      </c>
      <c r="Z1026" s="18">
        <v>0</v>
      </c>
      <c r="AA1026" s="18">
        <v>0</v>
      </c>
      <c r="AB1026" s="18">
        <v>1342</v>
      </c>
      <c r="AC1026" s="23">
        <v>0</v>
      </c>
      <c r="AD1026" s="14" t="str">
        <f>IF(E1026=113,"Linn","Iowa ex-Linn")</f>
        <v>Iowa ex-Linn</v>
      </c>
      <c r="AE1026" s="23">
        <f>IFERROR(AB1026/W1026,"N/M")</f>
        <v>0.0014032343401348024</v>
      </c>
      <c r="AF1026" s="14" t="str">
        <f>B1026&amp;"|"&amp;TEXT(E1026,"000")&amp;"|"&amp;TEXT(M1026,"0.0000")</f>
        <v>2016|125|0.8500</v>
      </c>
      <c r="AG1026" s="22" t="str">
        <f>IF(AND(B1026&gt;=2015,B1026&lt;=2024,C1026=19,G1026=41,I1026=2,K1026="A",L1026="RBUP",M1026&gt;=0.5,M1026&lt;=0.85),"IN","OUT")</f>
        <v>IN</v>
      </c>
    </row>
    <row r="1027" spans="1:33">
      <c r="A1027" s="14" t="s">
        <v>185</v>
      </c>
      <c r="B1027" s="16">
        <v>2016</v>
      </c>
      <c r="C1027" s="16">
        <v>19</v>
      </c>
      <c r="D1027" s="14" t="s">
        <v>80</v>
      </c>
      <c r="E1027" s="16">
        <v>127</v>
      </c>
      <c r="F1027" s="14" t="s">
        <v>149</v>
      </c>
      <c r="G1027" s="16">
        <v>41</v>
      </c>
      <c r="H1027" s="14" t="s">
        <v>186</v>
      </c>
      <c r="I1027" s="16">
        <v>2</v>
      </c>
      <c r="J1027" s="14" t="s">
        <v>83</v>
      </c>
      <c r="K1027" s="14" t="s">
        <v>84</v>
      </c>
      <c r="L1027" s="14" t="s">
        <v>85</v>
      </c>
      <c r="M1027" s="23">
        <v>0.5</v>
      </c>
      <c r="N1027" s="16">
        <v>2</v>
      </c>
      <c r="O1027" s="16">
        <v>1</v>
      </c>
      <c r="P1027" s="16">
        <v>0</v>
      </c>
      <c r="Q1027" s="16">
        <v>1</v>
      </c>
      <c r="R1027" s="16">
        <v>0</v>
      </c>
      <c r="S1027" s="14" t="s">
        <v>86</v>
      </c>
      <c r="T1027" s="16">
        <v>17</v>
      </c>
      <c r="U1027" s="16">
        <v>0</v>
      </c>
      <c r="V1027" s="18">
        <v>6442</v>
      </c>
      <c r="W1027" s="18">
        <v>26</v>
      </c>
      <c r="X1027" s="18">
        <v>17</v>
      </c>
      <c r="Y1027" s="18">
        <v>0</v>
      </c>
      <c r="Z1027" s="18">
        <v>0</v>
      </c>
      <c r="AA1027" s="18">
        <v>0</v>
      </c>
      <c r="AB1027" s="18">
        <v>0</v>
      </c>
      <c r="AC1027" s="23">
        <v>0</v>
      </c>
      <c r="AD1027" s="14" t="str">
        <f>IF(E1027=113,"Linn","Iowa ex-Linn")</f>
        <v>Iowa ex-Linn</v>
      </c>
      <c r="AE1027" s="23">
        <f>IFERROR(AB1027/W1027,"N/M")</f>
        <v>0.0</v>
      </c>
      <c r="AF1027" s="14" t="str">
        <f>B1027&amp;"|"&amp;TEXT(E1027,"000")&amp;"|"&amp;TEXT(M1027,"0.0000")</f>
        <v>2016|127|0.5000</v>
      </c>
      <c r="AG1027" s="22" t="str">
        <f>IF(AND(B1027&gt;=2015,B1027&lt;=2024,C1027=19,G1027=41,I1027=2,K1027="A",L1027="RBUP",M1027&gt;=0.5,M1027&lt;=0.85),"IN","OUT")</f>
        <v>IN</v>
      </c>
    </row>
    <row r="1028" spans="1:33">
      <c r="A1028" s="14" t="s">
        <v>185</v>
      </c>
      <c r="B1028" s="16">
        <v>2016</v>
      </c>
      <c r="C1028" s="16">
        <v>19</v>
      </c>
      <c r="D1028" s="14" t="s">
        <v>80</v>
      </c>
      <c r="E1028" s="16">
        <v>127</v>
      </c>
      <c r="F1028" s="14" t="s">
        <v>149</v>
      </c>
      <c r="G1028" s="16">
        <v>41</v>
      </c>
      <c r="H1028" s="14" t="s">
        <v>186</v>
      </c>
      <c r="I1028" s="16">
        <v>2</v>
      </c>
      <c r="J1028" s="14" t="s">
        <v>83</v>
      </c>
      <c r="K1028" s="14" t="s">
        <v>84</v>
      </c>
      <c r="L1028" s="14" t="s">
        <v>85</v>
      </c>
      <c r="M1028" s="23">
        <v>0.65</v>
      </c>
      <c r="N1028" s="16">
        <v>11</v>
      </c>
      <c r="O1028" s="16">
        <v>10</v>
      </c>
      <c r="P1028" s="16">
        <v>0</v>
      </c>
      <c r="Q1028" s="16">
        <v>10</v>
      </c>
      <c r="R1028" s="16">
        <v>0</v>
      </c>
      <c r="S1028" s="14" t="s">
        <v>86</v>
      </c>
      <c r="T1028" s="16">
        <v>3036</v>
      </c>
      <c r="U1028" s="16">
        <v>0</v>
      </c>
      <c r="V1028" s="18">
        <v>1629695</v>
      </c>
      <c r="W1028" s="18">
        <v>15203</v>
      </c>
      <c r="X1028" s="18">
        <v>11689</v>
      </c>
      <c r="Y1028" s="18">
        <v>0</v>
      </c>
      <c r="Z1028" s="18">
        <v>0</v>
      </c>
      <c r="AA1028" s="18">
        <v>0</v>
      </c>
      <c r="AB1028" s="18">
        <v>0</v>
      </c>
      <c r="AC1028" s="23">
        <v>0</v>
      </c>
      <c r="AD1028" s="14" t="str">
        <f>IF(E1028=113,"Linn","Iowa ex-Linn")</f>
        <v>Iowa ex-Linn</v>
      </c>
      <c r="AE1028" s="23">
        <f>IFERROR(AB1028/W1028,"N/M")</f>
        <v>0.0</v>
      </c>
      <c r="AF1028" s="14" t="str">
        <f>B1028&amp;"|"&amp;TEXT(E1028,"000")&amp;"|"&amp;TEXT(M1028,"0.0000")</f>
        <v>2016|127|0.6500</v>
      </c>
      <c r="AG1028" s="22" t="str">
        <f>IF(AND(B1028&gt;=2015,B1028&lt;=2024,C1028=19,G1028=41,I1028=2,K1028="A",L1028="RBUP",M1028&gt;=0.5,M1028&lt;=0.85),"IN","OUT")</f>
        <v>IN</v>
      </c>
    </row>
    <row r="1029" spans="1:33">
      <c r="A1029" s="14" t="s">
        <v>185</v>
      </c>
      <c r="B1029" s="16">
        <v>2016</v>
      </c>
      <c r="C1029" s="16">
        <v>19</v>
      </c>
      <c r="D1029" s="14" t="s">
        <v>80</v>
      </c>
      <c r="E1029" s="16">
        <v>127</v>
      </c>
      <c r="F1029" s="14" t="s">
        <v>149</v>
      </c>
      <c r="G1029" s="16">
        <v>41</v>
      </c>
      <c r="H1029" s="14" t="s">
        <v>186</v>
      </c>
      <c r="I1029" s="16">
        <v>2</v>
      </c>
      <c r="J1029" s="14" t="s">
        <v>83</v>
      </c>
      <c r="K1029" s="14" t="s">
        <v>84</v>
      </c>
      <c r="L1029" s="14" t="s">
        <v>85</v>
      </c>
      <c r="M1029" s="23">
        <v>0.7</v>
      </c>
      <c r="N1029" s="16">
        <v>27</v>
      </c>
      <c r="O1029" s="16">
        <v>22</v>
      </c>
      <c r="P1029" s="16">
        <v>0</v>
      </c>
      <c r="Q1029" s="16">
        <v>40</v>
      </c>
      <c r="R1029" s="16">
        <v>0</v>
      </c>
      <c r="S1029" s="14" t="s">
        <v>86</v>
      </c>
      <c r="T1029" s="16">
        <v>3396</v>
      </c>
      <c r="U1029" s="16">
        <v>0</v>
      </c>
      <c r="V1029" s="18">
        <v>1828505</v>
      </c>
      <c r="W1029" s="18">
        <v>36890</v>
      </c>
      <c r="X1029" s="18">
        <v>21797</v>
      </c>
      <c r="Y1029" s="18">
        <v>0</v>
      </c>
      <c r="Z1029" s="18">
        <v>0</v>
      </c>
      <c r="AA1029" s="18">
        <v>0</v>
      </c>
      <c r="AB1029" s="18">
        <v>0</v>
      </c>
      <c r="AC1029" s="23">
        <v>0</v>
      </c>
      <c r="AD1029" s="14" t="str">
        <f>IF(E1029=113,"Linn","Iowa ex-Linn")</f>
        <v>Iowa ex-Linn</v>
      </c>
      <c r="AE1029" s="23">
        <f>IFERROR(AB1029/W1029,"N/M")</f>
        <v>0.0</v>
      </c>
      <c r="AF1029" s="14" t="str">
        <f>B1029&amp;"|"&amp;TEXT(E1029,"000")&amp;"|"&amp;TEXT(M1029,"0.0000")</f>
        <v>2016|127|0.7000</v>
      </c>
      <c r="AG1029" s="22" t="str">
        <f>IF(AND(B1029&gt;=2015,B1029&lt;=2024,C1029=19,G1029=41,I1029=2,K1029="A",L1029="RBUP",M1029&gt;=0.5,M1029&lt;=0.85),"IN","OUT")</f>
        <v>IN</v>
      </c>
    </row>
    <row r="1030" spans="1:33">
      <c r="A1030" s="14" t="s">
        <v>185</v>
      </c>
      <c r="B1030" s="16">
        <v>2016</v>
      </c>
      <c r="C1030" s="16">
        <v>19</v>
      </c>
      <c r="D1030" s="14" t="s">
        <v>80</v>
      </c>
      <c r="E1030" s="16">
        <v>127</v>
      </c>
      <c r="F1030" s="14" t="s">
        <v>149</v>
      </c>
      <c r="G1030" s="16">
        <v>41</v>
      </c>
      <c r="H1030" s="14" t="s">
        <v>186</v>
      </c>
      <c r="I1030" s="16">
        <v>2</v>
      </c>
      <c r="J1030" s="14" t="s">
        <v>83</v>
      </c>
      <c r="K1030" s="14" t="s">
        <v>84</v>
      </c>
      <c r="L1030" s="14" t="s">
        <v>85</v>
      </c>
      <c r="M1030" s="23">
        <v>0.75</v>
      </c>
      <c r="N1030" s="16">
        <v>78</v>
      </c>
      <c r="O1030" s="16">
        <v>58</v>
      </c>
      <c r="P1030" s="16">
        <v>0</v>
      </c>
      <c r="Q1030" s="16">
        <v>101</v>
      </c>
      <c r="R1030" s="16">
        <v>0</v>
      </c>
      <c r="S1030" s="14" t="s">
        <v>86</v>
      </c>
      <c r="T1030" s="16">
        <v>11093</v>
      </c>
      <c r="U1030" s="16">
        <v>0</v>
      </c>
      <c r="V1030" s="18">
        <v>6358840</v>
      </c>
      <c r="W1030" s="18">
        <v>156973</v>
      </c>
      <c r="X1030" s="18">
        <v>103219</v>
      </c>
      <c r="Y1030" s="18">
        <v>0</v>
      </c>
      <c r="Z1030" s="18">
        <v>0</v>
      </c>
      <c r="AA1030" s="18">
        <v>0</v>
      </c>
      <c r="AB1030" s="18">
        <v>0</v>
      </c>
      <c r="AC1030" s="23">
        <v>0</v>
      </c>
      <c r="AD1030" s="14" t="str">
        <f>IF(E1030=113,"Linn","Iowa ex-Linn")</f>
        <v>Iowa ex-Linn</v>
      </c>
      <c r="AE1030" s="23">
        <f>IFERROR(AB1030/W1030,"N/M")</f>
        <v>0.0</v>
      </c>
      <c r="AF1030" s="14" t="str">
        <f>B1030&amp;"|"&amp;TEXT(E1030,"000")&amp;"|"&amp;TEXT(M1030,"0.0000")</f>
        <v>2016|127|0.7500</v>
      </c>
      <c r="AG1030" s="22" t="str">
        <f>IF(AND(B1030&gt;=2015,B1030&lt;=2024,C1030=19,G1030=41,I1030=2,K1030="A",L1030="RBUP",M1030&gt;=0.5,M1030&lt;=0.85),"IN","OUT")</f>
        <v>IN</v>
      </c>
    </row>
    <row r="1031" spans="1:33">
      <c r="A1031" s="14" t="s">
        <v>185</v>
      </c>
      <c r="B1031" s="16">
        <v>2016</v>
      </c>
      <c r="C1031" s="16">
        <v>19</v>
      </c>
      <c r="D1031" s="14" t="s">
        <v>80</v>
      </c>
      <c r="E1031" s="16">
        <v>127</v>
      </c>
      <c r="F1031" s="14" t="s">
        <v>149</v>
      </c>
      <c r="G1031" s="16">
        <v>41</v>
      </c>
      <c r="H1031" s="14" t="s">
        <v>186</v>
      </c>
      <c r="I1031" s="16">
        <v>2</v>
      </c>
      <c r="J1031" s="14" t="s">
        <v>83</v>
      </c>
      <c r="K1031" s="14" t="s">
        <v>84</v>
      </c>
      <c r="L1031" s="14" t="s">
        <v>85</v>
      </c>
      <c r="M1031" s="23">
        <v>0.8</v>
      </c>
      <c r="N1031" s="16">
        <v>235</v>
      </c>
      <c r="O1031" s="16">
        <v>189</v>
      </c>
      <c r="P1031" s="16">
        <v>2</v>
      </c>
      <c r="Q1031" s="16">
        <v>306</v>
      </c>
      <c r="R1031" s="16">
        <v>2</v>
      </c>
      <c r="S1031" s="14" t="s">
        <v>86</v>
      </c>
      <c r="T1031" s="16">
        <v>36230</v>
      </c>
      <c r="U1031" s="16">
        <v>0</v>
      </c>
      <c r="V1031" s="18">
        <v>22081596</v>
      </c>
      <c r="W1031" s="18">
        <v>800726</v>
      </c>
      <c r="X1031" s="18">
        <v>460115</v>
      </c>
      <c r="Y1031" s="18">
        <v>0</v>
      </c>
      <c r="Z1031" s="18">
        <v>0</v>
      </c>
      <c r="AA1031" s="18">
        <v>0</v>
      </c>
      <c r="AB1031" s="18">
        <v>14543</v>
      </c>
      <c r="AC1031" s="23">
        <v>0.02</v>
      </c>
      <c r="AD1031" s="14" t="str">
        <f>IF(E1031=113,"Linn","Iowa ex-Linn")</f>
        <v>Iowa ex-Linn</v>
      </c>
      <c r="AE1031" s="23">
        <f>IFERROR(AB1031/W1031,"N/M")</f>
        <v>0.01816226774202411</v>
      </c>
      <c r="AF1031" s="14" t="str">
        <f>B1031&amp;"|"&amp;TEXT(E1031,"000")&amp;"|"&amp;TEXT(M1031,"0.0000")</f>
        <v>2016|127|0.8000</v>
      </c>
      <c r="AG1031" s="22" t="str">
        <f>IF(AND(B1031&gt;=2015,B1031&lt;=2024,C1031=19,G1031=41,I1031=2,K1031="A",L1031="RBUP",M1031&gt;=0.5,M1031&lt;=0.85),"IN","OUT")</f>
        <v>IN</v>
      </c>
    </row>
    <row r="1032" spans="1:33">
      <c r="A1032" s="14" t="s">
        <v>185</v>
      </c>
      <c r="B1032" s="16">
        <v>2016</v>
      </c>
      <c r="C1032" s="16">
        <v>19</v>
      </c>
      <c r="D1032" s="14" t="s">
        <v>80</v>
      </c>
      <c r="E1032" s="16">
        <v>127</v>
      </c>
      <c r="F1032" s="14" t="s">
        <v>149</v>
      </c>
      <c r="G1032" s="16">
        <v>41</v>
      </c>
      <c r="H1032" s="14" t="s">
        <v>186</v>
      </c>
      <c r="I1032" s="16">
        <v>2</v>
      </c>
      <c r="J1032" s="14" t="s">
        <v>83</v>
      </c>
      <c r="K1032" s="14" t="s">
        <v>84</v>
      </c>
      <c r="L1032" s="14" t="s">
        <v>85</v>
      </c>
      <c r="M1032" s="23">
        <v>0.85</v>
      </c>
      <c r="N1032" s="16">
        <v>423</v>
      </c>
      <c r="O1032" s="16">
        <v>342</v>
      </c>
      <c r="P1032" s="16">
        <v>4</v>
      </c>
      <c r="Q1032" s="16">
        <v>446</v>
      </c>
      <c r="R1032" s="16">
        <v>5</v>
      </c>
      <c r="S1032" s="14" t="s">
        <v>86</v>
      </c>
      <c r="T1032" s="16">
        <v>82877</v>
      </c>
      <c r="U1032" s="16">
        <v>0</v>
      </c>
      <c r="V1032" s="18">
        <v>53809603</v>
      </c>
      <c r="W1032" s="18">
        <v>2392760</v>
      </c>
      <c r="X1032" s="18">
        <v>1154493</v>
      </c>
      <c r="Y1032" s="18">
        <v>0</v>
      </c>
      <c r="Z1032" s="18">
        <v>0</v>
      </c>
      <c r="AA1032" s="18">
        <v>0</v>
      </c>
      <c r="AB1032" s="18">
        <v>120546</v>
      </c>
      <c r="AC1032" s="23">
        <v>0.05</v>
      </c>
      <c r="AD1032" s="14" t="str">
        <f>IF(E1032=113,"Linn","Iowa ex-Linn")</f>
        <v>Iowa ex-Linn</v>
      </c>
      <c r="AE1032" s="23">
        <f>IFERROR(AB1032/W1032,"N/M")</f>
        <v>0.05037947809224494</v>
      </c>
      <c r="AF1032" s="14" t="str">
        <f>B1032&amp;"|"&amp;TEXT(E1032,"000")&amp;"|"&amp;TEXT(M1032,"0.0000")</f>
        <v>2016|127|0.8500</v>
      </c>
      <c r="AG1032" s="22" t="str">
        <f>IF(AND(B1032&gt;=2015,B1032&lt;=2024,C1032=19,G1032=41,I1032=2,K1032="A",L1032="RBUP",M1032&gt;=0.5,M1032&lt;=0.85),"IN","OUT")</f>
        <v>IN</v>
      </c>
    </row>
    <row r="1033" spans="1:33">
      <c r="A1033" s="14" t="s">
        <v>185</v>
      </c>
      <c r="B1033" s="16">
        <v>2016</v>
      </c>
      <c r="C1033" s="16">
        <v>19</v>
      </c>
      <c r="D1033" s="14" t="s">
        <v>80</v>
      </c>
      <c r="E1033" s="16">
        <v>129</v>
      </c>
      <c r="F1033" s="14" t="s">
        <v>150</v>
      </c>
      <c r="G1033" s="16">
        <v>41</v>
      </c>
      <c r="H1033" s="14" t="s">
        <v>186</v>
      </c>
      <c r="I1033" s="16">
        <v>2</v>
      </c>
      <c r="J1033" s="14" t="s">
        <v>83</v>
      </c>
      <c r="K1033" s="14" t="s">
        <v>84</v>
      </c>
      <c r="L1033" s="14" t="s">
        <v>85</v>
      </c>
      <c r="M1033" s="23">
        <v>0.5</v>
      </c>
      <c r="N1033" s="16">
        <v>1</v>
      </c>
      <c r="O1033" s="16">
        <v>1</v>
      </c>
      <c r="P1033" s="16">
        <v>0</v>
      </c>
      <c r="Q1033" s="16">
        <v>1</v>
      </c>
      <c r="R1033" s="16">
        <v>0</v>
      </c>
      <c r="S1033" s="14" t="s">
        <v>86</v>
      </c>
      <c r="T1033" s="16">
        <v>25</v>
      </c>
      <c r="U1033" s="16">
        <v>0</v>
      </c>
      <c r="V1033" s="18">
        <v>7471</v>
      </c>
      <c r="W1033" s="18">
        <v>158</v>
      </c>
      <c r="X1033" s="18">
        <v>106</v>
      </c>
      <c r="Y1033" s="18">
        <v>0</v>
      </c>
      <c r="Z1033" s="18">
        <v>0</v>
      </c>
      <c r="AA1033" s="18">
        <v>0</v>
      </c>
      <c r="AB1033" s="18">
        <v>0</v>
      </c>
      <c r="AC1033" s="23">
        <v>0</v>
      </c>
      <c r="AD1033" s="14" t="str">
        <f>IF(E1033=113,"Linn","Iowa ex-Linn")</f>
        <v>Iowa ex-Linn</v>
      </c>
      <c r="AE1033" s="23">
        <f>IFERROR(AB1033/W1033,"N/M")</f>
        <v>0.0</v>
      </c>
      <c r="AF1033" s="14" t="str">
        <f>B1033&amp;"|"&amp;TEXT(E1033,"000")&amp;"|"&amp;TEXT(M1033,"0.0000")</f>
        <v>2016|129|0.5000</v>
      </c>
      <c r="AG1033" s="22" t="str">
        <f>IF(AND(B1033&gt;=2015,B1033&lt;=2024,C1033=19,G1033=41,I1033=2,K1033="A",L1033="RBUP",M1033&gt;=0.5,M1033&lt;=0.85),"IN","OUT")</f>
        <v>IN</v>
      </c>
    </row>
    <row r="1034" spans="1:33">
      <c r="A1034" s="14" t="s">
        <v>185</v>
      </c>
      <c r="B1034" s="16">
        <v>2016</v>
      </c>
      <c r="C1034" s="16">
        <v>19</v>
      </c>
      <c r="D1034" s="14" t="s">
        <v>80</v>
      </c>
      <c r="E1034" s="16">
        <v>129</v>
      </c>
      <c r="F1034" s="14" t="s">
        <v>150</v>
      </c>
      <c r="G1034" s="16">
        <v>41</v>
      </c>
      <c r="H1034" s="14" t="s">
        <v>186</v>
      </c>
      <c r="I1034" s="16">
        <v>2</v>
      </c>
      <c r="J1034" s="14" t="s">
        <v>83</v>
      </c>
      <c r="K1034" s="14" t="s">
        <v>84</v>
      </c>
      <c r="L1034" s="14" t="s">
        <v>85</v>
      </c>
      <c r="M1034" s="23">
        <v>0.55</v>
      </c>
      <c r="N1034" s="16">
        <v>1</v>
      </c>
      <c r="O1034" s="16">
        <v>0</v>
      </c>
      <c r="P1034" s="16">
        <v>0</v>
      </c>
      <c r="Q1034" s="16">
        <v>0</v>
      </c>
      <c r="R1034" s="16">
        <v>0</v>
      </c>
      <c r="S1034" s="14" t="s">
        <v>86</v>
      </c>
      <c r="T1034" s="16">
        <v>0</v>
      </c>
      <c r="U1034" s="16">
        <v>0</v>
      </c>
      <c r="V1034" s="18">
        <v>0</v>
      </c>
      <c r="W1034" s="18">
        <v>0</v>
      </c>
      <c r="X1034" s="18">
        <v>0</v>
      </c>
      <c r="Y1034" s="18">
        <v>0</v>
      </c>
      <c r="Z1034" s="18">
        <v>0</v>
      </c>
      <c r="AA1034" s="18">
        <v>0</v>
      </c>
      <c r="AB1034" s="18">
        <v>0</v>
      </c>
      <c r="AC1034" s="23">
        <v>0</v>
      </c>
      <c r="AD1034" s="14" t="str">
        <f>IF(E1034=113,"Linn","Iowa ex-Linn")</f>
        <v>Iowa ex-Linn</v>
      </c>
      <c r="AE1034" s="23" t="str">
        <f>IFERROR(AB1034/W1034,"N/M")</f>
        <v>N/M</v>
      </c>
      <c r="AF1034" s="14" t="str">
        <f>B1034&amp;"|"&amp;TEXT(E1034,"000")&amp;"|"&amp;TEXT(M1034,"0.0000")</f>
        <v>2016|129|0.5500</v>
      </c>
      <c r="AG1034" s="22" t="str">
        <f>IF(AND(B1034&gt;=2015,B1034&lt;=2024,C1034=19,G1034=41,I1034=2,K1034="A",L1034="RBUP",M1034&gt;=0.5,M1034&lt;=0.85),"IN","OUT")</f>
        <v>IN</v>
      </c>
    </row>
    <row r="1035" spans="1:33">
      <c r="A1035" s="14" t="s">
        <v>185</v>
      </c>
      <c r="B1035" s="16">
        <v>2016</v>
      </c>
      <c r="C1035" s="16">
        <v>19</v>
      </c>
      <c r="D1035" s="14" t="s">
        <v>80</v>
      </c>
      <c r="E1035" s="16">
        <v>129</v>
      </c>
      <c r="F1035" s="14" t="s">
        <v>150</v>
      </c>
      <c r="G1035" s="16">
        <v>41</v>
      </c>
      <c r="H1035" s="14" t="s">
        <v>186</v>
      </c>
      <c r="I1035" s="16">
        <v>2</v>
      </c>
      <c r="J1035" s="14" t="s">
        <v>83</v>
      </c>
      <c r="K1035" s="14" t="s">
        <v>84</v>
      </c>
      <c r="L1035" s="14" t="s">
        <v>85</v>
      </c>
      <c r="M1035" s="23">
        <v>0.6</v>
      </c>
      <c r="N1035" s="16">
        <v>2</v>
      </c>
      <c r="O1035" s="16">
        <v>2</v>
      </c>
      <c r="P1035" s="16">
        <v>0</v>
      </c>
      <c r="Q1035" s="16">
        <v>3</v>
      </c>
      <c r="R1035" s="16">
        <v>0</v>
      </c>
      <c r="S1035" s="14" t="s">
        <v>86</v>
      </c>
      <c r="T1035" s="16">
        <v>176</v>
      </c>
      <c r="U1035" s="16">
        <v>0</v>
      </c>
      <c r="V1035" s="18">
        <v>69012</v>
      </c>
      <c r="W1035" s="18">
        <v>1828</v>
      </c>
      <c r="X1035" s="18">
        <v>1170</v>
      </c>
      <c r="Y1035" s="18">
        <v>0</v>
      </c>
      <c r="Z1035" s="18">
        <v>0</v>
      </c>
      <c r="AA1035" s="18">
        <v>0</v>
      </c>
      <c r="AB1035" s="18">
        <v>0</v>
      </c>
      <c r="AC1035" s="23">
        <v>0</v>
      </c>
      <c r="AD1035" s="14" t="str">
        <f>IF(E1035=113,"Linn","Iowa ex-Linn")</f>
        <v>Iowa ex-Linn</v>
      </c>
      <c r="AE1035" s="23">
        <f>IFERROR(AB1035/W1035,"N/M")</f>
        <v>0.0</v>
      </c>
      <c r="AF1035" s="14" t="str">
        <f>B1035&amp;"|"&amp;TEXT(E1035,"000")&amp;"|"&amp;TEXT(M1035,"0.0000")</f>
        <v>2016|129|0.6000</v>
      </c>
      <c r="AG1035" s="22" t="str">
        <f>IF(AND(B1035&gt;=2015,B1035&lt;=2024,C1035=19,G1035=41,I1035=2,K1035="A",L1035="RBUP",M1035&gt;=0.5,M1035&lt;=0.85),"IN","OUT")</f>
        <v>IN</v>
      </c>
    </row>
    <row r="1036" spans="1:33">
      <c r="A1036" s="14" t="s">
        <v>185</v>
      </c>
      <c r="B1036" s="16">
        <v>2016</v>
      </c>
      <c r="C1036" s="16">
        <v>19</v>
      </c>
      <c r="D1036" s="14" t="s">
        <v>80</v>
      </c>
      <c r="E1036" s="16">
        <v>129</v>
      </c>
      <c r="F1036" s="14" t="s">
        <v>150</v>
      </c>
      <c r="G1036" s="16">
        <v>41</v>
      </c>
      <c r="H1036" s="14" t="s">
        <v>186</v>
      </c>
      <c r="I1036" s="16">
        <v>2</v>
      </c>
      <c r="J1036" s="14" t="s">
        <v>83</v>
      </c>
      <c r="K1036" s="14" t="s">
        <v>84</v>
      </c>
      <c r="L1036" s="14" t="s">
        <v>85</v>
      </c>
      <c r="M1036" s="23">
        <v>0.65</v>
      </c>
      <c r="N1036" s="16">
        <v>7</v>
      </c>
      <c r="O1036" s="16">
        <v>6</v>
      </c>
      <c r="P1036" s="16">
        <v>0</v>
      </c>
      <c r="Q1036" s="16">
        <v>7</v>
      </c>
      <c r="R1036" s="16">
        <v>0</v>
      </c>
      <c r="S1036" s="14" t="s">
        <v>86</v>
      </c>
      <c r="T1036" s="16">
        <v>267</v>
      </c>
      <c r="U1036" s="16">
        <v>0</v>
      </c>
      <c r="V1036" s="18">
        <v>103549</v>
      </c>
      <c r="W1036" s="18">
        <v>3378</v>
      </c>
      <c r="X1036" s="18">
        <v>1993</v>
      </c>
      <c r="Y1036" s="18">
        <v>0</v>
      </c>
      <c r="Z1036" s="18">
        <v>0</v>
      </c>
      <c r="AA1036" s="18">
        <v>0</v>
      </c>
      <c r="AB1036" s="18">
        <v>0</v>
      </c>
      <c r="AC1036" s="23">
        <v>0</v>
      </c>
      <c r="AD1036" s="14" t="str">
        <f>IF(E1036=113,"Linn","Iowa ex-Linn")</f>
        <v>Iowa ex-Linn</v>
      </c>
      <c r="AE1036" s="23">
        <f>IFERROR(AB1036/W1036,"N/M")</f>
        <v>0.0</v>
      </c>
      <c r="AF1036" s="14" t="str">
        <f>B1036&amp;"|"&amp;TEXT(E1036,"000")&amp;"|"&amp;TEXT(M1036,"0.0000")</f>
        <v>2016|129|0.6500</v>
      </c>
      <c r="AG1036" s="22" t="str">
        <f>IF(AND(B1036&gt;=2015,B1036&lt;=2024,C1036=19,G1036=41,I1036=2,K1036="A",L1036="RBUP",M1036&gt;=0.5,M1036&lt;=0.85),"IN","OUT")</f>
        <v>IN</v>
      </c>
    </row>
    <row r="1037" spans="1:33">
      <c r="A1037" s="14" t="s">
        <v>185</v>
      </c>
      <c r="B1037" s="16">
        <v>2016</v>
      </c>
      <c r="C1037" s="16">
        <v>19</v>
      </c>
      <c r="D1037" s="14" t="s">
        <v>80</v>
      </c>
      <c r="E1037" s="16">
        <v>129</v>
      </c>
      <c r="F1037" s="14" t="s">
        <v>150</v>
      </c>
      <c r="G1037" s="16">
        <v>41</v>
      </c>
      <c r="H1037" s="14" t="s">
        <v>186</v>
      </c>
      <c r="I1037" s="16">
        <v>2</v>
      </c>
      <c r="J1037" s="14" t="s">
        <v>83</v>
      </c>
      <c r="K1037" s="14" t="s">
        <v>84</v>
      </c>
      <c r="L1037" s="14" t="s">
        <v>85</v>
      </c>
      <c r="M1037" s="23">
        <v>0.7</v>
      </c>
      <c r="N1037" s="16">
        <v>29</v>
      </c>
      <c r="O1037" s="16">
        <v>26</v>
      </c>
      <c r="P1037" s="16">
        <v>0</v>
      </c>
      <c r="Q1037" s="16">
        <v>37</v>
      </c>
      <c r="R1037" s="16">
        <v>0</v>
      </c>
      <c r="S1037" s="14" t="s">
        <v>86</v>
      </c>
      <c r="T1037" s="16">
        <v>2869</v>
      </c>
      <c r="U1037" s="16">
        <v>0</v>
      </c>
      <c r="V1037" s="18">
        <v>1379149</v>
      </c>
      <c r="W1037" s="18">
        <v>69312</v>
      </c>
      <c r="X1037" s="18">
        <v>40995</v>
      </c>
      <c r="Y1037" s="18">
        <v>0</v>
      </c>
      <c r="Z1037" s="18">
        <v>0</v>
      </c>
      <c r="AA1037" s="18">
        <v>0</v>
      </c>
      <c r="AB1037" s="18">
        <v>0</v>
      </c>
      <c r="AC1037" s="23">
        <v>0</v>
      </c>
      <c r="AD1037" s="14" t="str">
        <f>IF(E1037=113,"Linn","Iowa ex-Linn")</f>
        <v>Iowa ex-Linn</v>
      </c>
      <c r="AE1037" s="23">
        <f>IFERROR(AB1037/W1037,"N/M")</f>
        <v>0.0</v>
      </c>
      <c r="AF1037" s="14" t="str">
        <f>B1037&amp;"|"&amp;TEXT(E1037,"000")&amp;"|"&amp;TEXT(M1037,"0.0000")</f>
        <v>2016|129|0.7000</v>
      </c>
      <c r="AG1037" s="22" t="str">
        <f>IF(AND(B1037&gt;=2015,B1037&lt;=2024,C1037=19,G1037=41,I1037=2,K1037="A",L1037="RBUP",M1037&gt;=0.5,M1037&lt;=0.85),"IN","OUT")</f>
        <v>IN</v>
      </c>
    </row>
    <row r="1038" spans="1:33">
      <c r="A1038" s="14" t="s">
        <v>185</v>
      </c>
      <c r="B1038" s="16">
        <v>2016</v>
      </c>
      <c r="C1038" s="16">
        <v>19</v>
      </c>
      <c r="D1038" s="14" t="s">
        <v>80</v>
      </c>
      <c r="E1038" s="16">
        <v>129</v>
      </c>
      <c r="F1038" s="14" t="s">
        <v>150</v>
      </c>
      <c r="G1038" s="16">
        <v>41</v>
      </c>
      <c r="H1038" s="14" t="s">
        <v>186</v>
      </c>
      <c r="I1038" s="16">
        <v>2</v>
      </c>
      <c r="J1038" s="14" t="s">
        <v>83</v>
      </c>
      <c r="K1038" s="14" t="s">
        <v>84</v>
      </c>
      <c r="L1038" s="14" t="s">
        <v>85</v>
      </c>
      <c r="M1038" s="23">
        <v>0.75</v>
      </c>
      <c r="N1038" s="16">
        <v>135</v>
      </c>
      <c r="O1038" s="16">
        <v>126</v>
      </c>
      <c r="P1038" s="16">
        <v>20</v>
      </c>
      <c r="Q1038" s="16">
        <v>281</v>
      </c>
      <c r="R1038" s="16">
        <v>29</v>
      </c>
      <c r="S1038" s="14" t="s">
        <v>86</v>
      </c>
      <c r="T1038" s="16">
        <v>20563</v>
      </c>
      <c r="U1038" s="16">
        <v>0</v>
      </c>
      <c r="V1038" s="18">
        <v>10591136</v>
      </c>
      <c r="W1038" s="18">
        <v>635102</v>
      </c>
      <c r="X1038" s="18">
        <v>379189</v>
      </c>
      <c r="Y1038" s="18">
        <v>0</v>
      </c>
      <c r="Z1038" s="18">
        <v>0</v>
      </c>
      <c r="AA1038" s="18">
        <v>0</v>
      </c>
      <c r="AB1038" s="18">
        <v>136220</v>
      </c>
      <c r="AC1038" s="23">
        <v>0.21</v>
      </c>
      <c r="AD1038" s="14" t="str">
        <f>IF(E1038=113,"Linn","Iowa ex-Linn")</f>
        <v>Iowa ex-Linn</v>
      </c>
      <c r="AE1038" s="23">
        <f>IFERROR(AB1038/W1038,"N/M")</f>
        <v>0.2144852322933954</v>
      </c>
      <c r="AF1038" s="14" t="str">
        <f>B1038&amp;"|"&amp;TEXT(E1038,"000")&amp;"|"&amp;TEXT(M1038,"0.0000")</f>
        <v>2016|129|0.7500</v>
      </c>
      <c r="AG1038" s="22" t="str">
        <f>IF(AND(B1038&gt;=2015,B1038&lt;=2024,C1038=19,G1038=41,I1038=2,K1038="A",L1038="RBUP",M1038&gt;=0.5,M1038&lt;=0.85),"IN","OUT")</f>
        <v>IN</v>
      </c>
    </row>
    <row r="1039" spans="1:33">
      <c r="A1039" s="14" t="s">
        <v>185</v>
      </c>
      <c r="B1039" s="16">
        <v>2016</v>
      </c>
      <c r="C1039" s="16">
        <v>19</v>
      </c>
      <c r="D1039" s="14" t="s">
        <v>80</v>
      </c>
      <c r="E1039" s="16">
        <v>129</v>
      </c>
      <c r="F1039" s="14" t="s">
        <v>150</v>
      </c>
      <c r="G1039" s="16">
        <v>41</v>
      </c>
      <c r="H1039" s="14" t="s">
        <v>186</v>
      </c>
      <c r="I1039" s="16">
        <v>2</v>
      </c>
      <c r="J1039" s="14" t="s">
        <v>83</v>
      </c>
      <c r="K1039" s="14" t="s">
        <v>84</v>
      </c>
      <c r="L1039" s="14" t="s">
        <v>85</v>
      </c>
      <c r="M1039" s="23">
        <v>0.8</v>
      </c>
      <c r="N1039" s="16">
        <v>230</v>
      </c>
      <c r="O1039" s="16">
        <v>191</v>
      </c>
      <c r="P1039" s="16">
        <v>44</v>
      </c>
      <c r="Q1039" s="16">
        <v>474</v>
      </c>
      <c r="R1039" s="16">
        <v>74</v>
      </c>
      <c r="S1039" s="14" t="s">
        <v>86</v>
      </c>
      <c r="T1039" s="16">
        <v>36994</v>
      </c>
      <c r="U1039" s="16">
        <v>0</v>
      </c>
      <c r="V1039" s="18">
        <v>19574446</v>
      </c>
      <c r="W1039" s="18">
        <v>1446052</v>
      </c>
      <c r="X1039" s="18">
        <v>769818</v>
      </c>
      <c r="Y1039" s="18">
        <v>0</v>
      </c>
      <c r="Z1039" s="18">
        <v>0</v>
      </c>
      <c r="AA1039" s="18">
        <v>0</v>
      </c>
      <c r="AB1039" s="18">
        <v>295400</v>
      </c>
      <c r="AC1039" s="23">
        <v>0.2</v>
      </c>
      <c r="AD1039" s="14" t="str">
        <f>IF(E1039=113,"Linn","Iowa ex-Linn")</f>
        <v>Iowa ex-Linn</v>
      </c>
      <c r="AE1039" s="23">
        <f>IFERROR(AB1039/W1039,"N/M")</f>
        <v>0.20428034399869438</v>
      </c>
      <c r="AF1039" s="14" t="str">
        <f>B1039&amp;"|"&amp;TEXT(E1039,"000")&amp;"|"&amp;TEXT(M1039,"0.0000")</f>
        <v>2016|129|0.8000</v>
      </c>
      <c r="AG1039" s="22" t="str">
        <f>IF(AND(B1039&gt;=2015,B1039&lt;=2024,C1039=19,G1039=41,I1039=2,K1039="A",L1039="RBUP",M1039&gt;=0.5,M1039&lt;=0.85),"IN","OUT")</f>
        <v>IN</v>
      </c>
    </row>
    <row r="1040" spans="1:33">
      <c r="A1040" s="14" t="s">
        <v>185</v>
      </c>
      <c r="B1040" s="16">
        <v>2016</v>
      </c>
      <c r="C1040" s="16">
        <v>19</v>
      </c>
      <c r="D1040" s="14" t="s">
        <v>80</v>
      </c>
      <c r="E1040" s="16">
        <v>129</v>
      </c>
      <c r="F1040" s="14" t="s">
        <v>150</v>
      </c>
      <c r="G1040" s="16">
        <v>41</v>
      </c>
      <c r="H1040" s="14" t="s">
        <v>186</v>
      </c>
      <c r="I1040" s="16">
        <v>2</v>
      </c>
      <c r="J1040" s="14" t="s">
        <v>83</v>
      </c>
      <c r="K1040" s="14" t="s">
        <v>84</v>
      </c>
      <c r="L1040" s="14" t="s">
        <v>85</v>
      </c>
      <c r="M1040" s="23">
        <v>0.85</v>
      </c>
      <c r="N1040" s="16">
        <v>132</v>
      </c>
      <c r="O1040" s="16">
        <v>109</v>
      </c>
      <c r="P1040" s="16">
        <v>37</v>
      </c>
      <c r="Q1040" s="16">
        <v>286</v>
      </c>
      <c r="R1040" s="16">
        <v>64</v>
      </c>
      <c r="S1040" s="14" t="s">
        <v>86</v>
      </c>
      <c r="T1040" s="16">
        <v>28493</v>
      </c>
      <c r="U1040" s="16">
        <v>0</v>
      </c>
      <c r="V1040" s="18">
        <v>16332795</v>
      </c>
      <c r="W1040" s="18">
        <v>1387907</v>
      </c>
      <c r="X1040" s="18">
        <v>565922</v>
      </c>
      <c r="Y1040" s="18">
        <v>0</v>
      </c>
      <c r="Z1040" s="18">
        <v>0</v>
      </c>
      <c r="AA1040" s="18">
        <v>0</v>
      </c>
      <c r="AB1040" s="18">
        <v>592627</v>
      </c>
      <c r="AC1040" s="23">
        <v>0.43</v>
      </c>
      <c r="AD1040" s="14" t="str">
        <f>IF(E1040=113,"Linn","Iowa ex-Linn")</f>
        <v>Iowa ex-Linn</v>
      </c>
      <c r="AE1040" s="23">
        <f>IFERROR(AB1040/W1040,"N/M")</f>
        <v>0.42699330718844997</v>
      </c>
      <c r="AF1040" s="14" t="str">
        <f>B1040&amp;"|"&amp;TEXT(E1040,"000")&amp;"|"&amp;TEXT(M1040,"0.0000")</f>
        <v>2016|129|0.8500</v>
      </c>
      <c r="AG1040" s="22" t="str">
        <f>IF(AND(B1040&gt;=2015,B1040&lt;=2024,C1040=19,G1040=41,I1040=2,K1040="A",L1040="RBUP",M1040&gt;=0.5,M1040&lt;=0.85),"IN","OUT")</f>
        <v>IN</v>
      </c>
    </row>
    <row r="1041" spans="1:33">
      <c r="A1041" s="14" t="s">
        <v>185</v>
      </c>
      <c r="B1041" s="16">
        <v>2016</v>
      </c>
      <c r="C1041" s="16">
        <v>19</v>
      </c>
      <c r="D1041" s="14" t="s">
        <v>80</v>
      </c>
      <c r="E1041" s="16">
        <v>131</v>
      </c>
      <c r="F1041" s="14" t="s">
        <v>151</v>
      </c>
      <c r="G1041" s="16">
        <v>41</v>
      </c>
      <c r="H1041" s="14" t="s">
        <v>186</v>
      </c>
      <c r="I1041" s="16">
        <v>2</v>
      </c>
      <c r="J1041" s="14" t="s">
        <v>83</v>
      </c>
      <c r="K1041" s="14" t="s">
        <v>84</v>
      </c>
      <c r="L1041" s="14" t="s">
        <v>85</v>
      </c>
      <c r="M1041" s="23">
        <v>0.6</v>
      </c>
      <c r="N1041" s="16">
        <v>1</v>
      </c>
      <c r="O1041" s="16">
        <v>1</v>
      </c>
      <c r="P1041" s="16">
        <v>0</v>
      </c>
      <c r="Q1041" s="16">
        <v>1</v>
      </c>
      <c r="R1041" s="16">
        <v>0</v>
      </c>
      <c r="S1041" s="14" t="s">
        <v>86</v>
      </c>
      <c r="T1041" s="16">
        <v>74</v>
      </c>
      <c r="U1041" s="16">
        <v>0</v>
      </c>
      <c r="V1041" s="18">
        <v>33234</v>
      </c>
      <c r="W1041" s="18">
        <v>399</v>
      </c>
      <c r="X1041" s="18">
        <v>255</v>
      </c>
      <c r="Y1041" s="18">
        <v>0</v>
      </c>
      <c r="Z1041" s="18">
        <v>0</v>
      </c>
      <c r="AA1041" s="18">
        <v>0</v>
      </c>
      <c r="AB1041" s="18">
        <v>0</v>
      </c>
      <c r="AC1041" s="23">
        <v>0</v>
      </c>
      <c r="AD1041" s="14" t="str">
        <f>IF(E1041=113,"Linn","Iowa ex-Linn")</f>
        <v>Iowa ex-Linn</v>
      </c>
      <c r="AE1041" s="23">
        <f>IFERROR(AB1041/W1041,"N/M")</f>
        <v>0.0</v>
      </c>
      <c r="AF1041" s="14" t="str">
        <f>B1041&amp;"|"&amp;TEXT(E1041,"000")&amp;"|"&amp;TEXT(M1041,"0.0000")</f>
        <v>2016|131|0.6000</v>
      </c>
      <c r="AG1041" s="22" t="str">
        <f>IF(AND(B1041&gt;=2015,B1041&lt;=2024,C1041=19,G1041=41,I1041=2,K1041="A",L1041="RBUP",M1041&gt;=0.5,M1041&lt;=0.85),"IN","OUT")</f>
        <v>IN</v>
      </c>
    </row>
    <row r="1042" spans="1:33">
      <c r="A1042" s="14" t="s">
        <v>185</v>
      </c>
      <c r="B1042" s="16">
        <v>2016</v>
      </c>
      <c r="C1042" s="16">
        <v>19</v>
      </c>
      <c r="D1042" s="14" t="s">
        <v>80</v>
      </c>
      <c r="E1042" s="16">
        <v>131</v>
      </c>
      <c r="F1042" s="14" t="s">
        <v>151</v>
      </c>
      <c r="G1042" s="16">
        <v>41</v>
      </c>
      <c r="H1042" s="14" t="s">
        <v>186</v>
      </c>
      <c r="I1042" s="16">
        <v>2</v>
      </c>
      <c r="J1042" s="14" t="s">
        <v>83</v>
      </c>
      <c r="K1042" s="14" t="s">
        <v>84</v>
      </c>
      <c r="L1042" s="14" t="s">
        <v>85</v>
      </c>
      <c r="M1042" s="23">
        <v>0.65</v>
      </c>
      <c r="N1042" s="16">
        <v>6</v>
      </c>
      <c r="O1042" s="16">
        <v>5</v>
      </c>
      <c r="P1042" s="16">
        <v>0</v>
      </c>
      <c r="Q1042" s="16">
        <v>5</v>
      </c>
      <c r="R1042" s="16">
        <v>0</v>
      </c>
      <c r="S1042" s="14" t="s">
        <v>86</v>
      </c>
      <c r="T1042" s="16">
        <v>220</v>
      </c>
      <c r="U1042" s="16">
        <v>0</v>
      </c>
      <c r="V1042" s="18">
        <v>97887</v>
      </c>
      <c r="W1042" s="18">
        <v>1838</v>
      </c>
      <c r="X1042" s="18">
        <v>1218</v>
      </c>
      <c r="Y1042" s="18">
        <v>0</v>
      </c>
      <c r="Z1042" s="18">
        <v>0</v>
      </c>
      <c r="AA1042" s="18">
        <v>0</v>
      </c>
      <c r="AB1042" s="18">
        <v>0</v>
      </c>
      <c r="AC1042" s="23">
        <v>0</v>
      </c>
      <c r="AD1042" s="14" t="str">
        <f>IF(E1042=113,"Linn","Iowa ex-Linn")</f>
        <v>Iowa ex-Linn</v>
      </c>
      <c r="AE1042" s="23">
        <f>IFERROR(AB1042/W1042,"N/M")</f>
        <v>0.0</v>
      </c>
      <c r="AF1042" s="14" t="str">
        <f>B1042&amp;"|"&amp;TEXT(E1042,"000")&amp;"|"&amp;TEXT(M1042,"0.0000")</f>
        <v>2016|131|0.6500</v>
      </c>
      <c r="AG1042" s="22" t="str">
        <f>IF(AND(B1042&gt;=2015,B1042&lt;=2024,C1042=19,G1042=41,I1042=2,K1042="A",L1042="RBUP",M1042&gt;=0.5,M1042&lt;=0.85),"IN","OUT")</f>
        <v>IN</v>
      </c>
    </row>
    <row r="1043" spans="1:33">
      <c r="A1043" s="14" t="s">
        <v>185</v>
      </c>
      <c r="B1043" s="16">
        <v>2016</v>
      </c>
      <c r="C1043" s="16">
        <v>19</v>
      </c>
      <c r="D1043" s="14" t="s">
        <v>80</v>
      </c>
      <c r="E1043" s="16">
        <v>131</v>
      </c>
      <c r="F1043" s="14" t="s">
        <v>151</v>
      </c>
      <c r="G1043" s="16">
        <v>41</v>
      </c>
      <c r="H1043" s="14" t="s">
        <v>186</v>
      </c>
      <c r="I1043" s="16">
        <v>2</v>
      </c>
      <c r="J1043" s="14" t="s">
        <v>83</v>
      </c>
      <c r="K1043" s="14" t="s">
        <v>84</v>
      </c>
      <c r="L1043" s="14" t="s">
        <v>85</v>
      </c>
      <c r="M1043" s="23">
        <v>0.7</v>
      </c>
      <c r="N1043" s="16">
        <v>23</v>
      </c>
      <c r="O1043" s="16">
        <v>20</v>
      </c>
      <c r="P1043" s="16">
        <v>2</v>
      </c>
      <c r="Q1043" s="16">
        <v>34</v>
      </c>
      <c r="R1043" s="16">
        <v>2</v>
      </c>
      <c r="S1043" s="14" t="s">
        <v>86</v>
      </c>
      <c r="T1043" s="16">
        <v>2920</v>
      </c>
      <c r="U1043" s="16">
        <v>0</v>
      </c>
      <c r="V1043" s="18">
        <v>1438509</v>
      </c>
      <c r="W1043" s="18">
        <v>40249</v>
      </c>
      <c r="X1043" s="18">
        <v>25284</v>
      </c>
      <c r="Y1043" s="18">
        <v>0</v>
      </c>
      <c r="Z1043" s="18">
        <v>0</v>
      </c>
      <c r="AA1043" s="18">
        <v>0</v>
      </c>
      <c r="AB1043" s="18">
        <v>6885</v>
      </c>
      <c r="AC1043" s="23">
        <v>0.17</v>
      </c>
      <c r="AD1043" s="14" t="str">
        <f>IF(E1043=113,"Linn","Iowa ex-Linn")</f>
        <v>Iowa ex-Linn</v>
      </c>
      <c r="AE1043" s="23">
        <f>IFERROR(AB1043/W1043,"N/M")</f>
        <v>0.1710601505627469</v>
      </c>
      <c r="AF1043" s="14" t="str">
        <f>B1043&amp;"|"&amp;TEXT(E1043,"000")&amp;"|"&amp;TEXT(M1043,"0.0000")</f>
        <v>2016|131|0.7000</v>
      </c>
      <c r="AG1043" s="22" t="str">
        <f>IF(AND(B1043&gt;=2015,B1043&lt;=2024,C1043=19,G1043=41,I1043=2,K1043="A",L1043="RBUP",M1043&gt;=0.5,M1043&lt;=0.85),"IN","OUT")</f>
        <v>IN</v>
      </c>
    </row>
    <row r="1044" spans="1:33">
      <c r="A1044" s="14" t="s">
        <v>185</v>
      </c>
      <c r="B1044" s="16">
        <v>2016</v>
      </c>
      <c r="C1044" s="16">
        <v>19</v>
      </c>
      <c r="D1044" s="14" t="s">
        <v>80</v>
      </c>
      <c r="E1044" s="16">
        <v>131</v>
      </c>
      <c r="F1044" s="14" t="s">
        <v>151</v>
      </c>
      <c r="G1044" s="16">
        <v>41</v>
      </c>
      <c r="H1044" s="14" t="s">
        <v>186</v>
      </c>
      <c r="I1044" s="16">
        <v>2</v>
      </c>
      <c r="J1044" s="14" t="s">
        <v>83</v>
      </c>
      <c r="K1044" s="14" t="s">
        <v>84</v>
      </c>
      <c r="L1044" s="14" t="s">
        <v>85</v>
      </c>
      <c r="M1044" s="23">
        <v>0.75</v>
      </c>
      <c r="N1044" s="16">
        <v>78</v>
      </c>
      <c r="O1044" s="16">
        <v>68</v>
      </c>
      <c r="P1044" s="16">
        <v>1</v>
      </c>
      <c r="Q1044" s="16">
        <v>84</v>
      </c>
      <c r="R1044" s="16">
        <v>1</v>
      </c>
      <c r="S1044" s="14" t="s">
        <v>86</v>
      </c>
      <c r="T1044" s="16">
        <v>10014</v>
      </c>
      <c r="U1044" s="16">
        <v>0</v>
      </c>
      <c r="V1044" s="18">
        <v>5272094</v>
      </c>
      <c r="W1044" s="18">
        <v>172468</v>
      </c>
      <c r="X1044" s="18">
        <v>114003</v>
      </c>
      <c r="Y1044" s="18">
        <v>0</v>
      </c>
      <c r="Z1044" s="18">
        <v>0</v>
      </c>
      <c r="AA1044" s="18">
        <v>0</v>
      </c>
      <c r="AB1044" s="18">
        <v>7087</v>
      </c>
      <c r="AC1044" s="23">
        <v>0.04</v>
      </c>
      <c r="AD1044" s="14" t="str">
        <f>IF(E1044=113,"Linn","Iowa ex-Linn")</f>
        <v>Iowa ex-Linn</v>
      </c>
      <c r="AE1044" s="23">
        <f>IFERROR(AB1044/W1044,"N/M")</f>
        <v>0.04109168077556416</v>
      </c>
      <c r="AF1044" s="14" t="str">
        <f>B1044&amp;"|"&amp;TEXT(E1044,"000")&amp;"|"&amp;TEXT(M1044,"0.0000")</f>
        <v>2016|131|0.7500</v>
      </c>
      <c r="AG1044" s="22" t="str">
        <f>IF(AND(B1044&gt;=2015,B1044&lt;=2024,C1044=19,G1044=41,I1044=2,K1044="A",L1044="RBUP",M1044&gt;=0.5,M1044&lt;=0.85),"IN","OUT")</f>
        <v>IN</v>
      </c>
    </row>
    <row r="1045" spans="1:33">
      <c r="A1045" s="14" t="s">
        <v>185</v>
      </c>
      <c r="B1045" s="16">
        <v>2016</v>
      </c>
      <c r="C1045" s="16">
        <v>19</v>
      </c>
      <c r="D1045" s="14" t="s">
        <v>80</v>
      </c>
      <c r="E1045" s="16">
        <v>131</v>
      </c>
      <c r="F1045" s="14" t="s">
        <v>151</v>
      </c>
      <c r="G1045" s="16">
        <v>41</v>
      </c>
      <c r="H1045" s="14" t="s">
        <v>186</v>
      </c>
      <c r="I1045" s="16">
        <v>2</v>
      </c>
      <c r="J1045" s="14" t="s">
        <v>83</v>
      </c>
      <c r="K1045" s="14" t="s">
        <v>84</v>
      </c>
      <c r="L1045" s="14" t="s">
        <v>85</v>
      </c>
      <c r="M1045" s="23">
        <v>0.8</v>
      </c>
      <c r="N1045" s="16">
        <v>254</v>
      </c>
      <c r="O1045" s="16">
        <v>226</v>
      </c>
      <c r="P1045" s="16">
        <v>2</v>
      </c>
      <c r="Q1045" s="16">
        <v>300</v>
      </c>
      <c r="R1045" s="16">
        <v>2</v>
      </c>
      <c r="S1045" s="14" t="s">
        <v>86</v>
      </c>
      <c r="T1045" s="16">
        <v>50904</v>
      </c>
      <c r="U1045" s="16">
        <v>0</v>
      </c>
      <c r="V1045" s="18">
        <v>29359333</v>
      </c>
      <c r="W1045" s="18">
        <v>1246405</v>
      </c>
      <c r="X1045" s="18">
        <v>775401</v>
      </c>
      <c r="Y1045" s="18">
        <v>0</v>
      </c>
      <c r="Z1045" s="18">
        <v>0</v>
      </c>
      <c r="AA1045" s="18">
        <v>0</v>
      </c>
      <c r="AB1045" s="18">
        <v>14609</v>
      </c>
      <c r="AC1045" s="23">
        <v>0.01</v>
      </c>
      <c r="AD1045" s="14" t="str">
        <f>IF(E1045=113,"Linn","Iowa ex-Linn")</f>
        <v>Iowa ex-Linn</v>
      </c>
      <c r="AE1045" s="23">
        <f>IFERROR(AB1045/W1045,"N/M")</f>
        <v>0.011720909335248175</v>
      </c>
      <c r="AF1045" s="14" t="str">
        <f>B1045&amp;"|"&amp;TEXT(E1045,"000")&amp;"|"&amp;TEXT(M1045,"0.0000")</f>
        <v>2016|131|0.8000</v>
      </c>
      <c r="AG1045" s="22" t="str">
        <f>IF(AND(B1045&gt;=2015,B1045&lt;=2024,C1045=19,G1045=41,I1045=2,K1045="A",L1045="RBUP",M1045&gt;=0.5,M1045&lt;=0.85),"IN","OUT")</f>
        <v>IN</v>
      </c>
    </row>
    <row r="1046" spans="1:33">
      <c r="A1046" s="14" t="s">
        <v>185</v>
      </c>
      <c r="B1046" s="16">
        <v>2016</v>
      </c>
      <c r="C1046" s="16">
        <v>19</v>
      </c>
      <c r="D1046" s="14" t="s">
        <v>80</v>
      </c>
      <c r="E1046" s="16">
        <v>131</v>
      </c>
      <c r="F1046" s="14" t="s">
        <v>151</v>
      </c>
      <c r="G1046" s="16">
        <v>41</v>
      </c>
      <c r="H1046" s="14" t="s">
        <v>186</v>
      </c>
      <c r="I1046" s="16">
        <v>2</v>
      </c>
      <c r="J1046" s="14" t="s">
        <v>83</v>
      </c>
      <c r="K1046" s="14" t="s">
        <v>84</v>
      </c>
      <c r="L1046" s="14" t="s">
        <v>85</v>
      </c>
      <c r="M1046" s="23">
        <v>0.85</v>
      </c>
      <c r="N1046" s="16">
        <v>276</v>
      </c>
      <c r="O1046" s="16">
        <v>246</v>
      </c>
      <c r="P1046" s="16">
        <v>10</v>
      </c>
      <c r="Q1046" s="16">
        <v>365</v>
      </c>
      <c r="R1046" s="16">
        <v>11</v>
      </c>
      <c r="S1046" s="14" t="s">
        <v>86</v>
      </c>
      <c r="T1046" s="16">
        <v>65027</v>
      </c>
      <c r="U1046" s="16">
        <v>0</v>
      </c>
      <c r="V1046" s="18">
        <v>40352475</v>
      </c>
      <c r="W1046" s="18">
        <v>2182508</v>
      </c>
      <c r="X1046" s="18">
        <v>1061092</v>
      </c>
      <c r="Y1046" s="18">
        <v>0</v>
      </c>
      <c r="Z1046" s="18">
        <v>0</v>
      </c>
      <c r="AA1046" s="18">
        <v>0</v>
      </c>
      <c r="AB1046" s="18">
        <v>167252</v>
      </c>
      <c r="AC1046" s="23">
        <v>0.08</v>
      </c>
      <c r="AD1046" s="14" t="str">
        <f>IF(E1046=113,"Linn","Iowa ex-Linn")</f>
        <v>Iowa ex-Linn</v>
      </c>
      <c r="AE1046" s="23">
        <f>IFERROR(AB1046/W1046,"N/M")</f>
        <v>0.07663293788613833</v>
      </c>
      <c r="AF1046" s="14" t="str">
        <f>B1046&amp;"|"&amp;TEXT(E1046,"000")&amp;"|"&amp;TEXT(M1046,"0.0000")</f>
        <v>2016|131|0.8500</v>
      </c>
      <c r="AG1046" s="22" t="str">
        <f>IF(AND(B1046&gt;=2015,B1046&lt;=2024,C1046=19,G1046=41,I1046=2,K1046="A",L1046="RBUP",M1046&gt;=0.5,M1046&lt;=0.85),"IN","OUT")</f>
        <v>IN</v>
      </c>
    </row>
    <row r="1047" spans="1:33">
      <c r="A1047" s="14" t="s">
        <v>185</v>
      </c>
      <c r="B1047" s="16">
        <v>2016</v>
      </c>
      <c r="C1047" s="16">
        <v>19</v>
      </c>
      <c r="D1047" s="14" t="s">
        <v>80</v>
      </c>
      <c r="E1047" s="16">
        <v>133</v>
      </c>
      <c r="F1047" s="14" t="s">
        <v>152</v>
      </c>
      <c r="G1047" s="16">
        <v>41</v>
      </c>
      <c r="H1047" s="14" t="s">
        <v>186</v>
      </c>
      <c r="I1047" s="16">
        <v>2</v>
      </c>
      <c r="J1047" s="14" t="s">
        <v>83</v>
      </c>
      <c r="K1047" s="14" t="s">
        <v>84</v>
      </c>
      <c r="L1047" s="14" t="s">
        <v>85</v>
      </c>
      <c r="M1047" s="23">
        <v>0.5</v>
      </c>
      <c r="N1047" s="16">
        <v>2</v>
      </c>
      <c r="O1047" s="16">
        <v>2</v>
      </c>
      <c r="P1047" s="16">
        <v>0</v>
      </c>
      <c r="Q1047" s="16">
        <v>3</v>
      </c>
      <c r="R1047" s="16">
        <v>0</v>
      </c>
      <c r="S1047" s="14" t="s">
        <v>86</v>
      </c>
      <c r="T1047" s="16">
        <v>287</v>
      </c>
      <c r="U1047" s="16">
        <v>0</v>
      </c>
      <c r="V1047" s="18">
        <v>105905</v>
      </c>
      <c r="W1047" s="18">
        <v>2139</v>
      </c>
      <c r="X1047" s="18">
        <v>1505</v>
      </c>
      <c r="Y1047" s="18">
        <v>0</v>
      </c>
      <c r="Z1047" s="18">
        <v>0</v>
      </c>
      <c r="AA1047" s="18">
        <v>0</v>
      </c>
      <c r="AB1047" s="18">
        <v>0</v>
      </c>
      <c r="AC1047" s="23">
        <v>0</v>
      </c>
      <c r="AD1047" s="14" t="str">
        <f>IF(E1047=113,"Linn","Iowa ex-Linn")</f>
        <v>Iowa ex-Linn</v>
      </c>
      <c r="AE1047" s="23">
        <f>IFERROR(AB1047/W1047,"N/M")</f>
        <v>0.0</v>
      </c>
      <c r="AF1047" s="14" t="str">
        <f>B1047&amp;"|"&amp;TEXT(E1047,"000")&amp;"|"&amp;TEXT(M1047,"0.0000")</f>
        <v>2016|133|0.5000</v>
      </c>
      <c r="AG1047" s="22" t="str">
        <f>IF(AND(B1047&gt;=2015,B1047&lt;=2024,C1047=19,G1047=41,I1047=2,K1047="A",L1047="RBUP",M1047&gt;=0.5,M1047&lt;=0.85),"IN","OUT")</f>
        <v>IN</v>
      </c>
    </row>
    <row r="1048" spans="1:33">
      <c r="A1048" s="14" t="s">
        <v>185</v>
      </c>
      <c r="B1048" s="16">
        <v>2016</v>
      </c>
      <c r="C1048" s="16">
        <v>19</v>
      </c>
      <c r="D1048" s="14" t="s">
        <v>80</v>
      </c>
      <c r="E1048" s="16">
        <v>133</v>
      </c>
      <c r="F1048" s="14" t="s">
        <v>152</v>
      </c>
      <c r="G1048" s="16">
        <v>41</v>
      </c>
      <c r="H1048" s="14" t="s">
        <v>186</v>
      </c>
      <c r="I1048" s="16">
        <v>2</v>
      </c>
      <c r="J1048" s="14" t="s">
        <v>83</v>
      </c>
      <c r="K1048" s="14" t="s">
        <v>84</v>
      </c>
      <c r="L1048" s="14" t="s">
        <v>85</v>
      </c>
      <c r="M1048" s="23">
        <v>0.55</v>
      </c>
      <c r="N1048" s="16">
        <v>1</v>
      </c>
      <c r="O1048" s="16">
        <v>0</v>
      </c>
      <c r="P1048" s="16">
        <v>0</v>
      </c>
      <c r="Q1048" s="16">
        <v>0</v>
      </c>
      <c r="R1048" s="16">
        <v>0</v>
      </c>
      <c r="S1048" s="14" t="s">
        <v>86</v>
      </c>
      <c r="T1048" s="16">
        <v>0</v>
      </c>
      <c r="U1048" s="16">
        <v>0</v>
      </c>
      <c r="V1048" s="18">
        <v>0</v>
      </c>
      <c r="W1048" s="18">
        <v>0</v>
      </c>
      <c r="X1048" s="18">
        <v>0</v>
      </c>
      <c r="Y1048" s="18">
        <v>0</v>
      </c>
      <c r="Z1048" s="18">
        <v>0</v>
      </c>
      <c r="AA1048" s="18">
        <v>0</v>
      </c>
      <c r="AB1048" s="18">
        <v>0</v>
      </c>
      <c r="AC1048" s="23">
        <v>0</v>
      </c>
      <c r="AD1048" s="14" t="str">
        <f>IF(E1048=113,"Linn","Iowa ex-Linn")</f>
        <v>Iowa ex-Linn</v>
      </c>
      <c r="AE1048" s="23" t="str">
        <f>IFERROR(AB1048/W1048,"N/M")</f>
        <v>N/M</v>
      </c>
      <c r="AF1048" s="14" t="str">
        <f>B1048&amp;"|"&amp;TEXT(E1048,"000")&amp;"|"&amp;TEXT(M1048,"0.0000")</f>
        <v>2016|133|0.5500</v>
      </c>
      <c r="AG1048" s="22" t="str">
        <f>IF(AND(B1048&gt;=2015,B1048&lt;=2024,C1048=19,G1048=41,I1048=2,K1048="A",L1048="RBUP",M1048&gt;=0.5,M1048&lt;=0.85),"IN","OUT")</f>
        <v>IN</v>
      </c>
    </row>
    <row r="1049" spans="1:33">
      <c r="A1049" s="14" t="s">
        <v>185</v>
      </c>
      <c r="B1049" s="16">
        <v>2016</v>
      </c>
      <c r="C1049" s="16">
        <v>19</v>
      </c>
      <c r="D1049" s="14" t="s">
        <v>80</v>
      </c>
      <c r="E1049" s="16">
        <v>133</v>
      </c>
      <c r="F1049" s="14" t="s">
        <v>152</v>
      </c>
      <c r="G1049" s="16">
        <v>41</v>
      </c>
      <c r="H1049" s="14" t="s">
        <v>186</v>
      </c>
      <c r="I1049" s="16">
        <v>2</v>
      </c>
      <c r="J1049" s="14" t="s">
        <v>83</v>
      </c>
      <c r="K1049" s="14" t="s">
        <v>84</v>
      </c>
      <c r="L1049" s="14" t="s">
        <v>85</v>
      </c>
      <c r="M1049" s="23">
        <v>0.6</v>
      </c>
      <c r="N1049" s="16">
        <v>2</v>
      </c>
      <c r="O1049" s="16">
        <v>0</v>
      </c>
      <c r="P1049" s="16">
        <v>0</v>
      </c>
      <c r="Q1049" s="16">
        <v>0</v>
      </c>
      <c r="R1049" s="16">
        <v>0</v>
      </c>
      <c r="S1049" s="14" t="s">
        <v>86</v>
      </c>
      <c r="T1049" s="16">
        <v>0</v>
      </c>
      <c r="U1049" s="16">
        <v>0</v>
      </c>
      <c r="V1049" s="18">
        <v>0</v>
      </c>
      <c r="W1049" s="18">
        <v>0</v>
      </c>
      <c r="X1049" s="18">
        <v>0</v>
      </c>
      <c r="Y1049" s="18">
        <v>0</v>
      </c>
      <c r="Z1049" s="18">
        <v>0</v>
      </c>
      <c r="AA1049" s="18">
        <v>0</v>
      </c>
      <c r="AB1049" s="18">
        <v>0</v>
      </c>
      <c r="AC1049" s="23">
        <v>0</v>
      </c>
      <c r="AD1049" s="14" t="str">
        <f>IF(E1049=113,"Linn","Iowa ex-Linn")</f>
        <v>Iowa ex-Linn</v>
      </c>
      <c r="AE1049" s="23" t="str">
        <f>IFERROR(AB1049/W1049,"N/M")</f>
        <v>N/M</v>
      </c>
      <c r="AF1049" s="14" t="str">
        <f>B1049&amp;"|"&amp;TEXT(E1049,"000")&amp;"|"&amp;TEXT(M1049,"0.0000")</f>
        <v>2016|133|0.6000</v>
      </c>
      <c r="AG1049" s="22" t="str">
        <f>IF(AND(B1049&gt;=2015,B1049&lt;=2024,C1049=19,G1049=41,I1049=2,K1049="A",L1049="RBUP",M1049&gt;=0.5,M1049&lt;=0.85),"IN","OUT")</f>
        <v>IN</v>
      </c>
    </row>
    <row r="1050" spans="1:33">
      <c r="A1050" s="14" t="s">
        <v>185</v>
      </c>
      <c r="B1050" s="16">
        <v>2016</v>
      </c>
      <c r="C1050" s="16">
        <v>19</v>
      </c>
      <c r="D1050" s="14" t="s">
        <v>80</v>
      </c>
      <c r="E1050" s="16">
        <v>133</v>
      </c>
      <c r="F1050" s="14" t="s">
        <v>152</v>
      </c>
      <c r="G1050" s="16">
        <v>41</v>
      </c>
      <c r="H1050" s="14" t="s">
        <v>186</v>
      </c>
      <c r="I1050" s="16">
        <v>2</v>
      </c>
      <c r="J1050" s="14" t="s">
        <v>83</v>
      </c>
      <c r="K1050" s="14" t="s">
        <v>84</v>
      </c>
      <c r="L1050" s="14" t="s">
        <v>85</v>
      </c>
      <c r="M1050" s="23">
        <v>0.65</v>
      </c>
      <c r="N1050" s="16">
        <v>11</v>
      </c>
      <c r="O1050" s="16">
        <v>7</v>
      </c>
      <c r="P1050" s="16">
        <v>2</v>
      </c>
      <c r="Q1050" s="16">
        <v>9</v>
      </c>
      <c r="R1050" s="16">
        <v>2</v>
      </c>
      <c r="S1050" s="14" t="s">
        <v>86</v>
      </c>
      <c r="T1050" s="16">
        <v>727</v>
      </c>
      <c r="U1050" s="16">
        <v>0</v>
      </c>
      <c r="V1050" s="18">
        <v>325434</v>
      </c>
      <c r="W1050" s="18">
        <v>14111</v>
      </c>
      <c r="X1050" s="18">
        <v>9114</v>
      </c>
      <c r="Y1050" s="18">
        <v>0</v>
      </c>
      <c r="Z1050" s="18">
        <v>0</v>
      </c>
      <c r="AA1050" s="18">
        <v>0</v>
      </c>
      <c r="AB1050" s="18">
        <v>1665</v>
      </c>
      <c r="AC1050" s="23">
        <v>0.12</v>
      </c>
      <c r="AD1050" s="14" t="str">
        <f>IF(E1050=113,"Linn","Iowa ex-Linn")</f>
        <v>Iowa ex-Linn</v>
      </c>
      <c r="AE1050" s="23">
        <f>IFERROR(AB1050/W1050,"N/M")</f>
        <v>0.1179930550634257</v>
      </c>
      <c r="AF1050" s="14" t="str">
        <f>B1050&amp;"|"&amp;TEXT(E1050,"000")&amp;"|"&amp;TEXT(M1050,"0.0000")</f>
        <v>2016|133|0.6500</v>
      </c>
      <c r="AG1050" s="22" t="str">
        <f>IF(AND(B1050&gt;=2015,B1050&lt;=2024,C1050=19,G1050=41,I1050=2,K1050="A",L1050="RBUP",M1050&gt;=0.5,M1050&lt;=0.85),"IN","OUT")</f>
        <v>IN</v>
      </c>
    </row>
    <row r="1051" spans="1:33">
      <c r="A1051" s="14" t="s">
        <v>185</v>
      </c>
      <c r="B1051" s="16">
        <v>2016</v>
      </c>
      <c r="C1051" s="16">
        <v>19</v>
      </c>
      <c r="D1051" s="14" t="s">
        <v>80</v>
      </c>
      <c r="E1051" s="16">
        <v>133</v>
      </c>
      <c r="F1051" s="14" t="s">
        <v>152</v>
      </c>
      <c r="G1051" s="16">
        <v>41</v>
      </c>
      <c r="H1051" s="14" t="s">
        <v>186</v>
      </c>
      <c r="I1051" s="16">
        <v>2</v>
      </c>
      <c r="J1051" s="14" t="s">
        <v>83</v>
      </c>
      <c r="K1051" s="14" t="s">
        <v>84</v>
      </c>
      <c r="L1051" s="14" t="s">
        <v>85</v>
      </c>
      <c r="M1051" s="23">
        <v>0.7</v>
      </c>
      <c r="N1051" s="16">
        <v>54</v>
      </c>
      <c r="O1051" s="16">
        <v>44</v>
      </c>
      <c r="P1051" s="16">
        <v>24</v>
      </c>
      <c r="Q1051" s="16">
        <v>111</v>
      </c>
      <c r="R1051" s="16">
        <v>53</v>
      </c>
      <c r="S1051" s="14" t="s">
        <v>86</v>
      </c>
      <c r="T1051" s="16">
        <v>10936</v>
      </c>
      <c r="U1051" s="16">
        <v>0</v>
      </c>
      <c r="V1051" s="18">
        <v>5335314</v>
      </c>
      <c r="W1051" s="18">
        <v>276985</v>
      </c>
      <c r="X1051" s="18">
        <v>177816</v>
      </c>
      <c r="Y1051" s="18">
        <v>0</v>
      </c>
      <c r="Z1051" s="18">
        <v>0</v>
      </c>
      <c r="AA1051" s="18">
        <v>0</v>
      </c>
      <c r="AB1051" s="18">
        <v>151163</v>
      </c>
      <c r="AC1051" s="23">
        <v>0.55</v>
      </c>
      <c r="AD1051" s="14" t="str">
        <f>IF(E1051=113,"Linn","Iowa ex-Linn")</f>
        <v>Iowa ex-Linn</v>
      </c>
      <c r="AE1051" s="23">
        <f>IFERROR(AB1051/W1051,"N/M")</f>
        <v>0.5457443543874217</v>
      </c>
      <c r="AF1051" s="14" t="str">
        <f>B1051&amp;"|"&amp;TEXT(E1051,"000")&amp;"|"&amp;TEXT(M1051,"0.0000")</f>
        <v>2016|133|0.7000</v>
      </c>
      <c r="AG1051" s="22" t="str">
        <f>IF(AND(B1051&gt;=2015,B1051&lt;=2024,C1051=19,G1051=41,I1051=2,K1051="A",L1051="RBUP",M1051&gt;=0.5,M1051&lt;=0.85),"IN","OUT")</f>
        <v>IN</v>
      </c>
    </row>
    <row r="1052" spans="1:33">
      <c r="A1052" s="14" t="s">
        <v>185</v>
      </c>
      <c r="B1052" s="16">
        <v>2016</v>
      </c>
      <c r="C1052" s="16">
        <v>19</v>
      </c>
      <c r="D1052" s="14" t="s">
        <v>80</v>
      </c>
      <c r="E1052" s="16">
        <v>133</v>
      </c>
      <c r="F1052" s="14" t="s">
        <v>152</v>
      </c>
      <c r="G1052" s="16">
        <v>41</v>
      </c>
      <c r="H1052" s="14" t="s">
        <v>186</v>
      </c>
      <c r="I1052" s="16">
        <v>2</v>
      </c>
      <c r="J1052" s="14" t="s">
        <v>83</v>
      </c>
      <c r="K1052" s="14" t="s">
        <v>84</v>
      </c>
      <c r="L1052" s="14" t="s">
        <v>85</v>
      </c>
      <c r="M1052" s="23">
        <v>0.75</v>
      </c>
      <c r="N1052" s="16">
        <v>191</v>
      </c>
      <c r="O1052" s="16">
        <v>145</v>
      </c>
      <c r="P1052" s="16">
        <v>60</v>
      </c>
      <c r="Q1052" s="16">
        <v>450</v>
      </c>
      <c r="R1052" s="16">
        <v>189</v>
      </c>
      <c r="S1052" s="14" t="s">
        <v>86</v>
      </c>
      <c r="T1052" s="16">
        <v>36554</v>
      </c>
      <c r="U1052" s="16">
        <v>0</v>
      </c>
      <c r="V1052" s="18">
        <v>19177554</v>
      </c>
      <c r="W1052" s="18">
        <v>1374861</v>
      </c>
      <c r="X1052" s="18">
        <v>830948</v>
      </c>
      <c r="Y1052" s="18">
        <v>0</v>
      </c>
      <c r="Z1052" s="18">
        <v>0</v>
      </c>
      <c r="AA1052" s="18">
        <v>0</v>
      </c>
      <c r="AB1052" s="18">
        <v>553099</v>
      </c>
      <c r="AC1052" s="23">
        <v>0.4</v>
      </c>
      <c r="AD1052" s="14" t="str">
        <f>IF(E1052=113,"Linn","Iowa ex-Linn")</f>
        <v>Iowa ex-Linn</v>
      </c>
      <c r="AE1052" s="23">
        <f>IFERROR(AB1052/W1052,"N/M")</f>
        <v>0.4022944864971804</v>
      </c>
      <c r="AF1052" s="14" t="str">
        <f>B1052&amp;"|"&amp;TEXT(E1052,"000")&amp;"|"&amp;TEXT(M1052,"0.0000")</f>
        <v>2016|133|0.7500</v>
      </c>
      <c r="AG1052" s="22" t="str">
        <f>IF(AND(B1052&gt;=2015,B1052&lt;=2024,C1052=19,G1052=41,I1052=2,K1052="A",L1052="RBUP",M1052&gt;=0.5,M1052&lt;=0.85),"IN","OUT")</f>
        <v>IN</v>
      </c>
    </row>
    <row r="1053" spans="1:33">
      <c r="A1053" s="14" t="s">
        <v>185</v>
      </c>
      <c r="B1053" s="16">
        <v>2016</v>
      </c>
      <c r="C1053" s="16">
        <v>19</v>
      </c>
      <c r="D1053" s="14" t="s">
        <v>80</v>
      </c>
      <c r="E1053" s="16">
        <v>133</v>
      </c>
      <c r="F1053" s="14" t="s">
        <v>152</v>
      </c>
      <c r="G1053" s="16">
        <v>41</v>
      </c>
      <c r="H1053" s="14" t="s">
        <v>186</v>
      </c>
      <c r="I1053" s="16">
        <v>2</v>
      </c>
      <c r="J1053" s="14" t="s">
        <v>83</v>
      </c>
      <c r="K1053" s="14" t="s">
        <v>84</v>
      </c>
      <c r="L1053" s="14" t="s">
        <v>85</v>
      </c>
      <c r="M1053" s="23">
        <v>0.8</v>
      </c>
      <c r="N1053" s="16">
        <v>291</v>
      </c>
      <c r="O1053" s="16">
        <v>220</v>
      </c>
      <c r="P1053" s="16">
        <v>83</v>
      </c>
      <c r="Q1053" s="16">
        <v>515</v>
      </c>
      <c r="R1053" s="16">
        <v>191</v>
      </c>
      <c r="S1053" s="14" t="s">
        <v>86</v>
      </c>
      <c r="T1053" s="16">
        <v>59634</v>
      </c>
      <c r="U1053" s="16">
        <v>0</v>
      </c>
      <c r="V1053" s="18">
        <v>33807233</v>
      </c>
      <c r="W1053" s="18">
        <v>2591948</v>
      </c>
      <c r="X1053" s="18">
        <v>1484904</v>
      </c>
      <c r="Y1053" s="18">
        <v>0</v>
      </c>
      <c r="Z1053" s="18">
        <v>0</v>
      </c>
      <c r="AA1053" s="18">
        <v>0</v>
      </c>
      <c r="AB1053" s="18">
        <v>751097</v>
      </c>
      <c r="AC1053" s="23">
        <v>0.29</v>
      </c>
      <c r="AD1053" s="14" t="str">
        <f>IF(E1053=113,"Linn","Iowa ex-Linn")</f>
        <v>Iowa ex-Linn</v>
      </c>
      <c r="AE1053" s="23">
        <f>IFERROR(AB1053/W1053,"N/M")</f>
        <v>0.2897808906660164</v>
      </c>
      <c r="AF1053" s="14" t="str">
        <f>B1053&amp;"|"&amp;TEXT(E1053,"000")&amp;"|"&amp;TEXT(M1053,"0.0000")</f>
        <v>2016|133|0.8000</v>
      </c>
      <c r="AG1053" s="22" t="str">
        <f>IF(AND(B1053&gt;=2015,B1053&lt;=2024,C1053=19,G1053=41,I1053=2,K1053="A",L1053="RBUP",M1053&gt;=0.5,M1053&lt;=0.85),"IN","OUT")</f>
        <v>IN</v>
      </c>
    </row>
    <row r="1054" spans="1:33">
      <c r="A1054" s="14" t="s">
        <v>185</v>
      </c>
      <c r="B1054" s="16">
        <v>2016</v>
      </c>
      <c r="C1054" s="16">
        <v>19</v>
      </c>
      <c r="D1054" s="14" t="s">
        <v>80</v>
      </c>
      <c r="E1054" s="16">
        <v>133</v>
      </c>
      <c r="F1054" s="14" t="s">
        <v>152</v>
      </c>
      <c r="G1054" s="16">
        <v>41</v>
      </c>
      <c r="H1054" s="14" t="s">
        <v>186</v>
      </c>
      <c r="I1054" s="16">
        <v>2</v>
      </c>
      <c r="J1054" s="14" t="s">
        <v>83</v>
      </c>
      <c r="K1054" s="14" t="s">
        <v>84</v>
      </c>
      <c r="L1054" s="14" t="s">
        <v>85</v>
      </c>
      <c r="M1054" s="23">
        <v>0.85</v>
      </c>
      <c r="N1054" s="16">
        <v>188</v>
      </c>
      <c r="O1054" s="16">
        <v>147</v>
      </c>
      <c r="P1054" s="16">
        <v>41</v>
      </c>
      <c r="Q1054" s="16">
        <v>272</v>
      </c>
      <c r="R1054" s="16">
        <v>77</v>
      </c>
      <c r="S1054" s="14" t="s">
        <v>86</v>
      </c>
      <c r="T1054" s="16">
        <v>41128</v>
      </c>
      <c r="U1054" s="16">
        <v>0</v>
      </c>
      <c r="V1054" s="18">
        <v>24945688</v>
      </c>
      <c r="W1054" s="18">
        <v>2155692</v>
      </c>
      <c r="X1054" s="18">
        <v>972743</v>
      </c>
      <c r="Y1054" s="18">
        <v>0</v>
      </c>
      <c r="Z1054" s="18">
        <v>0</v>
      </c>
      <c r="AA1054" s="18">
        <v>0</v>
      </c>
      <c r="AB1054" s="18">
        <v>969584</v>
      </c>
      <c r="AC1054" s="23">
        <v>0.45</v>
      </c>
      <c r="AD1054" s="14" t="str">
        <f>IF(E1054=113,"Linn","Iowa ex-Linn")</f>
        <v>Iowa ex-Linn</v>
      </c>
      <c r="AE1054" s="23">
        <f>IFERROR(AB1054/W1054,"N/M")</f>
        <v>0.44977853979139876</v>
      </c>
      <c r="AF1054" s="14" t="str">
        <f>B1054&amp;"|"&amp;TEXT(E1054,"000")&amp;"|"&amp;TEXT(M1054,"0.0000")</f>
        <v>2016|133|0.8500</v>
      </c>
      <c r="AG1054" s="22" t="str">
        <f>IF(AND(B1054&gt;=2015,B1054&lt;=2024,C1054=19,G1054=41,I1054=2,K1054="A",L1054="RBUP",M1054&gt;=0.5,M1054&lt;=0.85),"IN","OUT")</f>
        <v>IN</v>
      </c>
    </row>
    <row r="1055" spans="1:33">
      <c r="A1055" s="14" t="s">
        <v>185</v>
      </c>
      <c r="B1055" s="16">
        <v>2016</v>
      </c>
      <c r="C1055" s="16">
        <v>19</v>
      </c>
      <c r="D1055" s="14" t="s">
        <v>80</v>
      </c>
      <c r="E1055" s="16">
        <v>135</v>
      </c>
      <c r="F1055" s="14" t="s">
        <v>153</v>
      </c>
      <c r="G1055" s="16">
        <v>41</v>
      </c>
      <c r="H1055" s="14" t="s">
        <v>186</v>
      </c>
      <c r="I1055" s="16">
        <v>2</v>
      </c>
      <c r="J1055" s="14" t="s">
        <v>83</v>
      </c>
      <c r="K1055" s="14" t="s">
        <v>84</v>
      </c>
      <c r="L1055" s="14" t="s">
        <v>85</v>
      </c>
      <c r="M1055" s="23">
        <v>0.55</v>
      </c>
      <c r="N1055" s="16">
        <v>1</v>
      </c>
      <c r="O1055" s="16">
        <v>0</v>
      </c>
      <c r="P1055" s="16">
        <v>0</v>
      </c>
      <c r="Q1055" s="16">
        <v>0</v>
      </c>
      <c r="R1055" s="16">
        <v>0</v>
      </c>
      <c r="S1055" s="14" t="s">
        <v>86</v>
      </c>
      <c r="T1055" s="16">
        <v>0</v>
      </c>
      <c r="U1055" s="16">
        <v>0</v>
      </c>
      <c r="V1055" s="18">
        <v>0</v>
      </c>
      <c r="W1055" s="18">
        <v>0</v>
      </c>
      <c r="X1055" s="18">
        <v>0</v>
      </c>
      <c r="Y1055" s="18">
        <v>0</v>
      </c>
      <c r="Z1055" s="18">
        <v>0</v>
      </c>
      <c r="AA1055" s="18">
        <v>0</v>
      </c>
      <c r="AB1055" s="18">
        <v>0</v>
      </c>
      <c r="AC1055" s="23">
        <v>0</v>
      </c>
      <c r="AD1055" s="14" t="str">
        <f>IF(E1055=113,"Linn","Iowa ex-Linn")</f>
        <v>Iowa ex-Linn</v>
      </c>
      <c r="AE1055" s="23" t="str">
        <f>IFERROR(AB1055/W1055,"N/M")</f>
        <v>N/M</v>
      </c>
      <c r="AF1055" s="14" t="str">
        <f>B1055&amp;"|"&amp;TEXT(E1055,"000")&amp;"|"&amp;TEXT(M1055,"0.0000")</f>
        <v>2016|135|0.5500</v>
      </c>
      <c r="AG1055" s="22" t="str">
        <f>IF(AND(B1055&gt;=2015,B1055&lt;=2024,C1055=19,G1055=41,I1055=2,K1055="A",L1055="RBUP",M1055&gt;=0.5,M1055&lt;=0.85),"IN","OUT")</f>
        <v>IN</v>
      </c>
    </row>
    <row r="1056" spans="1:33">
      <c r="A1056" s="14" t="s">
        <v>185</v>
      </c>
      <c r="B1056" s="16">
        <v>2016</v>
      </c>
      <c r="C1056" s="16">
        <v>19</v>
      </c>
      <c r="D1056" s="14" t="s">
        <v>80</v>
      </c>
      <c r="E1056" s="16">
        <v>135</v>
      </c>
      <c r="F1056" s="14" t="s">
        <v>153</v>
      </c>
      <c r="G1056" s="16">
        <v>41</v>
      </c>
      <c r="H1056" s="14" t="s">
        <v>186</v>
      </c>
      <c r="I1056" s="16">
        <v>2</v>
      </c>
      <c r="J1056" s="14" t="s">
        <v>83</v>
      </c>
      <c r="K1056" s="14" t="s">
        <v>84</v>
      </c>
      <c r="L1056" s="14" t="s">
        <v>85</v>
      </c>
      <c r="M1056" s="23">
        <v>0.6</v>
      </c>
      <c r="N1056" s="16">
        <v>2</v>
      </c>
      <c r="O1056" s="16">
        <v>2</v>
      </c>
      <c r="P1056" s="16">
        <v>0</v>
      </c>
      <c r="Q1056" s="16">
        <v>2</v>
      </c>
      <c r="R1056" s="16">
        <v>0</v>
      </c>
      <c r="S1056" s="14" t="s">
        <v>86</v>
      </c>
      <c r="T1056" s="16">
        <v>99</v>
      </c>
      <c r="U1056" s="16">
        <v>0</v>
      </c>
      <c r="V1056" s="18">
        <v>33197</v>
      </c>
      <c r="W1056" s="18">
        <v>3459</v>
      </c>
      <c r="X1056" s="18">
        <v>2214</v>
      </c>
      <c r="Y1056" s="18">
        <v>0</v>
      </c>
      <c r="Z1056" s="18">
        <v>0</v>
      </c>
      <c r="AA1056" s="18">
        <v>0</v>
      </c>
      <c r="AB1056" s="18">
        <v>0</v>
      </c>
      <c r="AC1056" s="23">
        <v>0</v>
      </c>
      <c r="AD1056" s="14" t="str">
        <f>IF(E1056=113,"Linn","Iowa ex-Linn")</f>
        <v>Iowa ex-Linn</v>
      </c>
      <c r="AE1056" s="23">
        <f>IFERROR(AB1056/W1056,"N/M")</f>
        <v>0.0</v>
      </c>
      <c r="AF1056" s="14" t="str">
        <f>B1056&amp;"|"&amp;TEXT(E1056,"000")&amp;"|"&amp;TEXT(M1056,"0.0000")</f>
        <v>2016|135|0.6000</v>
      </c>
      <c r="AG1056" s="22" t="str">
        <f>IF(AND(B1056&gt;=2015,B1056&lt;=2024,C1056=19,G1056=41,I1056=2,K1056="A",L1056="RBUP",M1056&gt;=0.5,M1056&lt;=0.85),"IN","OUT")</f>
        <v>IN</v>
      </c>
    </row>
    <row r="1057" spans="1:33">
      <c r="A1057" s="14" t="s">
        <v>185</v>
      </c>
      <c r="B1057" s="16">
        <v>2016</v>
      </c>
      <c r="C1057" s="16">
        <v>19</v>
      </c>
      <c r="D1057" s="14" t="s">
        <v>80</v>
      </c>
      <c r="E1057" s="16">
        <v>135</v>
      </c>
      <c r="F1057" s="14" t="s">
        <v>153</v>
      </c>
      <c r="G1057" s="16">
        <v>41</v>
      </c>
      <c r="H1057" s="14" t="s">
        <v>186</v>
      </c>
      <c r="I1057" s="16">
        <v>2</v>
      </c>
      <c r="J1057" s="14" t="s">
        <v>83</v>
      </c>
      <c r="K1057" s="14" t="s">
        <v>84</v>
      </c>
      <c r="L1057" s="14" t="s">
        <v>85</v>
      </c>
      <c r="M1057" s="23">
        <v>0.65</v>
      </c>
      <c r="N1057" s="16">
        <v>4</v>
      </c>
      <c r="O1057" s="16">
        <v>2</v>
      </c>
      <c r="P1057" s="16">
        <v>0</v>
      </c>
      <c r="Q1057" s="16">
        <v>2</v>
      </c>
      <c r="R1057" s="16">
        <v>0</v>
      </c>
      <c r="S1057" s="14" t="s">
        <v>86</v>
      </c>
      <c r="T1057" s="16">
        <v>314</v>
      </c>
      <c r="U1057" s="16">
        <v>0</v>
      </c>
      <c r="V1057" s="18">
        <v>103528</v>
      </c>
      <c r="W1057" s="18">
        <v>11991</v>
      </c>
      <c r="X1057" s="18">
        <v>9113</v>
      </c>
      <c r="Y1057" s="18">
        <v>0</v>
      </c>
      <c r="Z1057" s="18">
        <v>0</v>
      </c>
      <c r="AA1057" s="18">
        <v>0</v>
      </c>
      <c r="AB1057" s="18">
        <v>0</v>
      </c>
      <c r="AC1057" s="23">
        <v>0</v>
      </c>
      <c r="AD1057" s="14" t="str">
        <f>IF(E1057=113,"Linn","Iowa ex-Linn")</f>
        <v>Iowa ex-Linn</v>
      </c>
      <c r="AE1057" s="23">
        <f>IFERROR(AB1057/W1057,"N/M")</f>
        <v>0.0</v>
      </c>
      <c r="AF1057" s="14" t="str">
        <f>B1057&amp;"|"&amp;TEXT(E1057,"000")&amp;"|"&amp;TEXT(M1057,"0.0000")</f>
        <v>2016|135|0.6500</v>
      </c>
      <c r="AG1057" s="22" t="str">
        <f>IF(AND(B1057&gt;=2015,B1057&lt;=2024,C1057=19,G1057=41,I1057=2,K1057="A",L1057="RBUP",M1057&gt;=0.5,M1057&lt;=0.85),"IN","OUT")</f>
        <v>IN</v>
      </c>
    </row>
    <row r="1058" spans="1:33">
      <c r="A1058" s="14" t="s">
        <v>185</v>
      </c>
      <c r="B1058" s="16">
        <v>2016</v>
      </c>
      <c r="C1058" s="16">
        <v>19</v>
      </c>
      <c r="D1058" s="14" t="s">
        <v>80</v>
      </c>
      <c r="E1058" s="16">
        <v>135</v>
      </c>
      <c r="F1058" s="14" t="s">
        <v>153</v>
      </c>
      <c r="G1058" s="16">
        <v>41</v>
      </c>
      <c r="H1058" s="14" t="s">
        <v>186</v>
      </c>
      <c r="I1058" s="16">
        <v>2</v>
      </c>
      <c r="J1058" s="14" t="s">
        <v>83</v>
      </c>
      <c r="K1058" s="14" t="s">
        <v>84</v>
      </c>
      <c r="L1058" s="14" t="s">
        <v>85</v>
      </c>
      <c r="M1058" s="23">
        <v>0.7</v>
      </c>
      <c r="N1058" s="16">
        <v>45</v>
      </c>
      <c r="O1058" s="16">
        <v>18</v>
      </c>
      <c r="P1058" s="16">
        <v>2</v>
      </c>
      <c r="Q1058" s="16">
        <v>22</v>
      </c>
      <c r="R1058" s="16">
        <v>2</v>
      </c>
      <c r="S1058" s="14" t="s">
        <v>86</v>
      </c>
      <c r="T1058" s="16">
        <v>1060</v>
      </c>
      <c r="U1058" s="16">
        <v>0</v>
      </c>
      <c r="V1058" s="18">
        <v>404247</v>
      </c>
      <c r="W1058" s="18">
        <v>59823</v>
      </c>
      <c r="X1058" s="18">
        <v>36240</v>
      </c>
      <c r="Y1058" s="18">
        <v>0</v>
      </c>
      <c r="Z1058" s="18">
        <v>0</v>
      </c>
      <c r="AA1058" s="18">
        <v>0</v>
      </c>
      <c r="AB1058" s="18">
        <v>8955</v>
      </c>
      <c r="AC1058" s="23">
        <v>0.15</v>
      </c>
      <c r="AD1058" s="14" t="str">
        <f>IF(E1058=113,"Linn","Iowa ex-Linn")</f>
        <v>Iowa ex-Linn</v>
      </c>
      <c r="AE1058" s="23">
        <f>IFERROR(AB1058/W1058,"N/M")</f>
        <v>0.14969159019106365</v>
      </c>
      <c r="AF1058" s="14" t="str">
        <f>B1058&amp;"|"&amp;TEXT(E1058,"000")&amp;"|"&amp;TEXT(M1058,"0.0000")</f>
        <v>2016|135|0.7000</v>
      </c>
      <c r="AG1058" s="22" t="str">
        <f>IF(AND(B1058&gt;=2015,B1058&lt;=2024,C1058=19,G1058=41,I1058=2,K1058="A",L1058="RBUP",M1058&gt;=0.5,M1058&lt;=0.85),"IN","OUT")</f>
        <v>IN</v>
      </c>
    </row>
    <row r="1059" spans="1:33">
      <c r="A1059" s="14" t="s">
        <v>185</v>
      </c>
      <c r="B1059" s="16">
        <v>2016</v>
      </c>
      <c r="C1059" s="16">
        <v>19</v>
      </c>
      <c r="D1059" s="14" t="s">
        <v>80</v>
      </c>
      <c r="E1059" s="16">
        <v>135</v>
      </c>
      <c r="F1059" s="14" t="s">
        <v>153</v>
      </c>
      <c r="G1059" s="16">
        <v>41</v>
      </c>
      <c r="H1059" s="14" t="s">
        <v>186</v>
      </c>
      <c r="I1059" s="16">
        <v>2</v>
      </c>
      <c r="J1059" s="14" t="s">
        <v>83</v>
      </c>
      <c r="K1059" s="14" t="s">
        <v>84</v>
      </c>
      <c r="L1059" s="14" t="s">
        <v>85</v>
      </c>
      <c r="M1059" s="23">
        <v>0.75</v>
      </c>
      <c r="N1059" s="16">
        <v>209</v>
      </c>
      <c r="O1059" s="16">
        <v>107</v>
      </c>
      <c r="P1059" s="16">
        <v>5</v>
      </c>
      <c r="Q1059" s="16">
        <v>148</v>
      </c>
      <c r="R1059" s="16">
        <v>6</v>
      </c>
      <c r="S1059" s="14" t="s">
        <v>86</v>
      </c>
      <c r="T1059" s="16">
        <v>11074</v>
      </c>
      <c r="U1059" s="16">
        <v>0</v>
      </c>
      <c r="V1059" s="18">
        <v>4538510</v>
      </c>
      <c r="W1059" s="18">
        <v>757792</v>
      </c>
      <c r="X1059" s="18">
        <v>502746</v>
      </c>
      <c r="Y1059" s="18">
        <v>0</v>
      </c>
      <c r="Z1059" s="18">
        <v>0</v>
      </c>
      <c r="AA1059" s="18">
        <v>0</v>
      </c>
      <c r="AB1059" s="18">
        <v>15921</v>
      </c>
      <c r="AC1059" s="23">
        <v>0.02</v>
      </c>
      <c r="AD1059" s="14" t="str">
        <f>IF(E1059=113,"Linn","Iowa ex-Linn")</f>
        <v>Iowa ex-Linn</v>
      </c>
      <c r="AE1059" s="23">
        <f>IFERROR(AB1059/W1059,"N/M")</f>
        <v>0.021009722984671256</v>
      </c>
      <c r="AF1059" s="14" t="str">
        <f>B1059&amp;"|"&amp;TEXT(E1059,"000")&amp;"|"&amp;TEXT(M1059,"0.0000")</f>
        <v>2016|135|0.7500</v>
      </c>
      <c r="AG1059" s="22" t="str">
        <f>IF(AND(B1059&gt;=2015,B1059&lt;=2024,C1059=19,G1059=41,I1059=2,K1059="A",L1059="RBUP",M1059&gt;=0.5,M1059&lt;=0.85),"IN","OUT")</f>
        <v>IN</v>
      </c>
    </row>
    <row r="1060" spans="1:33">
      <c r="A1060" s="14" t="s">
        <v>185</v>
      </c>
      <c r="B1060" s="16">
        <v>2016</v>
      </c>
      <c r="C1060" s="16">
        <v>19</v>
      </c>
      <c r="D1060" s="14" t="s">
        <v>80</v>
      </c>
      <c r="E1060" s="16">
        <v>135</v>
      </c>
      <c r="F1060" s="14" t="s">
        <v>153</v>
      </c>
      <c r="G1060" s="16">
        <v>41</v>
      </c>
      <c r="H1060" s="14" t="s">
        <v>186</v>
      </c>
      <c r="I1060" s="16">
        <v>2</v>
      </c>
      <c r="J1060" s="14" t="s">
        <v>83</v>
      </c>
      <c r="K1060" s="14" t="s">
        <v>84</v>
      </c>
      <c r="L1060" s="14" t="s">
        <v>85</v>
      </c>
      <c r="M1060" s="23">
        <v>0.8</v>
      </c>
      <c r="N1060" s="16">
        <v>138</v>
      </c>
      <c r="O1060" s="16">
        <v>87</v>
      </c>
      <c r="P1060" s="16">
        <v>6</v>
      </c>
      <c r="Q1060" s="16">
        <v>106</v>
      </c>
      <c r="R1060" s="16">
        <v>6</v>
      </c>
      <c r="S1060" s="14" t="s">
        <v>86</v>
      </c>
      <c r="T1060" s="16">
        <v>15423</v>
      </c>
      <c r="U1060" s="16">
        <v>0</v>
      </c>
      <c r="V1060" s="18">
        <v>6836556</v>
      </c>
      <c r="W1060" s="18">
        <v>1189367</v>
      </c>
      <c r="X1060" s="18">
        <v>759456</v>
      </c>
      <c r="Y1060" s="18">
        <v>0</v>
      </c>
      <c r="Z1060" s="18">
        <v>0</v>
      </c>
      <c r="AA1060" s="18">
        <v>0</v>
      </c>
      <c r="AB1060" s="18">
        <v>53131</v>
      </c>
      <c r="AC1060" s="23">
        <v>0.04</v>
      </c>
      <c r="AD1060" s="14" t="str">
        <f>IF(E1060=113,"Linn","Iowa ex-Linn")</f>
        <v>Iowa ex-Linn</v>
      </c>
      <c r="AE1060" s="23">
        <f>IFERROR(AB1060/W1060,"N/M")</f>
        <v>0.04467166148043455</v>
      </c>
      <c r="AF1060" s="14" t="str">
        <f>B1060&amp;"|"&amp;TEXT(E1060,"000")&amp;"|"&amp;TEXT(M1060,"0.0000")</f>
        <v>2016|135|0.8000</v>
      </c>
      <c r="AG1060" s="22" t="str">
        <f>IF(AND(B1060&gt;=2015,B1060&lt;=2024,C1060=19,G1060=41,I1060=2,K1060="A",L1060="RBUP",M1060&gt;=0.5,M1060&lt;=0.85),"IN","OUT")</f>
        <v>IN</v>
      </c>
    </row>
    <row r="1061" spans="1:33">
      <c r="A1061" s="14" t="s">
        <v>185</v>
      </c>
      <c r="B1061" s="16">
        <v>2016</v>
      </c>
      <c r="C1061" s="16">
        <v>19</v>
      </c>
      <c r="D1061" s="14" t="s">
        <v>80</v>
      </c>
      <c r="E1061" s="16">
        <v>135</v>
      </c>
      <c r="F1061" s="14" t="s">
        <v>153</v>
      </c>
      <c r="G1061" s="16">
        <v>41</v>
      </c>
      <c r="H1061" s="14" t="s">
        <v>186</v>
      </c>
      <c r="I1061" s="16">
        <v>2</v>
      </c>
      <c r="J1061" s="14" t="s">
        <v>83</v>
      </c>
      <c r="K1061" s="14" t="s">
        <v>84</v>
      </c>
      <c r="L1061" s="14" t="s">
        <v>85</v>
      </c>
      <c r="M1061" s="23">
        <v>0.85</v>
      </c>
      <c r="N1061" s="16">
        <v>29</v>
      </c>
      <c r="O1061" s="16">
        <v>16</v>
      </c>
      <c r="P1061" s="16">
        <v>2</v>
      </c>
      <c r="Q1061" s="16">
        <v>16</v>
      </c>
      <c r="R1061" s="16">
        <v>2</v>
      </c>
      <c r="S1061" s="14" t="s">
        <v>86</v>
      </c>
      <c r="T1061" s="16">
        <v>964</v>
      </c>
      <c r="U1061" s="16">
        <v>0</v>
      </c>
      <c r="V1061" s="18">
        <v>394803</v>
      </c>
      <c r="W1061" s="18">
        <v>90257</v>
      </c>
      <c r="X1061" s="18">
        <v>44622</v>
      </c>
      <c r="Y1061" s="18">
        <v>0</v>
      </c>
      <c r="Z1061" s="18">
        <v>0</v>
      </c>
      <c r="AA1061" s="18">
        <v>0</v>
      </c>
      <c r="AB1061" s="18">
        <v>4508</v>
      </c>
      <c r="AC1061" s="23">
        <v>0.05</v>
      </c>
      <c r="AD1061" s="14" t="str">
        <f>IF(E1061=113,"Linn","Iowa ex-Linn")</f>
        <v>Iowa ex-Linn</v>
      </c>
      <c r="AE1061" s="23">
        <f>IFERROR(AB1061/W1061,"N/M")</f>
        <v>0.04994626455565773</v>
      </c>
      <c r="AF1061" s="14" t="str">
        <f>B1061&amp;"|"&amp;TEXT(E1061,"000")&amp;"|"&amp;TEXT(M1061,"0.0000")</f>
        <v>2016|135|0.8500</v>
      </c>
      <c r="AG1061" s="22" t="str">
        <f>IF(AND(B1061&gt;=2015,B1061&lt;=2024,C1061=19,G1061=41,I1061=2,K1061="A",L1061="RBUP",M1061&gt;=0.5,M1061&lt;=0.85),"IN","OUT")</f>
        <v>IN</v>
      </c>
    </row>
    <row r="1062" spans="1:33">
      <c r="A1062" s="14" t="s">
        <v>185</v>
      </c>
      <c r="B1062" s="16">
        <v>2016</v>
      </c>
      <c r="C1062" s="16">
        <v>19</v>
      </c>
      <c r="D1062" s="14" t="s">
        <v>80</v>
      </c>
      <c r="E1062" s="16">
        <v>137</v>
      </c>
      <c r="F1062" s="14" t="s">
        <v>154</v>
      </c>
      <c r="G1062" s="16">
        <v>41</v>
      </c>
      <c r="H1062" s="14" t="s">
        <v>186</v>
      </c>
      <c r="I1062" s="16">
        <v>2</v>
      </c>
      <c r="J1062" s="14" t="s">
        <v>83</v>
      </c>
      <c r="K1062" s="14" t="s">
        <v>84</v>
      </c>
      <c r="L1062" s="14" t="s">
        <v>85</v>
      </c>
      <c r="M1062" s="23">
        <v>0.5</v>
      </c>
      <c r="N1062" s="16">
        <v>1</v>
      </c>
      <c r="O1062" s="16">
        <v>1</v>
      </c>
      <c r="P1062" s="16">
        <v>0</v>
      </c>
      <c r="Q1062" s="16">
        <v>1</v>
      </c>
      <c r="R1062" s="16">
        <v>0</v>
      </c>
      <c r="S1062" s="14" t="s">
        <v>86</v>
      </c>
      <c r="T1062" s="16">
        <v>82</v>
      </c>
      <c r="U1062" s="16">
        <v>0</v>
      </c>
      <c r="V1062" s="18">
        <v>23982</v>
      </c>
      <c r="W1062" s="18">
        <v>262</v>
      </c>
      <c r="X1062" s="18">
        <v>0</v>
      </c>
      <c r="Y1062" s="18">
        <v>0</v>
      </c>
      <c r="Z1062" s="18">
        <v>0</v>
      </c>
      <c r="AA1062" s="18">
        <v>0</v>
      </c>
      <c r="AB1062" s="18">
        <v>0</v>
      </c>
      <c r="AC1062" s="23">
        <v>0</v>
      </c>
      <c r="AD1062" s="14" t="str">
        <f>IF(E1062=113,"Linn","Iowa ex-Linn")</f>
        <v>Iowa ex-Linn</v>
      </c>
      <c r="AE1062" s="23">
        <f>IFERROR(AB1062/W1062,"N/M")</f>
        <v>0.0</v>
      </c>
      <c r="AF1062" s="14" t="str">
        <f>B1062&amp;"|"&amp;TEXT(E1062,"000")&amp;"|"&amp;TEXT(M1062,"0.0000")</f>
        <v>2016|137|0.5000</v>
      </c>
      <c r="AG1062" s="22" t="str">
        <f>IF(AND(B1062&gt;=2015,B1062&lt;=2024,C1062=19,G1062=41,I1062=2,K1062="A",L1062="RBUP",M1062&gt;=0.5,M1062&lt;=0.85),"IN","OUT")</f>
        <v>IN</v>
      </c>
    </row>
    <row r="1063" spans="1:33">
      <c r="A1063" s="14" t="s">
        <v>185</v>
      </c>
      <c r="B1063" s="16">
        <v>2016</v>
      </c>
      <c r="C1063" s="16">
        <v>19</v>
      </c>
      <c r="D1063" s="14" t="s">
        <v>80</v>
      </c>
      <c r="E1063" s="16">
        <v>137</v>
      </c>
      <c r="F1063" s="14" t="s">
        <v>154</v>
      </c>
      <c r="G1063" s="16">
        <v>41</v>
      </c>
      <c r="H1063" s="14" t="s">
        <v>186</v>
      </c>
      <c r="I1063" s="16">
        <v>2</v>
      </c>
      <c r="J1063" s="14" t="s">
        <v>83</v>
      </c>
      <c r="K1063" s="14" t="s">
        <v>84</v>
      </c>
      <c r="L1063" s="14" t="s">
        <v>85</v>
      </c>
      <c r="M1063" s="23">
        <v>0.6</v>
      </c>
      <c r="N1063" s="16">
        <v>1</v>
      </c>
      <c r="O1063" s="16">
        <v>0</v>
      </c>
      <c r="P1063" s="16">
        <v>0</v>
      </c>
      <c r="Q1063" s="16">
        <v>0</v>
      </c>
      <c r="R1063" s="16">
        <v>0</v>
      </c>
      <c r="S1063" s="14" t="s">
        <v>86</v>
      </c>
      <c r="T1063" s="16">
        <v>0</v>
      </c>
      <c r="U1063" s="16">
        <v>0</v>
      </c>
      <c r="V1063" s="18">
        <v>0</v>
      </c>
      <c r="W1063" s="18">
        <v>0</v>
      </c>
      <c r="X1063" s="18">
        <v>0</v>
      </c>
      <c r="Y1063" s="18">
        <v>0</v>
      </c>
      <c r="Z1063" s="18">
        <v>0</v>
      </c>
      <c r="AA1063" s="18">
        <v>0</v>
      </c>
      <c r="AB1063" s="18">
        <v>0</v>
      </c>
      <c r="AC1063" s="23">
        <v>0</v>
      </c>
      <c r="AD1063" s="14" t="str">
        <f>IF(E1063=113,"Linn","Iowa ex-Linn")</f>
        <v>Iowa ex-Linn</v>
      </c>
      <c r="AE1063" s="23" t="str">
        <f>IFERROR(AB1063/W1063,"N/M")</f>
        <v>N/M</v>
      </c>
      <c r="AF1063" s="14" t="str">
        <f>B1063&amp;"|"&amp;TEXT(E1063,"000")&amp;"|"&amp;TEXT(M1063,"0.0000")</f>
        <v>2016|137|0.6000</v>
      </c>
      <c r="AG1063" s="22" t="str">
        <f>IF(AND(B1063&gt;=2015,B1063&lt;=2024,C1063=19,G1063=41,I1063=2,K1063="A",L1063="RBUP",M1063&gt;=0.5,M1063&lt;=0.85),"IN","OUT")</f>
        <v>IN</v>
      </c>
    </row>
    <row r="1064" spans="1:33">
      <c r="A1064" s="14" t="s">
        <v>185</v>
      </c>
      <c r="B1064" s="16">
        <v>2016</v>
      </c>
      <c r="C1064" s="16">
        <v>19</v>
      </c>
      <c r="D1064" s="14" t="s">
        <v>80</v>
      </c>
      <c r="E1064" s="16">
        <v>137</v>
      </c>
      <c r="F1064" s="14" t="s">
        <v>154</v>
      </c>
      <c r="G1064" s="16">
        <v>41</v>
      </c>
      <c r="H1064" s="14" t="s">
        <v>186</v>
      </c>
      <c r="I1064" s="16">
        <v>2</v>
      </c>
      <c r="J1064" s="14" t="s">
        <v>83</v>
      </c>
      <c r="K1064" s="14" t="s">
        <v>84</v>
      </c>
      <c r="L1064" s="14" t="s">
        <v>85</v>
      </c>
      <c r="M1064" s="23">
        <v>0.65</v>
      </c>
      <c r="N1064" s="16">
        <v>8</v>
      </c>
      <c r="O1064" s="16">
        <v>6</v>
      </c>
      <c r="P1064" s="16">
        <v>1</v>
      </c>
      <c r="Q1064" s="16">
        <v>11</v>
      </c>
      <c r="R1064" s="16">
        <v>1</v>
      </c>
      <c r="S1064" s="14" t="s">
        <v>86</v>
      </c>
      <c r="T1064" s="16">
        <v>683</v>
      </c>
      <c r="U1064" s="16">
        <v>0</v>
      </c>
      <c r="V1064" s="18">
        <v>301796</v>
      </c>
      <c r="W1064" s="18">
        <v>9014</v>
      </c>
      <c r="X1064" s="18">
        <v>5734</v>
      </c>
      <c r="Y1064" s="18">
        <v>0</v>
      </c>
      <c r="Z1064" s="18">
        <v>0</v>
      </c>
      <c r="AA1064" s="18">
        <v>0</v>
      </c>
      <c r="AB1064" s="18">
        <v>235</v>
      </c>
      <c r="AC1064" s="23">
        <v>0.03</v>
      </c>
      <c r="AD1064" s="14" t="str">
        <f>IF(E1064=113,"Linn","Iowa ex-Linn")</f>
        <v>Iowa ex-Linn</v>
      </c>
      <c r="AE1064" s="23">
        <f>IFERROR(AB1064/W1064,"N/M")</f>
        <v>0.026070556911471046</v>
      </c>
      <c r="AF1064" s="14" t="str">
        <f>B1064&amp;"|"&amp;TEXT(E1064,"000")&amp;"|"&amp;TEXT(M1064,"0.0000")</f>
        <v>2016|137|0.6500</v>
      </c>
      <c r="AG1064" s="22" t="str">
        <f>IF(AND(B1064&gt;=2015,B1064&lt;=2024,C1064=19,G1064=41,I1064=2,K1064="A",L1064="RBUP",M1064&gt;=0.5,M1064&lt;=0.85),"IN","OUT")</f>
        <v>IN</v>
      </c>
    </row>
    <row r="1065" spans="1:33">
      <c r="A1065" s="14" t="s">
        <v>185</v>
      </c>
      <c r="B1065" s="16">
        <v>2016</v>
      </c>
      <c r="C1065" s="16">
        <v>19</v>
      </c>
      <c r="D1065" s="14" t="s">
        <v>80</v>
      </c>
      <c r="E1065" s="16">
        <v>137</v>
      </c>
      <c r="F1065" s="14" t="s">
        <v>154</v>
      </c>
      <c r="G1065" s="16">
        <v>41</v>
      </c>
      <c r="H1065" s="14" t="s">
        <v>186</v>
      </c>
      <c r="I1065" s="16">
        <v>2</v>
      </c>
      <c r="J1065" s="14" t="s">
        <v>83</v>
      </c>
      <c r="K1065" s="14" t="s">
        <v>84</v>
      </c>
      <c r="L1065" s="14" t="s">
        <v>85</v>
      </c>
      <c r="M1065" s="23">
        <v>0.7</v>
      </c>
      <c r="N1065" s="16">
        <v>28</v>
      </c>
      <c r="O1065" s="16">
        <v>26</v>
      </c>
      <c r="P1065" s="16">
        <v>0</v>
      </c>
      <c r="Q1065" s="16">
        <v>37</v>
      </c>
      <c r="R1065" s="16">
        <v>0</v>
      </c>
      <c r="S1065" s="14" t="s">
        <v>86</v>
      </c>
      <c r="T1065" s="16">
        <v>2227</v>
      </c>
      <c r="U1065" s="16">
        <v>0</v>
      </c>
      <c r="V1065" s="18">
        <v>979866</v>
      </c>
      <c r="W1065" s="18">
        <v>38121</v>
      </c>
      <c r="X1065" s="18">
        <v>25308</v>
      </c>
      <c r="Y1065" s="18">
        <v>0</v>
      </c>
      <c r="Z1065" s="18">
        <v>0</v>
      </c>
      <c r="AA1065" s="18">
        <v>0</v>
      </c>
      <c r="AB1065" s="18">
        <v>0</v>
      </c>
      <c r="AC1065" s="23">
        <v>0</v>
      </c>
      <c r="AD1065" s="14" t="str">
        <f>IF(E1065=113,"Linn","Iowa ex-Linn")</f>
        <v>Iowa ex-Linn</v>
      </c>
      <c r="AE1065" s="23">
        <f>IFERROR(AB1065/W1065,"N/M")</f>
        <v>0.0</v>
      </c>
      <c r="AF1065" s="14" t="str">
        <f>B1065&amp;"|"&amp;TEXT(E1065,"000")&amp;"|"&amp;TEXT(M1065,"0.0000")</f>
        <v>2016|137|0.7000</v>
      </c>
      <c r="AG1065" s="22" t="str">
        <f>IF(AND(B1065&gt;=2015,B1065&lt;=2024,C1065=19,G1065=41,I1065=2,K1065="A",L1065="RBUP",M1065&gt;=0.5,M1065&lt;=0.85),"IN","OUT")</f>
        <v>IN</v>
      </c>
    </row>
    <row r="1066" spans="1:33">
      <c r="A1066" s="14" t="s">
        <v>185</v>
      </c>
      <c r="B1066" s="16">
        <v>2016</v>
      </c>
      <c r="C1066" s="16">
        <v>19</v>
      </c>
      <c r="D1066" s="14" t="s">
        <v>80</v>
      </c>
      <c r="E1066" s="16">
        <v>137</v>
      </c>
      <c r="F1066" s="14" t="s">
        <v>154</v>
      </c>
      <c r="G1066" s="16">
        <v>41</v>
      </c>
      <c r="H1066" s="14" t="s">
        <v>186</v>
      </c>
      <c r="I1066" s="16">
        <v>2</v>
      </c>
      <c r="J1066" s="14" t="s">
        <v>83</v>
      </c>
      <c r="K1066" s="14" t="s">
        <v>84</v>
      </c>
      <c r="L1066" s="14" t="s">
        <v>85</v>
      </c>
      <c r="M1066" s="23">
        <v>0.75</v>
      </c>
      <c r="N1066" s="16">
        <v>141</v>
      </c>
      <c r="O1066" s="16">
        <v>117</v>
      </c>
      <c r="P1066" s="16">
        <v>11</v>
      </c>
      <c r="Q1066" s="16">
        <v>184</v>
      </c>
      <c r="R1066" s="16">
        <v>11</v>
      </c>
      <c r="S1066" s="14" t="s">
        <v>86</v>
      </c>
      <c r="T1066" s="16">
        <v>21471</v>
      </c>
      <c r="U1066" s="16">
        <v>0</v>
      </c>
      <c r="V1066" s="18">
        <v>10903230</v>
      </c>
      <c r="W1066" s="18">
        <v>476329</v>
      </c>
      <c r="X1066" s="18">
        <v>319145</v>
      </c>
      <c r="Y1066" s="18">
        <v>0</v>
      </c>
      <c r="Z1066" s="18">
        <v>0</v>
      </c>
      <c r="AA1066" s="18">
        <v>0</v>
      </c>
      <c r="AB1066" s="18">
        <v>60584</v>
      </c>
      <c r="AC1066" s="23">
        <v>0.13</v>
      </c>
      <c r="AD1066" s="14" t="str">
        <f>IF(E1066=113,"Linn","Iowa ex-Linn")</f>
        <v>Iowa ex-Linn</v>
      </c>
      <c r="AE1066" s="23">
        <f>IFERROR(AB1066/W1066,"N/M")</f>
        <v>0.12718940060336448</v>
      </c>
      <c r="AF1066" s="14" t="str">
        <f>B1066&amp;"|"&amp;TEXT(E1066,"000")&amp;"|"&amp;TEXT(M1066,"0.0000")</f>
        <v>2016|137|0.7500</v>
      </c>
      <c r="AG1066" s="22" t="str">
        <f>IF(AND(B1066&gt;=2015,B1066&lt;=2024,C1066=19,G1066=41,I1066=2,K1066="A",L1066="RBUP",M1066&gt;=0.5,M1066&lt;=0.85),"IN","OUT")</f>
        <v>IN</v>
      </c>
    </row>
    <row r="1067" spans="1:33">
      <c r="A1067" s="14" t="s">
        <v>185</v>
      </c>
      <c r="B1067" s="16">
        <v>2016</v>
      </c>
      <c r="C1067" s="16">
        <v>19</v>
      </c>
      <c r="D1067" s="14" t="s">
        <v>80</v>
      </c>
      <c r="E1067" s="16">
        <v>137</v>
      </c>
      <c r="F1067" s="14" t="s">
        <v>154</v>
      </c>
      <c r="G1067" s="16">
        <v>41</v>
      </c>
      <c r="H1067" s="14" t="s">
        <v>186</v>
      </c>
      <c r="I1067" s="16">
        <v>2</v>
      </c>
      <c r="J1067" s="14" t="s">
        <v>83</v>
      </c>
      <c r="K1067" s="14" t="s">
        <v>84</v>
      </c>
      <c r="L1067" s="14" t="s">
        <v>85</v>
      </c>
      <c r="M1067" s="23">
        <v>0.8</v>
      </c>
      <c r="N1067" s="16">
        <v>212</v>
      </c>
      <c r="O1067" s="16">
        <v>176</v>
      </c>
      <c r="P1067" s="16">
        <v>19</v>
      </c>
      <c r="Q1067" s="16">
        <v>348</v>
      </c>
      <c r="R1067" s="16">
        <v>35</v>
      </c>
      <c r="S1067" s="14" t="s">
        <v>86</v>
      </c>
      <c r="T1067" s="16">
        <v>36335</v>
      </c>
      <c r="U1067" s="16">
        <v>0</v>
      </c>
      <c r="V1067" s="18">
        <v>19145912</v>
      </c>
      <c r="W1067" s="18">
        <v>1151852</v>
      </c>
      <c r="X1067" s="18">
        <v>653014</v>
      </c>
      <c r="Y1067" s="18">
        <v>0</v>
      </c>
      <c r="Z1067" s="18">
        <v>0</v>
      </c>
      <c r="AA1067" s="18">
        <v>0</v>
      </c>
      <c r="AB1067" s="18">
        <v>320566</v>
      </c>
      <c r="AC1067" s="23">
        <v>0.28</v>
      </c>
      <c r="AD1067" s="14" t="str">
        <f>IF(E1067=113,"Linn","Iowa ex-Linn")</f>
        <v>Iowa ex-Linn</v>
      </c>
      <c r="AE1067" s="23">
        <f>IFERROR(AB1067/W1067,"N/M")</f>
        <v>0.2783048516649708</v>
      </c>
      <c r="AF1067" s="14" t="str">
        <f>B1067&amp;"|"&amp;TEXT(E1067,"000")&amp;"|"&amp;TEXT(M1067,"0.0000")</f>
        <v>2016|137|0.8000</v>
      </c>
      <c r="AG1067" s="22" t="str">
        <f>IF(AND(B1067&gt;=2015,B1067&lt;=2024,C1067=19,G1067=41,I1067=2,K1067="A",L1067="RBUP",M1067&gt;=0.5,M1067&lt;=0.85),"IN","OUT")</f>
        <v>IN</v>
      </c>
    </row>
    <row r="1068" spans="1:33">
      <c r="A1068" s="14" t="s">
        <v>185</v>
      </c>
      <c r="B1068" s="16">
        <v>2016</v>
      </c>
      <c r="C1068" s="16">
        <v>19</v>
      </c>
      <c r="D1068" s="14" t="s">
        <v>80</v>
      </c>
      <c r="E1068" s="16">
        <v>137</v>
      </c>
      <c r="F1068" s="14" t="s">
        <v>154</v>
      </c>
      <c r="G1068" s="16">
        <v>41</v>
      </c>
      <c r="H1068" s="14" t="s">
        <v>186</v>
      </c>
      <c r="I1068" s="16">
        <v>2</v>
      </c>
      <c r="J1068" s="14" t="s">
        <v>83</v>
      </c>
      <c r="K1068" s="14" t="s">
        <v>84</v>
      </c>
      <c r="L1068" s="14" t="s">
        <v>85</v>
      </c>
      <c r="M1068" s="23">
        <v>0.85</v>
      </c>
      <c r="N1068" s="16">
        <v>176</v>
      </c>
      <c r="O1068" s="16">
        <v>142</v>
      </c>
      <c r="P1068" s="16">
        <v>27</v>
      </c>
      <c r="Q1068" s="16">
        <v>246</v>
      </c>
      <c r="R1068" s="16">
        <v>30</v>
      </c>
      <c r="S1068" s="14" t="s">
        <v>86</v>
      </c>
      <c r="T1068" s="16">
        <v>27351</v>
      </c>
      <c r="U1068" s="16">
        <v>0</v>
      </c>
      <c r="V1068" s="18">
        <v>15547040</v>
      </c>
      <c r="W1068" s="18">
        <v>1111110</v>
      </c>
      <c r="X1068" s="18">
        <v>519743</v>
      </c>
      <c r="Y1068" s="18">
        <v>0</v>
      </c>
      <c r="Z1068" s="18">
        <v>0</v>
      </c>
      <c r="AA1068" s="18">
        <v>0</v>
      </c>
      <c r="AB1068" s="18">
        <v>101838</v>
      </c>
      <c r="AC1068" s="23">
        <v>0.09</v>
      </c>
      <c r="AD1068" s="14" t="str">
        <f>IF(E1068=113,"Linn","Iowa ex-Linn")</f>
        <v>Iowa ex-Linn</v>
      </c>
      <c r="AE1068" s="23">
        <f>IFERROR(AB1068/W1068,"N/M")</f>
        <v>0.09165429165429165</v>
      </c>
      <c r="AF1068" s="14" t="str">
        <f>B1068&amp;"|"&amp;TEXT(E1068,"000")&amp;"|"&amp;TEXT(M1068,"0.0000")</f>
        <v>2016|137|0.8500</v>
      </c>
      <c r="AG1068" s="22" t="str">
        <f>IF(AND(B1068&gt;=2015,B1068&lt;=2024,C1068=19,G1068=41,I1068=2,K1068="A",L1068="RBUP",M1068&gt;=0.5,M1068&lt;=0.85),"IN","OUT")</f>
        <v>IN</v>
      </c>
    </row>
    <row r="1069" spans="1:33">
      <c r="A1069" s="14" t="s">
        <v>185</v>
      </c>
      <c r="B1069" s="16">
        <v>2016</v>
      </c>
      <c r="C1069" s="16">
        <v>19</v>
      </c>
      <c r="D1069" s="14" t="s">
        <v>80</v>
      </c>
      <c r="E1069" s="16">
        <v>139</v>
      </c>
      <c r="F1069" s="14" t="s">
        <v>155</v>
      </c>
      <c r="G1069" s="16">
        <v>41</v>
      </c>
      <c r="H1069" s="14" t="s">
        <v>186</v>
      </c>
      <c r="I1069" s="16">
        <v>2</v>
      </c>
      <c r="J1069" s="14" t="s">
        <v>83</v>
      </c>
      <c r="K1069" s="14" t="s">
        <v>84</v>
      </c>
      <c r="L1069" s="14" t="s">
        <v>85</v>
      </c>
      <c r="M1069" s="23">
        <v>0.5</v>
      </c>
      <c r="N1069" s="16">
        <v>2</v>
      </c>
      <c r="O1069" s="16">
        <v>0</v>
      </c>
      <c r="P1069" s="16">
        <v>0</v>
      </c>
      <c r="Q1069" s="16">
        <v>0</v>
      </c>
      <c r="R1069" s="16">
        <v>0</v>
      </c>
      <c r="S1069" s="14" t="s">
        <v>86</v>
      </c>
      <c r="T1069" s="16">
        <v>0</v>
      </c>
      <c r="U1069" s="16">
        <v>0</v>
      </c>
      <c r="V1069" s="18">
        <v>0</v>
      </c>
      <c r="W1069" s="18">
        <v>0</v>
      </c>
      <c r="X1069" s="18">
        <v>0</v>
      </c>
      <c r="Y1069" s="18">
        <v>0</v>
      </c>
      <c r="Z1069" s="18">
        <v>0</v>
      </c>
      <c r="AA1069" s="18">
        <v>0</v>
      </c>
      <c r="AB1069" s="18">
        <v>0</v>
      </c>
      <c r="AC1069" s="23">
        <v>0</v>
      </c>
      <c r="AD1069" s="14" t="str">
        <f>IF(E1069=113,"Linn","Iowa ex-Linn")</f>
        <v>Iowa ex-Linn</v>
      </c>
      <c r="AE1069" s="23" t="str">
        <f>IFERROR(AB1069/W1069,"N/M")</f>
        <v>N/M</v>
      </c>
      <c r="AF1069" s="14" t="str">
        <f>B1069&amp;"|"&amp;TEXT(E1069,"000")&amp;"|"&amp;TEXT(M1069,"0.0000")</f>
        <v>2016|139|0.5000</v>
      </c>
      <c r="AG1069" s="22" t="str">
        <f>IF(AND(B1069&gt;=2015,B1069&lt;=2024,C1069=19,G1069=41,I1069=2,K1069="A",L1069="RBUP",M1069&gt;=0.5,M1069&lt;=0.85),"IN","OUT")</f>
        <v>IN</v>
      </c>
    </row>
    <row r="1070" spans="1:33">
      <c r="A1070" s="14" t="s">
        <v>185</v>
      </c>
      <c r="B1070" s="16">
        <v>2016</v>
      </c>
      <c r="C1070" s="16">
        <v>19</v>
      </c>
      <c r="D1070" s="14" t="s">
        <v>80</v>
      </c>
      <c r="E1070" s="16">
        <v>139</v>
      </c>
      <c r="F1070" s="14" t="s">
        <v>155</v>
      </c>
      <c r="G1070" s="16">
        <v>41</v>
      </c>
      <c r="H1070" s="14" t="s">
        <v>186</v>
      </c>
      <c r="I1070" s="16">
        <v>2</v>
      </c>
      <c r="J1070" s="14" t="s">
        <v>83</v>
      </c>
      <c r="K1070" s="14" t="s">
        <v>84</v>
      </c>
      <c r="L1070" s="14" t="s">
        <v>85</v>
      </c>
      <c r="M1070" s="23">
        <v>0.6</v>
      </c>
      <c r="N1070" s="16">
        <v>1</v>
      </c>
      <c r="O1070" s="16">
        <v>0</v>
      </c>
      <c r="P1070" s="16">
        <v>0</v>
      </c>
      <c r="Q1070" s="16">
        <v>0</v>
      </c>
      <c r="R1070" s="16">
        <v>0</v>
      </c>
      <c r="S1070" s="14" t="s">
        <v>86</v>
      </c>
      <c r="T1070" s="16">
        <v>0</v>
      </c>
      <c r="U1070" s="16">
        <v>0</v>
      </c>
      <c r="V1070" s="18">
        <v>0</v>
      </c>
      <c r="W1070" s="18">
        <v>0</v>
      </c>
      <c r="X1070" s="18">
        <v>0</v>
      </c>
      <c r="Y1070" s="18">
        <v>0</v>
      </c>
      <c r="Z1070" s="18">
        <v>0</v>
      </c>
      <c r="AA1070" s="18">
        <v>0</v>
      </c>
      <c r="AB1070" s="18">
        <v>0</v>
      </c>
      <c r="AC1070" s="23">
        <v>0</v>
      </c>
      <c r="AD1070" s="14" t="str">
        <f>IF(E1070=113,"Linn","Iowa ex-Linn")</f>
        <v>Iowa ex-Linn</v>
      </c>
      <c r="AE1070" s="23" t="str">
        <f>IFERROR(AB1070/W1070,"N/M")</f>
        <v>N/M</v>
      </c>
      <c r="AF1070" s="14" t="str">
        <f>B1070&amp;"|"&amp;TEXT(E1070,"000")&amp;"|"&amp;TEXT(M1070,"0.0000")</f>
        <v>2016|139|0.6000</v>
      </c>
      <c r="AG1070" s="22" t="str">
        <f>IF(AND(B1070&gt;=2015,B1070&lt;=2024,C1070=19,G1070=41,I1070=2,K1070="A",L1070="RBUP",M1070&gt;=0.5,M1070&lt;=0.85),"IN","OUT")</f>
        <v>IN</v>
      </c>
    </row>
    <row r="1071" spans="1:33">
      <c r="A1071" s="14" t="s">
        <v>185</v>
      </c>
      <c r="B1071" s="16">
        <v>2016</v>
      </c>
      <c r="C1071" s="16">
        <v>19</v>
      </c>
      <c r="D1071" s="14" t="s">
        <v>80</v>
      </c>
      <c r="E1071" s="16">
        <v>139</v>
      </c>
      <c r="F1071" s="14" t="s">
        <v>155</v>
      </c>
      <c r="G1071" s="16">
        <v>41</v>
      </c>
      <c r="H1071" s="14" t="s">
        <v>186</v>
      </c>
      <c r="I1071" s="16">
        <v>2</v>
      </c>
      <c r="J1071" s="14" t="s">
        <v>83</v>
      </c>
      <c r="K1071" s="14" t="s">
        <v>84</v>
      </c>
      <c r="L1071" s="14" t="s">
        <v>85</v>
      </c>
      <c r="M1071" s="23">
        <v>0.65</v>
      </c>
      <c r="N1071" s="16">
        <v>9</v>
      </c>
      <c r="O1071" s="16">
        <v>6</v>
      </c>
      <c r="P1071" s="16">
        <v>0</v>
      </c>
      <c r="Q1071" s="16">
        <v>7</v>
      </c>
      <c r="R1071" s="16">
        <v>0</v>
      </c>
      <c r="S1071" s="14" t="s">
        <v>86</v>
      </c>
      <c r="T1071" s="16">
        <v>431</v>
      </c>
      <c r="U1071" s="16">
        <v>0</v>
      </c>
      <c r="V1071" s="18">
        <v>199225</v>
      </c>
      <c r="W1071" s="18">
        <v>4675</v>
      </c>
      <c r="X1071" s="18">
        <v>2759</v>
      </c>
      <c r="Y1071" s="18">
        <v>0</v>
      </c>
      <c r="Z1071" s="18">
        <v>0</v>
      </c>
      <c r="AA1071" s="18">
        <v>0</v>
      </c>
      <c r="AB1071" s="18">
        <v>0</v>
      </c>
      <c r="AC1071" s="23">
        <v>0</v>
      </c>
      <c r="AD1071" s="14" t="str">
        <f>IF(E1071=113,"Linn","Iowa ex-Linn")</f>
        <v>Iowa ex-Linn</v>
      </c>
      <c r="AE1071" s="23">
        <f>IFERROR(AB1071/W1071,"N/M")</f>
        <v>0.0</v>
      </c>
      <c r="AF1071" s="14" t="str">
        <f>B1071&amp;"|"&amp;TEXT(E1071,"000")&amp;"|"&amp;TEXT(M1071,"0.0000")</f>
        <v>2016|139|0.6500</v>
      </c>
      <c r="AG1071" s="22" t="str">
        <f>IF(AND(B1071&gt;=2015,B1071&lt;=2024,C1071=19,G1071=41,I1071=2,K1071="A",L1071="RBUP",M1071&gt;=0.5,M1071&lt;=0.85),"IN","OUT")</f>
        <v>IN</v>
      </c>
    </row>
    <row r="1072" spans="1:33">
      <c r="A1072" s="14" t="s">
        <v>185</v>
      </c>
      <c r="B1072" s="16">
        <v>2016</v>
      </c>
      <c r="C1072" s="16">
        <v>19</v>
      </c>
      <c r="D1072" s="14" t="s">
        <v>80</v>
      </c>
      <c r="E1072" s="16">
        <v>139</v>
      </c>
      <c r="F1072" s="14" t="s">
        <v>155</v>
      </c>
      <c r="G1072" s="16">
        <v>41</v>
      </c>
      <c r="H1072" s="14" t="s">
        <v>186</v>
      </c>
      <c r="I1072" s="16">
        <v>2</v>
      </c>
      <c r="J1072" s="14" t="s">
        <v>83</v>
      </c>
      <c r="K1072" s="14" t="s">
        <v>84</v>
      </c>
      <c r="L1072" s="14" t="s">
        <v>85</v>
      </c>
      <c r="M1072" s="23">
        <v>0.7</v>
      </c>
      <c r="N1072" s="16">
        <v>32</v>
      </c>
      <c r="O1072" s="16">
        <v>24</v>
      </c>
      <c r="P1072" s="16">
        <v>1</v>
      </c>
      <c r="Q1072" s="16">
        <v>41</v>
      </c>
      <c r="R1072" s="16">
        <v>1</v>
      </c>
      <c r="S1072" s="14" t="s">
        <v>86</v>
      </c>
      <c r="T1072" s="16">
        <v>3361</v>
      </c>
      <c r="U1072" s="16">
        <v>0</v>
      </c>
      <c r="V1072" s="18">
        <v>1632305</v>
      </c>
      <c r="W1072" s="18">
        <v>49756</v>
      </c>
      <c r="X1072" s="18">
        <v>34287</v>
      </c>
      <c r="Y1072" s="18">
        <v>0</v>
      </c>
      <c r="Z1072" s="18">
        <v>0</v>
      </c>
      <c r="AA1072" s="18">
        <v>0</v>
      </c>
      <c r="AB1072" s="18">
        <v>13297</v>
      </c>
      <c r="AC1072" s="23">
        <v>0.27</v>
      </c>
      <c r="AD1072" s="14" t="str">
        <f>IF(E1072=113,"Linn","Iowa ex-Linn")</f>
        <v>Iowa ex-Linn</v>
      </c>
      <c r="AE1072" s="23">
        <f>IFERROR(AB1072/W1072,"N/M")</f>
        <v>0.2672441514591205</v>
      </c>
      <c r="AF1072" s="14" t="str">
        <f>B1072&amp;"|"&amp;TEXT(E1072,"000")&amp;"|"&amp;TEXT(M1072,"0.0000")</f>
        <v>2016|139|0.7000</v>
      </c>
      <c r="AG1072" s="22" t="str">
        <f>IF(AND(B1072&gt;=2015,B1072&lt;=2024,C1072=19,G1072=41,I1072=2,K1072="A",L1072="RBUP",M1072&gt;=0.5,M1072&lt;=0.85),"IN","OUT")</f>
        <v>IN</v>
      </c>
    </row>
    <row r="1073" spans="1:33">
      <c r="A1073" s="14" t="s">
        <v>185</v>
      </c>
      <c r="B1073" s="16">
        <v>2016</v>
      </c>
      <c r="C1073" s="16">
        <v>19</v>
      </c>
      <c r="D1073" s="14" t="s">
        <v>80</v>
      </c>
      <c r="E1073" s="16">
        <v>139</v>
      </c>
      <c r="F1073" s="14" t="s">
        <v>155</v>
      </c>
      <c r="G1073" s="16">
        <v>41</v>
      </c>
      <c r="H1073" s="14" t="s">
        <v>186</v>
      </c>
      <c r="I1073" s="16">
        <v>2</v>
      </c>
      <c r="J1073" s="14" t="s">
        <v>83</v>
      </c>
      <c r="K1073" s="14" t="s">
        <v>84</v>
      </c>
      <c r="L1073" s="14" t="s">
        <v>85</v>
      </c>
      <c r="M1073" s="23">
        <v>0.75</v>
      </c>
      <c r="N1073" s="16">
        <v>65</v>
      </c>
      <c r="O1073" s="16">
        <v>44</v>
      </c>
      <c r="P1073" s="16">
        <v>3</v>
      </c>
      <c r="Q1073" s="16">
        <v>60</v>
      </c>
      <c r="R1073" s="16">
        <v>3</v>
      </c>
      <c r="S1073" s="14" t="s">
        <v>86</v>
      </c>
      <c r="T1073" s="16">
        <v>5710</v>
      </c>
      <c r="U1073" s="16">
        <v>0</v>
      </c>
      <c r="V1073" s="18">
        <v>2827588</v>
      </c>
      <c r="W1073" s="18">
        <v>121180</v>
      </c>
      <c r="X1073" s="18">
        <v>77646</v>
      </c>
      <c r="Y1073" s="18">
        <v>0</v>
      </c>
      <c r="Z1073" s="18">
        <v>0</v>
      </c>
      <c r="AA1073" s="18">
        <v>0</v>
      </c>
      <c r="AB1073" s="18">
        <v>19479</v>
      </c>
      <c r="AC1073" s="23">
        <v>0.16</v>
      </c>
      <c r="AD1073" s="14" t="str">
        <f>IF(E1073=113,"Linn","Iowa ex-Linn")</f>
        <v>Iowa ex-Linn</v>
      </c>
      <c r="AE1073" s="23">
        <f>IFERROR(AB1073/W1073,"N/M")</f>
        <v>0.16074434725202177</v>
      </c>
      <c r="AF1073" s="14" t="str">
        <f>B1073&amp;"|"&amp;TEXT(E1073,"000")&amp;"|"&amp;TEXT(M1073,"0.0000")</f>
        <v>2016|139|0.7500</v>
      </c>
      <c r="AG1073" s="22" t="str">
        <f>IF(AND(B1073&gt;=2015,B1073&lt;=2024,C1073=19,G1073=41,I1073=2,K1073="A",L1073="RBUP",M1073&gt;=0.5,M1073&lt;=0.85),"IN","OUT")</f>
        <v>IN</v>
      </c>
    </row>
    <row r="1074" spans="1:33">
      <c r="A1074" s="14" t="s">
        <v>185</v>
      </c>
      <c r="B1074" s="16">
        <v>2016</v>
      </c>
      <c r="C1074" s="16">
        <v>19</v>
      </c>
      <c r="D1074" s="14" t="s">
        <v>80</v>
      </c>
      <c r="E1074" s="16">
        <v>139</v>
      </c>
      <c r="F1074" s="14" t="s">
        <v>155</v>
      </c>
      <c r="G1074" s="16">
        <v>41</v>
      </c>
      <c r="H1074" s="14" t="s">
        <v>186</v>
      </c>
      <c r="I1074" s="16">
        <v>2</v>
      </c>
      <c r="J1074" s="14" t="s">
        <v>83</v>
      </c>
      <c r="K1074" s="14" t="s">
        <v>84</v>
      </c>
      <c r="L1074" s="14" t="s">
        <v>85</v>
      </c>
      <c r="M1074" s="23">
        <v>0.8</v>
      </c>
      <c r="N1074" s="16">
        <v>191</v>
      </c>
      <c r="O1074" s="16">
        <v>170</v>
      </c>
      <c r="P1074" s="16">
        <v>1</v>
      </c>
      <c r="Q1074" s="16">
        <v>271</v>
      </c>
      <c r="R1074" s="16">
        <v>1</v>
      </c>
      <c r="S1074" s="14" t="s">
        <v>86</v>
      </c>
      <c r="T1074" s="16">
        <v>31114</v>
      </c>
      <c r="U1074" s="16">
        <v>0</v>
      </c>
      <c r="V1074" s="18">
        <v>17627759</v>
      </c>
      <c r="W1074" s="18">
        <v>901065</v>
      </c>
      <c r="X1074" s="18">
        <v>538964</v>
      </c>
      <c r="Y1074" s="18">
        <v>0</v>
      </c>
      <c r="Z1074" s="18">
        <v>0</v>
      </c>
      <c r="AA1074" s="18">
        <v>0</v>
      </c>
      <c r="AB1074" s="18">
        <v>213</v>
      </c>
      <c r="AC1074" s="23">
        <v>0</v>
      </c>
      <c r="AD1074" s="14" t="str">
        <f>IF(E1074=113,"Linn","Iowa ex-Linn")</f>
        <v>Iowa ex-Linn</v>
      </c>
      <c r="AE1074" s="23">
        <f>IFERROR(AB1074/W1074,"N/M")</f>
        <v>0.0002363869421184931</v>
      </c>
      <c r="AF1074" s="14" t="str">
        <f>B1074&amp;"|"&amp;TEXT(E1074,"000")&amp;"|"&amp;TEXT(M1074,"0.0000")</f>
        <v>2016|139|0.8000</v>
      </c>
      <c r="AG1074" s="22" t="str">
        <f>IF(AND(B1074&gt;=2015,B1074&lt;=2024,C1074=19,G1074=41,I1074=2,K1074="A",L1074="RBUP",M1074&gt;=0.5,M1074&lt;=0.85),"IN","OUT")</f>
        <v>IN</v>
      </c>
    </row>
    <row r="1075" spans="1:33">
      <c r="A1075" s="14" t="s">
        <v>185</v>
      </c>
      <c r="B1075" s="16">
        <v>2016</v>
      </c>
      <c r="C1075" s="16">
        <v>19</v>
      </c>
      <c r="D1075" s="14" t="s">
        <v>80</v>
      </c>
      <c r="E1075" s="16">
        <v>139</v>
      </c>
      <c r="F1075" s="14" t="s">
        <v>155</v>
      </c>
      <c r="G1075" s="16">
        <v>41</v>
      </c>
      <c r="H1075" s="14" t="s">
        <v>186</v>
      </c>
      <c r="I1075" s="16">
        <v>2</v>
      </c>
      <c r="J1075" s="14" t="s">
        <v>83</v>
      </c>
      <c r="K1075" s="14" t="s">
        <v>84</v>
      </c>
      <c r="L1075" s="14" t="s">
        <v>85</v>
      </c>
      <c r="M1075" s="23">
        <v>0.85</v>
      </c>
      <c r="N1075" s="16">
        <v>234</v>
      </c>
      <c r="O1075" s="16">
        <v>199</v>
      </c>
      <c r="P1075" s="16">
        <v>14</v>
      </c>
      <c r="Q1075" s="16">
        <v>328</v>
      </c>
      <c r="R1075" s="16">
        <v>15</v>
      </c>
      <c r="S1075" s="14" t="s">
        <v>86</v>
      </c>
      <c r="T1075" s="16">
        <v>40477</v>
      </c>
      <c r="U1075" s="16">
        <v>0</v>
      </c>
      <c r="V1075" s="18">
        <v>23788475</v>
      </c>
      <c r="W1075" s="18">
        <v>1504746</v>
      </c>
      <c r="X1075" s="18">
        <v>703916</v>
      </c>
      <c r="Y1075" s="18">
        <v>0</v>
      </c>
      <c r="Z1075" s="18">
        <v>0</v>
      </c>
      <c r="AA1075" s="18">
        <v>0</v>
      </c>
      <c r="AB1075" s="18">
        <v>104664</v>
      </c>
      <c r="AC1075" s="23">
        <v>0.07000000000000001</v>
      </c>
      <c r="AD1075" s="14" t="str">
        <f>IF(E1075=113,"Linn","Iowa ex-Linn")</f>
        <v>Iowa ex-Linn</v>
      </c>
      <c r="AE1075" s="23">
        <f>IFERROR(AB1075/W1075,"N/M")</f>
        <v>0.06955592505313189</v>
      </c>
      <c r="AF1075" s="14" t="str">
        <f>B1075&amp;"|"&amp;TEXT(E1075,"000")&amp;"|"&amp;TEXT(M1075,"0.0000")</f>
        <v>2016|139|0.8500</v>
      </c>
      <c r="AG1075" s="22" t="str">
        <f>IF(AND(B1075&gt;=2015,B1075&lt;=2024,C1075=19,G1075=41,I1075=2,K1075="A",L1075="RBUP",M1075&gt;=0.5,M1075&lt;=0.85),"IN","OUT")</f>
        <v>IN</v>
      </c>
    </row>
    <row r="1076" spans="1:33">
      <c r="A1076" s="14" t="s">
        <v>185</v>
      </c>
      <c r="B1076" s="16">
        <v>2016</v>
      </c>
      <c r="C1076" s="16">
        <v>19</v>
      </c>
      <c r="D1076" s="14" t="s">
        <v>80</v>
      </c>
      <c r="E1076" s="16">
        <v>141</v>
      </c>
      <c r="F1076" s="14" t="s">
        <v>156</v>
      </c>
      <c r="G1076" s="16">
        <v>41</v>
      </c>
      <c r="H1076" s="14" t="s">
        <v>186</v>
      </c>
      <c r="I1076" s="16">
        <v>2</v>
      </c>
      <c r="J1076" s="14" t="s">
        <v>83</v>
      </c>
      <c r="K1076" s="14" t="s">
        <v>84</v>
      </c>
      <c r="L1076" s="14" t="s">
        <v>85</v>
      </c>
      <c r="M1076" s="23">
        <v>0.6</v>
      </c>
      <c r="N1076" s="16">
        <v>1</v>
      </c>
      <c r="O1076" s="16">
        <v>1</v>
      </c>
      <c r="P1076" s="16">
        <v>0</v>
      </c>
      <c r="Q1076" s="16">
        <v>1</v>
      </c>
      <c r="R1076" s="16">
        <v>0</v>
      </c>
      <c r="S1076" s="14" t="s">
        <v>86</v>
      </c>
      <c r="T1076" s="16">
        <v>185</v>
      </c>
      <c r="U1076" s="16">
        <v>0</v>
      </c>
      <c r="V1076" s="18">
        <v>75330</v>
      </c>
      <c r="W1076" s="18">
        <v>446</v>
      </c>
      <c r="X1076" s="18">
        <v>357</v>
      </c>
      <c r="Y1076" s="18">
        <v>0</v>
      </c>
      <c r="Z1076" s="18">
        <v>0</v>
      </c>
      <c r="AA1076" s="18">
        <v>0</v>
      </c>
      <c r="AB1076" s="18">
        <v>0</v>
      </c>
      <c r="AC1076" s="23">
        <v>0</v>
      </c>
      <c r="AD1076" s="14" t="str">
        <f>IF(E1076=113,"Linn","Iowa ex-Linn")</f>
        <v>Iowa ex-Linn</v>
      </c>
      <c r="AE1076" s="23">
        <f>IFERROR(AB1076/W1076,"N/M")</f>
        <v>0.0</v>
      </c>
      <c r="AF1076" s="14" t="str">
        <f>B1076&amp;"|"&amp;TEXT(E1076,"000")&amp;"|"&amp;TEXT(M1076,"0.0000")</f>
        <v>2016|141|0.6000</v>
      </c>
      <c r="AG1076" s="22" t="str">
        <f>IF(AND(B1076&gt;=2015,B1076&lt;=2024,C1076=19,G1076=41,I1076=2,K1076="A",L1076="RBUP",M1076&gt;=0.5,M1076&lt;=0.85),"IN","OUT")</f>
        <v>IN</v>
      </c>
    </row>
    <row r="1077" spans="1:33">
      <c r="A1077" s="14" t="s">
        <v>185</v>
      </c>
      <c r="B1077" s="16">
        <v>2016</v>
      </c>
      <c r="C1077" s="16">
        <v>19</v>
      </c>
      <c r="D1077" s="14" t="s">
        <v>80</v>
      </c>
      <c r="E1077" s="16">
        <v>141</v>
      </c>
      <c r="F1077" s="14" t="s">
        <v>156</v>
      </c>
      <c r="G1077" s="16">
        <v>41</v>
      </c>
      <c r="H1077" s="14" t="s">
        <v>186</v>
      </c>
      <c r="I1077" s="16">
        <v>2</v>
      </c>
      <c r="J1077" s="14" t="s">
        <v>83</v>
      </c>
      <c r="K1077" s="14" t="s">
        <v>84</v>
      </c>
      <c r="L1077" s="14" t="s">
        <v>85</v>
      </c>
      <c r="M1077" s="23">
        <v>0.65</v>
      </c>
      <c r="N1077" s="16">
        <v>26</v>
      </c>
      <c r="O1077" s="16">
        <v>23</v>
      </c>
      <c r="P1077" s="16">
        <v>2</v>
      </c>
      <c r="Q1077" s="16">
        <v>27</v>
      </c>
      <c r="R1077" s="16">
        <v>2</v>
      </c>
      <c r="S1077" s="14" t="s">
        <v>86</v>
      </c>
      <c r="T1077" s="16">
        <v>1406</v>
      </c>
      <c r="U1077" s="16">
        <v>0</v>
      </c>
      <c r="V1077" s="18">
        <v>712754</v>
      </c>
      <c r="W1077" s="18">
        <v>8676</v>
      </c>
      <c r="X1077" s="18">
        <v>5357</v>
      </c>
      <c r="Y1077" s="18">
        <v>0</v>
      </c>
      <c r="Z1077" s="18">
        <v>0</v>
      </c>
      <c r="AA1077" s="18">
        <v>0</v>
      </c>
      <c r="AB1077" s="18">
        <v>5212</v>
      </c>
      <c r="AC1077" s="23">
        <v>0.6</v>
      </c>
      <c r="AD1077" s="14" t="str">
        <f>IF(E1077=113,"Linn","Iowa ex-Linn")</f>
        <v>Iowa ex-Linn</v>
      </c>
      <c r="AE1077" s="23">
        <f>IFERROR(AB1077/W1077,"N/M")</f>
        <v>0.6007376671277086</v>
      </c>
      <c r="AF1077" s="14" t="str">
        <f>B1077&amp;"|"&amp;TEXT(E1077,"000")&amp;"|"&amp;TEXT(M1077,"0.0000")</f>
        <v>2016|141|0.6500</v>
      </c>
      <c r="AG1077" s="22" t="str">
        <f>IF(AND(B1077&gt;=2015,B1077&lt;=2024,C1077=19,G1077=41,I1077=2,K1077="A",L1077="RBUP",M1077&gt;=0.5,M1077&lt;=0.85),"IN","OUT")</f>
        <v>IN</v>
      </c>
    </row>
    <row r="1078" spans="1:33">
      <c r="A1078" s="14" t="s">
        <v>185</v>
      </c>
      <c r="B1078" s="16">
        <v>2016</v>
      </c>
      <c r="C1078" s="16">
        <v>19</v>
      </c>
      <c r="D1078" s="14" t="s">
        <v>80</v>
      </c>
      <c r="E1078" s="16">
        <v>141</v>
      </c>
      <c r="F1078" s="14" t="s">
        <v>156</v>
      </c>
      <c r="G1078" s="16">
        <v>41</v>
      </c>
      <c r="H1078" s="14" t="s">
        <v>186</v>
      </c>
      <c r="I1078" s="16">
        <v>2</v>
      </c>
      <c r="J1078" s="14" t="s">
        <v>83</v>
      </c>
      <c r="K1078" s="14" t="s">
        <v>84</v>
      </c>
      <c r="L1078" s="14" t="s">
        <v>85</v>
      </c>
      <c r="M1078" s="23">
        <v>0.7</v>
      </c>
      <c r="N1078" s="16">
        <v>61</v>
      </c>
      <c r="O1078" s="16">
        <v>51</v>
      </c>
      <c r="P1078" s="16">
        <v>1</v>
      </c>
      <c r="Q1078" s="16">
        <v>88</v>
      </c>
      <c r="R1078" s="16">
        <v>2</v>
      </c>
      <c r="S1078" s="14" t="s">
        <v>86</v>
      </c>
      <c r="T1078" s="16">
        <v>7101</v>
      </c>
      <c r="U1078" s="16">
        <v>0</v>
      </c>
      <c r="V1078" s="18">
        <v>3915010</v>
      </c>
      <c r="W1078" s="18">
        <v>78423</v>
      </c>
      <c r="X1078" s="18">
        <v>51143</v>
      </c>
      <c r="Y1078" s="18">
        <v>0</v>
      </c>
      <c r="Z1078" s="18">
        <v>0</v>
      </c>
      <c r="AA1078" s="18">
        <v>0</v>
      </c>
      <c r="AB1078" s="18">
        <v>4697</v>
      </c>
      <c r="AC1078" s="23">
        <v>0.06</v>
      </c>
      <c r="AD1078" s="14" t="str">
        <f>IF(E1078=113,"Linn","Iowa ex-Linn")</f>
        <v>Iowa ex-Linn</v>
      </c>
      <c r="AE1078" s="23">
        <f>IFERROR(AB1078/W1078,"N/M")</f>
        <v>0.05989314359307856</v>
      </c>
      <c r="AF1078" s="14" t="str">
        <f>B1078&amp;"|"&amp;TEXT(E1078,"000")&amp;"|"&amp;TEXT(M1078,"0.0000")</f>
        <v>2016|141|0.7000</v>
      </c>
      <c r="AG1078" s="22" t="str">
        <f>IF(AND(B1078&gt;=2015,B1078&lt;=2024,C1078=19,G1078=41,I1078=2,K1078="A",L1078="RBUP",M1078&gt;=0.5,M1078&lt;=0.85),"IN","OUT")</f>
        <v>IN</v>
      </c>
    </row>
    <row r="1079" spans="1:33">
      <c r="A1079" s="14" t="s">
        <v>185</v>
      </c>
      <c r="B1079" s="16">
        <v>2016</v>
      </c>
      <c r="C1079" s="16">
        <v>19</v>
      </c>
      <c r="D1079" s="14" t="s">
        <v>80</v>
      </c>
      <c r="E1079" s="16">
        <v>141</v>
      </c>
      <c r="F1079" s="14" t="s">
        <v>156</v>
      </c>
      <c r="G1079" s="16">
        <v>41</v>
      </c>
      <c r="H1079" s="14" t="s">
        <v>186</v>
      </c>
      <c r="I1079" s="16">
        <v>2</v>
      </c>
      <c r="J1079" s="14" t="s">
        <v>83</v>
      </c>
      <c r="K1079" s="14" t="s">
        <v>84</v>
      </c>
      <c r="L1079" s="14" t="s">
        <v>85</v>
      </c>
      <c r="M1079" s="23">
        <v>0.75</v>
      </c>
      <c r="N1079" s="16">
        <v>191</v>
      </c>
      <c r="O1079" s="16">
        <v>164</v>
      </c>
      <c r="P1079" s="16">
        <v>19</v>
      </c>
      <c r="Q1079" s="16">
        <v>255</v>
      </c>
      <c r="R1079" s="16">
        <v>20</v>
      </c>
      <c r="S1079" s="14" t="s">
        <v>86</v>
      </c>
      <c r="T1079" s="16">
        <v>24330</v>
      </c>
      <c r="U1079" s="16">
        <v>0</v>
      </c>
      <c r="V1079" s="18">
        <v>13953571</v>
      </c>
      <c r="W1079" s="18">
        <v>381154</v>
      </c>
      <c r="X1079" s="18">
        <v>244068</v>
      </c>
      <c r="Y1079" s="18">
        <v>0</v>
      </c>
      <c r="Z1079" s="18">
        <v>0</v>
      </c>
      <c r="AA1079" s="18">
        <v>0</v>
      </c>
      <c r="AB1079" s="18">
        <v>29648</v>
      </c>
      <c r="AC1079" s="23">
        <v>0.08</v>
      </c>
      <c r="AD1079" s="14" t="str">
        <f>IF(E1079=113,"Linn","Iowa ex-Linn")</f>
        <v>Iowa ex-Linn</v>
      </c>
      <c r="AE1079" s="23">
        <f>IFERROR(AB1079/W1079,"N/M")</f>
        <v>0.07778483237746422</v>
      </c>
      <c r="AF1079" s="14" t="str">
        <f>B1079&amp;"|"&amp;TEXT(E1079,"000")&amp;"|"&amp;TEXT(M1079,"0.0000")</f>
        <v>2016|141|0.7500</v>
      </c>
      <c r="AG1079" s="22" t="str">
        <f>IF(AND(B1079&gt;=2015,B1079&lt;=2024,C1079=19,G1079=41,I1079=2,K1079="A",L1079="RBUP",M1079&gt;=0.5,M1079&lt;=0.85),"IN","OUT")</f>
        <v>IN</v>
      </c>
    </row>
    <row r="1080" spans="1:33">
      <c r="A1080" s="14" t="s">
        <v>185</v>
      </c>
      <c r="B1080" s="16">
        <v>2016</v>
      </c>
      <c r="C1080" s="16">
        <v>19</v>
      </c>
      <c r="D1080" s="14" t="s">
        <v>80</v>
      </c>
      <c r="E1080" s="16">
        <v>141</v>
      </c>
      <c r="F1080" s="14" t="s">
        <v>156</v>
      </c>
      <c r="G1080" s="16">
        <v>41</v>
      </c>
      <c r="H1080" s="14" t="s">
        <v>186</v>
      </c>
      <c r="I1080" s="16">
        <v>2</v>
      </c>
      <c r="J1080" s="14" t="s">
        <v>83</v>
      </c>
      <c r="K1080" s="14" t="s">
        <v>84</v>
      </c>
      <c r="L1080" s="14" t="s">
        <v>85</v>
      </c>
      <c r="M1080" s="23">
        <v>0.8</v>
      </c>
      <c r="N1080" s="16">
        <v>406</v>
      </c>
      <c r="O1080" s="16">
        <v>349</v>
      </c>
      <c r="P1080" s="16">
        <v>38</v>
      </c>
      <c r="Q1080" s="16">
        <v>639</v>
      </c>
      <c r="R1080" s="16">
        <v>49</v>
      </c>
      <c r="S1080" s="14" t="s">
        <v>86</v>
      </c>
      <c r="T1080" s="16">
        <v>53537</v>
      </c>
      <c r="U1080" s="16">
        <v>0</v>
      </c>
      <c r="V1080" s="18">
        <v>32968652</v>
      </c>
      <c r="W1080" s="18">
        <v>1247672</v>
      </c>
      <c r="X1080" s="18">
        <v>691006</v>
      </c>
      <c r="Y1080" s="18">
        <v>0</v>
      </c>
      <c r="Z1080" s="18">
        <v>0</v>
      </c>
      <c r="AA1080" s="18">
        <v>0</v>
      </c>
      <c r="AB1080" s="18">
        <v>96840</v>
      </c>
      <c r="AC1080" s="23">
        <v>0.08</v>
      </c>
      <c r="AD1080" s="14" t="str">
        <f>IF(E1080=113,"Linn","Iowa ex-Linn")</f>
        <v>Iowa ex-Linn</v>
      </c>
      <c r="AE1080" s="23">
        <f>IFERROR(AB1080/W1080,"N/M")</f>
        <v>0.07761655306843465</v>
      </c>
      <c r="AF1080" s="14" t="str">
        <f>B1080&amp;"|"&amp;TEXT(E1080,"000")&amp;"|"&amp;TEXT(M1080,"0.0000")</f>
        <v>2016|141|0.8000</v>
      </c>
      <c r="AG1080" s="22" t="str">
        <f>IF(AND(B1080&gt;=2015,B1080&lt;=2024,C1080=19,G1080=41,I1080=2,K1080="A",L1080="RBUP",M1080&gt;=0.5,M1080&lt;=0.85),"IN","OUT")</f>
        <v>IN</v>
      </c>
    </row>
    <row r="1081" spans="1:33">
      <c r="A1081" s="14" t="s">
        <v>185</v>
      </c>
      <c r="B1081" s="16">
        <v>2016</v>
      </c>
      <c r="C1081" s="16">
        <v>19</v>
      </c>
      <c r="D1081" s="14" t="s">
        <v>80</v>
      </c>
      <c r="E1081" s="16">
        <v>141</v>
      </c>
      <c r="F1081" s="14" t="s">
        <v>156</v>
      </c>
      <c r="G1081" s="16">
        <v>41</v>
      </c>
      <c r="H1081" s="14" t="s">
        <v>186</v>
      </c>
      <c r="I1081" s="16">
        <v>2</v>
      </c>
      <c r="J1081" s="14" t="s">
        <v>83</v>
      </c>
      <c r="K1081" s="14" t="s">
        <v>84</v>
      </c>
      <c r="L1081" s="14" t="s">
        <v>85</v>
      </c>
      <c r="M1081" s="23">
        <v>0.85</v>
      </c>
      <c r="N1081" s="16">
        <v>362</v>
      </c>
      <c r="O1081" s="16">
        <v>320</v>
      </c>
      <c r="P1081" s="16">
        <v>42</v>
      </c>
      <c r="Q1081" s="16">
        <v>587</v>
      </c>
      <c r="R1081" s="16">
        <v>62</v>
      </c>
      <c r="S1081" s="14" t="s">
        <v>86</v>
      </c>
      <c r="T1081" s="16">
        <v>56312</v>
      </c>
      <c r="U1081" s="16">
        <v>0</v>
      </c>
      <c r="V1081" s="18">
        <v>37505368</v>
      </c>
      <c r="W1081" s="18">
        <v>1840311</v>
      </c>
      <c r="X1081" s="18">
        <v>807751</v>
      </c>
      <c r="Y1081" s="18">
        <v>0</v>
      </c>
      <c r="Z1081" s="18">
        <v>0</v>
      </c>
      <c r="AA1081" s="18">
        <v>0</v>
      </c>
      <c r="AB1081" s="18">
        <v>115483</v>
      </c>
      <c r="AC1081" s="23">
        <v>0.06</v>
      </c>
      <c r="AD1081" s="14" t="str">
        <f>IF(E1081=113,"Linn","Iowa ex-Linn")</f>
        <v>Iowa ex-Linn</v>
      </c>
      <c r="AE1081" s="23">
        <f>IFERROR(AB1081/W1081,"N/M")</f>
        <v>0.06275189356581577</v>
      </c>
      <c r="AF1081" s="14" t="str">
        <f>B1081&amp;"|"&amp;TEXT(E1081,"000")&amp;"|"&amp;TEXT(M1081,"0.0000")</f>
        <v>2016|141|0.8500</v>
      </c>
      <c r="AG1081" s="22" t="str">
        <f>IF(AND(B1081&gt;=2015,B1081&lt;=2024,C1081=19,G1081=41,I1081=2,K1081="A",L1081="RBUP",M1081&gt;=0.5,M1081&lt;=0.85),"IN","OUT")</f>
        <v>IN</v>
      </c>
    </row>
    <row r="1082" spans="1:33">
      <c r="A1082" s="14" t="s">
        <v>185</v>
      </c>
      <c r="B1082" s="16">
        <v>2016</v>
      </c>
      <c r="C1082" s="16">
        <v>19</v>
      </c>
      <c r="D1082" s="14" t="s">
        <v>80</v>
      </c>
      <c r="E1082" s="16">
        <v>143</v>
      </c>
      <c r="F1082" s="14" t="s">
        <v>157</v>
      </c>
      <c r="G1082" s="16">
        <v>41</v>
      </c>
      <c r="H1082" s="14" t="s">
        <v>186</v>
      </c>
      <c r="I1082" s="16">
        <v>2</v>
      </c>
      <c r="J1082" s="14" t="s">
        <v>83</v>
      </c>
      <c r="K1082" s="14" t="s">
        <v>84</v>
      </c>
      <c r="L1082" s="14" t="s">
        <v>85</v>
      </c>
      <c r="M1082" s="23">
        <v>0.6</v>
      </c>
      <c r="N1082" s="16">
        <v>2</v>
      </c>
      <c r="O1082" s="16">
        <v>1</v>
      </c>
      <c r="P1082" s="16">
        <v>0</v>
      </c>
      <c r="Q1082" s="16">
        <v>1</v>
      </c>
      <c r="R1082" s="16">
        <v>0</v>
      </c>
      <c r="S1082" s="14" t="s">
        <v>86</v>
      </c>
      <c r="T1082" s="16">
        <v>79</v>
      </c>
      <c r="U1082" s="16">
        <v>0</v>
      </c>
      <c r="V1082" s="18">
        <v>35723</v>
      </c>
      <c r="W1082" s="18">
        <v>387</v>
      </c>
      <c r="X1082" s="18">
        <v>248</v>
      </c>
      <c r="Y1082" s="18">
        <v>0</v>
      </c>
      <c r="Z1082" s="18">
        <v>0</v>
      </c>
      <c r="AA1082" s="18">
        <v>0</v>
      </c>
      <c r="AB1082" s="18">
        <v>0</v>
      </c>
      <c r="AC1082" s="23">
        <v>0</v>
      </c>
      <c r="AD1082" s="14" t="str">
        <f>IF(E1082=113,"Linn","Iowa ex-Linn")</f>
        <v>Iowa ex-Linn</v>
      </c>
      <c r="AE1082" s="23">
        <f>IFERROR(AB1082/W1082,"N/M")</f>
        <v>0.0</v>
      </c>
      <c r="AF1082" s="14" t="str">
        <f>B1082&amp;"|"&amp;TEXT(E1082,"000")&amp;"|"&amp;TEXT(M1082,"0.0000")</f>
        <v>2016|143|0.6000</v>
      </c>
      <c r="AG1082" s="22" t="str">
        <f>IF(AND(B1082&gt;=2015,B1082&lt;=2024,C1082=19,G1082=41,I1082=2,K1082="A",L1082="RBUP",M1082&gt;=0.5,M1082&lt;=0.85),"IN","OUT")</f>
        <v>IN</v>
      </c>
    </row>
    <row r="1083" spans="1:33">
      <c r="A1083" s="14" t="s">
        <v>185</v>
      </c>
      <c r="B1083" s="16">
        <v>2016</v>
      </c>
      <c r="C1083" s="16">
        <v>19</v>
      </c>
      <c r="D1083" s="14" t="s">
        <v>80</v>
      </c>
      <c r="E1083" s="16">
        <v>143</v>
      </c>
      <c r="F1083" s="14" t="s">
        <v>157</v>
      </c>
      <c r="G1083" s="16">
        <v>41</v>
      </c>
      <c r="H1083" s="14" t="s">
        <v>186</v>
      </c>
      <c r="I1083" s="16">
        <v>2</v>
      </c>
      <c r="J1083" s="14" t="s">
        <v>83</v>
      </c>
      <c r="K1083" s="14" t="s">
        <v>84</v>
      </c>
      <c r="L1083" s="14" t="s">
        <v>85</v>
      </c>
      <c r="M1083" s="23">
        <v>0.65</v>
      </c>
      <c r="N1083" s="16">
        <v>10</v>
      </c>
      <c r="O1083" s="16">
        <v>10</v>
      </c>
      <c r="P1083" s="16">
        <v>1</v>
      </c>
      <c r="Q1083" s="16">
        <v>12</v>
      </c>
      <c r="R1083" s="16">
        <v>1</v>
      </c>
      <c r="S1083" s="14" t="s">
        <v>86</v>
      </c>
      <c r="T1083" s="16">
        <v>1108</v>
      </c>
      <c r="U1083" s="16">
        <v>0</v>
      </c>
      <c r="V1083" s="18">
        <v>513906</v>
      </c>
      <c r="W1083" s="18">
        <v>6555</v>
      </c>
      <c r="X1083" s="18">
        <v>4413</v>
      </c>
      <c r="Y1083" s="18">
        <v>0</v>
      </c>
      <c r="Z1083" s="18">
        <v>0</v>
      </c>
      <c r="AA1083" s="18">
        <v>0</v>
      </c>
      <c r="AB1083" s="18">
        <v>1760</v>
      </c>
      <c r="AC1083" s="23">
        <v>0.27</v>
      </c>
      <c r="AD1083" s="14" t="str">
        <f>IF(E1083=113,"Linn","Iowa ex-Linn")</f>
        <v>Iowa ex-Linn</v>
      </c>
      <c r="AE1083" s="23">
        <f>IFERROR(AB1083/W1083,"N/M")</f>
        <v>0.26849733028222733</v>
      </c>
      <c r="AF1083" s="14" t="str">
        <f>B1083&amp;"|"&amp;TEXT(E1083,"000")&amp;"|"&amp;TEXT(M1083,"0.0000")</f>
        <v>2016|143|0.6500</v>
      </c>
      <c r="AG1083" s="22" t="str">
        <f>IF(AND(B1083&gt;=2015,B1083&lt;=2024,C1083=19,G1083=41,I1083=2,K1083="A",L1083="RBUP",M1083&gt;=0.5,M1083&lt;=0.85),"IN","OUT")</f>
        <v>IN</v>
      </c>
    </row>
    <row r="1084" spans="1:33">
      <c r="A1084" s="14" t="s">
        <v>185</v>
      </c>
      <c r="B1084" s="16">
        <v>2016</v>
      </c>
      <c r="C1084" s="16">
        <v>19</v>
      </c>
      <c r="D1084" s="14" t="s">
        <v>80</v>
      </c>
      <c r="E1084" s="16">
        <v>143</v>
      </c>
      <c r="F1084" s="14" t="s">
        <v>157</v>
      </c>
      <c r="G1084" s="16">
        <v>41</v>
      </c>
      <c r="H1084" s="14" t="s">
        <v>186</v>
      </c>
      <c r="I1084" s="16">
        <v>2</v>
      </c>
      <c r="J1084" s="14" t="s">
        <v>83</v>
      </c>
      <c r="K1084" s="14" t="s">
        <v>84</v>
      </c>
      <c r="L1084" s="14" t="s">
        <v>85</v>
      </c>
      <c r="M1084" s="23">
        <v>0.7</v>
      </c>
      <c r="N1084" s="16">
        <v>24</v>
      </c>
      <c r="O1084" s="16">
        <v>18</v>
      </c>
      <c r="P1084" s="16">
        <v>2</v>
      </c>
      <c r="Q1084" s="16">
        <v>26</v>
      </c>
      <c r="R1084" s="16">
        <v>4</v>
      </c>
      <c r="S1084" s="14" t="s">
        <v>86</v>
      </c>
      <c r="T1084" s="16">
        <v>2036</v>
      </c>
      <c r="U1084" s="16">
        <v>0</v>
      </c>
      <c r="V1084" s="18">
        <v>1054325</v>
      </c>
      <c r="W1084" s="18">
        <v>27741</v>
      </c>
      <c r="X1084" s="18">
        <v>16366</v>
      </c>
      <c r="Y1084" s="18">
        <v>0</v>
      </c>
      <c r="Z1084" s="18">
        <v>0</v>
      </c>
      <c r="AA1084" s="18">
        <v>0</v>
      </c>
      <c r="AB1084" s="18">
        <v>4688</v>
      </c>
      <c r="AC1084" s="23">
        <v>0.17</v>
      </c>
      <c r="AD1084" s="14" t="str">
        <f>IF(E1084=113,"Linn","Iowa ex-Linn")</f>
        <v>Iowa ex-Linn</v>
      </c>
      <c r="AE1084" s="23">
        <f>IFERROR(AB1084/W1084,"N/M")</f>
        <v>0.16899174507047332</v>
      </c>
      <c r="AF1084" s="14" t="str">
        <f>B1084&amp;"|"&amp;TEXT(E1084,"000")&amp;"|"&amp;TEXT(M1084,"0.0000")</f>
        <v>2016|143|0.7000</v>
      </c>
      <c r="AG1084" s="22" t="str">
        <f>IF(AND(B1084&gt;=2015,B1084&lt;=2024,C1084=19,G1084=41,I1084=2,K1084="A",L1084="RBUP",M1084&gt;=0.5,M1084&lt;=0.85),"IN","OUT")</f>
        <v>IN</v>
      </c>
    </row>
    <row r="1085" spans="1:33">
      <c r="A1085" s="14" t="s">
        <v>185</v>
      </c>
      <c r="B1085" s="16">
        <v>2016</v>
      </c>
      <c r="C1085" s="16">
        <v>19</v>
      </c>
      <c r="D1085" s="14" t="s">
        <v>80</v>
      </c>
      <c r="E1085" s="16">
        <v>143</v>
      </c>
      <c r="F1085" s="14" t="s">
        <v>157</v>
      </c>
      <c r="G1085" s="16">
        <v>41</v>
      </c>
      <c r="H1085" s="14" t="s">
        <v>186</v>
      </c>
      <c r="I1085" s="16">
        <v>2</v>
      </c>
      <c r="J1085" s="14" t="s">
        <v>83</v>
      </c>
      <c r="K1085" s="14" t="s">
        <v>84</v>
      </c>
      <c r="L1085" s="14" t="s">
        <v>85</v>
      </c>
      <c r="M1085" s="23">
        <v>0.75</v>
      </c>
      <c r="N1085" s="16">
        <v>105</v>
      </c>
      <c r="O1085" s="16">
        <v>88</v>
      </c>
      <c r="P1085" s="16">
        <v>6</v>
      </c>
      <c r="Q1085" s="16">
        <v>129</v>
      </c>
      <c r="R1085" s="16">
        <v>7</v>
      </c>
      <c r="S1085" s="14" t="s">
        <v>86</v>
      </c>
      <c r="T1085" s="16">
        <v>12328</v>
      </c>
      <c r="U1085" s="16">
        <v>0</v>
      </c>
      <c r="V1085" s="18">
        <v>7003540</v>
      </c>
      <c r="W1085" s="18">
        <v>213232</v>
      </c>
      <c r="X1085" s="18">
        <v>130481</v>
      </c>
      <c r="Y1085" s="18">
        <v>0</v>
      </c>
      <c r="Z1085" s="18">
        <v>0</v>
      </c>
      <c r="AA1085" s="18">
        <v>0</v>
      </c>
      <c r="AB1085" s="18">
        <v>6934</v>
      </c>
      <c r="AC1085" s="23">
        <v>0.03</v>
      </c>
      <c r="AD1085" s="14" t="str">
        <f>IF(E1085=113,"Linn","Iowa ex-Linn")</f>
        <v>Iowa ex-Linn</v>
      </c>
      <c r="AE1085" s="23">
        <f>IFERROR(AB1085/W1085,"N/M")</f>
        <v>0.03251857132137766</v>
      </c>
      <c r="AF1085" s="14" t="str">
        <f>B1085&amp;"|"&amp;TEXT(E1085,"000")&amp;"|"&amp;TEXT(M1085,"0.0000")</f>
        <v>2016|143|0.7500</v>
      </c>
      <c r="AG1085" s="22" t="str">
        <f>IF(AND(B1085&gt;=2015,B1085&lt;=2024,C1085=19,G1085=41,I1085=2,K1085="A",L1085="RBUP",M1085&gt;=0.5,M1085&lt;=0.85),"IN","OUT")</f>
        <v>IN</v>
      </c>
    </row>
    <row r="1086" spans="1:33">
      <c r="A1086" s="14" t="s">
        <v>185</v>
      </c>
      <c r="B1086" s="16">
        <v>2016</v>
      </c>
      <c r="C1086" s="16">
        <v>19</v>
      </c>
      <c r="D1086" s="14" t="s">
        <v>80</v>
      </c>
      <c r="E1086" s="16">
        <v>143</v>
      </c>
      <c r="F1086" s="14" t="s">
        <v>157</v>
      </c>
      <c r="G1086" s="16">
        <v>41</v>
      </c>
      <c r="H1086" s="14" t="s">
        <v>186</v>
      </c>
      <c r="I1086" s="16">
        <v>2</v>
      </c>
      <c r="J1086" s="14" t="s">
        <v>83</v>
      </c>
      <c r="K1086" s="14" t="s">
        <v>84</v>
      </c>
      <c r="L1086" s="14" t="s">
        <v>85</v>
      </c>
      <c r="M1086" s="23">
        <v>0.8</v>
      </c>
      <c r="N1086" s="16">
        <v>255</v>
      </c>
      <c r="O1086" s="16">
        <v>215</v>
      </c>
      <c r="P1086" s="16">
        <v>37</v>
      </c>
      <c r="Q1086" s="16">
        <v>368</v>
      </c>
      <c r="R1086" s="16">
        <v>45</v>
      </c>
      <c r="S1086" s="14" t="s">
        <v>86</v>
      </c>
      <c r="T1086" s="16">
        <v>40775</v>
      </c>
      <c r="U1086" s="16">
        <v>0</v>
      </c>
      <c r="V1086" s="18">
        <v>24108920</v>
      </c>
      <c r="W1086" s="18">
        <v>980628</v>
      </c>
      <c r="X1086" s="18">
        <v>528136</v>
      </c>
      <c r="Y1086" s="18">
        <v>0</v>
      </c>
      <c r="Z1086" s="18">
        <v>0</v>
      </c>
      <c r="AA1086" s="18">
        <v>0</v>
      </c>
      <c r="AB1086" s="18">
        <v>276695</v>
      </c>
      <c r="AC1086" s="23">
        <v>0.28</v>
      </c>
      <c r="AD1086" s="14" t="str">
        <f>IF(E1086=113,"Linn","Iowa ex-Linn")</f>
        <v>Iowa ex-Linn</v>
      </c>
      <c r="AE1086" s="23">
        <f>IFERROR(AB1086/W1086,"N/M")</f>
        <v>0.2821610233442243</v>
      </c>
      <c r="AF1086" s="14" t="str">
        <f>B1086&amp;"|"&amp;TEXT(E1086,"000")&amp;"|"&amp;TEXT(M1086,"0.0000")</f>
        <v>2016|143|0.8000</v>
      </c>
      <c r="AG1086" s="22" t="str">
        <f>IF(AND(B1086&gt;=2015,B1086&lt;=2024,C1086=19,G1086=41,I1086=2,K1086="A",L1086="RBUP",M1086&gt;=0.5,M1086&lt;=0.85),"IN","OUT")</f>
        <v>IN</v>
      </c>
    </row>
    <row r="1087" spans="1:33">
      <c r="A1087" s="14" t="s">
        <v>185</v>
      </c>
      <c r="B1087" s="16">
        <v>2016</v>
      </c>
      <c r="C1087" s="16">
        <v>19</v>
      </c>
      <c r="D1087" s="14" t="s">
        <v>80</v>
      </c>
      <c r="E1087" s="16">
        <v>143</v>
      </c>
      <c r="F1087" s="14" t="s">
        <v>157</v>
      </c>
      <c r="G1087" s="16">
        <v>41</v>
      </c>
      <c r="H1087" s="14" t="s">
        <v>186</v>
      </c>
      <c r="I1087" s="16">
        <v>2</v>
      </c>
      <c r="J1087" s="14" t="s">
        <v>83</v>
      </c>
      <c r="K1087" s="14" t="s">
        <v>84</v>
      </c>
      <c r="L1087" s="14" t="s">
        <v>85</v>
      </c>
      <c r="M1087" s="23">
        <v>0.85</v>
      </c>
      <c r="N1087" s="16">
        <v>282</v>
      </c>
      <c r="O1087" s="16">
        <v>237</v>
      </c>
      <c r="P1087" s="16">
        <v>51</v>
      </c>
      <c r="Q1087" s="16">
        <v>494</v>
      </c>
      <c r="R1087" s="16">
        <v>68</v>
      </c>
      <c r="S1087" s="14" t="s">
        <v>86</v>
      </c>
      <c r="T1087" s="16">
        <v>47226</v>
      </c>
      <c r="U1087" s="16">
        <v>0</v>
      </c>
      <c r="V1087" s="18">
        <v>30295271</v>
      </c>
      <c r="W1087" s="18">
        <v>1610890</v>
      </c>
      <c r="X1087" s="18">
        <v>682973</v>
      </c>
      <c r="Y1087" s="18">
        <v>0</v>
      </c>
      <c r="Z1087" s="18">
        <v>0</v>
      </c>
      <c r="AA1087" s="18">
        <v>0</v>
      </c>
      <c r="AB1087" s="18">
        <v>169730</v>
      </c>
      <c r="AC1087" s="23">
        <v>0.11</v>
      </c>
      <c r="AD1087" s="14" t="str">
        <f>IF(E1087=113,"Linn","Iowa ex-Linn")</f>
        <v>Iowa ex-Linn</v>
      </c>
      <c r="AE1087" s="23">
        <f>IFERROR(AB1087/W1087,"N/M")</f>
        <v>0.10536411548895332</v>
      </c>
      <c r="AF1087" s="14" t="str">
        <f>B1087&amp;"|"&amp;TEXT(E1087,"000")&amp;"|"&amp;TEXT(M1087,"0.0000")</f>
        <v>2016|143|0.8500</v>
      </c>
      <c r="AG1087" s="22" t="str">
        <f>IF(AND(B1087&gt;=2015,B1087&lt;=2024,C1087=19,G1087=41,I1087=2,K1087="A",L1087="RBUP",M1087&gt;=0.5,M1087&lt;=0.85),"IN","OUT")</f>
        <v>IN</v>
      </c>
    </row>
    <row r="1088" spans="1:33">
      <c r="A1088" s="14" t="s">
        <v>185</v>
      </c>
      <c r="B1088" s="16">
        <v>2016</v>
      </c>
      <c r="C1088" s="16">
        <v>19</v>
      </c>
      <c r="D1088" s="14" t="s">
        <v>80</v>
      </c>
      <c r="E1088" s="16">
        <v>145</v>
      </c>
      <c r="F1088" s="14" t="s">
        <v>158</v>
      </c>
      <c r="G1088" s="16">
        <v>41</v>
      </c>
      <c r="H1088" s="14" t="s">
        <v>186</v>
      </c>
      <c r="I1088" s="16">
        <v>2</v>
      </c>
      <c r="J1088" s="14" t="s">
        <v>83</v>
      </c>
      <c r="K1088" s="14" t="s">
        <v>84</v>
      </c>
      <c r="L1088" s="14" t="s">
        <v>85</v>
      </c>
      <c r="M1088" s="23">
        <v>0.5</v>
      </c>
      <c r="N1088" s="16">
        <v>1</v>
      </c>
      <c r="O1088" s="16">
        <v>1</v>
      </c>
      <c r="P1088" s="16">
        <v>0</v>
      </c>
      <c r="Q1088" s="16">
        <v>1</v>
      </c>
      <c r="R1088" s="16">
        <v>0</v>
      </c>
      <c r="S1088" s="14" t="s">
        <v>86</v>
      </c>
      <c r="T1088" s="16">
        <v>55</v>
      </c>
      <c r="U1088" s="16">
        <v>0</v>
      </c>
      <c r="V1088" s="18">
        <v>17519</v>
      </c>
      <c r="W1088" s="18">
        <v>203</v>
      </c>
      <c r="X1088" s="18">
        <v>136</v>
      </c>
      <c r="Y1088" s="18">
        <v>0</v>
      </c>
      <c r="Z1088" s="18">
        <v>0</v>
      </c>
      <c r="AA1088" s="18">
        <v>0</v>
      </c>
      <c r="AB1088" s="18">
        <v>0</v>
      </c>
      <c r="AC1088" s="23">
        <v>0</v>
      </c>
      <c r="AD1088" s="14" t="str">
        <f>IF(E1088=113,"Linn","Iowa ex-Linn")</f>
        <v>Iowa ex-Linn</v>
      </c>
      <c r="AE1088" s="23">
        <f>IFERROR(AB1088/W1088,"N/M")</f>
        <v>0.0</v>
      </c>
      <c r="AF1088" s="14" t="str">
        <f>B1088&amp;"|"&amp;TEXT(E1088,"000")&amp;"|"&amp;TEXT(M1088,"0.0000")</f>
        <v>2016|145|0.5000</v>
      </c>
      <c r="AG1088" s="22" t="str">
        <f>IF(AND(B1088&gt;=2015,B1088&lt;=2024,C1088=19,G1088=41,I1088=2,K1088="A",L1088="RBUP",M1088&gt;=0.5,M1088&lt;=0.85),"IN","OUT")</f>
        <v>IN</v>
      </c>
    </row>
    <row r="1089" spans="1:33">
      <c r="A1089" s="14" t="s">
        <v>185</v>
      </c>
      <c r="B1089" s="16">
        <v>2016</v>
      </c>
      <c r="C1089" s="16">
        <v>19</v>
      </c>
      <c r="D1089" s="14" t="s">
        <v>80</v>
      </c>
      <c r="E1089" s="16">
        <v>145</v>
      </c>
      <c r="F1089" s="14" t="s">
        <v>158</v>
      </c>
      <c r="G1089" s="16">
        <v>41</v>
      </c>
      <c r="H1089" s="14" t="s">
        <v>186</v>
      </c>
      <c r="I1089" s="16">
        <v>2</v>
      </c>
      <c r="J1089" s="14" t="s">
        <v>83</v>
      </c>
      <c r="K1089" s="14" t="s">
        <v>84</v>
      </c>
      <c r="L1089" s="14" t="s">
        <v>85</v>
      </c>
      <c r="M1089" s="23">
        <v>0.6</v>
      </c>
      <c r="N1089" s="16">
        <v>2</v>
      </c>
      <c r="O1089" s="16">
        <v>2</v>
      </c>
      <c r="P1089" s="16">
        <v>0</v>
      </c>
      <c r="Q1089" s="16">
        <v>3</v>
      </c>
      <c r="R1089" s="16">
        <v>0</v>
      </c>
      <c r="S1089" s="14" t="s">
        <v>86</v>
      </c>
      <c r="T1089" s="16">
        <v>311</v>
      </c>
      <c r="U1089" s="16">
        <v>0</v>
      </c>
      <c r="V1089" s="18">
        <v>124508</v>
      </c>
      <c r="W1089" s="18">
        <v>3134</v>
      </c>
      <c r="X1089" s="18">
        <v>2006</v>
      </c>
      <c r="Y1089" s="18">
        <v>0</v>
      </c>
      <c r="Z1089" s="18">
        <v>0</v>
      </c>
      <c r="AA1089" s="18">
        <v>0</v>
      </c>
      <c r="AB1089" s="18">
        <v>0</v>
      </c>
      <c r="AC1089" s="23">
        <v>0</v>
      </c>
      <c r="AD1089" s="14" t="str">
        <f>IF(E1089=113,"Linn","Iowa ex-Linn")</f>
        <v>Iowa ex-Linn</v>
      </c>
      <c r="AE1089" s="23">
        <f>IFERROR(AB1089/W1089,"N/M")</f>
        <v>0.0</v>
      </c>
      <c r="AF1089" s="14" t="str">
        <f>B1089&amp;"|"&amp;TEXT(E1089,"000")&amp;"|"&amp;TEXT(M1089,"0.0000")</f>
        <v>2016|145|0.6000</v>
      </c>
      <c r="AG1089" s="22" t="str">
        <f>IF(AND(B1089&gt;=2015,B1089&lt;=2024,C1089=19,G1089=41,I1089=2,K1089="A",L1089="RBUP",M1089&gt;=0.5,M1089&lt;=0.85),"IN","OUT")</f>
        <v>IN</v>
      </c>
    </row>
    <row r="1090" spans="1:33">
      <c r="A1090" s="14" t="s">
        <v>185</v>
      </c>
      <c r="B1090" s="16">
        <v>2016</v>
      </c>
      <c r="C1090" s="16">
        <v>19</v>
      </c>
      <c r="D1090" s="14" t="s">
        <v>80</v>
      </c>
      <c r="E1090" s="16">
        <v>145</v>
      </c>
      <c r="F1090" s="14" t="s">
        <v>158</v>
      </c>
      <c r="G1090" s="16">
        <v>41</v>
      </c>
      <c r="H1090" s="14" t="s">
        <v>186</v>
      </c>
      <c r="I1090" s="16">
        <v>2</v>
      </c>
      <c r="J1090" s="14" t="s">
        <v>83</v>
      </c>
      <c r="K1090" s="14" t="s">
        <v>84</v>
      </c>
      <c r="L1090" s="14" t="s">
        <v>85</v>
      </c>
      <c r="M1090" s="23">
        <v>0.65</v>
      </c>
      <c r="N1090" s="16">
        <v>6</v>
      </c>
      <c r="O1090" s="16">
        <v>6</v>
      </c>
      <c r="P1090" s="16">
        <v>0</v>
      </c>
      <c r="Q1090" s="16">
        <v>7</v>
      </c>
      <c r="R1090" s="16">
        <v>0</v>
      </c>
      <c r="S1090" s="14" t="s">
        <v>86</v>
      </c>
      <c r="T1090" s="16">
        <v>179</v>
      </c>
      <c r="U1090" s="16">
        <v>0</v>
      </c>
      <c r="V1090" s="18">
        <v>70155</v>
      </c>
      <c r="W1090" s="18">
        <v>1597</v>
      </c>
      <c r="X1090" s="18">
        <v>942</v>
      </c>
      <c r="Y1090" s="18">
        <v>0</v>
      </c>
      <c r="Z1090" s="18">
        <v>0</v>
      </c>
      <c r="AA1090" s="18">
        <v>0</v>
      </c>
      <c r="AB1090" s="18">
        <v>0</v>
      </c>
      <c r="AC1090" s="23">
        <v>0</v>
      </c>
      <c r="AD1090" s="14" t="str">
        <f>IF(E1090=113,"Linn","Iowa ex-Linn")</f>
        <v>Iowa ex-Linn</v>
      </c>
      <c r="AE1090" s="23">
        <f>IFERROR(AB1090/W1090,"N/M")</f>
        <v>0.0</v>
      </c>
      <c r="AF1090" s="14" t="str">
        <f>B1090&amp;"|"&amp;TEXT(E1090,"000")&amp;"|"&amp;TEXT(M1090,"0.0000")</f>
        <v>2016|145|0.6500</v>
      </c>
      <c r="AG1090" s="22" t="str">
        <f>IF(AND(B1090&gt;=2015,B1090&lt;=2024,C1090=19,G1090=41,I1090=2,K1090="A",L1090="RBUP",M1090&gt;=0.5,M1090&lt;=0.85),"IN","OUT")</f>
        <v>IN</v>
      </c>
    </row>
    <row r="1091" spans="1:33">
      <c r="A1091" s="14" t="s">
        <v>185</v>
      </c>
      <c r="B1091" s="16">
        <v>2016</v>
      </c>
      <c r="C1091" s="16">
        <v>19</v>
      </c>
      <c r="D1091" s="14" t="s">
        <v>80</v>
      </c>
      <c r="E1091" s="16">
        <v>145</v>
      </c>
      <c r="F1091" s="14" t="s">
        <v>158</v>
      </c>
      <c r="G1091" s="16">
        <v>41</v>
      </c>
      <c r="H1091" s="14" t="s">
        <v>186</v>
      </c>
      <c r="I1091" s="16">
        <v>2</v>
      </c>
      <c r="J1091" s="14" t="s">
        <v>83</v>
      </c>
      <c r="K1091" s="14" t="s">
        <v>84</v>
      </c>
      <c r="L1091" s="14" t="s">
        <v>85</v>
      </c>
      <c r="M1091" s="23">
        <v>0.7</v>
      </c>
      <c r="N1091" s="16">
        <v>51</v>
      </c>
      <c r="O1091" s="16">
        <v>42</v>
      </c>
      <c r="P1091" s="16">
        <v>0</v>
      </c>
      <c r="Q1091" s="16">
        <v>60</v>
      </c>
      <c r="R1091" s="16">
        <v>0</v>
      </c>
      <c r="S1091" s="14" t="s">
        <v>86</v>
      </c>
      <c r="T1091" s="16">
        <v>4371</v>
      </c>
      <c r="U1091" s="16">
        <v>0</v>
      </c>
      <c r="V1091" s="18">
        <v>1853487</v>
      </c>
      <c r="W1091" s="18">
        <v>64998</v>
      </c>
      <c r="X1091" s="18">
        <v>42890</v>
      </c>
      <c r="Y1091" s="18">
        <v>0</v>
      </c>
      <c r="Z1091" s="18">
        <v>0</v>
      </c>
      <c r="AA1091" s="18">
        <v>0</v>
      </c>
      <c r="AB1091" s="18">
        <v>0</v>
      </c>
      <c r="AC1091" s="23">
        <v>0</v>
      </c>
      <c r="AD1091" s="14" t="str">
        <f>IF(E1091=113,"Linn","Iowa ex-Linn")</f>
        <v>Iowa ex-Linn</v>
      </c>
      <c r="AE1091" s="23">
        <f>IFERROR(AB1091/W1091,"N/M")</f>
        <v>0.0</v>
      </c>
      <c r="AF1091" s="14" t="str">
        <f>B1091&amp;"|"&amp;TEXT(E1091,"000")&amp;"|"&amp;TEXT(M1091,"0.0000")</f>
        <v>2016|145|0.7000</v>
      </c>
      <c r="AG1091" s="22" t="str">
        <f>IF(AND(B1091&gt;=2015,B1091&lt;=2024,C1091=19,G1091=41,I1091=2,K1091="A",L1091="RBUP",M1091&gt;=0.5,M1091&lt;=0.85),"IN","OUT")</f>
        <v>IN</v>
      </c>
    </row>
    <row r="1092" spans="1:33">
      <c r="A1092" s="14" t="s">
        <v>185</v>
      </c>
      <c r="B1092" s="16">
        <v>2016</v>
      </c>
      <c r="C1092" s="16">
        <v>19</v>
      </c>
      <c r="D1092" s="14" t="s">
        <v>80</v>
      </c>
      <c r="E1092" s="16">
        <v>145</v>
      </c>
      <c r="F1092" s="14" t="s">
        <v>158</v>
      </c>
      <c r="G1092" s="16">
        <v>41</v>
      </c>
      <c r="H1092" s="14" t="s">
        <v>186</v>
      </c>
      <c r="I1092" s="16">
        <v>2</v>
      </c>
      <c r="J1092" s="14" t="s">
        <v>83</v>
      </c>
      <c r="K1092" s="14" t="s">
        <v>84</v>
      </c>
      <c r="L1092" s="14" t="s">
        <v>85</v>
      </c>
      <c r="M1092" s="23">
        <v>0.75</v>
      </c>
      <c r="N1092" s="16">
        <v>175</v>
      </c>
      <c r="O1092" s="16">
        <v>136</v>
      </c>
      <c r="P1092" s="16">
        <v>9</v>
      </c>
      <c r="Q1092" s="16">
        <v>193</v>
      </c>
      <c r="R1092" s="16">
        <v>9</v>
      </c>
      <c r="S1092" s="14" t="s">
        <v>86</v>
      </c>
      <c r="T1092" s="16">
        <v>17546</v>
      </c>
      <c r="U1092" s="16">
        <v>0</v>
      </c>
      <c r="V1092" s="18">
        <v>8301623</v>
      </c>
      <c r="W1092" s="18">
        <v>392467</v>
      </c>
      <c r="X1092" s="18">
        <v>261048</v>
      </c>
      <c r="Y1092" s="18">
        <v>0</v>
      </c>
      <c r="Z1092" s="18">
        <v>0</v>
      </c>
      <c r="AA1092" s="18">
        <v>0</v>
      </c>
      <c r="AB1092" s="18">
        <v>32001</v>
      </c>
      <c r="AC1092" s="23">
        <v>0.08</v>
      </c>
      <c r="AD1092" s="14" t="str">
        <f>IF(E1092=113,"Linn","Iowa ex-Linn")</f>
        <v>Iowa ex-Linn</v>
      </c>
      <c r="AE1092" s="23">
        <f>IFERROR(AB1092/W1092,"N/M")</f>
        <v>0.08153806562080379</v>
      </c>
      <c r="AF1092" s="14" t="str">
        <f>B1092&amp;"|"&amp;TEXT(E1092,"000")&amp;"|"&amp;TEXT(M1092,"0.0000")</f>
        <v>2016|145|0.7500</v>
      </c>
      <c r="AG1092" s="22" t="str">
        <f>IF(AND(B1092&gt;=2015,B1092&lt;=2024,C1092=19,G1092=41,I1092=2,K1092="A",L1092="RBUP",M1092&gt;=0.5,M1092&lt;=0.85),"IN","OUT")</f>
        <v>IN</v>
      </c>
    </row>
    <row r="1093" spans="1:33">
      <c r="A1093" s="14" t="s">
        <v>185</v>
      </c>
      <c r="B1093" s="16">
        <v>2016</v>
      </c>
      <c r="C1093" s="16">
        <v>19</v>
      </c>
      <c r="D1093" s="14" t="s">
        <v>80</v>
      </c>
      <c r="E1093" s="16">
        <v>145</v>
      </c>
      <c r="F1093" s="14" t="s">
        <v>158</v>
      </c>
      <c r="G1093" s="16">
        <v>41</v>
      </c>
      <c r="H1093" s="14" t="s">
        <v>186</v>
      </c>
      <c r="I1093" s="16">
        <v>2</v>
      </c>
      <c r="J1093" s="14" t="s">
        <v>83</v>
      </c>
      <c r="K1093" s="14" t="s">
        <v>84</v>
      </c>
      <c r="L1093" s="14" t="s">
        <v>85</v>
      </c>
      <c r="M1093" s="23">
        <v>0.8</v>
      </c>
      <c r="N1093" s="16">
        <v>323</v>
      </c>
      <c r="O1093" s="16">
        <v>267</v>
      </c>
      <c r="P1093" s="16">
        <v>24</v>
      </c>
      <c r="Q1093" s="16">
        <v>458</v>
      </c>
      <c r="R1093" s="16">
        <v>27</v>
      </c>
      <c r="S1093" s="14" t="s">
        <v>86</v>
      </c>
      <c r="T1093" s="16">
        <v>42999</v>
      </c>
      <c r="U1093" s="16">
        <v>0</v>
      </c>
      <c r="V1093" s="18">
        <v>21508792</v>
      </c>
      <c r="W1093" s="18">
        <v>1324622</v>
      </c>
      <c r="X1093" s="18">
        <v>764350</v>
      </c>
      <c r="Y1093" s="18">
        <v>0</v>
      </c>
      <c r="Z1093" s="18">
        <v>0</v>
      </c>
      <c r="AA1093" s="18">
        <v>0</v>
      </c>
      <c r="AB1093" s="18">
        <v>129887</v>
      </c>
      <c r="AC1093" s="23">
        <v>0.1</v>
      </c>
      <c r="AD1093" s="14" t="str">
        <f>IF(E1093=113,"Linn","Iowa ex-Linn")</f>
        <v>Iowa ex-Linn</v>
      </c>
      <c r="AE1093" s="23">
        <f>IFERROR(AB1093/W1093,"N/M")</f>
        <v>0.09805589821096132</v>
      </c>
      <c r="AF1093" s="14" t="str">
        <f>B1093&amp;"|"&amp;TEXT(E1093,"000")&amp;"|"&amp;TEXT(M1093,"0.0000")</f>
        <v>2016|145|0.8000</v>
      </c>
      <c r="AG1093" s="22" t="str">
        <f>IF(AND(B1093&gt;=2015,B1093&lt;=2024,C1093=19,G1093=41,I1093=2,K1093="A",L1093="RBUP",M1093&gt;=0.5,M1093&lt;=0.85),"IN","OUT")</f>
        <v>IN</v>
      </c>
    </row>
    <row r="1094" spans="1:33">
      <c r="A1094" s="14" t="s">
        <v>185</v>
      </c>
      <c r="B1094" s="16">
        <v>2016</v>
      </c>
      <c r="C1094" s="16">
        <v>19</v>
      </c>
      <c r="D1094" s="14" t="s">
        <v>80</v>
      </c>
      <c r="E1094" s="16">
        <v>145</v>
      </c>
      <c r="F1094" s="14" t="s">
        <v>158</v>
      </c>
      <c r="G1094" s="16">
        <v>41</v>
      </c>
      <c r="H1094" s="14" t="s">
        <v>186</v>
      </c>
      <c r="I1094" s="16">
        <v>2</v>
      </c>
      <c r="J1094" s="14" t="s">
        <v>83</v>
      </c>
      <c r="K1094" s="14" t="s">
        <v>84</v>
      </c>
      <c r="L1094" s="14" t="s">
        <v>85</v>
      </c>
      <c r="M1094" s="23">
        <v>0.85</v>
      </c>
      <c r="N1094" s="16">
        <v>231</v>
      </c>
      <c r="O1094" s="16">
        <v>183</v>
      </c>
      <c r="P1094" s="16">
        <v>20</v>
      </c>
      <c r="Q1094" s="16">
        <v>343</v>
      </c>
      <c r="R1094" s="16">
        <v>29</v>
      </c>
      <c r="S1094" s="14" t="s">
        <v>86</v>
      </c>
      <c r="T1094" s="16">
        <v>40789</v>
      </c>
      <c r="U1094" s="16">
        <v>0</v>
      </c>
      <c r="V1094" s="18">
        <v>22268812</v>
      </c>
      <c r="W1094" s="18">
        <v>1588443</v>
      </c>
      <c r="X1094" s="18">
        <v>738126</v>
      </c>
      <c r="Y1094" s="18">
        <v>0</v>
      </c>
      <c r="Z1094" s="18">
        <v>0</v>
      </c>
      <c r="AA1094" s="18">
        <v>0</v>
      </c>
      <c r="AB1094" s="18">
        <v>101065</v>
      </c>
      <c r="AC1094" s="23">
        <v>0.06</v>
      </c>
      <c r="AD1094" s="14" t="str">
        <f>IF(E1094=113,"Linn","Iowa ex-Linn")</f>
        <v>Iowa ex-Linn</v>
      </c>
      <c r="AE1094" s="23">
        <f>IFERROR(AB1094/W1094,"N/M")</f>
        <v>0.06362519775654525</v>
      </c>
      <c r="AF1094" s="14" t="str">
        <f>B1094&amp;"|"&amp;TEXT(E1094,"000")&amp;"|"&amp;TEXT(M1094,"0.0000")</f>
        <v>2016|145|0.8500</v>
      </c>
      <c r="AG1094" s="22" t="str">
        <f>IF(AND(B1094&gt;=2015,B1094&lt;=2024,C1094=19,G1094=41,I1094=2,K1094="A",L1094="RBUP",M1094&gt;=0.5,M1094&lt;=0.85),"IN","OUT")</f>
        <v>IN</v>
      </c>
    </row>
    <row r="1095" spans="1:33">
      <c r="A1095" s="14" t="s">
        <v>185</v>
      </c>
      <c r="B1095" s="16">
        <v>2016</v>
      </c>
      <c r="C1095" s="16">
        <v>19</v>
      </c>
      <c r="D1095" s="14" t="s">
        <v>80</v>
      </c>
      <c r="E1095" s="16">
        <v>147</v>
      </c>
      <c r="F1095" s="14" t="s">
        <v>159</v>
      </c>
      <c r="G1095" s="16">
        <v>41</v>
      </c>
      <c r="H1095" s="14" t="s">
        <v>186</v>
      </c>
      <c r="I1095" s="16">
        <v>2</v>
      </c>
      <c r="J1095" s="14" t="s">
        <v>83</v>
      </c>
      <c r="K1095" s="14" t="s">
        <v>84</v>
      </c>
      <c r="L1095" s="14" t="s">
        <v>85</v>
      </c>
      <c r="M1095" s="23">
        <v>0.5</v>
      </c>
      <c r="N1095" s="16">
        <v>1</v>
      </c>
      <c r="O1095" s="16">
        <v>1</v>
      </c>
      <c r="P1095" s="16">
        <v>0</v>
      </c>
      <c r="Q1095" s="16">
        <v>1</v>
      </c>
      <c r="R1095" s="16">
        <v>0</v>
      </c>
      <c r="S1095" s="14" t="s">
        <v>86</v>
      </c>
      <c r="T1095" s="16">
        <v>39</v>
      </c>
      <c r="U1095" s="16">
        <v>0</v>
      </c>
      <c r="V1095" s="18">
        <v>12927</v>
      </c>
      <c r="W1095" s="18">
        <v>78</v>
      </c>
      <c r="X1095" s="18">
        <v>52</v>
      </c>
      <c r="Y1095" s="18">
        <v>0</v>
      </c>
      <c r="Z1095" s="18">
        <v>0</v>
      </c>
      <c r="AA1095" s="18">
        <v>0</v>
      </c>
      <c r="AB1095" s="18">
        <v>0</v>
      </c>
      <c r="AC1095" s="23">
        <v>0</v>
      </c>
      <c r="AD1095" s="14" t="str">
        <f>IF(E1095=113,"Linn","Iowa ex-Linn")</f>
        <v>Iowa ex-Linn</v>
      </c>
      <c r="AE1095" s="23">
        <f>IFERROR(AB1095/W1095,"N/M")</f>
        <v>0.0</v>
      </c>
      <c r="AF1095" s="14" t="str">
        <f>B1095&amp;"|"&amp;TEXT(E1095,"000")&amp;"|"&amp;TEXT(M1095,"0.0000")</f>
        <v>2016|147|0.5000</v>
      </c>
      <c r="AG1095" s="22" t="str">
        <f>IF(AND(B1095&gt;=2015,B1095&lt;=2024,C1095=19,G1095=41,I1095=2,K1095="A",L1095="RBUP",M1095&gt;=0.5,M1095&lt;=0.85),"IN","OUT")</f>
        <v>IN</v>
      </c>
    </row>
    <row r="1096" spans="1:33">
      <c r="A1096" s="14" t="s">
        <v>185</v>
      </c>
      <c r="B1096" s="16">
        <v>2016</v>
      </c>
      <c r="C1096" s="16">
        <v>19</v>
      </c>
      <c r="D1096" s="14" t="s">
        <v>80</v>
      </c>
      <c r="E1096" s="16">
        <v>147</v>
      </c>
      <c r="F1096" s="14" t="s">
        <v>159</v>
      </c>
      <c r="G1096" s="16">
        <v>41</v>
      </c>
      <c r="H1096" s="14" t="s">
        <v>186</v>
      </c>
      <c r="I1096" s="16">
        <v>2</v>
      </c>
      <c r="J1096" s="14" t="s">
        <v>83</v>
      </c>
      <c r="K1096" s="14" t="s">
        <v>84</v>
      </c>
      <c r="L1096" s="14" t="s">
        <v>85</v>
      </c>
      <c r="M1096" s="23">
        <v>0.65</v>
      </c>
      <c r="N1096" s="16">
        <v>4</v>
      </c>
      <c r="O1096" s="16">
        <v>4</v>
      </c>
      <c r="P1096" s="16">
        <v>1</v>
      </c>
      <c r="Q1096" s="16">
        <v>4</v>
      </c>
      <c r="R1096" s="16">
        <v>1</v>
      </c>
      <c r="S1096" s="14" t="s">
        <v>86</v>
      </c>
      <c r="T1096" s="16">
        <v>4204</v>
      </c>
      <c r="U1096" s="16">
        <v>0</v>
      </c>
      <c r="V1096" s="18">
        <v>2053213</v>
      </c>
      <c r="W1096" s="18">
        <v>25156</v>
      </c>
      <c r="X1096" s="18">
        <v>20037</v>
      </c>
      <c r="Y1096" s="18">
        <v>0</v>
      </c>
      <c r="Z1096" s="18">
        <v>0</v>
      </c>
      <c r="AA1096" s="18">
        <v>0</v>
      </c>
      <c r="AB1096" s="18">
        <v>3726</v>
      </c>
      <c r="AC1096" s="23">
        <v>0.15</v>
      </c>
      <c r="AD1096" s="14" t="str">
        <f>IF(E1096=113,"Linn","Iowa ex-Linn")</f>
        <v>Iowa ex-Linn</v>
      </c>
      <c r="AE1096" s="23">
        <f>IFERROR(AB1096/W1096,"N/M")</f>
        <v>0.14811575767212593</v>
      </c>
      <c r="AF1096" s="14" t="str">
        <f>B1096&amp;"|"&amp;TEXT(E1096,"000")&amp;"|"&amp;TEXT(M1096,"0.0000")</f>
        <v>2016|147|0.6500</v>
      </c>
      <c r="AG1096" s="22" t="str">
        <f>IF(AND(B1096&gt;=2015,B1096&lt;=2024,C1096=19,G1096=41,I1096=2,K1096="A",L1096="RBUP",M1096&gt;=0.5,M1096&lt;=0.85),"IN","OUT")</f>
        <v>IN</v>
      </c>
    </row>
    <row r="1097" spans="1:33">
      <c r="A1097" s="14" t="s">
        <v>185</v>
      </c>
      <c r="B1097" s="16">
        <v>2016</v>
      </c>
      <c r="C1097" s="16">
        <v>19</v>
      </c>
      <c r="D1097" s="14" t="s">
        <v>80</v>
      </c>
      <c r="E1097" s="16">
        <v>147</v>
      </c>
      <c r="F1097" s="14" t="s">
        <v>159</v>
      </c>
      <c r="G1097" s="16">
        <v>41</v>
      </c>
      <c r="H1097" s="14" t="s">
        <v>186</v>
      </c>
      <c r="I1097" s="16">
        <v>2</v>
      </c>
      <c r="J1097" s="14" t="s">
        <v>83</v>
      </c>
      <c r="K1097" s="14" t="s">
        <v>84</v>
      </c>
      <c r="L1097" s="14" t="s">
        <v>85</v>
      </c>
      <c r="M1097" s="23">
        <v>0.7</v>
      </c>
      <c r="N1097" s="16">
        <v>37</v>
      </c>
      <c r="O1097" s="16">
        <v>34</v>
      </c>
      <c r="P1097" s="16">
        <v>3</v>
      </c>
      <c r="Q1097" s="16">
        <v>53</v>
      </c>
      <c r="R1097" s="16">
        <v>3</v>
      </c>
      <c r="S1097" s="14" t="s">
        <v>86</v>
      </c>
      <c r="T1097" s="16">
        <v>5230</v>
      </c>
      <c r="U1097" s="16">
        <v>0</v>
      </c>
      <c r="V1097" s="18">
        <v>2890458</v>
      </c>
      <c r="W1097" s="18">
        <v>64905</v>
      </c>
      <c r="X1097" s="18">
        <v>38617</v>
      </c>
      <c r="Y1097" s="18">
        <v>0</v>
      </c>
      <c r="Z1097" s="18">
        <v>0</v>
      </c>
      <c r="AA1097" s="18">
        <v>0</v>
      </c>
      <c r="AB1097" s="18">
        <v>2109</v>
      </c>
      <c r="AC1097" s="23">
        <v>0.03</v>
      </c>
      <c r="AD1097" s="14" t="str">
        <f>IF(E1097=113,"Linn","Iowa ex-Linn")</f>
        <v>Iowa ex-Linn</v>
      </c>
      <c r="AE1097" s="23">
        <f>IFERROR(AB1097/W1097,"N/M")</f>
        <v>0.03249364455743009</v>
      </c>
      <c r="AF1097" s="14" t="str">
        <f>B1097&amp;"|"&amp;TEXT(E1097,"000")&amp;"|"&amp;TEXT(M1097,"0.0000")</f>
        <v>2016|147|0.7000</v>
      </c>
      <c r="AG1097" s="22" t="str">
        <f>IF(AND(B1097&gt;=2015,B1097&lt;=2024,C1097=19,G1097=41,I1097=2,K1097="A",L1097="RBUP",M1097&gt;=0.5,M1097&lt;=0.85),"IN","OUT")</f>
        <v>IN</v>
      </c>
    </row>
    <row r="1098" spans="1:33">
      <c r="A1098" s="14" t="s">
        <v>185</v>
      </c>
      <c r="B1098" s="16">
        <v>2016</v>
      </c>
      <c r="C1098" s="16">
        <v>19</v>
      </c>
      <c r="D1098" s="14" t="s">
        <v>80</v>
      </c>
      <c r="E1098" s="16">
        <v>147</v>
      </c>
      <c r="F1098" s="14" t="s">
        <v>159</v>
      </c>
      <c r="G1098" s="16">
        <v>41</v>
      </c>
      <c r="H1098" s="14" t="s">
        <v>186</v>
      </c>
      <c r="I1098" s="16">
        <v>2</v>
      </c>
      <c r="J1098" s="14" t="s">
        <v>83</v>
      </c>
      <c r="K1098" s="14" t="s">
        <v>84</v>
      </c>
      <c r="L1098" s="14" t="s">
        <v>85</v>
      </c>
      <c r="M1098" s="23">
        <v>0.75</v>
      </c>
      <c r="N1098" s="16">
        <v>123</v>
      </c>
      <c r="O1098" s="16">
        <v>103</v>
      </c>
      <c r="P1098" s="16">
        <v>15</v>
      </c>
      <c r="Q1098" s="16">
        <v>172</v>
      </c>
      <c r="R1098" s="16">
        <v>19</v>
      </c>
      <c r="S1098" s="14" t="s">
        <v>86</v>
      </c>
      <c r="T1098" s="16">
        <v>15739</v>
      </c>
      <c r="U1098" s="16">
        <v>0</v>
      </c>
      <c r="V1098" s="18">
        <v>8798371</v>
      </c>
      <c r="W1098" s="18">
        <v>305600</v>
      </c>
      <c r="X1098" s="18">
        <v>187599</v>
      </c>
      <c r="Y1098" s="18">
        <v>0</v>
      </c>
      <c r="Z1098" s="18">
        <v>0</v>
      </c>
      <c r="AA1098" s="18">
        <v>0</v>
      </c>
      <c r="AB1098" s="18">
        <v>16098</v>
      </c>
      <c r="AC1098" s="23">
        <v>0.05</v>
      </c>
      <c r="AD1098" s="14" t="str">
        <f>IF(E1098=113,"Linn","Iowa ex-Linn")</f>
        <v>Iowa ex-Linn</v>
      </c>
      <c r="AE1098" s="23">
        <f>IFERROR(AB1098/W1098,"N/M")</f>
        <v>0.05267670157068063</v>
      </c>
      <c r="AF1098" s="14" t="str">
        <f>B1098&amp;"|"&amp;TEXT(E1098,"000")&amp;"|"&amp;TEXT(M1098,"0.0000")</f>
        <v>2016|147|0.7500</v>
      </c>
      <c r="AG1098" s="22" t="str">
        <f>IF(AND(B1098&gt;=2015,B1098&lt;=2024,C1098=19,G1098=41,I1098=2,K1098="A",L1098="RBUP",M1098&gt;=0.5,M1098&lt;=0.85),"IN","OUT")</f>
        <v>IN</v>
      </c>
    </row>
    <row r="1099" spans="1:33">
      <c r="A1099" s="14" t="s">
        <v>185</v>
      </c>
      <c r="B1099" s="16">
        <v>2016</v>
      </c>
      <c r="C1099" s="16">
        <v>19</v>
      </c>
      <c r="D1099" s="14" t="s">
        <v>80</v>
      </c>
      <c r="E1099" s="16">
        <v>147</v>
      </c>
      <c r="F1099" s="14" t="s">
        <v>159</v>
      </c>
      <c r="G1099" s="16">
        <v>41</v>
      </c>
      <c r="H1099" s="14" t="s">
        <v>186</v>
      </c>
      <c r="I1099" s="16">
        <v>2</v>
      </c>
      <c r="J1099" s="14" t="s">
        <v>83</v>
      </c>
      <c r="K1099" s="14" t="s">
        <v>84</v>
      </c>
      <c r="L1099" s="14" t="s">
        <v>85</v>
      </c>
      <c r="M1099" s="23">
        <v>0.8</v>
      </c>
      <c r="N1099" s="16">
        <v>364</v>
      </c>
      <c r="O1099" s="16">
        <v>322</v>
      </c>
      <c r="P1099" s="16">
        <v>87</v>
      </c>
      <c r="Q1099" s="16">
        <v>708</v>
      </c>
      <c r="R1099" s="16">
        <v>125</v>
      </c>
      <c r="S1099" s="14" t="s">
        <v>86</v>
      </c>
      <c r="T1099" s="16">
        <v>72119</v>
      </c>
      <c r="U1099" s="16">
        <v>0</v>
      </c>
      <c r="V1099" s="18">
        <v>42388434</v>
      </c>
      <c r="W1099" s="18">
        <v>1891983</v>
      </c>
      <c r="X1099" s="18">
        <v>1048686</v>
      </c>
      <c r="Y1099" s="18">
        <v>0</v>
      </c>
      <c r="Z1099" s="18">
        <v>0</v>
      </c>
      <c r="AA1099" s="18">
        <v>0</v>
      </c>
      <c r="AB1099" s="18">
        <v>263486</v>
      </c>
      <c r="AC1099" s="23">
        <v>0.14</v>
      </c>
      <c r="AD1099" s="14" t="str">
        <f>IF(E1099=113,"Linn","Iowa ex-Linn")</f>
        <v>Iowa ex-Linn</v>
      </c>
      <c r="AE1099" s="23">
        <f>IFERROR(AB1099/W1099,"N/M")</f>
        <v>0.13926446484984273</v>
      </c>
      <c r="AF1099" s="14" t="str">
        <f>B1099&amp;"|"&amp;TEXT(E1099,"000")&amp;"|"&amp;TEXT(M1099,"0.0000")</f>
        <v>2016|147|0.8000</v>
      </c>
      <c r="AG1099" s="22" t="str">
        <f>IF(AND(B1099&gt;=2015,B1099&lt;=2024,C1099=19,G1099=41,I1099=2,K1099="A",L1099="RBUP",M1099&gt;=0.5,M1099&lt;=0.85),"IN","OUT")</f>
        <v>IN</v>
      </c>
    </row>
    <row r="1100" spans="1:33">
      <c r="A1100" s="14" t="s">
        <v>185</v>
      </c>
      <c r="B1100" s="16">
        <v>2016</v>
      </c>
      <c r="C1100" s="16">
        <v>19</v>
      </c>
      <c r="D1100" s="14" t="s">
        <v>80</v>
      </c>
      <c r="E1100" s="16">
        <v>147</v>
      </c>
      <c r="F1100" s="14" t="s">
        <v>159</v>
      </c>
      <c r="G1100" s="16">
        <v>41</v>
      </c>
      <c r="H1100" s="14" t="s">
        <v>186</v>
      </c>
      <c r="I1100" s="16">
        <v>2</v>
      </c>
      <c r="J1100" s="14" t="s">
        <v>83</v>
      </c>
      <c r="K1100" s="14" t="s">
        <v>84</v>
      </c>
      <c r="L1100" s="14" t="s">
        <v>85</v>
      </c>
      <c r="M1100" s="23">
        <v>0.85</v>
      </c>
      <c r="N1100" s="16">
        <v>311</v>
      </c>
      <c r="O1100" s="16">
        <v>265</v>
      </c>
      <c r="P1100" s="16">
        <v>84</v>
      </c>
      <c r="Q1100" s="16">
        <v>438</v>
      </c>
      <c r="R1100" s="16">
        <v>103</v>
      </c>
      <c r="S1100" s="14" t="s">
        <v>86</v>
      </c>
      <c r="T1100" s="16">
        <v>67071</v>
      </c>
      <c r="U1100" s="16">
        <v>0</v>
      </c>
      <c r="V1100" s="18">
        <v>41556820</v>
      </c>
      <c r="W1100" s="18">
        <v>2231523</v>
      </c>
      <c r="X1100" s="18">
        <v>1059679</v>
      </c>
      <c r="Y1100" s="18">
        <v>0</v>
      </c>
      <c r="Z1100" s="18">
        <v>0</v>
      </c>
      <c r="AA1100" s="18">
        <v>0</v>
      </c>
      <c r="AB1100" s="18">
        <v>298878</v>
      </c>
      <c r="AC1100" s="23">
        <v>0.13</v>
      </c>
      <c r="AD1100" s="14" t="str">
        <f>IF(E1100=113,"Linn","Iowa ex-Linn")</f>
        <v>Iowa ex-Linn</v>
      </c>
      <c r="AE1100" s="23">
        <f>IFERROR(AB1100/W1100,"N/M")</f>
        <v>0.13393453708521041</v>
      </c>
      <c r="AF1100" s="14" t="str">
        <f>B1100&amp;"|"&amp;TEXT(E1100,"000")&amp;"|"&amp;TEXT(M1100,"0.0000")</f>
        <v>2016|147|0.8500</v>
      </c>
      <c r="AG1100" s="22" t="str">
        <f>IF(AND(B1100&gt;=2015,B1100&lt;=2024,C1100=19,G1100=41,I1100=2,K1100="A",L1100="RBUP",M1100&gt;=0.5,M1100&lt;=0.85),"IN","OUT")</f>
        <v>IN</v>
      </c>
    </row>
    <row r="1101" spans="1:33">
      <c r="A1101" s="14" t="s">
        <v>185</v>
      </c>
      <c r="B1101" s="16">
        <v>2016</v>
      </c>
      <c r="C1101" s="16">
        <v>19</v>
      </c>
      <c r="D1101" s="14" t="s">
        <v>80</v>
      </c>
      <c r="E1101" s="16">
        <v>149</v>
      </c>
      <c r="F1101" s="14" t="s">
        <v>160</v>
      </c>
      <c r="G1101" s="16">
        <v>41</v>
      </c>
      <c r="H1101" s="14" t="s">
        <v>186</v>
      </c>
      <c r="I1101" s="16">
        <v>2</v>
      </c>
      <c r="J1101" s="14" t="s">
        <v>83</v>
      </c>
      <c r="K1101" s="14" t="s">
        <v>84</v>
      </c>
      <c r="L1101" s="14" t="s">
        <v>85</v>
      </c>
      <c r="M1101" s="23">
        <v>0.5</v>
      </c>
      <c r="N1101" s="16">
        <v>1</v>
      </c>
      <c r="O1101" s="16">
        <v>0</v>
      </c>
      <c r="P1101" s="16">
        <v>0</v>
      </c>
      <c r="Q1101" s="16">
        <v>0</v>
      </c>
      <c r="R1101" s="16">
        <v>0</v>
      </c>
      <c r="S1101" s="14" t="s">
        <v>86</v>
      </c>
      <c r="T1101" s="16">
        <v>0</v>
      </c>
      <c r="U1101" s="16">
        <v>0</v>
      </c>
      <c r="V1101" s="18">
        <v>0</v>
      </c>
      <c r="W1101" s="18">
        <v>0</v>
      </c>
      <c r="X1101" s="18">
        <v>0</v>
      </c>
      <c r="Y1101" s="18">
        <v>0</v>
      </c>
      <c r="Z1101" s="18">
        <v>0</v>
      </c>
      <c r="AA1101" s="18">
        <v>0</v>
      </c>
      <c r="AB1101" s="18">
        <v>0</v>
      </c>
      <c r="AC1101" s="23">
        <v>0</v>
      </c>
      <c r="AD1101" s="14" t="str">
        <f>IF(E1101=113,"Linn","Iowa ex-Linn")</f>
        <v>Iowa ex-Linn</v>
      </c>
      <c r="AE1101" s="23" t="str">
        <f>IFERROR(AB1101/W1101,"N/M")</f>
        <v>N/M</v>
      </c>
      <c r="AF1101" s="14" t="str">
        <f>B1101&amp;"|"&amp;TEXT(E1101,"000")&amp;"|"&amp;TEXT(M1101,"0.0000")</f>
        <v>2016|149|0.5000</v>
      </c>
      <c r="AG1101" s="22" t="str">
        <f>IF(AND(B1101&gt;=2015,B1101&lt;=2024,C1101=19,G1101=41,I1101=2,K1101="A",L1101="RBUP",M1101&gt;=0.5,M1101&lt;=0.85),"IN","OUT")</f>
        <v>IN</v>
      </c>
    </row>
    <row r="1102" spans="1:33">
      <c r="A1102" s="14" t="s">
        <v>185</v>
      </c>
      <c r="B1102" s="16">
        <v>2016</v>
      </c>
      <c r="C1102" s="16">
        <v>19</v>
      </c>
      <c r="D1102" s="14" t="s">
        <v>80</v>
      </c>
      <c r="E1102" s="16">
        <v>149</v>
      </c>
      <c r="F1102" s="14" t="s">
        <v>160</v>
      </c>
      <c r="G1102" s="16">
        <v>41</v>
      </c>
      <c r="H1102" s="14" t="s">
        <v>186</v>
      </c>
      <c r="I1102" s="16">
        <v>2</v>
      </c>
      <c r="J1102" s="14" t="s">
        <v>83</v>
      </c>
      <c r="K1102" s="14" t="s">
        <v>84</v>
      </c>
      <c r="L1102" s="14" t="s">
        <v>85</v>
      </c>
      <c r="M1102" s="23">
        <v>0.6</v>
      </c>
      <c r="N1102" s="16">
        <v>4</v>
      </c>
      <c r="O1102" s="16">
        <v>4</v>
      </c>
      <c r="P1102" s="16">
        <v>0</v>
      </c>
      <c r="Q1102" s="16">
        <v>5</v>
      </c>
      <c r="R1102" s="16">
        <v>0</v>
      </c>
      <c r="S1102" s="14" t="s">
        <v>86</v>
      </c>
      <c r="T1102" s="16">
        <v>258</v>
      </c>
      <c r="U1102" s="16">
        <v>0</v>
      </c>
      <c r="V1102" s="18">
        <v>98554</v>
      </c>
      <c r="W1102" s="18">
        <v>1445</v>
      </c>
      <c r="X1102" s="18">
        <v>926</v>
      </c>
      <c r="Y1102" s="18">
        <v>0</v>
      </c>
      <c r="Z1102" s="18">
        <v>0</v>
      </c>
      <c r="AA1102" s="18">
        <v>0</v>
      </c>
      <c r="AB1102" s="18">
        <v>0</v>
      </c>
      <c r="AC1102" s="23">
        <v>0</v>
      </c>
      <c r="AD1102" s="14" t="str">
        <f>IF(E1102=113,"Linn","Iowa ex-Linn")</f>
        <v>Iowa ex-Linn</v>
      </c>
      <c r="AE1102" s="23">
        <f>IFERROR(AB1102/W1102,"N/M")</f>
        <v>0.0</v>
      </c>
      <c r="AF1102" s="14" t="str">
        <f>B1102&amp;"|"&amp;TEXT(E1102,"000")&amp;"|"&amp;TEXT(M1102,"0.0000")</f>
        <v>2016|149|0.6000</v>
      </c>
      <c r="AG1102" s="22" t="str">
        <f>IF(AND(B1102&gt;=2015,B1102&lt;=2024,C1102=19,G1102=41,I1102=2,K1102="A",L1102="RBUP",M1102&gt;=0.5,M1102&lt;=0.85),"IN","OUT")</f>
        <v>IN</v>
      </c>
    </row>
    <row r="1103" spans="1:33">
      <c r="A1103" s="14" t="s">
        <v>185</v>
      </c>
      <c r="B1103" s="16">
        <v>2016</v>
      </c>
      <c r="C1103" s="16">
        <v>19</v>
      </c>
      <c r="D1103" s="14" t="s">
        <v>80</v>
      </c>
      <c r="E1103" s="16">
        <v>149</v>
      </c>
      <c r="F1103" s="14" t="s">
        <v>160</v>
      </c>
      <c r="G1103" s="16">
        <v>41</v>
      </c>
      <c r="H1103" s="14" t="s">
        <v>186</v>
      </c>
      <c r="I1103" s="16">
        <v>2</v>
      </c>
      <c r="J1103" s="14" t="s">
        <v>83</v>
      </c>
      <c r="K1103" s="14" t="s">
        <v>84</v>
      </c>
      <c r="L1103" s="14" t="s">
        <v>85</v>
      </c>
      <c r="M1103" s="23">
        <v>0.65</v>
      </c>
      <c r="N1103" s="16">
        <v>16</v>
      </c>
      <c r="O1103" s="16">
        <v>9</v>
      </c>
      <c r="P1103" s="16">
        <v>0</v>
      </c>
      <c r="Q1103" s="16">
        <v>13</v>
      </c>
      <c r="R1103" s="16">
        <v>0</v>
      </c>
      <c r="S1103" s="14" t="s">
        <v>86</v>
      </c>
      <c r="T1103" s="16">
        <v>819</v>
      </c>
      <c r="U1103" s="16">
        <v>0</v>
      </c>
      <c r="V1103" s="18">
        <v>359658</v>
      </c>
      <c r="W1103" s="18">
        <v>7135</v>
      </c>
      <c r="X1103" s="18">
        <v>3015</v>
      </c>
      <c r="Y1103" s="18">
        <v>0</v>
      </c>
      <c r="Z1103" s="18">
        <v>0</v>
      </c>
      <c r="AA1103" s="18">
        <v>0</v>
      </c>
      <c r="AB1103" s="18">
        <v>0</v>
      </c>
      <c r="AC1103" s="23">
        <v>0</v>
      </c>
      <c r="AD1103" s="14" t="str">
        <f>IF(E1103=113,"Linn","Iowa ex-Linn")</f>
        <v>Iowa ex-Linn</v>
      </c>
      <c r="AE1103" s="23">
        <f>IFERROR(AB1103/W1103,"N/M")</f>
        <v>0.0</v>
      </c>
      <c r="AF1103" s="14" t="str">
        <f>B1103&amp;"|"&amp;TEXT(E1103,"000")&amp;"|"&amp;TEXT(M1103,"0.0000")</f>
        <v>2016|149|0.6500</v>
      </c>
      <c r="AG1103" s="22" t="str">
        <f>IF(AND(B1103&gt;=2015,B1103&lt;=2024,C1103=19,G1103=41,I1103=2,K1103="A",L1103="RBUP",M1103&gt;=0.5,M1103&lt;=0.85),"IN","OUT")</f>
        <v>IN</v>
      </c>
    </row>
    <row r="1104" spans="1:33">
      <c r="A1104" s="14" t="s">
        <v>185</v>
      </c>
      <c r="B1104" s="16">
        <v>2016</v>
      </c>
      <c r="C1104" s="16">
        <v>19</v>
      </c>
      <c r="D1104" s="14" t="s">
        <v>80</v>
      </c>
      <c r="E1104" s="16">
        <v>149</v>
      </c>
      <c r="F1104" s="14" t="s">
        <v>160</v>
      </c>
      <c r="G1104" s="16">
        <v>41</v>
      </c>
      <c r="H1104" s="14" t="s">
        <v>186</v>
      </c>
      <c r="I1104" s="16">
        <v>2</v>
      </c>
      <c r="J1104" s="14" t="s">
        <v>83</v>
      </c>
      <c r="K1104" s="14" t="s">
        <v>84</v>
      </c>
      <c r="L1104" s="14" t="s">
        <v>85</v>
      </c>
      <c r="M1104" s="23">
        <v>0.7</v>
      </c>
      <c r="N1104" s="16">
        <v>52</v>
      </c>
      <c r="O1104" s="16">
        <v>42</v>
      </c>
      <c r="P1104" s="16">
        <v>2</v>
      </c>
      <c r="Q1104" s="16">
        <v>104</v>
      </c>
      <c r="R1104" s="16">
        <v>2</v>
      </c>
      <c r="S1104" s="14" t="s">
        <v>86</v>
      </c>
      <c r="T1104" s="16">
        <v>6707</v>
      </c>
      <c r="U1104" s="16">
        <v>0</v>
      </c>
      <c r="V1104" s="18">
        <v>3662855</v>
      </c>
      <c r="W1104" s="18">
        <v>118309</v>
      </c>
      <c r="X1104" s="18">
        <v>75331</v>
      </c>
      <c r="Y1104" s="18">
        <v>0</v>
      </c>
      <c r="Z1104" s="18">
        <v>0</v>
      </c>
      <c r="AA1104" s="18">
        <v>0</v>
      </c>
      <c r="AB1104" s="18">
        <v>52450</v>
      </c>
      <c r="AC1104" s="23">
        <v>0.44</v>
      </c>
      <c r="AD1104" s="14" t="str">
        <f>IF(E1104=113,"Linn","Iowa ex-Linn")</f>
        <v>Iowa ex-Linn</v>
      </c>
      <c r="AE1104" s="23">
        <f>IFERROR(AB1104/W1104,"N/M")</f>
        <v>0.4433306003769789</v>
      </c>
      <c r="AF1104" s="14" t="str">
        <f>B1104&amp;"|"&amp;TEXT(E1104,"000")&amp;"|"&amp;TEXT(M1104,"0.0000")</f>
        <v>2016|149|0.7000</v>
      </c>
      <c r="AG1104" s="22" t="str">
        <f>IF(AND(B1104&gt;=2015,B1104&lt;=2024,C1104=19,G1104=41,I1104=2,K1104="A",L1104="RBUP",M1104&gt;=0.5,M1104&lt;=0.85),"IN","OUT")</f>
        <v>IN</v>
      </c>
    </row>
    <row r="1105" spans="1:33">
      <c r="A1105" s="14" t="s">
        <v>185</v>
      </c>
      <c r="B1105" s="16">
        <v>2016</v>
      </c>
      <c r="C1105" s="16">
        <v>19</v>
      </c>
      <c r="D1105" s="14" t="s">
        <v>80</v>
      </c>
      <c r="E1105" s="16">
        <v>149</v>
      </c>
      <c r="F1105" s="14" t="s">
        <v>160</v>
      </c>
      <c r="G1105" s="16">
        <v>41</v>
      </c>
      <c r="H1105" s="14" t="s">
        <v>186</v>
      </c>
      <c r="I1105" s="16">
        <v>2</v>
      </c>
      <c r="J1105" s="14" t="s">
        <v>83</v>
      </c>
      <c r="K1105" s="14" t="s">
        <v>84</v>
      </c>
      <c r="L1105" s="14" t="s">
        <v>85</v>
      </c>
      <c r="M1105" s="23">
        <v>0.75</v>
      </c>
      <c r="N1105" s="16">
        <v>187</v>
      </c>
      <c r="O1105" s="16">
        <v>153</v>
      </c>
      <c r="P1105" s="16">
        <v>16</v>
      </c>
      <c r="Q1105" s="16">
        <v>250</v>
      </c>
      <c r="R1105" s="16">
        <v>17</v>
      </c>
      <c r="S1105" s="14" t="s">
        <v>86</v>
      </c>
      <c r="T1105" s="16">
        <v>21608</v>
      </c>
      <c r="U1105" s="16">
        <v>0</v>
      </c>
      <c r="V1105" s="18">
        <v>11905331</v>
      </c>
      <c r="W1105" s="18">
        <v>515597</v>
      </c>
      <c r="X1105" s="18">
        <v>316411</v>
      </c>
      <c r="Y1105" s="18">
        <v>0</v>
      </c>
      <c r="Z1105" s="18">
        <v>0</v>
      </c>
      <c r="AA1105" s="18">
        <v>0</v>
      </c>
      <c r="AB1105" s="18">
        <v>85495</v>
      </c>
      <c r="AC1105" s="23">
        <v>0.17</v>
      </c>
      <c r="AD1105" s="14" t="str">
        <f>IF(E1105=113,"Linn","Iowa ex-Linn")</f>
        <v>Iowa ex-Linn</v>
      </c>
      <c r="AE1105" s="23">
        <f>IFERROR(AB1105/W1105,"N/M")</f>
        <v>0.16581748924062786</v>
      </c>
      <c r="AF1105" s="14" t="str">
        <f>B1105&amp;"|"&amp;TEXT(E1105,"000")&amp;"|"&amp;TEXT(M1105,"0.0000")</f>
        <v>2016|149|0.7500</v>
      </c>
      <c r="AG1105" s="22" t="str">
        <f>IF(AND(B1105&gt;=2015,B1105&lt;=2024,C1105=19,G1105=41,I1105=2,K1105="A",L1105="RBUP",M1105&gt;=0.5,M1105&lt;=0.85),"IN","OUT")</f>
        <v>IN</v>
      </c>
    </row>
    <row r="1106" spans="1:33">
      <c r="A1106" s="14" t="s">
        <v>185</v>
      </c>
      <c r="B1106" s="16">
        <v>2016</v>
      </c>
      <c r="C1106" s="16">
        <v>19</v>
      </c>
      <c r="D1106" s="14" t="s">
        <v>80</v>
      </c>
      <c r="E1106" s="16">
        <v>149</v>
      </c>
      <c r="F1106" s="14" t="s">
        <v>160</v>
      </c>
      <c r="G1106" s="16">
        <v>41</v>
      </c>
      <c r="H1106" s="14" t="s">
        <v>186</v>
      </c>
      <c r="I1106" s="16">
        <v>2</v>
      </c>
      <c r="J1106" s="14" t="s">
        <v>83</v>
      </c>
      <c r="K1106" s="14" t="s">
        <v>84</v>
      </c>
      <c r="L1106" s="14" t="s">
        <v>85</v>
      </c>
      <c r="M1106" s="23">
        <v>0.8</v>
      </c>
      <c r="N1106" s="16">
        <v>458</v>
      </c>
      <c r="O1106" s="16">
        <v>401</v>
      </c>
      <c r="P1106" s="16">
        <v>33</v>
      </c>
      <c r="Q1106" s="16">
        <v>693</v>
      </c>
      <c r="R1106" s="16">
        <v>44</v>
      </c>
      <c r="S1106" s="14" t="s">
        <v>86</v>
      </c>
      <c r="T1106" s="16">
        <v>82081</v>
      </c>
      <c r="U1106" s="16">
        <v>0</v>
      </c>
      <c r="V1106" s="18">
        <v>50110172</v>
      </c>
      <c r="W1106" s="18">
        <v>2664345</v>
      </c>
      <c r="X1106" s="18">
        <v>1569205</v>
      </c>
      <c r="Y1106" s="18">
        <v>0</v>
      </c>
      <c r="Z1106" s="18">
        <v>0</v>
      </c>
      <c r="AA1106" s="18">
        <v>0</v>
      </c>
      <c r="AB1106" s="18">
        <v>932379</v>
      </c>
      <c r="AC1106" s="23">
        <v>0.35</v>
      </c>
      <c r="AD1106" s="14" t="str">
        <f>IF(E1106=113,"Linn","Iowa ex-Linn")</f>
        <v>Iowa ex-Linn</v>
      </c>
      <c r="AE1106" s="23">
        <f>IFERROR(AB1106/W1106,"N/M")</f>
        <v>0.34994679743051293</v>
      </c>
      <c r="AF1106" s="14" t="str">
        <f>B1106&amp;"|"&amp;TEXT(E1106,"000")&amp;"|"&amp;TEXT(M1106,"0.0000")</f>
        <v>2016|149|0.8000</v>
      </c>
      <c r="AG1106" s="22" t="str">
        <f>IF(AND(B1106&gt;=2015,B1106&lt;=2024,C1106=19,G1106=41,I1106=2,K1106="A",L1106="RBUP",M1106&gt;=0.5,M1106&lt;=0.85),"IN","OUT")</f>
        <v>IN</v>
      </c>
    </row>
    <row r="1107" spans="1:33">
      <c r="A1107" s="14" t="s">
        <v>185</v>
      </c>
      <c r="B1107" s="16">
        <v>2016</v>
      </c>
      <c r="C1107" s="16">
        <v>19</v>
      </c>
      <c r="D1107" s="14" t="s">
        <v>80</v>
      </c>
      <c r="E1107" s="16">
        <v>149</v>
      </c>
      <c r="F1107" s="14" t="s">
        <v>160</v>
      </c>
      <c r="G1107" s="16">
        <v>41</v>
      </c>
      <c r="H1107" s="14" t="s">
        <v>186</v>
      </c>
      <c r="I1107" s="16">
        <v>2</v>
      </c>
      <c r="J1107" s="14" t="s">
        <v>83</v>
      </c>
      <c r="K1107" s="14" t="s">
        <v>84</v>
      </c>
      <c r="L1107" s="14" t="s">
        <v>85</v>
      </c>
      <c r="M1107" s="23">
        <v>0.85</v>
      </c>
      <c r="N1107" s="16">
        <v>577</v>
      </c>
      <c r="O1107" s="16">
        <v>494</v>
      </c>
      <c r="P1107" s="16">
        <v>95</v>
      </c>
      <c r="Q1107" s="16">
        <v>1199</v>
      </c>
      <c r="R1107" s="16">
        <v>139</v>
      </c>
      <c r="S1107" s="14" t="s">
        <v>86</v>
      </c>
      <c r="T1107" s="16">
        <v>110598</v>
      </c>
      <c r="U1107" s="16">
        <v>0</v>
      </c>
      <c r="V1107" s="18">
        <v>71384706</v>
      </c>
      <c r="W1107" s="18">
        <v>4764023</v>
      </c>
      <c r="X1107" s="18">
        <v>2117597</v>
      </c>
      <c r="Y1107" s="18">
        <v>0</v>
      </c>
      <c r="Z1107" s="18">
        <v>0</v>
      </c>
      <c r="AA1107" s="18">
        <v>0</v>
      </c>
      <c r="AB1107" s="18">
        <v>1075290</v>
      </c>
      <c r="AC1107" s="23">
        <v>0.23</v>
      </c>
      <c r="AD1107" s="14" t="str">
        <f>IF(E1107=113,"Linn","Iowa ex-Linn")</f>
        <v>Iowa ex-Linn</v>
      </c>
      <c r="AE1107" s="23">
        <f>IFERROR(AB1107/W1107,"N/M")</f>
        <v>0.22571049719953074</v>
      </c>
      <c r="AF1107" s="14" t="str">
        <f>B1107&amp;"|"&amp;TEXT(E1107,"000")&amp;"|"&amp;TEXT(M1107,"0.0000")</f>
        <v>2016|149|0.8500</v>
      </c>
      <c r="AG1107" s="22" t="str">
        <f>IF(AND(B1107&gt;=2015,B1107&lt;=2024,C1107=19,G1107=41,I1107=2,K1107="A",L1107="RBUP",M1107&gt;=0.5,M1107&lt;=0.85),"IN","OUT")</f>
        <v>IN</v>
      </c>
    </row>
    <row r="1108" spans="1:33">
      <c r="A1108" s="14" t="s">
        <v>185</v>
      </c>
      <c r="B1108" s="16">
        <v>2016</v>
      </c>
      <c r="C1108" s="16">
        <v>19</v>
      </c>
      <c r="D1108" s="14" t="s">
        <v>80</v>
      </c>
      <c r="E1108" s="16">
        <v>151</v>
      </c>
      <c r="F1108" s="14" t="s">
        <v>161</v>
      </c>
      <c r="G1108" s="16">
        <v>41</v>
      </c>
      <c r="H1108" s="14" t="s">
        <v>186</v>
      </c>
      <c r="I1108" s="16">
        <v>2</v>
      </c>
      <c r="J1108" s="14" t="s">
        <v>83</v>
      </c>
      <c r="K1108" s="14" t="s">
        <v>84</v>
      </c>
      <c r="L1108" s="14" t="s">
        <v>85</v>
      </c>
      <c r="M1108" s="23">
        <v>0.6</v>
      </c>
      <c r="N1108" s="16">
        <v>2</v>
      </c>
      <c r="O1108" s="16">
        <v>2</v>
      </c>
      <c r="P1108" s="16">
        <v>0</v>
      </c>
      <c r="Q1108" s="16">
        <v>8</v>
      </c>
      <c r="R1108" s="16">
        <v>0</v>
      </c>
      <c r="S1108" s="14" t="s">
        <v>86</v>
      </c>
      <c r="T1108" s="16">
        <v>334</v>
      </c>
      <c r="U1108" s="16">
        <v>0</v>
      </c>
      <c r="V1108" s="18">
        <v>139841</v>
      </c>
      <c r="W1108" s="18">
        <v>1475</v>
      </c>
      <c r="X1108" s="18">
        <v>944</v>
      </c>
      <c r="Y1108" s="18">
        <v>0</v>
      </c>
      <c r="Z1108" s="18">
        <v>0</v>
      </c>
      <c r="AA1108" s="18">
        <v>0</v>
      </c>
      <c r="AB1108" s="18">
        <v>0</v>
      </c>
      <c r="AC1108" s="23">
        <v>0</v>
      </c>
      <c r="AD1108" s="14" t="str">
        <f>IF(E1108=113,"Linn","Iowa ex-Linn")</f>
        <v>Iowa ex-Linn</v>
      </c>
      <c r="AE1108" s="23">
        <f>IFERROR(AB1108/W1108,"N/M")</f>
        <v>0.0</v>
      </c>
      <c r="AF1108" s="14" t="str">
        <f>B1108&amp;"|"&amp;TEXT(E1108,"000")&amp;"|"&amp;TEXT(M1108,"0.0000")</f>
        <v>2016|151|0.6000</v>
      </c>
      <c r="AG1108" s="22" t="str">
        <f>IF(AND(B1108&gt;=2015,B1108&lt;=2024,C1108=19,G1108=41,I1108=2,K1108="A",L1108="RBUP",M1108&gt;=0.5,M1108&lt;=0.85),"IN","OUT")</f>
        <v>IN</v>
      </c>
    </row>
    <row r="1109" spans="1:33">
      <c r="A1109" s="14" t="s">
        <v>185</v>
      </c>
      <c r="B1109" s="16">
        <v>2016</v>
      </c>
      <c r="C1109" s="16">
        <v>19</v>
      </c>
      <c r="D1109" s="14" t="s">
        <v>80</v>
      </c>
      <c r="E1109" s="16">
        <v>151</v>
      </c>
      <c r="F1109" s="14" t="s">
        <v>161</v>
      </c>
      <c r="G1109" s="16">
        <v>41</v>
      </c>
      <c r="H1109" s="14" t="s">
        <v>186</v>
      </c>
      <c r="I1109" s="16">
        <v>2</v>
      </c>
      <c r="J1109" s="14" t="s">
        <v>83</v>
      </c>
      <c r="K1109" s="14" t="s">
        <v>84</v>
      </c>
      <c r="L1109" s="14" t="s">
        <v>85</v>
      </c>
      <c r="M1109" s="23">
        <v>0.65</v>
      </c>
      <c r="N1109" s="16">
        <v>17</v>
      </c>
      <c r="O1109" s="16">
        <v>17</v>
      </c>
      <c r="P1109" s="16">
        <v>2</v>
      </c>
      <c r="Q1109" s="16">
        <v>21</v>
      </c>
      <c r="R1109" s="16">
        <v>2</v>
      </c>
      <c r="S1109" s="14" t="s">
        <v>86</v>
      </c>
      <c r="T1109" s="16">
        <v>1427</v>
      </c>
      <c r="U1109" s="16">
        <v>0</v>
      </c>
      <c r="V1109" s="18">
        <v>682545</v>
      </c>
      <c r="W1109" s="18">
        <v>8169</v>
      </c>
      <c r="X1109" s="18">
        <v>5593</v>
      </c>
      <c r="Y1109" s="18">
        <v>0</v>
      </c>
      <c r="Z1109" s="18">
        <v>0</v>
      </c>
      <c r="AA1109" s="18">
        <v>0</v>
      </c>
      <c r="AB1109" s="18">
        <v>10104</v>
      </c>
      <c r="AC1109" s="23">
        <v>1.24</v>
      </c>
      <c r="AD1109" s="14" t="str">
        <f>IF(E1109=113,"Linn","Iowa ex-Linn")</f>
        <v>Iowa ex-Linn</v>
      </c>
      <c r="AE1109" s="23">
        <f>IFERROR(AB1109/W1109,"N/M")</f>
        <v>1.2368710980536173</v>
      </c>
      <c r="AF1109" s="14" t="str">
        <f>B1109&amp;"|"&amp;TEXT(E1109,"000")&amp;"|"&amp;TEXT(M1109,"0.0000")</f>
        <v>2016|151|0.6500</v>
      </c>
      <c r="AG1109" s="22" t="str">
        <f>IF(AND(B1109&gt;=2015,B1109&lt;=2024,C1109=19,G1109=41,I1109=2,K1109="A",L1109="RBUP",M1109&gt;=0.5,M1109&lt;=0.85),"IN","OUT")</f>
        <v>IN</v>
      </c>
    </row>
    <row r="1110" spans="1:33">
      <c r="A1110" s="14" t="s">
        <v>185</v>
      </c>
      <c r="B1110" s="16">
        <v>2016</v>
      </c>
      <c r="C1110" s="16">
        <v>19</v>
      </c>
      <c r="D1110" s="14" t="s">
        <v>80</v>
      </c>
      <c r="E1110" s="16">
        <v>151</v>
      </c>
      <c r="F1110" s="14" t="s">
        <v>161</v>
      </c>
      <c r="G1110" s="16">
        <v>41</v>
      </c>
      <c r="H1110" s="14" t="s">
        <v>186</v>
      </c>
      <c r="I1110" s="16">
        <v>2</v>
      </c>
      <c r="J1110" s="14" t="s">
        <v>83</v>
      </c>
      <c r="K1110" s="14" t="s">
        <v>84</v>
      </c>
      <c r="L1110" s="14" t="s">
        <v>85</v>
      </c>
      <c r="M1110" s="23">
        <v>0.7</v>
      </c>
      <c r="N1110" s="16">
        <v>22</v>
      </c>
      <c r="O1110" s="16">
        <v>20</v>
      </c>
      <c r="P1110" s="16">
        <v>2</v>
      </c>
      <c r="Q1110" s="16">
        <v>27</v>
      </c>
      <c r="R1110" s="16">
        <v>2</v>
      </c>
      <c r="S1110" s="14" t="s">
        <v>86</v>
      </c>
      <c r="T1110" s="16">
        <v>1413</v>
      </c>
      <c r="U1110" s="16">
        <v>0</v>
      </c>
      <c r="V1110" s="18">
        <v>708619</v>
      </c>
      <c r="W1110" s="18">
        <v>17608</v>
      </c>
      <c r="X1110" s="18">
        <v>10980</v>
      </c>
      <c r="Y1110" s="18">
        <v>0</v>
      </c>
      <c r="Z1110" s="18">
        <v>0</v>
      </c>
      <c r="AA1110" s="18">
        <v>0</v>
      </c>
      <c r="AB1110" s="18">
        <v>660</v>
      </c>
      <c r="AC1110" s="23">
        <v>0.04</v>
      </c>
      <c r="AD1110" s="14" t="str">
        <f>IF(E1110=113,"Linn","Iowa ex-Linn")</f>
        <v>Iowa ex-Linn</v>
      </c>
      <c r="AE1110" s="23">
        <f>IFERROR(AB1110/W1110,"N/M")</f>
        <v>0.03748296228986824</v>
      </c>
      <c r="AF1110" s="14" t="str">
        <f>B1110&amp;"|"&amp;TEXT(E1110,"000")&amp;"|"&amp;TEXT(M1110,"0.0000")</f>
        <v>2016|151|0.7000</v>
      </c>
      <c r="AG1110" s="22" t="str">
        <f>IF(AND(B1110&gt;=2015,B1110&lt;=2024,C1110=19,G1110=41,I1110=2,K1110="A",L1110="RBUP",M1110&gt;=0.5,M1110&lt;=0.85),"IN","OUT")</f>
        <v>IN</v>
      </c>
    </row>
    <row r="1111" spans="1:33">
      <c r="A1111" s="14" t="s">
        <v>185</v>
      </c>
      <c r="B1111" s="16">
        <v>2016</v>
      </c>
      <c r="C1111" s="16">
        <v>19</v>
      </c>
      <c r="D1111" s="14" t="s">
        <v>80</v>
      </c>
      <c r="E1111" s="16">
        <v>151</v>
      </c>
      <c r="F1111" s="14" t="s">
        <v>161</v>
      </c>
      <c r="G1111" s="16">
        <v>41</v>
      </c>
      <c r="H1111" s="14" t="s">
        <v>186</v>
      </c>
      <c r="I1111" s="16">
        <v>2</v>
      </c>
      <c r="J1111" s="14" t="s">
        <v>83</v>
      </c>
      <c r="K1111" s="14" t="s">
        <v>84</v>
      </c>
      <c r="L1111" s="14" t="s">
        <v>85</v>
      </c>
      <c r="M1111" s="23">
        <v>0.75</v>
      </c>
      <c r="N1111" s="16">
        <v>120</v>
      </c>
      <c r="O1111" s="16">
        <v>102</v>
      </c>
      <c r="P1111" s="16">
        <v>16</v>
      </c>
      <c r="Q1111" s="16">
        <v>175</v>
      </c>
      <c r="R1111" s="16">
        <v>18</v>
      </c>
      <c r="S1111" s="14" t="s">
        <v>86</v>
      </c>
      <c r="T1111" s="16">
        <v>16843</v>
      </c>
      <c r="U1111" s="16">
        <v>0</v>
      </c>
      <c r="V1111" s="18">
        <v>9639173</v>
      </c>
      <c r="W1111" s="18">
        <v>263620</v>
      </c>
      <c r="X1111" s="18">
        <v>166915</v>
      </c>
      <c r="Y1111" s="18">
        <v>0</v>
      </c>
      <c r="Z1111" s="18">
        <v>0</v>
      </c>
      <c r="AA1111" s="18">
        <v>0</v>
      </c>
      <c r="AB1111" s="18">
        <v>57259</v>
      </c>
      <c r="AC1111" s="23">
        <v>0.22</v>
      </c>
      <c r="AD1111" s="14" t="str">
        <f>IF(E1111=113,"Linn","Iowa ex-Linn")</f>
        <v>Iowa ex-Linn</v>
      </c>
      <c r="AE1111" s="23">
        <f>IFERROR(AB1111/W1111,"N/M")</f>
        <v>0.2172027918974281</v>
      </c>
      <c r="AF1111" s="14" t="str">
        <f>B1111&amp;"|"&amp;TEXT(E1111,"000")&amp;"|"&amp;TEXT(M1111,"0.0000")</f>
        <v>2016|151|0.7500</v>
      </c>
      <c r="AG1111" s="22" t="str">
        <f>IF(AND(B1111&gt;=2015,B1111&lt;=2024,C1111=19,G1111=41,I1111=2,K1111="A",L1111="RBUP",M1111&gt;=0.5,M1111&lt;=0.85),"IN","OUT")</f>
        <v>IN</v>
      </c>
    </row>
    <row r="1112" spans="1:33">
      <c r="A1112" s="14" t="s">
        <v>185</v>
      </c>
      <c r="B1112" s="16">
        <v>2016</v>
      </c>
      <c r="C1112" s="16">
        <v>19</v>
      </c>
      <c r="D1112" s="14" t="s">
        <v>80</v>
      </c>
      <c r="E1112" s="16">
        <v>151</v>
      </c>
      <c r="F1112" s="14" t="s">
        <v>161</v>
      </c>
      <c r="G1112" s="16">
        <v>41</v>
      </c>
      <c r="H1112" s="14" t="s">
        <v>186</v>
      </c>
      <c r="I1112" s="16">
        <v>2</v>
      </c>
      <c r="J1112" s="14" t="s">
        <v>83</v>
      </c>
      <c r="K1112" s="14" t="s">
        <v>84</v>
      </c>
      <c r="L1112" s="14" t="s">
        <v>85</v>
      </c>
      <c r="M1112" s="23">
        <v>0.8</v>
      </c>
      <c r="N1112" s="16">
        <v>436</v>
      </c>
      <c r="O1112" s="16">
        <v>386</v>
      </c>
      <c r="P1112" s="16">
        <v>95</v>
      </c>
      <c r="Q1112" s="16">
        <v>804</v>
      </c>
      <c r="R1112" s="16">
        <v>124</v>
      </c>
      <c r="S1112" s="14" t="s">
        <v>86</v>
      </c>
      <c r="T1112" s="16">
        <v>65405</v>
      </c>
      <c r="U1112" s="16">
        <v>0</v>
      </c>
      <c r="V1112" s="18">
        <v>38944456</v>
      </c>
      <c r="W1112" s="18">
        <v>1634119</v>
      </c>
      <c r="X1112" s="18">
        <v>869935</v>
      </c>
      <c r="Y1112" s="18">
        <v>0</v>
      </c>
      <c r="Z1112" s="18">
        <v>0</v>
      </c>
      <c r="AA1112" s="18">
        <v>0</v>
      </c>
      <c r="AB1112" s="18">
        <v>149402</v>
      </c>
      <c r="AC1112" s="23">
        <v>0.09</v>
      </c>
      <c r="AD1112" s="14" t="str">
        <f>IF(E1112=113,"Linn","Iowa ex-Linn")</f>
        <v>Iowa ex-Linn</v>
      </c>
      <c r="AE1112" s="23">
        <f>IFERROR(AB1112/W1112,"N/M")</f>
        <v>0.09142663416801347</v>
      </c>
      <c r="AF1112" s="14" t="str">
        <f>B1112&amp;"|"&amp;TEXT(E1112,"000")&amp;"|"&amp;TEXT(M1112,"0.0000")</f>
        <v>2016|151|0.8000</v>
      </c>
      <c r="AG1112" s="22" t="str">
        <f>IF(AND(B1112&gt;=2015,B1112&lt;=2024,C1112=19,G1112=41,I1112=2,K1112="A",L1112="RBUP",M1112&gt;=0.5,M1112&lt;=0.85),"IN","OUT")</f>
        <v>IN</v>
      </c>
    </row>
    <row r="1113" spans="1:33">
      <c r="A1113" s="14" t="s">
        <v>185</v>
      </c>
      <c r="B1113" s="16">
        <v>2016</v>
      </c>
      <c r="C1113" s="16">
        <v>19</v>
      </c>
      <c r="D1113" s="14" t="s">
        <v>80</v>
      </c>
      <c r="E1113" s="16">
        <v>151</v>
      </c>
      <c r="F1113" s="14" t="s">
        <v>161</v>
      </c>
      <c r="G1113" s="16">
        <v>41</v>
      </c>
      <c r="H1113" s="14" t="s">
        <v>186</v>
      </c>
      <c r="I1113" s="16">
        <v>2</v>
      </c>
      <c r="J1113" s="14" t="s">
        <v>83</v>
      </c>
      <c r="K1113" s="14" t="s">
        <v>84</v>
      </c>
      <c r="L1113" s="14" t="s">
        <v>85</v>
      </c>
      <c r="M1113" s="23">
        <v>0.85</v>
      </c>
      <c r="N1113" s="16">
        <v>435</v>
      </c>
      <c r="O1113" s="16">
        <v>375</v>
      </c>
      <c r="P1113" s="16">
        <v>79</v>
      </c>
      <c r="Q1113" s="16">
        <v>733</v>
      </c>
      <c r="R1113" s="16">
        <v>110</v>
      </c>
      <c r="S1113" s="14" t="s">
        <v>86</v>
      </c>
      <c r="T1113" s="16">
        <v>78815</v>
      </c>
      <c r="U1113" s="16">
        <v>0</v>
      </c>
      <c r="V1113" s="18">
        <v>49990211</v>
      </c>
      <c r="W1113" s="18">
        <v>2563100</v>
      </c>
      <c r="X1113" s="18">
        <v>1130300</v>
      </c>
      <c r="Y1113" s="18">
        <v>0</v>
      </c>
      <c r="Z1113" s="18">
        <v>0</v>
      </c>
      <c r="AA1113" s="18">
        <v>0</v>
      </c>
      <c r="AB1113" s="18">
        <v>238148</v>
      </c>
      <c r="AC1113" s="23">
        <v>0.09</v>
      </c>
      <c r="AD1113" s="14" t="str">
        <f>IF(E1113=113,"Linn","Iowa ex-Linn")</f>
        <v>Iowa ex-Linn</v>
      </c>
      <c r="AE1113" s="23">
        <f>IFERROR(AB1113/W1113,"N/M")</f>
        <v>0.09291404939331278</v>
      </c>
      <c r="AF1113" s="14" t="str">
        <f>B1113&amp;"|"&amp;TEXT(E1113,"000")&amp;"|"&amp;TEXT(M1113,"0.0000")</f>
        <v>2016|151|0.8500</v>
      </c>
      <c r="AG1113" s="22" t="str">
        <f>IF(AND(B1113&gt;=2015,B1113&lt;=2024,C1113=19,G1113=41,I1113=2,K1113="A",L1113="RBUP",M1113&gt;=0.5,M1113&lt;=0.85),"IN","OUT")</f>
        <v>IN</v>
      </c>
    </row>
    <row r="1114" spans="1:33">
      <c r="A1114" s="14" t="s">
        <v>185</v>
      </c>
      <c r="B1114" s="16">
        <v>2016</v>
      </c>
      <c r="C1114" s="16">
        <v>19</v>
      </c>
      <c r="D1114" s="14" t="s">
        <v>80</v>
      </c>
      <c r="E1114" s="16">
        <v>153</v>
      </c>
      <c r="F1114" s="14" t="s">
        <v>162</v>
      </c>
      <c r="G1114" s="16">
        <v>41</v>
      </c>
      <c r="H1114" s="14" t="s">
        <v>186</v>
      </c>
      <c r="I1114" s="16">
        <v>2</v>
      </c>
      <c r="J1114" s="14" t="s">
        <v>83</v>
      </c>
      <c r="K1114" s="14" t="s">
        <v>84</v>
      </c>
      <c r="L1114" s="14" t="s">
        <v>85</v>
      </c>
      <c r="M1114" s="23">
        <v>0.5</v>
      </c>
      <c r="N1114" s="16">
        <v>2</v>
      </c>
      <c r="O1114" s="16">
        <v>2</v>
      </c>
      <c r="P1114" s="16">
        <v>0</v>
      </c>
      <c r="Q1114" s="16">
        <v>2</v>
      </c>
      <c r="R1114" s="16">
        <v>0</v>
      </c>
      <c r="S1114" s="14" t="s">
        <v>86</v>
      </c>
      <c r="T1114" s="16">
        <v>24</v>
      </c>
      <c r="U1114" s="16">
        <v>0</v>
      </c>
      <c r="V1114" s="18">
        <v>9574</v>
      </c>
      <c r="W1114" s="18">
        <v>70</v>
      </c>
      <c r="X1114" s="18">
        <v>46</v>
      </c>
      <c r="Y1114" s="18">
        <v>0</v>
      </c>
      <c r="Z1114" s="18">
        <v>0</v>
      </c>
      <c r="AA1114" s="18">
        <v>0</v>
      </c>
      <c r="AB1114" s="18">
        <v>0</v>
      </c>
      <c r="AC1114" s="23">
        <v>0</v>
      </c>
      <c r="AD1114" s="14" t="str">
        <f>IF(E1114=113,"Linn","Iowa ex-Linn")</f>
        <v>Iowa ex-Linn</v>
      </c>
      <c r="AE1114" s="23">
        <f>IFERROR(AB1114/W1114,"N/M")</f>
        <v>0.0</v>
      </c>
      <c r="AF1114" s="14" t="str">
        <f>B1114&amp;"|"&amp;TEXT(E1114,"000")&amp;"|"&amp;TEXT(M1114,"0.0000")</f>
        <v>2016|153|0.5000</v>
      </c>
      <c r="AG1114" s="22" t="str">
        <f>IF(AND(B1114&gt;=2015,B1114&lt;=2024,C1114=19,G1114=41,I1114=2,K1114="A",L1114="RBUP",M1114&gt;=0.5,M1114&lt;=0.85),"IN","OUT")</f>
        <v>IN</v>
      </c>
    </row>
    <row r="1115" spans="1:33">
      <c r="A1115" s="14" t="s">
        <v>185</v>
      </c>
      <c r="B1115" s="16">
        <v>2016</v>
      </c>
      <c r="C1115" s="16">
        <v>19</v>
      </c>
      <c r="D1115" s="14" t="s">
        <v>80</v>
      </c>
      <c r="E1115" s="16">
        <v>153</v>
      </c>
      <c r="F1115" s="14" t="s">
        <v>162</v>
      </c>
      <c r="G1115" s="16">
        <v>41</v>
      </c>
      <c r="H1115" s="14" t="s">
        <v>186</v>
      </c>
      <c r="I1115" s="16">
        <v>2</v>
      </c>
      <c r="J1115" s="14" t="s">
        <v>83</v>
      </c>
      <c r="K1115" s="14" t="s">
        <v>84</v>
      </c>
      <c r="L1115" s="14" t="s">
        <v>85</v>
      </c>
      <c r="M1115" s="23">
        <v>0.6</v>
      </c>
      <c r="N1115" s="16">
        <v>1</v>
      </c>
      <c r="O1115" s="16">
        <v>1</v>
      </c>
      <c r="P1115" s="16">
        <v>0</v>
      </c>
      <c r="Q1115" s="16">
        <v>1</v>
      </c>
      <c r="R1115" s="16">
        <v>0</v>
      </c>
      <c r="S1115" s="14" t="s">
        <v>86</v>
      </c>
      <c r="T1115" s="16">
        <v>18</v>
      </c>
      <c r="U1115" s="16">
        <v>0</v>
      </c>
      <c r="V1115" s="18">
        <v>7735</v>
      </c>
      <c r="W1115" s="18">
        <v>131</v>
      </c>
      <c r="X1115" s="18">
        <v>84</v>
      </c>
      <c r="Y1115" s="18">
        <v>0</v>
      </c>
      <c r="Z1115" s="18">
        <v>0</v>
      </c>
      <c r="AA1115" s="18">
        <v>0</v>
      </c>
      <c r="AB1115" s="18">
        <v>0</v>
      </c>
      <c r="AC1115" s="23">
        <v>0</v>
      </c>
      <c r="AD1115" s="14" t="str">
        <f>IF(E1115=113,"Linn","Iowa ex-Linn")</f>
        <v>Iowa ex-Linn</v>
      </c>
      <c r="AE1115" s="23">
        <f>IFERROR(AB1115/W1115,"N/M")</f>
        <v>0.0</v>
      </c>
      <c r="AF1115" s="14" t="str">
        <f>B1115&amp;"|"&amp;TEXT(E1115,"000")&amp;"|"&amp;TEXT(M1115,"0.0000")</f>
        <v>2016|153|0.6000</v>
      </c>
      <c r="AG1115" s="22" t="str">
        <f>IF(AND(B1115&gt;=2015,B1115&lt;=2024,C1115=19,G1115=41,I1115=2,K1115="A",L1115="RBUP",M1115&gt;=0.5,M1115&lt;=0.85),"IN","OUT")</f>
        <v>IN</v>
      </c>
    </row>
    <row r="1116" spans="1:33">
      <c r="A1116" s="14" t="s">
        <v>185</v>
      </c>
      <c r="B1116" s="16">
        <v>2016</v>
      </c>
      <c r="C1116" s="16">
        <v>19</v>
      </c>
      <c r="D1116" s="14" t="s">
        <v>80</v>
      </c>
      <c r="E1116" s="16">
        <v>153</v>
      </c>
      <c r="F1116" s="14" t="s">
        <v>162</v>
      </c>
      <c r="G1116" s="16">
        <v>41</v>
      </c>
      <c r="H1116" s="14" t="s">
        <v>186</v>
      </c>
      <c r="I1116" s="16">
        <v>2</v>
      </c>
      <c r="J1116" s="14" t="s">
        <v>83</v>
      </c>
      <c r="K1116" s="14" t="s">
        <v>84</v>
      </c>
      <c r="L1116" s="14" t="s">
        <v>85</v>
      </c>
      <c r="M1116" s="23">
        <v>0.65</v>
      </c>
      <c r="N1116" s="16">
        <v>5</v>
      </c>
      <c r="O1116" s="16">
        <v>3</v>
      </c>
      <c r="P1116" s="16">
        <v>0</v>
      </c>
      <c r="Q1116" s="16">
        <v>3</v>
      </c>
      <c r="R1116" s="16">
        <v>0</v>
      </c>
      <c r="S1116" s="14" t="s">
        <v>86</v>
      </c>
      <c r="T1116" s="16">
        <v>316</v>
      </c>
      <c r="U1116" s="16">
        <v>0</v>
      </c>
      <c r="V1116" s="18">
        <v>135266</v>
      </c>
      <c r="W1116" s="18">
        <v>4765</v>
      </c>
      <c r="X1116" s="18">
        <v>3628</v>
      </c>
      <c r="Y1116" s="18">
        <v>0</v>
      </c>
      <c r="Z1116" s="18">
        <v>0</v>
      </c>
      <c r="AA1116" s="18">
        <v>0</v>
      </c>
      <c r="AB1116" s="18">
        <v>0</v>
      </c>
      <c r="AC1116" s="23">
        <v>0</v>
      </c>
      <c r="AD1116" s="14" t="str">
        <f>IF(E1116=113,"Linn","Iowa ex-Linn")</f>
        <v>Iowa ex-Linn</v>
      </c>
      <c r="AE1116" s="23">
        <f>IFERROR(AB1116/W1116,"N/M")</f>
        <v>0.0</v>
      </c>
      <c r="AF1116" s="14" t="str">
        <f>B1116&amp;"|"&amp;TEXT(E1116,"000")&amp;"|"&amp;TEXT(M1116,"0.0000")</f>
        <v>2016|153|0.6500</v>
      </c>
      <c r="AG1116" s="22" t="str">
        <f>IF(AND(B1116&gt;=2015,B1116&lt;=2024,C1116=19,G1116=41,I1116=2,K1116="A",L1116="RBUP",M1116&gt;=0.5,M1116&lt;=0.85),"IN","OUT")</f>
        <v>IN</v>
      </c>
    </row>
    <row r="1117" spans="1:33">
      <c r="A1117" s="14" t="s">
        <v>185</v>
      </c>
      <c r="B1117" s="16">
        <v>2016</v>
      </c>
      <c r="C1117" s="16">
        <v>19</v>
      </c>
      <c r="D1117" s="14" t="s">
        <v>80</v>
      </c>
      <c r="E1117" s="16">
        <v>153</v>
      </c>
      <c r="F1117" s="14" t="s">
        <v>162</v>
      </c>
      <c r="G1117" s="16">
        <v>41</v>
      </c>
      <c r="H1117" s="14" t="s">
        <v>186</v>
      </c>
      <c r="I1117" s="16">
        <v>2</v>
      </c>
      <c r="J1117" s="14" t="s">
        <v>83</v>
      </c>
      <c r="K1117" s="14" t="s">
        <v>84</v>
      </c>
      <c r="L1117" s="14" t="s">
        <v>85</v>
      </c>
      <c r="M1117" s="23">
        <v>0.7</v>
      </c>
      <c r="N1117" s="16">
        <v>34</v>
      </c>
      <c r="O1117" s="16">
        <v>23</v>
      </c>
      <c r="P1117" s="16">
        <v>1</v>
      </c>
      <c r="Q1117" s="16">
        <v>36</v>
      </c>
      <c r="R1117" s="16">
        <v>1</v>
      </c>
      <c r="S1117" s="14" t="s">
        <v>86</v>
      </c>
      <c r="T1117" s="16">
        <v>1802</v>
      </c>
      <c r="U1117" s="16">
        <v>0</v>
      </c>
      <c r="V1117" s="18">
        <v>811374</v>
      </c>
      <c r="W1117" s="18">
        <v>30732</v>
      </c>
      <c r="X1117" s="18">
        <v>18717</v>
      </c>
      <c r="Y1117" s="18">
        <v>0</v>
      </c>
      <c r="Z1117" s="18">
        <v>0</v>
      </c>
      <c r="AA1117" s="18">
        <v>0</v>
      </c>
      <c r="AB1117" s="18">
        <v>23626</v>
      </c>
      <c r="AC1117" s="23">
        <v>0.77</v>
      </c>
      <c r="AD1117" s="14" t="str">
        <f>IF(E1117=113,"Linn","Iowa ex-Linn")</f>
        <v>Iowa ex-Linn</v>
      </c>
      <c r="AE1117" s="23">
        <f>IFERROR(AB1117/W1117,"N/M")</f>
        <v>0.7687752180137967</v>
      </c>
      <c r="AF1117" s="14" t="str">
        <f>B1117&amp;"|"&amp;TEXT(E1117,"000")&amp;"|"&amp;TEXT(M1117,"0.0000")</f>
        <v>2016|153|0.7000</v>
      </c>
      <c r="AG1117" s="22" t="str">
        <f>IF(AND(B1117&gt;=2015,B1117&lt;=2024,C1117=19,G1117=41,I1117=2,K1117="A",L1117="RBUP",M1117&gt;=0.5,M1117&lt;=0.85),"IN","OUT")</f>
        <v>IN</v>
      </c>
    </row>
    <row r="1118" spans="1:33">
      <c r="A1118" s="14" t="s">
        <v>185</v>
      </c>
      <c r="B1118" s="16">
        <v>2016</v>
      </c>
      <c r="C1118" s="16">
        <v>19</v>
      </c>
      <c r="D1118" s="14" t="s">
        <v>80</v>
      </c>
      <c r="E1118" s="16">
        <v>153</v>
      </c>
      <c r="F1118" s="14" t="s">
        <v>162</v>
      </c>
      <c r="G1118" s="16">
        <v>41</v>
      </c>
      <c r="H1118" s="14" t="s">
        <v>186</v>
      </c>
      <c r="I1118" s="16">
        <v>2</v>
      </c>
      <c r="J1118" s="14" t="s">
        <v>83</v>
      </c>
      <c r="K1118" s="14" t="s">
        <v>84</v>
      </c>
      <c r="L1118" s="14" t="s">
        <v>85</v>
      </c>
      <c r="M1118" s="23">
        <v>0.75</v>
      </c>
      <c r="N1118" s="16">
        <v>96</v>
      </c>
      <c r="O1118" s="16">
        <v>75</v>
      </c>
      <c r="P1118" s="16">
        <v>0</v>
      </c>
      <c r="Q1118" s="16">
        <v>124</v>
      </c>
      <c r="R1118" s="16">
        <v>0</v>
      </c>
      <c r="S1118" s="14" t="s">
        <v>86</v>
      </c>
      <c r="T1118" s="16">
        <v>7842</v>
      </c>
      <c r="U1118" s="16">
        <v>0</v>
      </c>
      <c r="V1118" s="18">
        <v>3782691</v>
      </c>
      <c r="W1118" s="18">
        <v>242373</v>
      </c>
      <c r="X1118" s="18">
        <v>149536</v>
      </c>
      <c r="Y1118" s="18">
        <v>0</v>
      </c>
      <c r="Z1118" s="18">
        <v>0</v>
      </c>
      <c r="AA1118" s="18">
        <v>0</v>
      </c>
      <c r="AB1118" s="18">
        <v>0</v>
      </c>
      <c r="AC1118" s="23">
        <v>0</v>
      </c>
      <c r="AD1118" s="14" t="str">
        <f>IF(E1118=113,"Linn","Iowa ex-Linn")</f>
        <v>Iowa ex-Linn</v>
      </c>
      <c r="AE1118" s="23">
        <f>IFERROR(AB1118/W1118,"N/M")</f>
        <v>0.0</v>
      </c>
      <c r="AF1118" s="14" t="str">
        <f>B1118&amp;"|"&amp;TEXT(E1118,"000")&amp;"|"&amp;TEXT(M1118,"0.0000")</f>
        <v>2016|153|0.7500</v>
      </c>
      <c r="AG1118" s="22" t="str">
        <f>IF(AND(B1118&gt;=2015,B1118&lt;=2024,C1118=19,G1118=41,I1118=2,K1118="A",L1118="RBUP",M1118&gt;=0.5,M1118&lt;=0.85),"IN","OUT")</f>
        <v>IN</v>
      </c>
    </row>
    <row r="1119" spans="1:33">
      <c r="A1119" s="14" t="s">
        <v>185</v>
      </c>
      <c r="B1119" s="16">
        <v>2016</v>
      </c>
      <c r="C1119" s="16">
        <v>19</v>
      </c>
      <c r="D1119" s="14" t="s">
        <v>80</v>
      </c>
      <c r="E1119" s="16">
        <v>153</v>
      </c>
      <c r="F1119" s="14" t="s">
        <v>162</v>
      </c>
      <c r="G1119" s="16">
        <v>41</v>
      </c>
      <c r="H1119" s="14" t="s">
        <v>186</v>
      </c>
      <c r="I1119" s="16">
        <v>2</v>
      </c>
      <c r="J1119" s="14" t="s">
        <v>83</v>
      </c>
      <c r="K1119" s="14" t="s">
        <v>84</v>
      </c>
      <c r="L1119" s="14" t="s">
        <v>85</v>
      </c>
      <c r="M1119" s="23">
        <v>0.8</v>
      </c>
      <c r="N1119" s="16">
        <v>235</v>
      </c>
      <c r="O1119" s="16">
        <v>192</v>
      </c>
      <c r="P1119" s="16">
        <v>3</v>
      </c>
      <c r="Q1119" s="16">
        <v>318</v>
      </c>
      <c r="R1119" s="16">
        <v>3</v>
      </c>
      <c r="S1119" s="14" t="s">
        <v>86</v>
      </c>
      <c r="T1119" s="16">
        <v>27040</v>
      </c>
      <c r="U1119" s="16">
        <v>0</v>
      </c>
      <c r="V1119" s="18">
        <v>14802684</v>
      </c>
      <c r="W1119" s="18">
        <v>748454</v>
      </c>
      <c r="X1119" s="18">
        <v>440191</v>
      </c>
      <c r="Y1119" s="18">
        <v>0</v>
      </c>
      <c r="Z1119" s="18">
        <v>0</v>
      </c>
      <c r="AA1119" s="18">
        <v>0</v>
      </c>
      <c r="AB1119" s="18">
        <v>3417</v>
      </c>
      <c r="AC1119" s="23">
        <v>0</v>
      </c>
      <c r="AD1119" s="14" t="str">
        <f>IF(E1119=113,"Linn","Iowa ex-Linn")</f>
        <v>Iowa ex-Linn</v>
      </c>
      <c r="AE1119" s="23">
        <f>IFERROR(AB1119/W1119,"N/M")</f>
        <v>0.00456541083353152</v>
      </c>
      <c r="AF1119" s="14" t="str">
        <f>B1119&amp;"|"&amp;TEXT(E1119,"000")&amp;"|"&amp;TEXT(M1119,"0.0000")</f>
        <v>2016|153|0.8000</v>
      </c>
      <c r="AG1119" s="22" t="str">
        <f>IF(AND(B1119&gt;=2015,B1119&lt;=2024,C1119=19,G1119=41,I1119=2,K1119="A",L1119="RBUP",M1119&gt;=0.5,M1119&lt;=0.85),"IN","OUT")</f>
        <v>IN</v>
      </c>
    </row>
    <row r="1120" spans="1:33">
      <c r="A1120" s="14" t="s">
        <v>185</v>
      </c>
      <c r="B1120" s="16">
        <v>2016</v>
      </c>
      <c r="C1120" s="16">
        <v>19</v>
      </c>
      <c r="D1120" s="14" t="s">
        <v>80</v>
      </c>
      <c r="E1120" s="16">
        <v>153</v>
      </c>
      <c r="F1120" s="14" t="s">
        <v>162</v>
      </c>
      <c r="G1120" s="16">
        <v>41</v>
      </c>
      <c r="H1120" s="14" t="s">
        <v>186</v>
      </c>
      <c r="I1120" s="16">
        <v>2</v>
      </c>
      <c r="J1120" s="14" t="s">
        <v>83</v>
      </c>
      <c r="K1120" s="14" t="s">
        <v>84</v>
      </c>
      <c r="L1120" s="14" t="s">
        <v>85</v>
      </c>
      <c r="M1120" s="23">
        <v>0.85</v>
      </c>
      <c r="N1120" s="16">
        <v>203</v>
      </c>
      <c r="O1120" s="16">
        <v>161</v>
      </c>
      <c r="P1120" s="16">
        <v>2</v>
      </c>
      <c r="Q1120" s="16">
        <v>348</v>
      </c>
      <c r="R1120" s="16">
        <v>2</v>
      </c>
      <c r="S1120" s="14" t="s">
        <v>86</v>
      </c>
      <c r="T1120" s="16">
        <v>33698</v>
      </c>
      <c r="U1120" s="16">
        <v>0</v>
      </c>
      <c r="V1120" s="18">
        <v>19802065</v>
      </c>
      <c r="W1120" s="18">
        <v>1161259</v>
      </c>
      <c r="X1120" s="18">
        <v>538263</v>
      </c>
      <c r="Y1120" s="18">
        <v>0</v>
      </c>
      <c r="Z1120" s="18">
        <v>0</v>
      </c>
      <c r="AA1120" s="18">
        <v>0</v>
      </c>
      <c r="AB1120" s="18">
        <v>3851</v>
      </c>
      <c r="AC1120" s="23">
        <v>0</v>
      </c>
      <c r="AD1120" s="14" t="str">
        <f>IF(E1120=113,"Linn","Iowa ex-Linn")</f>
        <v>Iowa ex-Linn</v>
      </c>
      <c r="AE1120" s="23">
        <f>IFERROR(AB1120/W1120,"N/M")</f>
        <v>0.0033162283349364783</v>
      </c>
      <c r="AF1120" s="14" t="str">
        <f>B1120&amp;"|"&amp;TEXT(E1120,"000")&amp;"|"&amp;TEXT(M1120,"0.0000")</f>
        <v>2016|153|0.8500</v>
      </c>
      <c r="AG1120" s="22" t="str">
        <f>IF(AND(B1120&gt;=2015,B1120&lt;=2024,C1120=19,G1120=41,I1120=2,K1120="A",L1120="RBUP",M1120&gt;=0.5,M1120&lt;=0.85),"IN","OUT")</f>
        <v>IN</v>
      </c>
    </row>
    <row r="1121" spans="1:33">
      <c r="A1121" s="14" t="s">
        <v>185</v>
      </c>
      <c r="B1121" s="16">
        <v>2016</v>
      </c>
      <c r="C1121" s="16">
        <v>19</v>
      </c>
      <c r="D1121" s="14" t="s">
        <v>80</v>
      </c>
      <c r="E1121" s="16">
        <v>155</v>
      </c>
      <c r="F1121" s="14" t="s">
        <v>163</v>
      </c>
      <c r="G1121" s="16">
        <v>41</v>
      </c>
      <c r="H1121" s="14" t="s">
        <v>186</v>
      </c>
      <c r="I1121" s="16">
        <v>2</v>
      </c>
      <c r="J1121" s="14" t="s">
        <v>83</v>
      </c>
      <c r="K1121" s="14" t="s">
        <v>84</v>
      </c>
      <c r="L1121" s="14" t="s">
        <v>85</v>
      </c>
      <c r="M1121" s="23">
        <v>0.65</v>
      </c>
      <c r="N1121" s="16">
        <v>8</v>
      </c>
      <c r="O1121" s="16">
        <v>8</v>
      </c>
      <c r="P1121" s="16">
        <v>1</v>
      </c>
      <c r="Q1121" s="16">
        <v>11</v>
      </c>
      <c r="R1121" s="16">
        <v>2</v>
      </c>
      <c r="S1121" s="14" t="s">
        <v>86</v>
      </c>
      <c r="T1121" s="16">
        <v>443</v>
      </c>
      <c r="U1121" s="16">
        <v>0</v>
      </c>
      <c r="V1121" s="18">
        <v>192216</v>
      </c>
      <c r="W1121" s="18">
        <v>4566</v>
      </c>
      <c r="X1121" s="18">
        <v>2181</v>
      </c>
      <c r="Y1121" s="18">
        <v>0</v>
      </c>
      <c r="Z1121" s="18">
        <v>0</v>
      </c>
      <c r="AA1121" s="18">
        <v>0</v>
      </c>
      <c r="AB1121" s="18">
        <v>1514</v>
      </c>
      <c r="AC1121" s="23">
        <v>0.33</v>
      </c>
      <c r="AD1121" s="14" t="str">
        <f>IF(E1121=113,"Linn","Iowa ex-Linn")</f>
        <v>Iowa ex-Linn</v>
      </c>
      <c r="AE1121" s="23">
        <f>IFERROR(AB1121/W1121,"N/M")</f>
        <v>0.33158125273762595</v>
      </c>
      <c r="AF1121" s="14" t="str">
        <f>B1121&amp;"|"&amp;TEXT(E1121,"000")&amp;"|"&amp;TEXT(M1121,"0.0000")</f>
        <v>2016|155|0.6500</v>
      </c>
      <c r="AG1121" s="22" t="str">
        <f>IF(AND(B1121&gt;=2015,B1121&lt;=2024,C1121=19,G1121=41,I1121=2,K1121="A",L1121="RBUP",M1121&gt;=0.5,M1121&lt;=0.85),"IN","OUT")</f>
        <v>IN</v>
      </c>
    </row>
    <row r="1122" spans="1:33">
      <c r="A1122" s="14" t="s">
        <v>185</v>
      </c>
      <c r="B1122" s="16">
        <v>2016</v>
      </c>
      <c r="C1122" s="16">
        <v>19</v>
      </c>
      <c r="D1122" s="14" t="s">
        <v>80</v>
      </c>
      <c r="E1122" s="16">
        <v>155</v>
      </c>
      <c r="F1122" s="14" t="s">
        <v>163</v>
      </c>
      <c r="G1122" s="16">
        <v>41</v>
      </c>
      <c r="H1122" s="14" t="s">
        <v>186</v>
      </c>
      <c r="I1122" s="16">
        <v>2</v>
      </c>
      <c r="J1122" s="14" t="s">
        <v>83</v>
      </c>
      <c r="K1122" s="14" t="s">
        <v>84</v>
      </c>
      <c r="L1122" s="14" t="s">
        <v>85</v>
      </c>
      <c r="M1122" s="23">
        <v>0.7</v>
      </c>
      <c r="N1122" s="16">
        <v>36</v>
      </c>
      <c r="O1122" s="16">
        <v>30</v>
      </c>
      <c r="P1122" s="16">
        <v>1</v>
      </c>
      <c r="Q1122" s="16">
        <v>41</v>
      </c>
      <c r="R1122" s="16">
        <v>2</v>
      </c>
      <c r="S1122" s="14" t="s">
        <v>86</v>
      </c>
      <c r="T1122" s="16">
        <v>3506</v>
      </c>
      <c r="U1122" s="16">
        <v>0</v>
      </c>
      <c r="V1122" s="18">
        <v>1667846</v>
      </c>
      <c r="W1122" s="18">
        <v>48266</v>
      </c>
      <c r="X1122" s="18">
        <v>31268</v>
      </c>
      <c r="Y1122" s="18">
        <v>0</v>
      </c>
      <c r="Z1122" s="18">
        <v>0</v>
      </c>
      <c r="AA1122" s="18">
        <v>0</v>
      </c>
      <c r="AB1122" s="18">
        <v>4437</v>
      </c>
      <c r="AC1122" s="23">
        <v>0.09</v>
      </c>
      <c r="AD1122" s="14" t="str">
        <f>IF(E1122=113,"Linn","Iowa ex-Linn")</f>
        <v>Iowa ex-Linn</v>
      </c>
      <c r="AE1122" s="23">
        <f>IFERROR(AB1122/W1122,"N/M")</f>
        <v>0.09192806530476941</v>
      </c>
      <c r="AF1122" s="14" t="str">
        <f>B1122&amp;"|"&amp;TEXT(E1122,"000")&amp;"|"&amp;TEXT(M1122,"0.0000")</f>
        <v>2016|155|0.7000</v>
      </c>
      <c r="AG1122" s="22" t="str">
        <f>IF(AND(B1122&gt;=2015,B1122&lt;=2024,C1122=19,G1122=41,I1122=2,K1122="A",L1122="RBUP",M1122&gt;=0.5,M1122&lt;=0.85),"IN","OUT")</f>
        <v>IN</v>
      </c>
    </row>
    <row r="1123" spans="1:33">
      <c r="A1123" s="14" t="s">
        <v>185</v>
      </c>
      <c r="B1123" s="16">
        <v>2016</v>
      </c>
      <c r="C1123" s="16">
        <v>19</v>
      </c>
      <c r="D1123" s="14" t="s">
        <v>80</v>
      </c>
      <c r="E1123" s="16">
        <v>155</v>
      </c>
      <c r="F1123" s="14" t="s">
        <v>163</v>
      </c>
      <c r="G1123" s="16">
        <v>41</v>
      </c>
      <c r="H1123" s="14" t="s">
        <v>186</v>
      </c>
      <c r="I1123" s="16">
        <v>2</v>
      </c>
      <c r="J1123" s="14" t="s">
        <v>83</v>
      </c>
      <c r="K1123" s="14" t="s">
        <v>84</v>
      </c>
      <c r="L1123" s="14" t="s">
        <v>85</v>
      </c>
      <c r="M1123" s="23">
        <v>0.75</v>
      </c>
      <c r="N1123" s="16">
        <v>200</v>
      </c>
      <c r="O1123" s="16">
        <v>167</v>
      </c>
      <c r="P1123" s="16">
        <v>15</v>
      </c>
      <c r="Q1123" s="16">
        <v>286</v>
      </c>
      <c r="R1123" s="16">
        <v>19</v>
      </c>
      <c r="S1123" s="14" t="s">
        <v>86</v>
      </c>
      <c r="T1123" s="16">
        <v>22920</v>
      </c>
      <c r="U1123" s="16">
        <v>0</v>
      </c>
      <c r="V1123" s="18">
        <v>11857574</v>
      </c>
      <c r="W1123" s="18">
        <v>468172</v>
      </c>
      <c r="X1123" s="18">
        <v>278114</v>
      </c>
      <c r="Y1123" s="18">
        <v>0</v>
      </c>
      <c r="Z1123" s="18">
        <v>0</v>
      </c>
      <c r="AA1123" s="18">
        <v>0</v>
      </c>
      <c r="AB1123" s="18">
        <v>38331</v>
      </c>
      <c r="AC1123" s="23">
        <v>0.08</v>
      </c>
      <c r="AD1123" s="14" t="str">
        <f>IF(E1123=113,"Linn","Iowa ex-Linn")</f>
        <v>Iowa ex-Linn</v>
      </c>
      <c r="AE1123" s="23">
        <f>IFERROR(AB1123/W1123,"N/M")</f>
        <v>0.08187375579915074</v>
      </c>
      <c r="AF1123" s="14" t="str">
        <f>B1123&amp;"|"&amp;TEXT(E1123,"000")&amp;"|"&amp;TEXT(M1123,"0.0000")</f>
        <v>2016|155|0.7500</v>
      </c>
      <c r="AG1123" s="22" t="str">
        <f>IF(AND(B1123&gt;=2015,B1123&lt;=2024,C1123=19,G1123=41,I1123=2,K1123="A",L1123="RBUP",M1123&gt;=0.5,M1123&lt;=0.85),"IN","OUT")</f>
        <v>IN</v>
      </c>
    </row>
    <row r="1124" spans="1:33">
      <c r="A1124" s="14" t="s">
        <v>185</v>
      </c>
      <c r="B1124" s="16">
        <v>2016</v>
      </c>
      <c r="C1124" s="16">
        <v>19</v>
      </c>
      <c r="D1124" s="14" t="s">
        <v>80</v>
      </c>
      <c r="E1124" s="16">
        <v>155</v>
      </c>
      <c r="F1124" s="14" t="s">
        <v>163</v>
      </c>
      <c r="G1124" s="16">
        <v>41</v>
      </c>
      <c r="H1124" s="14" t="s">
        <v>186</v>
      </c>
      <c r="I1124" s="16">
        <v>2</v>
      </c>
      <c r="J1124" s="14" t="s">
        <v>83</v>
      </c>
      <c r="K1124" s="14" t="s">
        <v>84</v>
      </c>
      <c r="L1124" s="14" t="s">
        <v>85</v>
      </c>
      <c r="M1124" s="23">
        <v>0.8</v>
      </c>
      <c r="N1124" s="16">
        <v>414</v>
      </c>
      <c r="O1124" s="16">
        <v>368</v>
      </c>
      <c r="P1124" s="16">
        <v>39</v>
      </c>
      <c r="Q1124" s="16">
        <v>697</v>
      </c>
      <c r="R1124" s="16">
        <v>64</v>
      </c>
      <c r="S1124" s="14" t="s">
        <v>86</v>
      </c>
      <c r="T1124" s="16">
        <v>71908</v>
      </c>
      <c r="U1124" s="16">
        <v>0</v>
      </c>
      <c r="V1124" s="18">
        <v>40376616</v>
      </c>
      <c r="W1124" s="18">
        <v>1969987</v>
      </c>
      <c r="X1124" s="18">
        <v>1116453</v>
      </c>
      <c r="Y1124" s="18">
        <v>0</v>
      </c>
      <c r="Z1124" s="18">
        <v>0</v>
      </c>
      <c r="AA1124" s="18">
        <v>0</v>
      </c>
      <c r="AB1124" s="18">
        <v>270597</v>
      </c>
      <c r="AC1124" s="23">
        <v>0.14</v>
      </c>
      <c r="AD1124" s="14" t="str">
        <f>IF(E1124=113,"Linn","Iowa ex-Linn")</f>
        <v>Iowa ex-Linn</v>
      </c>
      <c r="AE1124" s="23">
        <f>IFERROR(AB1124/W1124,"N/M")</f>
        <v>0.13735978968389131</v>
      </c>
      <c r="AF1124" s="14" t="str">
        <f>B1124&amp;"|"&amp;TEXT(E1124,"000")&amp;"|"&amp;TEXT(M1124,"0.0000")</f>
        <v>2016|155|0.8000</v>
      </c>
      <c r="AG1124" s="22" t="str">
        <f>IF(AND(B1124&gt;=2015,B1124&lt;=2024,C1124=19,G1124=41,I1124=2,K1124="A",L1124="RBUP",M1124&gt;=0.5,M1124&lt;=0.85),"IN","OUT")</f>
        <v>IN</v>
      </c>
    </row>
    <row r="1125" spans="1:33">
      <c r="A1125" s="14" t="s">
        <v>185</v>
      </c>
      <c r="B1125" s="16">
        <v>2016</v>
      </c>
      <c r="C1125" s="16">
        <v>19</v>
      </c>
      <c r="D1125" s="14" t="s">
        <v>80</v>
      </c>
      <c r="E1125" s="16">
        <v>155</v>
      </c>
      <c r="F1125" s="14" t="s">
        <v>163</v>
      </c>
      <c r="G1125" s="16">
        <v>41</v>
      </c>
      <c r="H1125" s="14" t="s">
        <v>186</v>
      </c>
      <c r="I1125" s="16">
        <v>2</v>
      </c>
      <c r="J1125" s="14" t="s">
        <v>83</v>
      </c>
      <c r="K1125" s="14" t="s">
        <v>84</v>
      </c>
      <c r="L1125" s="14" t="s">
        <v>85</v>
      </c>
      <c r="M1125" s="23">
        <v>0.85</v>
      </c>
      <c r="N1125" s="16">
        <v>563</v>
      </c>
      <c r="O1125" s="16">
        <v>491</v>
      </c>
      <c r="P1125" s="16">
        <v>57</v>
      </c>
      <c r="Q1125" s="16">
        <v>1068</v>
      </c>
      <c r="R1125" s="16">
        <v>86</v>
      </c>
      <c r="S1125" s="14" t="s">
        <v>86</v>
      </c>
      <c r="T1125" s="16">
        <v>142260</v>
      </c>
      <c r="U1125" s="16">
        <v>0</v>
      </c>
      <c r="V1125" s="18">
        <v>85757189</v>
      </c>
      <c r="W1125" s="18">
        <v>5095936</v>
      </c>
      <c r="X1125" s="18">
        <v>2318191</v>
      </c>
      <c r="Y1125" s="18">
        <v>0</v>
      </c>
      <c r="Z1125" s="18">
        <v>0</v>
      </c>
      <c r="AA1125" s="18">
        <v>0</v>
      </c>
      <c r="AB1125" s="18">
        <v>657777</v>
      </c>
      <c r="AC1125" s="23">
        <v>0.13</v>
      </c>
      <c r="AD1125" s="14" t="str">
        <f>IF(E1125=113,"Linn","Iowa ex-Linn")</f>
        <v>Iowa ex-Linn</v>
      </c>
      <c r="AE1125" s="23">
        <f>IFERROR(AB1125/W1125,"N/M")</f>
        <v>0.12907874039234402</v>
      </c>
      <c r="AF1125" s="14" t="str">
        <f>B1125&amp;"|"&amp;TEXT(E1125,"000")&amp;"|"&amp;TEXT(M1125,"0.0000")</f>
        <v>2016|155|0.8500</v>
      </c>
      <c r="AG1125" s="22" t="str">
        <f>IF(AND(B1125&gt;=2015,B1125&lt;=2024,C1125=19,G1125=41,I1125=2,K1125="A",L1125="RBUP",M1125&gt;=0.5,M1125&lt;=0.85),"IN","OUT")</f>
        <v>IN</v>
      </c>
    </row>
    <row r="1126" spans="1:33">
      <c r="A1126" s="14" t="s">
        <v>185</v>
      </c>
      <c r="B1126" s="16">
        <v>2016</v>
      </c>
      <c r="C1126" s="16">
        <v>19</v>
      </c>
      <c r="D1126" s="14" t="s">
        <v>80</v>
      </c>
      <c r="E1126" s="16">
        <v>157</v>
      </c>
      <c r="F1126" s="14" t="s">
        <v>164</v>
      </c>
      <c r="G1126" s="16">
        <v>41</v>
      </c>
      <c r="H1126" s="14" t="s">
        <v>186</v>
      </c>
      <c r="I1126" s="16">
        <v>2</v>
      </c>
      <c r="J1126" s="14" t="s">
        <v>83</v>
      </c>
      <c r="K1126" s="14" t="s">
        <v>84</v>
      </c>
      <c r="L1126" s="14" t="s">
        <v>85</v>
      </c>
      <c r="M1126" s="23">
        <v>0.5</v>
      </c>
      <c r="N1126" s="16">
        <v>1</v>
      </c>
      <c r="O1126" s="16">
        <v>1</v>
      </c>
      <c r="P1126" s="16">
        <v>0</v>
      </c>
      <c r="Q1126" s="16">
        <v>1</v>
      </c>
      <c r="R1126" s="16">
        <v>0</v>
      </c>
      <c r="S1126" s="14" t="s">
        <v>86</v>
      </c>
      <c r="T1126" s="16">
        <v>28</v>
      </c>
      <c r="U1126" s="16">
        <v>0</v>
      </c>
      <c r="V1126" s="18">
        <v>11358</v>
      </c>
      <c r="W1126" s="18">
        <v>60</v>
      </c>
      <c r="X1126" s="18">
        <v>40</v>
      </c>
      <c r="Y1126" s="18">
        <v>0</v>
      </c>
      <c r="Z1126" s="18">
        <v>0</v>
      </c>
      <c r="AA1126" s="18">
        <v>0</v>
      </c>
      <c r="AB1126" s="18">
        <v>0</v>
      </c>
      <c r="AC1126" s="23">
        <v>0</v>
      </c>
      <c r="AD1126" s="14" t="str">
        <f>IF(E1126=113,"Linn","Iowa ex-Linn")</f>
        <v>Iowa ex-Linn</v>
      </c>
      <c r="AE1126" s="23">
        <f>IFERROR(AB1126/W1126,"N/M")</f>
        <v>0.0</v>
      </c>
      <c r="AF1126" s="14" t="str">
        <f>B1126&amp;"|"&amp;TEXT(E1126,"000")&amp;"|"&amp;TEXT(M1126,"0.0000")</f>
        <v>2016|157|0.5000</v>
      </c>
      <c r="AG1126" s="22" t="str">
        <f>IF(AND(B1126&gt;=2015,B1126&lt;=2024,C1126=19,G1126=41,I1126=2,K1126="A",L1126="RBUP",M1126&gt;=0.5,M1126&lt;=0.85),"IN","OUT")</f>
        <v>IN</v>
      </c>
    </row>
    <row r="1127" spans="1:33">
      <c r="A1127" s="14" t="s">
        <v>185</v>
      </c>
      <c r="B1127" s="16">
        <v>2016</v>
      </c>
      <c r="C1127" s="16">
        <v>19</v>
      </c>
      <c r="D1127" s="14" t="s">
        <v>80</v>
      </c>
      <c r="E1127" s="16">
        <v>157</v>
      </c>
      <c r="F1127" s="14" t="s">
        <v>164</v>
      </c>
      <c r="G1127" s="16">
        <v>41</v>
      </c>
      <c r="H1127" s="14" t="s">
        <v>186</v>
      </c>
      <c r="I1127" s="16">
        <v>2</v>
      </c>
      <c r="J1127" s="14" t="s">
        <v>83</v>
      </c>
      <c r="K1127" s="14" t="s">
        <v>84</v>
      </c>
      <c r="L1127" s="14" t="s">
        <v>85</v>
      </c>
      <c r="M1127" s="23">
        <v>0.65</v>
      </c>
      <c r="N1127" s="16">
        <v>7</v>
      </c>
      <c r="O1127" s="16">
        <v>4</v>
      </c>
      <c r="P1127" s="16">
        <v>0</v>
      </c>
      <c r="Q1127" s="16">
        <v>4</v>
      </c>
      <c r="R1127" s="16">
        <v>0</v>
      </c>
      <c r="S1127" s="14" t="s">
        <v>86</v>
      </c>
      <c r="T1127" s="16">
        <v>383</v>
      </c>
      <c r="U1127" s="16">
        <v>0</v>
      </c>
      <c r="V1127" s="18">
        <v>159114</v>
      </c>
      <c r="W1127" s="18">
        <v>2298</v>
      </c>
      <c r="X1127" s="18">
        <v>1356</v>
      </c>
      <c r="Y1127" s="18">
        <v>0</v>
      </c>
      <c r="Z1127" s="18">
        <v>0</v>
      </c>
      <c r="AA1127" s="18">
        <v>0</v>
      </c>
      <c r="AB1127" s="18">
        <v>0</v>
      </c>
      <c r="AC1127" s="23">
        <v>0</v>
      </c>
      <c r="AD1127" s="14" t="str">
        <f>IF(E1127=113,"Linn","Iowa ex-Linn")</f>
        <v>Iowa ex-Linn</v>
      </c>
      <c r="AE1127" s="23">
        <f>IFERROR(AB1127/W1127,"N/M")</f>
        <v>0.0</v>
      </c>
      <c r="AF1127" s="14" t="str">
        <f>B1127&amp;"|"&amp;TEXT(E1127,"000")&amp;"|"&amp;TEXT(M1127,"0.0000")</f>
        <v>2016|157|0.6500</v>
      </c>
      <c r="AG1127" s="22" t="str">
        <f>IF(AND(B1127&gt;=2015,B1127&lt;=2024,C1127=19,G1127=41,I1127=2,K1127="A",L1127="RBUP",M1127&gt;=0.5,M1127&lt;=0.85),"IN","OUT")</f>
        <v>IN</v>
      </c>
    </row>
    <row r="1128" spans="1:33">
      <c r="A1128" s="14" t="s">
        <v>185</v>
      </c>
      <c r="B1128" s="16">
        <v>2016</v>
      </c>
      <c r="C1128" s="16">
        <v>19</v>
      </c>
      <c r="D1128" s="14" t="s">
        <v>80</v>
      </c>
      <c r="E1128" s="16">
        <v>157</v>
      </c>
      <c r="F1128" s="14" t="s">
        <v>164</v>
      </c>
      <c r="G1128" s="16">
        <v>41</v>
      </c>
      <c r="H1128" s="14" t="s">
        <v>186</v>
      </c>
      <c r="I1128" s="16">
        <v>2</v>
      </c>
      <c r="J1128" s="14" t="s">
        <v>83</v>
      </c>
      <c r="K1128" s="14" t="s">
        <v>84</v>
      </c>
      <c r="L1128" s="14" t="s">
        <v>85</v>
      </c>
      <c r="M1128" s="23">
        <v>0.7</v>
      </c>
      <c r="N1128" s="16">
        <v>26</v>
      </c>
      <c r="O1128" s="16">
        <v>21</v>
      </c>
      <c r="P1128" s="16">
        <v>0</v>
      </c>
      <c r="Q1128" s="16">
        <v>38</v>
      </c>
      <c r="R1128" s="16">
        <v>0</v>
      </c>
      <c r="S1128" s="14" t="s">
        <v>86</v>
      </c>
      <c r="T1128" s="16">
        <v>1666</v>
      </c>
      <c r="U1128" s="16">
        <v>0</v>
      </c>
      <c r="V1128" s="18">
        <v>783923</v>
      </c>
      <c r="W1128" s="18">
        <v>19113</v>
      </c>
      <c r="X1128" s="18">
        <v>12041</v>
      </c>
      <c r="Y1128" s="18">
        <v>0</v>
      </c>
      <c r="Z1128" s="18">
        <v>0</v>
      </c>
      <c r="AA1128" s="18">
        <v>0</v>
      </c>
      <c r="AB1128" s="18">
        <v>0</v>
      </c>
      <c r="AC1128" s="23">
        <v>0</v>
      </c>
      <c r="AD1128" s="14" t="str">
        <f>IF(E1128=113,"Linn","Iowa ex-Linn")</f>
        <v>Iowa ex-Linn</v>
      </c>
      <c r="AE1128" s="23">
        <f>IFERROR(AB1128/W1128,"N/M")</f>
        <v>0.0</v>
      </c>
      <c r="AF1128" s="14" t="str">
        <f>B1128&amp;"|"&amp;TEXT(E1128,"000")&amp;"|"&amp;TEXT(M1128,"0.0000")</f>
        <v>2016|157|0.7000</v>
      </c>
      <c r="AG1128" s="22" t="str">
        <f>IF(AND(B1128&gt;=2015,B1128&lt;=2024,C1128=19,G1128=41,I1128=2,K1128="A",L1128="RBUP",M1128&gt;=0.5,M1128&lt;=0.85),"IN","OUT")</f>
        <v>IN</v>
      </c>
    </row>
    <row r="1129" spans="1:33">
      <c r="A1129" s="14" t="s">
        <v>185</v>
      </c>
      <c r="B1129" s="16">
        <v>2016</v>
      </c>
      <c r="C1129" s="16">
        <v>19</v>
      </c>
      <c r="D1129" s="14" t="s">
        <v>80</v>
      </c>
      <c r="E1129" s="16">
        <v>157</v>
      </c>
      <c r="F1129" s="14" t="s">
        <v>164</v>
      </c>
      <c r="G1129" s="16">
        <v>41</v>
      </c>
      <c r="H1129" s="14" t="s">
        <v>186</v>
      </c>
      <c r="I1129" s="16">
        <v>2</v>
      </c>
      <c r="J1129" s="14" t="s">
        <v>83</v>
      </c>
      <c r="K1129" s="14" t="s">
        <v>84</v>
      </c>
      <c r="L1129" s="14" t="s">
        <v>85</v>
      </c>
      <c r="M1129" s="23">
        <v>0.75</v>
      </c>
      <c r="N1129" s="16">
        <v>82</v>
      </c>
      <c r="O1129" s="16">
        <v>70</v>
      </c>
      <c r="P1129" s="16">
        <v>1</v>
      </c>
      <c r="Q1129" s="16">
        <v>84</v>
      </c>
      <c r="R1129" s="16">
        <v>1</v>
      </c>
      <c r="S1129" s="14" t="s">
        <v>86</v>
      </c>
      <c r="T1129" s="16">
        <v>9057</v>
      </c>
      <c r="U1129" s="16">
        <v>0</v>
      </c>
      <c r="V1129" s="18">
        <v>4774524</v>
      </c>
      <c r="W1129" s="18">
        <v>140809</v>
      </c>
      <c r="X1129" s="18">
        <v>97923</v>
      </c>
      <c r="Y1129" s="18">
        <v>0</v>
      </c>
      <c r="Z1129" s="18">
        <v>0</v>
      </c>
      <c r="AA1129" s="18">
        <v>0</v>
      </c>
      <c r="AB1129" s="18">
        <v>90</v>
      </c>
      <c r="AC1129" s="23">
        <v>0</v>
      </c>
      <c r="AD1129" s="14" t="str">
        <f>IF(E1129=113,"Linn","Iowa ex-Linn")</f>
        <v>Iowa ex-Linn</v>
      </c>
      <c r="AE1129" s="23">
        <f>IFERROR(AB1129/W1129,"N/M")</f>
        <v>0.0006391636898209631</v>
      </c>
      <c r="AF1129" s="14" t="str">
        <f>B1129&amp;"|"&amp;TEXT(E1129,"000")&amp;"|"&amp;TEXT(M1129,"0.0000")</f>
        <v>2016|157|0.7500</v>
      </c>
      <c r="AG1129" s="22" t="str">
        <f>IF(AND(B1129&gt;=2015,B1129&lt;=2024,C1129=19,G1129=41,I1129=2,K1129="A",L1129="RBUP",M1129&gt;=0.5,M1129&lt;=0.85),"IN","OUT")</f>
        <v>IN</v>
      </c>
    </row>
    <row r="1130" spans="1:33">
      <c r="A1130" s="14" t="s">
        <v>185</v>
      </c>
      <c r="B1130" s="16">
        <v>2016</v>
      </c>
      <c r="C1130" s="16">
        <v>19</v>
      </c>
      <c r="D1130" s="14" t="s">
        <v>80</v>
      </c>
      <c r="E1130" s="16">
        <v>157</v>
      </c>
      <c r="F1130" s="14" t="s">
        <v>164</v>
      </c>
      <c r="G1130" s="16">
        <v>41</v>
      </c>
      <c r="H1130" s="14" t="s">
        <v>186</v>
      </c>
      <c r="I1130" s="16">
        <v>2</v>
      </c>
      <c r="J1130" s="14" t="s">
        <v>83</v>
      </c>
      <c r="K1130" s="14" t="s">
        <v>84</v>
      </c>
      <c r="L1130" s="14" t="s">
        <v>85</v>
      </c>
      <c r="M1130" s="23">
        <v>0.8</v>
      </c>
      <c r="N1130" s="16">
        <v>272</v>
      </c>
      <c r="O1130" s="16">
        <v>228</v>
      </c>
      <c r="P1130" s="16">
        <v>7</v>
      </c>
      <c r="Q1130" s="16">
        <v>351</v>
      </c>
      <c r="R1130" s="16">
        <v>8</v>
      </c>
      <c r="S1130" s="14" t="s">
        <v>86</v>
      </c>
      <c r="T1130" s="16">
        <v>44317</v>
      </c>
      <c r="U1130" s="16">
        <v>0</v>
      </c>
      <c r="V1130" s="18">
        <v>25967607</v>
      </c>
      <c r="W1130" s="18">
        <v>1057173</v>
      </c>
      <c r="X1130" s="18">
        <v>610938</v>
      </c>
      <c r="Y1130" s="18">
        <v>0</v>
      </c>
      <c r="Z1130" s="18">
        <v>0</v>
      </c>
      <c r="AA1130" s="18">
        <v>0</v>
      </c>
      <c r="AB1130" s="18">
        <v>77825</v>
      </c>
      <c r="AC1130" s="23">
        <v>0.07000000000000001</v>
      </c>
      <c r="AD1130" s="14" t="str">
        <f>IF(E1130=113,"Linn","Iowa ex-Linn")</f>
        <v>Iowa ex-Linn</v>
      </c>
      <c r="AE1130" s="23">
        <f>IFERROR(AB1130/W1130,"N/M")</f>
        <v>0.07361614418832112</v>
      </c>
      <c r="AF1130" s="14" t="str">
        <f>B1130&amp;"|"&amp;TEXT(E1130,"000")&amp;"|"&amp;TEXT(M1130,"0.0000")</f>
        <v>2016|157|0.8000</v>
      </c>
      <c r="AG1130" s="22" t="str">
        <f>IF(AND(B1130&gt;=2015,B1130&lt;=2024,C1130=19,G1130=41,I1130=2,K1130="A",L1130="RBUP",M1130&gt;=0.5,M1130&lt;=0.85),"IN","OUT")</f>
        <v>IN</v>
      </c>
    </row>
    <row r="1131" spans="1:33">
      <c r="A1131" s="14" t="s">
        <v>185</v>
      </c>
      <c r="B1131" s="16">
        <v>2016</v>
      </c>
      <c r="C1131" s="16">
        <v>19</v>
      </c>
      <c r="D1131" s="14" t="s">
        <v>80</v>
      </c>
      <c r="E1131" s="16">
        <v>157</v>
      </c>
      <c r="F1131" s="14" t="s">
        <v>164</v>
      </c>
      <c r="G1131" s="16">
        <v>41</v>
      </c>
      <c r="H1131" s="14" t="s">
        <v>186</v>
      </c>
      <c r="I1131" s="16">
        <v>2</v>
      </c>
      <c r="J1131" s="14" t="s">
        <v>83</v>
      </c>
      <c r="K1131" s="14" t="s">
        <v>84</v>
      </c>
      <c r="L1131" s="14" t="s">
        <v>85</v>
      </c>
      <c r="M1131" s="23">
        <v>0.85</v>
      </c>
      <c r="N1131" s="16">
        <v>366</v>
      </c>
      <c r="O1131" s="16">
        <v>304</v>
      </c>
      <c r="P1131" s="16">
        <v>13</v>
      </c>
      <c r="Q1131" s="16">
        <v>805</v>
      </c>
      <c r="R1131" s="16">
        <v>22</v>
      </c>
      <c r="S1131" s="14" t="s">
        <v>86</v>
      </c>
      <c r="T1131" s="16">
        <v>79611</v>
      </c>
      <c r="U1131" s="16">
        <v>0</v>
      </c>
      <c r="V1131" s="18">
        <v>48652414</v>
      </c>
      <c r="W1131" s="18">
        <v>2452568</v>
      </c>
      <c r="X1131" s="18">
        <v>1104634</v>
      </c>
      <c r="Y1131" s="18">
        <v>0</v>
      </c>
      <c r="Z1131" s="18">
        <v>0</v>
      </c>
      <c r="AA1131" s="18">
        <v>0</v>
      </c>
      <c r="AB1131" s="18">
        <v>169707</v>
      </c>
      <c r="AC1131" s="23">
        <v>0.07000000000000001</v>
      </c>
      <c r="AD1131" s="14" t="str">
        <f>IF(E1131=113,"Linn","Iowa ex-Linn")</f>
        <v>Iowa ex-Linn</v>
      </c>
      <c r="AE1131" s="23">
        <f>IFERROR(AB1131/W1131,"N/M")</f>
        <v>0.06919563494263971</v>
      </c>
      <c r="AF1131" s="14" t="str">
        <f>B1131&amp;"|"&amp;TEXT(E1131,"000")&amp;"|"&amp;TEXT(M1131,"0.0000")</f>
        <v>2016|157|0.8500</v>
      </c>
      <c r="AG1131" s="22" t="str">
        <f>IF(AND(B1131&gt;=2015,B1131&lt;=2024,C1131=19,G1131=41,I1131=2,K1131="A",L1131="RBUP",M1131&gt;=0.5,M1131&lt;=0.85),"IN","OUT")</f>
        <v>IN</v>
      </c>
    </row>
    <row r="1132" spans="1:33">
      <c r="A1132" s="14" t="s">
        <v>185</v>
      </c>
      <c r="B1132" s="16">
        <v>2016</v>
      </c>
      <c r="C1132" s="16">
        <v>19</v>
      </c>
      <c r="D1132" s="14" t="s">
        <v>80</v>
      </c>
      <c r="E1132" s="16">
        <v>159</v>
      </c>
      <c r="F1132" s="14" t="s">
        <v>165</v>
      </c>
      <c r="G1132" s="16">
        <v>41</v>
      </c>
      <c r="H1132" s="14" t="s">
        <v>186</v>
      </c>
      <c r="I1132" s="16">
        <v>2</v>
      </c>
      <c r="J1132" s="14" t="s">
        <v>83</v>
      </c>
      <c r="K1132" s="14" t="s">
        <v>84</v>
      </c>
      <c r="L1132" s="14" t="s">
        <v>85</v>
      </c>
      <c r="M1132" s="23">
        <v>0.5</v>
      </c>
      <c r="N1132" s="16">
        <v>5</v>
      </c>
      <c r="O1132" s="16">
        <v>5</v>
      </c>
      <c r="P1132" s="16">
        <v>0</v>
      </c>
      <c r="Q1132" s="16">
        <v>8</v>
      </c>
      <c r="R1132" s="16">
        <v>0</v>
      </c>
      <c r="S1132" s="14" t="s">
        <v>86</v>
      </c>
      <c r="T1132" s="16">
        <v>299</v>
      </c>
      <c r="U1132" s="16">
        <v>0</v>
      </c>
      <c r="V1132" s="18">
        <v>80918</v>
      </c>
      <c r="W1132" s="18">
        <v>4781</v>
      </c>
      <c r="X1132" s="18">
        <v>3528</v>
      </c>
      <c r="Y1132" s="18">
        <v>0</v>
      </c>
      <c r="Z1132" s="18">
        <v>0</v>
      </c>
      <c r="AA1132" s="18">
        <v>0</v>
      </c>
      <c r="AB1132" s="18">
        <v>0</v>
      </c>
      <c r="AC1132" s="23">
        <v>0</v>
      </c>
      <c r="AD1132" s="14" t="str">
        <f>IF(E1132=113,"Linn","Iowa ex-Linn")</f>
        <v>Iowa ex-Linn</v>
      </c>
      <c r="AE1132" s="23">
        <f>IFERROR(AB1132/W1132,"N/M")</f>
        <v>0.0</v>
      </c>
      <c r="AF1132" s="14" t="str">
        <f>B1132&amp;"|"&amp;TEXT(E1132,"000")&amp;"|"&amp;TEXT(M1132,"0.0000")</f>
        <v>2016|159|0.5000</v>
      </c>
      <c r="AG1132" s="22" t="str">
        <f>IF(AND(B1132&gt;=2015,B1132&lt;=2024,C1132=19,G1132=41,I1132=2,K1132="A",L1132="RBUP",M1132&gt;=0.5,M1132&lt;=0.85),"IN","OUT")</f>
        <v>IN</v>
      </c>
    </row>
    <row r="1133" spans="1:33">
      <c r="A1133" s="14" t="s">
        <v>185</v>
      </c>
      <c r="B1133" s="16">
        <v>2016</v>
      </c>
      <c r="C1133" s="16">
        <v>19</v>
      </c>
      <c r="D1133" s="14" t="s">
        <v>80</v>
      </c>
      <c r="E1133" s="16">
        <v>159</v>
      </c>
      <c r="F1133" s="14" t="s">
        <v>165</v>
      </c>
      <c r="G1133" s="16">
        <v>41</v>
      </c>
      <c r="H1133" s="14" t="s">
        <v>186</v>
      </c>
      <c r="I1133" s="16">
        <v>2</v>
      </c>
      <c r="J1133" s="14" t="s">
        <v>83</v>
      </c>
      <c r="K1133" s="14" t="s">
        <v>84</v>
      </c>
      <c r="L1133" s="14" t="s">
        <v>85</v>
      </c>
      <c r="M1133" s="23">
        <v>0.6</v>
      </c>
      <c r="N1133" s="16">
        <v>2</v>
      </c>
      <c r="O1133" s="16">
        <v>2</v>
      </c>
      <c r="P1133" s="16">
        <v>1</v>
      </c>
      <c r="Q1133" s="16">
        <v>2</v>
      </c>
      <c r="R1133" s="16">
        <v>1</v>
      </c>
      <c r="S1133" s="14" t="s">
        <v>86</v>
      </c>
      <c r="T1133" s="16">
        <v>171</v>
      </c>
      <c r="U1133" s="16">
        <v>0</v>
      </c>
      <c r="V1133" s="18">
        <v>67107</v>
      </c>
      <c r="W1133" s="18">
        <v>4978</v>
      </c>
      <c r="X1133" s="18">
        <v>3186</v>
      </c>
      <c r="Y1133" s="18">
        <v>0</v>
      </c>
      <c r="Z1133" s="18">
        <v>0</v>
      </c>
      <c r="AA1133" s="18">
        <v>0</v>
      </c>
      <c r="AB1133" s="18">
        <v>292</v>
      </c>
      <c r="AC1133" s="23">
        <v>0.06</v>
      </c>
      <c r="AD1133" s="14" t="str">
        <f>IF(E1133=113,"Linn","Iowa ex-Linn")</f>
        <v>Iowa ex-Linn</v>
      </c>
      <c r="AE1133" s="23">
        <f>IFERROR(AB1133/W1133,"N/M")</f>
        <v>0.05865809562073122</v>
      </c>
      <c r="AF1133" s="14" t="str">
        <f>B1133&amp;"|"&amp;TEXT(E1133,"000")&amp;"|"&amp;TEXT(M1133,"0.0000")</f>
        <v>2016|159|0.6000</v>
      </c>
      <c r="AG1133" s="22" t="str">
        <f>IF(AND(B1133&gt;=2015,B1133&lt;=2024,C1133=19,G1133=41,I1133=2,K1133="A",L1133="RBUP",M1133&gt;=0.5,M1133&lt;=0.85),"IN","OUT")</f>
        <v>IN</v>
      </c>
    </row>
    <row r="1134" spans="1:33">
      <c r="A1134" s="14" t="s">
        <v>185</v>
      </c>
      <c r="B1134" s="16">
        <v>2016</v>
      </c>
      <c r="C1134" s="16">
        <v>19</v>
      </c>
      <c r="D1134" s="14" t="s">
        <v>80</v>
      </c>
      <c r="E1134" s="16">
        <v>159</v>
      </c>
      <c r="F1134" s="14" t="s">
        <v>165</v>
      </c>
      <c r="G1134" s="16">
        <v>41</v>
      </c>
      <c r="H1134" s="14" t="s">
        <v>186</v>
      </c>
      <c r="I1134" s="16">
        <v>2</v>
      </c>
      <c r="J1134" s="14" t="s">
        <v>83</v>
      </c>
      <c r="K1134" s="14" t="s">
        <v>84</v>
      </c>
      <c r="L1134" s="14" t="s">
        <v>85</v>
      </c>
      <c r="M1134" s="23">
        <v>0.65</v>
      </c>
      <c r="N1134" s="16">
        <v>6</v>
      </c>
      <c r="O1134" s="16">
        <v>4</v>
      </c>
      <c r="P1134" s="16">
        <v>0</v>
      </c>
      <c r="Q1134" s="16">
        <v>7</v>
      </c>
      <c r="R1134" s="16">
        <v>0</v>
      </c>
      <c r="S1134" s="14" t="s">
        <v>86</v>
      </c>
      <c r="T1134" s="16">
        <v>1198</v>
      </c>
      <c r="U1134" s="16">
        <v>0</v>
      </c>
      <c r="V1134" s="18">
        <v>444589</v>
      </c>
      <c r="W1134" s="18">
        <v>38082</v>
      </c>
      <c r="X1134" s="18">
        <v>28615</v>
      </c>
      <c r="Y1134" s="18">
        <v>0</v>
      </c>
      <c r="Z1134" s="18">
        <v>0</v>
      </c>
      <c r="AA1134" s="18">
        <v>0</v>
      </c>
      <c r="AB1134" s="18">
        <v>0</v>
      </c>
      <c r="AC1134" s="23">
        <v>0</v>
      </c>
      <c r="AD1134" s="14" t="str">
        <f>IF(E1134=113,"Linn","Iowa ex-Linn")</f>
        <v>Iowa ex-Linn</v>
      </c>
      <c r="AE1134" s="23">
        <f>IFERROR(AB1134/W1134,"N/M")</f>
        <v>0.0</v>
      </c>
      <c r="AF1134" s="14" t="str">
        <f>B1134&amp;"|"&amp;TEXT(E1134,"000")&amp;"|"&amp;TEXT(M1134,"0.0000")</f>
        <v>2016|159|0.6500</v>
      </c>
      <c r="AG1134" s="22" t="str">
        <f>IF(AND(B1134&gt;=2015,B1134&lt;=2024,C1134=19,G1134=41,I1134=2,K1134="A",L1134="RBUP",M1134&gt;=0.5,M1134&lt;=0.85),"IN","OUT")</f>
        <v>IN</v>
      </c>
    </row>
    <row r="1135" spans="1:33">
      <c r="A1135" s="14" t="s">
        <v>185</v>
      </c>
      <c r="B1135" s="16">
        <v>2016</v>
      </c>
      <c r="C1135" s="16">
        <v>19</v>
      </c>
      <c r="D1135" s="14" t="s">
        <v>80</v>
      </c>
      <c r="E1135" s="16">
        <v>159</v>
      </c>
      <c r="F1135" s="14" t="s">
        <v>165</v>
      </c>
      <c r="G1135" s="16">
        <v>41</v>
      </c>
      <c r="H1135" s="14" t="s">
        <v>186</v>
      </c>
      <c r="I1135" s="16">
        <v>2</v>
      </c>
      <c r="J1135" s="14" t="s">
        <v>83</v>
      </c>
      <c r="K1135" s="14" t="s">
        <v>84</v>
      </c>
      <c r="L1135" s="14" t="s">
        <v>85</v>
      </c>
      <c r="M1135" s="23">
        <v>0.7</v>
      </c>
      <c r="N1135" s="16">
        <v>69</v>
      </c>
      <c r="O1135" s="16">
        <v>43</v>
      </c>
      <c r="P1135" s="16">
        <v>7</v>
      </c>
      <c r="Q1135" s="16">
        <v>63</v>
      </c>
      <c r="R1135" s="16">
        <v>7</v>
      </c>
      <c r="S1135" s="14" t="s">
        <v>86</v>
      </c>
      <c r="T1135" s="16">
        <v>2894</v>
      </c>
      <c r="U1135" s="16">
        <v>0</v>
      </c>
      <c r="V1135" s="18">
        <v>1080416</v>
      </c>
      <c r="W1135" s="18">
        <v>144097</v>
      </c>
      <c r="X1135" s="18">
        <v>90051</v>
      </c>
      <c r="Y1135" s="18">
        <v>0</v>
      </c>
      <c r="Z1135" s="18">
        <v>0</v>
      </c>
      <c r="AA1135" s="18">
        <v>0</v>
      </c>
      <c r="AB1135" s="18">
        <v>13739</v>
      </c>
      <c r="AC1135" s="23">
        <v>0.1</v>
      </c>
      <c r="AD1135" s="14" t="str">
        <f>IF(E1135=113,"Linn","Iowa ex-Linn")</f>
        <v>Iowa ex-Linn</v>
      </c>
      <c r="AE1135" s="23">
        <f>IFERROR(AB1135/W1135,"N/M")</f>
        <v>0.09534549643642824</v>
      </c>
      <c r="AF1135" s="14" t="str">
        <f>B1135&amp;"|"&amp;TEXT(E1135,"000")&amp;"|"&amp;TEXT(M1135,"0.0000")</f>
        <v>2016|159|0.7000</v>
      </c>
      <c r="AG1135" s="22" t="str">
        <f>IF(AND(B1135&gt;=2015,B1135&lt;=2024,C1135=19,G1135=41,I1135=2,K1135="A",L1135="RBUP",M1135&gt;=0.5,M1135&lt;=0.85),"IN","OUT")</f>
        <v>IN</v>
      </c>
    </row>
    <row r="1136" spans="1:33">
      <c r="A1136" s="14" t="s">
        <v>185</v>
      </c>
      <c r="B1136" s="16">
        <v>2016</v>
      </c>
      <c r="C1136" s="16">
        <v>19</v>
      </c>
      <c r="D1136" s="14" t="s">
        <v>80</v>
      </c>
      <c r="E1136" s="16">
        <v>159</v>
      </c>
      <c r="F1136" s="14" t="s">
        <v>165</v>
      </c>
      <c r="G1136" s="16">
        <v>41</v>
      </c>
      <c r="H1136" s="14" t="s">
        <v>186</v>
      </c>
      <c r="I1136" s="16">
        <v>2</v>
      </c>
      <c r="J1136" s="14" t="s">
        <v>83</v>
      </c>
      <c r="K1136" s="14" t="s">
        <v>84</v>
      </c>
      <c r="L1136" s="14" t="s">
        <v>85</v>
      </c>
      <c r="M1136" s="23">
        <v>0.75</v>
      </c>
      <c r="N1136" s="16">
        <v>203</v>
      </c>
      <c r="O1136" s="16">
        <v>132</v>
      </c>
      <c r="P1136" s="16">
        <v>15</v>
      </c>
      <c r="Q1136" s="16">
        <v>161</v>
      </c>
      <c r="R1136" s="16">
        <v>15</v>
      </c>
      <c r="S1136" s="14" t="s">
        <v>86</v>
      </c>
      <c r="T1136" s="16">
        <v>15034</v>
      </c>
      <c r="U1136" s="16">
        <v>0</v>
      </c>
      <c r="V1136" s="18">
        <v>6075049</v>
      </c>
      <c r="W1136" s="18">
        <v>828569</v>
      </c>
      <c r="X1136" s="18">
        <v>583467</v>
      </c>
      <c r="Y1136" s="18">
        <v>0</v>
      </c>
      <c r="Z1136" s="18">
        <v>0</v>
      </c>
      <c r="AA1136" s="18">
        <v>0</v>
      </c>
      <c r="AB1136" s="18">
        <v>27413</v>
      </c>
      <c r="AC1136" s="23">
        <v>0.03</v>
      </c>
      <c r="AD1136" s="14" t="str">
        <f>IF(E1136=113,"Linn","Iowa ex-Linn")</f>
        <v>Iowa ex-Linn</v>
      </c>
      <c r="AE1136" s="23">
        <f>IFERROR(AB1136/W1136,"N/M")</f>
        <v>0.03308475214496318</v>
      </c>
      <c r="AF1136" s="14" t="str">
        <f>B1136&amp;"|"&amp;TEXT(E1136,"000")&amp;"|"&amp;TEXT(M1136,"0.0000")</f>
        <v>2016|159|0.7500</v>
      </c>
      <c r="AG1136" s="22" t="str">
        <f>IF(AND(B1136&gt;=2015,B1136&lt;=2024,C1136=19,G1136=41,I1136=2,K1136="A",L1136="RBUP",M1136&gt;=0.5,M1136&lt;=0.85),"IN","OUT")</f>
        <v>IN</v>
      </c>
    </row>
    <row r="1137" spans="1:33">
      <c r="A1137" s="14" t="s">
        <v>185</v>
      </c>
      <c r="B1137" s="16">
        <v>2016</v>
      </c>
      <c r="C1137" s="16">
        <v>19</v>
      </c>
      <c r="D1137" s="14" t="s">
        <v>80</v>
      </c>
      <c r="E1137" s="16">
        <v>159</v>
      </c>
      <c r="F1137" s="14" t="s">
        <v>165</v>
      </c>
      <c r="G1137" s="16">
        <v>41</v>
      </c>
      <c r="H1137" s="14" t="s">
        <v>186</v>
      </c>
      <c r="I1137" s="16">
        <v>2</v>
      </c>
      <c r="J1137" s="14" t="s">
        <v>83</v>
      </c>
      <c r="K1137" s="14" t="s">
        <v>84</v>
      </c>
      <c r="L1137" s="14" t="s">
        <v>85</v>
      </c>
      <c r="M1137" s="23">
        <v>0.8</v>
      </c>
      <c r="N1137" s="16">
        <v>177</v>
      </c>
      <c r="O1137" s="16">
        <v>97</v>
      </c>
      <c r="P1137" s="16">
        <v>30</v>
      </c>
      <c r="Q1137" s="16">
        <v>150</v>
      </c>
      <c r="R1137" s="16">
        <v>34</v>
      </c>
      <c r="S1137" s="14" t="s">
        <v>86</v>
      </c>
      <c r="T1137" s="16">
        <v>23679</v>
      </c>
      <c r="U1137" s="16">
        <v>0</v>
      </c>
      <c r="V1137" s="18">
        <v>10299132</v>
      </c>
      <c r="W1137" s="18">
        <v>1444529</v>
      </c>
      <c r="X1137" s="18">
        <v>912246</v>
      </c>
      <c r="Y1137" s="18">
        <v>0</v>
      </c>
      <c r="Z1137" s="18">
        <v>0</v>
      </c>
      <c r="AA1137" s="18">
        <v>0</v>
      </c>
      <c r="AB1137" s="18">
        <v>511173</v>
      </c>
      <c r="AC1137" s="23">
        <v>0.35</v>
      </c>
      <c r="AD1137" s="14" t="str">
        <f>IF(E1137=113,"Linn","Iowa ex-Linn")</f>
        <v>Iowa ex-Linn</v>
      </c>
      <c r="AE1137" s="23">
        <f>IFERROR(AB1137/W1137,"N/M")</f>
        <v>0.3538682850950033</v>
      </c>
      <c r="AF1137" s="14" t="str">
        <f>B1137&amp;"|"&amp;TEXT(E1137,"000")&amp;"|"&amp;TEXT(M1137,"0.0000")</f>
        <v>2016|159|0.8000</v>
      </c>
      <c r="AG1137" s="22" t="str">
        <f>IF(AND(B1137&gt;=2015,B1137&lt;=2024,C1137=19,G1137=41,I1137=2,K1137="A",L1137="RBUP",M1137&gt;=0.5,M1137&lt;=0.85),"IN","OUT")</f>
        <v>IN</v>
      </c>
    </row>
    <row r="1138" spans="1:33">
      <c r="A1138" s="14" t="s">
        <v>185</v>
      </c>
      <c r="B1138" s="16">
        <v>2016</v>
      </c>
      <c r="C1138" s="16">
        <v>19</v>
      </c>
      <c r="D1138" s="14" t="s">
        <v>80</v>
      </c>
      <c r="E1138" s="16">
        <v>159</v>
      </c>
      <c r="F1138" s="14" t="s">
        <v>165</v>
      </c>
      <c r="G1138" s="16">
        <v>41</v>
      </c>
      <c r="H1138" s="14" t="s">
        <v>186</v>
      </c>
      <c r="I1138" s="16">
        <v>2</v>
      </c>
      <c r="J1138" s="14" t="s">
        <v>83</v>
      </c>
      <c r="K1138" s="14" t="s">
        <v>84</v>
      </c>
      <c r="L1138" s="14" t="s">
        <v>85</v>
      </c>
      <c r="M1138" s="23">
        <v>0.85</v>
      </c>
      <c r="N1138" s="16">
        <v>51</v>
      </c>
      <c r="O1138" s="16">
        <v>13</v>
      </c>
      <c r="P1138" s="16">
        <v>6</v>
      </c>
      <c r="Q1138" s="16">
        <v>14</v>
      </c>
      <c r="R1138" s="16">
        <v>6</v>
      </c>
      <c r="S1138" s="14" t="s">
        <v>86</v>
      </c>
      <c r="T1138" s="16">
        <v>3397</v>
      </c>
      <c r="U1138" s="16">
        <v>0</v>
      </c>
      <c r="V1138" s="18">
        <v>1509057</v>
      </c>
      <c r="W1138" s="18">
        <v>211447</v>
      </c>
      <c r="X1138" s="18">
        <v>108082</v>
      </c>
      <c r="Y1138" s="18">
        <v>0</v>
      </c>
      <c r="Z1138" s="18">
        <v>0</v>
      </c>
      <c r="AA1138" s="18">
        <v>0</v>
      </c>
      <c r="AB1138" s="18">
        <v>67601</v>
      </c>
      <c r="AC1138" s="23">
        <v>0.32</v>
      </c>
      <c r="AD1138" s="14" t="str">
        <f>IF(E1138=113,"Linn","Iowa ex-Linn")</f>
        <v>Iowa ex-Linn</v>
      </c>
      <c r="AE1138" s="23">
        <f>IFERROR(AB1138/W1138,"N/M")</f>
        <v>0.31970659314154376</v>
      </c>
      <c r="AF1138" s="14" t="str">
        <f>B1138&amp;"|"&amp;TEXT(E1138,"000")&amp;"|"&amp;TEXT(M1138,"0.0000")</f>
        <v>2016|159|0.8500</v>
      </c>
      <c r="AG1138" s="22" t="str">
        <f>IF(AND(B1138&gt;=2015,B1138&lt;=2024,C1138=19,G1138=41,I1138=2,K1138="A",L1138="RBUP",M1138&gt;=0.5,M1138&lt;=0.85),"IN","OUT")</f>
        <v>IN</v>
      </c>
    </row>
    <row r="1139" spans="1:33">
      <c r="A1139" s="14" t="s">
        <v>185</v>
      </c>
      <c r="B1139" s="16">
        <v>2016</v>
      </c>
      <c r="C1139" s="16">
        <v>19</v>
      </c>
      <c r="D1139" s="14" t="s">
        <v>80</v>
      </c>
      <c r="E1139" s="16">
        <v>161</v>
      </c>
      <c r="F1139" s="14" t="s">
        <v>166</v>
      </c>
      <c r="G1139" s="16">
        <v>41</v>
      </c>
      <c r="H1139" s="14" t="s">
        <v>186</v>
      </c>
      <c r="I1139" s="16">
        <v>2</v>
      </c>
      <c r="J1139" s="14" t="s">
        <v>83</v>
      </c>
      <c r="K1139" s="14" t="s">
        <v>84</v>
      </c>
      <c r="L1139" s="14" t="s">
        <v>85</v>
      </c>
      <c r="M1139" s="23">
        <v>0.5</v>
      </c>
      <c r="N1139" s="16">
        <v>3</v>
      </c>
      <c r="O1139" s="16">
        <v>1</v>
      </c>
      <c r="P1139" s="16">
        <v>0</v>
      </c>
      <c r="Q1139" s="16">
        <v>1</v>
      </c>
      <c r="R1139" s="16">
        <v>0</v>
      </c>
      <c r="S1139" s="14" t="s">
        <v>86</v>
      </c>
      <c r="T1139" s="16">
        <v>87</v>
      </c>
      <c r="U1139" s="16">
        <v>0</v>
      </c>
      <c r="V1139" s="18">
        <v>30050</v>
      </c>
      <c r="W1139" s="18">
        <v>339</v>
      </c>
      <c r="X1139" s="18">
        <v>227</v>
      </c>
      <c r="Y1139" s="18">
        <v>0</v>
      </c>
      <c r="Z1139" s="18">
        <v>0</v>
      </c>
      <c r="AA1139" s="18">
        <v>0</v>
      </c>
      <c r="AB1139" s="18">
        <v>0</v>
      </c>
      <c r="AC1139" s="23">
        <v>0</v>
      </c>
      <c r="AD1139" s="14" t="str">
        <f>IF(E1139=113,"Linn","Iowa ex-Linn")</f>
        <v>Iowa ex-Linn</v>
      </c>
      <c r="AE1139" s="23">
        <f>IFERROR(AB1139/W1139,"N/M")</f>
        <v>0.0</v>
      </c>
      <c r="AF1139" s="14" t="str">
        <f>B1139&amp;"|"&amp;TEXT(E1139,"000")&amp;"|"&amp;TEXT(M1139,"0.0000")</f>
        <v>2016|161|0.5000</v>
      </c>
      <c r="AG1139" s="22" t="str">
        <f>IF(AND(B1139&gt;=2015,B1139&lt;=2024,C1139=19,G1139=41,I1139=2,K1139="A",L1139="RBUP",M1139&gt;=0.5,M1139&lt;=0.85),"IN","OUT")</f>
        <v>IN</v>
      </c>
    </row>
    <row r="1140" spans="1:33">
      <c r="A1140" s="14" t="s">
        <v>185</v>
      </c>
      <c r="B1140" s="16">
        <v>2016</v>
      </c>
      <c r="C1140" s="16">
        <v>19</v>
      </c>
      <c r="D1140" s="14" t="s">
        <v>80</v>
      </c>
      <c r="E1140" s="16">
        <v>161</v>
      </c>
      <c r="F1140" s="14" t="s">
        <v>166</v>
      </c>
      <c r="G1140" s="16">
        <v>41</v>
      </c>
      <c r="H1140" s="14" t="s">
        <v>186</v>
      </c>
      <c r="I1140" s="16">
        <v>2</v>
      </c>
      <c r="J1140" s="14" t="s">
        <v>83</v>
      </c>
      <c r="K1140" s="14" t="s">
        <v>84</v>
      </c>
      <c r="L1140" s="14" t="s">
        <v>85</v>
      </c>
      <c r="M1140" s="23">
        <v>0.6</v>
      </c>
      <c r="N1140" s="16">
        <v>2</v>
      </c>
      <c r="O1140" s="16">
        <v>2</v>
      </c>
      <c r="P1140" s="16">
        <v>0</v>
      </c>
      <c r="Q1140" s="16">
        <v>2</v>
      </c>
      <c r="R1140" s="16">
        <v>0</v>
      </c>
      <c r="S1140" s="14" t="s">
        <v>86</v>
      </c>
      <c r="T1140" s="16">
        <v>121</v>
      </c>
      <c r="U1140" s="16">
        <v>0</v>
      </c>
      <c r="V1140" s="18">
        <v>51717</v>
      </c>
      <c r="W1140" s="18">
        <v>1010</v>
      </c>
      <c r="X1140" s="18">
        <v>646</v>
      </c>
      <c r="Y1140" s="18">
        <v>0</v>
      </c>
      <c r="Z1140" s="18">
        <v>0</v>
      </c>
      <c r="AA1140" s="18">
        <v>0</v>
      </c>
      <c r="AB1140" s="18">
        <v>0</v>
      </c>
      <c r="AC1140" s="23">
        <v>0</v>
      </c>
      <c r="AD1140" s="14" t="str">
        <f>IF(E1140=113,"Linn","Iowa ex-Linn")</f>
        <v>Iowa ex-Linn</v>
      </c>
      <c r="AE1140" s="23">
        <f>IFERROR(AB1140/W1140,"N/M")</f>
        <v>0.0</v>
      </c>
      <c r="AF1140" s="14" t="str">
        <f>B1140&amp;"|"&amp;TEXT(E1140,"000")&amp;"|"&amp;TEXT(M1140,"0.0000")</f>
        <v>2016|161|0.6000</v>
      </c>
      <c r="AG1140" s="22" t="str">
        <f>IF(AND(B1140&gt;=2015,B1140&lt;=2024,C1140=19,G1140=41,I1140=2,K1140="A",L1140="RBUP",M1140&gt;=0.5,M1140&lt;=0.85),"IN","OUT")</f>
        <v>IN</v>
      </c>
    </row>
    <row r="1141" spans="1:33">
      <c r="A1141" s="14" t="s">
        <v>185</v>
      </c>
      <c r="B1141" s="16">
        <v>2016</v>
      </c>
      <c r="C1141" s="16">
        <v>19</v>
      </c>
      <c r="D1141" s="14" t="s">
        <v>80</v>
      </c>
      <c r="E1141" s="16">
        <v>161</v>
      </c>
      <c r="F1141" s="14" t="s">
        <v>166</v>
      </c>
      <c r="G1141" s="16">
        <v>41</v>
      </c>
      <c r="H1141" s="14" t="s">
        <v>186</v>
      </c>
      <c r="I1141" s="16">
        <v>2</v>
      </c>
      <c r="J1141" s="14" t="s">
        <v>83</v>
      </c>
      <c r="K1141" s="14" t="s">
        <v>84</v>
      </c>
      <c r="L1141" s="14" t="s">
        <v>85</v>
      </c>
      <c r="M1141" s="23">
        <v>0.65</v>
      </c>
      <c r="N1141" s="16">
        <v>7</v>
      </c>
      <c r="O1141" s="16">
        <v>6</v>
      </c>
      <c r="P1141" s="16">
        <v>1</v>
      </c>
      <c r="Q1141" s="16">
        <v>30</v>
      </c>
      <c r="R1141" s="16">
        <v>1</v>
      </c>
      <c r="S1141" s="14" t="s">
        <v>86</v>
      </c>
      <c r="T1141" s="16">
        <v>1486</v>
      </c>
      <c r="U1141" s="16">
        <v>0</v>
      </c>
      <c r="V1141" s="18">
        <v>740032</v>
      </c>
      <c r="W1141" s="18">
        <v>23518</v>
      </c>
      <c r="X1141" s="18">
        <v>13876</v>
      </c>
      <c r="Y1141" s="18">
        <v>0</v>
      </c>
      <c r="Z1141" s="18">
        <v>0</v>
      </c>
      <c r="AA1141" s="18">
        <v>0</v>
      </c>
      <c r="AB1141" s="18">
        <v>128</v>
      </c>
      <c r="AC1141" s="23">
        <v>0.01</v>
      </c>
      <c r="AD1141" s="14" t="str">
        <f>IF(E1141=113,"Linn","Iowa ex-Linn")</f>
        <v>Iowa ex-Linn</v>
      </c>
      <c r="AE1141" s="23">
        <f>IFERROR(AB1141/W1141,"N/M")</f>
        <v>0.0054426396802449185</v>
      </c>
      <c r="AF1141" s="14" t="str">
        <f>B1141&amp;"|"&amp;TEXT(E1141,"000")&amp;"|"&amp;TEXT(M1141,"0.0000")</f>
        <v>2016|161|0.6500</v>
      </c>
      <c r="AG1141" s="22" t="str">
        <f>IF(AND(B1141&gt;=2015,B1141&lt;=2024,C1141=19,G1141=41,I1141=2,K1141="A",L1141="RBUP",M1141&gt;=0.5,M1141&lt;=0.85),"IN","OUT")</f>
        <v>IN</v>
      </c>
    </row>
    <row r="1142" spans="1:33">
      <c r="A1142" s="14" t="s">
        <v>185</v>
      </c>
      <c r="B1142" s="16">
        <v>2016</v>
      </c>
      <c r="C1142" s="16">
        <v>19</v>
      </c>
      <c r="D1142" s="14" t="s">
        <v>80</v>
      </c>
      <c r="E1142" s="16">
        <v>161</v>
      </c>
      <c r="F1142" s="14" t="s">
        <v>166</v>
      </c>
      <c r="G1142" s="16">
        <v>41</v>
      </c>
      <c r="H1142" s="14" t="s">
        <v>186</v>
      </c>
      <c r="I1142" s="16">
        <v>2</v>
      </c>
      <c r="J1142" s="14" t="s">
        <v>83</v>
      </c>
      <c r="K1142" s="14" t="s">
        <v>84</v>
      </c>
      <c r="L1142" s="14" t="s">
        <v>85</v>
      </c>
      <c r="M1142" s="23">
        <v>0.7</v>
      </c>
      <c r="N1142" s="16">
        <v>26</v>
      </c>
      <c r="O1142" s="16">
        <v>22</v>
      </c>
      <c r="P1142" s="16">
        <v>2</v>
      </c>
      <c r="Q1142" s="16">
        <v>47</v>
      </c>
      <c r="R1142" s="16">
        <v>2</v>
      </c>
      <c r="S1142" s="14" t="s">
        <v>86</v>
      </c>
      <c r="T1142" s="16">
        <v>2268</v>
      </c>
      <c r="U1142" s="16">
        <v>0</v>
      </c>
      <c r="V1142" s="18">
        <v>1170573</v>
      </c>
      <c r="W1142" s="18">
        <v>47114</v>
      </c>
      <c r="X1142" s="18">
        <v>27926</v>
      </c>
      <c r="Y1142" s="18">
        <v>0</v>
      </c>
      <c r="Z1142" s="18">
        <v>0</v>
      </c>
      <c r="AA1142" s="18">
        <v>0</v>
      </c>
      <c r="AB1142" s="18">
        <v>648</v>
      </c>
      <c r="AC1142" s="23">
        <v>0.01</v>
      </c>
      <c r="AD1142" s="14" t="str">
        <f>IF(E1142=113,"Linn","Iowa ex-Linn")</f>
        <v>Iowa ex-Linn</v>
      </c>
      <c r="AE1142" s="23">
        <f>IFERROR(AB1142/W1142,"N/M")</f>
        <v>0.01375387358322367</v>
      </c>
      <c r="AF1142" s="14" t="str">
        <f>B1142&amp;"|"&amp;TEXT(E1142,"000")&amp;"|"&amp;TEXT(M1142,"0.0000")</f>
        <v>2016|161|0.7000</v>
      </c>
      <c r="AG1142" s="22" t="str">
        <f>IF(AND(B1142&gt;=2015,B1142&lt;=2024,C1142=19,G1142=41,I1142=2,K1142="A",L1142="RBUP",M1142&gt;=0.5,M1142&lt;=0.85),"IN","OUT")</f>
        <v>IN</v>
      </c>
    </row>
    <row r="1143" spans="1:33">
      <c r="A1143" s="14" t="s">
        <v>185</v>
      </c>
      <c r="B1143" s="16">
        <v>2016</v>
      </c>
      <c r="C1143" s="16">
        <v>19</v>
      </c>
      <c r="D1143" s="14" t="s">
        <v>80</v>
      </c>
      <c r="E1143" s="16">
        <v>161</v>
      </c>
      <c r="F1143" s="14" t="s">
        <v>166</v>
      </c>
      <c r="G1143" s="16">
        <v>41</v>
      </c>
      <c r="H1143" s="14" t="s">
        <v>186</v>
      </c>
      <c r="I1143" s="16">
        <v>2</v>
      </c>
      <c r="J1143" s="14" t="s">
        <v>83</v>
      </c>
      <c r="K1143" s="14" t="s">
        <v>84</v>
      </c>
      <c r="L1143" s="14" t="s">
        <v>85</v>
      </c>
      <c r="M1143" s="23">
        <v>0.75</v>
      </c>
      <c r="N1143" s="16">
        <v>86</v>
      </c>
      <c r="O1143" s="16">
        <v>74</v>
      </c>
      <c r="P1143" s="16">
        <v>8</v>
      </c>
      <c r="Q1143" s="16">
        <v>131</v>
      </c>
      <c r="R1143" s="16">
        <v>8</v>
      </c>
      <c r="S1143" s="14" t="s">
        <v>86</v>
      </c>
      <c r="T1143" s="16">
        <v>13480</v>
      </c>
      <c r="U1143" s="16">
        <v>0</v>
      </c>
      <c r="V1143" s="18">
        <v>7404746</v>
      </c>
      <c r="W1143" s="18">
        <v>341139</v>
      </c>
      <c r="X1143" s="18">
        <v>217593</v>
      </c>
      <c r="Y1143" s="18">
        <v>0</v>
      </c>
      <c r="Z1143" s="18">
        <v>0</v>
      </c>
      <c r="AA1143" s="18">
        <v>0</v>
      </c>
      <c r="AB1143" s="18">
        <v>6280</v>
      </c>
      <c r="AC1143" s="23">
        <v>0.02</v>
      </c>
      <c r="AD1143" s="14" t="str">
        <f>IF(E1143=113,"Linn","Iowa ex-Linn")</f>
        <v>Iowa ex-Linn</v>
      </c>
      <c r="AE1143" s="23">
        <f>IFERROR(AB1143/W1143,"N/M")</f>
        <v>0.018408918358792162</v>
      </c>
      <c r="AF1143" s="14" t="str">
        <f>B1143&amp;"|"&amp;TEXT(E1143,"000")&amp;"|"&amp;TEXT(M1143,"0.0000")</f>
        <v>2016|161|0.7500</v>
      </c>
      <c r="AG1143" s="22" t="str">
        <f>IF(AND(B1143&gt;=2015,B1143&lt;=2024,C1143=19,G1143=41,I1143=2,K1143="A",L1143="RBUP",M1143&gt;=0.5,M1143&lt;=0.85),"IN","OUT")</f>
        <v>IN</v>
      </c>
    </row>
    <row r="1144" spans="1:33">
      <c r="A1144" s="14" t="s">
        <v>185</v>
      </c>
      <c r="B1144" s="16">
        <v>2016</v>
      </c>
      <c r="C1144" s="16">
        <v>19</v>
      </c>
      <c r="D1144" s="14" t="s">
        <v>80</v>
      </c>
      <c r="E1144" s="16">
        <v>161</v>
      </c>
      <c r="F1144" s="14" t="s">
        <v>166</v>
      </c>
      <c r="G1144" s="16">
        <v>41</v>
      </c>
      <c r="H1144" s="14" t="s">
        <v>186</v>
      </c>
      <c r="I1144" s="16">
        <v>2</v>
      </c>
      <c r="J1144" s="14" t="s">
        <v>83</v>
      </c>
      <c r="K1144" s="14" t="s">
        <v>84</v>
      </c>
      <c r="L1144" s="14" t="s">
        <v>85</v>
      </c>
      <c r="M1144" s="23">
        <v>0.8</v>
      </c>
      <c r="N1144" s="16">
        <v>294</v>
      </c>
      <c r="O1144" s="16">
        <v>248</v>
      </c>
      <c r="P1144" s="16">
        <v>22</v>
      </c>
      <c r="Q1144" s="16">
        <v>469</v>
      </c>
      <c r="R1144" s="16">
        <v>28</v>
      </c>
      <c r="S1144" s="14" t="s">
        <v>86</v>
      </c>
      <c r="T1144" s="16">
        <v>39019</v>
      </c>
      <c r="U1144" s="16">
        <v>0</v>
      </c>
      <c r="V1144" s="18">
        <v>22428183</v>
      </c>
      <c r="W1144" s="18">
        <v>1304762</v>
      </c>
      <c r="X1144" s="18">
        <v>713981</v>
      </c>
      <c r="Y1144" s="18">
        <v>0</v>
      </c>
      <c r="Z1144" s="18">
        <v>0</v>
      </c>
      <c r="AA1144" s="18">
        <v>0</v>
      </c>
      <c r="AB1144" s="18">
        <v>61272</v>
      </c>
      <c r="AC1144" s="23">
        <v>0.05</v>
      </c>
      <c r="AD1144" s="14" t="str">
        <f>IF(E1144=113,"Linn","Iowa ex-Linn")</f>
        <v>Iowa ex-Linn</v>
      </c>
      <c r="AE1144" s="23">
        <f>IFERROR(AB1144/W1144,"N/M")</f>
        <v>0.04696028854304463</v>
      </c>
      <c r="AF1144" s="14" t="str">
        <f>B1144&amp;"|"&amp;TEXT(E1144,"000")&amp;"|"&amp;TEXT(M1144,"0.0000")</f>
        <v>2016|161|0.8000</v>
      </c>
      <c r="AG1144" s="22" t="str">
        <f>IF(AND(B1144&gt;=2015,B1144&lt;=2024,C1144=19,G1144=41,I1144=2,K1144="A",L1144="RBUP",M1144&gt;=0.5,M1144&lt;=0.85),"IN","OUT")</f>
        <v>IN</v>
      </c>
    </row>
    <row r="1145" spans="1:33">
      <c r="A1145" s="14" t="s">
        <v>185</v>
      </c>
      <c r="B1145" s="16">
        <v>2016</v>
      </c>
      <c r="C1145" s="16">
        <v>19</v>
      </c>
      <c r="D1145" s="14" t="s">
        <v>80</v>
      </c>
      <c r="E1145" s="16">
        <v>161</v>
      </c>
      <c r="F1145" s="14" t="s">
        <v>166</v>
      </c>
      <c r="G1145" s="16">
        <v>41</v>
      </c>
      <c r="H1145" s="14" t="s">
        <v>186</v>
      </c>
      <c r="I1145" s="16">
        <v>2</v>
      </c>
      <c r="J1145" s="14" t="s">
        <v>83</v>
      </c>
      <c r="K1145" s="14" t="s">
        <v>84</v>
      </c>
      <c r="L1145" s="14" t="s">
        <v>85</v>
      </c>
      <c r="M1145" s="23">
        <v>0.85</v>
      </c>
      <c r="N1145" s="16">
        <v>447</v>
      </c>
      <c r="O1145" s="16">
        <v>385</v>
      </c>
      <c r="P1145" s="16">
        <v>51</v>
      </c>
      <c r="Q1145" s="16">
        <v>754</v>
      </c>
      <c r="R1145" s="16">
        <v>68</v>
      </c>
      <c r="S1145" s="14" t="s">
        <v>86</v>
      </c>
      <c r="T1145" s="16">
        <v>96815</v>
      </c>
      <c r="U1145" s="16">
        <v>0</v>
      </c>
      <c r="V1145" s="18">
        <v>60935549</v>
      </c>
      <c r="W1145" s="18">
        <v>4047845</v>
      </c>
      <c r="X1145" s="18">
        <v>1824136</v>
      </c>
      <c r="Y1145" s="18">
        <v>0</v>
      </c>
      <c r="Z1145" s="18">
        <v>0</v>
      </c>
      <c r="AA1145" s="18">
        <v>0</v>
      </c>
      <c r="AB1145" s="18">
        <v>152847</v>
      </c>
      <c r="AC1145" s="23">
        <v>0.04</v>
      </c>
      <c r="AD1145" s="14" t="str">
        <f>IF(E1145=113,"Linn","Iowa ex-Linn")</f>
        <v>Iowa ex-Linn</v>
      </c>
      <c r="AE1145" s="23">
        <f>IFERROR(AB1145/W1145,"N/M")</f>
        <v>0.037760092098388154</v>
      </c>
      <c r="AF1145" s="14" t="str">
        <f>B1145&amp;"|"&amp;TEXT(E1145,"000")&amp;"|"&amp;TEXT(M1145,"0.0000")</f>
        <v>2016|161|0.8500</v>
      </c>
      <c r="AG1145" s="22" t="str">
        <f>IF(AND(B1145&gt;=2015,B1145&lt;=2024,C1145=19,G1145=41,I1145=2,K1145="A",L1145="RBUP",M1145&gt;=0.5,M1145&lt;=0.85),"IN","OUT")</f>
        <v>IN</v>
      </c>
    </row>
    <row r="1146" spans="1:33">
      <c r="A1146" s="14" t="s">
        <v>185</v>
      </c>
      <c r="B1146" s="16">
        <v>2016</v>
      </c>
      <c r="C1146" s="16">
        <v>19</v>
      </c>
      <c r="D1146" s="14" t="s">
        <v>80</v>
      </c>
      <c r="E1146" s="16">
        <v>163</v>
      </c>
      <c r="F1146" s="14" t="s">
        <v>167</v>
      </c>
      <c r="G1146" s="16">
        <v>41</v>
      </c>
      <c r="H1146" s="14" t="s">
        <v>186</v>
      </c>
      <c r="I1146" s="16">
        <v>2</v>
      </c>
      <c r="J1146" s="14" t="s">
        <v>83</v>
      </c>
      <c r="K1146" s="14" t="s">
        <v>84</v>
      </c>
      <c r="L1146" s="14" t="s">
        <v>85</v>
      </c>
      <c r="M1146" s="23">
        <v>0.65</v>
      </c>
      <c r="N1146" s="16">
        <v>5</v>
      </c>
      <c r="O1146" s="16">
        <v>4</v>
      </c>
      <c r="P1146" s="16">
        <v>0</v>
      </c>
      <c r="Q1146" s="16">
        <v>5</v>
      </c>
      <c r="R1146" s="16">
        <v>0</v>
      </c>
      <c r="S1146" s="14" t="s">
        <v>86</v>
      </c>
      <c r="T1146" s="16">
        <v>201</v>
      </c>
      <c r="U1146" s="16">
        <v>0</v>
      </c>
      <c r="V1146" s="18">
        <v>89452</v>
      </c>
      <c r="W1146" s="18">
        <v>1491</v>
      </c>
      <c r="X1146" s="18">
        <v>881</v>
      </c>
      <c r="Y1146" s="18">
        <v>0</v>
      </c>
      <c r="Z1146" s="18">
        <v>0</v>
      </c>
      <c r="AA1146" s="18">
        <v>0</v>
      </c>
      <c r="AB1146" s="18">
        <v>0</v>
      </c>
      <c r="AC1146" s="23">
        <v>0</v>
      </c>
      <c r="AD1146" s="14" t="str">
        <f>IF(E1146=113,"Linn","Iowa ex-Linn")</f>
        <v>Iowa ex-Linn</v>
      </c>
      <c r="AE1146" s="23">
        <f>IFERROR(AB1146/W1146,"N/M")</f>
        <v>0.0</v>
      </c>
      <c r="AF1146" s="14" t="str">
        <f>B1146&amp;"|"&amp;TEXT(E1146,"000")&amp;"|"&amp;TEXT(M1146,"0.0000")</f>
        <v>2016|163|0.6500</v>
      </c>
      <c r="AG1146" s="22" t="str">
        <f>IF(AND(B1146&gt;=2015,B1146&lt;=2024,C1146=19,G1146=41,I1146=2,K1146="A",L1146="RBUP",M1146&gt;=0.5,M1146&lt;=0.85),"IN","OUT")</f>
        <v>IN</v>
      </c>
    </row>
    <row r="1147" spans="1:33">
      <c r="A1147" s="14" t="s">
        <v>185</v>
      </c>
      <c r="B1147" s="16">
        <v>2016</v>
      </c>
      <c r="C1147" s="16">
        <v>19</v>
      </c>
      <c r="D1147" s="14" t="s">
        <v>80</v>
      </c>
      <c r="E1147" s="16">
        <v>163</v>
      </c>
      <c r="F1147" s="14" t="s">
        <v>167</v>
      </c>
      <c r="G1147" s="16">
        <v>41</v>
      </c>
      <c r="H1147" s="14" t="s">
        <v>186</v>
      </c>
      <c r="I1147" s="16">
        <v>2</v>
      </c>
      <c r="J1147" s="14" t="s">
        <v>83</v>
      </c>
      <c r="K1147" s="14" t="s">
        <v>84</v>
      </c>
      <c r="L1147" s="14" t="s">
        <v>85</v>
      </c>
      <c r="M1147" s="23">
        <v>0.7</v>
      </c>
      <c r="N1147" s="16">
        <v>11</v>
      </c>
      <c r="O1147" s="16">
        <v>9</v>
      </c>
      <c r="P1147" s="16">
        <v>0</v>
      </c>
      <c r="Q1147" s="16">
        <v>12</v>
      </c>
      <c r="R1147" s="16">
        <v>0</v>
      </c>
      <c r="S1147" s="14" t="s">
        <v>86</v>
      </c>
      <c r="T1147" s="16">
        <v>1584</v>
      </c>
      <c r="U1147" s="16">
        <v>0</v>
      </c>
      <c r="V1147" s="18">
        <v>851979</v>
      </c>
      <c r="W1147" s="18">
        <v>18932</v>
      </c>
      <c r="X1147" s="18">
        <v>13801</v>
      </c>
      <c r="Y1147" s="18">
        <v>0</v>
      </c>
      <c r="Z1147" s="18">
        <v>0</v>
      </c>
      <c r="AA1147" s="18">
        <v>0</v>
      </c>
      <c r="AB1147" s="18">
        <v>0</v>
      </c>
      <c r="AC1147" s="23">
        <v>0</v>
      </c>
      <c r="AD1147" s="14" t="str">
        <f>IF(E1147=113,"Linn","Iowa ex-Linn")</f>
        <v>Iowa ex-Linn</v>
      </c>
      <c r="AE1147" s="23">
        <f>IFERROR(AB1147/W1147,"N/M")</f>
        <v>0.0</v>
      </c>
      <c r="AF1147" s="14" t="str">
        <f>B1147&amp;"|"&amp;TEXT(E1147,"000")&amp;"|"&amp;TEXT(M1147,"0.0000")</f>
        <v>2016|163|0.7000</v>
      </c>
      <c r="AG1147" s="22" t="str">
        <f>IF(AND(B1147&gt;=2015,B1147&lt;=2024,C1147=19,G1147=41,I1147=2,K1147="A",L1147="RBUP",M1147&gt;=0.5,M1147&lt;=0.85),"IN","OUT")</f>
        <v>IN</v>
      </c>
    </row>
    <row r="1148" spans="1:33">
      <c r="A1148" s="14" t="s">
        <v>185</v>
      </c>
      <c r="B1148" s="16">
        <v>2016</v>
      </c>
      <c r="C1148" s="16">
        <v>19</v>
      </c>
      <c r="D1148" s="14" t="s">
        <v>80</v>
      </c>
      <c r="E1148" s="16">
        <v>163</v>
      </c>
      <c r="F1148" s="14" t="s">
        <v>167</v>
      </c>
      <c r="G1148" s="16">
        <v>41</v>
      </c>
      <c r="H1148" s="14" t="s">
        <v>186</v>
      </c>
      <c r="I1148" s="16">
        <v>2</v>
      </c>
      <c r="J1148" s="14" t="s">
        <v>83</v>
      </c>
      <c r="K1148" s="14" t="s">
        <v>84</v>
      </c>
      <c r="L1148" s="14" t="s">
        <v>85</v>
      </c>
      <c r="M1148" s="23">
        <v>0.75</v>
      </c>
      <c r="N1148" s="16">
        <v>42</v>
      </c>
      <c r="O1148" s="16">
        <v>36</v>
      </c>
      <c r="P1148" s="16">
        <v>3</v>
      </c>
      <c r="Q1148" s="16">
        <v>54</v>
      </c>
      <c r="R1148" s="16">
        <v>3</v>
      </c>
      <c r="S1148" s="14" t="s">
        <v>86</v>
      </c>
      <c r="T1148" s="16">
        <v>8072</v>
      </c>
      <c r="U1148" s="16">
        <v>0</v>
      </c>
      <c r="V1148" s="18">
        <v>4495726</v>
      </c>
      <c r="W1148" s="18">
        <v>128513</v>
      </c>
      <c r="X1148" s="18">
        <v>89163</v>
      </c>
      <c r="Y1148" s="18">
        <v>0</v>
      </c>
      <c r="Z1148" s="18">
        <v>0</v>
      </c>
      <c r="AA1148" s="18">
        <v>0</v>
      </c>
      <c r="AB1148" s="18">
        <v>12417</v>
      </c>
      <c r="AC1148" s="23">
        <v>0.1</v>
      </c>
      <c r="AD1148" s="14" t="str">
        <f>IF(E1148=113,"Linn","Iowa ex-Linn")</f>
        <v>Iowa ex-Linn</v>
      </c>
      <c r="AE1148" s="23">
        <f>IFERROR(AB1148/W1148,"N/M")</f>
        <v>0.09662057535035366</v>
      </c>
      <c r="AF1148" s="14" t="str">
        <f>B1148&amp;"|"&amp;TEXT(E1148,"000")&amp;"|"&amp;TEXT(M1148,"0.0000")</f>
        <v>2016|163|0.7500</v>
      </c>
      <c r="AG1148" s="22" t="str">
        <f>IF(AND(B1148&gt;=2015,B1148&lt;=2024,C1148=19,G1148=41,I1148=2,K1148="A",L1148="RBUP",M1148&gt;=0.5,M1148&lt;=0.85),"IN","OUT")</f>
        <v>IN</v>
      </c>
    </row>
    <row r="1149" spans="1:33">
      <c r="A1149" s="14" t="s">
        <v>185</v>
      </c>
      <c r="B1149" s="16">
        <v>2016</v>
      </c>
      <c r="C1149" s="16">
        <v>19</v>
      </c>
      <c r="D1149" s="14" t="s">
        <v>80</v>
      </c>
      <c r="E1149" s="16">
        <v>163</v>
      </c>
      <c r="F1149" s="14" t="s">
        <v>167</v>
      </c>
      <c r="G1149" s="16">
        <v>41</v>
      </c>
      <c r="H1149" s="14" t="s">
        <v>186</v>
      </c>
      <c r="I1149" s="16">
        <v>2</v>
      </c>
      <c r="J1149" s="14" t="s">
        <v>83</v>
      </c>
      <c r="K1149" s="14" t="s">
        <v>84</v>
      </c>
      <c r="L1149" s="14" t="s">
        <v>85</v>
      </c>
      <c r="M1149" s="23">
        <v>0.8</v>
      </c>
      <c r="N1149" s="16">
        <v>173</v>
      </c>
      <c r="O1149" s="16">
        <v>152</v>
      </c>
      <c r="P1149" s="16">
        <v>5</v>
      </c>
      <c r="Q1149" s="16">
        <v>193</v>
      </c>
      <c r="R1149" s="16">
        <v>5</v>
      </c>
      <c r="S1149" s="14" t="s">
        <v>86</v>
      </c>
      <c r="T1149" s="16">
        <v>29793</v>
      </c>
      <c r="U1149" s="16">
        <v>0</v>
      </c>
      <c r="V1149" s="18">
        <v>18129672</v>
      </c>
      <c r="W1149" s="18">
        <v>712104</v>
      </c>
      <c r="X1149" s="18">
        <v>438642</v>
      </c>
      <c r="Y1149" s="18">
        <v>0</v>
      </c>
      <c r="Z1149" s="18">
        <v>0</v>
      </c>
      <c r="AA1149" s="18">
        <v>0</v>
      </c>
      <c r="AB1149" s="18">
        <v>11963</v>
      </c>
      <c r="AC1149" s="23">
        <v>0.02</v>
      </c>
      <c r="AD1149" s="14" t="str">
        <f>IF(E1149=113,"Linn","Iowa ex-Linn")</f>
        <v>Iowa ex-Linn</v>
      </c>
      <c r="AE1149" s="23">
        <f>IFERROR(AB1149/W1149,"N/M")</f>
        <v>0.016799512430768538</v>
      </c>
      <c r="AF1149" s="14" t="str">
        <f>B1149&amp;"|"&amp;TEXT(E1149,"000")&amp;"|"&amp;TEXT(M1149,"0.0000")</f>
        <v>2016|163|0.8000</v>
      </c>
      <c r="AG1149" s="22" t="str">
        <f>IF(AND(B1149&gt;=2015,B1149&lt;=2024,C1149=19,G1149=41,I1149=2,K1149="A",L1149="RBUP",M1149&gt;=0.5,M1149&lt;=0.85),"IN","OUT")</f>
        <v>IN</v>
      </c>
    </row>
    <row r="1150" spans="1:33">
      <c r="A1150" s="14" t="s">
        <v>185</v>
      </c>
      <c r="B1150" s="16">
        <v>2016</v>
      </c>
      <c r="C1150" s="16">
        <v>19</v>
      </c>
      <c r="D1150" s="14" t="s">
        <v>80</v>
      </c>
      <c r="E1150" s="16">
        <v>163</v>
      </c>
      <c r="F1150" s="14" t="s">
        <v>167</v>
      </c>
      <c r="G1150" s="16">
        <v>41</v>
      </c>
      <c r="H1150" s="14" t="s">
        <v>186</v>
      </c>
      <c r="I1150" s="16">
        <v>2</v>
      </c>
      <c r="J1150" s="14" t="s">
        <v>83</v>
      </c>
      <c r="K1150" s="14" t="s">
        <v>84</v>
      </c>
      <c r="L1150" s="14" t="s">
        <v>85</v>
      </c>
      <c r="M1150" s="23">
        <v>0.85</v>
      </c>
      <c r="N1150" s="16">
        <v>235</v>
      </c>
      <c r="O1150" s="16">
        <v>196</v>
      </c>
      <c r="P1150" s="16">
        <v>10</v>
      </c>
      <c r="Q1150" s="16">
        <v>290</v>
      </c>
      <c r="R1150" s="16">
        <v>12</v>
      </c>
      <c r="S1150" s="14" t="s">
        <v>86</v>
      </c>
      <c r="T1150" s="16">
        <v>50066</v>
      </c>
      <c r="U1150" s="16">
        <v>0</v>
      </c>
      <c r="V1150" s="18">
        <v>31866601</v>
      </c>
      <c r="W1150" s="18">
        <v>1590753</v>
      </c>
      <c r="X1150" s="18">
        <v>771414</v>
      </c>
      <c r="Y1150" s="18">
        <v>0</v>
      </c>
      <c r="Z1150" s="18">
        <v>0</v>
      </c>
      <c r="AA1150" s="18">
        <v>0</v>
      </c>
      <c r="AB1150" s="18">
        <v>163118</v>
      </c>
      <c r="AC1150" s="23">
        <v>0.1</v>
      </c>
      <c r="AD1150" s="14" t="str">
        <f>IF(E1150=113,"Linn","Iowa ex-Linn")</f>
        <v>Iowa ex-Linn</v>
      </c>
      <c r="AE1150" s="23">
        <f>IFERROR(AB1150/W1150,"N/M")</f>
        <v>0.10254137505948441</v>
      </c>
      <c r="AF1150" s="14" t="str">
        <f>B1150&amp;"|"&amp;TEXT(E1150,"000")&amp;"|"&amp;TEXT(M1150,"0.0000")</f>
        <v>2016|163|0.8500</v>
      </c>
      <c r="AG1150" s="22" t="str">
        <f>IF(AND(B1150&gt;=2015,B1150&lt;=2024,C1150=19,G1150=41,I1150=2,K1150="A",L1150="RBUP",M1150&gt;=0.5,M1150&lt;=0.85),"IN","OUT")</f>
        <v>IN</v>
      </c>
    </row>
    <row r="1151" spans="1:33">
      <c r="A1151" s="14" t="s">
        <v>185</v>
      </c>
      <c r="B1151" s="16">
        <v>2016</v>
      </c>
      <c r="C1151" s="16">
        <v>19</v>
      </c>
      <c r="D1151" s="14" t="s">
        <v>80</v>
      </c>
      <c r="E1151" s="16">
        <v>165</v>
      </c>
      <c r="F1151" s="14" t="s">
        <v>168</v>
      </c>
      <c r="G1151" s="16">
        <v>41</v>
      </c>
      <c r="H1151" s="14" t="s">
        <v>186</v>
      </c>
      <c r="I1151" s="16">
        <v>2</v>
      </c>
      <c r="J1151" s="14" t="s">
        <v>83</v>
      </c>
      <c r="K1151" s="14" t="s">
        <v>84</v>
      </c>
      <c r="L1151" s="14" t="s">
        <v>85</v>
      </c>
      <c r="M1151" s="23">
        <v>0.5</v>
      </c>
      <c r="N1151" s="16">
        <v>2</v>
      </c>
      <c r="O1151" s="16">
        <v>1</v>
      </c>
      <c r="P1151" s="16">
        <v>0</v>
      </c>
      <c r="Q1151" s="16">
        <v>1</v>
      </c>
      <c r="R1151" s="16">
        <v>0</v>
      </c>
      <c r="S1151" s="14" t="s">
        <v>86</v>
      </c>
      <c r="T1151" s="16">
        <v>222</v>
      </c>
      <c r="U1151" s="16">
        <v>0</v>
      </c>
      <c r="V1151" s="18">
        <v>84407</v>
      </c>
      <c r="W1151" s="18">
        <v>335</v>
      </c>
      <c r="X1151" s="18">
        <v>224</v>
      </c>
      <c r="Y1151" s="18">
        <v>0</v>
      </c>
      <c r="Z1151" s="18">
        <v>0</v>
      </c>
      <c r="AA1151" s="18">
        <v>0</v>
      </c>
      <c r="AB1151" s="18">
        <v>0</v>
      </c>
      <c r="AC1151" s="23">
        <v>0</v>
      </c>
      <c r="AD1151" s="14" t="str">
        <f>IF(E1151=113,"Linn","Iowa ex-Linn")</f>
        <v>Iowa ex-Linn</v>
      </c>
      <c r="AE1151" s="23">
        <f>IFERROR(AB1151/W1151,"N/M")</f>
        <v>0.0</v>
      </c>
      <c r="AF1151" s="14" t="str">
        <f>B1151&amp;"|"&amp;TEXT(E1151,"000")&amp;"|"&amp;TEXT(M1151,"0.0000")</f>
        <v>2016|165|0.5000</v>
      </c>
      <c r="AG1151" s="22" t="str">
        <f>IF(AND(B1151&gt;=2015,B1151&lt;=2024,C1151=19,G1151=41,I1151=2,K1151="A",L1151="RBUP",M1151&gt;=0.5,M1151&lt;=0.85),"IN","OUT")</f>
        <v>IN</v>
      </c>
    </row>
    <row r="1152" spans="1:33">
      <c r="A1152" s="14" t="s">
        <v>185</v>
      </c>
      <c r="B1152" s="16">
        <v>2016</v>
      </c>
      <c r="C1152" s="16">
        <v>19</v>
      </c>
      <c r="D1152" s="14" t="s">
        <v>80</v>
      </c>
      <c r="E1152" s="16">
        <v>165</v>
      </c>
      <c r="F1152" s="14" t="s">
        <v>168</v>
      </c>
      <c r="G1152" s="16">
        <v>41</v>
      </c>
      <c r="H1152" s="14" t="s">
        <v>186</v>
      </c>
      <c r="I1152" s="16">
        <v>2</v>
      </c>
      <c r="J1152" s="14" t="s">
        <v>83</v>
      </c>
      <c r="K1152" s="14" t="s">
        <v>84</v>
      </c>
      <c r="L1152" s="14" t="s">
        <v>85</v>
      </c>
      <c r="M1152" s="23">
        <v>0.65</v>
      </c>
      <c r="N1152" s="16">
        <v>6</v>
      </c>
      <c r="O1152" s="16">
        <v>5</v>
      </c>
      <c r="P1152" s="16">
        <v>0</v>
      </c>
      <c r="Q1152" s="16">
        <v>6</v>
      </c>
      <c r="R1152" s="16">
        <v>0</v>
      </c>
      <c r="S1152" s="14" t="s">
        <v>86</v>
      </c>
      <c r="T1152" s="16">
        <v>185</v>
      </c>
      <c r="U1152" s="16">
        <v>0</v>
      </c>
      <c r="V1152" s="18">
        <v>76943</v>
      </c>
      <c r="W1152" s="18">
        <v>1360</v>
      </c>
      <c r="X1152" s="18">
        <v>803</v>
      </c>
      <c r="Y1152" s="18">
        <v>0</v>
      </c>
      <c r="Z1152" s="18">
        <v>0</v>
      </c>
      <c r="AA1152" s="18">
        <v>0</v>
      </c>
      <c r="AB1152" s="18">
        <v>0</v>
      </c>
      <c r="AC1152" s="23">
        <v>0</v>
      </c>
      <c r="AD1152" s="14" t="str">
        <f>IF(E1152=113,"Linn","Iowa ex-Linn")</f>
        <v>Iowa ex-Linn</v>
      </c>
      <c r="AE1152" s="23">
        <f>IFERROR(AB1152/W1152,"N/M")</f>
        <v>0.0</v>
      </c>
      <c r="AF1152" s="14" t="str">
        <f>B1152&amp;"|"&amp;TEXT(E1152,"000")&amp;"|"&amp;TEXT(M1152,"0.0000")</f>
        <v>2016|165|0.6500</v>
      </c>
      <c r="AG1152" s="22" t="str">
        <f>IF(AND(B1152&gt;=2015,B1152&lt;=2024,C1152=19,G1152=41,I1152=2,K1152="A",L1152="RBUP",M1152&gt;=0.5,M1152&lt;=0.85),"IN","OUT")</f>
        <v>IN</v>
      </c>
    </row>
    <row r="1153" spans="1:33">
      <c r="A1153" s="14" t="s">
        <v>185</v>
      </c>
      <c r="B1153" s="16">
        <v>2016</v>
      </c>
      <c r="C1153" s="16">
        <v>19</v>
      </c>
      <c r="D1153" s="14" t="s">
        <v>80</v>
      </c>
      <c r="E1153" s="16">
        <v>165</v>
      </c>
      <c r="F1153" s="14" t="s">
        <v>168</v>
      </c>
      <c r="G1153" s="16">
        <v>41</v>
      </c>
      <c r="H1153" s="14" t="s">
        <v>186</v>
      </c>
      <c r="I1153" s="16">
        <v>2</v>
      </c>
      <c r="J1153" s="14" t="s">
        <v>83</v>
      </c>
      <c r="K1153" s="14" t="s">
        <v>84</v>
      </c>
      <c r="L1153" s="14" t="s">
        <v>85</v>
      </c>
      <c r="M1153" s="23">
        <v>0.7</v>
      </c>
      <c r="N1153" s="16">
        <v>25</v>
      </c>
      <c r="O1153" s="16">
        <v>22</v>
      </c>
      <c r="P1153" s="16">
        <v>0</v>
      </c>
      <c r="Q1153" s="16">
        <v>27</v>
      </c>
      <c r="R1153" s="16">
        <v>0</v>
      </c>
      <c r="S1153" s="14" t="s">
        <v>86</v>
      </c>
      <c r="T1153" s="16">
        <v>2667</v>
      </c>
      <c r="U1153" s="16">
        <v>0</v>
      </c>
      <c r="V1153" s="18">
        <v>1375848</v>
      </c>
      <c r="W1153" s="18">
        <v>30916</v>
      </c>
      <c r="X1153" s="18">
        <v>20699</v>
      </c>
      <c r="Y1153" s="18">
        <v>0</v>
      </c>
      <c r="Z1153" s="18">
        <v>0</v>
      </c>
      <c r="AA1153" s="18">
        <v>0</v>
      </c>
      <c r="AB1153" s="18">
        <v>0</v>
      </c>
      <c r="AC1153" s="23">
        <v>0</v>
      </c>
      <c r="AD1153" s="14" t="str">
        <f>IF(E1153=113,"Linn","Iowa ex-Linn")</f>
        <v>Iowa ex-Linn</v>
      </c>
      <c r="AE1153" s="23">
        <f>IFERROR(AB1153/W1153,"N/M")</f>
        <v>0.0</v>
      </c>
      <c r="AF1153" s="14" t="str">
        <f>B1153&amp;"|"&amp;TEXT(E1153,"000")&amp;"|"&amp;TEXT(M1153,"0.0000")</f>
        <v>2016|165|0.7000</v>
      </c>
      <c r="AG1153" s="22" t="str">
        <f>IF(AND(B1153&gt;=2015,B1153&lt;=2024,C1153=19,G1153=41,I1153=2,K1153="A",L1153="RBUP",M1153&gt;=0.5,M1153&lt;=0.85),"IN","OUT")</f>
        <v>IN</v>
      </c>
    </row>
    <row r="1154" spans="1:33">
      <c r="A1154" s="14" t="s">
        <v>185</v>
      </c>
      <c r="B1154" s="16">
        <v>2016</v>
      </c>
      <c r="C1154" s="16">
        <v>19</v>
      </c>
      <c r="D1154" s="14" t="s">
        <v>80</v>
      </c>
      <c r="E1154" s="16">
        <v>165</v>
      </c>
      <c r="F1154" s="14" t="s">
        <v>168</v>
      </c>
      <c r="G1154" s="16">
        <v>41</v>
      </c>
      <c r="H1154" s="14" t="s">
        <v>186</v>
      </c>
      <c r="I1154" s="16">
        <v>2</v>
      </c>
      <c r="J1154" s="14" t="s">
        <v>83</v>
      </c>
      <c r="K1154" s="14" t="s">
        <v>84</v>
      </c>
      <c r="L1154" s="14" t="s">
        <v>85</v>
      </c>
      <c r="M1154" s="23">
        <v>0.75</v>
      </c>
      <c r="N1154" s="16">
        <v>85</v>
      </c>
      <c r="O1154" s="16">
        <v>76</v>
      </c>
      <c r="P1154" s="16">
        <v>6</v>
      </c>
      <c r="Q1154" s="16">
        <v>119</v>
      </c>
      <c r="R1154" s="16">
        <v>6</v>
      </c>
      <c r="S1154" s="14" t="s">
        <v>86</v>
      </c>
      <c r="T1154" s="16">
        <v>12726</v>
      </c>
      <c r="U1154" s="16">
        <v>0</v>
      </c>
      <c r="V1154" s="18">
        <v>7155284</v>
      </c>
      <c r="W1154" s="18">
        <v>234518</v>
      </c>
      <c r="X1154" s="18">
        <v>144894</v>
      </c>
      <c r="Y1154" s="18">
        <v>0</v>
      </c>
      <c r="Z1154" s="18">
        <v>0</v>
      </c>
      <c r="AA1154" s="18">
        <v>0</v>
      </c>
      <c r="AB1154" s="18">
        <v>22237</v>
      </c>
      <c r="AC1154" s="23">
        <v>0.09</v>
      </c>
      <c r="AD1154" s="14" t="str">
        <f>IF(E1154=113,"Linn","Iowa ex-Linn")</f>
        <v>Iowa ex-Linn</v>
      </c>
      <c r="AE1154" s="23">
        <f>IFERROR(AB1154/W1154,"N/M")</f>
        <v>0.09482001381557066</v>
      </c>
      <c r="AF1154" s="14" t="str">
        <f>B1154&amp;"|"&amp;TEXT(E1154,"000")&amp;"|"&amp;TEXT(M1154,"0.0000")</f>
        <v>2016|165|0.7500</v>
      </c>
      <c r="AG1154" s="22" t="str">
        <f>IF(AND(B1154&gt;=2015,B1154&lt;=2024,C1154=19,G1154=41,I1154=2,K1154="A",L1154="RBUP",M1154&gt;=0.5,M1154&lt;=0.85),"IN","OUT")</f>
        <v>IN</v>
      </c>
    </row>
    <row r="1155" spans="1:33">
      <c r="A1155" s="14" t="s">
        <v>185</v>
      </c>
      <c r="B1155" s="16">
        <v>2016</v>
      </c>
      <c r="C1155" s="16">
        <v>19</v>
      </c>
      <c r="D1155" s="14" t="s">
        <v>80</v>
      </c>
      <c r="E1155" s="16">
        <v>165</v>
      </c>
      <c r="F1155" s="14" t="s">
        <v>168</v>
      </c>
      <c r="G1155" s="16">
        <v>41</v>
      </c>
      <c r="H1155" s="14" t="s">
        <v>186</v>
      </c>
      <c r="I1155" s="16">
        <v>2</v>
      </c>
      <c r="J1155" s="14" t="s">
        <v>83</v>
      </c>
      <c r="K1155" s="14" t="s">
        <v>84</v>
      </c>
      <c r="L1155" s="14" t="s">
        <v>85</v>
      </c>
      <c r="M1155" s="23">
        <v>0.8</v>
      </c>
      <c r="N1155" s="16">
        <v>311</v>
      </c>
      <c r="O1155" s="16">
        <v>277</v>
      </c>
      <c r="P1155" s="16">
        <v>17</v>
      </c>
      <c r="Q1155" s="16">
        <v>423</v>
      </c>
      <c r="R1155" s="16">
        <v>18</v>
      </c>
      <c r="S1155" s="14" t="s">
        <v>86</v>
      </c>
      <c r="T1155" s="16">
        <v>60752</v>
      </c>
      <c r="U1155" s="16">
        <v>0</v>
      </c>
      <c r="V1155" s="18">
        <v>36362283</v>
      </c>
      <c r="W1155" s="18">
        <v>1489025</v>
      </c>
      <c r="X1155" s="18">
        <v>876947</v>
      </c>
      <c r="Y1155" s="18">
        <v>0</v>
      </c>
      <c r="Z1155" s="18">
        <v>0</v>
      </c>
      <c r="AA1155" s="18">
        <v>0</v>
      </c>
      <c r="AB1155" s="18">
        <v>72068</v>
      </c>
      <c r="AC1155" s="23">
        <v>0.05</v>
      </c>
      <c r="AD1155" s="14" t="str">
        <f>IF(E1155=113,"Linn","Iowa ex-Linn")</f>
        <v>Iowa ex-Linn</v>
      </c>
      <c r="AE1155" s="23">
        <f>IFERROR(AB1155/W1155,"N/M")</f>
        <v>0.04839945601987878</v>
      </c>
      <c r="AF1155" s="14" t="str">
        <f>B1155&amp;"|"&amp;TEXT(E1155,"000")&amp;"|"&amp;TEXT(M1155,"0.0000")</f>
        <v>2016|165|0.8000</v>
      </c>
      <c r="AG1155" s="22" t="str">
        <f>IF(AND(B1155&gt;=2015,B1155&lt;=2024,C1155=19,G1155=41,I1155=2,K1155="A",L1155="RBUP",M1155&gt;=0.5,M1155&lt;=0.85),"IN","OUT")</f>
        <v>IN</v>
      </c>
    </row>
    <row r="1156" spans="1:33">
      <c r="A1156" s="14" t="s">
        <v>185</v>
      </c>
      <c r="B1156" s="16">
        <v>2016</v>
      </c>
      <c r="C1156" s="16">
        <v>19</v>
      </c>
      <c r="D1156" s="14" t="s">
        <v>80</v>
      </c>
      <c r="E1156" s="16">
        <v>165</v>
      </c>
      <c r="F1156" s="14" t="s">
        <v>168</v>
      </c>
      <c r="G1156" s="16">
        <v>41</v>
      </c>
      <c r="H1156" s="14" t="s">
        <v>186</v>
      </c>
      <c r="I1156" s="16">
        <v>2</v>
      </c>
      <c r="J1156" s="14" t="s">
        <v>83</v>
      </c>
      <c r="K1156" s="14" t="s">
        <v>84</v>
      </c>
      <c r="L1156" s="14" t="s">
        <v>85</v>
      </c>
      <c r="M1156" s="23">
        <v>0.85</v>
      </c>
      <c r="N1156" s="16">
        <v>471</v>
      </c>
      <c r="O1156" s="16">
        <v>429</v>
      </c>
      <c r="P1156" s="16">
        <v>40</v>
      </c>
      <c r="Q1156" s="16">
        <v>662</v>
      </c>
      <c r="R1156" s="16">
        <v>48</v>
      </c>
      <c r="S1156" s="14" t="s">
        <v>86</v>
      </c>
      <c r="T1156" s="16">
        <v>94168</v>
      </c>
      <c r="U1156" s="16">
        <v>0</v>
      </c>
      <c r="V1156" s="18">
        <v>59833795</v>
      </c>
      <c r="W1156" s="18">
        <v>3121712</v>
      </c>
      <c r="X1156" s="18">
        <v>1462470</v>
      </c>
      <c r="Y1156" s="18">
        <v>0</v>
      </c>
      <c r="Z1156" s="18">
        <v>0</v>
      </c>
      <c r="AA1156" s="18">
        <v>0</v>
      </c>
      <c r="AB1156" s="18">
        <v>147539</v>
      </c>
      <c r="AC1156" s="23">
        <v>0.05</v>
      </c>
      <c r="AD1156" s="14" t="str">
        <f>IF(E1156=113,"Linn","Iowa ex-Linn")</f>
        <v>Iowa ex-Linn</v>
      </c>
      <c r="AE1156" s="23">
        <f>IFERROR(AB1156/W1156,"N/M")</f>
        <v>0.047262207404142345</v>
      </c>
      <c r="AF1156" s="14" t="str">
        <f>B1156&amp;"|"&amp;TEXT(E1156,"000")&amp;"|"&amp;TEXT(M1156,"0.0000")</f>
        <v>2016|165|0.8500</v>
      </c>
      <c r="AG1156" s="22" t="str">
        <f>IF(AND(B1156&gt;=2015,B1156&lt;=2024,C1156=19,G1156=41,I1156=2,K1156="A",L1156="RBUP",M1156&gt;=0.5,M1156&lt;=0.85),"IN","OUT")</f>
        <v>IN</v>
      </c>
    </row>
    <row r="1157" spans="1:33">
      <c r="A1157" s="14" t="s">
        <v>185</v>
      </c>
      <c r="B1157" s="16">
        <v>2016</v>
      </c>
      <c r="C1157" s="16">
        <v>19</v>
      </c>
      <c r="D1157" s="14" t="s">
        <v>80</v>
      </c>
      <c r="E1157" s="16">
        <v>167</v>
      </c>
      <c r="F1157" s="14" t="s">
        <v>169</v>
      </c>
      <c r="G1157" s="16">
        <v>41</v>
      </c>
      <c r="H1157" s="14" t="s">
        <v>186</v>
      </c>
      <c r="I1157" s="16">
        <v>2</v>
      </c>
      <c r="J1157" s="14" t="s">
        <v>83</v>
      </c>
      <c r="K1157" s="14" t="s">
        <v>84</v>
      </c>
      <c r="L1157" s="14" t="s">
        <v>85</v>
      </c>
      <c r="M1157" s="23">
        <v>0.5</v>
      </c>
      <c r="N1157" s="16">
        <v>2</v>
      </c>
      <c r="O1157" s="16">
        <v>2</v>
      </c>
      <c r="P1157" s="16">
        <v>0</v>
      </c>
      <c r="Q1157" s="16">
        <v>3</v>
      </c>
      <c r="R1157" s="16">
        <v>0</v>
      </c>
      <c r="S1157" s="14" t="s">
        <v>86</v>
      </c>
      <c r="T1157" s="16">
        <v>251</v>
      </c>
      <c r="U1157" s="16">
        <v>0</v>
      </c>
      <c r="V1157" s="18">
        <v>98498</v>
      </c>
      <c r="W1157" s="18">
        <v>717</v>
      </c>
      <c r="X1157" s="18">
        <v>481</v>
      </c>
      <c r="Y1157" s="18">
        <v>0</v>
      </c>
      <c r="Z1157" s="18">
        <v>0</v>
      </c>
      <c r="AA1157" s="18">
        <v>0</v>
      </c>
      <c r="AB1157" s="18">
        <v>0</v>
      </c>
      <c r="AC1157" s="23">
        <v>0</v>
      </c>
      <c r="AD1157" s="14" t="str">
        <f>IF(E1157=113,"Linn","Iowa ex-Linn")</f>
        <v>Iowa ex-Linn</v>
      </c>
      <c r="AE1157" s="23">
        <f>IFERROR(AB1157/W1157,"N/M")</f>
        <v>0.0</v>
      </c>
      <c r="AF1157" s="14" t="str">
        <f>B1157&amp;"|"&amp;TEXT(E1157,"000")&amp;"|"&amp;TEXT(M1157,"0.0000")</f>
        <v>2016|167|0.5000</v>
      </c>
      <c r="AG1157" s="22" t="str">
        <f>IF(AND(B1157&gt;=2015,B1157&lt;=2024,C1157=19,G1157=41,I1157=2,K1157="A",L1157="RBUP",M1157&gt;=0.5,M1157&lt;=0.85),"IN","OUT")</f>
        <v>IN</v>
      </c>
    </row>
    <row r="1158" spans="1:33">
      <c r="A1158" s="14" t="s">
        <v>185</v>
      </c>
      <c r="B1158" s="16">
        <v>2016</v>
      </c>
      <c r="C1158" s="16">
        <v>19</v>
      </c>
      <c r="D1158" s="14" t="s">
        <v>80</v>
      </c>
      <c r="E1158" s="16">
        <v>167</v>
      </c>
      <c r="F1158" s="14" t="s">
        <v>169</v>
      </c>
      <c r="G1158" s="16">
        <v>41</v>
      </c>
      <c r="H1158" s="14" t="s">
        <v>186</v>
      </c>
      <c r="I1158" s="16">
        <v>2</v>
      </c>
      <c r="J1158" s="14" t="s">
        <v>83</v>
      </c>
      <c r="K1158" s="14" t="s">
        <v>84</v>
      </c>
      <c r="L1158" s="14" t="s">
        <v>85</v>
      </c>
      <c r="M1158" s="23">
        <v>0.6</v>
      </c>
      <c r="N1158" s="16">
        <v>4</v>
      </c>
      <c r="O1158" s="16">
        <v>3</v>
      </c>
      <c r="P1158" s="16">
        <v>0</v>
      </c>
      <c r="Q1158" s="16">
        <v>5</v>
      </c>
      <c r="R1158" s="16">
        <v>0</v>
      </c>
      <c r="S1158" s="14" t="s">
        <v>86</v>
      </c>
      <c r="T1158" s="16">
        <v>205</v>
      </c>
      <c r="U1158" s="16">
        <v>0</v>
      </c>
      <c r="V1158" s="18">
        <v>89352</v>
      </c>
      <c r="W1158" s="18">
        <v>1695</v>
      </c>
      <c r="X1158" s="18">
        <v>1086</v>
      </c>
      <c r="Y1158" s="18">
        <v>0</v>
      </c>
      <c r="Z1158" s="18">
        <v>0</v>
      </c>
      <c r="AA1158" s="18">
        <v>0</v>
      </c>
      <c r="AB1158" s="18">
        <v>0</v>
      </c>
      <c r="AC1158" s="23">
        <v>0</v>
      </c>
      <c r="AD1158" s="14" t="str">
        <f>IF(E1158=113,"Linn","Iowa ex-Linn")</f>
        <v>Iowa ex-Linn</v>
      </c>
      <c r="AE1158" s="23">
        <f>IFERROR(AB1158/W1158,"N/M")</f>
        <v>0.0</v>
      </c>
      <c r="AF1158" s="14" t="str">
        <f>B1158&amp;"|"&amp;TEXT(E1158,"000")&amp;"|"&amp;TEXT(M1158,"0.0000")</f>
        <v>2016|167|0.6000</v>
      </c>
      <c r="AG1158" s="22" t="str">
        <f>IF(AND(B1158&gt;=2015,B1158&lt;=2024,C1158=19,G1158=41,I1158=2,K1158="A",L1158="RBUP",M1158&gt;=0.5,M1158&lt;=0.85),"IN","OUT")</f>
        <v>IN</v>
      </c>
    </row>
    <row r="1159" spans="1:33">
      <c r="A1159" s="14" t="s">
        <v>185</v>
      </c>
      <c r="B1159" s="16">
        <v>2016</v>
      </c>
      <c r="C1159" s="16">
        <v>19</v>
      </c>
      <c r="D1159" s="14" t="s">
        <v>80</v>
      </c>
      <c r="E1159" s="16">
        <v>167</v>
      </c>
      <c r="F1159" s="14" t="s">
        <v>169</v>
      </c>
      <c r="G1159" s="16">
        <v>41</v>
      </c>
      <c r="H1159" s="14" t="s">
        <v>186</v>
      </c>
      <c r="I1159" s="16">
        <v>2</v>
      </c>
      <c r="J1159" s="14" t="s">
        <v>83</v>
      </c>
      <c r="K1159" s="14" t="s">
        <v>84</v>
      </c>
      <c r="L1159" s="14" t="s">
        <v>85</v>
      </c>
      <c r="M1159" s="23">
        <v>0.65</v>
      </c>
      <c r="N1159" s="16">
        <v>39</v>
      </c>
      <c r="O1159" s="16">
        <v>37</v>
      </c>
      <c r="P1159" s="16">
        <v>0</v>
      </c>
      <c r="Q1159" s="16">
        <v>48</v>
      </c>
      <c r="R1159" s="16">
        <v>0</v>
      </c>
      <c r="S1159" s="14" t="s">
        <v>86</v>
      </c>
      <c r="T1159" s="16">
        <v>3260</v>
      </c>
      <c r="U1159" s="16">
        <v>0</v>
      </c>
      <c r="V1159" s="18">
        <v>1669104</v>
      </c>
      <c r="W1159" s="18">
        <v>33214</v>
      </c>
      <c r="X1159" s="18">
        <v>21819</v>
      </c>
      <c r="Y1159" s="18">
        <v>0</v>
      </c>
      <c r="Z1159" s="18">
        <v>0</v>
      </c>
      <c r="AA1159" s="18">
        <v>0</v>
      </c>
      <c r="AB1159" s="18">
        <v>0</v>
      </c>
      <c r="AC1159" s="23">
        <v>0</v>
      </c>
      <c r="AD1159" s="14" t="str">
        <f>IF(E1159=113,"Linn","Iowa ex-Linn")</f>
        <v>Iowa ex-Linn</v>
      </c>
      <c r="AE1159" s="23">
        <f>IFERROR(AB1159/W1159,"N/M")</f>
        <v>0.0</v>
      </c>
      <c r="AF1159" s="14" t="str">
        <f>B1159&amp;"|"&amp;TEXT(E1159,"000")&amp;"|"&amp;TEXT(M1159,"0.0000")</f>
        <v>2016|167|0.6500</v>
      </c>
      <c r="AG1159" s="22" t="str">
        <f>IF(AND(B1159&gt;=2015,B1159&lt;=2024,C1159=19,G1159=41,I1159=2,K1159="A",L1159="RBUP",M1159&gt;=0.5,M1159&lt;=0.85),"IN","OUT")</f>
        <v>IN</v>
      </c>
    </row>
    <row r="1160" spans="1:33">
      <c r="A1160" s="14" t="s">
        <v>185</v>
      </c>
      <c r="B1160" s="16">
        <v>2016</v>
      </c>
      <c r="C1160" s="16">
        <v>19</v>
      </c>
      <c r="D1160" s="14" t="s">
        <v>80</v>
      </c>
      <c r="E1160" s="16">
        <v>167</v>
      </c>
      <c r="F1160" s="14" t="s">
        <v>169</v>
      </c>
      <c r="G1160" s="16">
        <v>41</v>
      </c>
      <c r="H1160" s="14" t="s">
        <v>186</v>
      </c>
      <c r="I1160" s="16">
        <v>2</v>
      </c>
      <c r="J1160" s="14" t="s">
        <v>83</v>
      </c>
      <c r="K1160" s="14" t="s">
        <v>84</v>
      </c>
      <c r="L1160" s="14" t="s">
        <v>85</v>
      </c>
      <c r="M1160" s="23">
        <v>0.7</v>
      </c>
      <c r="N1160" s="16">
        <v>91</v>
      </c>
      <c r="O1160" s="16">
        <v>73</v>
      </c>
      <c r="P1160" s="16">
        <v>1</v>
      </c>
      <c r="Q1160" s="16">
        <v>131</v>
      </c>
      <c r="R1160" s="16">
        <v>1</v>
      </c>
      <c r="S1160" s="14" t="s">
        <v>86</v>
      </c>
      <c r="T1160" s="16">
        <v>10340</v>
      </c>
      <c r="U1160" s="16">
        <v>0</v>
      </c>
      <c r="V1160" s="18">
        <v>5779793</v>
      </c>
      <c r="W1160" s="18">
        <v>173122</v>
      </c>
      <c r="X1160" s="18">
        <v>111496</v>
      </c>
      <c r="Y1160" s="18">
        <v>0</v>
      </c>
      <c r="Z1160" s="18">
        <v>0</v>
      </c>
      <c r="AA1160" s="18">
        <v>0</v>
      </c>
      <c r="AB1160" s="18">
        <v>359</v>
      </c>
      <c r="AC1160" s="23">
        <v>0</v>
      </c>
      <c r="AD1160" s="14" t="str">
        <f>IF(E1160=113,"Linn","Iowa ex-Linn")</f>
        <v>Iowa ex-Linn</v>
      </c>
      <c r="AE1160" s="23">
        <f>IFERROR(AB1160/W1160,"N/M")</f>
        <v>0.0020736821432284745</v>
      </c>
      <c r="AF1160" s="14" t="str">
        <f>B1160&amp;"|"&amp;TEXT(E1160,"000")&amp;"|"&amp;TEXT(M1160,"0.0000")</f>
        <v>2016|167|0.7000</v>
      </c>
      <c r="AG1160" s="22" t="str">
        <f>IF(AND(B1160&gt;=2015,B1160&lt;=2024,C1160=19,G1160=41,I1160=2,K1160="A",L1160="RBUP",M1160&gt;=0.5,M1160&lt;=0.85),"IN","OUT")</f>
        <v>IN</v>
      </c>
    </row>
    <row r="1161" spans="1:33">
      <c r="A1161" s="14" t="s">
        <v>185</v>
      </c>
      <c r="B1161" s="16">
        <v>2016</v>
      </c>
      <c r="C1161" s="16">
        <v>19</v>
      </c>
      <c r="D1161" s="14" t="s">
        <v>80</v>
      </c>
      <c r="E1161" s="16">
        <v>167</v>
      </c>
      <c r="F1161" s="14" t="s">
        <v>169</v>
      </c>
      <c r="G1161" s="16">
        <v>41</v>
      </c>
      <c r="H1161" s="14" t="s">
        <v>186</v>
      </c>
      <c r="I1161" s="16">
        <v>2</v>
      </c>
      <c r="J1161" s="14" t="s">
        <v>83</v>
      </c>
      <c r="K1161" s="14" t="s">
        <v>84</v>
      </c>
      <c r="L1161" s="14" t="s">
        <v>85</v>
      </c>
      <c r="M1161" s="23">
        <v>0.75</v>
      </c>
      <c r="N1161" s="16">
        <v>282</v>
      </c>
      <c r="O1161" s="16">
        <v>248</v>
      </c>
      <c r="P1161" s="16">
        <v>10</v>
      </c>
      <c r="Q1161" s="16">
        <v>377</v>
      </c>
      <c r="R1161" s="16">
        <v>13</v>
      </c>
      <c r="S1161" s="14" t="s">
        <v>86</v>
      </c>
      <c r="T1161" s="16">
        <v>39637</v>
      </c>
      <c r="U1161" s="16">
        <v>0</v>
      </c>
      <c r="V1161" s="18">
        <v>23143070</v>
      </c>
      <c r="W1161" s="18">
        <v>923787</v>
      </c>
      <c r="X1161" s="18">
        <v>585161</v>
      </c>
      <c r="Y1161" s="18">
        <v>0</v>
      </c>
      <c r="Z1161" s="18">
        <v>0</v>
      </c>
      <c r="AA1161" s="18">
        <v>0</v>
      </c>
      <c r="AB1161" s="18">
        <v>80900</v>
      </c>
      <c r="AC1161" s="23">
        <v>0.09</v>
      </c>
      <c r="AD1161" s="14" t="str">
        <f>IF(E1161=113,"Linn","Iowa ex-Linn")</f>
        <v>Iowa ex-Linn</v>
      </c>
      <c r="AE1161" s="23">
        <f>IFERROR(AB1161/W1161,"N/M")</f>
        <v>0.08757430013628682</v>
      </c>
      <c r="AF1161" s="14" t="str">
        <f>B1161&amp;"|"&amp;TEXT(E1161,"000")&amp;"|"&amp;TEXT(M1161,"0.0000")</f>
        <v>2016|167|0.7500</v>
      </c>
      <c r="AG1161" s="22" t="str">
        <f>IF(AND(B1161&gt;=2015,B1161&lt;=2024,C1161=19,G1161=41,I1161=2,K1161="A",L1161="RBUP",M1161&gt;=0.5,M1161&lt;=0.85),"IN","OUT")</f>
        <v>IN</v>
      </c>
    </row>
    <row r="1162" spans="1:33">
      <c r="A1162" s="14" t="s">
        <v>185</v>
      </c>
      <c r="B1162" s="16">
        <v>2016</v>
      </c>
      <c r="C1162" s="16">
        <v>19</v>
      </c>
      <c r="D1162" s="14" t="s">
        <v>80</v>
      </c>
      <c r="E1162" s="16">
        <v>167</v>
      </c>
      <c r="F1162" s="14" t="s">
        <v>169</v>
      </c>
      <c r="G1162" s="16">
        <v>41</v>
      </c>
      <c r="H1162" s="14" t="s">
        <v>186</v>
      </c>
      <c r="I1162" s="16">
        <v>2</v>
      </c>
      <c r="J1162" s="14" t="s">
        <v>83</v>
      </c>
      <c r="K1162" s="14" t="s">
        <v>84</v>
      </c>
      <c r="L1162" s="14" t="s">
        <v>85</v>
      </c>
      <c r="M1162" s="23">
        <v>0.8</v>
      </c>
      <c r="N1162" s="16">
        <v>524</v>
      </c>
      <c r="O1162" s="16">
        <v>460</v>
      </c>
      <c r="P1162" s="16">
        <v>12</v>
      </c>
      <c r="Q1162" s="16">
        <v>684</v>
      </c>
      <c r="R1162" s="16">
        <v>12</v>
      </c>
      <c r="S1162" s="14" t="s">
        <v>86</v>
      </c>
      <c r="T1162" s="16">
        <v>90039</v>
      </c>
      <c r="U1162" s="16">
        <v>0</v>
      </c>
      <c r="V1162" s="18">
        <v>57109784</v>
      </c>
      <c r="W1162" s="18">
        <v>2878339</v>
      </c>
      <c r="X1162" s="18">
        <v>1726787</v>
      </c>
      <c r="Y1162" s="18">
        <v>0</v>
      </c>
      <c r="Z1162" s="18">
        <v>0</v>
      </c>
      <c r="AA1162" s="18">
        <v>0</v>
      </c>
      <c r="AB1162" s="18">
        <v>48686</v>
      </c>
      <c r="AC1162" s="23">
        <v>0.02</v>
      </c>
      <c r="AD1162" s="14" t="str">
        <f>IF(E1162=113,"Linn","Iowa ex-Linn")</f>
        <v>Iowa ex-Linn</v>
      </c>
      <c r="AE1162" s="23">
        <f>IFERROR(AB1162/W1162,"N/M")</f>
        <v>0.01691461638118373</v>
      </c>
      <c r="AF1162" s="14" t="str">
        <f>B1162&amp;"|"&amp;TEXT(E1162,"000")&amp;"|"&amp;TEXT(M1162,"0.0000")</f>
        <v>2016|167|0.8000</v>
      </c>
      <c r="AG1162" s="22" t="str">
        <f>IF(AND(B1162&gt;=2015,B1162&lt;=2024,C1162=19,G1162=41,I1162=2,K1162="A",L1162="RBUP",M1162&gt;=0.5,M1162&lt;=0.85),"IN","OUT")</f>
        <v>IN</v>
      </c>
    </row>
    <row r="1163" spans="1:33">
      <c r="A1163" s="14" t="s">
        <v>185</v>
      </c>
      <c r="B1163" s="16">
        <v>2016</v>
      </c>
      <c r="C1163" s="16">
        <v>19</v>
      </c>
      <c r="D1163" s="14" t="s">
        <v>80</v>
      </c>
      <c r="E1163" s="16">
        <v>167</v>
      </c>
      <c r="F1163" s="14" t="s">
        <v>169</v>
      </c>
      <c r="G1163" s="16">
        <v>41</v>
      </c>
      <c r="H1163" s="14" t="s">
        <v>186</v>
      </c>
      <c r="I1163" s="16">
        <v>2</v>
      </c>
      <c r="J1163" s="14" t="s">
        <v>83</v>
      </c>
      <c r="K1163" s="14" t="s">
        <v>84</v>
      </c>
      <c r="L1163" s="14" t="s">
        <v>85</v>
      </c>
      <c r="M1163" s="23">
        <v>0.85</v>
      </c>
      <c r="N1163" s="16">
        <v>439</v>
      </c>
      <c r="O1163" s="16">
        <v>381</v>
      </c>
      <c r="P1163" s="16">
        <v>38</v>
      </c>
      <c r="Q1163" s="16">
        <v>729</v>
      </c>
      <c r="R1163" s="16">
        <v>54</v>
      </c>
      <c r="S1163" s="14" t="s">
        <v>86</v>
      </c>
      <c r="T1163" s="16">
        <v>75175</v>
      </c>
      <c r="U1163" s="16">
        <v>0</v>
      </c>
      <c r="V1163" s="18">
        <v>50460233</v>
      </c>
      <c r="W1163" s="18">
        <v>3264155</v>
      </c>
      <c r="X1163" s="18">
        <v>1456269</v>
      </c>
      <c r="Y1163" s="18">
        <v>0</v>
      </c>
      <c r="Z1163" s="18">
        <v>0</v>
      </c>
      <c r="AA1163" s="18">
        <v>0</v>
      </c>
      <c r="AB1163" s="18">
        <v>225198</v>
      </c>
      <c r="AC1163" s="23">
        <v>0.07000000000000001</v>
      </c>
      <c r="AD1163" s="14" t="str">
        <f>IF(E1163=113,"Linn","Iowa ex-Linn")</f>
        <v>Iowa ex-Linn</v>
      </c>
      <c r="AE1163" s="23">
        <f>IFERROR(AB1163/W1163,"N/M")</f>
        <v>0.06899120905716793</v>
      </c>
      <c r="AF1163" s="14" t="str">
        <f>B1163&amp;"|"&amp;TEXT(E1163,"000")&amp;"|"&amp;TEXT(M1163,"0.0000")</f>
        <v>2016|167|0.8500</v>
      </c>
      <c r="AG1163" s="22" t="str">
        <f>IF(AND(B1163&gt;=2015,B1163&lt;=2024,C1163=19,G1163=41,I1163=2,K1163="A",L1163="RBUP",M1163&gt;=0.5,M1163&lt;=0.85),"IN","OUT")</f>
        <v>IN</v>
      </c>
    </row>
    <row r="1164" spans="1:33">
      <c r="A1164" s="14" t="s">
        <v>185</v>
      </c>
      <c r="B1164" s="16">
        <v>2016</v>
      </c>
      <c r="C1164" s="16">
        <v>19</v>
      </c>
      <c r="D1164" s="14" t="s">
        <v>80</v>
      </c>
      <c r="E1164" s="16">
        <v>169</v>
      </c>
      <c r="F1164" s="14" t="s">
        <v>170</v>
      </c>
      <c r="G1164" s="16">
        <v>41</v>
      </c>
      <c r="H1164" s="14" t="s">
        <v>186</v>
      </c>
      <c r="I1164" s="16">
        <v>2</v>
      </c>
      <c r="J1164" s="14" t="s">
        <v>83</v>
      </c>
      <c r="K1164" s="14" t="s">
        <v>84</v>
      </c>
      <c r="L1164" s="14" t="s">
        <v>85</v>
      </c>
      <c r="M1164" s="23">
        <v>0.65</v>
      </c>
      <c r="N1164" s="16">
        <v>4</v>
      </c>
      <c r="O1164" s="16">
        <v>3</v>
      </c>
      <c r="P1164" s="16">
        <v>0</v>
      </c>
      <c r="Q1164" s="16">
        <v>3</v>
      </c>
      <c r="R1164" s="16">
        <v>0</v>
      </c>
      <c r="S1164" s="14" t="s">
        <v>86</v>
      </c>
      <c r="T1164" s="16">
        <v>105</v>
      </c>
      <c r="U1164" s="16">
        <v>0</v>
      </c>
      <c r="V1164" s="18">
        <v>49130</v>
      </c>
      <c r="W1164" s="18">
        <v>587</v>
      </c>
      <c r="X1164" s="18">
        <v>347</v>
      </c>
      <c r="Y1164" s="18">
        <v>0</v>
      </c>
      <c r="Z1164" s="18">
        <v>0</v>
      </c>
      <c r="AA1164" s="18">
        <v>0</v>
      </c>
      <c r="AB1164" s="18">
        <v>0</v>
      </c>
      <c r="AC1164" s="23">
        <v>0</v>
      </c>
      <c r="AD1164" s="14" t="str">
        <f>IF(E1164=113,"Linn","Iowa ex-Linn")</f>
        <v>Iowa ex-Linn</v>
      </c>
      <c r="AE1164" s="23">
        <f>IFERROR(AB1164/W1164,"N/M")</f>
        <v>0.0</v>
      </c>
      <c r="AF1164" s="14" t="str">
        <f>B1164&amp;"|"&amp;TEXT(E1164,"000")&amp;"|"&amp;TEXT(M1164,"0.0000")</f>
        <v>2016|169|0.6500</v>
      </c>
      <c r="AG1164" s="22" t="str">
        <f>IF(AND(B1164&gt;=2015,B1164&lt;=2024,C1164=19,G1164=41,I1164=2,K1164="A",L1164="RBUP",M1164&gt;=0.5,M1164&lt;=0.85),"IN","OUT")</f>
        <v>IN</v>
      </c>
    </row>
    <row r="1165" spans="1:33">
      <c r="A1165" s="14" t="s">
        <v>185</v>
      </c>
      <c r="B1165" s="16">
        <v>2016</v>
      </c>
      <c r="C1165" s="16">
        <v>19</v>
      </c>
      <c r="D1165" s="14" t="s">
        <v>80</v>
      </c>
      <c r="E1165" s="16">
        <v>169</v>
      </c>
      <c r="F1165" s="14" t="s">
        <v>170</v>
      </c>
      <c r="G1165" s="16">
        <v>41</v>
      </c>
      <c r="H1165" s="14" t="s">
        <v>186</v>
      </c>
      <c r="I1165" s="16">
        <v>2</v>
      </c>
      <c r="J1165" s="14" t="s">
        <v>83</v>
      </c>
      <c r="K1165" s="14" t="s">
        <v>84</v>
      </c>
      <c r="L1165" s="14" t="s">
        <v>85</v>
      </c>
      <c r="M1165" s="23">
        <v>0.7</v>
      </c>
      <c r="N1165" s="16">
        <v>16</v>
      </c>
      <c r="O1165" s="16">
        <v>15</v>
      </c>
      <c r="P1165" s="16">
        <v>0</v>
      </c>
      <c r="Q1165" s="16">
        <v>37</v>
      </c>
      <c r="R1165" s="16">
        <v>0</v>
      </c>
      <c r="S1165" s="14" t="s">
        <v>86</v>
      </c>
      <c r="T1165" s="16">
        <v>1529</v>
      </c>
      <c r="U1165" s="16">
        <v>0</v>
      </c>
      <c r="V1165" s="18">
        <v>776561</v>
      </c>
      <c r="W1165" s="18">
        <v>17116</v>
      </c>
      <c r="X1165" s="18">
        <v>10340</v>
      </c>
      <c r="Y1165" s="18">
        <v>0</v>
      </c>
      <c r="Z1165" s="18">
        <v>0</v>
      </c>
      <c r="AA1165" s="18">
        <v>0</v>
      </c>
      <c r="AB1165" s="18">
        <v>0</v>
      </c>
      <c r="AC1165" s="23">
        <v>0</v>
      </c>
      <c r="AD1165" s="14" t="str">
        <f>IF(E1165=113,"Linn","Iowa ex-Linn")</f>
        <v>Iowa ex-Linn</v>
      </c>
      <c r="AE1165" s="23">
        <f>IFERROR(AB1165/W1165,"N/M")</f>
        <v>0.0</v>
      </c>
      <c r="AF1165" s="14" t="str">
        <f>B1165&amp;"|"&amp;TEXT(E1165,"000")&amp;"|"&amp;TEXT(M1165,"0.0000")</f>
        <v>2016|169|0.7000</v>
      </c>
      <c r="AG1165" s="22" t="str">
        <f>IF(AND(B1165&gt;=2015,B1165&lt;=2024,C1165=19,G1165=41,I1165=2,K1165="A",L1165="RBUP",M1165&gt;=0.5,M1165&lt;=0.85),"IN","OUT")</f>
        <v>IN</v>
      </c>
    </row>
    <row r="1166" spans="1:33">
      <c r="A1166" s="14" t="s">
        <v>185</v>
      </c>
      <c r="B1166" s="16">
        <v>2016</v>
      </c>
      <c r="C1166" s="16">
        <v>19</v>
      </c>
      <c r="D1166" s="14" t="s">
        <v>80</v>
      </c>
      <c r="E1166" s="16">
        <v>169</v>
      </c>
      <c r="F1166" s="14" t="s">
        <v>170</v>
      </c>
      <c r="G1166" s="16">
        <v>41</v>
      </c>
      <c r="H1166" s="14" t="s">
        <v>186</v>
      </c>
      <c r="I1166" s="16">
        <v>2</v>
      </c>
      <c r="J1166" s="14" t="s">
        <v>83</v>
      </c>
      <c r="K1166" s="14" t="s">
        <v>84</v>
      </c>
      <c r="L1166" s="14" t="s">
        <v>85</v>
      </c>
      <c r="M1166" s="23">
        <v>0.75</v>
      </c>
      <c r="N1166" s="16">
        <v>75</v>
      </c>
      <c r="O1166" s="16">
        <v>52</v>
      </c>
      <c r="P1166" s="16">
        <v>1</v>
      </c>
      <c r="Q1166" s="16">
        <v>68</v>
      </c>
      <c r="R1166" s="16">
        <v>1</v>
      </c>
      <c r="S1166" s="14" t="s">
        <v>86</v>
      </c>
      <c r="T1166" s="16">
        <v>4609</v>
      </c>
      <c r="U1166" s="16">
        <v>0</v>
      </c>
      <c r="V1166" s="18">
        <v>2423774</v>
      </c>
      <c r="W1166" s="18">
        <v>78508</v>
      </c>
      <c r="X1166" s="18">
        <v>48526</v>
      </c>
      <c r="Y1166" s="18">
        <v>0</v>
      </c>
      <c r="Z1166" s="18">
        <v>0</v>
      </c>
      <c r="AA1166" s="18">
        <v>0</v>
      </c>
      <c r="AB1166" s="18">
        <v>2475</v>
      </c>
      <c r="AC1166" s="23">
        <v>0.03</v>
      </c>
      <c r="AD1166" s="14" t="str">
        <f>IF(E1166=113,"Linn","Iowa ex-Linn")</f>
        <v>Iowa ex-Linn</v>
      </c>
      <c r="AE1166" s="23">
        <f>IFERROR(AB1166/W1166,"N/M")</f>
        <v>0.031525449635705916</v>
      </c>
      <c r="AF1166" s="14" t="str">
        <f>B1166&amp;"|"&amp;TEXT(E1166,"000")&amp;"|"&amp;TEXT(M1166,"0.0000")</f>
        <v>2016|169|0.7500</v>
      </c>
      <c r="AG1166" s="22" t="str">
        <f>IF(AND(B1166&gt;=2015,B1166&lt;=2024,C1166=19,G1166=41,I1166=2,K1166="A",L1166="RBUP",M1166&gt;=0.5,M1166&lt;=0.85),"IN","OUT")</f>
        <v>IN</v>
      </c>
    </row>
    <row r="1167" spans="1:33">
      <c r="A1167" s="14" t="s">
        <v>185</v>
      </c>
      <c r="B1167" s="16">
        <v>2016</v>
      </c>
      <c r="C1167" s="16">
        <v>19</v>
      </c>
      <c r="D1167" s="14" t="s">
        <v>80</v>
      </c>
      <c r="E1167" s="16">
        <v>169</v>
      </c>
      <c r="F1167" s="14" t="s">
        <v>170</v>
      </c>
      <c r="G1167" s="16">
        <v>41</v>
      </c>
      <c r="H1167" s="14" t="s">
        <v>186</v>
      </c>
      <c r="I1167" s="16">
        <v>2</v>
      </c>
      <c r="J1167" s="14" t="s">
        <v>83</v>
      </c>
      <c r="K1167" s="14" t="s">
        <v>84</v>
      </c>
      <c r="L1167" s="14" t="s">
        <v>85</v>
      </c>
      <c r="M1167" s="23">
        <v>0.8</v>
      </c>
      <c r="N1167" s="16">
        <v>327</v>
      </c>
      <c r="O1167" s="16">
        <v>266</v>
      </c>
      <c r="P1167" s="16">
        <v>2</v>
      </c>
      <c r="Q1167" s="16">
        <v>403</v>
      </c>
      <c r="R1167" s="16">
        <v>4</v>
      </c>
      <c r="S1167" s="14" t="s">
        <v>86</v>
      </c>
      <c r="T1167" s="16">
        <v>44066</v>
      </c>
      <c r="U1167" s="16">
        <v>0</v>
      </c>
      <c r="V1167" s="18">
        <v>25343704</v>
      </c>
      <c r="W1167" s="18">
        <v>981117</v>
      </c>
      <c r="X1167" s="18">
        <v>566099</v>
      </c>
      <c r="Y1167" s="18">
        <v>0</v>
      </c>
      <c r="Z1167" s="18">
        <v>0</v>
      </c>
      <c r="AA1167" s="18">
        <v>0</v>
      </c>
      <c r="AB1167" s="18">
        <v>9222</v>
      </c>
      <c r="AC1167" s="23">
        <v>0.01</v>
      </c>
      <c r="AD1167" s="14" t="str">
        <f>IF(E1167=113,"Linn","Iowa ex-Linn")</f>
        <v>Iowa ex-Linn</v>
      </c>
      <c r="AE1167" s="23">
        <f>IFERROR(AB1167/W1167,"N/M")</f>
        <v>0.009399490580634114</v>
      </c>
      <c r="AF1167" s="14" t="str">
        <f>B1167&amp;"|"&amp;TEXT(E1167,"000")&amp;"|"&amp;TEXT(M1167,"0.0000")</f>
        <v>2016|169|0.8000</v>
      </c>
      <c r="AG1167" s="22" t="str">
        <f>IF(AND(B1167&gt;=2015,B1167&lt;=2024,C1167=19,G1167=41,I1167=2,K1167="A",L1167="RBUP",M1167&gt;=0.5,M1167&lt;=0.85),"IN","OUT")</f>
        <v>IN</v>
      </c>
    </row>
    <row r="1168" spans="1:33">
      <c r="A1168" s="14" t="s">
        <v>185</v>
      </c>
      <c r="B1168" s="16">
        <v>2016</v>
      </c>
      <c r="C1168" s="16">
        <v>19</v>
      </c>
      <c r="D1168" s="14" t="s">
        <v>80</v>
      </c>
      <c r="E1168" s="16">
        <v>169</v>
      </c>
      <c r="F1168" s="14" t="s">
        <v>170</v>
      </c>
      <c r="G1168" s="16">
        <v>41</v>
      </c>
      <c r="H1168" s="14" t="s">
        <v>186</v>
      </c>
      <c r="I1168" s="16">
        <v>2</v>
      </c>
      <c r="J1168" s="14" t="s">
        <v>83</v>
      </c>
      <c r="K1168" s="14" t="s">
        <v>84</v>
      </c>
      <c r="L1168" s="14" t="s">
        <v>85</v>
      </c>
      <c r="M1168" s="23">
        <v>0.85</v>
      </c>
      <c r="N1168" s="16">
        <v>516</v>
      </c>
      <c r="O1168" s="16">
        <v>425</v>
      </c>
      <c r="P1168" s="16">
        <v>7</v>
      </c>
      <c r="Q1168" s="16">
        <v>749</v>
      </c>
      <c r="R1168" s="16">
        <v>8</v>
      </c>
      <c r="S1168" s="14" t="s">
        <v>86</v>
      </c>
      <c r="T1168" s="16">
        <v>97046</v>
      </c>
      <c r="U1168" s="16">
        <v>0</v>
      </c>
      <c r="V1168" s="18">
        <v>59762622</v>
      </c>
      <c r="W1168" s="18">
        <v>2764711</v>
      </c>
      <c r="X1168" s="18">
        <v>1300813</v>
      </c>
      <c r="Y1168" s="18">
        <v>0</v>
      </c>
      <c r="Z1168" s="18">
        <v>0</v>
      </c>
      <c r="AA1168" s="18">
        <v>0</v>
      </c>
      <c r="AB1168" s="18">
        <v>21492</v>
      </c>
      <c r="AC1168" s="23">
        <v>0.01</v>
      </c>
      <c r="AD1168" s="14" t="str">
        <f>IF(E1168=113,"Linn","Iowa ex-Linn")</f>
        <v>Iowa ex-Linn</v>
      </c>
      <c r="AE1168" s="23">
        <f>IFERROR(AB1168/W1168,"N/M")</f>
        <v>0.0077736877380673785</v>
      </c>
      <c r="AF1168" s="14" t="str">
        <f>B1168&amp;"|"&amp;TEXT(E1168,"000")&amp;"|"&amp;TEXT(M1168,"0.0000")</f>
        <v>2016|169|0.8500</v>
      </c>
      <c r="AG1168" s="22" t="str">
        <f>IF(AND(B1168&gt;=2015,B1168&lt;=2024,C1168=19,G1168=41,I1168=2,K1168="A",L1168="RBUP",M1168&gt;=0.5,M1168&lt;=0.85),"IN","OUT")</f>
        <v>IN</v>
      </c>
    </row>
    <row r="1169" spans="1:33">
      <c r="A1169" s="14" t="s">
        <v>185</v>
      </c>
      <c r="B1169" s="16">
        <v>2016</v>
      </c>
      <c r="C1169" s="16">
        <v>19</v>
      </c>
      <c r="D1169" s="14" t="s">
        <v>80</v>
      </c>
      <c r="E1169" s="16">
        <v>171</v>
      </c>
      <c r="F1169" s="14" t="s">
        <v>171</v>
      </c>
      <c r="G1169" s="16">
        <v>41</v>
      </c>
      <c r="H1169" s="14" t="s">
        <v>186</v>
      </c>
      <c r="I1169" s="16">
        <v>2</v>
      </c>
      <c r="J1169" s="14" t="s">
        <v>83</v>
      </c>
      <c r="K1169" s="14" t="s">
        <v>84</v>
      </c>
      <c r="L1169" s="14" t="s">
        <v>85</v>
      </c>
      <c r="M1169" s="23">
        <v>0.55</v>
      </c>
      <c r="N1169" s="16">
        <v>1</v>
      </c>
      <c r="O1169" s="16">
        <v>1</v>
      </c>
      <c r="P1169" s="16">
        <v>0</v>
      </c>
      <c r="Q1169" s="16">
        <v>2</v>
      </c>
      <c r="R1169" s="16">
        <v>0</v>
      </c>
      <c r="S1169" s="14" t="s">
        <v>86</v>
      </c>
      <c r="T1169" s="16">
        <v>45</v>
      </c>
      <c r="U1169" s="16">
        <v>0</v>
      </c>
      <c r="V1169" s="18">
        <v>17728</v>
      </c>
      <c r="W1169" s="18">
        <v>157</v>
      </c>
      <c r="X1169" s="18">
        <v>100</v>
      </c>
      <c r="Y1169" s="18">
        <v>0</v>
      </c>
      <c r="Z1169" s="18">
        <v>0</v>
      </c>
      <c r="AA1169" s="18">
        <v>0</v>
      </c>
      <c r="AB1169" s="18">
        <v>0</v>
      </c>
      <c r="AC1169" s="23">
        <v>0</v>
      </c>
      <c r="AD1169" s="14" t="str">
        <f>IF(E1169=113,"Linn","Iowa ex-Linn")</f>
        <v>Iowa ex-Linn</v>
      </c>
      <c r="AE1169" s="23">
        <f>IFERROR(AB1169/W1169,"N/M")</f>
        <v>0.0</v>
      </c>
      <c r="AF1169" s="14" t="str">
        <f>B1169&amp;"|"&amp;TEXT(E1169,"000")&amp;"|"&amp;TEXT(M1169,"0.0000")</f>
        <v>2016|171|0.5500</v>
      </c>
      <c r="AG1169" s="22" t="str">
        <f>IF(AND(B1169&gt;=2015,B1169&lt;=2024,C1169=19,G1169=41,I1169=2,K1169="A",L1169="RBUP",M1169&gt;=0.5,M1169&lt;=0.85),"IN","OUT")</f>
        <v>IN</v>
      </c>
    </row>
    <row r="1170" spans="1:33">
      <c r="A1170" s="14" t="s">
        <v>185</v>
      </c>
      <c r="B1170" s="16">
        <v>2016</v>
      </c>
      <c r="C1170" s="16">
        <v>19</v>
      </c>
      <c r="D1170" s="14" t="s">
        <v>80</v>
      </c>
      <c r="E1170" s="16">
        <v>171</v>
      </c>
      <c r="F1170" s="14" t="s">
        <v>171</v>
      </c>
      <c r="G1170" s="16">
        <v>41</v>
      </c>
      <c r="H1170" s="14" t="s">
        <v>186</v>
      </c>
      <c r="I1170" s="16">
        <v>2</v>
      </c>
      <c r="J1170" s="14" t="s">
        <v>83</v>
      </c>
      <c r="K1170" s="14" t="s">
        <v>84</v>
      </c>
      <c r="L1170" s="14" t="s">
        <v>85</v>
      </c>
      <c r="M1170" s="23">
        <v>0.6</v>
      </c>
      <c r="N1170" s="16">
        <v>3</v>
      </c>
      <c r="O1170" s="16">
        <v>0</v>
      </c>
      <c r="P1170" s="16">
        <v>0</v>
      </c>
      <c r="Q1170" s="16">
        <v>0</v>
      </c>
      <c r="R1170" s="16">
        <v>0</v>
      </c>
      <c r="S1170" s="14" t="s">
        <v>86</v>
      </c>
      <c r="T1170" s="16">
        <v>0</v>
      </c>
      <c r="U1170" s="16">
        <v>0</v>
      </c>
      <c r="V1170" s="18">
        <v>0</v>
      </c>
      <c r="W1170" s="18">
        <v>0</v>
      </c>
      <c r="X1170" s="18">
        <v>0</v>
      </c>
      <c r="Y1170" s="18">
        <v>0</v>
      </c>
      <c r="Z1170" s="18">
        <v>0</v>
      </c>
      <c r="AA1170" s="18">
        <v>0</v>
      </c>
      <c r="AB1170" s="18">
        <v>0</v>
      </c>
      <c r="AC1170" s="23">
        <v>0</v>
      </c>
      <c r="AD1170" s="14" t="str">
        <f>IF(E1170=113,"Linn","Iowa ex-Linn")</f>
        <v>Iowa ex-Linn</v>
      </c>
      <c r="AE1170" s="23" t="str">
        <f>IFERROR(AB1170/W1170,"N/M")</f>
        <v>N/M</v>
      </c>
      <c r="AF1170" s="14" t="str">
        <f>B1170&amp;"|"&amp;TEXT(E1170,"000")&amp;"|"&amp;TEXT(M1170,"0.0000")</f>
        <v>2016|171|0.6000</v>
      </c>
      <c r="AG1170" s="22" t="str">
        <f>IF(AND(B1170&gt;=2015,B1170&lt;=2024,C1170=19,G1170=41,I1170=2,K1170="A",L1170="RBUP",M1170&gt;=0.5,M1170&lt;=0.85),"IN","OUT")</f>
        <v>IN</v>
      </c>
    </row>
    <row r="1171" spans="1:33">
      <c r="A1171" s="14" t="s">
        <v>185</v>
      </c>
      <c r="B1171" s="16">
        <v>2016</v>
      </c>
      <c r="C1171" s="16">
        <v>19</v>
      </c>
      <c r="D1171" s="14" t="s">
        <v>80</v>
      </c>
      <c r="E1171" s="16">
        <v>171</v>
      </c>
      <c r="F1171" s="14" t="s">
        <v>171</v>
      </c>
      <c r="G1171" s="16">
        <v>41</v>
      </c>
      <c r="H1171" s="14" t="s">
        <v>186</v>
      </c>
      <c r="I1171" s="16">
        <v>2</v>
      </c>
      <c r="J1171" s="14" t="s">
        <v>83</v>
      </c>
      <c r="K1171" s="14" t="s">
        <v>84</v>
      </c>
      <c r="L1171" s="14" t="s">
        <v>85</v>
      </c>
      <c r="M1171" s="23">
        <v>0.65</v>
      </c>
      <c r="N1171" s="16">
        <v>6</v>
      </c>
      <c r="O1171" s="16">
        <v>5</v>
      </c>
      <c r="P1171" s="16">
        <v>0</v>
      </c>
      <c r="Q1171" s="16">
        <v>5</v>
      </c>
      <c r="R1171" s="16">
        <v>0</v>
      </c>
      <c r="S1171" s="14" t="s">
        <v>86</v>
      </c>
      <c r="T1171" s="16">
        <v>654</v>
      </c>
      <c r="U1171" s="16">
        <v>0</v>
      </c>
      <c r="V1171" s="18">
        <v>302622</v>
      </c>
      <c r="W1171" s="18">
        <v>3885</v>
      </c>
      <c r="X1171" s="18">
        <v>2673</v>
      </c>
      <c r="Y1171" s="18">
        <v>0</v>
      </c>
      <c r="Z1171" s="18">
        <v>0</v>
      </c>
      <c r="AA1171" s="18">
        <v>0</v>
      </c>
      <c r="AB1171" s="18">
        <v>0</v>
      </c>
      <c r="AC1171" s="23">
        <v>0</v>
      </c>
      <c r="AD1171" s="14" t="str">
        <f>IF(E1171=113,"Linn","Iowa ex-Linn")</f>
        <v>Iowa ex-Linn</v>
      </c>
      <c r="AE1171" s="23">
        <f>IFERROR(AB1171/W1171,"N/M")</f>
        <v>0.0</v>
      </c>
      <c r="AF1171" s="14" t="str">
        <f>B1171&amp;"|"&amp;TEXT(E1171,"000")&amp;"|"&amp;TEXT(M1171,"0.0000")</f>
        <v>2016|171|0.6500</v>
      </c>
      <c r="AG1171" s="22" t="str">
        <f>IF(AND(B1171&gt;=2015,B1171&lt;=2024,C1171=19,G1171=41,I1171=2,K1171="A",L1171="RBUP",M1171&gt;=0.5,M1171&lt;=0.85),"IN","OUT")</f>
        <v>IN</v>
      </c>
    </row>
    <row r="1172" spans="1:33">
      <c r="A1172" s="14" t="s">
        <v>185</v>
      </c>
      <c r="B1172" s="16">
        <v>2016</v>
      </c>
      <c r="C1172" s="16">
        <v>19</v>
      </c>
      <c r="D1172" s="14" t="s">
        <v>80</v>
      </c>
      <c r="E1172" s="16">
        <v>171</v>
      </c>
      <c r="F1172" s="14" t="s">
        <v>171</v>
      </c>
      <c r="G1172" s="16">
        <v>41</v>
      </c>
      <c r="H1172" s="14" t="s">
        <v>186</v>
      </c>
      <c r="I1172" s="16">
        <v>2</v>
      </c>
      <c r="J1172" s="14" t="s">
        <v>83</v>
      </c>
      <c r="K1172" s="14" t="s">
        <v>84</v>
      </c>
      <c r="L1172" s="14" t="s">
        <v>85</v>
      </c>
      <c r="M1172" s="23">
        <v>0.7</v>
      </c>
      <c r="N1172" s="16">
        <v>27</v>
      </c>
      <c r="O1172" s="16">
        <v>20</v>
      </c>
      <c r="P1172" s="16">
        <v>0</v>
      </c>
      <c r="Q1172" s="16">
        <v>28</v>
      </c>
      <c r="R1172" s="16">
        <v>0</v>
      </c>
      <c r="S1172" s="14" t="s">
        <v>86</v>
      </c>
      <c r="T1172" s="16">
        <v>2371</v>
      </c>
      <c r="U1172" s="16">
        <v>0</v>
      </c>
      <c r="V1172" s="18">
        <v>1226071</v>
      </c>
      <c r="W1172" s="18">
        <v>32263</v>
      </c>
      <c r="X1172" s="18">
        <v>19168</v>
      </c>
      <c r="Y1172" s="18">
        <v>0</v>
      </c>
      <c r="Z1172" s="18">
        <v>0</v>
      </c>
      <c r="AA1172" s="18">
        <v>0</v>
      </c>
      <c r="AB1172" s="18">
        <v>0</v>
      </c>
      <c r="AC1172" s="23">
        <v>0</v>
      </c>
      <c r="AD1172" s="14" t="str">
        <f>IF(E1172=113,"Linn","Iowa ex-Linn")</f>
        <v>Iowa ex-Linn</v>
      </c>
      <c r="AE1172" s="23">
        <f>IFERROR(AB1172/W1172,"N/M")</f>
        <v>0.0</v>
      </c>
      <c r="AF1172" s="14" t="str">
        <f>B1172&amp;"|"&amp;TEXT(E1172,"000")&amp;"|"&amp;TEXT(M1172,"0.0000")</f>
        <v>2016|171|0.7000</v>
      </c>
      <c r="AG1172" s="22" t="str">
        <f>IF(AND(B1172&gt;=2015,B1172&lt;=2024,C1172=19,G1172=41,I1172=2,K1172="A",L1172="RBUP",M1172&gt;=0.5,M1172&lt;=0.85),"IN","OUT")</f>
        <v>IN</v>
      </c>
    </row>
    <row r="1173" spans="1:33">
      <c r="A1173" s="14" t="s">
        <v>185</v>
      </c>
      <c r="B1173" s="16">
        <v>2016</v>
      </c>
      <c r="C1173" s="16">
        <v>19</v>
      </c>
      <c r="D1173" s="14" t="s">
        <v>80</v>
      </c>
      <c r="E1173" s="16">
        <v>171</v>
      </c>
      <c r="F1173" s="14" t="s">
        <v>171</v>
      </c>
      <c r="G1173" s="16">
        <v>41</v>
      </c>
      <c r="H1173" s="14" t="s">
        <v>186</v>
      </c>
      <c r="I1173" s="16">
        <v>2</v>
      </c>
      <c r="J1173" s="14" t="s">
        <v>83</v>
      </c>
      <c r="K1173" s="14" t="s">
        <v>84</v>
      </c>
      <c r="L1173" s="14" t="s">
        <v>85</v>
      </c>
      <c r="M1173" s="23">
        <v>0.75</v>
      </c>
      <c r="N1173" s="16">
        <v>114</v>
      </c>
      <c r="O1173" s="16">
        <v>76</v>
      </c>
      <c r="P1173" s="16">
        <v>0</v>
      </c>
      <c r="Q1173" s="16">
        <v>117</v>
      </c>
      <c r="R1173" s="16">
        <v>0</v>
      </c>
      <c r="S1173" s="14" t="s">
        <v>86</v>
      </c>
      <c r="T1173" s="16">
        <v>11904</v>
      </c>
      <c r="U1173" s="16">
        <v>0</v>
      </c>
      <c r="V1173" s="18">
        <v>6940134</v>
      </c>
      <c r="W1173" s="18">
        <v>208541</v>
      </c>
      <c r="X1173" s="18">
        <v>131361</v>
      </c>
      <c r="Y1173" s="18">
        <v>0</v>
      </c>
      <c r="Z1173" s="18">
        <v>0</v>
      </c>
      <c r="AA1173" s="18">
        <v>0</v>
      </c>
      <c r="AB1173" s="18">
        <v>0</v>
      </c>
      <c r="AC1173" s="23">
        <v>0</v>
      </c>
      <c r="AD1173" s="14" t="str">
        <f>IF(E1173=113,"Linn","Iowa ex-Linn")</f>
        <v>Iowa ex-Linn</v>
      </c>
      <c r="AE1173" s="23">
        <f>IFERROR(AB1173/W1173,"N/M")</f>
        <v>0.0</v>
      </c>
      <c r="AF1173" s="14" t="str">
        <f>B1173&amp;"|"&amp;TEXT(E1173,"000")&amp;"|"&amp;TEXT(M1173,"0.0000")</f>
        <v>2016|171|0.7500</v>
      </c>
      <c r="AG1173" s="22" t="str">
        <f>IF(AND(B1173&gt;=2015,B1173&lt;=2024,C1173=19,G1173=41,I1173=2,K1173="A",L1173="RBUP",M1173&gt;=0.5,M1173&lt;=0.85),"IN","OUT")</f>
        <v>IN</v>
      </c>
    </row>
    <row r="1174" spans="1:33">
      <c r="A1174" s="14" t="s">
        <v>185</v>
      </c>
      <c r="B1174" s="16">
        <v>2016</v>
      </c>
      <c r="C1174" s="16">
        <v>19</v>
      </c>
      <c r="D1174" s="14" t="s">
        <v>80</v>
      </c>
      <c r="E1174" s="16">
        <v>171</v>
      </c>
      <c r="F1174" s="14" t="s">
        <v>171</v>
      </c>
      <c r="G1174" s="16">
        <v>41</v>
      </c>
      <c r="H1174" s="14" t="s">
        <v>186</v>
      </c>
      <c r="I1174" s="16">
        <v>2</v>
      </c>
      <c r="J1174" s="14" t="s">
        <v>83</v>
      </c>
      <c r="K1174" s="14" t="s">
        <v>84</v>
      </c>
      <c r="L1174" s="14" t="s">
        <v>85</v>
      </c>
      <c r="M1174" s="23">
        <v>0.8</v>
      </c>
      <c r="N1174" s="16">
        <v>296</v>
      </c>
      <c r="O1174" s="16">
        <v>238</v>
      </c>
      <c r="P1174" s="16">
        <v>4</v>
      </c>
      <c r="Q1174" s="16">
        <v>353</v>
      </c>
      <c r="R1174" s="16">
        <v>4</v>
      </c>
      <c r="S1174" s="14" t="s">
        <v>86</v>
      </c>
      <c r="T1174" s="16">
        <v>42051</v>
      </c>
      <c r="U1174" s="16">
        <v>0</v>
      </c>
      <c r="V1174" s="18">
        <v>24904983</v>
      </c>
      <c r="W1174" s="18">
        <v>1060231</v>
      </c>
      <c r="X1174" s="18">
        <v>626584</v>
      </c>
      <c r="Y1174" s="18">
        <v>0</v>
      </c>
      <c r="Z1174" s="18">
        <v>0</v>
      </c>
      <c r="AA1174" s="18">
        <v>0</v>
      </c>
      <c r="AB1174" s="18">
        <v>12437</v>
      </c>
      <c r="AC1174" s="23">
        <v>0.01</v>
      </c>
      <c r="AD1174" s="14" t="str">
        <f>IF(E1174=113,"Linn","Iowa ex-Linn")</f>
        <v>Iowa ex-Linn</v>
      </c>
      <c r="AE1174" s="23">
        <f>IFERROR(AB1174/W1174,"N/M")</f>
        <v>0.011730462512414747</v>
      </c>
      <c r="AF1174" s="14" t="str">
        <f>B1174&amp;"|"&amp;TEXT(E1174,"000")&amp;"|"&amp;TEXT(M1174,"0.0000")</f>
        <v>2016|171|0.8000</v>
      </c>
      <c r="AG1174" s="22" t="str">
        <f>IF(AND(B1174&gt;=2015,B1174&lt;=2024,C1174=19,G1174=41,I1174=2,K1174="A",L1174="RBUP",M1174&gt;=0.5,M1174&lt;=0.85),"IN","OUT")</f>
        <v>IN</v>
      </c>
    </row>
    <row r="1175" spans="1:33">
      <c r="A1175" s="14" t="s">
        <v>185</v>
      </c>
      <c r="B1175" s="16">
        <v>2016</v>
      </c>
      <c r="C1175" s="16">
        <v>19</v>
      </c>
      <c r="D1175" s="14" t="s">
        <v>80</v>
      </c>
      <c r="E1175" s="16">
        <v>171</v>
      </c>
      <c r="F1175" s="14" t="s">
        <v>171</v>
      </c>
      <c r="G1175" s="16">
        <v>41</v>
      </c>
      <c r="H1175" s="14" t="s">
        <v>186</v>
      </c>
      <c r="I1175" s="16">
        <v>2</v>
      </c>
      <c r="J1175" s="14" t="s">
        <v>83</v>
      </c>
      <c r="K1175" s="14" t="s">
        <v>84</v>
      </c>
      <c r="L1175" s="14" t="s">
        <v>85</v>
      </c>
      <c r="M1175" s="23">
        <v>0.85</v>
      </c>
      <c r="N1175" s="16">
        <v>422</v>
      </c>
      <c r="O1175" s="16">
        <v>349</v>
      </c>
      <c r="P1175" s="16">
        <v>23</v>
      </c>
      <c r="Q1175" s="16">
        <v>537</v>
      </c>
      <c r="R1175" s="16">
        <v>32</v>
      </c>
      <c r="S1175" s="14" t="s">
        <v>86</v>
      </c>
      <c r="T1175" s="16">
        <v>82178</v>
      </c>
      <c r="U1175" s="16">
        <v>0</v>
      </c>
      <c r="V1175" s="18">
        <v>52817706</v>
      </c>
      <c r="W1175" s="18">
        <v>2772531</v>
      </c>
      <c r="X1175" s="18">
        <v>1324020</v>
      </c>
      <c r="Y1175" s="18">
        <v>0</v>
      </c>
      <c r="Z1175" s="18">
        <v>0</v>
      </c>
      <c r="AA1175" s="18">
        <v>0</v>
      </c>
      <c r="AB1175" s="18">
        <v>211518</v>
      </c>
      <c r="AC1175" s="23">
        <v>0.08</v>
      </c>
      <c r="AD1175" s="14" t="str">
        <f>IF(E1175=113,"Linn","Iowa ex-Linn")</f>
        <v>Iowa ex-Linn</v>
      </c>
      <c r="AE1175" s="23">
        <f>IFERROR(AB1175/W1175,"N/M")</f>
        <v>0.07629058070045024</v>
      </c>
      <c r="AF1175" s="14" t="str">
        <f>B1175&amp;"|"&amp;TEXT(E1175,"000")&amp;"|"&amp;TEXT(M1175,"0.0000")</f>
        <v>2016|171|0.8500</v>
      </c>
      <c r="AG1175" s="22" t="str">
        <f>IF(AND(B1175&gt;=2015,B1175&lt;=2024,C1175=19,G1175=41,I1175=2,K1175="A",L1175="RBUP",M1175&gt;=0.5,M1175&lt;=0.85),"IN","OUT")</f>
        <v>IN</v>
      </c>
    </row>
    <row r="1176" spans="1:33">
      <c r="A1176" s="14" t="s">
        <v>185</v>
      </c>
      <c r="B1176" s="16">
        <v>2016</v>
      </c>
      <c r="C1176" s="16">
        <v>19</v>
      </c>
      <c r="D1176" s="14" t="s">
        <v>80</v>
      </c>
      <c r="E1176" s="16">
        <v>173</v>
      </c>
      <c r="F1176" s="14" t="s">
        <v>172</v>
      </c>
      <c r="G1176" s="16">
        <v>41</v>
      </c>
      <c r="H1176" s="14" t="s">
        <v>186</v>
      </c>
      <c r="I1176" s="16">
        <v>2</v>
      </c>
      <c r="J1176" s="14" t="s">
        <v>83</v>
      </c>
      <c r="K1176" s="14" t="s">
        <v>84</v>
      </c>
      <c r="L1176" s="14" t="s">
        <v>85</v>
      </c>
      <c r="M1176" s="23">
        <v>0.55</v>
      </c>
      <c r="N1176" s="16">
        <v>2</v>
      </c>
      <c r="O1176" s="16">
        <v>2</v>
      </c>
      <c r="P1176" s="16">
        <v>0</v>
      </c>
      <c r="Q1176" s="16">
        <v>2</v>
      </c>
      <c r="R1176" s="16">
        <v>0</v>
      </c>
      <c r="S1176" s="14" t="s">
        <v>86</v>
      </c>
      <c r="T1176" s="16">
        <v>434</v>
      </c>
      <c r="U1176" s="16">
        <v>0</v>
      </c>
      <c r="V1176" s="18">
        <v>118153</v>
      </c>
      <c r="W1176" s="18">
        <v>3507</v>
      </c>
      <c r="X1176" s="18">
        <v>2805</v>
      </c>
      <c r="Y1176" s="18">
        <v>0</v>
      </c>
      <c r="Z1176" s="18">
        <v>0</v>
      </c>
      <c r="AA1176" s="18">
        <v>0</v>
      </c>
      <c r="AB1176" s="18">
        <v>0</v>
      </c>
      <c r="AC1176" s="23">
        <v>0</v>
      </c>
      <c r="AD1176" s="14" t="str">
        <f>IF(E1176=113,"Linn","Iowa ex-Linn")</f>
        <v>Iowa ex-Linn</v>
      </c>
      <c r="AE1176" s="23">
        <f>IFERROR(AB1176/W1176,"N/M")</f>
        <v>0.0</v>
      </c>
      <c r="AF1176" s="14" t="str">
        <f>B1176&amp;"|"&amp;TEXT(E1176,"000")&amp;"|"&amp;TEXT(M1176,"0.0000")</f>
        <v>2016|173|0.5500</v>
      </c>
      <c r="AG1176" s="22" t="str">
        <f>IF(AND(B1176&gt;=2015,B1176&lt;=2024,C1176=19,G1176=41,I1176=2,K1176="A",L1176="RBUP",M1176&gt;=0.5,M1176&lt;=0.85),"IN","OUT")</f>
        <v>IN</v>
      </c>
    </row>
    <row r="1177" spans="1:33">
      <c r="A1177" s="14" t="s">
        <v>185</v>
      </c>
      <c r="B1177" s="16">
        <v>2016</v>
      </c>
      <c r="C1177" s="16">
        <v>19</v>
      </c>
      <c r="D1177" s="14" t="s">
        <v>80</v>
      </c>
      <c r="E1177" s="16">
        <v>173</v>
      </c>
      <c r="F1177" s="14" t="s">
        <v>172</v>
      </c>
      <c r="G1177" s="16">
        <v>41</v>
      </c>
      <c r="H1177" s="14" t="s">
        <v>186</v>
      </c>
      <c r="I1177" s="16">
        <v>2</v>
      </c>
      <c r="J1177" s="14" t="s">
        <v>83</v>
      </c>
      <c r="K1177" s="14" t="s">
        <v>84</v>
      </c>
      <c r="L1177" s="14" t="s">
        <v>85</v>
      </c>
      <c r="M1177" s="23">
        <v>0.6</v>
      </c>
      <c r="N1177" s="16">
        <v>1</v>
      </c>
      <c r="O1177" s="16">
        <v>1</v>
      </c>
      <c r="P1177" s="16">
        <v>0</v>
      </c>
      <c r="Q1177" s="16">
        <v>2</v>
      </c>
      <c r="R1177" s="16">
        <v>0</v>
      </c>
      <c r="S1177" s="14" t="s">
        <v>86</v>
      </c>
      <c r="T1177" s="16">
        <v>23</v>
      </c>
      <c r="U1177" s="16">
        <v>0</v>
      </c>
      <c r="V1177" s="18">
        <v>7512</v>
      </c>
      <c r="W1177" s="18">
        <v>237</v>
      </c>
      <c r="X1177" s="18">
        <v>152</v>
      </c>
      <c r="Y1177" s="18">
        <v>0</v>
      </c>
      <c r="Z1177" s="18">
        <v>0</v>
      </c>
      <c r="AA1177" s="18">
        <v>0</v>
      </c>
      <c r="AB1177" s="18">
        <v>0</v>
      </c>
      <c r="AC1177" s="23">
        <v>0</v>
      </c>
      <c r="AD1177" s="14" t="str">
        <f>IF(E1177=113,"Linn","Iowa ex-Linn")</f>
        <v>Iowa ex-Linn</v>
      </c>
      <c r="AE1177" s="23">
        <f>IFERROR(AB1177/W1177,"N/M")</f>
        <v>0.0</v>
      </c>
      <c r="AF1177" s="14" t="str">
        <f>B1177&amp;"|"&amp;TEXT(E1177,"000")&amp;"|"&amp;TEXT(M1177,"0.0000")</f>
        <v>2016|173|0.6000</v>
      </c>
      <c r="AG1177" s="22" t="str">
        <f>IF(AND(B1177&gt;=2015,B1177&lt;=2024,C1177=19,G1177=41,I1177=2,K1177="A",L1177="RBUP",M1177&gt;=0.5,M1177&lt;=0.85),"IN","OUT")</f>
        <v>IN</v>
      </c>
    </row>
    <row r="1178" spans="1:33">
      <c r="A1178" s="14" t="s">
        <v>185</v>
      </c>
      <c r="B1178" s="16">
        <v>2016</v>
      </c>
      <c r="C1178" s="16">
        <v>19</v>
      </c>
      <c r="D1178" s="14" t="s">
        <v>80</v>
      </c>
      <c r="E1178" s="16">
        <v>173</v>
      </c>
      <c r="F1178" s="14" t="s">
        <v>172</v>
      </c>
      <c r="G1178" s="16">
        <v>41</v>
      </c>
      <c r="H1178" s="14" t="s">
        <v>186</v>
      </c>
      <c r="I1178" s="16">
        <v>2</v>
      </c>
      <c r="J1178" s="14" t="s">
        <v>83</v>
      </c>
      <c r="K1178" s="14" t="s">
        <v>84</v>
      </c>
      <c r="L1178" s="14" t="s">
        <v>85</v>
      </c>
      <c r="M1178" s="23">
        <v>0.65</v>
      </c>
      <c r="N1178" s="16">
        <v>15</v>
      </c>
      <c r="O1178" s="16">
        <v>13</v>
      </c>
      <c r="P1178" s="16">
        <v>2</v>
      </c>
      <c r="Q1178" s="16">
        <v>14</v>
      </c>
      <c r="R1178" s="16">
        <v>2</v>
      </c>
      <c r="S1178" s="14" t="s">
        <v>86</v>
      </c>
      <c r="T1178" s="16">
        <v>886</v>
      </c>
      <c r="U1178" s="16">
        <v>0</v>
      </c>
      <c r="V1178" s="18">
        <v>315173</v>
      </c>
      <c r="W1178" s="18">
        <v>16491</v>
      </c>
      <c r="X1178" s="18">
        <v>10288</v>
      </c>
      <c r="Y1178" s="18">
        <v>0</v>
      </c>
      <c r="Z1178" s="18">
        <v>0</v>
      </c>
      <c r="AA1178" s="18">
        <v>0</v>
      </c>
      <c r="AB1178" s="18">
        <v>1592</v>
      </c>
      <c r="AC1178" s="23">
        <v>0.1</v>
      </c>
      <c r="AD1178" s="14" t="str">
        <f>IF(E1178=113,"Linn","Iowa ex-Linn")</f>
        <v>Iowa ex-Linn</v>
      </c>
      <c r="AE1178" s="23">
        <f>IFERROR(AB1178/W1178,"N/M")</f>
        <v>0.09653750530592445</v>
      </c>
      <c r="AF1178" s="14" t="str">
        <f>B1178&amp;"|"&amp;TEXT(E1178,"000")&amp;"|"&amp;TEXT(M1178,"0.0000")</f>
        <v>2016|173|0.6500</v>
      </c>
      <c r="AG1178" s="22" t="str">
        <f>IF(AND(B1178&gt;=2015,B1178&lt;=2024,C1178=19,G1178=41,I1178=2,K1178="A",L1178="RBUP",M1178&gt;=0.5,M1178&lt;=0.85),"IN","OUT")</f>
        <v>IN</v>
      </c>
    </row>
    <row r="1179" spans="1:33">
      <c r="A1179" s="14" t="s">
        <v>185</v>
      </c>
      <c r="B1179" s="16">
        <v>2016</v>
      </c>
      <c r="C1179" s="16">
        <v>19</v>
      </c>
      <c r="D1179" s="14" t="s">
        <v>80</v>
      </c>
      <c r="E1179" s="16">
        <v>173</v>
      </c>
      <c r="F1179" s="14" t="s">
        <v>172</v>
      </c>
      <c r="G1179" s="16">
        <v>41</v>
      </c>
      <c r="H1179" s="14" t="s">
        <v>186</v>
      </c>
      <c r="I1179" s="16">
        <v>2</v>
      </c>
      <c r="J1179" s="14" t="s">
        <v>83</v>
      </c>
      <c r="K1179" s="14" t="s">
        <v>84</v>
      </c>
      <c r="L1179" s="14" t="s">
        <v>85</v>
      </c>
      <c r="M1179" s="23">
        <v>0.7</v>
      </c>
      <c r="N1179" s="16">
        <v>43</v>
      </c>
      <c r="O1179" s="16">
        <v>28</v>
      </c>
      <c r="P1179" s="16">
        <v>5</v>
      </c>
      <c r="Q1179" s="16">
        <v>38</v>
      </c>
      <c r="R1179" s="16">
        <v>5</v>
      </c>
      <c r="S1179" s="14" t="s">
        <v>86</v>
      </c>
      <c r="T1179" s="16">
        <v>2774</v>
      </c>
      <c r="U1179" s="16">
        <v>0</v>
      </c>
      <c r="V1179" s="18">
        <v>1132339</v>
      </c>
      <c r="W1179" s="18">
        <v>71557</v>
      </c>
      <c r="X1179" s="18">
        <v>47781</v>
      </c>
      <c r="Y1179" s="18">
        <v>0</v>
      </c>
      <c r="Z1179" s="18">
        <v>0</v>
      </c>
      <c r="AA1179" s="18">
        <v>0</v>
      </c>
      <c r="AB1179" s="18">
        <v>5712</v>
      </c>
      <c r="AC1179" s="23">
        <v>0.08</v>
      </c>
      <c r="AD1179" s="14" t="str">
        <f>IF(E1179=113,"Linn","Iowa ex-Linn")</f>
        <v>Iowa ex-Linn</v>
      </c>
      <c r="AE1179" s="23">
        <f>IFERROR(AB1179/W1179,"N/M")</f>
        <v>0.079824475592884</v>
      </c>
      <c r="AF1179" s="14" t="str">
        <f>B1179&amp;"|"&amp;TEXT(E1179,"000")&amp;"|"&amp;TEXT(M1179,"0.0000")</f>
        <v>2016|173|0.7000</v>
      </c>
      <c r="AG1179" s="22" t="str">
        <f>IF(AND(B1179&gt;=2015,B1179&lt;=2024,C1179=19,G1179=41,I1179=2,K1179="A",L1179="RBUP",M1179&gt;=0.5,M1179&lt;=0.85),"IN","OUT")</f>
        <v>IN</v>
      </c>
    </row>
    <row r="1180" spans="1:33">
      <c r="A1180" s="14" t="s">
        <v>185</v>
      </c>
      <c r="B1180" s="16">
        <v>2016</v>
      </c>
      <c r="C1180" s="16">
        <v>19</v>
      </c>
      <c r="D1180" s="14" t="s">
        <v>80</v>
      </c>
      <c r="E1180" s="16">
        <v>173</v>
      </c>
      <c r="F1180" s="14" t="s">
        <v>172</v>
      </c>
      <c r="G1180" s="16">
        <v>41</v>
      </c>
      <c r="H1180" s="14" t="s">
        <v>186</v>
      </c>
      <c r="I1180" s="16">
        <v>2</v>
      </c>
      <c r="J1180" s="14" t="s">
        <v>83</v>
      </c>
      <c r="K1180" s="14" t="s">
        <v>84</v>
      </c>
      <c r="L1180" s="14" t="s">
        <v>85</v>
      </c>
      <c r="M1180" s="23">
        <v>0.75</v>
      </c>
      <c r="N1180" s="16">
        <v>152</v>
      </c>
      <c r="O1180" s="16">
        <v>109</v>
      </c>
      <c r="P1180" s="16">
        <v>14</v>
      </c>
      <c r="Q1180" s="16">
        <v>162</v>
      </c>
      <c r="R1180" s="16">
        <v>22</v>
      </c>
      <c r="S1180" s="14" t="s">
        <v>86</v>
      </c>
      <c r="T1180" s="16">
        <v>13857</v>
      </c>
      <c r="U1180" s="16">
        <v>0</v>
      </c>
      <c r="V1180" s="18">
        <v>6081825</v>
      </c>
      <c r="W1180" s="18">
        <v>478456</v>
      </c>
      <c r="X1180" s="18">
        <v>313403</v>
      </c>
      <c r="Y1180" s="18">
        <v>0</v>
      </c>
      <c r="Z1180" s="18">
        <v>0</v>
      </c>
      <c r="AA1180" s="18">
        <v>0</v>
      </c>
      <c r="AB1180" s="18">
        <v>44534</v>
      </c>
      <c r="AC1180" s="23">
        <v>0.09</v>
      </c>
      <c r="AD1180" s="14" t="str">
        <f>IF(E1180=113,"Linn","Iowa ex-Linn")</f>
        <v>Iowa ex-Linn</v>
      </c>
      <c r="AE1180" s="23">
        <f>IFERROR(AB1180/W1180,"N/M")</f>
        <v>0.09307856939823098</v>
      </c>
      <c r="AF1180" s="14" t="str">
        <f>B1180&amp;"|"&amp;TEXT(E1180,"000")&amp;"|"&amp;TEXT(M1180,"0.0000")</f>
        <v>2016|173|0.7500</v>
      </c>
      <c r="AG1180" s="22" t="str">
        <f>IF(AND(B1180&gt;=2015,B1180&lt;=2024,C1180=19,G1180=41,I1180=2,K1180="A",L1180="RBUP",M1180&gt;=0.5,M1180&lt;=0.85),"IN","OUT")</f>
        <v>IN</v>
      </c>
    </row>
    <row r="1181" spans="1:33">
      <c r="A1181" s="14" t="s">
        <v>185</v>
      </c>
      <c r="B1181" s="16">
        <v>2016</v>
      </c>
      <c r="C1181" s="16">
        <v>19</v>
      </c>
      <c r="D1181" s="14" t="s">
        <v>80</v>
      </c>
      <c r="E1181" s="16">
        <v>173</v>
      </c>
      <c r="F1181" s="14" t="s">
        <v>172</v>
      </c>
      <c r="G1181" s="16">
        <v>41</v>
      </c>
      <c r="H1181" s="14" t="s">
        <v>186</v>
      </c>
      <c r="I1181" s="16">
        <v>2</v>
      </c>
      <c r="J1181" s="14" t="s">
        <v>83</v>
      </c>
      <c r="K1181" s="14" t="s">
        <v>84</v>
      </c>
      <c r="L1181" s="14" t="s">
        <v>85</v>
      </c>
      <c r="M1181" s="23">
        <v>0.8</v>
      </c>
      <c r="N1181" s="16">
        <v>251</v>
      </c>
      <c r="O1181" s="16">
        <v>184</v>
      </c>
      <c r="P1181" s="16">
        <v>41</v>
      </c>
      <c r="Q1181" s="16">
        <v>336</v>
      </c>
      <c r="R1181" s="16">
        <v>62</v>
      </c>
      <c r="S1181" s="14" t="s">
        <v>86</v>
      </c>
      <c r="T1181" s="16">
        <v>45043</v>
      </c>
      <c r="U1181" s="16">
        <v>0</v>
      </c>
      <c r="V1181" s="18">
        <v>21009932</v>
      </c>
      <c r="W1181" s="18">
        <v>1886644</v>
      </c>
      <c r="X1181" s="18">
        <v>1120661</v>
      </c>
      <c r="Y1181" s="18">
        <v>0</v>
      </c>
      <c r="Z1181" s="18">
        <v>0</v>
      </c>
      <c r="AA1181" s="18">
        <v>0</v>
      </c>
      <c r="AB1181" s="18">
        <v>278873</v>
      </c>
      <c r="AC1181" s="23">
        <v>0.15</v>
      </c>
      <c r="AD1181" s="14" t="str">
        <f>IF(E1181=113,"Linn","Iowa ex-Linn")</f>
        <v>Iowa ex-Linn</v>
      </c>
      <c r="AE1181" s="23">
        <f>IFERROR(AB1181/W1181,"N/M")</f>
        <v>0.14781432003070002</v>
      </c>
      <c r="AF1181" s="14" t="str">
        <f>B1181&amp;"|"&amp;TEXT(E1181,"000")&amp;"|"&amp;TEXT(M1181,"0.0000")</f>
        <v>2016|173|0.8000</v>
      </c>
      <c r="AG1181" s="22" t="str">
        <f>IF(AND(B1181&gt;=2015,B1181&lt;=2024,C1181=19,G1181=41,I1181=2,K1181="A",L1181="RBUP",M1181&gt;=0.5,M1181&lt;=0.85),"IN","OUT")</f>
        <v>IN</v>
      </c>
    </row>
    <row r="1182" spans="1:33">
      <c r="A1182" s="14" t="s">
        <v>185</v>
      </c>
      <c r="B1182" s="16">
        <v>2016</v>
      </c>
      <c r="C1182" s="16">
        <v>19</v>
      </c>
      <c r="D1182" s="14" t="s">
        <v>80</v>
      </c>
      <c r="E1182" s="16">
        <v>173</v>
      </c>
      <c r="F1182" s="14" t="s">
        <v>172</v>
      </c>
      <c r="G1182" s="16">
        <v>41</v>
      </c>
      <c r="H1182" s="14" t="s">
        <v>186</v>
      </c>
      <c r="I1182" s="16">
        <v>2</v>
      </c>
      <c r="J1182" s="14" t="s">
        <v>83</v>
      </c>
      <c r="K1182" s="14" t="s">
        <v>84</v>
      </c>
      <c r="L1182" s="14" t="s">
        <v>85</v>
      </c>
      <c r="M1182" s="23">
        <v>0.85</v>
      </c>
      <c r="N1182" s="16">
        <v>115</v>
      </c>
      <c r="O1182" s="16">
        <v>60</v>
      </c>
      <c r="P1182" s="16">
        <v>19</v>
      </c>
      <c r="Q1182" s="16">
        <v>101</v>
      </c>
      <c r="R1182" s="16">
        <v>26</v>
      </c>
      <c r="S1182" s="14" t="s">
        <v>86</v>
      </c>
      <c r="T1182" s="16">
        <v>13487</v>
      </c>
      <c r="U1182" s="16">
        <v>0</v>
      </c>
      <c r="V1182" s="18">
        <v>6533579</v>
      </c>
      <c r="W1182" s="18">
        <v>642363</v>
      </c>
      <c r="X1182" s="18">
        <v>297124</v>
      </c>
      <c r="Y1182" s="18">
        <v>0</v>
      </c>
      <c r="Z1182" s="18">
        <v>0</v>
      </c>
      <c r="AA1182" s="18">
        <v>0</v>
      </c>
      <c r="AB1182" s="18">
        <v>210975</v>
      </c>
      <c r="AC1182" s="23">
        <v>0.33</v>
      </c>
      <c r="AD1182" s="14" t="str">
        <f>IF(E1182=113,"Linn","Iowa ex-Linn")</f>
        <v>Iowa ex-Linn</v>
      </c>
      <c r="AE1182" s="23">
        <f>IFERROR(AB1182/W1182,"N/M")</f>
        <v>0.3284357909779984</v>
      </c>
      <c r="AF1182" s="14" t="str">
        <f>B1182&amp;"|"&amp;TEXT(E1182,"000")&amp;"|"&amp;TEXT(M1182,"0.0000")</f>
        <v>2016|173|0.8500</v>
      </c>
      <c r="AG1182" s="22" t="str">
        <f>IF(AND(B1182&gt;=2015,B1182&lt;=2024,C1182=19,G1182=41,I1182=2,K1182="A",L1182="RBUP",M1182&gt;=0.5,M1182&lt;=0.85),"IN","OUT")</f>
        <v>IN</v>
      </c>
    </row>
    <row r="1183" spans="1:33">
      <c r="A1183" s="14" t="s">
        <v>185</v>
      </c>
      <c r="B1183" s="16">
        <v>2016</v>
      </c>
      <c r="C1183" s="16">
        <v>19</v>
      </c>
      <c r="D1183" s="14" t="s">
        <v>80</v>
      </c>
      <c r="E1183" s="16">
        <v>175</v>
      </c>
      <c r="F1183" s="14" t="s">
        <v>173</v>
      </c>
      <c r="G1183" s="16">
        <v>41</v>
      </c>
      <c r="H1183" s="14" t="s">
        <v>186</v>
      </c>
      <c r="I1183" s="16">
        <v>2</v>
      </c>
      <c r="J1183" s="14" t="s">
        <v>83</v>
      </c>
      <c r="K1183" s="14" t="s">
        <v>84</v>
      </c>
      <c r="L1183" s="14" t="s">
        <v>85</v>
      </c>
      <c r="M1183" s="23">
        <v>0.5</v>
      </c>
      <c r="N1183" s="16">
        <v>1</v>
      </c>
      <c r="O1183" s="16">
        <v>1</v>
      </c>
      <c r="P1183" s="16">
        <v>0</v>
      </c>
      <c r="Q1183" s="16">
        <v>1</v>
      </c>
      <c r="R1183" s="16">
        <v>0</v>
      </c>
      <c r="S1183" s="14" t="s">
        <v>86</v>
      </c>
      <c r="T1183" s="16">
        <v>26</v>
      </c>
      <c r="U1183" s="16">
        <v>0</v>
      </c>
      <c r="V1183" s="18">
        <v>8565</v>
      </c>
      <c r="W1183" s="18">
        <v>400</v>
      </c>
      <c r="X1183" s="18">
        <v>268</v>
      </c>
      <c r="Y1183" s="18">
        <v>0</v>
      </c>
      <c r="Z1183" s="18">
        <v>0</v>
      </c>
      <c r="AA1183" s="18">
        <v>0</v>
      </c>
      <c r="AB1183" s="18">
        <v>0</v>
      </c>
      <c r="AC1183" s="23">
        <v>0</v>
      </c>
      <c r="AD1183" s="14" t="str">
        <f>IF(E1183=113,"Linn","Iowa ex-Linn")</f>
        <v>Iowa ex-Linn</v>
      </c>
      <c r="AE1183" s="23">
        <f>IFERROR(AB1183/W1183,"N/M")</f>
        <v>0.0</v>
      </c>
      <c r="AF1183" s="14" t="str">
        <f>B1183&amp;"|"&amp;TEXT(E1183,"000")&amp;"|"&amp;TEXT(M1183,"0.0000")</f>
        <v>2016|175|0.5000</v>
      </c>
      <c r="AG1183" s="22" t="str">
        <f>IF(AND(B1183&gt;=2015,B1183&lt;=2024,C1183=19,G1183=41,I1183=2,K1183="A",L1183="RBUP",M1183&gt;=0.5,M1183&lt;=0.85),"IN","OUT")</f>
        <v>IN</v>
      </c>
    </row>
    <row r="1184" spans="1:33">
      <c r="A1184" s="14" t="s">
        <v>185</v>
      </c>
      <c r="B1184" s="16">
        <v>2016</v>
      </c>
      <c r="C1184" s="16">
        <v>19</v>
      </c>
      <c r="D1184" s="14" t="s">
        <v>80</v>
      </c>
      <c r="E1184" s="16">
        <v>175</v>
      </c>
      <c r="F1184" s="14" t="s">
        <v>173</v>
      </c>
      <c r="G1184" s="16">
        <v>41</v>
      </c>
      <c r="H1184" s="14" t="s">
        <v>186</v>
      </c>
      <c r="I1184" s="16">
        <v>2</v>
      </c>
      <c r="J1184" s="14" t="s">
        <v>83</v>
      </c>
      <c r="K1184" s="14" t="s">
        <v>84</v>
      </c>
      <c r="L1184" s="14" t="s">
        <v>85</v>
      </c>
      <c r="M1184" s="23">
        <v>0.6</v>
      </c>
      <c r="N1184" s="16">
        <v>5</v>
      </c>
      <c r="O1184" s="16">
        <v>2</v>
      </c>
      <c r="P1184" s="16">
        <v>0</v>
      </c>
      <c r="Q1184" s="16">
        <v>2</v>
      </c>
      <c r="R1184" s="16">
        <v>0</v>
      </c>
      <c r="S1184" s="14" t="s">
        <v>86</v>
      </c>
      <c r="T1184" s="16">
        <v>59</v>
      </c>
      <c r="U1184" s="16">
        <v>0</v>
      </c>
      <c r="V1184" s="18">
        <v>20843</v>
      </c>
      <c r="W1184" s="18">
        <v>1253</v>
      </c>
      <c r="X1184" s="18">
        <v>802</v>
      </c>
      <c r="Y1184" s="18">
        <v>0</v>
      </c>
      <c r="Z1184" s="18">
        <v>0</v>
      </c>
      <c r="AA1184" s="18">
        <v>0</v>
      </c>
      <c r="AB1184" s="18">
        <v>0</v>
      </c>
      <c r="AC1184" s="23">
        <v>0</v>
      </c>
      <c r="AD1184" s="14" t="str">
        <f>IF(E1184=113,"Linn","Iowa ex-Linn")</f>
        <v>Iowa ex-Linn</v>
      </c>
      <c r="AE1184" s="23">
        <f>IFERROR(AB1184/W1184,"N/M")</f>
        <v>0.0</v>
      </c>
      <c r="AF1184" s="14" t="str">
        <f>B1184&amp;"|"&amp;TEXT(E1184,"000")&amp;"|"&amp;TEXT(M1184,"0.0000")</f>
        <v>2016|175|0.6000</v>
      </c>
      <c r="AG1184" s="22" t="str">
        <f>IF(AND(B1184&gt;=2015,B1184&lt;=2024,C1184=19,G1184=41,I1184=2,K1184="A",L1184="RBUP",M1184&gt;=0.5,M1184&lt;=0.85),"IN","OUT")</f>
        <v>IN</v>
      </c>
    </row>
    <row r="1185" spans="1:33">
      <c r="A1185" s="14" t="s">
        <v>185</v>
      </c>
      <c r="B1185" s="16">
        <v>2016</v>
      </c>
      <c r="C1185" s="16">
        <v>19</v>
      </c>
      <c r="D1185" s="14" t="s">
        <v>80</v>
      </c>
      <c r="E1185" s="16">
        <v>175</v>
      </c>
      <c r="F1185" s="14" t="s">
        <v>173</v>
      </c>
      <c r="G1185" s="16">
        <v>41</v>
      </c>
      <c r="H1185" s="14" t="s">
        <v>186</v>
      </c>
      <c r="I1185" s="16">
        <v>2</v>
      </c>
      <c r="J1185" s="14" t="s">
        <v>83</v>
      </c>
      <c r="K1185" s="14" t="s">
        <v>84</v>
      </c>
      <c r="L1185" s="14" t="s">
        <v>85</v>
      </c>
      <c r="M1185" s="23">
        <v>0.65</v>
      </c>
      <c r="N1185" s="16">
        <v>21</v>
      </c>
      <c r="O1185" s="16">
        <v>19</v>
      </c>
      <c r="P1185" s="16">
        <v>1</v>
      </c>
      <c r="Q1185" s="16">
        <v>22</v>
      </c>
      <c r="R1185" s="16">
        <v>1</v>
      </c>
      <c r="S1185" s="14" t="s">
        <v>86</v>
      </c>
      <c r="T1185" s="16">
        <v>1635</v>
      </c>
      <c r="U1185" s="16">
        <v>0</v>
      </c>
      <c r="V1185" s="18">
        <v>630560</v>
      </c>
      <c r="W1185" s="18">
        <v>50992</v>
      </c>
      <c r="X1185" s="18">
        <v>35492</v>
      </c>
      <c r="Y1185" s="18">
        <v>0</v>
      </c>
      <c r="Z1185" s="18">
        <v>0</v>
      </c>
      <c r="AA1185" s="18">
        <v>0</v>
      </c>
      <c r="AB1185" s="18">
        <v>1605</v>
      </c>
      <c r="AC1185" s="23">
        <v>0.03</v>
      </c>
      <c r="AD1185" s="14" t="str">
        <f>IF(E1185=113,"Linn","Iowa ex-Linn")</f>
        <v>Iowa ex-Linn</v>
      </c>
      <c r="AE1185" s="23">
        <f>IFERROR(AB1185/W1185,"N/M")</f>
        <v>0.03147552557263884</v>
      </c>
      <c r="AF1185" s="14" t="str">
        <f>B1185&amp;"|"&amp;TEXT(E1185,"000")&amp;"|"&amp;TEXT(M1185,"0.0000")</f>
        <v>2016|175|0.6500</v>
      </c>
      <c r="AG1185" s="22" t="str">
        <f>IF(AND(B1185&gt;=2015,B1185&lt;=2024,C1185=19,G1185=41,I1185=2,K1185="A",L1185="RBUP",M1185&gt;=0.5,M1185&lt;=0.85),"IN","OUT")</f>
        <v>IN</v>
      </c>
    </row>
    <row r="1186" spans="1:33">
      <c r="A1186" s="14" t="s">
        <v>185</v>
      </c>
      <c r="B1186" s="16">
        <v>2016</v>
      </c>
      <c r="C1186" s="16">
        <v>19</v>
      </c>
      <c r="D1186" s="14" t="s">
        <v>80</v>
      </c>
      <c r="E1186" s="16">
        <v>175</v>
      </c>
      <c r="F1186" s="14" t="s">
        <v>173</v>
      </c>
      <c r="G1186" s="16">
        <v>41</v>
      </c>
      <c r="H1186" s="14" t="s">
        <v>186</v>
      </c>
      <c r="I1186" s="16">
        <v>2</v>
      </c>
      <c r="J1186" s="14" t="s">
        <v>83</v>
      </c>
      <c r="K1186" s="14" t="s">
        <v>84</v>
      </c>
      <c r="L1186" s="14" t="s">
        <v>85</v>
      </c>
      <c r="M1186" s="23">
        <v>0.7</v>
      </c>
      <c r="N1186" s="16">
        <v>54</v>
      </c>
      <c r="O1186" s="16">
        <v>33</v>
      </c>
      <c r="P1186" s="16">
        <v>4</v>
      </c>
      <c r="Q1186" s="16">
        <v>53</v>
      </c>
      <c r="R1186" s="16">
        <v>5</v>
      </c>
      <c r="S1186" s="14" t="s">
        <v>86</v>
      </c>
      <c r="T1186" s="16">
        <v>3888</v>
      </c>
      <c r="U1186" s="16">
        <v>0</v>
      </c>
      <c r="V1186" s="18">
        <v>1701602</v>
      </c>
      <c r="W1186" s="18">
        <v>172060</v>
      </c>
      <c r="X1186" s="18">
        <v>116471</v>
      </c>
      <c r="Y1186" s="18">
        <v>0</v>
      </c>
      <c r="Z1186" s="18">
        <v>0</v>
      </c>
      <c r="AA1186" s="18">
        <v>0</v>
      </c>
      <c r="AB1186" s="18">
        <v>10686</v>
      </c>
      <c r="AC1186" s="23">
        <v>0.06</v>
      </c>
      <c r="AD1186" s="14" t="str">
        <f>IF(E1186=113,"Linn","Iowa ex-Linn")</f>
        <v>Iowa ex-Linn</v>
      </c>
      <c r="AE1186" s="23">
        <f>IFERROR(AB1186/W1186,"N/M")</f>
        <v>0.06210624200860165</v>
      </c>
      <c r="AF1186" s="14" t="str">
        <f>B1186&amp;"|"&amp;TEXT(E1186,"000")&amp;"|"&amp;TEXT(M1186,"0.0000")</f>
        <v>2016|175|0.7000</v>
      </c>
      <c r="AG1186" s="22" t="str">
        <f>IF(AND(B1186&gt;=2015,B1186&lt;=2024,C1186=19,G1186=41,I1186=2,K1186="A",L1186="RBUP",M1186&gt;=0.5,M1186&lt;=0.85),"IN","OUT")</f>
        <v>IN</v>
      </c>
    </row>
    <row r="1187" spans="1:33">
      <c r="A1187" s="14" t="s">
        <v>185</v>
      </c>
      <c r="B1187" s="16">
        <v>2016</v>
      </c>
      <c r="C1187" s="16">
        <v>19</v>
      </c>
      <c r="D1187" s="14" t="s">
        <v>80</v>
      </c>
      <c r="E1187" s="16">
        <v>175</v>
      </c>
      <c r="F1187" s="14" t="s">
        <v>173</v>
      </c>
      <c r="G1187" s="16">
        <v>41</v>
      </c>
      <c r="H1187" s="14" t="s">
        <v>186</v>
      </c>
      <c r="I1187" s="16">
        <v>2</v>
      </c>
      <c r="J1187" s="14" t="s">
        <v>83</v>
      </c>
      <c r="K1187" s="14" t="s">
        <v>84</v>
      </c>
      <c r="L1187" s="14" t="s">
        <v>85</v>
      </c>
      <c r="M1187" s="23">
        <v>0.75</v>
      </c>
      <c r="N1187" s="16">
        <v>163</v>
      </c>
      <c r="O1187" s="16">
        <v>112</v>
      </c>
      <c r="P1187" s="16">
        <v>8</v>
      </c>
      <c r="Q1187" s="16">
        <v>132</v>
      </c>
      <c r="R1187" s="16">
        <v>8</v>
      </c>
      <c r="S1187" s="14" t="s">
        <v>86</v>
      </c>
      <c r="T1187" s="16">
        <v>13816</v>
      </c>
      <c r="U1187" s="16">
        <v>0</v>
      </c>
      <c r="V1187" s="18">
        <v>6442605</v>
      </c>
      <c r="W1187" s="18">
        <v>712595</v>
      </c>
      <c r="X1187" s="18">
        <v>499201</v>
      </c>
      <c r="Y1187" s="18">
        <v>0</v>
      </c>
      <c r="Z1187" s="18">
        <v>0</v>
      </c>
      <c r="AA1187" s="18">
        <v>0</v>
      </c>
      <c r="AB1187" s="18">
        <v>12041</v>
      </c>
      <c r="AC1187" s="23">
        <v>0.02</v>
      </c>
      <c r="AD1187" s="14" t="str">
        <f>IF(E1187=113,"Linn","Iowa ex-Linn")</f>
        <v>Iowa ex-Linn</v>
      </c>
      <c r="AE1187" s="23">
        <f>IFERROR(AB1187/W1187,"N/M")</f>
        <v>0.016897396136655463</v>
      </c>
      <c r="AF1187" s="14" t="str">
        <f>B1187&amp;"|"&amp;TEXT(E1187,"000")&amp;"|"&amp;TEXT(M1187,"0.0000")</f>
        <v>2016|175|0.7500</v>
      </c>
      <c r="AG1187" s="22" t="str">
        <f>IF(AND(B1187&gt;=2015,B1187&lt;=2024,C1187=19,G1187=41,I1187=2,K1187="A",L1187="RBUP",M1187&gt;=0.5,M1187&lt;=0.85),"IN","OUT")</f>
        <v>IN</v>
      </c>
    </row>
    <row r="1188" spans="1:33">
      <c r="A1188" s="14" t="s">
        <v>185</v>
      </c>
      <c r="B1188" s="16">
        <v>2016</v>
      </c>
      <c r="C1188" s="16">
        <v>19</v>
      </c>
      <c r="D1188" s="14" t="s">
        <v>80</v>
      </c>
      <c r="E1188" s="16">
        <v>175</v>
      </c>
      <c r="F1188" s="14" t="s">
        <v>173</v>
      </c>
      <c r="G1188" s="16">
        <v>41</v>
      </c>
      <c r="H1188" s="14" t="s">
        <v>186</v>
      </c>
      <c r="I1188" s="16">
        <v>2</v>
      </c>
      <c r="J1188" s="14" t="s">
        <v>83</v>
      </c>
      <c r="K1188" s="14" t="s">
        <v>84</v>
      </c>
      <c r="L1188" s="14" t="s">
        <v>85</v>
      </c>
      <c r="M1188" s="23">
        <v>0.8</v>
      </c>
      <c r="N1188" s="16">
        <v>190</v>
      </c>
      <c r="O1188" s="16">
        <v>138</v>
      </c>
      <c r="P1188" s="16">
        <v>13</v>
      </c>
      <c r="Q1188" s="16">
        <v>164</v>
      </c>
      <c r="R1188" s="16">
        <v>13</v>
      </c>
      <c r="S1188" s="14" t="s">
        <v>86</v>
      </c>
      <c r="T1188" s="16">
        <v>24317</v>
      </c>
      <c r="U1188" s="16">
        <v>0</v>
      </c>
      <c r="V1188" s="18">
        <v>11882761</v>
      </c>
      <c r="W1188" s="18">
        <v>1508806</v>
      </c>
      <c r="X1188" s="18">
        <v>974750</v>
      </c>
      <c r="Y1188" s="18">
        <v>0</v>
      </c>
      <c r="Z1188" s="18">
        <v>0</v>
      </c>
      <c r="AA1188" s="18">
        <v>0</v>
      </c>
      <c r="AB1188" s="18">
        <v>237449</v>
      </c>
      <c r="AC1188" s="23">
        <v>0.16</v>
      </c>
      <c r="AD1188" s="14" t="str">
        <f>IF(E1188=113,"Linn","Iowa ex-Linn")</f>
        <v>Iowa ex-Linn</v>
      </c>
      <c r="AE1188" s="23">
        <f>IFERROR(AB1188/W1188,"N/M")</f>
        <v>0.15737543461518577</v>
      </c>
      <c r="AF1188" s="14" t="str">
        <f>B1188&amp;"|"&amp;TEXT(E1188,"000")&amp;"|"&amp;TEXT(M1188,"0.0000")</f>
        <v>2016|175|0.8000</v>
      </c>
      <c r="AG1188" s="22" t="str">
        <f>IF(AND(B1188&gt;=2015,B1188&lt;=2024,C1188=19,G1188=41,I1188=2,K1188="A",L1188="RBUP",M1188&gt;=0.5,M1188&lt;=0.85),"IN","OUT")</f>
        <v>IN</v>
      </c>
    </row>
    <row r="1189" spans="1:33">
      <c r="A1189" s="14" t="s">
        <v>185</v>
      </c>
      <c r="B1189" s="16">
        <v>2016</v>
      </c>
      <c r="C1189" s="16">
        <v>19</v>
      </c>
      <c r="D1189" s="14" t="s">
        <v>80</v>
      </c>
      <c r="E1189" s="16">
        <v>175</v>
      </c>
      <c r="F1189" s="14" t="s">
        <v>173</v>
      </c>
      <c r="G1189" s="16">
        <v>41</v>
      </c>
      <c r="H1189" s="14" t="s">
        <v>186</v>
      </c>
      <c r="I1189" s="16">
        <v>2</v>
      </c>
      <c r="J1189" s="14" t="s">
        <v>83</v>
      </c>
      <c r="K1189" s="14" t="s">
        <v>84</v>
      </c>
      <c r="L1189" s="14" t="s">
        <v>85</v>
      </c>
      <c r="M1189" s="23">
        <v>0.85</v>
      </c>
      <c r="N1189" s="16">
        <v>48</v>
      </c>
      <c r="O1189" s="16">
        <v>16</v>
      </c>
      <c r="P1189" s="16">
        <v>6</v>
      </c>
      <c r="Q1189" s="16">
        <v>19</v>
      </c>
      <c r="R1189" s="16">
        <v>6</v>
      </c>
      <c r="S1189" s="14" t="s">
        <v>86</v>
      </c>
      <c r="T1189" s="16">
        <v>7471</v>
      </c>
      <c r="U1189" s="16">
        <v>0</v>
      </c>
      <c r="V1189" s="18">
        <v>4032567</v>
      </c>
      <c r="W1189" s="18">
        <v>554486</v>
      </c>
      <c r="X1189" s="18">
        <v>288618</v>
      </c>
      <c r="Y1189" s="18">
        <v>0</v>
      </c>
      <c r="Z1189" s="18">
        <v>0</v>
      </c>
      <c r="AA1189" s="18">
        <v>0</v>
      </c>
      <c r="AB1189" s="18">
        <v>19355</v>
      </c>
      <c r="AC1189" s="23">
        <v>0.03</v>
      </c>
      <c r="AD1189" s="14" t="str">
        <f>IF(E1189=113,"Linn","Iowa ex-Linn")</f>
        <v>Iowa ex-Linn</v>
      </c>
      <c r="AE1189" s="23">
        <f>IFERROR(AB1189/W1189,"N/M")</f>
        <v>0.034906201418971806</v>
      </c>
      <c r="AF1189" s="14" t="str">
        <f>B1189&amp;"|"&amp;TEXT(E1189,"000")&amp;"|"&amp;TEXT(M1189,"0.0000")</f>
        <v>2016|175|0.8500</v>
      </c>
      <c r="AG1189" s="22" t="str">
        <f>IF(AND(B1189&gt;=2015,B1189&lt;=2024,C1189=19,G1189=41,I1189=2,K1189="A",L1189="RBUP",M1189&gt;=0.5,M1189&lt;=0.85),"IN","OUT")</f>
        <v>IN</v>
      </c>
    </row>
    <row r="1190" spans="1:33">
      <c r="A1190" s="14" t="s">
        <v>185</v>
      </c>
      <c r="B1190" s="16">
        <v>2016</v>
      </c>
      <c r="C1190" s="16">
        <v>19</v>
      </c>
      <c r="D1190" s="14" t="s">
        <v>80</v>
      </c>
      <c r="E1190" s="16">
        <v>177</v>
      </c>
      <c r="F1190" s="14" t="s">
        <v>174</v>
      </c>
      <c r="G1190" s="16">
        <v>41</v>
      </c>
      <c r="H1190" s="14" t="s">
        <v>186</v>
      </c>
      <c r="I1190" s="16">
        <v>2</v>
      </c>
      <c r="J1190" s="14" t="s">
        <v>83</v>
      </c>
      <c r="K1190" s="14" t="s">
        <v>84</v>
      </c>
      <c r="L1190" s="14" t="s">
        <v>85</v>
      </c>
      <c r="M1190" s="23">
        <v>0.5</v>
      </c>
      <c r="N1190" s="16">
        <v>2</v>
      </c>
      <c r="O1190" s="16">
        <v>2</v>
      </c>
      <c r="P1190" s="16">
        <v>0</v>
      </c>
      <c r="Q1190" s="16">
        <v>2</v>
      </c>
      <c r="R1190" s="16">
        <v>0</v>
      </c>
      <c r="S1190" s="14" t="s">
        <v>86</v>
      </c>
      <c r="T1190" s="16">
        <v>143</v>
      </c>
      <c r="U1190" s="16">
        <v>0</v>
      </c>
      <c r="V1190" s="18">
        <v>44896</v>
      </c>
      <c r="W1190" s="18">
        <v>1539</v>
      </c>
      <c r="X1190" s="18">
        <v>1031</v>
      </c>
      <c r="Y1190" s="18">
        <v>0</v>
      </c>
      <c r="Z1190" s="18">
        <v>0</v>
      </c>
      <c r="AA1190" s="18">
        <v>0</v>
      </c>
      <c r="AB1190" s="18">
        <v>0</v>
      </c>
      <c r="AC1190" s="23">
        <v>0</v>
      </c>
      <c r="AD1190" s="14" t="str">
        <f>IF(E1190=113,"Linn","Iowa ex-Linn")</f>
        <v>Iowa ex-Linn</v>
      </c>
      <c r="AE1190" s="23">
        <f>IFERROR(AB1190/W1190,"N/M")</f>
        <v>0.0</v>
      </c>
      <c r="AF1190" s="14" t="str">
        <f>B1190&amp;"|"&amp;TEXT(E1190,"000")&amp;"|"&amp;TEXT(M1190,"0.0000")</f>
        <v>2016|177|0.5000</v>
      </c>
      <c r="AG1190" s="22" t="str">
        <f>IF(AND(B1190&gt;=2015,B1190&lt;=2024,C1190=19,G1190=41,I1190=2,K1190="A",L1190="RBUP",M1190&gt;=0.5,M1190&lt;=0.85),"IN","OUT")</f>
        <v>IN</v>
      </c>
    </row>
    <row r="1191" spans="1:33">
      <c r="A1191" s="14" t="s">
        <v>185</v>
      </c>
      <c r="B1191" s="16">
        <v>2016</v>
      </c>
      <c r="C1191" s="16">
        <v>19</v>
      </c>
      <c r="D1191" s="14" t="s">
        <v>80</v>
      </c>
      <c r="E1191" s="16">
        <v>177</v>
      </c>
      <c r="F1191" s="14" t="s">
        <v>174</v>
      </c>
      <c r="G1191" s="16">
        <v>41</v>
      </c>
      <c r="H1191" s="14" t="s">
        <v>186</v>
      </c>
      <c r="I1191" s="16">
        <v>2</v>
      </c>
      <c r="J1191" s="14" t="s">
        <v>83</v>
      </c>
      <c r="K1191" s="14" t="s">
        <v>84</v>
      </c>
      <c r="L1191" s="14" t="s">
        <v>85</v>
      </c>
      <c r="M1191" s="23">
        <v>0.6</v>
      </c>
      <c r="N1191" s="16">
        <v>1</v>
      </c>
      <c r="O1191" s="16">
        <v>1</v>
      </c>
      <c r="P1191" s="16">
        <v>0</v>
      </c>
      <c r="Q1191" s="16">
        <v>2</v>
      </c>
      <c r="R1191" s="16">
        <v>0</v>
      </c>
      <c r="S1191" s="14" t="s">
        <v>86</v>
      </c>
      <c r="T1191" s="16">
        <v>26</v>
      </c>
      <c r="U1191" s="16">
        <v>0</v>
      </c>
      <c r="V1191" s="18">
        <v>7966</v>
      </c>
      <c r="W1191" s="18">
        <v>647</v>
      </c>
      <c r="X1191" s="18">
        <v>414</v>
      </c>
      <c r="Y1191" s="18">
        <v>0</v>
      </c>
      <c r="Z1191" s="18">
        <v>0</v>
      </c>
      <c r="AA1191" s="18">
        <v>0</v>
      </c>
      <c r="AB1191" s="18">
        <v>0</v>
      </c>
      <c r="AC1191" s="23">
        <v>0</v>
      </c>
      <c r="AD1191" s="14" t="str">
        <f>IF(E1191=113,"Linn","Iowa ex-Linn")</f>
        <v>Iowa ex-Linn</v>
      </c>
      <c r="AE1191" s="23">
        <f>IFERROR(AB1191/W1191,"N/M")</f>
        <v>0.0</v>
      </c>
      <c r="AF1191" s="14" t="str">
        <f>B1191&amp;"|"&amp;TEXT(E1191,"000")&amp;"|"&amp;TEXT(M1191,"0.0000")</f>
        <v>2016|177|0.6000</v>
      </c>
      <c r="AG1191" s="22" t="str">
        <f>IF(AND(B1191&gt;=2015,B1191&lt;=2024,C1191=19,G1191=41,I1191=2,K1191="A",L1191="RBUP",M1191&gt;=0.5,M1191&lt;=0.85),"IN","OUT")</f>
        <v>IN</v>
      </c>
    </row>
    <row r="1192" spans="1:33">
      <c r="A1192" s="14" t="s">
        <v>185</v>
      </c>
      <c r="B1192" s="16">
        <v>2016</v>
      </c>
      <c r="C1192" s="16">
        <v>19</v>
      </c>
      <c r="D1192" s="14" t="s">
        <v>80</v>
      </c>
      <c r="E1192" s="16">
        <v>177</v>
      </c>
      <c r="F1192" s="14" t="s">
        <v>174</v>
      </c>
      <c r="G1192" s="16">
        <v>41</v>
      </c>
      <c r="H1192" s="14" t="s">
        <v>186</v>
      </c>
      <c r="I1192" s="16">
        <v>2</v>
      </c>
      <c r="J1192" s="14" t="s">
        <v>83</v>
      </c>
      <c r="K1192" s="14" t="s">
        <v>84</v>
      </c>
      <c r="L1192" s="14" t="s">
        <v>85</v>
      </c>
      <c r="M1192" s="23">
        <v>0.65</v>
      </c>
      <c r="N1192" s="16">
        <v>8</v>
      </c>
      <c r="O1192" s="16">
        <v>6</v>
      </c>
      <c r="P1192" s="16">
        <v>0</v>
      </c>
      <c r="Q1192" s="16">
        <v>9</v>
      </c>
      <c r="R1192" s="16">
        <v>0</v>
      </c>
      <c r="S1192" s="14" t="s">
        <v>86</v>
      </c>
      <c r="T1192" s="16">
        <v>189</v>
      </c>
      <c r="U1192" s="16">
        <v>0</v>
      </c>
      <c r="V1192" s="18">
        <v>65559</v>
      </c>
      <c r="W1192" s="18">
        <v>5403</v>
      </c>
      <c r="X1192" s="18">
        <v>3462</v>
      </c>
      <c r="Y1192" s="18">
        <v>0</v>
      </c>
      <c r="Z1192" s="18">
        <v>0</v>
      </c>
      <c r="AA1192" s="18">
        <v>0</v>
      </c>
      <c r="AB1192" s="18">
        <v>0</v>
      </c>
      <c r="AC1192" s="23">
        <v>0</v>
      </c>
      <c r="AD1192" s="14" t="str">
        <f>IF(E1192=113,"Linn","Iowa ex-Linn")</f>
        <v>Iowa ex-Linn</v>
      </c>
      <c r="AE1192" s="23">
        <f>IFERROR(AB1192/W1192,"N/M")</f>
        <v>0.0</v>
      </c>
      <c r="AF1192" s="14" t="str">
        <f>B1192&amp;"|"&amp;TEXT(E1192,"000")&amp;"|"&amp;TEXT(M1192,"0.0000")</f>
        <v>2016|177|0.6500</v>
      </c>
      <c r="AG1192" s="22" t="str">
        <f>IF(AND(B1192&gt;=2015,B1192&lt;=2024,C1192=19,G1192=41,I1192=2,K1192="A",L1192="RBUP",M1192&gt;=0.5,M1192&lt;=0.85),"IN","OUT")</f>
        <v>IN</v>
      </c>
    </row>
    <row r="1193" spans="1:33">
      <c r="A1193" s="14" t="s">
        <v>185</v>
      </c>
      <c r="B1193" s="16">
        <v>2016</v>
      </c>
      <c r="C1193" s="16">
        <v>19</v>
      </c>
      <c r="D1193" s="14" t="s">
        <v>80</v>
      </c>
      <c r="E1193" s="16">
        <v>177</v>
      </c>
      <c r="F1193" s="14" t="s">
        <v>174</v>
      </c>
      <c r="G1193" s="16">
        <v>41</v>
      </c>
      <c r="H1193" s="14" t="s">
        <v>186</v>
      </c>
      <c r="I1193" s="16">
        <v>2</v>
      </c>
      <c r="J1193" s="14" t="s">
        <v>83</v>
      </c>
      <c r="K1193" s="14" t="s">
        <v>84</v>
      </c>
      <c r="L1193" s="14" t="s">
        <v>85</v>
      </c>
      <c r="M1193" s="23">
        <v>0.7</v>
      </c>
      <c r="N1193" s="16">
        <v>47</v>
      </c>
      <c r="O1193" s="16">
        <v>34</v>
      </c>
      <c r="P1193" s="16">
        <v>0</v>
      </c>
      <c r="Q1193" s="16">
        <v>69</v>
      </c>
      <c r="R1193" s="16">
        <v>0</v>
      </c>
      <c r="S1193" s="14" t="s">
        <v>86</v>
      </c>
      <c r="T1193" s="16">
        <v>4897</v>
      </c>
      <c r="U1193" s="16">
        <v>0</v>
      </c>
      <c r="V1193" s="18">
        <v>1961944</v>
      </c>
      <c r="W1193" s="18">
        <v>193967</v>
      </c>
      <c r="X1193" s="18">
        <v>123101</v>
      </c>
      <c r="Y1193" s="18">
        <v>0</v>
      </c>
      <c r="Z1193" s="18">
        <v>0</v>
      </c>
      <c r="AA1193" s="18">
        <v>0</v>
      </c>
      <c r="AB1193" s="18">
        <v>0</v>
      </c>
      <c r="AC1193" s="23">
        <v>0</v>
      </c>
      <c r="AD1193" s="14" t="str">
        <f>IF(E1193=113,"Linn","Iowa ex-Linn")</f>
        <v>Iowa ex-Linn</v>
      </c>
      <c r="AE1193" s="23">
        <f>IFERROR(AB1193/W1193,"N/M")</f>
        <v>0.0</v>
      </c>
      <c r="AF1193" s="14" t="str">
        <f>B1193&amp;"|"&amp;TEXT(E1193,"000")&amp;"|"&amp;TEXT(M1193,"0.0000")</f>
        <v>2016|177|0.7000</v>
      </c>
      <c r="AG1193" s="22" t="str">
        <f>IF(AND(B1193&gt;=2015,B1193&lt;=2024,C1193=19,G1193=41,I1193=2,K1193="A",L1193="RBUP",M1193&gt;=0.5,M1193&lt;=0.85),"IN","OUT")</f>
        <v>IN</v>
      </c>
    </row>
    <row r="1194" spans="1:33">
      <c r="A1194" s="14" t="s">
        <v>185</v>
      </c>
      <c r="B1194" s="16">
        <v>2016</v>
      </c>
      <c r="C1194" s="16">
        <v>19</v>
      </c>
      <c r="D1194" s="14" t="s">
        <v>80</v>
      </c>
      <c r="E1194" s="16">
        <v>177</v>
      </c>
      <c r="F1194" s="14" t="s">
        <v>174</v>
      </c>
      <c r="G1194" s="16">
        <v>41</v>
      </c>
      <c r="H1194" s="14" t="s">
        <v>186</v>
      </c>
      <c r="I1194" s="16">
        <v>2</v>
      </c>
      <c r="J1194" s="14" t="s">
        <v>83</v>
      </c>
      <c r="K1194" s="14" t="s">
        <v>84</v>
      </c>
      <c r="L1194" s="14" t="s">
        <v>85</v>
      </c>
      <c r="M1194" s="23">
        <v>0.75</v>
      </c>
      <c r="N1194" s="16">
        <v>131</v>
      </c>
      <c r="O1194" s="16">
        <v>92</v>
      </c>
      <c r="P1194" s="16">
        <v>9</v>
      </c>
      <c r="Q1194" s="16">
        <v>167</v>
      </c>
      <c r="R1194" s="16">
        <v>14</v>
      </c>
      <c r="S1194" s="14" t="s">
        <v>86</v>
      </c>
      <c r="T1194" s="16">
        <v>13268</v>
      </c>
      <c r="U1194" s="16">
        <v>0</v>
      </c>
      <c r="V1194" s="18">
        <v>5952404</v>
      </c>
      <c r="W1194" s="18">
        <v>655313</v>
      </c>
      <c r="X1194" s="18">
        <v>418001</v>
      </c>
      <c r="Y1194" s="18">
        <v>0</v>
      </c>
      <c r="Z1194" s="18">
        <v>0</v>
      </c>
      <c r="AA1194" s="18">
        <v>0</v>
      </c>
      <c r="AB1194" s="18">
        <v>33428</v>
      </c>
      <c r="AC1194" s="23">
        <v>0.05</v>
      </c>
      <c r="AD1194" s="14" t="str">
        <f>IF(E1194=113,"Linn","Iowa ex-Linn")</f>
        <v>Iowa ex-Linn</v>
      </c>
      <c r="AE1194" s="23">
        <f>IFERROR(AB1194/W1194,"N/M")</f>
        <v>0.051010738379980256</v>
      </c>
      <c r="AF1194" s="14" t="str">
        <f>B1194&amp;"|"&amp;TEXT(E1194,"000")&amp;"|"&amp;TEXT(M1194,"0.0000")</f>
        <v>2016|177|0.7500</v>
      </c>
      <c r="AG1194" s="22" t="str">
        <f>IF(AND(B1194&gt;=2015,B1194&lt;=2024,C1194=19,G1194=41,I1194=2,K1194="A",L1194="RBUP",M1194&gt;=0.5,M1194&lt;=0.85),"IN","OUT")</f>
        <v>IN</v>
      </c>
    </row>
    <row r="1195" spans="1:33">
      <c r="A1195" s="14" t="s">
        <v>185</v>
      </c>
      <c r="B1195" s="16">
        <v>2016</v>
      </c>
      <c r="C1195" s="16">
        <v>19</v>
      </c>
      <c r="D1195" s="14" t="s">
        <v>80</v>
      </c>
      <c r="E1195" s="16">
        <v>177</v>
      </c>
      <c r="F1195" s="14" t="s">
        <v>174</v>
      </c>
      <c r="G1195" s="16">
        <v>41</v>
      </c>
      <c r="H1195" s="14" t="s">
        <v>186</v>
      </c>
      <c r="I1195" s="16">
        <v>2</v>
      </c>
      <c r="J1195" s="14" t="s">
        <v>83</v>
      </c>
      <c r="K1195" s="14" t="s">
        <v>84</v>
      </c>
      <c r="L1195" s="14" t="s">
        <v>85</v>
      </c>
      <c r="M1195" s="23">
        <v>0.8</v>
      </c>
      <c r="N1195" s="16">
        <v>192</v>
      </c>
      <c r="O1195" s="16">
        <v>141</v>
      </c>
      <c r="P1195" s="16">
        <v>26</v>
      </c>
      <c r="Q1195" s="16">
        <v>292</v>
      </c>
      <c r="R1195" s="16">
        <v>36</v>
      </c>
      <c r="S1195" s="14" t="s">
        <v>86</v>
      </c>
      <c r="T1195" s="16">
        <v>29581</v>
      </c>
      <c r="U1195" s="16">
        <v>0</v>
      </c>
      <c r="V1195" s="18">
        <v>14551118</v>
      </c>
      <c r="W1195" s="18">
        <v>1771878</v>
      </c>
      <c r="X1195" s="18">
        <v>1036506</v>
      </c>
      <c r="Y1195" s="18">
        <v>0</v>
      </c>
      <c r="Z1195" s="18">
        <v>0</v>
      </c>
      <c r="AA1195" s="18">
        <v>0</v>
      </c>
      <c r="AB1195" s="18">
        <v>100269</v>
      </c>
      <c r="AC1195" s="23">
        <v>0.06</v>
      </c>
      <c r="AD1195" s="14" t="str">
        <f>IF(E1195=113,"Linn","Iowa ex-Linn")</f>
        <v>Iowa ex-Linn</v>
      </c>
      <c r="AE1195" s="23">
        <f>IFERROR(AB1195/W1195,"N/M")</f>
        <v>0.05658911053695571</v>
      </c>
      <c r="AF1195" s="14" t="str">
        <f>B1195&amp;"|"&amp;TEXT(E1195,"000")&amp;"|"&amp;TEXT(M1195,"0.0000")</f>
        <v>2016|177|0.8000</v>
      </c>
      <c r="AG1195" s="22" t="str">
        <f>IF(AND(B1195&gt;=2015,B1195&lt;=2024,C1195=19,G1195=41,I1195=2,K1195="A",L1195="RBUP",M1195&gt;=0.5,M1195&lt;=0.85),"IN","OUT")</f>
        <v>IN</v>
      </c>
    </row>
    <row r="1196" spans="1:33">
      <c r="A1196" s="14" t="s">
        <v>185</v>
      </c>
      <c r="B1196" s="16">
        <v>2016</v>
      </c>
      <c r="C1196" s="16">
        <v>19</v>
      </c>
      <c r="D1196" s="14" t="s">
        <v>80</v>
      </c>
      <c r="E1196" s="16">
        <v>177</v>
      </c>
      <c r="F1196" s="14" t="s">
        <v>174</v>
      </c>
      <c r="G1196" s="16">
        <v>41</v>
      </c>
      <c r="H1196" s="14" t="s">
        <v>186</v>
      </c>
      <c r="I1196" s="16">
        <v>2</v>
      </c>
      <c r="J1196" s="14" t="s">
        <v>83</v>
      </c>
      <c r="K1196" s="14" t="s">
        <v>84</v>
      </c>
      <c r="L1196" s="14" t="s">
        <v>85</v>
      </c>
      <c r="M1196" s="23">
        <v>0.85</v>
      </c>
      <c r="N1196" s="16">
        <v>48</v>
      </c>
      <c r="O1196" s="16">
        <v>27</v>
      </c>
      <c r="P1196" s="16">
        <v>6</v>
      </c>
      <c r="Q1196" s="16">
        <v>36</v>
      </c>
      <c r="R1196" s="16">
        <v>8</v>
      </c>
      <c r="S1196" s="14" t="s">
        <v>86</v>
      </c>
      <c r="T1196" s="16">
        <v>4142</v>
      </c>
      <c r="U1196" s="16">
        <v>0</v>
      </c>
      <c r="V1196" s="18">
        <v>1977409</v>
      </c>
      <c r="W1196" s="18">
        <v>253021</v>
      </c>
      <c r="X1196" s="18">
        <v>124141</v>
      </c>
      <c r="Y1196" s="18">
        <v>0</v>
      </c>
      <c r="Z1196" s="18">
        <v>0</v>
      </c>
      <c r="AA1196" s="18">
        <v>0</v>
      </c>
      <c r="AB1196" s="18">
        <v>45236</v>
      </c>
      <c r="AC1196" s="23">
        <v>0.18</v>
      </c>
      <c r="AD1196" s="14" t="str">
        <f>IF(E1196=113,"Linn","Iowa ex-Linn")</f>
        <v>Iowa ex-Linn</v>
      </c>
      <c r="AE1196" s="23">
        <f>IFERROR(AB1196/W1196,"N/M")</f>
        <v>0.17878357922860158</v>
      </c>
      <c r="AF1196" s="14" t="str">
        <f>B1196&amp;"|"&amp;TEXT(E1196,"000")&amp;"|"&amp;TEXT(M1196,"0.0000")</f>
        <v>2016|177|0.8500</v>
      </c>
      <c r="AG1196" s="22" t="str">
        <f>IF(AND(B1196&gt;=2015,B1196&lt;=2024,C1196=19,G1196=41,I1196=2,K1196="A",L1196="RBUP",M1196&gt;=0.5,M1196&lt;=0.85),"IN","OUT")</f>
        <v>IN</v>
      </c>
    </row>
    <row r="1197" spans="1:33">
      <c r="A1197" s="14" t="s">
        <v>185</v>
      </c>
      <c r="B1197" s="16">
        <v>2016</v>
      </c>
      <c r="C1197" s="16">
        <v>19</v>
      </c>
      <c r="D1197" s="14" t="s">
        <v>80</v>
      </c>
      <c r="E1197" s="16">
        <v>179</v>
      </c>
      <c r="F1197" s="14" t="s">
        <v>175</v>
      </c>
      <c r="G1197" s="16">
        <v>41</v>
      </c>
      <c r="H1197" s="14" t="s">
        <v>186</v>
      </c>
      <c r="I1197" s="16">
        <v>2</v>
      </c>
      <c r="J1197" s="14" t="s">
        <v>83</v>
      </c>
      <c r="K1197" s="14" t="s">
        <v>84</v>
      </c>
      <c r="L1197" s="14" t="s">
        <v>85</v>
      </c>
      <c r="M1197" s="23">
        <v>0.6</v>
      </c>
      <c r="N1197" s="16">
        <v>1</v>
      </c>
      <c r="O1197" s="16">
        <v>1</v>
      </c>
      <c r="P1197" s="16">
        <v>0</v>
      </c>
      <c r="Q1197" s="16">
        <v>2</v>
      </c>
      <c r="R1197" s="16">
        <v>0</v>
      </c>
      <c r="S1197" s="14" t="s">
        <v>86</v>
      </c>
      <c r="T1197" s="16">
        <v>23</v>
      </c>
      <c r="U1197" s="16">
        <v>0</v>
      </c>
      <c r="V1197" s="18">
        <v>9636</v>
      </c>
      <c r="W1197" s="18">
        <v>562</v>
      </c>
      <c r="X1197" s="18">
        <v>359</v>
      </c>
      <c r="Y1197" s="18">
        <v>0</v>
      </c>
      <c r="Z1197" s="18">
        <v>0</v>
      </c>
      <c r="AA1197" s="18">
        <v>0</v>
      </c>
      <c r="AB1197" s="18">
        <v>0</v>
      </c>
      <c r="AC1197" s="23">
        <v>0</v>
      </c>
      <c r="AD1197" s="14" t="str">
        <f>IF(E1197=113,"Linn","Iowa ex-Linn")</f>
        <v>Iowa ex-Linn</v>
      </c>
      <c r="AE1197" s="23">
        <f>IFERROR(AB1197/W1197,"N/M")</f>
        <v>0.0</v>
      </c>
      <c r="AF1197" s="14" t="str">
        <f>B1197&amp;"|"&amp;TEXT(E1197,"000")&amp;"|"&amp;TEXT(M1197,"0.0000")</f>
        <v>2016|179|0.6000</v>
      </c>
      <c r="AG1197" s="22" t="str">
        <f>IF(AND(B1197&gt;=2015,B1197&lt;=2024,C1197=19,G1197=41,I1197=2,K1197="A",L1197="RBUP",M1197&gt;=0.5,M1197&lt;=0.85),"IN","OUT")</f>
        <v>IN</v>
      </c>
    </row>
    <row r="1198" spans="1:33">
      <c r="A1198" s="14" t="s">
        <v>185</v>
      </c>
      <c r="B1198" s="16">
        <v>2016</v>
      </c>
      <c r="C1198" s="16">
        <v>19</v>
      </c>
      <c r="D1198" s="14" t="s">
        <v>80</v>
      </c>
      <c r="E1198" s="16">
        <v>179</v>
      </c>
      <c r="F1198" s="14" t="s">
        <v>175</v>
      </c>
      <c r="G1198" s="16">
        <v>41</v>
      </c>
      <c r="H1198" s="14" t="s">
        <v>186</v>
      </c>
      <c r="I1198" s="16">
        <v>2</v>
      </c>
      <c r="J1198" s="14" t="s">
        <v>83</v>
      </c>
      <c r="K1198" s="14" t="s">
        <v>84</v>
      </c>
      <c r="L1198" s="14" t="s">
        <v>85</v>
      </c>
      <c r="M1198" s="23">
        <v>0.65</v>
      </c>
      <c r="N1198" s="16">
        <v>11</v>
      </c>
      <c r="O1198" s="16">
        <v>6</v>
      </c>
      <c r="P1198" s="16">
        <v>0</v>
      </c>
      <c r="Q1198" s="16">
        <v>10</v>
      </c>
      <c r="R1198" s="16">
        <v>0</v>
      </c>
      <c r="S1198" s="14" t="s">
        <v>86</v>
      </c>
      <c r="T1198" s="16">
        <v>392</v>
      </c>
      <c r="U1198" s="16">
        <v>0</v>
      </c>
      <c r="V1198" s="18">
        <v>168946</v>
      </c>
      <c r="W1198" s="18">
        <v>12945</v>
      </c>
      <c r="X1198" s="18">
        <v>7638</v>
      </c>
      <c r="Y1198" s="18">
        <v>0</v>
      </c>
      <c r="Z1198" s="18">
        <v>0</v>
      </c>
      <c r="AA1198" s="18">
        <v>0</v>
      </c>
      <c r="AB1198" s="18">
        <v>0</v>
      </c>
      <c r="AC1198" s="23">
        <v>0</v>
      </c>
      <c r="AD1198" s="14" t="str">
        <f>IF(E1198=113,"Linn","Iowa ex-Linn")</f>
        <v>Iowa ex-Linn</v>
      </c>
      <c r="AE1198" s="23">
        <f>IFERROR(AB1198/W1198,"N/M")</f>
        <v>0.0</v>
      </c>
      <c r="AF1198" s="14" t="str">
        <f>B1198&amp;"|"&amp;TEXT(E1198,"000")&amp;"|"&amp;TEXT(M1198,"0.0000")</f>
        <v>2016|179|0.6500</v>
      </c>
      <c r="AG1198" s="22" t="str">
        <f>IF(AND(B1198&gt;=2015,B1198&lt;=2024,C1198=19,G1198=41,I1198=2,K1198="A",L1198="RBUP",M1198&gt;=0.5,M1198&lt;=0.85),"IN","OUT")</f>
        <v>IN</v>
      </c>
    </row>
    <row r="1199" spans="1:33">
      <c r="A1199" s="14" t="s">
        <v>185</v>
      </c>
      <c r="B1199" s="16">
        <v>2016</v>
      </c>
      <c r="C1199" s="16">
        <v>19</v>
      </c>
      <c r="D1199" s="14" t="s">
        <v>80</v>
      </c>
      <c r="E1199" s="16">
        <v>179</v>
      </c>
      <c r="F1199" s="14" t="s">
        <v>175</v>
      </c>
      <c r="G1199" s="16">
        <v>41</v>
      </c>
      <c r="H1199" s="14" t="s">
        <v>186</v>
      </c>
      <c r="I1199" s="16">
        <v>2</v>
      </c>
      <c r="J1199" s="14" t="s">
        <v>83</v>
      </c>
      <c r="K1199" s="14" t="s">
        <v>84</v>
      </c>
      <c r="L1199" s="14" t="s">
        <v>85</v>
      </c>
      <c r="M1199" s="23">
        <v>0.7</v>
      </c>
      <c r="N1199" s="16">
        <v>47</v>
      </c>
      <c r="O1199" s="16">
        <v>28</v>
      </c>
      <c r="P1199" s="16">
        <v>1</v>
      </c>
      <c r="Q1199" s="16">
        <v>35</v>
      </c>
      <c r="R1199" s="16">
        <v>1</v>
      </c>
      <c r="S1199" s="14" t="s">
        <v>86</v>
      </c>
      <c r="T1199" s="16">
        <v>2400</v>
      </c>
      <c r="U1199" s="16">
        <v>0</v>
      </c>
      <c r="V1199" s="18">
        <v>1016601</v>
      </c>
      <c r="W1199" s="18">
        <v>85109</v>
      </c>
      <c r="X1199" s="18">
        <v>55632</v>
      </c>
      <c r="Y1199" s="18">
        <v>0</v>
      </c>
      <c r="Z1199" s="18">
        <v>0</v>
      </c>
      <c r="AA1199" s="18">
        <v>0</v>
      </c>
      <c r="AB1199" s="18">
        <v>92</v>
      </c>
      <c r="AC1199" s="23">
        <v>0</v>
      </c>
      <c r="AD1199" s="14" t="str">
        <f>IF(E1199=113,"Linn","Iowa ex-Linn")</f>
        <v>Iowa ex-Linn</v>
      </c>
      <c r="AE1199" s="23">
        <f>IFERROR(AB1199/W1199,"N/M")</f>
        <v>0.0010809667602721216</v>
      </c>
      <c r="AF1199" s="14" t="str">
        <f>B1199&amp;"|"&amp;TEXT(E1199,"000")&amp;"|"&amp;TEXT(M1199,"0.0000")</f>
        <v>2016|179|0.7000</v>
      </c>
      <c r="AG1199" s="22" t="str">
        <f>IF(AND(B1199&gt;=2015,B1199&lt;=2024,C1199=19,G1199=41,I1199=2,K1199="A",L1199="RBUP",M1199&gt;=0.5,M1199&lt;=0.85),"IN","OUT")</f>
        <v>IN</v>
      </c>
    </row>
    <row r="1200" spans="1:33">
      <c r="A1200" s="14" t="s">
        <v>185</v>
      </c>
      <c r="B1200" s="16">
        <v>2016</v>
      </c>
      <c r="C1200" s="16">
        <v>19</v>
      </c>
      <c r="D1200" s="14" t="s">
        <v>80</v>
      </c>
      <c r="E1200" s="16">
        <v>179</v>
      </c>
      <c r="F1200" s="14" t="s">
        <v>175</v>
      </c>
      <c r="G1200" s="16">
        <v>41</v>
      </c>
      <c r="H1200" s="14" t="s">
        <v>186</v>
      </c>
      <c r="I1200" s="16">
        <v>2</v>
      </c>
      <c r="J1200" s="14" t="s">
        <v>83</v>
      </c>
      <c r="K1200" s="14" t="s">
        <v>84</v>
      </c>
      <c r="L1200" s="14" t="s">
        <v>85</v>
      </c>
      <c r="M1200" s="23">
        <v>0.75</v>
      </c>
      <c r="N1200" s="16">
        <v>164</v>
      </c>
      <c r="O1200" s="16">
        <v>115</v>
      </c>
      <c r="P1200" s="16">
        <v>8</v>
      </c>
      <c r="Q1200" s="16">
        <v>176</v>
      </c>
      <c r="R1200" s="16">
        <v>9</v>
      </c>
      <c r="S1200" s="14" t="s">
        <v>86</v>
      </c>
      <c r="T1200" s="16">
        <v>14389</v>
      </c>
      <c r="U1200" s="16">
        <v>0</v>
      </c>
      <c r="V1200" s="18">
        <v>6746444</v>
      </c>
      <c r="W1200" s="18">
        <v>659670</v>
      </c>
      <c r="X1200" s="18">
        <v>426188</v>
      </c>
      <c r="Y1200" s="18">
        <v>0</v>
      </c>
      <c r="Z1200" s="18">
        <v>0</v>
      </c>
      <c r="AA1200" s="18">
        <v>0</v>
      </c>
      <c r="AB1200" s="18">
        <v>7582</v>
      </c>
      <c r="AC1200" s="23">
        <v>0.01</v>
      </c>
      <c r="AD1200" s="14" t="str">
        <f>IF(E1200=113,"Linn","Iowa ex-Linn")</f>
        <v>Iowa ex-Linn</v>
      </c>
      <c r="AE1200" s="23">
        <f>IFERROR(AB1200/W1200,"N/M")</f>
        <v>0.011493625600679127</v>
      </c>
      <c r="AF1200" s="14" t="str">
        <f>B1200&amp;"|"&amp;TEXT(E1200,"000")&amp;"|"&amp;TEXT(M1200,"0.0000")</f>
        <v>2016|179|0.7500</v>
      </c>
      <c r="AG1200" s="22" t="str">
        <f>IF(AND(B1200&gt;=2015,B1200&lt;=2024,C1200=19,G1200=41,I1200=2,K1200="A",L1200="RBUP",M1200&gt;=0.5,M1200&lt;=0.85),"IN","OUT")</f>
        <v>IN</v>
      </c>
    </row>
    <row r="1201" spans="1:33">
      <c r="A1201" s="14" t="s">
        <v>185</v>
      </c>
      <c r="B1201" s="16">
        <v>2016</v>
      </c>
      <c r="C1201" s="16">
        <v>19</v>
      </c>
      <c r="D1201" s="14" t="s">
        <v>80</v>
      </c>
      <c r="E1201" s="16">
        <v>179</v>
      </c>
      <c r="F1201" s="14" t="s">
        <v>175</v>
      </c>
      <c r="G1201" s="16">
        <v>41</v>
      </c>
      <c r="H1201" s="14" t="s">
        <v>186</v>
      </c>
      <c r="I1201" s="16">
        <v>2</v>
      </c>
      <c r="J1201" s="14" t="s">
        <v>83</v>
      </c>
      <c r="K1201" s="14" t="s">
        <v>84</v>
      </c>
      <c r="L1201" s="14" t="s">
        <v>85</v>
      </c>
      <c r="M1201" s="23">
        <v>0.8</v>
      </c>
      <c r="N1201" s="16">
        <v>241</v>
      </c>
      <c r="O1201" s="16">
        <v>190</v>
      </c>
      <c r="P1201" s="16">
        <v>8</v>
      </c>
      <c r="Q1201" s="16">
        <v>267</v>
      </c>
      <c r="R1201" s="16">
        <v>10</v>
      </c>
      <c r="S1201" s="14" t="s">
        <v>86</v>
      </c>
      <c r="T1201" s="16">
        <v>33498</v>
      </c>
      <c r="U1201" s="16">
        <v>0</v>
      </c>
      <c r="V1201" s="18">
        <v>16814626</v>
      </c>
      <c r="W1201" s="18">
        <v>1801389</v>
      </c>
      <c r="X1201" s="18">
        <v>1115801</v>
      </c>
      <c r="Y1201" s="18">
        <v>0</v>
      </c>
      <c r="Z1201" s="18">
        <v>0</v>
      </c>
      <c r="AA1201" s="18">
        <v>0</v>
      </c>
      <c r="AB1201" s="18">
        <v>32388</v>
      </c>
      <c r="AC1201" s="23">
        <v>0.02</v>
      </c>
      <c r="AD1201" s="14" t="str">
        <f>IF(E1201=113,"Linn","Iowa ex-Linn")</f>
        <v>Iowa ex-Linn</v>
      </c>
      <c r="AE1201" s="23">
        <f>IFERROR(AB1201/W1201,"N/M")</f>
        <v>0.01797945918399635</v>
      </c>
      <c r="AF1201" s="14" t="str">
        <f>B1201&amp;"|"&amp;TEXT(E1201,"000")&amp;"|"&amp;TEXT(M1201,"0.0000")</f>
        <v>2016|179|0.8000</v>
      </c>
      <c r="AG1201" s="22" t="str">
        <f>IF(AND(B1201&gt;=2015,B1201&lt;=2024,C1201=19,G1201=41,I1201=2,K1201="A",L1201="RBUP",M1201&gt;=0.5,M1201&lt;=0.85),"IN","OUT")</f>
        <v>IN</v>
      </c>
    </row>
    <row r="1202" spans="1:33">
      <c r="A1202" s="14" t="s">
        <v>185</v>
      </c>
      <c r="B1202" s="16">
        <v>2016</v>
      </c>
      <c r="C1202" s="16">
        <v>19</v>
      </c>
      <c r="D1202" s="14" t="s">
        <v>80</v>
      </c>
      <c r="E1202" s="16">
        <v>179</v>
      </c>
      <c r="F1202" s="14" t="s">
        <v>175</v>
      </c>
      <c r="G1202" s="16">
        <v>41</v>
      </c>
      <c r="H1202" s="14" t="s">
        <v>186</v>
      </c>
      <c r="I1202" s="16">
        <v>2</v>
      </c>
      <c r="J1202" s="14" t="s">
        <v>83</v>
      </c>
      <c r="K1202" s="14" t="s">
        <v>84</v>
      </c>
      <c r="L1202" s="14" t="s">
        <v>85</v>
      </c>
      <c r="M1202" s="23">
        <v>0.85</v>
      </c>
      <c r="N1202" s="16">
        <v>49</v>
      </c>
      <c r="O1202" s="16">
        <v>31</v>
      </c>
      <c r="P1202" s="16">
        <v>2</v>
      </c>
      <c r="Q1202" s="16">
        <v>49</v>
      </c>
      <c r="R1202" s="16">
        <v>2</v>
      </c>
      <c r="S1202" s="14" t="s">
        <v>86</v>
      </c>
      <c r="T1202" s="16">
        <v>6576</v>
      </c>
      <c r="U1202" s="16">
        <v>0</v>
      </c>
      <c r="V1202" s="18">
        <v>3766382</v>
      </c>
      <c r="W1202" s="18">
        <v>415693</v>
      </c>
      <c r="X1202" s="18">
        <v>198675</v>
      </c>
      <c r="Y1202" s="18">
        <v>0</v>
      </c>
      <c r="Z1202" s="18">
        <v>0</v>
      </c>
      <c r="AA1202" s="18">
        <v>0</v>
      </c>
      <c r="AB1202" s="18">
        <v>21054</v>
      </c>
      <c r="AC1202" s="23">
        <v>0.05</v>
      </c>
      <c r="AD1202" s="14" t="str">
        <f>IF(E1202=113,"Linn","Iowa ex-Linn")</f>
        <v>Iowa ex-Linn</v>
      </c>
      <c r="AE1202" s="23">
        <f>IFERROR(AB1202/W1202,"N/M")</f>
        <v>0.05064795413923256</v>
      </c>
      <c r="AF1202" s="14" t="str">
        <f>B1202&amp;"|"&amp;TEXT(E1202,"000")&amp;"|"&amp;TEXT(M1202,"0.0000")</f>
        <v>2016|179|0.8500</v>
      </c>
      <c r="AG1202" s="22" t="str">
        <f>IF(AND(B1202&gt;=2015,B1202&lt;=2024,C1202=19,G1202=41,I1202=2,K1202="A",L1202="RBUP",M1202&gt;=0.5,M1202&lt;=0.85),"IN","OUT")</f>
        <v>IN</v>
      </c>
    </row>
    <row r="1203" spans="1:33">
      <c r="A1203" s="14" t="s">
        <v>185</v>
      </c>
      <c r="B1203" s="16">
        <v>2016</v>
      </c>
      <c r="C1203" s="16">
        <v>19</v>
      </c>
      <c r="D1203" s="14" t="s">
        <v>80</v>
      </c>
      <c r="E1203" s="16">
        <v>181</v>
      </c>
      <c r="F1203" s="14" t="s">
        <v>176</v>
      </c>
      <c r="G1203" s="16">
        <v>41</v>
      </c>
      <c r="H1203" s="14" t="s">
        <v>186</v>
      </c>
      <c r="I1203" s="16">
        <v>2</v>
      </c>
      <c r="J1203" s="14" t="s">
        <v>83</v>
      </c>
      <c r="K1203" s="14" t="s">
        <v>84</v>
      </c>
      <c r="L1203" s="14" t="s">
        <v>85</v>
      </c>
      <c r="M1203" s="23">
        <v>0.5</v>
      </c>
      <c r="N1203" s="16">
        <v>2</v>
      </c>
      <c r="O1203" s="16">
        <v>1</v>
      </c>
      <c r="P1203" s="16">
        <v>0</v>
      </c>
      <c r="Q1203" s="16">
        <v>1</v>
      </c>
      <c r="R1203" s="16">
        <v>0</v>
      </c>
      <c r="S1203" s="14" t="s">
        <v>86</v>
      </c>
      <c r="T1203" s="16">
        <v>115</v>
      </c>
      <c r="U1203" s="16">
        <v>0</v>
      </c>
      <c r="V1203" s="18">
        <v>35413</v>
      </c>
      <c r="W1203" s="18">
        <v>1148</v>
      </c>
      <c r="X1203" s="18">
        <v>769</v>
      </c>
      <c r="Y1203" s="18">
        <v>0</v>
      </c>
      <c r="Z1203" s="18">
        <v>0</v>
      </c>
      <c r="AA1203" s="18">
        <v>0</v>
      </c>
      <c r="AB1203" s="18">
        <v>0</v>
      </c>
      <c r="AC1203" s="23">
        <v>0</v>
      </c>
      <c r="AD1203" s="14" t="str">
        <f>IF(E1203=113,"Linn","Iowa ex-Linn")</f>
        <v>Iowa ex-Linn</v>
      </c>
      <c r="AE1203" s="23">
        <f>IFERROR(AB1203/W1203,"N/M")</f>
        <v>0.0</v>
      </c>
      <c r="AF1203" s="14" t="str">
        <f>B1203&amp;"|"&amp;TEXT(E1203,"000")&amp;"|"&amp;TEXT(M1203,"0.0000")</f>
        <v>2016|181|0.5000</v>
      </c>
      <c r="AG1203" s="22" t="str">
        <f>IF(AND(B1203&gt;=2015,B1203&lt;=2024,C1203=19,G1203=41,I1203=2,K1203="A",L1203="RBUP",M1203&gt;=0.5,M1203&lt;=0.85),"IN","OUT")</f>
        <v>IN</v>
      </c>
    </row>
    <row r="1204" spans="1:33">
      <c r="A1204" s="14" t="s">
        <v>185</v>
      </c>
      <c r="B1204" s="16">
        <v>2016</v>
      </c>
      <c r="C1204" s="16">
        <v>19</v>
      </c>
      <c r="D1204" s="14" t="s">
        <v>80</v>
      </c>
      <c r="E1204" s="16">
        <v>181</v>
      </c>
      <c r="F1204" s="14" t="s">
        <v>176</v>
      </c>
      <c r="G1204" s="16">
        <v>41</v>
      </c>
      <c r="H1204" s="14" t="s">
        <v>186</v>
      </c>
      <c r="I1204" s="16">
        <v>2</v>
      </c>
      <c r="J1204" s="14" t="s">
        <v>83</v>
      </c>
      <c r="K1204" s="14" t="s">
        <v>84</v>
      </c>
      <c r="L1204" s="14" t="s">
        <v>85</v>
      </c>
      <c r="M1204" s="23">
        <v>0.6</v>
      </c>
      <c r="N1204" s="16">
        <v>5</v>
      </c>
      <c r="O1204" s="16">
        <v>5</v>
      </c>
      <c r="P1204" s="16">
        <v>1</v>
      </c>
      <c r="Q1204" s="16">
        <v>5</v>
      </c>
      <c r="R1204" s="16">
        <v>1</v>
      </c>
      <c r="S1204" s="14" t="s">
        <v>86</v>
      </c>
      <c r="T1204" s="16">
        <v>201</v>
      </c>
      <c r="U1204" s="16">
        <v>0</v>
      </c>
      <c r="V1204" s="18">
        <v>77669</v>
      </c>
      <c r="W1204" s="18">
        <v>6035</v>
      </c>
      <c r="X1204" s="18">
        <v>3990</v>
      </c>
      <c r="Y1204" s="18">
        <v>0</v>
      </c>
      <c r="Z1204" s="18">
        <v>0</v>
      </c>
      <c r="AA1204" s="18">
        <v>0</v>
      </c>
      <c r="AB1204" s="18">
        <v>5013</v>
      </c>
      <c r="AC1204" s="23">
        <v>0.83</v>
      </c>
      <c r="AD1204" s="14" t="str">
        <f>IF(E1204=113,"Linn","Iowa ex-Linn")</f>
        <v>Iowa ex-Linn</v>
      </c>
      <c r="AE1204" s="23">
        <f>IFERROR(AB1204/W1204,"N/M")</f>
        <v>0.8306545153272576</v>
      </c>
      <c r="AF1204" s="14" t="str">
        <f>B1204&amp;"|"&amp;TEXT(E1204,"000")&amp;"|"&amp;TEXT(M1204,"0.0000")</f>
        <v>2016|181|0.6000</v>
      </c>
      <c r="AG1204" s="22" t="str">
        <f>IF(AND(B1204&gt;=2015,B1204&lt;=2024,C1204=19,G1204=41,I1204=2,K1204="A",L1204="RBUP",M1204&gt;=0.5,M1204&lt;=0.85),"IN","OUT")</f>
        <v>IN</v>
      </c>
    </row>
    <row r="1205" spans="1:33">
      <c r="A1205" s="14" t="s">
        <v>185</v>
      </c>
      <c r="B1205" s="16">
        <v>2016</v>
      </c>
      <c r="C1205" s="16">
        <v>19</v>
      </c>
      <c r="D1205" s="14" t="s">
        <v>80</v>
      </c>
      <c r="E1205" s="16">
        <v>181</v>
      </c>
      <c r="F1205" s="14" t="s">
        <v>176</v>
      </c>
      <c r="G1205" s="16">
        <v>41</v>
      </c>
      <c r="H1205" s="14" t="s">
        <v>186</v>
      </c>
      <c r="I1205" s="16">
        <v>2</v>
      </c>
      <c r="J1205" s="14" t="s">
        <v>83</v>
      </c>
      <c r="K1205" s="14" t="s">
        <v>84</v>
      </c>
      <c r="L1205" s="14" t="s">
        <v>85</v>
      </c>
      <c r="M1205" s="23">
        <v>0.65</v>
      </c>
      <c r="N1205" s="16">
        <v>21</v>
      </c>
      <c r="O1205" s="16">
        <v>13</v>
      </c>
      <c r="P1205" s="16">
        <v>0</v>
      </c>
      <c r="Q1205" s="16">
        <v>15</v>
      </c>
      <c r="R1205" s="16">
        <v>0</v>
      </c>
      <c r="S1205" s="14" t="s">
        <v>86</v>
      </c>
      <c r="T1205" s="16">
        <v>644</v>
      </c>
      <c r="U1205" s="16">
        <v>0</v>
      </c>
      <c r="V1205" s="18">
        <v>249283</v>
      </c>
      <c r="W1205" s="18">
        <v>16963</v>
      </c>
      <c r="X1205" s="18">
        <v>10641</v>
      </c>
      <c r="Y1205" s="18">
        <v>0</v>
      </c>
      <c r="Z1205" s="18">
        <v>0</v>
      </c>
      <c r="AA1205" s="18">
        <v>0</v>
      </c>
      <c r="AB1205" s="18">
        <v>0</v>
      </c>
      <c r="AC1205" s="23">
        <v>0</v>
      </c>
      <c r="AD1205" s="14" t="str">
        <f>IF(E1205=113,"Linn","Iowa ex-Linn")</f>
        <v>Iowa ex-Linn</v>
      </c>
      <c r="AE1205" s="23">
        <f>IFERROR(AB1205/W1205,"N/M")</f>
        <v>0.0</v>
      </c>
      <c r="AF1205" s="14" t="str">
        <f>B1205&amp;"|"&amp;TEXT(E1205,"000")&amp;"|"&amp;TEXT(M1205,"0.0000")</f>
        <v>2016|181|0.6500</v>
      </c>
      <c r="AG1205" s="22" t="str">
        <f>IF(AND(B1205&gt;=2015,B1205&lt;=2024,C1205=19,G1205=41,I1205=2,K1205="A",L1205="RBUP",M1205&gt;=0.5,M1205&lt;=0.85),"IN","OUT")</f>
        <v>IN</v>
      </c>
    </row>
    <row r="1206" spans="1:33">
      <c r="A1206" s="14" t="s">
        <v>185</v>
      </c>
      <c r="B1206" s="16">
        <v>2016</v>
      </c>
      <c r="C1206" s="16">
        <v>19</v>
      </c>
      <c r="D1206" s="14" t="s">
        <v>80</v>
      </c>
      <c r="E1206" s="16">
        <v>181</v>
      </c>
      <c r="F1206" s="14" t="s">
        <v>176</v>
      </c>
      <c r="G1206" s="16">
        <v>41</v>
      </c>
      <c r="H1206" s="14" t="s">
        <v>186</v>
      </c>
      <c r="I1206" s="16">
        <v>2</v>
      </c>
      <c r="J1206" s="14" t="s">
        <v>83</v>
      </c>
      <c r="K1206" s="14" t="s">
        <v>84</v>
      </c>
      <c r="L1206" s="14" t="s">
        <v>85</v>
      </c>
      <c r="M1206" s="23">
        <v>0.7</v>
      </c>
      <c r="N1206" s="16">
        <v>95</v>
      </c>
      <c r="O1206" s="16">
        <v>57</v>
      </c>
      <c r="P1206" s="16">
        <v>2</v>
      </c>
      <c r="Q1206" s="16">
        <v>89</v>
      </c>
      <c r="R1206" s="16">
        <v>3</v>
      </c>
      <c r="S1206" s="14" t="s">
        <v>86</v>
      </c>
      <c r="T1206" s="16">
        <v>5623</v>
      </c>
      <c r="U1206" s="16">
        <v>0</v>
      </c>
      <c r="V1206" s="18">
        <v>2346466</v>
      </c>
      <c r="W1206" s="18">
        <v>279766</v>
      </c>
      <c r="X1206" s="18">
        <v>180664</v>
      </c>
      <c r="Y1206" s="18">
        <v>0</v>
      </c>
      <c r="Z1206" s="18">
        <v>0</v>
      </c>
      <c r="AA1206" s="18">
        <v>0</v>
      </c>
      <c r="AB1206" s="18">
        <v>51797</v>
      </c>
      <c r="AC1206" s="23">
        <v>0.19</v>
      </c>
      <c r="AD1206" s="14" t="str">
        <f>IF(E1206=113,"Linn","Iowa ex-Linn")</f>
        <v>Iowa ex-Linn</v>
      </c>
      <c r="AE1206" s="23">
        <f>IFERROR(AB1206/W1206,"N/M")</f>
        <v>0.18514401321104065</v>
      </c>
      <c r="AF1206" s="14" t="str">
        <f>B1206&amp;"|"&amp;TEXT(E1206,"000")&amp;"|"&amp;TEXT(M1206,"0.0000")</f>
        <v>2016|181|0.7000</v>
      </c>
      <c r="AG1206" s="22" t="str">
        <f>IF(AND(B1206&gt;=2015,B1206&lt;=2024,C1206=19,G1206=41,I1206=2,K1206="A",L1206="RBUP",M1206&gt;=0.5,M1206&lt;=0.85),"IN","OUT")</f>
        <v>IN</v>
      </c>
    </row>
    <row r="1207" spans="1:33">
      <c r="A1207" s="14" t="s">
        <v>185</v>
      </c>
      <c r="B1207" s="16">
        <v>2016</v>
      </c>
      <c r="C1207" s="16">
        <v>19</v>
      </c>
      <c r="D1207" s="14" t="s">
        <v>80</v>
      </c>
      <c r="E1207" s="16">
        <v>181</v>
      </c>
      <c r="F1207" s="14" t="s">
        <v>176</v>
      </c>
      <c r="G1207" s="16">
        <v>41</v>
      </c>
      <c r="H1207" s="14" t="s">
        <v>186</v>
      </c>
      <c r="I1207" s="16">
        <v>2</v>
      </c>
      <c r="J1207" s="14" t="s">
        <v>83</v>
      </c>
      <c r="K1207" s="14" t="s">
        <v>84</v>
      </c>
      <c r="L1207" s="14" t="s">
        <v>85</v>
      </c>
      <c r="M1207" s="23">
        <v>0.75</v>
      </c>
      <c r="N1207" s="16">
        <v>269</v>
      </c>
      <c r="O1207" s="16">
        <v>180</v>
      </c>
      <c r="P1207" s="16">
        <v>14</v>
      </c>
      <c r="Q1207" s="16">
        <v>280</v>
      </c>
      <c r="R1207" s="16">
        <v>16</v>
      </c>
      <c r="S1207" s="14" t="s">
        <v>86</v>
      </c>
      <c r="T1207" s="16">
        <v>24888</v>
      </c>
      <c r="U1207" s="16">
        <v>0</v>
      </c>
      <c r="V1207" s="18">
        <v>11640276</v>
      </c>
      <c r="W1207" s="18">
        <v>1230094</v>
      </c>
      <c r="X1207" s="18">
        <v>827761</v>
      </c>
      <c r="Y1207" s="18">
        <v>0</v>
      </c>
      <c r="Z1207" s="18">
        <v>0</v>
      </c>
      <c r="AA1207" s="18">
        <v>0</v>
      </c>
      <c r="AB1207" s="18">
        <v>58828</v>
      </c>
      <c r="AC1207" s="23">
        <v>0.05</v>
      </c>
      <c r="AD1207" s="14" t="str">
        <f>IF(E1207=113,"Linn","Iowa ex-Linn")</f>
        <v>Iowa ex-Linn</v>
      </c>
      <c r="AE1207" s="23">
        <f>IFERROR(AB1207/W1207,"N/M")</f>
        <v>0.04782398743510659</v>
      </c>
      <c r="AF1207" s="14" t="str">
        <f>B1207&amp;"|"&amp;TEXT(E1207,"000")&amp;"|"&amp;TEXT(M1207,"0.0000")</f>
        <v>2016|181|0.7500</v>
      </c>
      <c r="AG1207" s="22" t="str">
        <f>IF(AND(B1207&gt;=2015,B1207&lt;=2024,C1207=19,G1207=41,I1207=2,K1207="A",L1207="RBUP",M1207&gt;=0.5,M1207&lt;=0.85),"IN","OUT")</f>
        <v>IN</v>
      </c>
    </row>
    <row r="1208" spans="1:33">
      <c r="A1208" s="14" t="s">
        <v>185</v>
      </c>
      <c r="B1208" s="16">
        <v>2016</v>
      </c>
      <c r="C1208" s="16">
        <v>19</v>
      </c>
      <c r="D1208" s="14" t="s">
        <v>80</v>
      </c>
      <c r="E1208" s="16">
        <v>181</v>
      </c>
      <c r="F1208" s="14" t="s">
        <v>176</v>
      </c>
      <c r="G1208" s="16">
        <v>41</v>
      </c>
      <c r="H1208" s="14" t="s">
        <v>186</v>
      </c>
      <c r="I1208" s="16">
        <v>2</v>
      </c>
      <c r="J1208" s="14" t="s">
        <v>83</v>
      </c>
      <c r="K1208" s="14" t="s">
        <v>84</v>
      </c>
      <c r="L1208" s="14" t="s">
        <v>85</v>
      </c>
      <c r="M1208" s="23">
        <v>0.8</v>
      </c>
      <c r="N1208" s="16">
        <v>208</v>
      </c>
      <c r="O1208" s="16">
        <v>127</v>
      </c>
      <c r="P1208" s="16">
        <v>11</v>
      </c>
      <c r="Q1208" s="16">
        <v>189</v>
      </c>
      <c r="R1208" s="16">
        <v>15</v>
      </c>
      <c r="S1208" s="14" t="s">
        <v>86</v>
      </c>
      <c r="T1208" s="16">
        <v>21358</v>
      </c>
      <c r="U1208" s="16">
        <v>0</v>
      </c>
      <c r="V1208" s="18">
        <v>10249357</v>
      </c>
      <c r="W1208" s="18">
        <v>1269254</v>
      </c>
      <c r="X1208" s="18">
        <v>781590</v>
      </c>
      <c r="Y1208" s="18">
        <v>0</v>
      </c>
      <c r="Z1208" s="18">
        <v>0</v>
      </c>
      <c r="AA1208" s="18">
        <v>0</v>
      </c>
      <c r="AB1208" s="18">
        <v>145832</v>
      </c>
      <c r="AC1208" s="23">
        <v>0.11</v>
      </c>
      <c r="AD1208" s="14" t="str">
        <f>IF(E1208=113,"Linn","Iowa ex-Linn")</f>
        <v>Iowa ex-Linn</v>
      </c>
      <c r="AE1208" s="23">
        <f>IFERROR(AB1208/W1208,"N/M")</f>
        <v>0.11489583645196312</v>
      </c>
      <c r="AF1208" s="14" t="str">
        <f>B1208&amp;"|"&amp;TEXT(E1208,"000")&amp;"|"&amp;TEXT(M1208,"0.0000")</f>
        <v>2016|181|0.8000</v>
      </c>
      <c r="AG1208" s="22" t="str">
        <f>IF(AND(B1208&gt;=2015,B1208&lt;=2024,C1208=19,G1208=41,I1208=2,K1208="A",L1208="RBUP",M1208&gt;=0.5,M1208&lt;=0.85),"IN","OUT")</f>
        <v>IN</v>
      </c>
    </row>
    <row r="1209" spans="1:33">
      <c r="A1209" s="14" t="s">
        <v>185</v>
      </c>
      <c r="B1209" s="16">
        <v>2016</v>
      </c>
      <c r="C1209" s="16">
        <v>19</v>
      </c>
      <c r="D1209" s="14" t="s">
        <v>80</v>
      </c>
      <c r="E1209" s="16">
        <v>181</v>
      </c>
      <c r="F1209" s="14" t="s">
        <v>176</v>
      </c>
      <c r="G1209" s="16">
        <v>41</v>
      </c>
      <c r="H1209" s="14" t="s">
        <v>186</v>
      </c>
      <c r="I1209" s="16">
        <v>2</v>
      </c>
      <c r="J1209" s="14" t="s">
        <v>83</v>
      </c>
      <c r="K1209" s="14" t="s">
        <v>84</v>
      </c>
      <c r="L1209" s="14" t="s">
        <v>85</v>
      </c>
      <c r="M1209" s="23">
        <v>0.85</v>
      </c>
      <c r="N1209" s="16">
        <v>71</v>
      </c>
      <c r="O1209" s="16">
        <v>35</v>
      </c>
      <c r="P1209" s="16">
        <v>5</v>
      </c>
      <c r="Q1209" s="16">
        <v>42</v>
      </c>
      <c r="R1209" s="16">
        <v>5</v>
      </c>
      <c r="S1209" s="14" t="s">
        <v>86</v>
      </c>
      <c r="T1209" s="16">
        <v>5816</v>
      </c>
      <c r="U1209" s="16">
        <v>0</v>
      </c>
      <c r="V1209" s="18">
        <v>2928940</v>
      </c>
      <c r="W1209" s="18">
        <v>439493</v>
      </c>
      <c r="X1209" s="18">
        <v>215594</v>
      </c>
      <c r="Y1209" s="18">
        <v>0</v>
      </c>
      <c r="Z1209" s="18">
        <v>0</v>
      </c>
      <c r="AA1209" s="18">
        <v>0</v>
      </c>
      <c r="AB1209" s="18">
        <v>55356</v>
      </c>
      <c r="AC1209" s="23">
        <v>0.13</v>
      </c>
      <c r="AD1209" s="14" t="str">
        <f>IF(E1209=113,"Linn","Iowa ex-Linn")</f>
        <v>Iowa ex-Linn</v>
      </c>
      <c r="AE1209" s="23">
        <f>IFERROR(AB1209/W1209,"N/M")</f>
        <v>0.12595422452689803</v>
      </c>
      <c r="AF1209" s="14" t="str">
        <f>B1209&amp;"|"&amp;TEXT(E1209,"000")&amp;"|"&amp;TEXT(M1209,"0.0000")</f>
        <v>2016|181|0.8500</v>
      </c>
      <c r="AG1209" s="22" t="str">
        <f>IF(AND(B1209&gt;=2015,B1209&lt;=2024,C1209=19,G1209=41,I1209=2,K1209="A",L1209="RBUP",M1209&gt;=0.5,M1209&lt;=0.85),"IN","OUT")</f>
        <v>IN</v>
      </c>
    </row>
    <row r="1210" spans="1:33">
      <c r="A1210" s="14" t="s">
        <v>185</v>
      </c>
      <c r="B1210" s="16">
        <v>2016</v>
      </c>
      <c r="C1210" s="16">
        <v>19</v>
      </c>
      <c r="D1210" s="14" t="s">
        <v>80</v>
      </c>
      <c r="E1210" s="16">
        <v>183</v>
      </c>
      <c r="F1210" s="14" t="s">
        <v>177</v>
      </c>
      <c r="G1210" s="16">
        <v>41</v>
      </c>
      <c r="H1210" s="14" t="s">
        <v>186</v>
      </c>
      <c r="I1210" s="16">
        <v>2</v>
      </c>
      <c r="J1210" s="14" t="s">
        <v>83</v>
      </c>
      <c r="K1210" s="14" t="s">
        <v>84</v>
      </c>
      <c r="L1210" s="14" t="s">
        <v>85</v>
      </c>
      <c r="M1210" s="23">
        <v>0.5</v>
      </c>
      <c r="N1210" s="16">
        <v>5</v>
      </c>
      <c r="O1210" s="16">
        <v>5</v>
      </c>
      <c r="P1210" s="16">
        <v>0</v>
      </c>
      <c r="Q1210" s="16">
        <v>5</v>
      </c>
      <c r="R1210" s="16">
        <v>0</v>
      </c>
      <c r="S1210" s="14" t="s">
        <v>86</v>
      </c>
      <c r="T1210" s="16">
        <v>2342</v>
      </c>
      <c r="U1210" s="16">
        <v>0</v>
      </c>
      <c r="V1210" s="18">
        <v>858308</v>
      </c>
      <c r="W1210" s="18">
        <v>13976</v>
      </c>
      <c r="X1210" s="18">
        <v>11184</v>
      </c>
      <c r="Y1210" s="18">
        <v>0</v>
      </c>
      <c r="Z1210" s="18">
        <v>0</v>
      </c>
      <c r="AA1210" s="18">
        <v>0</v>
      </c>
      <c r="AB1210" s="18">
        <v>0</v>
      </c>
      <c r="AC1210" s="23">
        <v>0</v>
      </c>
      <c r="AD1210" s="14" t="str">
        <f>IF(E1210=113,"Linn","Iowa ex-Linn")</f>
        <v>Iowa ex-Linn</v>
      </c>
      <c r="AE1210" s="23">
        <f>IFERROR(AB1210/W1210,"N/M")</f>
        <v>0.0</v>
      </c>
      <c r="AF1210" s="14" t="str">
        <f>B1210&amp;"|"&amp;TEXT(E1210,"000")&amp;"|"&amp;TEXT(M1210,"0.0000")</f>
        <v>2016|183|0.5000</v>
      </c>
      <c r="AG1210" s="22" t="str">
        <f>IF(AND(B1210&gt;=2015,B1210&lt;=2024,C1210=19,G1210=41,I1210=2,K1210="A",L1210="RBUP",M1210&gt;=0.5,M1210&lt;=0.85),"IN","OUT")</f>
        <v>IN</v>
      </c>
    </row>
    <row r="1211" spans="1:33">
      <c r="A1211" s="14" t="s">
        <v>185</v>
      </c>
      <c r="B1211" s="16">
        <v>2016</v>
      </c>
      <c r="C1211" s="16">
        <v>19</v>
      </c>
      <c r="D1211" s="14" t="s">
        <v>80</v>
      </c>
      <c r="E1211" s="16">
        <v>183</v>
      </c>
      <c r="F1211" s="14" t="s">
        <v>177</v>
      </c>
      <c r="G1211" s="16">
        <v>41</v>
      </c>
      <c r="H1211" s="14" t="s">
        <v>186</v>
      </c>
      <c r="I1211" s="16">
        <v>2</v>
      </c>
      <c r="J1211" s="14" t="s">
        <v>83</v>
      </c>
      <c r="K1211" s="14" t="s">
        <v>84</v>
      </c>
      <c r="L1211" s="14" t="s">
        <v>85</v>
      </c>
      <c r="M1211" s="23">
        <v>0.6</v>
      </c>
      <c r="N1211" s="16">
        <v>5</v>
      </c>
      <c r="O1211" s="16">
        <v>2</v>
      </c>
      <c r="P1211" s="16">
        <v>0</v>
      </c>
      <c r="Q1211" s="16">
        <v>2</v>
      </c>
      <c r="R1211" s="16">
        <v>0</v>
      </c>
      <c r="S1211" s="14" t="s">
        <v>86</v>
      </c>
      <c r="T1211" s="16">
        <v>132</v>
      </c>
      <c r="U1211" s="16">
        <v>0</v>
      </c>
      <c r="V1211" s="18">
        <v>59890</v>
      </c>
      <c r="W1211" s="18">
        <v>1800</v>
      </c>
      <c r="X1211" s="18">
        <v>1440</v>
      </c>
      <c r="Y1211" s="18">
        <v>0</v>
      </c>
      <c r="Z1211" s="18">
        <v>0</v>
      </c>
      <c r="AA1211" s="18">
        <v>0</v>
      </c>
      <c r="AB1211" s="18">
        <v>0</v>
      </c>
      <c r="AC1211" s="23">
        <v>0</v>
      </c>
      <c r="AD1211" s="14" t="str">
        <f>IF(E1211=113,"Linn","Iowa ex-Linn")</f>
        <v>Iowa ex-Linn</v>
      </c>
      <c r="AE1211" s="23">
        <f>IFERROR(AB1211/W1211,"N/M")</f>
        <v>0.0</v>
      </c>
      <c r="AF1211" s="14" t="str">
        <f>B1211&amp;"|"&amp;TEXT(E1211,"000")&amp;"|"&amp;TEXT(M1211,"0.0000")</f>
        <v>2016|183|0.6000</v>
      </c>
      <c r="AG1211" s="22" t="str">
        <f>IF(AND(B1211&gt;=2015,B1211&lt;=2024,C1211=19,G1211=41,I1211=2,K1211="A",L1211="RBUP",M1211&gt;=0.5,M1211&lt;=0.85),"IN","OUT")</f>
        <v>IN</v>
      </c>
    </row>
    <row r="1212" spans="1:33">
      <c r="A1212" s="14" t="s">
        <v>185</v>
      </c>
      <c r="B1212" s="16">
        <v>2016</v>
      </c>
      <c r="C1212" s="16">
        <v>19</v>
      </c>
      <c r="D1212" s="14" t="s">
        <v>80</v>
      </c>
      <c r="E1212" s="16">
        <v>183</v>
      </c>
      <c r="F1212" s="14" t="s">
        <v>177</v>
      </c>
      <c r="G1212" s="16">
        <v>41</v>
      </c>
      <c r="H1212" s="14" t="s">
        <v>186</v>
      </c>
      <c r="I1212" s="16">
        <v>2</v>
      </c>
      <c r="J1212" s="14" t="s">
        <v>83</v>
      </c>
      <c r="K1212" s="14" t="s">
        <v>84</v>
      </c>
      <c r="L1212" s="14" t="s">
        <v>85</v>
      </c>
      <c r="M1212" s="23">
        <v>0.65</v>
      </c>
      <c r="N1212" s="16">
        <v>10</v>
      </c>
      <c r="O1212" s="16">
        <v>9</v>
      </c>
      <c r="P1212" s="16">
        <v>1</v>
      </c>
      <c r="Q1212" s="16">
        <v>9</v>
      </c>
      <c r="R1212" s="16">
        <v>1</v>
      </c>
      <c r="S1212" s="14" t="s">
        <v>86</v>
      </c>
      <c r="T1212" s="16">
        <v>402</v>
      </c>
      <c r="U1212" s="16">
        <v>0</v>
      </c>
      <c r="V1212" s="18">
        <v>181975</v>
      </c>
      <c r="W1212" s="18">
        <v>8130</v>
      </c>
      <c r="X1212" s="18">
        <v>4931</v>
      </c>
      <c r="Y1212" s="18">
        <v>0</v>
      </c>
      <c r="Z1212" s="18">
        <v>0</v>
      </c>
      <c r="AA1212" s="18">
        <v>0</v>
      </c>
      <c r="AB1212" s="18">
        <v>1698</v>
      </c>
      <c r="AC1212" s="23">
        <v>0.21</v>
      </c>
      <c r="AD1212" s="14" t="str">
        <f>IF(E1212=113,"Linn","Iowa ex-Linn")</f>
        <v>Iowa ex-Linn</v>
      </c>
      <c r="AE1212" s="23">
        <f>IFERROR(AB1212/W1212,"N/M")</f>
        <v>0.2088560885608856</v>
      </c>
      <c r="AF1212" s="14" t="str">
        <f>B1212&amp;"|"&amp;TEXT(E1212,"000")&amp;"|"&amp;TEXT(M1212,"0.0000")</f>
        <v>2016|183|0.6500</v>
      </c>
      <c r="AG1212" s="22" t="str">
        <f>IF(AND(B1212&gt;=2015,B1212&lt;=2024,C1212=19,G1212=41,I1212=2,K1212="A",L1212="RBUP",M1212&gt;=0.5,M1212&lt;=0.85),"IN","OUT")</f>
        <v>IN</v>
      </c>
    </row>
    <row r="1213" spans="1:33">
      <c r="A1213" s="14" t="s">
        <v>185</v>
      </c>
      <c r="B1213" s="16">
        <v>2016</v>
      </c>
      <c r="C1213" s="16">
        <v>19</v>
      </c>
      <c r="D1213" s="14" t="s">
        <v>80</v>
      </c>
      <c r="E1213" s="16">
        <v>183</v>
      </c>
      <c r="F1213" s="14" t="s">
        <v>177</v>
      </c>
      <c r="G1213" s="16">
        <v>41</v>
      </c>
      <c r="H1213" s="14" t="s">
        <v>186</v>
      </c>
      <c r="I1213" s="16">
        <v>2</v>
      </c>
      <c r="J1213" s="14" t="s">
        <v>83</v>
      </c>
      <c r="K1213" s="14" t="s">
        <v>84</v>
      </c>
      <c r="L1213" s="14" t="s">
        <v>85</v>
      </c>
      <c r="M1213" s="23">
        <v>0.7</v>
      </c>
      <c r="N1213" s="16">
        <v>43</v>
      </c>
      <c r="O1213" s="16">
        <v>35</v>
      </c>
      <c r="P1213" s="16">
        <v>1</v>
      </c>
      <c r="Q1213" s="16">
        <v>43</v>
      </c>
      <c r="R1213" s="16">
        <v>1</v>
      </c>
      <c r="S1213" s="14" t="s">
        <v>86</v>
      </c>
      <c r="T1213" s="16">
        <v>6065</v>
      </c>
      <c r="U1213" s="16">
        <v>0</v>
      </c>
      <c r="V1213" s="18">
        <v>3036533</v>
      </c>
      <c r="W1213" s="18">
        <v>151697</v>
      </c>
      <c r="X1213" s="18">
        <v>107262</v>
      </c>
      <c r="Y1213" s="18">
        <v>0</v>
      </c>
      <c r="Z1213" s="18">
        <v>0</v>
      </c>
      <c r="AA1213" s="18">
        <v>0</v>
      </c>
      <c r="AB1213" s="18">
        <v>528</v>
      </c>
      <c r="AC1213" s="23">
        <v>0</v>
      </c>
      <c r="AD1213" s="14" t="str">
        <f>IF(E1213=113,"Linn","Iowa ex-Linn")</f>
        <v>Iowa ex-Linn</v>
      </c>
      <c r="AE1213" s="23">
        <f>IFERROR(AB1213/W1213,"N/M")</f>
        <v>0.00348062255680732</v>
      </c>
      <c r="AF1213" s="14" t="str">
        <f>B1213&amp;"|"&amp;TEXT(E1213,"000")&amp;"|"&amp;TEXT(M1213,"0.0000")</f>
        <v>2016|183|0.7000</v>
      </c>
      <c r="AG1213" s="22" t="str">
        <f>IF(AND(B1213&gt;=2015,B1213&lt;=2024,C1213=19,G1213=41,I1213=2,K1213="A",L1213="RBUP",M1213&gt;=0.5,M1213&lt;=0.85),"IN","OUT")</f>
        <v>IN</v>
      </c>
    </row>
    <row r="1214" spans="1:33">
      <c r="A1214" s="14" t="s">
        <v>185</v>
      </c>
      <c r="B1214" s="16">
        <v>2016</v>
      </c>
      <c r="C1214" s="16">
        <v>19</v>
      </c>
      <c r="D1214" s="14" t="s">
        <v>80</v>
      </c>
      <c r="E1214" s="16">
        <v>183</v>
      </c>
      <c r="F1214" s="14" t="s">
        <v>177</v>
      </c>
      <c r="G1214" s="16">
        <v>41</v>
      </c>
      <c r="H1214" s="14" t="s">
        <v>186</v>
      </c>
      <c r="I1214" s="16">
        <v>2</v>
      </c>
      <c r="J1214" s="14" t="s">
        <v>83</v>
      </c>
      <c r="K1214" s="14" t="s">
        <v>84</v>
      </c>
      <c r="L1214" s="14" t="s">
        <v>85</v>
      </c>
      <c r="M1214" s="23">
        <v>0.75</v>
      </c>
      <c r="N1214" s="16">
        <v>186</v>
      </c>
      <c r="O1214" s="16">
        <v>143</v>
      </c>
      <c r="P1214" s="16">
        <v>10</v>
      </c>
      <c r="Q1214" s="16">
        <v>206</v>
      </c>
      <c r="R1214" s="16">
        <v>11</v>
      </c>
      <c r="S1214" s="14" t="s">
        <v>86</v>
      </c>
      <c r="T1214" s="16">
        <v>22791</v>
      </c>
      <c r="U1214" s="16">
        <v>0</v>
      </c>
      <c r="V1214" s="18">
        <v>11621829</v>
      </c>
      <c r="W1214" s="18">
        <v>848875</v>
      </c>
      <c r="X1214" s="18">
        <v>563883</v>
      </c>
      <c r="Y1214" s="18">
        <v>0</v>
      </c>
      <c r="Z1214" s="18">
        <v>0</v>
      </c>
      <c r="AA1214" s="18">
        <v>0</v>
      </c>
      <c r="AB1214" s="18">
        <v>15526</v>
      </c>
      <c r="AC1214" s="23">
        <v>0.02</v>
      </c>
      <c r="AD1214" s="14" t="str">
        <f>IF(E1214=113,"Linn","Iowa ex-Linn")</f>
        <v>Iowa ex-Linn</v>
      </c>
      <c r="AE1214" s="23">
        <f>IFERROR(AB1214/W1214,"N/M")</f>
        <v>0.018290089824768076</v>
      </c>
      <c r="AF1214" s="14" t="str">
        <f>B1214&amp;"|"&amp;TEXT(E1214,"000")&amp;"|"&amp;TEXT(M1214,"0.0000")</f>
        <v>2016|183|0.7500</v>
      </c>
      <c r="AG1214" s="22" t="str">
        <f>IF(AND(B1214&gt;=2015,B1214&lt;=2024,C1214=19,G1214=41,I1214=2,K1214="A",L1214="RBUP",M1214&gt;=0.5,M1214&lt;=0.85),"IN","OUT")</f>
        <v>IN</v>
      </c>
    </row>
    <row r="1215" spans="1:33">
      <c r="A1215" s="14" t="s">
        <v>185</v>
      </c>
      <c r="B1215" s="16">
        <v>2016</v>
      </c>
      <c r="C1215" s="16">
        <v>19</v>
      </c>
      <c r="D1215" s="14" t="s">
        <v>80</v>
      </c>
      <c r="E1215" s="16">
        <v>183</v>
      </c>
      <c r="F1215" s="14" t="s">
        <v>177</v>
      </c>
      <c r="G1215" s="16">
        <v>41</v>
      </c>
      <c r="H1215" s="14" t="s">
        <v>186</v>
      </c>
      <c r="I1215" s="16">
        <v>2</v>
      </c>
      <c r="J1215" s="14" t="s">
        <v>83</v>
      </c>
      <c r="K1215" s="14" t="s">
        <v>84</v>
      </c>
      <c r="L1215" s="14" t="s">
        <v>85</v>
      </c>
      <c r="M1215" s="23">
        <v>0.8</v>
      </c>
      <c r="N1215" s="16">
        <v>306</v>
      </c>
      <c r="O1215" s="16">
        <v>253</v>
      </c>
      <c r="P1215" s="16">
        <v>14</v>
      </c>
      <c r="Q1215" s="16">
        <v>413</v>
      </c>
      <c r="R1215" s="16">
        <v>15</v>
      </c>
      <c r="S1215" s="14" t="s">
        <v>86</v>
      </c>
      <c r="T1215" s="16">
        <v>43275</v>
      </c>
      <c r="U1215" s="16">
        <v>0</v>
      </c>
      <c r="V1215" s="18">
        <v>24259334</v>
      </c>
      <c r="W1215" s="18">
        <v>2029576</v>
      </c>
      <c r="X1215" s="18">
        <v>1175664</v>
      </c>
      <c r="Y1215" s="18">
        <v>0</v>
      </c>
      <c r="Z1215" s="18">
        <v>0</v>
      </c>
      <c r="AA1215" s="18">
        <v>0</v>
      </c>
      <c r="AB1215" s="18">
        <v>45623</v>
      </c>
      <c r="AC1215" s="23">
        <v>0.02</v>
      </c>
      <c r="AD1215" s="14" t="str">
        <f>IF(E1215=113,"Linn","Iowa ex-Linn")</f>
        <v>Iowa ex-Linn</v>
      </c>
      <c r="AE1215" s="23">
        <f>IFERROR(AB1215/W1215,"N/M")</f>
        <v>0.02247907937421412</v>
      </c>
      <c r="AF1215" s="14" t="str">
        <f>B1215&amp;"|"&amp;TEXT(E1215,"000")&amp;"|"&amp;TEXT(M1215,"0.0000")</f>
        <v>2016|183|0.8000</v>
      </c>
      <c r="AG1215" s="22" t="str">
        <f>IF(AND(B1215&gt;=2015,B1215&lt;=2024,C1215=19,G1215=41,I1215=2,K1215="A",L1215="RBUP",M1215&gt;=0.5,M1215&lt;=0.85),"IN","OUT")</f>
        <v>IN</v>
      </c>
    </row>
    <row r="1216" spans="1:33">
      <c r="A1216" s="14" t="s">
        <v>185</v>
      </c>
      <c r="B1216" s="16">
        <v>2016</v>
      </c>
      <c r="C1216" s="16">
        <v>19</v>
      </c>
      <c r="D1216" s="14" t="s">
        <v>80</v>
      </c>
      <c r="E1216" s="16">
        <v>183</v>
      </c>
      <c r="F1216" s="14" t="s">
        <v>177</v>
      </c>
      <c r="G1216" s="16">
        <v>41</v>
      </c>
      <c r="H1216" s="14" t="s">
        <v>186</v>
      </c>
      <c r="I1216" s="16">
        <v>2</v>
      </c>
      <c r="J1216" s="14" t="s">
        <v>83</v>
      </c>
      <c r="K1216" s="14" t="s">
        <v>84</v>
      </c>
      <c r="L1216" s="14" t="s">
        <v>85</v>
      </c>
      <c r="M1216" s="23">
        <v>0.85</v>
      </c>
      <c r="N1216" s="16">
        <v>223</v>
      </c>
      <c r="O1216" s="16">
        <v>190</v>
      </c>
      <c r="P1216" s="16">
        <v>9</v>
      </c>
      <c r="Q1216" s="16">
        <v>324</v>
      </c>
      <c r="R1216" s="16">
        <v>12</v>
      </c>
      <c r="S1216" s="14" t="s">
        <v>86</v>
      </c>
      <c r="T1216" s="16">
        <v>31052</v>
      </c>
      <c r="U1216" s="16">
        <v>0</v>
      </c>
      <c r="V1216" s="18">
        <v>18613600</v>
      </c>
      <c r="W1216" s="18">
        <v>1832406</v>
      </c>
      <c r="X1216" s="18">
        <v>815400</v>
      </c>
      <c r="Y1216" s="18">
        <v>0</v>
      </c>
      <c r="Z1216" s="18">
        <v>0</v>
      </c>
      <c r="AA1216" s="18">
        <v>0</v>
      </c>
      <c r="AB1216" s="18">
        <v>56743</v>
      </c>
      <c r="AC1216" s="23">
        <v>0.03</v>
      </c>
      <c r="AD1216" s="14" t="str">
        <f>IF(E1216=113,"Linn","Iowa ex-Linn")</f>
        <v>Iowa ex-Linn</v>
      </c>
      <c r="AE1216" s="23">
        <f>IFERROR(AB1216/W1216,"N/M")</f>
        <v>0.030966390636136314</v>
      </c>
      <c r="AF1216" s="14" t="str">
        <f>B1216&amp;"|"&amp;TEXT(E1216,"000")&amp;"|"&amp;TEXT(M1216,"0.0000")</f>
        <v>2016|183|0.8500</v>
      </c>
      <c r="AG1216" s="22" t="str">
        <f>IF(AND(B1216&gt;=2015,B1216&lt;=2024,C1216=19,G1216=41,I1216=2,K1216="A",L1216="RBUP",M1216&gt;=0.5,M1216&lt;=0.85),"IN","OUT")</f>
        <v>IN</v>
      </c>
    </row>
    <row r="1217" spans="1:33">
      <c r="A1217" s="14" t="s">
        <v>185</v>
      </c>
      <c r="B1217" s="16">
        <v>2016</v>
      </c>
      <c r="C1217" s="16">
        <v>19</v>
      </c>
      <c r="D1217" s="14" t="s">
        <v>80</v>
      </c>
      <c r="E1217" s="16">
        <v>185</v>
      </c>
      <c r="F1217" s="14" t="s">
        <v>178</v>
      </c>
      <c r="G1217" s="16">
        <v>41</v>
      </c>
      <c r="H1217" s="14" t="s">
        <v>186</v>
      </c>
      <c r="I1217" s="16">
        <v>2</v>
      </c>
      <c r="J1217" s="14" t="s">
        <v>83</v>
      </c>
      <c r="K1217" s="14" t="s">
        <v>84</v>
      </c>
      <c r="L1217" s="14" t="s">
        <v>85</v>
      </c>
      <c r="M1217" s="23">
        <v>0.5</v>
      </c>
      <c r="N1217" s="16">
        <v>1</v>
      </c>
      <c r="O1217" s="16">
        <v>1</v>
      </c>
      <c r="P1217" s="16">
        <v>0</v>
      </c>
      <c r="Q1217" s="16">
        <v>1</v>
      </c>
      <c r="R1217" s="16">
        <v>0</v>
      </c>
      <c r="S1217" s="14" t="s">
        <v>86</v>
      </c>
      <c r="T1217" s="16">
        <v>255</v>
      </c>
      <c r="U1217" s="16">
        <v>0</v>
      </c>
      <c r="V1217" s="18">
        <v>51244</v>
      </c>
      <c r="W1217" s="18">
        <v>4897</v>
      </c>
      <c r="X1217" s="18">
        <v>3281</v>
      </c>
      <c r="Y1217" s="18">
        <v>0</v>
      </c>
      <c r="Z1217" s="18">
        <v>0</v>
      </c>
      <c r="AA1217" s="18">
        <v>0</v>
      </c>
      <c r="AB1217" s="18">
        <v>0</v>
      </c>
      <c r="AC1217" s="23">
        <v>0</v>
      </c>
      <c r="AD1217" s="14" t="str">
        <f>IF(E1217=113,"Linn","Iowa ex-Linn")</f>
        <v>Iowa ex-Linn</v>
      </c>
      <c r="AE1217" s="23">
        <f>IFERROR(AB1217/W1217,"N/M")</f>
        <v>0.0</v>
      </c>
      <c r="AF1217" s="14" t="str">
        <f>B1217&amp;"|"&amp;TEXT(E1217,"000")&amp;"|"&amp;TEXT(M1217,"0.0000")</f>
        <v>2016|185|0.5000</v>
      </c>
      <c r="AG1217" s="22" t="str">
        <f>IF(AND(B1217&gt;=2015,B1217&lt;=2024,C1217=19,G1217=41,I1217=2,K1217="A",L1217="RBUP",M1217&gt;=0.5,M1217&lt;=0.85),"IN","OUT")</f>
        <v>IN</v>
      </c>
    </row>
    <row r="1218" spans="1:33">
      <c r="A1218" s="14" t="s">
        <v>185</v>
      </c>
      <c r="B1218" s="16">
        <v>2016</v>
      </c>
      <c r="C1218" s="16">
        <v>19</v>
      </c>
      <c r="D1218" s="14" t="s">
        <v>80</v>
      </c>
      <c r="E1218" s="16">
        <v>185</v>
      </c>
      <c r="F1218" s="14" t="s">
        <v>178</v>
      </c>
      <c r="G1218" s="16">
        <v>41</v>
      </c>
      <c r="H1218" s="14" t="s">
        <v>186</v>
      </c>
      <c r="I1218" s="16">
        <v>2</v>
      </c>
      <c r="J1218" s="14" t="s">
        <v>83</v>
      </c>
      <c r="K1218" s="14" t="s">
        <v>84</v>
      </c>
      <c r="L1218" s="14" t="s">
        <v>85</v>
      </c>
      <c r="M1218" s="23">
        <v>0.65</v>
      </c>
      <c r="N1218" s="16">
        <v>5</v>
      </c>
      <c r="O1218" s="16">
        <v>3</v>
      </c>
      <c r="P1218" s="16">
        <v>0</v>
      </c>
      <c r="Q1218" s="16">
        <v>3</v>
      </c>
      <c r="R1218" s="16">
        <v>0</v>
      </c>
      <c r="S1218" s="14" t="s">
        <v>86</v>
      </c>
      <c r="T1218" s="16">
        <v>244</v>
      </c>
      <c r="U1218" s="16">
        <v>0</v>
      </c>
      <c r="V1218" s="18">
        <v>71142</v>
      </c>
      <c r="W1218" s="18">
        <v>8340</v>
      </c>
      <c r="X1218" s="18">
        <v>4921</v>
      </c>
      <c r="Y1218" s="18">
        <v>0</v>
      </c>
      <c r="Z1218" s="18">
        <v>0</v>
      </c>
      <c r="AA1218" s="18">
        <v>0</v>
      </c>
      <c r="AB1218" s="18">
        <v>0</v>
      </c>
      <c r="AC1218" s="23">
        <v>0</v>
      </c>
      <c r="AD1218" s="14" t="str">
        <f>IF(E1218=113,"Linn","Iowa ex-Linn")</f>
        <v>Iowa ex-Linn</v>
      </c>
      <c r="AE1218" s="23">
        <f>IFERROR(AB1218/W1218,"N/M")</f>
        <v>0.0</v>
      </c>
      <c r="AF1218" s="14" t="str">
        <f>B1218&amp;"|"&amp;TEXT(E1218,"000")&amp;"|"&amp;TEXT(M1218,"0.0000")</f>
        <v>2016|185|0.6500</v>
      </c>
      <c r="AG1218" s="22" t="str">
        <f>IF(AND(B1218&gt;=2015,B1218&lt;=2024,C1218=19,G1218=41,I1218=2,K1218="A",L1218="RBUP",M1218&gt;=0.5,M1218&lt;=0.85),"IN","OUT")</f>
        <v>IN</v>
      </c>
    </row>
    <row r="1219" spans="1:33">
      <c r="A1219" s="14" t="s">
        <v>185</v>
      </c>
      <c r="B1219" s="16">
        <v>2016</v>
      </c>
      <c r="C1219" s="16">
        <v>19</v>
      </c>
      <c r="D1219" s="14" t="s">
        <v>80</v>
      </c>
      <c r="E1219" s="16">
        <v>185</v>
      </c>
      <c r="F1219" s="14" t="s">
        <v>178</v>
      </c>
      <c r="G1219" s="16">
        <v>41</v>
      </c>
      <c r="H1219" s="14" t="s">
        <v>186</v>
      </c>
      <c r="I1219" s="16">
        <v>2</v>
      </c>
      <c r="J1219" s="14" t="s">
        <v>83</v>
      </c>
      <c r="K1219" s="14" t="s">
        <v>84</v>
      </c>
      <c r="L1219" s="14" t="s">
        <v>85</v>
      </c>
      <c r="M1219" s="23">
        <v>0.7</v>
      </c>
      <c r="N1219" s="16">
        <v>73</v>
      </c>
      <c r="O1219" s="16">
        <v>36</v>
      </c>
      <c r="P1219" s="16">
        <v>1</v>
      </c>
      <c r="Q1219" s="16">
        <v>77</v>
      </c>
      <c r="R1219" s="16">
        <v>1</v>
      </c>
      <c r="S1219" s="14" t="s">
        <v>86</v>
      </c>
      <c r="T1219" s="16">
        <v>3929</v>
      </c>
      <c r="U1219" s="16">
        <v>0</v>
      </c>
      <c r="V1219" s="18">
        <v>1515406</v>
      </c>
      <c r="W1219" s="18">
        <v>211618</v>
      </c>
      <c r="X1219" s="18">
        <v>129230</v>
      </c>
      <c r="Y1219" s="18">
        <v>0</v>
      </c>
      <c r="Z1219" s="18">
        <v>0</v>
      </c>
      <c r="AA1219" s="18">
        <v>0</v>
      </c>
      <c r="AB1219" s="18">
        <v>5984</v>
      </c>
      <c r="AC1219" s="23">
        <v>0.03</v>
      </c>
      <c r="AD1219" s="14" t="str">
        <f>IF(E1219=113,"Linn","Iowa ex-Linn")</f>
        <v>Iowa ex-Linn</v>
      </c>
      <c r="AE1219" s="23">
        <f>IFERROR(AB1219/W1219,"N/M")</f>
        <v>0.02827736770974114</v>
      </c>
      <c r="AF1219" s="14" t="str">
        <f>B1219&amp;"|"&amp;TEXT(E1219,"000")&amp;"|"&amp;TEXT(M1219,"0.0000")</f>
        <v>2016|185|0.7000</v>
      </c>
      <c r="AG1219" s="22" t="str">
        <f>IF(AND(B1219&gt;=2015,B1219&lt;=2024,C1219=19,G1219=41,I1219=2,K1219="A",L1219="RBUP",M1219&gt;=0.5,M1219&lt;=0.85),"IN","OUT")</f>
        <v>IN</v>
      </c>
    </row>
    <row r="1220" spans="1:33">
      <c r="A1220" s="14" t="s">
        <v>185</v>
      </c>
      <c r="B1220" s="16">
        <v>2016</v>
      </c>
      <c r="C1220" s="16">
        <v>19</v>
      </c>
      <c r="D1220" s="14" t="s">
        <v>80</v>
      </c>
      <c r="E1220" s="16">
        <v>185</v>
      </c>
      <c r="F1220" s="14" t="s">
        <v>178</v>
      </c>
      <c r="G1220" s="16">
        <v>41</v>
      </c>
      <c r="H1220" s="14" t="s">
        <v>186</v>
      </c>
      <c r="I1220" s="16">
        <v>2</v>
      </c>
      <c r="J1220" s="14" t="s">
        <v>83</v>
      </c>
      <c r="K1220" s="14" t="s">
        <v>84</v>
      </c>
      <c r="L1220" s="14" t="s">
        <v>85</v>
      </c>
      <c r="M1220" s="23">
        <v>0.75</v>
      </c>
      <c r="N1220" s="16">
        <v>198</v>
      </c>
      <c r="O1220" s="16">
        <v>116</v>
      </c>
      <c r="P1220" s="16">
        <v>5</v>
      </c>
      <c r="Q1220" s="16">
        <v>241</v>
      </c>
      <c r="R1220" s="16">
        <v>5</v>
      </c>
      <c r="S1220" s="14" t="s">
        <v>86</v>
      </c>
      <c r="T1220" s="16">
        <v>17251</v>
      </c>
      <c r="U1220" s="16">
        <v>0</v>
      </c>
      <c r="V1220" s="18">
        <v>6788350</v>
      </c>
      <c r="W1220" s="18">
        <v>1096123</v>
      </c>
      <c r="X1220" s="18">
        <v>656604</v>
      </c>
      <c r="Y1220" s="18">
        <v>0</v>
      </c>
      <c r="Z1220" s="18">
        <v>0</v>
      </c>
      <c r="AA1220" s="18">
        <v>0</v>
      </c>
      <c r="AB1220" s="18">
        <v>21326</v>
      </c>
      <c r="AC1220" s="23">
        <v>0.02</v>
      </c>
      <c r="AD1220" s="14" t="str">
        <f>IF(E1220=113,"Linn","Iowa ex-Linn")</f>
        <v>Iowa ex-Linn</v>
      </c>
      <c r="AE1220" s="23">
        <f>IFERROR(AB1220/W1220,"N/M")</f>
        <v>0.01945584573993977</v>
      </c>
      <c r="AF1220" s="14" t="str">
        <f>B1220&amp;"|"&amp;TEXT(E1220,"000")&amp;"|"&amp;TEXT(M1220,"0.0000")</f>
        <v>2016|185|0.7500</v>
      </c>
      <c r="AG1220" s="22" t="str">
        <f>IF(AND(B1220&gt;=2015,B1220&lt;=2024,C1220=19,G1220=41,I1220=2,K1220="A",L1220="RBUP",M1220&gt;=0.5,M1220&lt;=0.85),"IN","OUT")</f>
        <v>IN</v>
      </c>
    </row>
    <row r="1221" spans="1:33">
      <c r="A1221" s="14" t="s">
        <v>185</v>
      </c>
      <c r="B1221" s="16">
        <v>2016</v>
      </c>
      <c r="C1221" s="16">
        <v>19</v>
      </c>
      <c r="D1221" s="14" t="s">
        <v>80</v>
      </c>
      <c r="E1221" s="16">
        <v>185</v>
      </c>
      <c r="F1221" s="14" t="s">
        <v>178</v>
      </c>
      <c r="G1221" s="16">
        <v>41</v>
      </c>
      <c r="H1221" s="14" t="s">
        <v>186</v>
      </c>
      <c r="I1221" s="16">
        <v>2</v>
      </c>
      <c r="J1221" s="14" t="s">
        <v>83</v>
      </c>
      <c r="K1221" s="14" t="s">
        <v>84</v>
      </c>
      <c r="L1221" s="14" t="s">
        <v>85</v>
      </c>
      <c r="M1221" s="23">
        <v>0.8</v>
      </c>
      <c r="N1221" s="16">
        <v>177</v>
      </c>
      <c r="O1221" s="16">
        <v>102</v>
      </c>
      <c r="P1221" s="16">
        <v>12</v>
      </c>
      <c r="Q1221" s="16">
        <v>140</v>
      </c>
      <c r="R1221" s="16">
        <v>12</v>
      </c>
      <c r="S1221" s="14" t="s">
        <v>86</v>
      </c>
      <c r="T1221" s="16">
        <v>28227</v>
      </c>
      <c r="U1221" s="16">
        <v>0</v>
      </c>
      <c r="V1221" s="18">
        <v>12145769</v>
      </c>
      <c r="W1221" s="18">
        <v>1704751</v>
      </c>
      <c r="X1221" s="18">
        <v>1091005</v>
      </c>
      <c r="Y1221" s="18">
        <v>0</v>
      </c>
      <c r="Z1221" s="18">
        <v>0</v>
      </c>
      <c r="AA1221" s="18">
        <v>0</v>
      </c>
      <c r="AB1221" s="18">
        <v>315969</v>
      </c>
      <c r="AC1221" s="23">
        <v>0.19</v>
      </c>
      <c r="AD1221" s="14" t="str">
        <f>IF(E1221=113,"Linn","Iowa ex-Linn")</f>
        <v>Iowa ex-Linn</v>
      </c>
      <c r="AE1221" s="23">
        <f>IFERROR(AB1221/W1221,"N/M")</f>
        <v>0.18534612972803652</v>
      </c>
      <c r="AF1221" s="14" t="str">
        <f>B1221&amp;"|"&amp;TEXT(E1221,"000")&amp;"|"&amp;TEXT(M1221,"0.0000")</f>
        <v>2016|185|0.8000</v>
      </c>
      <c r="AG1221" s="22" t="str">
        <f>IF(AND(B1221&gt;=2015,B1221&lt;=2024,C1221=19,G1221=41,I1221=2,K1221="A",L1221="RBUP",M1221&gt;=0.5,M1221&lt;=0.85),"IN","OUT")</f>
        <v>IN</v>
      </c>
    </row>
    <row r="1222" spans="1:33">
      <c r="A1222" s="14" t="s">
        <v>185</v>
      </c>
      <c r="B1222" s="16">
        <v>2016</v>
      </c>
      <c r="C1222" s="16">
        <v>19</v>
      </c>
      <c r="D1222" s="14" t="s">
        <v>80</v>
      </c>
      <c r="E1222" s="16">
        <v>185</v>
      </c>
      <c r="F1222" s="14" t="s">
        <v>178</v>
      </c>
      <c r="G1222" s="16">
        <v>41</v>
      </c>
      <c r="H1222" s="14" t="s">
        <v>186</v>
      </c>
      <c r="I1222" s="16">
        <v>2</v>
      </c>
      <c r="J1222" s="14" t="s">
        <v>83</v>
      </c>
      <c r="K1222" s="14" t="s">
        <v>84</v>
      </c>
      <c r="L1222" s="14" t="s">
        <v>85</v>
      </c>
      <c r="M1222" s="23">
        <v>0.85</v>
      </c>
      <c r="N1222" s="16">
        <v>46</v>
      </c>
      <c r="O1222" s="16">
        <v>13</v>
      </c>
      <c r="P1222" s="16">
        <v>3</v>
      </c>
      <c r="Q1222" s="16">
        <v>15</v>
      </c>
      <c r="R1222" s="16">
        <v>4</v>
      </c>
      <c r="S1222" s="14" t="s">
        <v>86</v>
      </c>
      <c r="T1222" s="16">
        <v>4858</v>
      </c>
      <c r="U1222" s="16">
        <v>0</v>
      </c>
      <c r="V1222" s="18">
        <v>2302360</v>
      </c>
      <c r="W1222" s="18">
        <v>355412</v>
      </c>
      <c r="X1222" s="18">
        <v>186624</v>
      </c>
      <c r="Y1222" s="18">
        <v>0</v>
      </c>
      <c r="Z1222" s="18">
        <v>0</v>
      </c>
      <c r="AA1222" s="18">
        <v>0</v>
      </c>
      <c r="AB1222" s="18">
        <v>14719</v>
      </c>
      <c r="AC1222" s="23">
        <v>0.04</v>
      </c>
      <c r="AD1222" s="14" t="str">
        <f>IF(E1222=113,"Linn","Iowa ex-Linn")</f>
        <v>Iowa ex-Linn</v>
      </c>
      <c r="AE1222" s="23">
        <f>IFERROR(AB1222/W1222,"N/M")</f>
        <v>0.04141390836550257</v>
      </c>
      <c r="AF1222" s="14" t="str">
        <f>B1222&amp;"|"&amp;TEXT(E1222,"000")&amp;"|"&amp;TEXT(M1222,"0.0000")</f>
        <v>2016|185|0.8500</v>
      </c>
      <c r="AG1222" s="22" t="str">
        <f>IF(AND(B1222&gt;=2015,B1222&lt;=2024,C1222=19,G1222=41,I1222=2,K1222="A",L1222="RBUP",M1222&gt;=0.5,M1222&lt;=0.85),"IN","OUT")</f>
        <v>IN</v>
      </c>
    </row>
    <row r="1223" spans="1:33">
      <c r="A1223" s="14" t="s">
        <v>185</v>
      </c>
      <c r="B1223" s="16">
        <v>2016</v>
      </c>
      <c r="C1223" s="16">
        <v>19</v>
      </c>
      <c r="D1223" s="14" t="s">
        <v>80</v>
      </c>
      <c r="E1223" s="16">
        <v>187</v>
      </c>
      <c r="F1223" s="14" t="s">
        <v>179</v>
      </c>
      <c r="G1223" s="16">
        <v>41</v>
      </c>
      <c r="H1223" s="14" t="s">
        <v>186</v>
      </c>
      <c r="I1223" s="16">
        <v>2</v>
      </c>
      <c r="J1223" s="14" t="s">
        <v>83</v>
      </c>
      <c r="K1223" s="14" t="s">
        <v>84</v>
      </c>
      <c r="L1223" s="14" t="s">
        <v>85</v>
      </c>
      <c r="M1223" s="23">
        <v>0.65</v>
      </c>
      <c r="N1223" s="16">
        <v>9</v>
      </c>
      <c r="O1223" s="16">
        <v>8</v>
      </c>
      <c r="P1223" s="16">
        <v>0</v>
      </c>
      <c r="Q1223" s="16">
        <v>10</v>
      </c>
      <c r="R1223" s="16">
        <v>0</v>
      </c>
      <c r="S1223" s="14" t="s">
        <v>86</v>
      </c>
      <c r="T1223" s="16">
        <v>371</v>
      </c>
      <c r="U1223" s="16">
        <v>0</v>
      </c>
      <c r="V1223" s="18">
        <v>163413</v>
      </c>
      <c r="W1223" s="18">
        <v>3727</v>
      </c>
      <c r="X1223" s="18">
        <v>2198</v>
      </c>
      <c r="Y1223" s="18">
        <v>0</v>
      </c>
      <c r="Z1223" s="18">
        <v>0</v>
      </c>
      <c r="AA1223" s="18">
        <v>0</v>
      </c>
      <c r="AB1223" s="18">
        <v>0</v>
      </c>
      <c r="AC1223" s="23">
        <v>0</v>
      </c>
      <c r="AD1223" s="14" t="str">
        <f>IF(E1223=113,"Linn","Iowa ex-Linn")</f>
        <v>Iowa ex-Linn</v>
      </c>
      <c r="AE1223" s="23">
        <f>IFERROR(AB1223/W1223,"N/M")</f>
        <v>0.0</v>
      </c>
      <c r="AF1223" s="14" t="str">
        <f>B1223&amp;"|"&amp;TEXT(E1223,"000")&amp;"|"&amp;TEXT(M1223,"0.0000")</f>
        <v>2016|187|0.6500</v>
      </c>
      <c r="AG1223" s="22" t="str">
        <f>IF(AND(B1223&gt;=2015,B1223&lt;=2024,C1223=19,G1223=41,I1223=2,K1223="A",L1223="RBUP",M1223&gt;=0.5,M1223&lt;=0.85),"IN","OUT")</f>
        <v>IN</v>
      </c>
    </row>
    <row r="1224" spans="1:33">
      <c r="A1224" s="14" t="s">
        <v>185</v>
      </c>
      <c r="B1224" s="16">
        <v>2016</v>
      </c>
      <c r="C1224" s="16">
        <v>19</v>
      </c>
      <c r="D1224" s="14" t="s">
        <v>80</v>
      </c>
      <c r="E1224" s="16">
        <v>187</v>
      </c>
      <c r="F1224" s="14" t="s">
        <v>179</v>
      </c>
      <c r="G1224" s="16">
        <v>41</v>
      </c>
      <c r="H1224" s="14" t="s">
        <v>186</v>
      </c>
      <c r="I1224" s="16">
        <v>2</v>
      </c>
      <c r="J1224" s="14" t="s">
        <v>83</v>
      </c>
      <c r="K1224" s="14" t="s">
        <v>84</v>
      </c>
      <c r="L1224" s="14" t="s">
        <v>85</v>
      </c>
      <c r="M1224" s="23">
        <v>0.7</v>
      </c>
      <c r="N1224" s="16">
        <v>38</v>
      </c>
      <c r="O1224" s="16">
        <v>33</v>
      </c>
      <c r="P1224" s="16">
        <v>0</v>
      </c>
      <c r="Q1224" s="16">
        <v>76</v>
      </c>
      <c r="R1224" s="16">
        <v>0</v>
      </c>
      <c r="S1224" s="14" t="s">
        <v>86</v>
      </c>
      <c r="T1224" s="16">
        <v>4887</v>
      </c>
      <c r="U1224" s="16">
        <v>0</v>
      </c>
      <c r="V1224" s="18">
        <v>2486230</v>
      </c>
      <c r="W1224" s="18">
        <v>79916</v>
      </c>
      <c r="X1224" s="18">
        <v>47151</v>
      </c>
      <c r="Y1224" s="18">
        <v>0</v>
      </c>
      <c r="Z1224" s="18">
        <v>0</v>
      </c>
      <c r="AA1224" s="18">
        <v>0</v>
      </c>
      <c r="AB1224" s="18">
        <v>0</v>
      </c>
      <c r="AC1224" s="23">
        <v>0</v>
      </c>
      <c r="AD1224" s="14" t="str">
        <f>IF(E1224=113,"Linn","Iowa ex-Linn")</f>
        <v>Iowa ex-Linn</v>
      </c>
      <c r="AE1224" s="23">
        <f>IFERROR(AB1224/W1224,"N/M")</f>
        <v>0.0</v>
      </c>
      <c r="AF1224" s="14" t="str">
        <f>B1224&amp;"|"&amp;TEXT(E1224,"000")&amp;"|"&amp;TEXT(M1224,"0.0000")</f>
        <v>2016|187|0.7000</v>
      </c>
      <c r="AG1224" s="22" t="str">
        <f>IF(AND(B1224&gt;=2015,B1224&lt;=2024,C1224=19,G1224=41,I1224=2,K1224="A",L1224="RBUP",M1224&gt;=0.5,M1224&lt;=0.85),"IN","OUT")</f>
        <v>IN</v>
      </c>
    </row>
    <row r="1225" spans="1:33">
      <c r="A1225" s="14" t="s">
        <v>185</v>
      </c>
      <c r="B1225" s="16">
        <v>2016</v>
      </c>
      <c r="C1225" s="16">
        <v>19</v>
      </c>
      <c r="D1225" s="14" t="s">
        <v>80</v>
      </c>
      <c r="E1225" s="16">
        <v>187</v>
      </c>
      <c r="F1225" s="14" t="s">
        <v>179</v>
      </c>
      <c r="G1225" s="16">
        <v>41</v>
      </c>
      <c r="H1225" s="14" t="s">
        <v>186</v>
      </c>
      <c r="I1225" s="16">
        <v>2</v>
      </c>
      <c r="J1225" s="14" t="s">
        <v>83</v>
      </c>
      <c r="K1225" s="14" t="s">
        <v>84</v>
      </c>
      <c r="L1225" s="14" t="s">
        <v>85</v>
      </c>
      <c r="M1225" s="23">
        <v>0.75</v>
      </c>
      <c r="N1225" s="16">
        <v>122</v>
      </c>
      <c r="O1225" s="16">
        <v>115</v>
      </c>
      <c r="P1225" s="16">
        <v>2</v>
      </c>
      <c r="Q1225" s="16">
        <v>190</v>
      </c>
      <c r="R1225" s="16">
        <v>2</v>
      </c>
      <c r="S1225" s="14" t="s">
        <v>86</v>
      </c>
      <c r="T1225" s="16">
        <v>10667</v>
      </c>
      <c r="U1225" s="16">
        <v>0</v>
      </c>
      <c r="V1225" s="18">
        <v>5818610</v>
      </c>
      <c r="W1225" s="18">
        <v>242622</v>
      </c>
      <c r="X1225" s="18">
        <v>137665</v>
      </c>
      <c r="Y1225" s="18">
        <v>0</v>
      </c>
      <c r="Z1225" s="18">
        <v>0</v>
      </c>
      <c r="AA1225" s="18">
        <v>0</v>
      </c>
      <c r="AB1225" s="18">
        <v>3172</v>
      </c>
      <c r="AC1225" s="23">
        <v>0.01</v>
      </c>
      <c r="AD1225" s="14" t="str">
        <f>IF(E1225=113,"Linn","Iowa ex-Linn")</f>
        <v>Iowa ex-Linn</v>
      </c>
      <c r="AE1225" s="23">
        <f>IFERROR(AB1225/W1225,"N/M")</f>
        <v>0.013073835019083184</v>
      </c>
      <c r="AF1225" s="14" t="str">
        <f>B1225&amp;"|"&amp;TEXT(E1225,"000")&amp;"|"&amp;TEXT(M1225,"0.0000")</f>
        <v>2016|187|0.7500</v>
      </c>
      <c r="AG1225" s="22" t="str">
        <f>IF(AND(B1225&gt;=2015,B1225&lt;=2024,C1225=19,G1225=41,I1225=2,K1225="A",L1225="RBUP",M1225&gt;=0.5,M1225&lt;=0.85),"IN","OUT")</f>
        <v>IN</v>
      </c>
    </row>
    <row r="1226" spans="1:33">
      <c r="A1226" s="14" t="s">
        <v>185</v>
      </c>
      <c r="B1226" s="16">
        <v>2016</v>
      </c>
      <c r="C1226" s="16">
        <v>19</v>
      </c>
      <c r="D1226" s="14" t="s">
        <v>80</v>
      </c>
      <c r="E1226" s="16">
        <v>187</v>
      </c>
      <c r="F1226" s="14" t="s">
        <v>179</v>
      </c>
      <c r="G1226" s="16">
        <v>41</v>
      </c>
      <c r="H1226" s="14" t="s">
        <v>186</v>
      </c>
      <c r="I1226" s="16">
        <v>2</v>
      </c>
      <c r="J1226" s="14" t="s">
        <v>83</v>
      </c>
      <c r="K1226" s="14" t="s">
        <v>84</v>
      </c>
      <c r="L1226" s="14" t="s">
        <v>85</v>
      </c>
      <c r="M1226" s="23">
        <v>0.8</v>
      </c>
      <c r="N1226" s="16">
        <v>378</v>
      </c>
      <c r="O1226" s="16">
        <v>322</v>
      </c>
      <c r="P1226" s="16">
        <v>12</v>
      </c>
      <c r="Q1226" s="16">
        <v>672</v>
      </c>
      <c r="R1226" s="16">
        <v>15</v>
      </c>
      <c r="S1226" s="14" t="s">
        <v>86</v>
      </c>
      <c r="T1226" s="16">
        <v>49931</v>
      </c>
      <c r="U1226" s="16">
        <v>0</v>
      </c>
      <c r="V1226" s="18">
        <v>29740287</v>
      </c>
      <c r="W1226" s="18">
        <v>1433734</v>
      </c>
      <c r="X1226" s="18">
        <v>751530</v>
      </c>
      <c r="Y1226" s="18">
        <v>0</v>
      </c>
      <c r="Z1226" s="18">
        <v>0</v>
      </c>
      <c r="AA1226" s="18">
        <v>0</v>
      </c>
      <c r="AB1226" s="18">
        <v>43287</v>
      </c>
      <c r="AC1226" s="23">
        <v>0.03</v>
      </c>
      <c r="AD1226" s="14" t="str">
        <f>IF(E1226=113,"Linn","Iowa ex-Linn")</f>
        <v>Iowa ex-Linn</v>
      </c>
      <c r="AE1226" s="23">
        <f>IFERROR(AB1226/W1226,"N/M")</f>
        <v>0.030191792898822237</v>
      </c>
      <c r="AF1226" s="14" t="str">
        <f>B1226&amp;"|"&amp;TEXT(E1226,"000")&amp;"|"&amp;TEXT(M1226,"0.0000")</f>
        <v>2016|187|0.8000</v>
      </c>
      <c r="AG1226" s="22" t="str">
        <f>IF(AND(B1226&gt;=2015,B1226&lt;=2024,C1226=19,G1226=41,I1226=2,K1226="A",L1226="RBUP",M1226&gt;=0.5,M1226&lt;=0.85),"IN","OUT")</f>
        <v>IN</v>
      </c>
    </row>
    <row r="1227" spans="1:33">
      <c r="A1227" s="14" t="s">
        <v>185</v>
      </c>
      <c r="B1227" s="16">
        <v>2016</v>
      </c>
      <c r="C1227" s="16">
        <v>19</v>
      </c>
      <c r="D1227" s="14" t="s">
        <v>80</v>
      </c>
      <c r="E1227" s="16">
        <v>187</v>
      </c>
      <c r="F1227" s="14" t="s">
        <v>179</v>
      </c>
      <c r="G1227" s="16">
        <v>41</v>
      </c>
      <c r="H1227" s="14" t="s">
        <v>186</v>
      </c>
      <c r="I1227" s="16">
        <v>2</v>
      </c>
      <c r="J1227" s="14" t="s">
        <v>83</v>
      </c>
      <c r="K1227" s="14" t="s">
        <v>84</v>
      </c>
      <c r="L1227" s="14" t="s">
        <v>85</v>
      </c>
      <c r="M1227" s="23">
        <v>0.85</v>
      </c>
      <c r="N1227" s="16">
        <v>604</v>
      </c>
      <c r="O1227" s="16">
        <v>536</v>
      </c>
      <c r="P1227" s="16">
        <v>66</v>
      </c>
      <c r="Q1227" s="16">
        <v>1359</v>
      </c>
      <c r="R1227" s="16">
        <v>88</v>
      </c>
      <c r="S1227" s="14" t="s">
        <v>86</v>
      </c>
      <c r="T1227" s="16">
        <v>128736</v>
      </c>
      <c r="U1227" s="16">
        <v>0</v>
      </c>
      <c r="V1227" s="18">
        <v>81183853</v>
      </c>
      <c r="W1227" s="18">
        <v>4611711</v>
      </c>
      <c r="X1227" s="18">
        <v>1972880</v>
      </c>
      <c r="Y1227" s="18">
        <v>0</v>
      </c>
      <c r="Z1227" s="18">
        <v>0</v>
      </c>
      <c r="AA1227" s="18">
        <v>0</v>
      </c>
      <c r="AB1227" s="18">
        <v>294201</v>
      </c>
      <c r="AC1227" s="23">
        <v>0.06</v>
      </c>
      <c r="AD1227" s="14" t="str">
        <f>IF(E1227=113,"Linn","Iowa ex-Linn")</f>
        <v>Iowa ex-Linn</v>
      </c>
      <c r="AE1227" s="23">
        <f>IFERROR(AB1227/W1227,"N/M")</f>
        <v>0.063794327094651</v>
      </c>
      <c r="AF1227" s="14" t="str">
        <f>B1227&amp;"|"&amp;TEXT(E1227,"000")&amp;"|"&amp;TEXT(M1227,"0.0000")</f>
        <v>2016|187|0.8500</v>
      </c>
      <c r="AG1227" s="22" t="str">
        <f>IF(AND(B1227&gt;=2015,B1227&lt;=2024,C1227=19,G1227=41,I1227=2,K1227="A",L1227="RBUP",M1227&gt;=0.5,M1227&lt;=0.85),"IN","OUT")</f>
        <v>IN</v>
      </c>
    </row>
    <row r="1228" spans="1:33">
      <c r="A1228" s="14" t="s">
        <v>185</v>
      </c>
      <c r="B1228" s="16">
        <v>2016</v>
      </c>
      <c r="C1228" s="16">
        <v>19</v>
      </c>
      <c r="D1228" s="14" t="s">
        <v>80</v>
      </c>
      <c r="E1228" s="16">
        <v>189</v>
      </c>
      <c r="F1228" s="14" t="s">
        <v>180</v>
      </c>
      <c r="G1228" s="16">
        <v>41</v>
      </c>
      <c r="H1228" s="14" t="s">
        <v>186</v>
      </c>
      <c r="I1228" s="16">
        <v>2</v>
      </c>
      <c r="J1228" s="14" t="s">
        <v>83</v>
      </c>
      <c r="K1228" s="14" t="s">
        <v>84</v>
      </c>
      <c r="L1228" s="14" t="s">
        <v>85</v>
      </c>
      <c r="M1228" s="23">
        <v>0.5</v>
      </c>
      <c r="N1228" s="16">
        <v>3</v>
      </c>
      <c r="O1228" s="16">
        <v>3</v>
      </c>
      <c r="P1228" s="16">
        <v>0</v>
      </c>
      <c r="Q1228" s="16">
        <v>3</v>
      </c>
      <c r="R1228" s="16">
        <v>0</v>
      </c>
      <c r="S1228" s="14" t="s">
        <v>86</v>
      </c>
      <c r="T1228" s="16">
        <v>413</v>
      </c>
      <c r="U1228" s="16">
        <v>0</v>
      </c>
      <c r="V1228" s="18">
        <v>154358</v>
      </c>
      <c r="W1228" s="18">
        <v>744</v>
      </c>
      <c r="X1228" s="18">
        <v>522</v>
      </c>
      <c r="Y1228" s="18">
        <v>0</v>
      </c>
      <c r="Z1228" s="18">
        <v>0</v>
      </c>
      <c r="AA1228" s="18">
        <v>0</v>
      </c>
      <c r="AB1228" s="18">
        <v>0</v>
      </c>
      <c r="AC1228" s="23">
        <v>0</v>
      </c>
      <c r="AD1228" s="14" t="str">
        <f>IF(E1228=113,"Linn","Iowa ex-Linn")</f>
        <v>Iowa ex-Linn</v>
      </c>
      <c r="AE1228" s="23">
        <f>IFERROR(AB1228/W1228,"N/M")</f>
        <v>0.0</v>
      </c>
      <c r="AF1228" s="14" t="str">
        <f>B1228&amp;"|"&amp;TEXT(E1228,"000")&amp;"|"&amp;TEXT(M1228,"0.0000")</f>
        <v>2016|189|0.5000</v>
      </c>
      <c r="AG1228" s="22" t="str">
        <f>IF(AND(B1228&gt;=2015,B1228&lt;=2024,C1228=19,G1228=41,I1228=2,K1228="A",L1228="RBUP",M1228&gt;=0.5,M1228&lt;=0.85),"IN","OUT")</f>
        <v>IN</v>
      </c>
    </row>
    <row r="1229" spans="1:33">
      <c r="A1229" s="14" t="s">
        <v>185</v>
      </c>
      <c r="B1229" s="16">
        <v>2016</v>
      </c>
      <c r="C1229" s="16">
        <v>19</v>
      </c>
      <c r="D1229" s="14" t="s">
        <v>80</v>
      </c>
      <c r="E1229" s="16">
        <v>189</v>
      </c>
      <c r="F1229" s="14" t="s">
        <v>180</v>
      </c>
      <c r="G1229" s="16">
        <v>41</v>
      </c>
      <c r="H1229" s="14" t="s">
        <v>186</v>
      </c>
      <c r="I1229" s="16">
        <v>2</v>
      </c>
      <c r="J1229" s="14" t="s">
        <v>83</v>
      </c>
      <c r="K1229" s="14" t="s">
        <v>84</v>
      </c>
      <c r="L1229" s="14" t="s">
        <v>85</v>
      </c>
      <c r="M1229" s="23">
        <v>0.65</v>
      </c>
      <c r="N1229" s="16">
        <v>3</v>
      </c>
      <c r="O1229" s="16">
        <v>3</v>
      </c>
      <c r="P1229" s="16">
        <v>0</v>
      </c>
      <c r="Q1229" s="16">
        <v>3</v>
      </c>
      <c r="R1229" s="16">
        <v>0</v>
      </c>
      <c r="S1229" s="14" t="s">
        <v>86</v>
      </c>
      <c r="T1229" s="16">
        <v>260</v>
      </c>
      <c r="U1229" s="16">
        <v>0</v>
      </c>
      <c r="V1229" s="18">
        <v>121945</v>
      </c>
      <c r="W1229" s="18">
        <v>1676</v>
      </c>
      <c r="X1229" s="18">
        <v>989</v>
      </c>
      <c r="Y1229" s="18">
        <v>0</v>
      </c>
      <c r="Z1229" s="18">
        <v>0</v>
      </c>
      <c r="AA1229" s="18">
        <v>0</v>
      </c>
      <c r="AB1229" s="18">
        <v>0</v>
      </c>
      <c r="AC1229" s="23">
        <v>0</v>
      </c>
      <c r="AD1229" s="14" t="str">
        <f>IF(E1229=113,"Linn","Iowa ex-Linn")</f>
        <v>Iowa ex-Linn</v>
      </c>
      <c r="AE1229" s="23">
        <f>IFERROR(AB1229/W1229,"N/M")</f>
        <v>0.0</v>
      </c>
      <c r="AF1229" s="14" t="str">
        <f>B1229&amp;"|"&amp;TEXT(E1229,"000")&amp;"|"&amp;TEXT(M1229,"0.0000")</f>
        <v>2016|189|0.6500</v>
      </c>
      <c r="AG1229" s="22" t="str">
        <f>IF(AND(B1229&gt;=2015,B1229&lt;=2024,C1229=19,G1229=41,I1229=2,K1229="A",L1229="RBUP",M1229&gt;=0.5,M1229&lt;=0.85),"IN","OUT")</f>
        <v>IN</v>
      </c>
    </row>
    <row r="1230" spans="1:33">
      <c r="A1230" s="14" t="s">
        <v>185</v>
      </c>
      <c r="B1230" s="16">
        <v>2016</v>
      </c>
      <c r="C1230" s="16">
        <v>19</v>
      </c>
      <c r="D1230" s="14" t="s">
        <v>80</v>
      </c>
      <c r="E1230" s="16">
        <v>189</v>
      </c>
      <c r="F1230" s="14" t="s">
        <v>180</v>
      </c>
      <c r="G1230" s="16">
        <v>41</v>
      </c>
      <c r="H1230" s="14" t="s">
        <v>186</v>
      </c>
      <c r="I1230" s="16">
        <v>2</v>
      </c>
      <c r="J1230" s="14" t="s">
        <v>83</v>
      </c>
      <c r="K1230" s="14" t="s">
        <v>84</v>
      </c>
      <c r="L1230" s="14" t="s">
        <v>85</v>
      </c>
      <c r="M1230" s="23">
        <v>0.7</v>
      </c>
      <c r="N1230" s="16">
        <v>12</v>
      </c>
      <c r="O1230" s="16">
        <v>9</v>
      </c>
      <c r="P1230" s="16">
        <v>0</v>
      </c>
      <c r="Q1230" s="16">
        <v>11</v>
      </c>
      <c r="R1230" s="16">
        <v>0</v>
      </c>
      <c r="S1230" s="14" t="s">
        <v>86</v>
      </c>
      <c r="T1230" s="16">
        <v>1039</v>
      </c>
      <c r="U1230" s="16">
        <v>0</v>
      </c>
      <c r="V1230" s="18">
        <v>481709</v>
      </c>
      <c r="W1230" s="18">
        <v>10782</v>
      </c>
      <c r="X1230" s="18">
        <v>6957</v>
      </c>
      <c r="Y1230" s="18">
        <v>0</v>
      </c>
      <c r="Z1230" s="18">
        <v>0</v>
      </c>
      <c r="AA1230" s="18">
        <v>0</v>
      </c>
      <c r="AB1230" s="18">
        <v>0</v>
      </c>
      <c r="AC1230" s="23">
        <v>0</v>
      </c>
      <c r="AD1230" s="14" t="str">
        <f>IF(E1230=113,"Linn","Iowa ex-Linn")</f>
        <v>Iowa ex-Linn</v>
      </c>
      <c r="AE1230" s="23">
        <f>IFERROR(AB1230/W1230,"N/M")</f>
        <v>0.0</v>
      </c>
      <c r="AF1230" s="14" t="str">
        <f>B1230&amp;"|"&amp;TEXT(E1230,"000")&amp;"|"&amp;TEXT(M1230,"0.0000")</f>
        <v>2016|189|0.7000</v>
      </c>
      <c r="AG1230" s="22" t="str">
        <f>IF(AND(B1230&gt;=2015,B1230&lt;=2024,C1230=19,G1230=41,I1230=2,K1230="A",L1230="RBUP",M1230&gt;=0.5,M1230&lt;=0.85),"IN","OUT")</f>
        <v>IN</v>
      </c>
    </row>
    <row r="1231" spans="1:33">
      <c r="A1231" s="14" t="s">
        <v>185</v>
      </c>
      <c r="B1231" s="16">
        <v>2016</v>
      </c>
      <c r="C1231" s="16">
        <v>19</v>
      </c>
      <c r="D1231" s="14" t="s">
        <v>80</v>
      </c>
      <c r="E1231" s="16">
        <v>189</v>
      </c>
      <c r="F1231" s="14" t="s">
        <v>180</v>
      </c>
      <c r="G1231" s="16">
        <v>41</v>
      </c>
      <c r="H1231" s="14" t="s">
        <v>186</v>
      </c>
      <c r="I1231" s="16">
        <v>2</v>
      </c>
      <c r="J1231" s="14" t="s">
        <v>83</v>
      </c>
      <c r="K1231" s="14" t="s">
        <v>84</v>
      </c>
      <c r="L1231" s="14" t="s">
        <v>85</v>
      </c>
      <c r="M1231" s="23">
        <v>0.75</v>
      </c>
      <c r="N1231" s="16">
        <v>68</v>
      </c>
      <c r="O1231" s="16">
        <v>56</v>
      </c>
      <c r="P1231" s="16">
        <v>0</v>
      </c>
      <c r="Q1231" s="16">
        <v>75</v>
      </c>
      <c r="R1231" s="16">
        <v>0</v>
      </c>
      <c r="S1231" s="14" t="s">
        <v>86</v>
      </c>
      <c r="T1231" s="16">
        <v>8449</v>
      </c>
      <c r="U1231" s="16">
        <v>0</v>
      </c>
      <c r="V1231" s="18">
        <v>4470721</v>
      </c>
      <c r="W1231" s="18">
        <v>126999</v>
      </c>
      <c r="X1231" s="18">
        <v>85003</v>
      </c>
      <c r="Y1231" s="18">
        <v>0</v>
      </c>
      <c r="Z1231" s="18">
        <v>0</v>
      </c>
      <c r="AA1231" s="18">
        <v>0</v>
      </c>
      <c r="AB1231" s="18">
        <v>0</v>
      </c>
      <c r="AC1231" s="23">
        <v>0</v>
      </c>
      <c r="AD1231" s="14" t="str">
        <f>IF(E1231=113,"Linn","Iowa ex-Linn")</f>
        <v>Iowa ex-Linn</v>
      </c>
      <c r="AE1231" s="23">
        <f>IFERROR(AB1231/W1231,"N/M")</f>
        <v>0.0</v>
      </c>
      <c r="AF1231" s="14" t="str">
        <f>B1231&amp;"|"&amp;TEXT(E1231,"000")&amp;"|"&amp;TEXT(M1231,"0.0000")</f>
        <v>2016|189|0.7500</v>
      </c>
      <c r="AG1231" s="22" t="str">
        <f>IF(AND(B1231&gt;=2015,B1231&lt;=2024,C1231=19,G1231=41,I1231=2,K1231="A",L1231="RBUP",M1231&gt;=0.5,M1231&lt;=0.85),"IN","OUT")</f>
        <v>IN</v>
      </c>
    </row>
    <row r="1232" spans="1:33">
      <c r="A1232" s="14" t="s">
        <v>185</v>
      </c>
      <c r="B1232" s="16">
        <v>2016</v>
      </c>
      <c r="C1232" s="16">
        <v>19</v>
      </c>
      <c r="D1232" s="14" t="s">
        <v>80</v>
      </c>
      <c r="E1232" s="16">
        <v>189</v>
      </c>
      <c r="F1232" s="14" t="s">
        <v>180</v>
      </c>
      <c r="G1232" s="16">
        <v>41</v>
      </c>
      <c r="H1232" s="14" t="s">
        <v>186</v>
      </c>
      <c r="I1232" s="16">
        <v>2</v>
      </c>
      <c r="J1232" s="14" t="s">
        <v>83</v>
      </c>
      <c r="K1232" s="14" t="s">
        <v>84</v>
      </c>
      <c r="L1232" s="14" t="s">
        <v>85</v>
      </c>
      <c r="M1232" s="23">
        <v>0.8</v>
      </c>
      <c r="N1232" s="16">
        <v>262</v>
      </c>
      <c r="O1232" s="16">
        <v>217</v>
      </c>
      <c r="P1232" s="16">
        <v>19</v>
      </c>
      <c r="Q1232" s="16">
        <v>359</v>
      </c>
      <c r="R1232" s="16">
        <v>21</v>
      </c>
      <c r="S1232" s="14" t="s">
        <v>86</v>
      </c>
      <c r="T1232" s="16">
        <v>57202</v>
      </c>
      <c r="U1232" s="16">
        <v>0</v>
      </c>
      <c r="V1232" s="18">
        <v>33689094</v>
      </c>
      <c r="W1232" s="18">
        <v>1304137</v>
      </c>
      <c r="X1232" s="18">
        <v>782575</v>
      </c>
      <c r="Y1232" s="18">
        <v>0</v>
      </c>
      <c r="Z1232" s="18">
        <v>0</v>
      </c>
      <c r="AA1232" s="18">
        <v>0</v>
      </c>
      <c r="AB1232" s="18">
        <v>150689</v>
      </c>
      <c r="AC1232" s="23">
        <v>0.12</v>
      </c>
      <c r="AD1232" s="14" t="str">
        <f>IF(E1232=113,"Linn","Iowa ex-Linn")</f>
        <v>Iowa ex-Linn</v>
      </c>
      <c r="AE1232" s="23">
        <f>IFERROR(AB1232/W1232,"N/M")</f>
        <v>0.11554690956548276</v>
      </c>
      <c r="AF1232" s="14" t="str">
        <f>B1232&amp;"|"&amp;TEXT(E1232,"000")&amp;"|"&amp;TEXT(M1232,"0.0000")</f>
        <v>2016|189|0.8000</v>
      </c>
      <c r="AG1232" s="22" t="str">
        <f>IF(AND(B1232&gt;=2015,B1232&lt;=2024,C1232=19,G1232=41,I1232=2,K1232="A",L1232="RBUP",M1232&gt;=0.5,M1232&lt;=0.85),"IN","OUT")</f>
        <v>IN</v>
      </c>
    </row>
    <row r="1233" spans="1:33">
      <c r="A1233" s="14" t="s">
        <v>185</v>
      </c>
      <c r="B1233" s="16">
        <v>2016</v>
      </c>
      <c r="C1233" s="16">
        <v>19</v>
      </c>
      <c r="D1233" s="14" t="s">
        <v>80</v>
      </c>
      <c r="E1233" s="16">
        <v>189</v>
      </c>
      <c r="F1233" s="14" t="s">
        <v>180</v>
      </c>
      <c r="G1233" s="16">
        <v>41</v>
      </c>
      <c r="H1233" s="14" t="s">
        <v>186</v>
      </c>
      <c r="I1233" s="16">
        <v>2</v>
      </c>
      <c r="J1233" s="14" t="s">
        <v>83</v>
      </c>
      <c r="K1233" s="14" t="s">
        <v>84</v>
      </c>
      <c r="L1233" s="14" t="s">
        <v>85</v>
      </c>
      <c r="M1233" s="23">
        <v>0.85</v>
      </c>
      <c r="N1233" s="16">
        <v>200</v>
      </c>
      <c r="O1233" s="16">
        <v>171</v>
      </c>
      <c r="P1233" s="16">
        <v>11</v>
      </c>
      <c r="Q1233" s="16">
        <v>252</v>
      </c>
      <c r="R1233" s="16">
        <v>17</v>
      </c>
      <c r="S1233" s="14" t="s">
        <v>86</v>
      </c>
      <c r="T1233" s="16">
        <v>52398</v>
      </c>
      <c r="U1233" s="16">
        <v>0</v>
      </c>
      <c r="V1233" s="18">
        <v>32332237</v>
      </c>
      <c r="W1233" s="18">
        <v>1566923</v>
      </c>
      <c r="X1233" s="18">
        <v>756622</v>
      </c>
      <c r="Y1233" s="18">
        <v>0</v>
      </c>
      <c r="Z1233" s="18">
        <v>0</v>
      </c>
      <c r="AA1233" s="18">
        <v>0</v>
      </c>
      <c r="AB1233" s="18">
        <v>335153</v>
      </c>
      <c r="AC1233" s="23">
        <v>0.21</v>
      </c>
      <c r="AD1233" s="14" t="str">
        <f>IF(E1233=113,"Linn","Iowa ex-Linn")</f>
        <v>Iowa ex-Linn</v>
      </c>
      <c r="AE1233" s="23">
        <f>IFERROR(AB1233/W1233,"N/M")</f>
        <v>0.21389245036290871</v>
      </c>
      <c r="AF1233" s="14" t="str">
        <f>B1233&amp;"|"&amp;TEXT(E1233,"000")&amp;"|"&amp;TEXT(M1233,"0.0000")</f>
        <v>2016|189|0.8500</v>
      </c>
      <c r="AG1233" s="22" t="str">
        <f>IF(AND(B1233&gt;=2015,B1233&lt;=2024,C1233=19,G1233=41,I1233=2,K1233="A",L1233="RBUP",M1233&gt;=0.5,M1233&lt;=0.85),"IN","OUT")</f>
        <v>IN</v>
      </c>
    </row>
    <row r="1234" spans="1:33">
      <c r="A1234" s="14" t="s">
        <v>185</v>
      </c>
      <c r="B1234" s="16">
        <v>2016</v>
      </c>
      <c r="C1234" s="16">
        <v>19</v>
      </c>
      <c r="D1234" s="14" t="s">
        <v>80</v>
      </c>
      <c r="E1234" s="16">
        <v>191</v>
      </c>
      <c r="F1234" s="14" t="s">
        <v>181</v>
      </c>
      <c r="G1234" s="16">
        <v>41</v>
      </c>
      <c r="H1234" s="14" t="s">
        <v>186</v>
      </c>
      <c r="I1234" s="16">
        <v>2</v>
      </c>
      <c r="J1234" s="14" t="s">
        <v>83</v>
      </c>
      <c r="K1234" s="14" t="s">
        <v>84</v>
      </c>
      <c r="L1234" s="14" t="s">
        <v>85</v>
      </c>
      <c r="M1234" s="23">
        <v>0.5</v>
      </c>
      <c r="N1234" s="16">
        <v>1</v>
      </c>
      <c r="O1234" s="16">
        <v>1</v>
      </c>
      <c r="P1234" s="16">
        <v>0</v>
      </c>
      <c r="Q1234" s="16">
        <v>1</v>
      </c>
      <c r="R1234" s="16">
        <v>0</v>
      </c>
      <c r="S1234" s="14" t="s">
        <v>86</v>
      </c>
      <c r="T1234" s="16">
        <v>61</v>
      </c>
      <c r="U1234" s="16">
        <v>0</v>
      </c>
      <c r="V1234" s="18">
        <v>22178</v>
      </c>
      <c r="W1234" s="18">
        <v>268</v>
      </c>
      <c r="X1234" s="18">
        <v>179</v>
      </c>
      <c r="Y1234" s="18">
        <v>0</v>
      </c>
      <c r="Z1234" s="18">
        <v>0</v>
      </c>
      <c r="AA1234" s="18">
        <v>0</v>
      </c>
      <c r="AB1234" s="18">
        <v>0</v>
      </c>
      <c r="AC1234" s="23">
        <v>0</v>
      </c>
      <c r="AD1234" s="14" t="str">
        <f>IF(E1234=113,"Linn","Iowa ex-Linn")</f>
        <v>Iowa ex-Linn</v>
      </c>
      <c r="AE1234" s="23">
        <f>IFERROR(AB1234/W1234,"N/M")</f>
        <v>0.0</v>
      </c>
      <c r="AF1234" s="14" t="str">
        <f>B1234&amp;"|"&amp;TEXT(E1234,"000")&amp;"|"&amp;TEXT(M1234,"0.0000")</f>
        <v>2016|191|0.5000</v>
      </c>
      <c r="AG1234" s="22" t="str">
        <f>IF(AND(B1234&gt;=2015,B1234&lt;=2024,C1234=19,G1234=41,I1234=2,K1234="A",L1234="RBUP",M1234&gt;=0.5,M1234&lt;=0.85),"IN","OUT")</f>
        <v>IN</v>
      </c>
    </row>
    <row r="1235" spans="1:33">
      <c r="A1235" s="14" t="s">
        <v>185</v>
      </c>
      <c r="B1235" s="16">
        <v>2016</v>
      </c>
      <c r="C1235" s="16">
        <v>19</v>
      </c>
      <c r="D1235" s="14" t="s">
        <v>80</v>
      </c>
      <c r="E1235" s="16">
        <v>191</v>
      </c>
      <c r="F1235" s="14" t="s">
        <v>181</v>
      </c>
      <c r="G1235" s="16">
        <v>41</v>
      </c>
      <c r="H1235" s="14" t="s">
        <v>186</v>
      </c>
      <c r="I1235" s="16">
        <v>2</v>
      </c>
      <c r="J1235" s="14" t="s">
        <v>83</v>
      </c>
      <c r="K1235" s="14" t="s">
        <v>84</v>
      </c>
      <c r="L1235" s="14" t="s">
        <v>85</v>
      </c>
      <c r="M1235" s="23">
        <v>0.55</v>
      </c>
      <c r="N1235" s="16">
        <v>1</v>
      </c>
      <c r="O1235" s="16">
        <v>1</v>
      </c>
      <c r="P1235" s="16">
        <v>0</v>
      </c>
      <c r="Q1235" s="16">
        <v>1</v>
      </c>
      <c r="R1235" s="16">
        <v>0</v>
      </c>
      <c r="S1235" s="14" t="s">
        <v>86</v>
      </c>
      <c r="T1235" s="16">
        <v>37</v>
      </c>
      <c r="U1235" s="16">
        <v>0</v>
      </c>
      <c r="V1235" s="18">
        <v>11751</v>
      </c>
      <c r="W1235" s="18">
        <v>191</v>
      </c>
      <c r="X1235" s="18">
        <v>122</v>
      </c>
      <c r="Y1235" s="18">
        <v>0</v>
      </c>
      <c r="Z1235" s="18">
        <v>0</v>
      </c>
      <c r="AA1235" s="18">
        <v>0</v>
      </c>
      <c r="AB1235" s="18">
        <v>0</v>
      </c>
      <c r="AC1235" s="23">
        <v>0</v>
      </c>
      <c r="AD1235" s="14" t="str">
        <f>IF(E1235=113,"Linn","Iowa ex-Linn")</f>
        <v>Iowa ex-Linn</v>
      </c>
      <c r="AE1235" s="23">
        <f>IFERROR(AB1235/W1235,"N/M")</f>
        <v>0.0</v>
      </c>
      <c r="AF1235" s="14" t="str">
        <f>B1235&amp;"|"&amp;TEXT(E1235,"000")&amp;"|"&amp;TEXT(M1235,"0.0000")</f>
        <v>2016|191|0.5500</v>
      </c>
      <c r="AG1235" s="22" t="str">
        <f>IF(AND(B1235&gt;=2015,B1235&lt;=2024,C1235=19,G1235=41,I1235=2,K1235="A",L1235="RBUP",M1235&gt;=0.5,M1235&lt;=0.85),"IN","OUT")</f>
        <v>IN</v>
      </c>
    </row>
    <row r="1236" spans="1:33">
      <c r="A1236" s="14" t="s">
        <v>185</v>
      </c>
      <c r="B1236" s="16">
        <v>2016</v>
      </c>
      <c r="C1236" s="16">
        <v>19</v>
      </c>
      <c r="D1236" s="14" t="s">
        <v>80</v>
      </c>
      <c r="E1236" s="16">
        <v>191</v>
      </c>
      <c r="F1236" s="14" t="s">
        <v>181</v>
      </c>
      <c r="G1236" s="16">
        <v>41</v>
      </c>
      <c r="H1236" s="14" t="s">
        <v>186</v>
      </c>
      <c r="I1236" s="16">
        <v>2</v>
      </c>
      <c r="J1236" s="14" t="s">
        <v>83</v>
      </c>
      <c r="K1236" s="14" t="s">
        <v>84</v>
      </c>
      <c r="L1236" s="14" t="s">
        <v>85</v>
      </c>
      <c r="M1236" s="23">
        <v>0.65</v>
      </c>
      <c r="N1236" s="16">
        <v>9</v>
      </c>
      <c r="O1236" s="16">
        <v>5</v>
      </c>
      <c r="P1236" s="16">
        <v>1</v>
      </c>
      <c r="Q1236" s="16">
        <v>13</v>
      </c>
      <c r="R1236" s="16">
        <v>2</v>
      </c>
      <c r="S1236" s="14" t="s">
        <v>86</v>
      </c>
      <c r="T1236" s="16">
        <v>980</v>
      </c>
      <c r="U1236" s="16">
        <v>0</v>
      </c>
      <c r="V1236" s="18">
        <v>532663</v>
      </c>
      <c r="W1236" s="18">
        <v>22179</v>
      </c>
      <c r="X1236" s="18">
        <v>13085</v>
      </c>
      <c r="Y1236" s="18">
        <v>0</v>
      </c>
      <c r="Z1236" s="18">
        <v>0</v>
      </c>
      <c r="AA1236" s="18">
        <v>0</v>
      </c>
      <c r="AB1236" s="18">
        <v>28462</v>
      </c>
      <c r="AC1236" s="23">
        <v>1.28</v>
      </c>
      <c r="AD1236" s="14" t="str">
        <f>IF(E1236=113,"Linn","Iowa ex-Linn")</f>
        <v>Iowa ex-Linn</v>
      </c>
      <c r="AE1236" s="23">
        <f>IFERROR(AB1236/W1236,"N/M")</f>
        <v>1.283285991252987</v>
      </c>
      <c r="AF1236" s="14" t="str">
        <f>B1236&amp;"|"&amp;TEXT(E1236,"000")&amp;"|"&amp;TEXT(M1236,"0.0000")</f>
        <v>2016|191|0.6500</v>
      </c>
      <c r="AG1236" s="22" t="str">
        <f>IF(AND(B1236&gt;=2015,B1236&lt;=2024,C1236=19,G1236=41,I1236=2,K1236="A",L1236="RBUP",M1236&gt;=0.5,M1236&lt;=0.85),"IN","OUT")</f>
        <v>IN</v>
      </c>
    </row>
    <row r="1237" spans="1:33">
      <c r="A1237" s="14" t="s">
        <v>185</v>
      </c>
      <c r="B1237" s="16">
        <v>2016</v>
      </c>
      <c r="C1237" s="16">
        <v>19</v>
      </c>
      <c r="D1237" s="14" t="s">
        <v>80</v>
      </c>
      <c r="E1237" s="16">
        <v>191</v>
      </c>
      <c r="F1237" s="14" t="s">
        <v>181</v>
      </c>
      <c r="G1237" s="16">
        <v>41</v>
      </c>
      <c r="H1237" s="14" t="s">
        <v>186</v>
      </c>
      <c r="I1237" s="16">
        <v>2</v>
      </c>
      <c r="J1237" s="14" t="s">
        <v>83</v>
      </c>
      <c r="K1237" s="14" t="s">
        <v>84</v>
      </c>
      <c r="L1237" s="14" t="s">
        <v>85</v>
      </c>
      <c r="M1237" s="23">
        <v>0.7</v>
      </c>
      <c r="N1237" s="16">
        <v>31</v>
      </c>
      <c r="O1237" s="16">
        <v>25</v>
      </c>
      <c r="P1237" s="16">
        <v>1</v>
      </c>
      <c r="Q1237" s="16">
        <v>31</v>
      </c>
      <c r="R1237" s="16">
        <v>1</v>
      </c>
      <c r="S1237" s="14" t="s">
        <v>86</v>
      </c>
      <c r="T1237" s="16">
        <v>3039</v>
      </c>
      <c r="U1237" s="16">
        <v>0</v>
      </c>
      <c r="V1237" s="18">
        <v>1537754</v>
      </c>
      <c r="W1237" s="18">
        <v>57096</v>
      </c>
      <c r="X1237" s="18">
        <v>39024</v>
      </c>
      <c r="Y1237" s="18">
        <v>0</v>
      </c>
      <c r="Z1237" s="18">
        <v>0</v>
      </c>
      <c r="AA1237" s="18">
        <v>0</v>
      </c>
      <c r="AB1237" s="18">
        <v>23493</v>
      </c>
      <c r="AC1237" s="23">
        <v>0.41</v>
      </c>
      <c r="AD1237" s="14" t="str">
        <f>IF(E1237=113,"Linn","Iowa ex-Linn")</f>
        <v>Iowa ex-Linn</v>
      </c>
      <c r="AE1237" s="23">
        <f>IFERROR(AB1237/W1237,"N/M")</f>
        <v>0.4114649012189996</v>
      </c>
      <c r="AF1237" s="14" t="str">
        <f>B1237&amp;"|"&amp;TEXT(E1237,"000")&amp;"|"&amp;TEXT(M1237,"0.0000")</f>
        <v>2016|191|0.7000</v>
      </c>
      <c r="AG1237" s="22" t="str">
        <f>IF(AND(B1237&gt;=2015,B1237&lt;=2024,C1237=19,G1237=41,I1237=2,K1237="A",L1237="RBUP",M1237&gt;=0.5,M1237&lt;=0.85),"IN","OUT")</f>
        <v>IN</v>
      </c>
    </row>
    <row r="1238" spans="1:33">
      <c r="A1238" s="14" t="s">
        <v>185</v>
      </c>
      <c r="B1238" s="16">
        <v>2016</v>
      </c>
      <c r="C1238" s="16">
        <v>19</v>
      </c>
      <c r="D1238" s="14" t="s">
        <v>80</v>
      </c>
      <c r="E1238" s="16">
        <v>191</v>
      </c>
      <c r="F1238" s="14" t="s">
        <v>181</v>
      </c>
      <c r="G1238" s="16">
        <v>41</v>
      </c>
      <c r="H1238" s="14" t="s">
        <v>186</v>
      </c>
      <c r="I1238" s="16">
        <v>2</v>
      </c>
      <c r="J1238" s="14" t="s">
        <v>83</v>
      </c>
      <c r="K1238" s="14" t="s">
        <v>84</v>
      </c>
      <c r="L1238" s="14" t="s">
        <v>85</v>
      </c>
      <c r="M1238" s="23">
        <v>0.75</v>
      </c>
      <c r="N1238" s="16">
        <v>143</v>
      </c>
      <c r="O1238" s="16">
        <v>131</v>
      </c>
      <c r="P1238" s="16">
        <v>1</v>
      </c>
      <c r="Q1238" s="16">
        <v>155</v>
      </c>
      <c r="R1238" s="16">
        <v>1</v>
      </c>
      <c r="S1238" s="14" t="s">
        <v>86</v>
      </c>
      <c r="T1238" s="16">
        <v>22739</v>
      </c>
      <c r="U1238" s="16">
        <v>0</v>
      </c>
      <c r="V1238" s="18">
        <v>12449670</v>
      </c>
      <c r="W1238" s="18">
        <v>532601</v>
      </c>
      <c r="X1238" s="18">
        <v>370653</v>
      </c>
      <c r="Y1238" s="18">
        <v>0</v>
      </c>
      <c r="Z1238" s="18">
        <v>0</v>
      </c>
      <c r="AA1238" s="18">
        <v>0</v>
      </c>
      <c r="AB1238" s="18">
        <v>4933</v>
      </c>
      <c r="AC1238" s="23">
        <v>0.01</v>
      </c>
      <c r="AD1238" s="14" t="str">
        <f>IF(E1238=113,"Linn","Iowa ex-Linn")</f>
        <v>Iowa ex-Linn</v>
      </c>
      <c r="AE1238" s="23">
        <f>IFERROR(AB1238/W1238,"N/M")</f>
        <v>0.00926209301146637</v>
      </c>
      <c r="AF1238" s="14" t="str">
        <f>B1238&amp;"|"&amp;TEXT(E1238,"000")&amp;"|"&amp;TEXT(M1238,"0.0000")</f>
        <v>2016|191|0.7500</v>
      </c>
      <c r="AG1238" s="22" t="str">
        <f>IF(AND(B1238&gt;=2015,B1238&lt;=2024,C1238=19,G1238=41,I1238=2,K1238="A",L1238="RBUP",M1238&gt;=0.5,M1238&lt;=0.85),"IN","OUT")</f>
        <v>IN</v>
      </c>
    </row>
    <row r="1239" spans="1:33">
      <c r="A1239" s="14" t="s">
        <v>185</v>
      </c>
      <c r="B1239" s="16">
        <v>2016</v>
      </c>
      <c r="C1239" s="16">
        <v>19</v>
      </c>
      <c r="D1239" s="14" t="s">
        <v>80</v>
      </c>
      <c r="E1239" s="16">
        <v>191</v>
      </c>
      <c r="F1239" s="14" t="s">
        <v>181</v>
      </c>
      <c r="G1239" s="16">
        <v>41</v>
      </c>
      <c r="H1239" s="14" t="s">
        <v>186</v>
      </c>
      <c r="I1239" s="16">
        <v>2</v>
      </c>
      <c r="J1239" s="14" t="s">
        <v>83</v>
      </c>
      <c r="K1239" s="14" t="s">
        <v>84</v>
      </c>
      <c r="L1239" s="14" t="s">
        <v>85</v>
      </c>
      <c r="M1239" s="23">
        <v>0.8</v>
      </c>
      <c r="N1239" s="16">
        <v>366</v>
      </c>
      <c r="O1239" s="16">
        <v>330</v>
      </c>
      <c r="P1239" s="16">
        <v>8</v>
      </c>
      <c r="Q1239" s="16">
        <v>407</v>
      </c>
      <c r="R1239" s="16">
        <v>8</v>
      </c>
      <c r="S1239" s="14" t="s">
        <v>86</v>
      </c>
      <c r="T1239" s="16">
        <v>65352</v>
      </c>
      <c r="U1239" s="16">
        <v>0</v>
      </c>
      <c r="V1239" s="18">
        <v>37662843</v>
      </c>
      <c r="W1239" s="18">
        <v>1994588</v>
      </c>
      <c r="X1239" s="18">
        <v>1274446</v>
      </c>
      <c r="Y1239" s="18">
        <v>0</v>
      </c>
      <c r="Z1239" s="18">
        <v>0</v>
      </c>
      <c r="AA1239" s="18">
        <v>0</v>
      </c>
      <c r="AB1239" s="18">
        <v>119770</v>
      </c>
      <c r="AC1239" s="23">
        <v>0.06</v>
      </c>
      <c r="AD1239" s="14" t="str">
        <f>IF(E1239=113,"Linn","Iowa ex-Linn")</f>
        <v>Iowa ex-Linn</v>
      </c>
      <c r="AE1239" s="23">
        <f>IFERROR(AB1239/W1239,"N/M")</f>
        <v>0.06004748850389153</v>
      </c>
      <c r="AF1239" s="14" t="str">
        <f>B1239&amp;"|"&amp;TEXT(E1239,"000")&amp;"|"&amp;TEXT(M1239,"0.0000")</f>
        <v>2016|191|0.8000</v>
      </c>
      <c r="AG1239" s="22" t="str">
        <f>IF(AND(B1239&gt;=2015,B1239&lt;=2024,C1239=19,G1239=41,I1239=2,K1239="A",L1239="RBUP",M1239&gt;=0.5,M1239&lt;=0.85),"IN","OUT")</f>
        <v>IN</v>
      </c>
    </row>
    <row r="1240" spans="1:33">
      <c r="A1240" s="14" t="s">
        <v>185</v>
      </c>
      <c r="B1240" s="16">
        <v>2016</v>
      </c>
      <c r="C1240" s="16">
        <v>19</v>
      </c>
      <c r="D1240" s="14" t="s">
        <v>80</v>
      </c>
      <c r="E1240" s="16">
        <v>191</v>
      </c>
      <c r="F1240" s="14" t="s">
        <v>181</v>
      </c>
      <c r="G1240" s="16">
        <v>41</v>
      </c>
      <c r="H1240" s="14" t="s">
        <v>186</v>
      </c>
      <c r="I1240" s="16">
        <v>2</v>
      </c>
      <c r="J1240" s="14" t="s">
        <v>83</v>
      </c>
      <c r="K1240" s="14" t="s">
        <v>84</v>
      </c>
      <c r="L1240" s="14" t="s">
        <v>85</v>
      </c>
      <c r="M1240" s="23">
        <v>0.85</v>
      </c>
      <c r="N1240" s="16">
        <v>272</v>
      </c>
      <c r="O1240" s="16">
        <v>241</v>
      </c>
      <c r="P1240" s="16">
        <v>8</v>
      </c>
      <c r="Q1240" s="16">
        <v>315</v>
      </c>
      <c r="R1240" s="16">
        <v>9</v>
      </c>
      <c r="S1240" s="14" t="s">
        <v>86</v>
      </c>
      <c r="T1240" s="16">
        <v>55599</v>
      </c>
      <c r="U1240" s="16">
        <v>0</v>
      </c>
      <c r="V1240" s="18">
        <v>34508357</v>
      </c>
      <c r="W1240" s="18">
        <v>2241511</v>
      </c>
      <c r="X1240" s="18">
        <v>1112725</v>
      </c>
      <c r="Y1240" s="18">
        <v>0</v>
      </c>
      <c r="Z1240" s="18">
        <v>0</v>
      </c>
      <c r="AA1240" s="18">
        <v>0</v>
      </c>
      <c r="AB1240" s="18">
        <v>65478</v>
      </c>
      <c r="AC1240" s="23">
        <v>0.03</v>
      </c>
      <c r="AD1240" s="14" t="str">
        <f>IF(E1240=113,"Linn","Iowa ex-Linn")</f>
        <v>Iowa ex-Linn</v>
      </c>
      <c r="AE1240" s="23">
        <f>IFERROR(AB1240/W1240,"N/M")</f>
        <v>0.029211545247826133</v>
      </c>
      <c r="AF1240" s="14" t="str">
        <f>B1240&amp;"|"&amp;TEXT(E1240,"000")&amp;"|"&amp;TEXT(M1240,"0.0000")</f>
        <v>2016|191|0.8500</v>
      </c>
      <c r="AG1240" s="22" t="str">
        <f>IF(AND(B1240&gt;=2015,B1240&lt;=2024,C1240=19,G1240=41,I1240=2,K1240="A",L1240="RBUP",M1240&gt;=0.5,M1240&lt;=0.85),"IN","OUT")</f>
        <v>IN</v>
      </c>
    </row>
    <row r="1241" spans="1:33">
      <c r="A1241" s="14" t="s">
        <v>185</v>
      </c>
      <c r="B1241" s="16">
        <v>2016</v>
      </c>
      <c r="C1241" s="16">
        <v>19</v>
      </c>
      <c r="D1241" s="14" t="s">
        <v>80</v>
      </c>
      <c r="E1241" s="16">
        <v>193</v>
      </c>
      <c r="F1241" s="14" t="s">
        <v>182</v>
      </c>
      <c r="G1241" s="16">
        <v>41</v>
      </c>
      <c r="H1241" s="14" t="s">
        <v>186</v>
      </c>
      <c r="I1241" s="16">
        <v>2</v>
      </c>
      <c r="J1241" s="14" t="s">
        <v>83</v>
      </c>
      <c r="K1241" s="14" t="s">
        <v>84</v>
      </c>
      <c r="L1241" s="14" t="s">
        <v>85</v>
      </c>
      <c r="M1241" s="23">
        <v>0.5</v>
      </c>
      <c r="N1241" s="16">
        <v>2</v>
      </c>
      <c r="O1241" s="16">
        <v>2</v>
      </c>
      <c r="P1241" s="16">
        <v>0</v>
      </c>
      <c r="Q1241" s="16">
        <v>4</v>
      </c>
      <c r="R1241" s="16">
        <v>0</v>
      </c>
      <c r="S1241" s="14" t="s">
        <v>86</v>
      </c>
      <c r="T1241" s="16">
        <v>532</v>
      </c>
      <c r="U1241" s="16">
        <v>0</v>
      </c>
      <c r="V1241" s="18">
        <v>190128</v>
      </c>
      <c r="W1241" s="18">
        <v>2485</v>
      </c>
      <c r="X1241" s="18">
        <v>1872</v>
      </c>
      <c r="Y1241" s="18">
        <v>0</v>
      </c>
      <c r="Z1241" s="18">
        <v>0</v>
      </c>
      <c r="AA1241" s="18">
        <v>0</v>
      </c>
      <c r="AB1241" s="18">
        <v>0</v>
      </c>
      <c r="AC1241" s="23">
        <v>0</v>
      </c>
      <c r="AD1241" s="14" t="str">
        <f>IF(E1241=113,"Linn","Iowa ex-Linn")</f>
        <v>Iowa ex-Linn</v>
      </c>
      <c r="AE1241" s="23">
        <f>IFERROR(AB1241/W1241,"N/M")</f>
        <v>0.0</v>
      </c>
      <c r="AF1241" s="14" t="str">
        <f>B1241&amp;"|"&amp;TEXT(E1241,"000")&amp;"|"&amp;TEXT(M1241,"0.0000")</f>
        <v>2016|193|0.5000</v>
      </c>
      <c r="AG1241" s="22" t="str">
        <f>IF(AND(B1241&gt;=2015,B1241&lt;=2024,C1241=19,G1241=41,I1241=2,K1241="A",L1241="RBUP",M1241&gt;=0.5,M1241&lt;=0.85),"IN","OUT")</f>
        <v>IN</v>
      </c>
    </row>
    <row r="1242" spans="1:33">
      <c r="A1242" s="14" t="s">
        <v>185</v>
      </c>
      <c r="B1242" s="16">
        <v>2016</v>
      </c>
      <c r="C1242" s="16">
        <v>19</v>
      </c>
      <c r="D1242" s="14" t="s">
        <v>80</v>
      </c>
      <c r="E1242" s="16">
        <v>193</v>
      </c>
      <c r="F1242" s="14" t="s">
        <v>182</v>
      </c>
      <c r="G1242" s="16">
        <v>41</v>
      </c>
      <c r="H1242" s="14" t="s">
        <v>186</v>
      </c>
      <c r="I1242" s="16">
        <v>2</v>
      </c>
      <c r="J1242" s="14" t="s">
        <v>83</v>
      </c>
      <c r="K1242" s="14" t="s">
        <v>84</v>
      </c>
      <c r="L1242" s="14" t="s">
        <v>85</v>
      </c>
      <c r="M1242" s="23">
        <v>0.65</v>
      </c>
      <c r="N1242" s="16">
        <v>3</v>
      </c>
      <c r="O1242" s="16">
        <v>1</v>
      </c>
      <c r="P1242" s="16">
        <v>0</v>
      </c>
      <c r="Q1242" s="16">
        <v>1</v>
      </c>
      <c r="R1242" s="16">
        <v>0</v>
      </c>
      <c r="S1242" s="14" t="s">
        <v>86</v>
      </c>
      <c r="T1242" s="16">
        <v>35</v>
      </c>
      <c r="U1242" s="16">
        <v>0</v>
      </c>
      <c r="V1242" s="18">
        <v>16253</v>
      </c>
      <c r="W1242" s="18">
        <v>378</v>
      </c>
      <c r="X1242" s="18">
        <v>223</v>
      </c>
      <c r="Y1242" s="18">
        <v>0</v>
      </c>
      <c r="Z1242" s="18">
        <v>0</v>
      </c>
      <c r="AA1242" s="18">
        <v>0</v>
      </c>
      <c r="AB1242" s="18">
        <v>0</v>
      </c>
      <c r="AC1242" s="23">
        <v>0</v>
      </c>
      <c r="AD1242" s="14" t="str">
        <f>IF(E1242=113,"Linn","Iowa ex-Linn")</f>
        <v>Iowa ex-Linn</v>
      </c>
      <c r="AE1242" s="23">
        <f>IFERROR(AB1242/W1242,"N/M")</f>
        <v>0.0</v>
      </c>
      <c r="AF1242" s="14" t="str">
        <f>B1242&amp;"|"&amp;TEXT(E1242,"000")&amp;"|"&amp;TEXT(M1242,"0.0000")</f>
        <v>2016|193|0.6500</v>
      </c>
      <c r="AG1242" s="22" t="str">
        <f>IF(AND(B1242&gt;=2015,B1242&lt;=2024,C1242=19,G1242=41,I1242=2,K1242="A",L1242="RBUP",M1242&gt;=0.5,M1242&lt;=0.85),"IN","OUT")</f>
        <v>IN</v>
      </c>
    </row>
    <row r="1243" spans="1:33">
      <c r="A1243" s="14" t="s">
        <v>185</v>
      </c>
      <c r="B1243" s="16">
        <v>2016</v>
      </c>
      <c r="C1243" s="16">
        <v>19</v>
      </c>
      <c r="D1243" s="14" t="s">
        <v>80</v>
      </c>
      <c r="E1243" s="16">
        <v>193</v>
      </c>
      <c r="F1243" s="14" t="s">
        <v>182</v>
      </c>
      <c r="G1243" s="16">
        <v>41</v>
      </c>
      <c r="H1243" s="14" t="s">
        <v>186</v>
      </c>
      <c r="I1243" s="16">
        <v>2</v>
      </c>
      <c r="J1243" s="14" t="s">
        <v>83</v>
      </c>
      <c r="K1243" s="14" t="s">
        <v>84</v>
      </c>
      <c r="L1243" s="14" t="s">
        <v>85</v>
      </c>
      <c r="M1243" s="23">
        <v>0.7</v>
      </c>
      <c r="N1243" s="16">
        <v>21</v>
      </c>
      <c r="O1243" s="16">
        <v>17</v>
      </c>
      <c r="P1243" s="16">
        <v>0</v>
      </c>
      <c r="Q1243" s="16">
        <v>33</v>
      </c>
      <c r="R1243" s="16">
        <v>0</v>
      </c>
      <c r="S1243" s="14" t="s">
        <v>86</v>
      </c>
      <c r="T1243" s="16">
        <v>4092</v>
      </c>
      <c r="U1243" s="16">
        <v>0</v>
      </c>
      <c r="V1243" s="18">
        <v>2146350</v>
      </c>
      <c r="W1243" s="18">
        <v>99026</v>
      </c>
      <c r="X1243" s="18">
        <v>61113</v>
      </c>
      <c r="Y1243" s="18">
        <v>0</v>
      </c>
      <c r="Z1243" s="18">
        <v>0</v>
      </c>
      <c r="AA1243" s="18">
        <v>0</v>
      </c>
      <c r="AB1243" s="18">
        <v>0</v>
      </c>
      <c r="AC1243" s="23">
        <v>0</v>
      </c>
      <c r="AD1243" s="14" t="str">
        <f>IF(E1243=113,"Linn","Iowa ex-Linn")</f>
        <v>Iowa ex-Linn</v>
      </c>
      <c r="AE1243" s="23">
        <f>IFERROR(AB1243/W1243,"N/M")</f>
        <v>0.0</v>
      </c>
      <c r="AF1243" s="14" t="str">
        <f>B1243&amp;"|"&amp;TEXT(E1243,"000")&amp;"|"&amp;TEXT(M1243,"0.0000")</f>
        <v>2016|193|0.7000</v>
      </c>
      <c r="AG1243" s="22" t="str">
        <f>IF(AND(B1243&gt;=2015,B1243&lt;=2024,C1243=19,G1243=41,I1243=2,K1243="A",L1243="RBUP",M1243&gt;=0.5,M1243&lt;=0.85),"IN","OUT")</f>
        <v>IN</v>
      </c>
    </row>
    <row r="1244" spans="1:33">
      <c r="A1244" s="14" t="s">
        <v>185</v>
      </c>
      <c r="B1244" s="16">
        <v>2016</v>
      </c>
      <c r="C1244" s="16">
        <v>19</v>
      </c>
      <c r="D1244" s="14" t="s">
        <v>80</v>
      </c>
      <c r="E1244" s="16">
        <v>193</v>
      </c>
      <c r="F1244" s="14" t="s">
        <v>182</v>
      </c>
      <c r="G1244" s="16">
        <v>41</v>
      </c>
      <c r="H1244" s="14" t="s">
        <v>186</v>
      </c>
      <c r="I1244" s="16">
        <v>2</v>
      </c>
      <c r="J1244" s="14" t="s">
        <v>83</v>
      </c>
      <c r="K1244" s="14" t="s">
        <v>84</v>
      </c>
      <c r="L1244" s="14" t="s">
        <v>85</v>
      </c>
      <c r="M1244" s="23">
        <v>0.75</v>
      </c>
      <c r="N1244" s="16">
        <v>163</v>
      </c>
      <c r="O1244" s="16">
        <v>119</v>
      </c>
      <c r="P1244" s="16">
        <v>18</v>
      </c>
      <c r="Q1244" s="16">
        <v>217</v>
      </c>
      <c r="R1244" s="16">
        <v>33</v>
      </c>
      <c r="S1244" s="14" t="s">
        <v>86</v>
      </c>
      <c r="T1244" s="16">
        <v>23887</v>
      </c>
      <c r="U1244" s="16">
        <v>0</v>
      </c>
      <c r="V1244" s="18">
        <v>12495928</v>
      </c>
      <c r="W1244" s="18">
        <v>706136</v>
      </c>
      <c r="X1244" s="18">
        <v>444306</v>
      </c>
      <c r="Y1244" s="18">
        <v>0</v>
      </c>
      <c r="Z1244" s="18">
        <v>0</v>
      </c>
      <c r="AA1244" s="18">
        <v>0</v>
      </c>
      <c r="AB1244" s="18">
        <v>208462</v>
      </c>
      <c r="AC1244" s="23">
        <v>0.3</v>
      </c>
      <c r="AD1244" s="14" t="str">
        <f>IF(E1244=113,"Linn","Iowa ex-Linn")</f>
        <v>Iowa ex-Linn</v>
      </c>
      <c r="AE1244" s="23">
        <f>IFERROR(AB1244/W1244,"N/M")</f>
        <v>0.2952150860457476</v>
      </c>
      <c r="AF1244" s="14" t="str">
        <f>B1244&amp;"|"&amp;TEXT(E1244,"000")&amp;"|"&amp;TEXT(M1244,"0.0000")</f>
        <v>2016|193|0.7500</v>
      </c>
      <c r="AG1244" s="22" t="str">
        <f>IF(AND(B1244&gt;=2015,B1244&lt;=2024,C1244=19,G1244=41,I1244=2,K1244="A",L1244="RBUP",M1244&gt;=0.5,M1244&lt;=0.85),"IN","OUT")</f>
        <v>IN</v>
      </c>
    </row>
    <row r="1245" spans="1:33">
      <c r="A1245" s="14" t="s">
        <v>185</v>
      </c>
      <c r="B1245" s="16">
        <v>2016</v>
      </c>
      <c r="C1245" s="16">
        <v>19</v>
      </c>
      <c r="D1245" s="14" t="s">
        <v>80</v>
      </c>
      <c r="E1245" s="16">
        <v>193</v>
      </c>
      <c r="F1245" s="14" t="s">
        <v>182</v>
      </c>
      <c r="G1245" s="16">
        <v>41</v>
      </c>
      <c r="H1245" s="14" t="s">
        <v>186</v>
      </c>
      <c r="I1245" s="16">
        <v>2</v>
      </c>
      <c r="J1245" s="14" t="s">
        <v>83</v>
      </c>
      <c r="K1245" s="14" t="s">
        <v>84</v>
      </c>
      <c r="L1245" s="14" t="s">
        <v>85</v>
      </c>
      <c r="M1245" s="23">
        <v>0.8</v>
      </c>
      <c r="N1245" s="16">
        <v>418</v>
      </c>
      <c r="O1245" s="16">
        <v>332</v>
      </c>
      <c r="P1245" s="16">
        <v>67</v>
      </c>
      <c r="Q1245" s="16">
        <v>651</v>
      </c>
      <c r="R1245" s="16">
        <v>116</v>
      </c>
      <c r="S1245" s="14" t="s">
        <v>86</v>
      </c>
      <c r="T1245" s="16">
        <v>87544</v>
      </c>
      <c r="U1245" s="16">
        <v>0</v>
      </c>
      <c r="V1245" s="18">
        <v>49382566</v>
      </c>
      <c r="W1245" s="18">
        <v>3356578</v>
      </c>
      <c r="X1245" s="18">
        <v>1904722</v>
      </c>
      <c r="Y1245" s="18">
        <v>0</v>
      </c>
      <c r="Z1245" s="18">
        <v>0</v>
      </c>
      <c r="AA1245" s="18">
        <v>0</v>
      </c>
      <c r="AB1245" s="18">
        <v>1338450</v>
      </c>
      <c r="AC1245" s="23">
        <v>0.4</v>
      </c>
      <c r="AD1245" s="14" t="str">
        <f>IF(E1245=113,"Linn","Iowa ex-Linn")</f>
        <v>Iowa ex-Linn</v>
      </c>
      <c r="AE1245" s="23">
        <f>IFERROR(AB1245/W1245,"N/M")</f>
        <v>0.39875432657903376</v>
      </c>
      <c r="AF1245" s="14" t="str">
        <f>B1245&amp;"|"&amp;TEXT(E1245,"000")&amp;"|"&amp;TEXT(M1245,"0.0000")</f>
        <v>2016|193|0.8000</v>
      </c>
      <c r="AG1245" s="22" t="str">
        <f>IF(AND(B1245&gt;=2015,B1245&lt;=2024,C1245=19,G1245=41,I1245=2,K1245="A",L1245="RBUP",M1245&gt;=0.5,M1245&lt;=0.85),"IN","OUT")</f>
        <v>IN</v>
      </c>
    </row>
    <row r="1246" spans="1:33">
      <c r="A1246" s="14" t="s">
        <v>185</v>
      </c>
      <c r="B1246" s="16">
        <v>2016</v>
      </c>
      <c r="C1246" s="16">
        <v>19</v>
      </c>
      <c r="D1246" s="14" t="s">
        <v>80</v>
      </c>
      <c r="E1246" s="16">
        <v>193</v>
      </c>
      <c r="F1246" s="14" t="s">
        <v>182</v>
      </c>
      <c r="G1246" s="16">
        <v>41</v>
      </c>
      <c r="H1246" s="14" t="s">
        <v>186</v>
      </c>
      <c r="I1246" s="16">
        <v>2</v>
      </c>
      <c r="J1246" s="14" t="s">
        <v>83</v>
      </c>
      <c r="K1246" s="14" t="s">
        <v>84</v>
      </c>
      <c r="L1246" s="14" t="s">
        <v>85</v>
      </c>
      <c r="M1246" s="23">
        <v>0.85</v>
      </c>
      <c r="N1246" s="16">
        <v>353</v>
      </c>
      <c r="O1246" s="16">
        <v>279</v>
      </c>
      <c r="P1246" s="16">
        <v>67</v>
      </c>
      <c r="Q1246" s="16">
        <v>601</v>
      </c>
      <c r="R1246" s="16">
        <v>112</v>
      </c>
      <c r="S1246" s="14" t="s">
        <v>86</v>
      </c>
      <c r="T1246" s="16">
        <v>84481</v>
      </c>
      <c r="U1246" s="16">
        <v>0</v>
      </c>
      <c r="V1246" s="18">
        <v>51416616</v>
      </c>
      <c r="W1246" s="18">
        <v>4120885</v>
      </c>
      <c r="X1246" s="18">
        <v>1829478</v>
      </c>
      <c r="Y1246" s="18">
        <v>0</v>
      </c>
      <c r="Z1246" s="18">
        <v>0</v>
      </c>
      <c r="AA1246" s="18">
        <v>0</v>
      </c>
      <c r="AB1246" s="18">
        <v>1020218</v>
      </c>
      <c r="AC1246" s="23">
        <v>0.25</v>
      </c>
      <c r="AD1246" s="14" t="str">
        <f>IF(E1246=113,"Linn","Iowa ex-Linn")</f>
        <v>Iowa ex-Linn</v>
      </c>
      <c r="AE1246" s="23">
        <f>IFERROR(AB1246/W1246,"N/M")</f>
        <v>0.24757254812983134</v>
      </c>
      <c r="AF1246" s="14" t="str">
        <f>B1246&amp;"|"&amp;TEXT(E1246,"000")&amp;"|"&amp;TEXT(M1246,"0.0000")</f>
        <v>2016|193|0.8500</v>
      </c>
      <c r="AG1246" s="22" t="str">
        <f>IF(AND(B1246&gt;=2015,B1246&lt;=2024,C1246=19,G1246=41,I1246=2,K1246="A",L1246="RBUP",M1246&gt;=0.5,M1246&lt;=0.85),"IN","OUT")</f>
        <v>IN</v>
      </c>
    </row>
    <row r="1247" spans="1:33">
      <c r="A1247" s="14" t="s">
        <v>185</v>
      </c>
      <c r="B1247" s="16">
        <v>2016</v>
      </c>
      <c r="C1247" s="16">
        <v>19</v>
      </c>
      <c r="D1247" s="14" t="s">
        <v>80</v>
      </c>
      <c r="E1247" s="16">
        <v>195</v>
      </c>
      <c r="F1247" s="14" t="s">
        <v>183</v>
      </c>
      <c r="G1247" s="16">
        <v>41</v>
      </c>
      <c r="H1247" s="14" t="s">
        <v>186</v>
      </c>
      <c r="I1247" s="16">
        <v>2</v>
      </c>
      <c r="J1247" s="14" t="s">
        <v>83</v>
      </c>
      <c r="K1247" s="14" t="s">
        <v>84</v>
      </c>
      <c r="L1247" s="14" t="s">
        <v>85</v>
      </c>
      <c r="M1247" s="23">
        <v>0.6</v>
      </c>
      <c r="N1247" s="16">
        <v>1</v>
      </c>
      <c r="O1247" s="16">
        <v>1</v>
      </c>
      <c r="P1247" s="16">
        <v>0</v>
      </c>
      <c r="Q1247" s="16">
        <v>1</v>
      </c>
      <c r="R1247" s="16">
        <v>0</v>
      </c>
      <c r="S1247" s="14" t="s">
        <v>86</v>
      </c>
      <c r="T1247" s="16">
        <v>80</v>
      </c>
      <c r="U1247" s="16">
        <v>0</v>
      </c>
      <c r="V1247" s="18">
        <v>30933</v>
      </c>
      <c r="W1247" s="18">
        <v>361</v>
      </c>
      <c r="X1247" s="18">
        <v>231</v>
      </c>
      <c r="Y1247" s="18">
        <v>0</v>
      </c>
      <c r="Z1247" s="18">
        <v>0</v>
      </c>
      <c r="AA1247" s="18">
        <v>0</v>
      </c>
      <c r="AB1247" s="18">
        <v>0</v>
      </c>
      <c r="AC1247" s="23">
        <v>0</v>
      </c>
      <c r="AD1247" s="14" t="str">
        <f>IF(E1247=113,"Linn","Iowa ex-Linn")</f>
        <v>Iowa ex-Linn</v>
      </c>
      <c r="AE1247" s="23">
        <f>IFERROR(AB1247/W1247,"N/M")</f>
        <v>0.0</v>
      </c>
      <c r="AF1247" s="14" t="str">
        <f>B1247&amp;"|"&amp;TEXT(E1247,"000")&amp;"|"&amp;TEXT(M1247,"0.0000")</f>
        <v>2016|195|0.6000</v>
      </c>
      <c r="AG1247" s="22" t="str">
        <f>IF(AND(B1247&gt;=2015,B1247&lt;=2024,C1247=19,G1247=41,I1247=2,K1247="A",L1247="RBUP",M1247&gt;=0.5,M1247&lt;=0.85),"IN","OUT")</f>
        <v>IN</v>
      </c>
    </row>
    <row r="1248" spans="1:33">
      <c r="A1248" s="14" t="s">
        <v>185</v>
      </c>
      <c r="B1248" s="16">
        <v>2016</v>
      </c>
      <c r="C1248" s="16">
        <v>19</v>
      </c>
      <c r="D1248" s="14" t="s">
        <v>80</v>
      </c>
      <c r="E1248" s="16">
        <v>195</v>
      </c>
      <c r="F1248" s="14" t="s">
        <v>183</v>
      </c>
      <c r="G1248" s="16">
        <v>41</v>
      </c>
      <c r="H1248" s="14" t="s">
        <v>186</v>
      </c>
      <c r="I1248" s="16">
        <v>2</v>
      </c>
      <c r="J1248" s="14" t="s">
        <v>83</v>
      </c>
      <c r="K1248" s="14" t="s">
        <v>84</v>
      </c>
      <c r="L1248" s="14" t="s">
        <v>85</v>
      </c>
      <c r="M1248" s="23">
        <v>0.65</v>
      </c>
      <c r="N1248" s="16">
        <v>5</v>
      </c>
      <c r="O1248" s="16">
        <v>4</v>
      </c>
      <c r="P1248" s="16">
        <v>0</v>
      </c>
      <c r="Q1248" s="16">
        <v>6</v>
      </c>
      <c r="R1248" s="16">
        <v>0</v>
      </c>
      <c r="S1248" s="14" t="s">
        <v>86</v>
      </c>
      <c r="T1248" s="16">
        <v>427</v>
      </c>
      <c r="U1248" s="16">
        <v>0</v>
      </c>
      <c r="V1248" s="18">
        <v>207927</v>
      </c>
      <c r="W1248" s="18">
        <v>3454</v>
      </c>
      <c r="X1248" s="18">
        <v>2038</v>
      </c>
      <c r="Y1248" s="18">
        <v>0</v>
      </c>
      <c r="Z1248" s="18">
        <v>0</v>
      </c>
      <c r="AA1248" s="18">
        <v>0</v>
      </c>
      <c r="AB1248" s="18">
        <v>0</v>
      </c>
      <c r="AC1248" s="23">
        <v>0</v>
      </c>
      <c r="AD1248" s="14" t="str">
        <f>IF(E1248=113,"Linn","Iowa ex-Linn")</f>
        <v>Iowa ex-Linn</v>
      </c>
      <c r="AE1248" s="23">
        <f>IFERROR(AB1248/W1248,"N/M")</f>
        <v>0.0</v>
      </c>
      <c r="AF1248" s="14" t="str">
        <f>B1248&amp;"|"&amp;TEXT(E1248,"000")&amp;"|"&amp;TEXT(M1248,"0.0000")</f>
        <v>2016|195|0.6500</v>
      </c>
      <c r="AG1248" s="22" t="str">
        <f>IF(AND(B1248&gt;=2015,B1248&lt;=2024,C1248=19,G1248=41,I1248=2,K1248="A",L1248="RBUP",M1248&gt;=0.5,M1248&lt;=0.85),"IN","OUT")</f>
        <v>IN</v>
      </c>
    </row>
    <row r="1249" spans="1:33">
      <c r="A1249" s="14" t="s">
        <v>185</v>
      </c>
      <c r="B1249" s="16">
        <v>2016</v>
      </c>
      <c r="C1249" s="16">
        <v>19</v>
      </c>
      <c r="D1249" s="14" t="s">
        <v>80</v>
      </c>
      <c r="E1249" s="16">
        <v>195</v>
      </c>
      <c r="F1249" s="14" t="s">
        <v>183</v>
      </c>
      <c r="G1249" s="16">
        <v>41</v>
      </c>
      <c r="H1249" s="14" t="s">
        <v>186</v>
      </c>
      <c r="I1249" s="16">
        <v>2</v>
      </c>
      <c r="J1249" s="14" t="s">
        <v>83</v>
      </c>
      <c r="K1249" s="14" t="s">
        <v>84</v>
      </c>
      <c r="L1249" s="14" t="s">
        <v>85</v>
      </c>
      <c r="M1249" s="23">
        <v>0.7</v>
      </c>
      <c r="N1249" s="16">
        <v>15</v>
      </c>
      <c r="O1249" s="16">
        <v>14</v>
      </c>
      <c r="P1249" s="16">
        <v>1</v>
      </c>
      <c r="Q1249" s="16">
        <v>20</v>
      </c>
      <c r="R1249" s="16">
        <v>1</v>
      </c>
      <c r="S1249" s="14" t="s">
        <v>86</v>
      </c>
      <c r="T1249" s="16">
        <v>1891</v>
      </c>
      <c r="U1249" s="16">
        <v>0</v>
      </c>
      <c r="V1249" s="18">
        <v>915738</v>
      </c>
      <c r="W1249" s="18">
        <v>19179</v>
      </c>
      <c r="X1249" s="18">
        <v>12254</v>
      </c>
      <c r="Y1249" s="18">
        <v>0</v>
      </c>
      <c r="Z1249" s="18">
        <v>0</v>
      </c>
      <c r="AA1249" s="18">
        <v>0</v>
      </c>
      <c r="AB1249" s="18">
        <v>286</v>
      </c>
      <c r="AC1249" s="23">
        <v>0.01</v>
      </c>
      <c r="AD1249" s="14" t="str">
        <f>IF(E1249=113,"Linn","Iowa ex-Linn")</f>
        <v>Iowa ex-Linn</v>
      </c>
      <c r="AE1249" s="23">
        <f>IFERROR(AB1249/W1249,"N/M")</f>
        <v>0.014912143490275823</v>
      </c>
      <c r="AF1249" s="14" t="str">
        <f>B1249&amp;"|"&amp;TEXT(E1249,"000")&amp;"|"&amp;TEXT(M1249,"0.0000")</f>
        <v>2016|195|0.7000</v>
      </c>
      <c r="AG1249" s="22" t="str">
        <f>IF(AND(B1249&gt;=2015,B1249&lt;=2024,C1249=19,G1249=41,I1249=2,K1249="A",L1249="RBUP",M1249&gt;=0.5,M1249&lt;=0.85),"IN","OUT")</f>
        <v>IN</v>
      </c>
    </row>
    <row r="1250" spans="1:33">
      <c r="A1250" s="14" t="s">
        <v>185</v>
      </c>
      <c r="B1250" s="16">
        <v>2016</v>
      </c>
      <c r="C1250" s="16">
        <v>19</v>
      </c>
      <c r="D1250" s="14" t="s">
        <v>80</v>
      </c>
      <c r="E1250" s="16">
        <v>195</v>
      </c>
      <c r="F1250" s="14" t="s">
        <v>183</v>
      </c>
      <c r="G1250" s="16">
        <v>41</v>
      </c>
      <c r="H1250" s="14" t="s">
        <v>186</v>
      </c>
      <c r="I1250" s="16">
        <v>2</v>
      </c>
      <c r="J1250" s="14" t="s">
        <v>83</v>
      </c>
      <c r="K1250" s="14" t="s">
        <v>84</v>
      </c>
      <c r="L1250" s="14" t="s">
        <v>85</v>
      </c>
      <c r="M1250" s="23">
        <v>0.75</v>
      </c>
      <c r="N1250" s="16">
        <v>63</v>
      </c>
      <c r="O1250" s="16">
        <v>51</v>
      </c>
      <c r="P1250" s="16">
        <v>2</v>
      </c>
      <c r="Q1250" s="16">
        <v>74</v>
      </c>
      <c r="R1250" s="16">
        <v>2</v>
      </c>
      <c r="S1250" s="14" t="s">
        <v>86</v>
      </c>
      <c r="T1250" s="16">
        <v>7409</v>
      </c>
      <c r="U1250" s="16">
        <v>0</v>
      </c>
      <c r="V1250" s="18">
        <v>3941140</v>
      </c>
      <c r="W1250" s="18">
        <v>116723</v>
      </c>
      <c r="X1250" s="18">
        <v>71539</v>
      </c>
      <c r="Y1250" s="18">
        <v>0</v>
      </c>
      <c r="Z1250" s="18">
        <v>0</v>
      </c>
      <c r="AA1250" s="18">
        <v>0</v>
      </c>
      <c r="AB1250" s="18">
        <v>2480</v>
      </c>
      <c r="AC1250" s="23">
        <v>0.02</v>
      </c>
      <c r="AD1250" s="14" t="str">
        <f>IF(E1250=113,"Linn","Iowa ex-Linn")</f>
        <v>Iowa ex-Linn</v>
      </c>
      <c r="AE1250" s="23">
        <f>IFERROR(AB1250/W1250,"N/M")</f>
        <v>0.021246883647610154</v>
      </c>
      <c r="AF1250" s="14" t="str">
        <f>B1250&amp;"|"&amp;TEXT(E1250,"000")&amp;"|"&amp;TEXT(M1250,"0.0000")</f>
        <v>2016|195|0.7500</v>
      </c>
      <c r="AG1250" s="22" t="str">
        <f>IF(AND(B1250&gt;=2015,B1250&lt;=2024,C1250=19,G1250=41,I1250=2,K1250="A",L1250="RBUP",M1250&gt;=0.5,M1250&lt;=0.85),"IN","OUT")</f>
        <v>IN</v>
      </c>
    </row>
    <row r="1251" spans="1:33">
      <c r="A1251" s="14" t="s">
        <v>185</v>
      </c>
      <c r="B1251" s="16">
        <v>2016</v>
      </c>
      <c r="C1251" s="16">
        <v>19</v>
      </c>
      <c r="D1251" s="14" t="s">
        <v>80</v>
      </c>
      <c r="E1251" s="16">
        <v>195</v>
      </c>
      <c r="F1251" s="14" t="s">
        <v>183</v>
      </c>
      <c r="G1251" s="16">
        <v>41</v>
      </c>
      <c r="H1251" s="14" t="s">
        <v>186</v>
      </c>
      <c r="I1251" s="16">
        <v>2</v>
      </c>
      <c r="J1251" s="14" t="s">
        <v>83</v>
      </c>
      <c r="K1251" s="14" t="s">
        <v>84</v>
      </c>
      <c r="L1251" s="14" t="s">
        <v>85</v>
      </c>
      <c r="M1251" s="23">
        <v>0.8</v>
      </c>
      <c r="N1251" s="16">
        <v>204</v>
      </c>
      <c r="O1251" s="16">
        <v>171</v>
      </c>
      <c r="P1251" s="16">
        <v>13</v>
      </c>
      <c r="Q1251" s="16">
        <v>326</v>
      </c>
      <c r="R1251" s="16">
        <v>16</v>
      </c>
      <c r="S1251" s="14" t="s">
        <v>86</v>
      </c>
      <c r="T1251" s="16">
        <v>35812</v>
      </c>
      <c r="U1251" s="16">
        <v>0</v>
      </c>
      <c r="V1251" s="18">
        <v>20579869</v>
      </c>
      <c r="W1251" s="18">
        <v>860384</v>
      </c>
      <c r="X1251" s="18">
        <v>500503</v>
      </c>
      <c r="Y1251" s="18">
        <v>0</v>
      </c>
      <c r="Z1251" s="18">
        <v>0</v>
      </c>
      <c r="AA1251" s="18">
        <v>0</v>
      </c>
      <c r="AB1251" s="18">
        <v>119031</v>
      </c>
      <c r="AC1251" s="23">
        <v>0.14</v>
      </c>
      <c r="AD1251" s="14" t="str">
        <f>IF(E1251=113,"Linn","Iowa ex-Linn")</f>
        <v>Iowa ex-Linn</v>
      </c>
      <c r="AE1251" s="23">
        <f>IFERROR(AB1251/W1251,"N/M")</f>
        <v>0.13834636627366384</v>
      </c>
      <c r="AF1251" s="14" t="str">
        <f>B1251&amp;"|"&amp;TEXT(E1251,"000")&amp;"|"&amp;TEXT(M1251,"0.0000")</f>
        <v>2016|195|0.8000</v>
      </c>
      <c r="AG1251" s="22" t="str">
        <f>IF(AND(B1251&gt;=2015,B1251&lt;=2024,C1251=19,G1251=41,I1251=2,K1251="A",L1251="RBUP",M1251&gt;=0.5,M1251&lt;=0.85),"IN","OUT")</f>
        <v>IN</v>
      </c>
    </row>
    <row r="1252" spans="1:33">
      <c r="A1252" s="14" t="s">
        <v>185</v>
      </c>
      <c r="B1252" s="16">
        <v>2016</v>
      </c>
      <c r="C1252" s="16">
        <v>19</v>
      </c>
      <c r="D1252" s="14" t="s">
        <v>80</v>
      </c>
      <c r="E1252" s="16">
        <v>195</v>
      </c>
      <c r="F1252" s="14" t="s">
        <v>183</v>
      </c>
      <c r="G1252" s="16">
        <v>41</v>
      </c>
      <c r="H1252" s="14" t="s">
        <v>186</v>
      </c>
      <c r="I1252" s="16">
        <v>2</v>
      </c>
      <c r="J1252" s="14" t="s">
        <v>83</v>
      </c>
      <c r="K1252" s="14" t="s">
        <v>84</v>
      </c>
      <c r="L1252" s="14" t="s">
        <v>85</v>
      </c>
      <c r="M1252" s="23">
        <v>0.85</v>
      </c>
      <c r="N1252" s="16">
        <v>234</v>
      </c>
      <c r="O1252" s="16">
        <v>201</v>
      </c>
      <c r="P1252" s="16">
        <v>40</v>
      </c>
      <c r="Q1252" s="16">
        <v>344</v>
      </c>
      <c r="R1252" s="16">
        <v>55</v>
      </c>
      <c r="S1252" s="14" t="s">
        <v>86</v>
      </c>
      <c r="T1252" s="16">
        <v>61228</v>
      </c>
      <c r="U1252" s="16">
        <v>0</v>
      </c>
      <c r="V1252" s="18">
        <v>37080328</v>
      </c>
      <c r="W1252" s="18">
        <v>1853511</v>
      </c>
      <c r="X1252" s="18">
        <v>882089</v>
      </c>
      <c r="Y1252" s="18">
        <v>0</v>
      </c>
      <c r="Z1252" s="18">
        <v>0</v>
      </c>
      <c r="AA1252" s="18">
        <v>0</v>
      </c>
      <c r="AB1252" s="18">
        <v>418861</v>
      </c>
      <c r="AC1252" s="23">
        <v>0.23</v>
      </c>
      <c r="AD1252" s="14" t="str">
        <f>IF(E1252=113,"Linn","Iowa ex-Linn")</f>
        <v>Iowa ex-Linn</v>
      </c>
      <c r="AE1252" s="23">
        <f>IFERROR(AB1252/W1252,"N/M")</f>
        <v>0.22598247326290483</v>
      </c>
      <c r="AF1252" s="14" t="str">
        <f>B1252&amp;"|"&amp;TEXT(E1252,"000")&amp;"|"&amp;TEXT(M1252,"0.0000")</f>
        <v>2016|195|0.8500</v>
      </c>
      <c r="AG1252" s="22" t="str">
        <f>IF(AND(B1252&gt;=2015,B1252&lt;=2024,C1252=19,G1252=41,I1252=2,K1252="A",L1252="RBUP",M1252&gt;=0.5,M1252&lt;=0.85),"IN","OUT")</f>
        <v>IN</v>
      </c>
    </row>
    <row r="1253" spans="1:33">
      <c r="A1253" s="14" t="s">
        <v>185</v>
      </c>
      <c r="B1253" s="16">
        <v>2016</v>
      </c>
      <c r="C1253" s="16">
        <v>19</v>
      </c>
      <c r="D1253" s="14" t="s">
        <v>80</v>
      </c>
      <c r="E1253" s="16">
        <v>197</v>
      </c>
      <c r="F1253" s="14" t="s">
        <v>184</v>
      </c>
      <c r="G1253" s="16">
        <v>41</v>
      </c>
      <c r="H1253" s="14" t="s">
        <v>186</v>
      </c>
      <c r="I1253" s="16">
        <v>2</v>
      </c>
      <c r="J1253" s="14" t="s">
        <v>83</v>
      </c>
      <c r="K1253" s="14" t="s">
        <v>84</v>
      </c>
      <c r="L1253" s="14" t="s">
        <v>85</v>
      </c>
      <c r="M1253" s="23">
        <v>0.6</v>
      </c>
      <c r="N1253" s="16">
        <v>1</v>
      </c>
      <c r="O1253" s="16">
        <v>1</v>
      </c>
      <c r="P1253" s="16">
        <v>0</v>
      </c>
      <c r="Q1253" s="16">
        <v>1</v>
      </c>
      <c r="R1253" s="16">
        <v>0</v>
      </c>
      <c r="S1253" s="14" t="s">
        <v>86</v>
      </c>
      <c r="T1253" s="16">
        <v>254</v>
      </c>
      <c r="U1253" s="16">
        <v>0</v>
      </c>
      <c r="V1253" s="18">
        <v>104711</v>
      </c>
      <c r="W1253" s="18">
        <v>839</v>
      </c>
      <c r="X1253" s="18">
        <v>537</v>
      </c>
      <c r="Y1253" s="18">
        <v>0</v>
      </c>
      <c r="Z1253" s="18">
        <v>0</v>
      </c>
      <c r="AA1253" s="18">
        <v>0</v>
      </c>
      <c r="AB1253" s="18">
        <v>0</v>
      </c>
      <c r="AC1253" s="23">
        <v>0</v>
      </c>
      <c r="AD1253" s="14" t="str">
        <f>IF(E1253=113,"Linn","Iowa ex-Linn")</f>
        <v>Iowa ex-Linn</v>
      </c>
      <c r="AE1253" s="23">
        <f>IFERROR(AB1253/W1253,"N/M")</f>
        <v>0.0</v>
      </c>
      <c r="AF1253" s="14" t="str">
        <f>B1253&amp;"|"&amp;TEXT(E1253,"000")&amp;"|"&amp;TEXT(M1253,"0.0000")</f>
        <v>2016|197|0.6000</v>
      </c>
      <c r="AG1253" s="22" t="str">
        <f>IF(AND(B1253&gt;=2015,B1253&lt;=2024,C1253=19,G1253=41,I1253=2,K1253="A",L1253="RBUP",M1253&gt;=0.5,M1253&lt;=0.85),"IN","OUT")</f>
        <v>IN</v>
      </c>
    </row>
    <row r="1254" spans="1:33">
      <c r="A1254" s="14" t="s">
        <v>185</v>
      </c>
      <c r="B1254" s="16">
        <v>2016</v>
      </c>
      <c r="C1254" s="16">
        <v>19</v>
      </c>
      <c r="D1254" s="14" t="s">
        <v>80</v>
      </c>
      <c r="E1254" s="16">
        <v>197</v>
      </c>
      <c r="F1254" s="14" t="s">
        <v>184</v>
      </c>
      <c r="G1254" s="16">
        <v>41</v>
      </c>
      <c r="H1254" s="14" t="s">
        <v>186</v>
      </c>
      <c r="I1254" s="16">
        <v>2</v>
      </c>
      <c r="J1254" s="14" t="s">
        <v>83</v>
      </c>
      <c r="K1254" s="14" t="s">
        <v>84</v>
      </c>
      <c r="L1254" s="14" t="s">
        <v>85</v>
      </c>
      <c r="M1254" s="23">
        <v>0.65</v>
      </c>
      <c r="N1254" s="16">
        <v>16</v>
      </c>
      <c r="O1254" s="16">
        <v>13</v>
      </c>
      <c r="P1254" s="16">
        <v>0</v>
      </c>
      <c r="Q1254" s="16">
        <v>22</v>
      </c>
      <c r="R1254" s="16">
        <v>0</v>
      </c>
      <c r="S1254" s="14" t="s">
        <v>86</v>
      </c>
      <c r="T1254" s="16">
        <v>862</v>
      </c>
      <c r="U1254" s="16">
        <v>0</v>
      </c>
      <c r="V1254" s="18">
        <v>402508</v>
      </c>
      <c r="W1254" s="18">
        <v>7592</v>
      </c>
      <c r="X1254" s="18">
        <v>4751</v>
      </c>
      <c r="Y1254" s="18">
        <v>0</v>
      </c>
      <c r="Z1254" s="18">
        <v>0</v>
      </c>
      <c r="AA1254" s="18">
        <v>0</v>
      </c>
      <c r="AB1254" s="18">
        <v>0</v>
      </c>
      <c r="AC1254" s="23">
        <v>0</v>
      </c>
      <c r="AD1254" s="14" t="str">
        <f>IF(E1254=113,"Linn","Iowa ex-Linn")</f>
        <v>Iowa ex-Linn</v>
      </c>
      <c r="AE1254" s="23">
        <f>IFERROR(AB1254/W1254,"N/M")</f>
        <v>0.0</v>
      </c>
      <c r="AF1254" s="14" t="str">
        <f>B1254&amp;"|"&amp;TEXT(E1254,"000")&amp;"|"&amp;TEXT(M1254,"0.0000")</f>
        <v>2016|197|0.6500</v>
      </c>
      <c r="AG1254" s="22" t="str">
        <f>IF(AND(B1254&gt;=2015,B1254&lt;=2024,C1254=19,G1254=41,I1254=2,K1254="A",L1254="RBUP",M1254&gt;=0.5,M1254&lt;=0.85),"IN","OUT")</f>
        <v>IN</v>
      </c>
    </row>
    <row r="1255" spans="1:33">
      <c r="A1255" s="14" t="s">
        <v>185</v>
      </c>
      <c r="B1255" s="16">
        <v>2016</v>
      </c>
      <c r="C1255" s="16">
        <v>19</v>
      </c>
      <c r="D1255" s="14" t="s">
        <v>80</v>
      </c>
      <c r="E1255" s="16">
        <v>197</v>
      </c>
      <c r="F1255" s="14" t="s">
        <v>184</v>
      </c>
      <c r="G1255" s="16">
        <v>41</v>
      </c>
      <c r="H1255" s="14" t="s">
        <v>186</v>
      </c>
      <c r="I1255" s="16">
        <v>2</v>
      </c>
      <c r="J1255" s="14" t="s">
        <v>83</v>
      </c>
      <c r="K1255" s="14" t="s">
        <v>84</v>
      </c>
      <c r="L1255" s="14" t="s">
        <v>85</v>
      </c>
      <c r="M1255" s="23">
        <v>0.7</v>
      </c>
      <c r="N1255" s="16">
        <v>13</v>
      </c>
      <c r="O1255" s="16">
        <v>12</v>
      </c>
      <c r="P1255" s="16">
        <v>0</v>
      </c>
      <c r="Q1255" s="16">
        <v>16</v>
      </c>
      <c r="R1255" s="16">
        <v>0</v>
      </c>
      <c r="S1255" s="14" t="s">
        <v>86</v>
      </c>
      <c r="T1255" s="16">
        <v>1196</v>
      </c>
      <c r="U1255" s="16">
        <v>0</v>
      </c>
      <c r="V1255" s="18">
        <v>596273</v>
      </c>
      <c r="W1255" s="18">
        <v>12545</v>
      </c>
      <c r="X1255" s="18">
        <v>8433</v>
      </c>
      <c r="Y1255" s="18">
        <v>0</v>
      </c>
      <c r="Z1255" s="18">
        <v>0</v>
      </c>
      <c r="AA1255" s="18">
        <v>0</v>
      </c>
      <c r="AB1255" s="18">
        <v>0</v>
      </c>
      <c r="AC1255" s="23">
        <v>0</v>
      </c>
      <c r="AD1255" s="14" t="str">
        <f>IF(E1255=113,"Linn","Iowa ex-Linn")</f>
        <v>Iowa ex-Linn</v>
      </c>
      <c r="AE1255" s="23">
        <f>IFERROR(AB1255/W1255,"N/M")</f>
        <v>0.0</v>
      </c>
      <c r="AF1255" s="14" t="str">
        <f>B1255&amp;"|"&amp;TEXT(E1255,"000")&amp;"|"&amp;TEXT(M1255,"0.0000")</f>
        <v>2016|197|0.7000</v>
      </c>
      <c r="AG1255" s="22" t="str">
        <f>IF(AND(B1255&gt;=2015,B1255&lt;=2024,C1255=19,G1255=41,I1255=2,K1255="A",L1255="RBUP",M1255&gt;=0.5,M1255&lt;=0.85),"IN","OUT")</f>
        <v>IN</v>
      </c>
    </row>
    <row r="1256" spans="1:33">
      <c r="A1256" s="14" t="s">
        <v>185</v>
      </c>
      <c r="B1256" s="16">
        <v>2016</v>
      </c>
      <c r="C1256" s="16">
        <v>19</v>
      </c>
      <c r="D1256" s="14" t="s">
        <v>80</v>
      </c>
      <c r="E1256" s="16">
        <v>197</v>
      </c>
      <c r="F1256" s="14" t="s">
        <v>184</v>
      </c>
      <c r="G1256" s="16">
        <v>41</v>
      </c>
      <c r="H1256" s="14" t="s">
        <v>186</v>
      </c>
      <c r="I1256" s="16">
        <v>2</v>
      </c>
      <c r="J1256" s="14" t="s">
        <v>83</v>
      </c>
      <c r="K1256" s="14" t="s">
        <v>84</v>
      </c>
      <c r="L1256" s="14" t="s">
        <v>85</v>
      </c>
      <c r="M1256" s="23">
        <v>0.75</v>
      </c>
      <c r="N1256" s="16">
        <v>66</v>
      </c>
      <c r="O1256" s="16">
        <v>57</v>
      </c>
      <c r="P1256" s="16">
        <v>2</v>
      </c>
      <c r="Q1256" s="16">
        <v>109</v>
      </c>
      <c r="R1256" s="16">
        <v>3</v>
      </c>
      <c r="S1256" s="14" t="s">
        <v>86</v>
      </c>
      <c r="T1256" s="16">
        <v>9523</v>
      </c>
      <c r="U1256" s="16">
        <v>0</v>
      </c>
      <c r="V1256" s="18">
        <v>5122941</v>
      </c>
      <c r="W1256" s="18">
        <v>172689</v>
      </c>
      <c r="X1256" s="18">
        <v>106970</v>
      </c>
      <c r="Y1256" s="18">
        <v>0</v>
      </c>
      <c r="Z1256" s="18">
        <v>0</v>
      </c>
      <c r="AA1256" s="18">
        <v>0</v>
      </c>
      <c r="AB1256" s="18">
        <v>1746</v>
      </c>
      <c r="AC1256" s="23">
        <v>0.01</v>
      </c>
      <c r="AD1256" s="14" t="str">
        <f>IF(E1256=113,"Linn","Iowa ex-Linn")</f>
        <v>Iowa ex-Linn</v>
      </c>
      <c r="AE1256" s="23">
        <f>IFERROR(AB1256/W1256,"N/M")</f>
        <v>0.010110661362333443</v>
      </c>
      <c r="AF1256" s="14" t="str">
        <f>B1256&amp;"|"&amp;TEXT(E1256,"000")&amp;"|"&amp;TEXT(M1256,"0.0000")</f>
        <v>2016|197|0.7500</v>
      </c>
      <c r="AG1256" s="22" t="str">
        <f>IF(AND(B1256&gt;=2015,B1256&lt;=2024,C1256=19,G1256=41,I1256=2,K1256="A",L1256="RBUP",M1256&gt;=0.5,M1256&lt;=0.85),"IN","OUT")</f>
        <v>IN</v>
      </c>
    </row>
    <row r="1257" spans="1:33">
      <c r="A1257" s="14" t="s">
        <v>185</v>
      </c>
      <c r="B1257" s="16">
        <v>2016</v>
      </c>
      <c r="C1257" s="16">
        <v>19</v>
      </c>
      <c r="D1257" s="14" t="s">
        <v>80</v>
      </c>
      <c r="E1257" s="16">
        <v>197</v>
      </c>
      <c r="F1257" s="14" t="s">
        <v>184</v>
      </c>
      <c r="G1257" s="16">
        <v>41</v>
      </c>
      <c r="H1257" s="14" t="s">
        <v>186</v>
      </c>
      <c r="I1257" s="16">
        <v>2</v>
      </c>
      <c r="J1257" s="14" t="s">
        <v>83</v>
      </c>
      <c r="K1257" s="14" t="s">
        <v>84</v>
      </c>
      <c r="L1257" s="14" t="s">
        <v>85</v>
      </c>
      <c r="M1257" s="23">
        <v>0.8</v>
      </c>
      <c r="N1257" s="16">
        <v>218</v>
      </c>
      <c r="O1257" s="16">
        <v>190</v>
      </c>
      <c r="P1257" s="16">
        <v>5</v>
      </c>
      <c r="Q1257" s="16">
        <v>324</v>
      </c>
      <c r="R1257" s="16">
        <v>5</v>
      </c>
      <c r="S1257" s="14" t="s">
        <v>86</v>
      </c>
      <c r="T1257" s="16">
        <v>35958</v>
      </c>
      <c r="U1257" s="16">
        <v>0</v>
      </c>
      <c r="V1257" s="18">
        <v>20440463</v>
      </c>
      <c r="W1257" s="18">
        <v>935143</v>
      </c>
      <c r="X1257" s="18">
        <v>521509</v>
      </c>
      <c r="Y1257" s="18">
        <v>0</v>
      </c>
      <c r="Z1257" s="18">
        <v>0</v>
      </c>
      <c r="AA1257" s="18">
        <v>0</v>
      </c>
      <c r="AB1257" s="18">
        <v>16526</v>
      </c>
      <c r="AC1257" s="23">
        <v>0.02</v>
      </c>
      <c r="AD1257" s="14" t="str">
        <f>IF(E1257=113,"Linn","Iowa ex-Linn")</f>
        <v>Iowa ex-Linn</v>
      </c>
      <c r="AE1257" s="23">
        <f>IFERROR(AB1257/W1257,"N/M")</f>
        <v>0.01767216350868263</v>
      </c>
      <c r="AF1257" s="14" t="str">
        <f>B1257&amp;"|"&amp;TEXT(E1257,"000")&amp;"|"&amp;TEXT(M1257,"0.0000")</f>
        <v>2016|197|0.8000</v>
      </c>
      <c r="AG1257" s="22" t="str">
        <f>IF(AND(B1257&gt;=2015,B1257&lt;=2024,C1257=19,G1257=41,I1257=2,K1257="A",L1257="RBUP",M1257&gt;=0.5,M1257&lt;=0.85),"IN","OUT")</f>
        <v>IN</v>
      </c>
    </row>
    <row r="1258" spans="1:33">
      <c r="A1258" s="14" t="s">
        <v>185</v>
      </c>
      <c r="B1258" s="16">
        <v>2016</v>
      </c>
      <c r="C1258" s="16">
        <v>19</v>
      </c>
      <c r="D1258" s="14" t="s">
        <v>80</v>
      </c>
      <c r="E1258" s="16">
        <v>197</v>
      </c>
      <c r="F1258" s="14" t="s">
        <v>184</v>
      </c>
      <c r="G1258" s="16">
        <v>41</v>
      </c>
      <c r="H1258" s="14" t="s">
        <v>186</v>
      </c>
      <c r="I1258" s="16">
        <v>2</v>
      </c>
      <c r="J1258" s="14" t="s">
        <v>83</v>
      </c>
      <c r="K1258" s="14" t="s">
        <v>84</v>
      </c>
      <c r="L1258" s="14" t="s">
        <v>85</v>
      </c>
      <c r="M1258" s="23">
        <v>0.85</v>
      </c>
      <c r="N1258" s="16">
        <v>399</v>
      </c>
      <c r="O1258" s="16">
        <v>362</v>
      </c>
      <c r="P1258" s="16">
        <v>47</v>
      </c>
      <c r="Q1258" s="16">
        <v>826</v>
      </c>
      <c r="R1258" s="16">
        <v>67</v>
      </c>
      <c r="S1258" s="14" t="s">
        <v>86</v>
      </c>
      <c r="T1258" s="16">
        <v>121642</v>
      </c>
      <c r="U1258" s="16">
        <v>0</v>
      </c>
      <c r="V1258" s="18">
        <v>73803273</v>
      </c>
      <c r="W1258" s="18">
        <v>4022508</v>
      </c>
      <c r="X1258" s="18">
        <v>1824826</v>
      </c>
      <c r="Y1258" s="18">
        <v>0</v>
      </c>
      <c r="Z1258" s="18">
        <v>0</v>
      </c>
      <c r="AA1258" s="18">
        <v>0</v>
      </c>
      <c r="AB1258" s="18">
        <v>443362</v>
      </c>
      <c r="AC1258" s="23">
        <v>0.11</v>
      </c>
      <c r="AD1258" s="14" t="str">
        <f>IF(E1258=113,"Linn","Iowa ex-Linn")</f>
        <v>Iowa ex-Linn</v>
      </c>
      <c r="AE1258" s="23">
        <f>IFERROR(AB1258/W1258,"N/M")</f>
        <v>0.11022029042577416</v>
      </c>
      <c r="AF1258" s="14" t="str">
        <f>B1258&amp;"|"&amp;TEXT(E1258,"000")&amp;"|"&amp;TEXT(M1258,"0.0000")</f>
        <v>2016|197|0.8500</v>
      </c>
      <c r="AG1258" s="22" t="str">
        <f>IF(AND(B1258&gt;=2015,B1258&lt;=2024,C1258=19,G1258=41,I1258=2,K1258="A",L1258="RBUP",M1258&gt;=0.5,M1258&lt;=0.85),"IN","OUT")</f>
        <v>IN</v>
      </c>
    </row>
    <row r="1259" spans="1:33">
      <c r="A1259" s="14" t="s">
        <v>187</v>
      </c>
      <c r="B1259" s="16">
        <v>2017</v>
      </c>
      <c r="C1259" s="16">
        <v>19</v>
      </c>
      <c r="D1259" s="14" t="s">
        <v>80</v>
      </c>
      <c r="E1259" s="16">
        <v>1</v>
      </c>
      <c r="F1259" s="14" t="s">
        <v>81</v>
      </c>
      <c r="G1259" s="16">
        <v>41</v>
      </c>
      <c r="H1259" s="14" t="s">
        <v>186</v>
      </c>
      <c r="I1259" s="16">
        <v>2</v>
      </c>
      <c r="J1259" s="14" t="s">
        <v>83</v>
      </c>
      <c r="K1259" s="14" t="s">
        <v>84</v>
      </c>
      <c r="L1259" s="14" t="s">
        <v>85</v>
      </c>
      <c r="M1259" s="23">
        <v>0.6</v>
      </c>
      <c r="N1259" s="16">
        <v>1</v>
      </c>
      <c r="O1259" s="16">
        <v>1</v>
      </c>
      <c r="P1259" s="16">
        <v>0</v>
      </c>
      <c r="Q1259" s="16">
        <v>1</v>
      </c>
      <c r="R1259" s="16">
        <v>0</v>
      </c>
      <c r="S1259" s="14" t="s">
        <v>86</v>
      </c>
      <c r="T1259" s="16">
        <v>52</v>
      </c>
      <c r="U1259" s="16">
        <v>0</v>
      </c>
      <c r="V1259" s="18">
        <v>18675</v>
      </c>
      <c r="W1259" s="18">
        <v>362</v>
      </c>
      <c r="X1259" s="18">
        <v>232</v>
      </c>
      <c r="Y1259" s="18">
        <v>0</v>
      </c>
      <c r="Z1259" s="18">
        <v>0</v>
      </c>
      <c r="AA1259" s="18">
        <v>0</v>
      </c>
      <c r="AB1259" s="18">
        <v>0</v>
      </c>
      <c r="AC1259" s="23">
        <v>0</v>
      </c>
      <c r="AD1259" s="14" t="str">
        <f>IF(E1259=113,"Linn","Iowa ex-Linn")</f>
        <v>Iowa ex-Linn</v>
      </c>
      <c r="AE1259" s="23">
        <f>IFERROR(AB1259/W1259,"N/M")</f>
        <v>0.0</v>
      </c>
      <c r="AF1259" s="14" t="str">
        <f>B1259&amp;"|"&amp;TEXT(E1259,"000")&amp;"|"&amp;TEXT(M1259,"0.0000")</f>
        <v>2017|001|0.6000</v>
      </c>
      <c r="AG1259" s="22" t="str">
        <f>IF(AND(B1259&gt;=2015,B1259&lt;=2024,C1259=19,G1259=41,I1259=2,K1259="A",L1259="RBUP",M1259&gt;=0.5,M1259&lt;=0.85),"IN","OUT")</f>
        <v>IN</v>
      </c>
    </row>
    <row r="1260" spans="1:33">
      <c r="A1260" s="14" t="s">
        <v>187</v>
      </c>
      <c r="B1260" s="16">
        <v>2017</v>
      </c>
      <c r="C1260" s="16">
        <v>19</v>
      </c>
      <c r="D1260" s="14" t="s">
        <v>80</v>
      </c>
      <c r="E1260" s="16">
        <v>1</v>
      </c>
      <c r="F1260" s="14" t="s">
        <v>81</v>
      </c>
      <c r="G1260" s="16">
        <v>41</v>
      </c>
      <c r="H1260" s="14" t="s">
        <v>186</v>
      </c>
      <c r="I1260" s="16">
        <v>2</v>
      </c>
      <c r="J1260" s="14" t="s">
        <v>83</v>
      </c>
      <c r="K1260" s="14" t="s">
        <v>84</v>
      </c>
      <c r="L1260" s="14" t="s">
        <v>85</v>
      </c>
      <c r="M1260" s="23">
        <v>0.65</v>
      </c>
      <c r="N1260" s="16">
        <v>12</v>
      </c>
      <c r="O1260" s="16">
        <v>11</v>
      </c>
      <c r="P1260" s="16">
        <v>0</v>
      </c>
      <c r="Q1260" s="16">
        <v>25</v>
      </c>
      <c r="R1260" s="16">
        <v>0</v>
      </c>
      <c r="S1260" s="14" t="s">
        <v>86</v>
      </c>
      <c r="T1260" s="16">
        <v>1516</v>
      </c>
      <c r="U1260" s="16">
        <v>0</v>
      </c>
      <c r="V1260" s="18">
        <v>619705</v>
      </c>
      <c r="W1260" s="18">
        <v>15359</v>
      </c>
      <c r="X1260" s="18">
        <v>9792</v>
      </c>
      <c r="Y1260" s="18">
        <v>0</v>
      </c>
      <c r="Z1260" s="18">
        <v>0</v>
      </c>
      <c r="AA1260" s="18">
        <v>0</v>
      </c>
      <c r="AB1260" s="18">
        <v>0</v>
      </c>
      <c r="AC1260" s="23">
        <v>0</v>
      </c>
      <c r="AD1260" s="14" t="str">
        <f>IF(E1260=113,"Linn","Iowa ex-Linn")</f>
        <v>Iowa ex-Linn</v>
      </c>
      <c r="AE1260" s="23">
        <f>IFERROR(AB1260/W1260,"N/M")</f>
        <v>0.0</v>
      </c>
      <c r="AF1260" s="14" t="str">
        <f>B1260&amp;"|"&amp;TEXT(E1260,"000")&amp;"|"&amp;TEXT(M1260,"0.0000")</f>
        <v>2017|001|0.6500</v>
      </c>
      <c r="AG1260" s="22" t="str">
        <f>IF(AND(B1260&gt;=2015,B1260&lt;=2024,C1260=19,G1260=41,I1260=2,K1260="A",L1260="RBUP",M1260&gt;=0.5,M1260&lt;=0.85),"IN","OUT")</f>
        <v>IN</v>
      </c>
    </row>
    <row r="1261" spans="1:33">
      <c r="A1261" s="14" t="s">
        <v>187</v>
      </c>
      <c r="B1261" s="16">
        <v>2017</v>
      </c>
      <c r="C1261" s="16">
        <v>19</v>
      </c>
      <c r="D1261" s="14" t="s">
        <v>80</v>
      </c>
      <c r="E1261" s="16">
        <v>1</v>
      </c>
      <c r="F1261" s="14" t="s">
        <v>81</v>
      </c>
      <c r="G1261" s="16">
        <v>41</v>
      </c>
      <c r="H1261" s="14" t="s">
        <v>186</v>
      </c>
      <c r="I1261" s="16">
        <v>2</v>
      </c>
      <c r="J1261" s="14" t="s">
        <v>83</v>
      </c>
      <c r="K1261" s="14" t="s">
        <v>84</v>
      </c>
      <c r="L1261" s="14" t="s">
        <v>85</v>
      </c>
      <c r="M1261" s="23">
        <v>0.7</v>
      </c>
      <c r="N1261" s="16">
        <v>34</v>
      </c>
      <c r="O1261" s="16">
        <v>23</v>
      </c>
      <c r="P1261" s="16">
        <v>0</v>
      </c>
      <c r="Q1261" s="16">
        <v>32</v>
      </c>
      <c r="R1261" s="16">
        <v>0</v>
      </c>
      <c r="S1261" s="14" t="s">
        <v>86</v>
      </c>
      <c r="T1261" s="16">
        <v>1736</v>
      </c>
      <c r="U1261" s="16">
        <v>0</v>
      </c>
      <c r="V1261" s="18">
        <v>796105</v>
      </c>
      <c r="W1261" s="18">
        <v>22379</v>
      </c>
      <c r="X1261" s="18">
        <v>14429</v>
      </c>
      <c r="Y1261" s="18">
        <v>0</v>
      </c>
      <c r="Z1261" s="18">
        <v>0</v>
      </c>
      <c r="AA1261" s="18">
        <v>0</v>
      </c>
      <c r="AB1261" s="18">
        <v>0</v>
      </c>
      <c r="AC1261" s="23">
        <v>0</v>
      </c>
      <c r="AD1261" s="14" t="str">
        <f>IF(E1261=113,"Linn","Iowa ex-Linn")</f>
        <v>Iowa ex-Linn</v>
      </c>
      <c r="AE1261" s="23">
        <f>IFERROR(AB1261/W1261,"N/M")</f>
        <v>0.0</v>
      </c>
      <c r="AF1261" s="14" t="str">
        <f>B1261&amp;"|"&amp;TEXT(E1261,"000")&amp;"|"&amp;TEXT(M1261,"0.0000")</f>
        <v>2017|001|0.7000</v>
      </c>
      <c r="AG1261" s="22" t="str">
        <f>IF(AND(B1261&gt;=2015,B1261&lt;=2024,C1261=19,G1261=41,I1261=2,K1261="A",L1261="RBUP",M1261&gt;=0.5,M1261&lt;=0.85),"IN","OUT")</f>
        <v>IN</v>
      </c>
    </row>
    <row r="1262" spans="1:33">
      <c r="A1262" s="14" t="s">
        <v>187</v>
      </c>
      <c r="B1262" s="16">
        <v>2017</v>
      </c>
      <c r="C1262" s="16">
        <v>19</v>
      </c>
      <c r="D1262" s="14" t="s">
        <v>80</v>
      </c>
      <c r="E1262" s="16">
        <v>1</v>
      </c>
      <c r="F1262" s="14" t="s">
        <v>81</v>
      </c>
      <c r="G1262" s="16">
        <v>41</v>
      </c>
      <c r="H1262" s="14" t="s">
        <v>186</v>
      </c>
      <c r="I1262" s="16">
        <v>2</v>
      </c>
      <c r="J1262" s="14" t="s">
        <v>83</v>
      </c>
      <c r="K1262" s="14" t="s">
        <v>84</v>
      </c>
      <c r="L1262" s="14" t="s">
        <v>85</v>
      </c>
      <c r="M1262" s="23">
        <v>0.75</v>
      </c>
      <c r="N1262" s="16">
        <v>100</v>
      </c>
      <c r="O1262" s="16">
        <v>78</v>
      </c>
      <c r="P1262" s="16">
        <v>7</v>
      </c>
      <c r="Q1262" s="16">
        <v>104</v>
      </c>
      <c r="R1262" s="16">
        <v>8</v>
      </c>
      <c r="S1262" s="14" t="s">
        <v>86</v>
      </c>
      <c r="T1262" s="16">
        <v>10929</v>
      </c>
      <c r="U1262" s="16">
        <v>0</v>
      </c>
      <c r="V1262" s="18">
        <v>5452289</v>
      </c>
      <c r="W1262" s="18">
        <v>225813</v>
      </c>
      <c r="X1262" s="18">
        <v>155546</v>
      </c>
      <c r="Y1262" s="18">
        <v>0</v>
      </c>
      <c r="Z1262" s="18">
        <v>0</v>
      </c>
      <c r="AA1262" s="18">
        <v>0</v>
      </c>
      <c r="AB1262" s="18">
        <v>20871</v>
      </c>
      <c r="AC1262" s="23">
        <v>0.09</v>
      </c>
      <c r="AD1262" s="14" t="str">
        <f>IF(E1262=113,"Linn","Iowa ex-Linn")</f>
        <v>Iowa ex-Linn</v>
      </c>
      <c r="AE1262" s="23">
        <f>IFERROR(AB1262/W1262,"N/M")</f>
        <v>0.09242603393073029</v>
      </c>
      <c r="AF1262" s="14" t="str">
        <f>B1262&amp;"|"&amp;TEXT(E1262,"000")&amp;"|"&amp;TEXT(M1262,"0.0000")</f>
        <v>2017|001|0.7500</v>
      </c>
      <c r="AG1262" s="22" t="str">
        <f>IF(AND(B1262&gt;=2015,B1262&lt;=2024,C1262=19,G1262=41,I1262=2,K1262="A",L1262="RBUP",M1262&gt;=0.5,M1262&lt;=0.85),"IN","OUT")</f>
        <v>IN</v>
      </c>
    </row>
    <row r="1263" spans="1:33">
      <c r="A1263" s="14" t="s">
        <v>187</v>
      </c>
      <c r="B1263" s="16">
        <v>2017</v>
      </c>
      <c r="C1263" s="16">
        <v>19</v>
      </c>
      <c r="D1263" s="14" t="s">
        <v>80</v>
      </c>
      <c r="E1263" s="16">
        <v>1</v>
      </c>
      <c r="F1263" s="14" t="s">
        <v>81</v>
      </c>
      <c r="G1263" s="16">
        <v>41</v>
      </c>
      <c r="H1263" s="14" t="s">
        <v>186</v>
      </c>
      <c r="I1263" s="16">
        <v>2</v>
      </c>
      <c r="J1263" s="14" t="s">
        <v>83</v>
      </c>
      <c r="K1263" s="14" t="s">
        <v>84</v>
      </c>
      <c r="L1263" s="14" t="s">
        <v>85</v>
      </c>
      <c r="M1263" s="23">
        <v>0.8</v>
      </c>
      <c r="N1263" s="16">
        <v>299</v>
      </c>
      <c r="O1263" s="16">
        <v>249</v>
      </c>
      <c r="P1263" s="16">
        <v>51</v>
      </c>
      <c r="Q1263" s="16">
        <v>346</v>
      </c>
      <c r="R1263" s="16">
        <v>67</v>
      </c>
      <c r="S1263" s="14" t="s">
        <v>86</v>
      </c>
      <c r="T1263" s="16">
        <v>54391</v>
      </c>
      <c r="U1263" s="16">
        <v>0</v>
      </c>
      <c r="V1263" s="18">
        <v>29862538</v>
      </c>
      <c r="W1263" s="18">
        <v>1628787</v>
      </c>
      <c r="X1263" s="18">
        <v>1018017</v>
      </c>
      <c r="Y1263" s="18">
        <v>0</v>
      </c>
      <c r="Z1263" s="18">
        <v>0</v>
      </c>
      <c r="AA1263" s="18">
        <v>0</v>
      </c>
      <c r="AB1263" s="18">
        <v>860189</v>
      </c>
      <c r="AC1263" s="23">
        <v>0.53</v>
      </c>
      <c r="AD1263" s="14" t="str">
        <f>IF(E1263=113,"Linn","Iowa ex-Linn")</f>
        <v>Iowa ex-Linn</v>
      </c>
      <c r="AE1263" s="23">
        <f>IFERROR(AB1263/W1263,"N/M")</f>
        <v>0.5281163221464807</v>
      </c>
      <c r="AF1263" s="14" t="str">
        <f>B1263&amp;"|"&amp;TEXT(E1263,"000")&amp;"|"&amp;TEXT(M1263,"0.0000")</f>
        <v>2017|001|0.8000</v>
      </c>
      <c r="AG1263" s="22" t="str">
        <f>IF(AND(B1263&gt;=2015,B1263&lt;=2024,C1263=19,G1263=41,I1263=2,K1263="A",L1263="RBUP",M1263&gt;=0.5,M1263&lt;=0.85),"IN","OUT")</f>
        <v>IN</v>
      </c>
    </row>
    <row r="1264" spans="1:33">
      <c r="A1264" s="14" t="s">
        <v>187</v>
      </c>
      <c r="B1264" s="16">
        <v>2017</v>
      </c>
      <c r="C1264" s="16">
        <v>19</v>
      </c>
      <c r="D1264" s="14" t="s">
        <v>80</v>
      </c>
      <c r="E1264" s="16">
        <v>1</v>
      </c>
      <c r="F1264" s="14" t="s">
        <v>81</v>
      </c>
      <c r="G1264" s="16">
        <v>41</v>
      </c>
      <c r="H1264" s="14" t="s">
        <v>186</v>
      </c>
      <c r="I1264" s="16">
        <v>2</v>
      </c>
      <c r="J1264" s="14" t="s">
        <v>83</v>
      </c>
      <c r="K1264" s="14" t="s">
        <v>84</v>
      </c>
      <c r="L1264" s="14" t="s">
        <v>85</v>
      </c>
      <c r="M1264" s="23">
        <v>0.85</v>
      </c>
      <c r="N1264" s="16">
        <v>180</v>
      </c>
      <c r="O1264" s="16">
        <v>122</v>
      </c>
      <c r="P1264" s="16">
        <v>36</v>
      </c>
      <c r="Q1264" s="16">
        <v>192</v>
      </c>
      <c r="R1264" s="16">
        <v>55</v>
      </c>
      <c r="S1264" s="14" t="s">
        <v>86</v>
      </c>
      <c r="T1264" s="16">
        <v>29375</v>
      </c>
      <c r="U1264" s="16">
        <v>0</v>
      </c>
      <c r="V1264" s="18">
        <v>16760638</v>
      </c>
      <c r="W1264" s="18">
        <v>1133828</v>
      </c>
      <c r="X1264" s="18">
        <v>545476</v>
      </c>
      <c r="Y1264" s="18">
        <v>0</v>
      </c>
      <c r="Z1264" s="18">
        <v>0</v>
      </c>
      <c r="AA1264" s="18">
        <v>0</v>
      </c>
      <c r="AB1264" s="18">
        <v>1124093</v>
      </c>
      <c r="AC1264" s="23">
        <v>0.99</v>
      </c>
      <c r="AD1264" s="14" t="str">
        <f>IF(E1264=113,"Linn","Iowa ex-Linn")</f>
        <v>Iowa ex-Linn</v>
      </c>
      <c r="AE1264" s="23">
        <f>IFERROR(AB1264/W1264,"N/M")</f>
        <v>0.9914140416359448</v>
      </c>
      <c r="AF1264" s="14" t="str">
        <f>B1264&amp;"|"&amp;TEXT(E1264,"000")&amp;"|"&amp;TEXT(M1264,"0.0000")</f>
        <v>2017|001|0.8500</v>
      </c>
      <c r="AG1264" s="22" t="str">
        <f>IF(AND(B1264&gt;=2015,B1264&lt;=2024,C1264=19,G1264=41,I1264=2,K1264="A",L1264="RBUP",M1264&gt;=0.5,M1264&lt;=0.85),"IN","OUT")</f>
        <v>IN</v>
      </c>
    </row>
    <row r="1265" spans="1:33">
      <c r="A1265" s="14" t="s">
        <v>187</v>
      </c>
      <c r="B1265" s="16">
        <v>2017</v>
      </c>
      <c r="C1265" s="16">
        <v>19</v>
      </c>
      <c r="D1265" s="14" t="s">
        <v>80</v>
      </c>
      <c r="E1265" s="16">
        <v>3</v>
      </c>
      <c r="F1265" s="14" t="s">
        <v>87</v>
      </c>
      <c r="G1265" s="16">
        <v>41</v>
      </c>
      <c r="H1265" s="14" t="s">
        <v>186</v>
      </c>
      <c r="I1265" s="16">
        <v>2</v>
      </c>
      <c r="J1265" s="14" t="s">
        <v>83</v>
      </c>
      <c r="K1265" s="14" t="s">
        <v>84</v>
      </c>
      <c r="L1265" s="14" t="s">
        <v>85</v>
      </c>
      <c r="M1265" s="23">
        <v>0.5</v>
      </c>
      <c r="N1265" s="16">
        <v>1</v>
      </c>
      <c r="O1265" s="16">
        <v>1</v>
      </c>
      <c r="P1265" s="16">
        <v>0</v>
      </c>
      <c r="Q1265" s="16">
        <v>1</v>
      </c>
      <c r="R1265" s="16">
        <v>0</v>
      </c>
      <c r="S1265" s="14" t="s">
        <v>86</v>
      </c>
      <c r="T1265" s="16">
        <v>511</v>
      </c>
      <c r="U1265" s="16">
        <v>0</v>
      </c>
      <c r="V1265" s="18">
        <v>151617</v>
      </c>
      <c r="W1265" s="18">
        <v>1563</v>
      </c>
      <c r="X1265" s="18">
        <v>1250</v>
      </c>
      <c r="Y1265" s="18">
        <v>0</v>
      </c>
      <c r="Z1265" s="18">
        <v>0</v>
      </c>
      <c r="AA1265" s="18">
        <v>0</v>
      </c>
      <c r="AB1265" s="18">
        <v>0</v>
      </c>
      <c r="AC1265" s="23">
        <v>0</v>
      </c>
      <c r="AD1265" s="14" t="str">
        <f>IF(E1265=113,"Linn","Iowa ex-Linn")</f>
        <v>Iowa ex-Linn</v>
      </c>
      <c r="AE1265" s="23">
        <f>IFERROR(AB1265/W1265,"N/M")</f>
        <v>0.0</v>
      </c>
      <c r="AF1265" s="14" t="str">
        <f>B1265&amp;"|"&amp;TEXT(E1265,"000")&amp;"|"&amp;TEXT(M1265,"0.0000")</f>
        <v>2017|003|0.5000</v>
      </c>
      <c r="AG1265" s="22" t="str">
        <f>IF(AND(B1265&gt;=2015,B1265&lt;=2024,C1265=19,G1265=41,I1265=2,K1265="A",L1265="RBUP",M1265&gt;=0.5,M1265&lt;=0.85),"IN","OUT")</f>
        <v>IN</v>
      </c>
    </row>
    <row r="1266" spans="1:33">
      <c r="A1266" s="14" t="s">
        <v>187</v>
      </c>
      <c r="B1266" s="16">
        <v>2017</v>
      </c>
      <c r="C1266" s="16">
        <v>19</v>
      </c>
      <c r="D1266" s="14" t="s">
        <v>80</v>
      </c>
      <c r="E1266" s="16">
        <v>3</v>
      </c>
      <c r="F1266" s="14" t="s">
        <v>87</v>
      </c>
      <c r="G1266" s="16">
        <v>41</v>
      </c>
      <c r="H1266" s="14" t="s">
        <v>186</v>
      </c>
      <c r="I1266" s="16">
        <v>2</v>
      </c>
      <c r="J1266" s="14" t="s">
        <v>83</v>
      </c>
      <c r="K1266" s="14" t="s">
        <v>84</v>
      </c>
      <c r="L1266" s="14" t="s">
        <v>85</v>
      </c>
      <c r="M1266" s="23">
        <v>0.55</v>
      </c>
      <c r="N1266" s="16">
        <v>1</v>
      </c>
      <c r="O1266" s="16">
        <v>0</v>
      </c>
      <c r="P1266" s="16">
        <v>0</v>
      </c>
      <c r="Q1266" s="16">
        <v>0</v>
      </c>
      <c r="R1266" s="16">
        <v>0</v>
      </c>
      <c r="S1266" s="14" t="s">
        <v>86</v>
      </c>
      <c r="T1266" s="16">
        <v>0</v>
      </c>
      <c r="U1266" s="16">
        <v>0</v>
      </c>
      <c r="V1266" s="18">
        <v>0</v>
      </c>
      <c r="W1266" s="18">
        <v>0</v>
      </c>
      <c r="X1266" s="18">
        <v>0</v>
      </c>
      <c r="Y1266" s="18">
        <v>0</v>
      </c>
      <c r="Z1266" s="18">
        <v>0</v>
      </c>
      <c r="AA1266" s="18">
        <v>0</v>
      </c>
      <c r="AB1266" s="18">
        <v>0</v>
      </c>
      <c r="AC1266" s="23">
        <v>0</v>
      </c>
      <c r="AD1266" s="14" t="str">
        <f>IF(E1266=113,"Linn","Iowa ex-Linn")</f>
        <v>Iowa ex-Linn</v>
      </c>
      <c r="AE1266" s="23" t="str">
        <f>IFERROR(AB1266/W1266,"N/M")</f>
        <v>N/M</v>
      </c>
      <c r="AF1266" s="14" t="str">
        <f>B1266&amp;"|"&amp;TEXT(E1266,"000")&amp;"|"&amp;TEXT(M1266,"0.0000")</f>
        <v>2017|003|0.5500</v>
      </c>
      <c r="AG1266" s="22" t="str">
        <f>IF(AND(B1266&gt;=2015,B1266&lt;=2024,C1266=19,G1266=41,I1266=2,K1266="A",L1266="RBUP",M1266&gt;=0.5,M1266&lt;=0.85),"IN","OUT")</f>
        <v>IN</v>
      </c>
    </row>
    <row r="1267" spans="1:33">
      <c r="A1267" s="14" t="s">
        <v>187</v>
      </c>
      <c r="B1267" s="16">
        <v>2017</v>
      </c>
      <c r="C1267" s="16">
        <v>19</v>
      </c>
      <c r="D1267" s="14" t="s">
        <v>80</v>
      </c>
      <c r="E1267" s="16">
        <v>3</v>
      </c>
      <c r="F1267" s="14" t="s">
        <v>87</v>
      </c>
      <c r="G1267" s="16">
        <v>41</v>
      </c>
      <c r="H1267" s="14" t="s">
        <v>186</v>
      </c>
      <c r="I1267" s="16">
        <v>2</v>
      </c>
      <c r="J1267" s="14" t="s">
        <v>83</v>
      </c>
      <c r="K1267" s="14" t="s">
        <v>84</v>
      </c>
      <c r="L1267" s="14" t="s">
        <v>85</v>
      </c>
      <c r="M1267" s="23">
        <v>0.6</v>
      </c>
      <c r="N1267" s="16">
        <v>2</v>
      </c>
      <c r="O1267" s="16">
        <v>2</v>
      </c>
      <c r="P1267" s="16">
        <v>0</v>
      </c>
      <c r="Q1267" s="16">
        <v>2</v>
      </c>
      <c r="R1267" s="16">
        <v>0</v>
      </c>
      <c r="S1267" s="14" t="s">
        <v>86</v>
      </c>
      <c r="T1267" s="16">
        <v>198</v>
      </c>
      <c r="U1267" s="16">
        <v>0</v>
      </c>
      <c r="V1267" s="18">
        <v>70527</v>
      </c>
      <c r="W1267" s="18">
        <v>1410</v>
      </c>
      <c r="X1267" s="18">
        <v>1064</v>
      </c>
      <c r="Y1267" s="18">
        <v>0</v>
      </c>
      <c r="Z1267" s="18">
        <v>0</v>
      </c>
      <c r="AA1267" s="18">
        <v>0</v>
      </c>
      <c r="AB1267" s="18">
        <v>0</v>
      </c>
      <c r="AC1267" s="23">
        <v>0</v>
      </c>
      <c r="AD1267" s="14" t="str">
        <f>IF(E1267=113,"Linn","Iowa ex-Linn")</f>
        <v>Iowa ex-Linn</v>
      </c>
      <c r="AE1267" s="23">
        <f>IFERROR(AB1267/W1267,"N/M")</f>
        <v>0.0</v>
      </c>
      <c r="AF1267" s="14" t="str">
        <f>B1267&amp;"|"&amp;TEXT(E1267,"000")&amp;"|"&amp;TEXT(M1267,"0.0000")</f>
        <v>2017|003|0.6000</v>
      </c>
      <c r="AG1267" s="22" t="str">
        <f>IF(AND(B1267&gt;=2015,B1267&lt;=2024,C1267=19,G1267=41,I1267=2,K1267="A",L1267="RBUP",M1267&gt;=0.5,M1267&lt;=0.85),"IN","OUT")</f>
        <v>IN</v>
      </c>
    </row>
    <row r="1268" spans="1:33">
      <c r="A1268" s="14" t="s">
        <v>187</v>
      </c>
      <c r="B1268" s="16">
        <v>2017</v>
      </c>
      <c r="C1268" s="16">
        <v>19</v>
      </c>
      <c r="D1268" s="14" t="s">
        <v>80</v>
      </c>
      <c r="E1268" s="16">
        <v>3</v>
      </c>
      <c r="F1268" s="14" t="s">
        <v>87</v>
      </c>
      <c r="G1268" s="16">
        <v>41</v>
      </c>
      <c r="H1268" s="14" t="s">
        <v>186</v>
      </c>
      <c r="I1268" s="16">
        <v>2</v>
      </c>
      <c r="J1268" s="14" t="s">
        <v>83</v>
      </c>
      <c r="K1268" s="14" t="s">
        <v>84</v>
      </c>
      <c r="L1268" s="14" t="s">
        <v>85</v>
      </c>
      <c r="M1268" s="23">
        <v>0.65</v>
      </c>
      <c r="N1268" s="16">
        <v>8</v>
      </c>
      <c r="O1268" s="16">
        <v>6</v>
      </c>
      <c r="P1268" s="16">
        <v>0</v>
      </c>
      <c r="Q1268" s="16">
        <v>7</v>
      </c>
      <c r="R1268" s="16">
        <v>0</v>
      </c>
      <c r="S1268" s="14" t="s">
        <v>86</v>
      </c>
      <c r="T1268" s="16">
        <v>374</v>
      </c>
      <c r="U1268" s="16">
        <v>0</v>
      </c>
      <c r="V1268" s="18">
        <v>154766</v>
      </c>
      <c r="W1268" s="18">
        <v>4091</v>
      </c>
      <c r="X1268" s="18">
        <v>2414</v>
      </c>
      <c r="Y1268" s="18">
        <v>0</v>
      </c>
      <c r="Z1268" s="18">
        <v>0</v>
      </c>
      <c r="AA1268" s="18">
        <v>0</v>
      </c>
      <c r="AB1268" s="18">
        <v>0</v>
      </c>
      <c r="AC1268" s="23">
        <v>0</v>
      </c>
      <c r="AD1268" s="14" t="str">
        <f>IF(E1268=113,"Linn","Iowa ex-Linn")</f>
        <v>Iowa ex-Linn</v>
      </c>
      <c r="AE1268" s="23">
        <f>IFERROR(AB1268/W1268,"N/M")</f>
        <v>0.0</v>
      </c>
      <c r="AF1268" s="14" t="str">
        <f>B1268&amp;"|"&amp;TEXT(E1268,"000")&amp;"|"&amp;TEXT(M1268,"0.0000")</f>
        <v>2017|003|0.6500</v>
      </c>
      <c r="AG1268" s="22" t="str">
        <f>IF(AND(B1268&gt;=2015,B1268&lt;=2024,C1268=19,G1268=41,I1268=2,K1268="A",L1268="RBUP",M1268&gt;=0.5,M1268&lt;=0.85),"IN","OUT")</f>
        <v>IN</v>
      </c>
    </row>
    <row r="1269" spans="1:33">
      <c r="A1269" s="14" t="s">
        <v>187</v>
      </c>
      <c r="B1269" s="16">
        <v>2017</v>
      </c>
      <c r="C1269" s="16">
        <v>19</v>
      </c>
      <c r="D1269" s="14" t="s">
        <v>80</v>
      </c>
      <c r="E1269" s="16">
        <v>3</v>
      </c>
      <c r="F1269" s="14" t="s">
        <v>87</v>
      </c>
      <c r="G1269" s="16">
        <v>41</v>
      </c>
      <c r="H1269" s="14" t="s">
        <v>186</v>
      </c>
      <c r="I1269" s="16">
        <v>2</v>
      </c>
      <c r="J1269" s="14" t="s">
        <v>83</v>
      </c>
      <c r="K1269" s="14" t="s">
        <v>84</v>
      </c>
      <c r="L1269" s="14" t="s">
        <v>85</v>
      </c>
      <c r="M1269" s="23">
        <v>0.7</v>
      </c>
      <c r="N1269" s="16">
        <v>36</v>
      </c>
      <c r="O1269" s="16">
        <v>28</v>
      </c>
      <c r="P1269" s="16">
        <v>4</v>
      </c>
      <c r="Q1269" s="16">
        <v>41</v>
      </c>
      <c r="R1269" s="16">
        <v>5</v>
      </c>
      <c r="S1269" s="14" t="s">
        <v>86</v>
      </c>
      <c r="T1269" s="16">
        <v>3538</v>
      </c>
      <c r="U1269" s="16">
        <v>0</v>
      </c>
      <c r="V1269" s="18">
        <v>1591989</v>
      </c>
      <c r="W1269" s="18">
        <v>68089</v>
      </c>
      <c r="X1269" s="18">
        <v>46153</v>
      </c>
      <c r="Y1269" s="18">
        <v>0</v>
      </c>
      <c r="Z1269" s="18">
        <v>0</v>
      </c>
      <c r="AA1269" s="18">
        <v>0</v>
      </c>
      <c r="AB1269" s="18">
        <v>22392</v>
      </c>
      <c r="AC1269" s="23">
        <v>0.33</v>
      </c>
      <c r="AD1269" s="14" t="str">
        <f>IF(E1269=113,"Linn","Iowa ex-Linn")</f>
        <v>Iowa ex-Linn</v>
      </c>
      <c r="AE1269" s="23">
        <f>IFERROR(AB1269/W1269,"N/M")</f>
        <v>0.3288636931075504</v>
      </c>
      <c r="AF1269" s="14" t="str">
        <f>B1269&amp;"|"&amp;TEXT(E1269,"000")&amp;"|"&amp;TEXT(M1269,"0.0000")</f>
        <v>2017|003|0.7000</v>
      </c>
      <c r="AG1269" s="22" t="str">
        <f>IF(AND(B1269&gt;=2015,B1269&lt;=2024,C1269=19,G1269=41,I1269=2,K1269="A",L1269="RBUP",M1269&gt;=0.5,M1269&lt;=0.85),"IN","OUT")</f>
        <v>IN</v>
      </c>
    </row>
    <row r="1270" spans="1:33">
      <c r="A1270" s="14" t="s">
        <v>187</v>
      </c>
      <c r="B1270" s="16">
        <v>2017</v>
      </c>
      <c r="C1270" s="16">
        <v>19</v>
      </c>
      <c r="D1270" s="14" t="s">
        <v>80</v>
      </c>
      <c r="E1270" s="16">
        <v>3</v>
      </c>
      <c r="F1270" s="14" t="s">
        <v>87</v>
      </c>
      <c r="G1270" s="16">
        <v>41</v>
      </c>
      <c r="H1270" s="14" t="s">
        <v>186</v>
      </c>
      <c r="I1270" s="16">
        <v>2</v>
      </c>
      <c r="J1270" s="14" t="s">
        <v>83</v>
      </c>
      <c r="K1270" s="14" t="s">
        <v>84</v>
      </c>
      <c r="L1270" s="14" t="s">
        <v>85</v>
      </c>
      <c r="M1270" s="23">
        <v>0.75</v>
      </c>
      <c r="N1270" s="16">
        <v>143</v>
      </c>
      <c r="O1270" s="16">
        <v>110</v>
      </c>
      <c r="P1270" s="16">
        <v>15</v>
      </c>
      <c r="Q1270" s="16">
        <v>187</v>
      </c>
      <c r="R1270" s="16">
        <v>17</v>
      </c>
      <c r="S1270" s="14" t="s">
        <v>86</v>
      </c>
      <c r="T1270" s="16">
        <v>15846</v>
      </c>
      <c r="U1270" s="16">
        <v>0</v>
      </c>
      <c r="V1270" s="18">
        <v>8089866</v>
      </c>
      <c r="W1270" s="18">
        <v>484890</v>
      </c>
      <c r="X1270" s="18">
        <v>316055</v>
      </c>
      <c r="Y1270" s="18">
        <v>0</v>
      </c>
      <c r="Z1270" s="18">
        <v>0</v>
      </c>
      <c r="AA1270" s="18">
        <v>0</v>
      </c>
      <c r="AB1270" s="18">
        <v>66545</v>
      </c>
      <c r="AC1270" s="23">
        <v>0.14</v>
      </c>
      <c r="AD1270" s="14" t="str">
        <f>IF(E1270=113,"Linn","Iowa ex-Linn")</f>
        <v>Iowa ex-Linn</v>
      </c>
      <c r="AE1270" s="23">
        <f>IFERROR(AB1270/W1270,"N/M")</f>
        <v>0.13723731155519808</v>
      </c>
      <c r="AF1270" s="14" t="str">
        <f>B1270&amp;"|"&amp;TEXT(E1270,"000")&amp;"|"&amp;TEXT(M1270,"0.0000")</f>
        <v>2017|003|0.7500</v>
      </c>
      <c r="AG1270" s="22" t="str">
        <f>IF(AND(B1270&gt;=2015,B1270&lt;=2024,C1270=19,G1270=41,I1270=2,K1270="A",L1270="RBUP",M1270&gt;=0.5,M1270&lt;=0.85),"IN","OUT")</f>
        <v>IN</v>
      </c>
    </row>
    <row r="1271" spans="1:33">
      <c r="A1271" s="14" t="s">
        <v>187</v>
      </c>
      <c r="B1271" s="16">
        <v>2017</v>
      </c>
      <c r="C1271" s="16">
        <v>19</v>
      </c>
      <c r="D1271" s="14" t="s">
        <v>80</v>
      </c>
      <c r="E1271" s="16">
        <v>3</v>
      </c>
      <c r="F1271" s="14" t="s">
        <v>87</v>
      </c>
      <c r="G1271" s="16">
        <v>41</v>
      </c>
      <c r="H1271" s="14" t="s">
        <v>186</v>
      </c>
      <c r="I1271" s="16">
        <v>2</v>
      </c>
      <c r="J1271" s="14" t="s">
        <v>83</v>
      </c>
      <c r="K1271" s="14" t="s">
        <v>84</v>
      </c>
      <c r="L1271" s="14" t="s">
        <v>85</v>
      </c>
      <c r="M1271" s="23">
        <v>0.8</v>
      </c>
      <c r="N1271" s="16">
        <v>217</v>
      </c>
      <c r="O1271" s="16">
        <v>168</v>
      </c>
      <c r="P1271" s="16">
        <v>21</v>
      </c>
      <c r="Q1271" s="16">
        <v>257</v>
      </c>
      <c r="R1271" s="16">
        <v>32</v>
      </c>
      <c r="S1271" s="14" t="s">
        <v>86</v>
      </c>
      <c r="T1271" s="16">
        <v>31338</v>
      </c>
      <c r="U1271" s="16">
        <v>0</v>
      </c>
      <c r="V1271" s="18">
        <v>16923467</v>
      </c>
      <c r="W1271" s="18">
        <v>1183433</v>
      </c>
      <c r="X1271" s="18">
        <v>708600</v>
      </c>
      <c r="Y1271" s="18">
        <v>0</v>
      </c>
      <c r="Z1271" s="18">
        <v>0</v>
      </c>
      <c r="AA1271" s="18">
        <v>0</v>
      </c>
      <c r="AB1271" s="18">
        <v>335577</v>
      </c>
      <c r="AC1271" s="23">
        <v>0.28</v>
      </c>
      <c r="AD1271" s="14" t="str">
        <f>IF(E1271=113,"Linn","Iowa ex-Linn")</f>
        <v>Iowa ex-Linn</v>
      </c>
      <c r="AE1271" s="23">
        <f>IFERROR(AB1271/W1271,"N/M")</f>
        <v>0.28356231404735205</v>
      </c>
      <c r="AF1271" s="14" t="str">
        <f>B1271&amp;"|"&amp;TEXT(E1271,"000")&amp;"|"&amp;TEXT(M1271,"0.0000")</f>
        <v>2017|003|0.8000</v>
      </c>
      <c r="AG1271" s="22" t="str">
        <f>IF(AND(B1271&gt;=2015,B1271&lt;=2024,C1271=19,G1271=41,I1271=2,K1271="A",L1271="RBUP",M1271&gt;=0.5,M1271&lt;=0.85),"IN","OUT")</f>
        <v>IN</v>
      </c>
    </row>
    <row r="1272" spans="1:33">
      <c r="A1272" s="14" t="s">
        <v>187</v>
      </c>
      <c r="B1272" s="16">
        <v>2017</v>
      </c>
      <c r="C1272" s="16">
        <v>19</v>
      </c>
      <c r="D1272" s="14" t="s">
        <v>80</v>
      </c>
      <c r="E1272" s="16">
        <v>3</v>
      </c>
      <c r="F1272" s="14" t="s">
        <v>87</v>
      </c>
      <c r="G1272" s="16">
        <v>41</v>
      </c>
      <c r="H1272" s="14" t="s">
        <v>186</v>
      </c>
      <c r="I1272" s="16">
        <v>2</v>
      </c>
      <c r="J1272" s="14" t="s">
        <v>83</v>
      </c>
      <c r="K1272" s="14" t="s">
        <v>84</v>
      </c>
      <c r="L1272" s="14" t="s">
        <v>85</v>
      </c>
      <c r="M1272" s="23">
        <v>0.85</v>
      </c>
      <c r="N1272" s="16">
        <v>76</v>
      </c>
      <c r="O1272" s="16">
        <v>47</v>
      </c>
      <c r="P1272" s="16">
        <v>13</v>
      </c>
      <c r="Q1272" s="16">
        <v>67</v>
      </c>
      <c r="R1272" s="16">
        <v>18</v>
      </c>
      <c r="S1272" s="14" t="s">
        <v>86</v>
      </c>
      <c r="T1272" s="16">
        <v>10153</v>
      </c>
      <c r="U1272" s="16">
        <v>0</v>
      </c>
      <c r="V1272" s="18">
        <v>5632042</v>
      </c>
      <c r="W1272" s="18">
        <v>480251</v>
      </c>
      <c r="X1272" s="18">
        <v>226465</v>
      </c>
      <c r="Y1272" s="18">
        <v>0</v>
      </c>
      <c r="Z1272" s="18">
        <v>0</v>
      </c>
      <c r="AA1272" s="18">
        <v>0</v>
      </c>
      <c r="AB1272" s="18">
        <v>265455</v>
      </c>
      <c r="AC1272" s="23">
        <v>0.55</v>
      </c>
      <c r="AD1272" s="14" t="str">
        <f>IF(E1272=113,"Linn","Iowa ex-Linn")</f>
        <v>Iowa ex-Linn</v>
      </c>
      <c r="AE1272" s="23">
        <f>IFERROR(AB1272/W1272,"N/M")</f>
        <v>0.5527422118850351</v>
      </c>
      <c r="AF1272" s="14" t="str">
        <f>B1272&amp;"|"&amp;TEXT(E1272,"000")&amp;"|"&amp;TEXT(M1272,"0.0000")</f>
        <v>2017|003|0.8500</v>
      </c>
      <c r="AG1272" s="22" t="str">
        <f>IF(AND(B1272&gt;=2015,B1272&lt;=2024,C1272=19,G1272=41,I1272=2,K1272="A",L1272="RBUP",M1272&gt;=0.5,M1272&lt;=0.85),"IN","OUT")</f>
        <v>IN</v>
      </c>
    </row>
    <row r="1273" spans="1:33">
      <c r="A1273" s="14" t="s">
        <v>187</v>
      </c>
      <c r="B1273" s="16">
        <v>2017</v>
      </c>
      <c r="C1273" s="16">
        <v>19</v>
      </c>
      <c r="D1273" s="14" t="s">
        <v>80</v>
      </c>
      <c r="E1273" s="16">
        <v>5</v>
      </c>
      <c r="F1273" s="14" t="s">
        <v>88</v>
      </c>
      <c r="G1273" s="16">
        <v>41</v>
      </c>
      <c r="H1273" s="14" t="s">
        <v>186</v>
      </c>
      <c r="I1273" s="16">
        <v>2</v>
      </c>
      <c r="J1273" s="14" t="s">
        <v>83</v>
      </c>
      <c r="K1273" s="14" t="s">
        <v>84</v>
      </c>
      <c r="L1273" s="14" t="s">
        <v>85</v>
      </c>
      <c r="M1273" s="23">
        <v>0.55</v>
      </c>
      <c r="N1273" s="16">
        <v>1</v>
      </c>
      <c r="O1273" s="16">
        <v>1</v>
      </c>
      <c r="P1273" s="16">
        <v>0</v>
      </c>
      <c r="Q1273" s="16">
        <v>1</v>
      </c>
      <c r="R1273" s="16">
        <v>0</v>
      </c>
      <c r="S1273" s="14" t="s">
        <v>86</v>
      </c>
      <c r="T1273" s="16">
        <v>110</v>
      </c>
      <c r="U1273" s="16">
        <v>0</v>
      </c>
      <c r="V1273" s="18">
        <v>41020</v>
      </c>
      <c r="W1273" s="18">
        <v>462</v>
      </c>
      <c r="X1273" s="18">
        <v>370</v>
      </c>
      <c r="Y1273" s="18">
        <v>0</v>
      </c>
      <c r="Z1273" s="18">
        <v>0</v>
      </c>
      <c r="AA1273" s="18">
        <v>0</v>
      </c>
      <c r="AB1273" s="18">
        <v>0</v>
      </c>
      <c r="AC1273" s="23">
        <v>0</v>
      </c>
      <c r="AD1273" s="14" t="str">
        <f>IF(E1273=113,"Linn","Iowa ex-Linn")</f>
        <v>Iowa ex-Linn</v>
      </c>
      <c r="AE1273" s="23">
        <f>IFERROR(AB1273/W1273,"N/M")</f>
        <v>0.0</v>
      </c>
      <c r="AF1273" s="14" t="str">
        <f>B1273&amp;"|"&amp;TEXT(E1273,"000")&amp;"|"&amp;TEXT(M1273,"0.0000")</f>
        <v>2017|005|0.5500</v>
      </c>
      <c r="AG1273" s="22" t="str">
        <f>IF(AND(B1273&gt;=2015,B1273&lt;=2024,C1273=19,G1273=41,I1273=2,K1273="A",L1273="RBUP",M1273&gt;=0.5,M1273&lt;=0.85),"IN","OUT")</f>
        <v>IN</v>
      </c>
    </row>
    <row r="1274" spans="1:33">
      <c r="A1274" s="14" t="s">
        <v>187</v>
      </c>
      <c r="B1274" s="16">
        <v>2017</v>
      </c>
      <c r="C1274" s="16">
        <v>19</v>
      </c>
      <c r="D1274" s="14" t="s">
        <v>80</v>
      </c>
      <c r="E1274" s="16">
        <v>5</v>
      </c>
      <c r="F1274" s="14" t="s">
        <v>88</v>
      </c>
      <c r="G1274" s="16">
        <v>41</v>
      </c>
      <c r="H1274" s="14" t="s">
        <v>186</v>
      </c>
      <c r="I1274" s="16">
        <v>2</v>
      </c>
      <c r="J1274" s="14" t="s">
        <v>83</v>
      </c>
      <c r="K1274" s="14" t="s">
        <v>84</v>
      </c>
      <c r="L1274" s="14" t="s">
        <v>85</v>
      </c>
      <c r="M1274" s="23">
        <v>0.65</v>
      </c>
      <c r="N1274" s="16">
        <v>2</v>
      </c>
      <c r="O1274" s="16">
        <v>2</v>
      </c>
      <c r="P1274" s="16">
        <v>0</v>
      </c>
      <c r="Q1274" s="16">
        <v>3</v>
      </c>
      <c r="R1274" s="16">
        <v>0</v>
      </c>
      <c r="S1274" s="14" t="s">
        <v>86</v>
      </c>
      <c r="T1274" s="16">
        <v>161</v>
      </c>
      <c r="U1274" s="16">
        <v>0</v>
      </c>
      <c r="V1274" s="18">
        <v>85096</v>
      </c>
      <c r="W1274" s="18">
        <v>1953</v>
      </c>
      <c r="X1274" s="18">
        <v>1153</v>
      </c>
      <c r="Y1274" s="18">
        <v>0</v>
      </c>
      <c r="Z1274" s="18">
        <v>0</v>
      </c>
      <c r="AA1274" s="18">
        <v>0</v>
      </c>
      <c r="AB1274" s="18">
        <v>0</v>
      </c>
      <c r="AC1274" s="23">
        <v>0</v>
      </c>
      <c r="AD1274" s="14" t="str">
        <f>IF(E1274=113,"Linn","Iowa ex-Linn")</f>
        <v>Iowa ex-Linn</v>
      </c>
      <c r="AE1274" s="23">
        <f>IFERROR(AB1274/W1274,"N/M")</f>
        <v>0.0</v>
      </c>
      <c r="AF1274" s="14" t="str">
        <f>B1274&amp;"|"&amp;TEXT(E1274,"000")&amp;"|"&amp;TEXT(M1274,"0.0000")</f>
        <v>2017|005|0.6500</v>
      </c>
      <c r="AG1274" s="22" t="str">
        <f>IF(AND(B1274&gt;=2015,B1274&lt;=2024,C1274=19,G1274=41,I1274=2,K1274="A",L1274="RBUP",M1274&gt;=0.5,M1274&lt;=0.85),"IN","OUT")</f>
        <v>IN</v>
      </c>
    </row>
    <row r="1275" spans="1:33">
      <c r="A1275" s="14" t="s">
        <v>187</v>
      </c>
      <c r="B1275" s="16">
        <v>2017</v>
      </c>
      <c r="C1275" s="16">
        <v>19</v>
      </c>
      <c r="D1275" s="14" t="s">
        <v>80</v>
      </c>
      <c r="E1275" s="16">
        <v>5</v>
      </c>
      <c r="F1275" s="14" t="s">
        <v>88</v>
      </c>
      <c r="G1275" s="16">
        <v>41</v>
      </c>
      <c r="H1275" s="14" t="s">
        <v>186</v>
      </c>
      <c r="I1275" s="16">
        <v>2</v>
      </c>
      <c r="J1275" s="14" t="s">
        <v>83</v>
      </c>
      <c r="K1275" s="14" t="s">
        <v>84</v>
      </c>
      <c r="L1275" s="14" t="s">
        <v>85</v>
      </c>
      <c r="M1275" s="23">
        <v>0.7</v>
      </c>
      <c r="N1275" s="16">
        <v>26</v>
      </c>
      <c r="O1275" s="16">
        <v>24</v>
      </c>
      <c r="P1275" s="16">
        <v>4</v>
      </c>
      <c r="Q1275" s="16">
        <v>33</v>
      </c>
      <c r="R1275" s="16">
        <v>4</v>
      </c>
      <c r="S1275" s="14" t="s">
        <v>86</v>
      </c>
      <c r="T1275" s="16">
        <v>3376</v>
      </c>
      <c r="U1275" s="16">
        <v>0</v>
      </c>
      <c r="V1275" s="18">
        <v>1774947</v>
      </c>
      <c r="W1275" s="18">
        <v>43966</v>
      </c>
      <c r="X1275" s="18">
        <v>31781</v>
      </c>
      <c r="Y1275" s="18">
        <v>0</v>
      </c>
      <c r="Z1275" s="18">
        <v>0</v>
      </c>
      <c r="AA1275" s="18">
        <v>0</v>
      </c>
      <c r="AB1275" s="18">
        <v>4274</v>
      </c>
      <c r="AC1275" s="23">
        <v>0.1</v>
      </c>
      <c r="AD1275" s="14" t="str">
        <f>IF(E1275=113,"Linn","Iowa ex-Linn")</f>
        <v>Iowa ex-Linn</v>
      </c>
      <c r="AE1275" s="23">
        <f>IFERROR(AB1275/W1275,"N/M")</f>
        <v>0.09721148159941773</v>
      </c>
      <c r="AF1275" s="14" t="str">
        <f>B1275&amp;"|"&amp;TEXT(E1275,"000")&amp;"|"&amp;TEXT(M1275,"0.0000")</f>
        <v>2017|005|0.7000</v>
      </c>
      <c r="AG1275" s="22" t="str">
        <f>IF(AND(B1275&gt;=2015,B1275&lt;=2024,C1275=19,G1275=41,I1275=2,K1275="A",L1275="RBUP",M1275&gt;=0.5,M1275&lt;=0.85),"IN","OUT")</f>
        <v>IN</v>
      </c>
    </row>
    <row r="1276" spans="1:33">
      <c r="A1276" s="14" t="s">
        <v>187</v>
      </c>
      <c r="B1276" s="16">
        <v>2017</v>
      </c>
      <c r="C1276" s="16">
        <v>19</v>
      </c>
      <c r="D1276" s="14" t="s">
        <v>80</v>
      </c>
      <c r="E1276" s="16">
        <v>5</v>
      </c>
      <c r="F1276" s="14" t="s">
        <v>88</v>
      </c>
      <c r="G1276" s="16">
        <v>41</v>
      </c>
      <c r="H1276" s="14" t="s">
        <v>186</v>
      </c>
      <c r="I1276" s="16">
        <v>2</v>
      </c>
      <c r="J1276" s="14" t="s">
        <v>83</v>
      </c>
      <c r="K1276" s="14" t="s">
        <v>84</v>
      </c>
      <c r="L1276" s="14" t="s">
        <v>85</v>
      </c>
      <c r="M1276" s="23">
        <v>0.75</v>
      </c>
      <c r="N1276" s="16">
        <v>89</v>
      </c>
      <c r="O1276" s="16">
        <v>74</v>
      </c>
      <c r="P1276" s="16">
        <v>15</v>
      </c>
      <c r="Q1276" s="16">
        <v>89</v>
      </c>
      <c r="R1276" s="16">
        <v>17</v>
      </c>
      <c r="S1276" s="14" t="s">
        <v>86</v>
      </c>
      <c r="T1276" s="16">
        <v>14630</v>
      </c>
      <c r="U1276" s="16">
        <v>0</v>
      </c>
      <c r="V1276" s="18">
        <v>8182486</v>
      </c>
      <c r="W1276" s="18">
        <v>278749</v>
      </c>
      <c r="X1276" s="18">
        <v>203034</v>
      </c>
      <c r="Y1276" s="18">
        <v>0</v>
      </c>
      <c r="Z1276" s="18">
        <v>0</v>
      </c>
      <c r="AA1276" s="18">
        <v>0</v>
      </c>
      <c r="AB1276" s="18">
        <v>258184</v>
      </c>
      <c r="AC1276" s="23">
        <v>0.93</v>
      </c>
      <c r="AD1276" s="14" t="str">
        <f>IF(E1276=113,"Linn","Iowa ex-Linn")</f>
        <v>Iowa ex-Linn</v>
      </c>
      <c r="AE1276" s="23">
        <f>IFERROR(AB1276/W1276,"N/M")</f>
        <v>0.9262239505791949</v>
      </c>
      <c r="AF1276" s="14" t="str">
        <f>B1276&amp;"|"&amp;TEXT(E1276,"000")&amp;"|"&amp;TEXT(M1276,"0.0000")</f>
        <v>2017|005|0.7500</v>
      </c>
      <c r="AG1276" s="22" t="str">
        <f>IF(AND(B1276&gt;=2015,B1276&lt;=2024,C1276=19,G1276=41,I1276=2,K1276="A",L1276="RBUP",M1276&gt;=0.5,M1276&lt;=0.85),"IN","OUT")</f>
        <v>IN</v>
      </c>
    </row>
    <row r="1277" spans="1:33">
      <c r="A1277" s="14" t="s">
        <v>187</v>
      </c>
      <c r="B1277" s="16">
        <v>2017</v>
      </c>
      <c r="C1277" s="16">
        <v>19</v>
      </c>
      <c r="D1277" s="14" t="s">
        <v>80</v>
      </c>
      <c r="E1277" s="16">
        <v>5</v>
      </c>
      <c r="F1277" s="14" t="s">
        <v>88</v>
      </c>
      <c r="G1277" s="16">
        <v>41</v>
      </c>
      <c r="H1277" s="14" t="s">
        <v>186</v>
      </c>
      <c r="I1277" s="16">
        <v>2</v>
      </c>
      <c r="J1277" s="14" t="s">
        <v>83</v>
      </c>
      <c r="K1277" s="14" t="s">
        <v>84</v>
      </c>
      <c r="L1277" s="14" t="s">
        <v>85</v>
      </c>
      <c r="M1277" s="23">
        <v>0.8</v>
      </c>
      <c r="N1277" s="16">
        <v>211</v>
      </c>
      <c r="O1277" s="16">
        <v>192</v>
      </c>
      <c r="P1277" s="16">
        <v>39</v>
      </c>
      <c r="Q1277" s="16">
        <v>232</v>
      </c>
      <c r="R1277" s="16">
        <v>41</v>
      </c>
      <c r="S1277" s="14" t="s">
        <v>86</v>
      </c>
      <c r="T1277" s="16">
        <v>38649</v>
      </c>
      <c r="U1277" s="16">
        <v>0</v>
      </c>
      <c r="V1277" s="18">
        <v>22523608</v>
      </c>
      <c r="W1277" s="18">
        <v>1052914</v>
      </c>
      <c r="X1277" s="18">
        <v>669820</v>
      </c>
      <c r="Y1277" s="18">
        <v>0</v>
      </c>
      <c r="Z1277" s="18">
        <v>0</v>
      </c>
      <c r="AA1277" s="18">
        <v>0</v>
      </c>
      <c r="AB1277" s="18">
        <v>444925</v>
      </c>
      <c r="AC1277" s="23">
        <v>0.42</v>
      </c>
      <c r="AD1277" s="14" t="str">
        <f>IF(E1277=113,"Linn","Iowa ex-Linn")</f>
        <v>Iowa ex-Linn</v>
      </c>
      <c r="AE1277" s="23">
        <f>IFERROR(AB1277/W1277,"N/M")</f>
        <v>0.4225653757096971</v>
      </c>
      <c r="AF1277" s="14" t="str">
        <f>B1277&amp;"|"&amp;TEXT(E1277,"000")&amp;"|"&amp;TEXT(M1277,"0.0000")</f>
        <v>2017|005|0.8000</v>
      </c>
      <c r="AG1277" s="22" t="str">
        <f>IF(AND(B1277&gt;=2015,B1277&lt;=2024,C1277=19,G1277=41,I1277=2,K1277="A",L1277="RBUP",M1277&gt;=0.5,M1277&lt;=0.85),"IN","OUT")</f>
        <v>IN</v>
      </c>
    </row>
    <row r="1278" spans="1:33">
      <c r="A1278" s="14" t="s">
        <v>187</v>
      </c>
      <c r="B1278" s="16">
        <v>2017</v>
      </c>
      <c r="C1278" s="16">
        <v>19</v>
      </c>
      <c r="D1278" s="14" t="s">
        <v>80</v>
      </c>
      <c r="E1278" s="16">
        <v>5</v>
      </c>
      <c r="F1278" s="14" t="s">
        <v>88</v>
      </c>
      <c r="G1278" s="16">
        <v>41</v>
      </c>
      <c r="H1278" s="14" t="s">
        <v>186</v>
      </c>
      <c r="I1278" s="16">
        <v>2</v>
      </c>
      <c r="J1278" s="14" t="s">
        <v>83</v>
      </c>
      <c r="K1278" s="14" t="s">
        <v>84</v>
      </c>
      <c r="L1278" s="14" t="s">
        <v>85</v>
      </c>
      <c r="M1278" s="23">
        <v>0.85</v>
      </c>
      <c r="N1278" s="16">
        <v>119</v>
      </c>
      <c r="O1278" s="16">
        <v>100</v>
      </c>
      <c r="P1278" s="16">
        <v>42</v>
      </c>
      <c r="Q1278" s="16">
        <v>125</v>
      </c>
      <c r="R1278" s="16">
        <v>53</v>
      </c>
      <c r="S1278" s="14" t="s">
        <v>86</v>
      </c>
      <c r="T1278" s="16">
        <v>20728</v>
      </c>
      <c r="U1278" s="16">
        <v>0</v>
      </c>
      <c r="V1278" s="18">
        <v>12789305</v>
      </c>
      <c r="W1278" s="18">
        <v>799048</v>
      </c>
      <c r="X1278" s="18">
        <v>400002</v>
      </c>
      <c r="Y1278" s="18">
        <v>0</v>
      </c>
      <c r="Z1278" s="18">
        <v>0</v>
      </c>
      <c r="AA1278" s="18">
        <v>0</v>
      </c>
      <c r="AB1278" s="18">
        <v>628194</v>
      </c>
      <c r="AC1278" s="23">
        <v>0.79</v>
      </c>
      <c r="AD1278" s="14" t="str">
        <f>IF(E1278=113,"Linn","Iowa ex-Linn")</f>
        <v>Iowa ex-Linn</v>
      </c>
      <c r="AE1278" s="23">
        <f>IFERROR(AB1278/W1278,"N/M")</f>
        <v>0.7861780518817393</v>
      </c>
      <c r="AF1278" s="14" t="str">
        <f>B1278&amp;"|"&amp;TEXT(E1278,"000")&amp;"|"&amp;TEXT(M1278,"0.0000")</f>
        <v>2017|005|0.8500</v>
      </c>
      <c r="AG1278" s="22" t="str">
        <f>IF(AND(B1278&gt;=2015,B1278&lt;=2024,C1278=19,G1278=41,I1278=2,K1278="A",L1278="RBUP",M1278&gt;=0.5,M1278&lt;=0.85),"IN","OUT")</f>
        <v>IN</v>
      </c>
    </row>
    <row r="1279" spans="1:33">
      <c r="A1279" s="14" t="s">
        <v>187</v>
      </c>
      <c r="B1279" s="16">
        <v>2017</v>
      </c>
      <c r="C1279" s="16">
        <v>19</v>
      </c>
      <c r="D1279" s="14" t="s">
        <v>80</v>
      </c>
      <c r="E1279" s="16">
        <v>7</v>
      </c>
      <c r="F1279" s="14" t="s">
        <v>89</v>
      </c>
      <c r="G1279" s="16">
        <v>41</v>
      </c>
      <c r="H1279" s="14" t="s">
        <v>186</v>
      </c>
      <c r="I1279" s="16">
        <v>2</v>
      </c>
      <c r="J1279" s="14" t="s">
        <v>83</v>
      </c>
      <c r="K1279" s="14" t="s">
        <v>84</v>
      </c>
      <c r="L1279" s="14" t="s">
        <v>85</v>
      </c>
      <c r="M1279" s="23">
        <v>0.5</v>
      </c>
      <c r="N1279" s="16">
        <v>2</v>
      </c>
      <c r="O1279" s="16">
        <v>1</v>
      </c>
      <c r="P1279" s="16">
        <v>0</v>
      </c>
      <c r="Q1279" s="16">
        <v>1</v>
      </c>
      <c r="R1279" s="16">
        <v>0</v>
      </c>
      <c r="S1279" s="14" t="s">
        <v>86</v>
      </c>
      <c r="T1279" s="16">
        <v>62</v>
      </c>
      <c r="U1279" s="16">
        <v>0</v>
      </c>
      <c r="V1279" s="18">
        <v>19398</v>
      </c>
      <c r="W1279" s="18">
        <v>1131</v>
      </c>
      <c r="X1279" s="18">
        <v>758</v>
      </c>
      <c r="Y1279" s="18">
        <v>0</v>
      </c>
      <c r="Z1279" s="18">
        <v>0</v>
      </c>
      <c r="AA1279" s="18">
        <v>0</v>
      </c>
      <c r="AB1279" s="18">
        <v>0</v>
      </c>
      <c r="AC1279" s="23">
        <v>0</v>
      </c>
      <c r="AD1279" s="14" t="str">
        <f>IF(E1279=113,"Linn","Iowa ex-Linn")</f>
        <v>Iowa ex-Linn</v>
      </c>
      <c r="AE1279" s="23">
        <f>IFERROR(AB1279/W1279,"N/M")</f>
        <v>0.0</v>
      </c>
      <c r="AF1279" s="14" t="str">
        <f>B1279&amp;"|"&amp;TEXT(E1279,"000")&amp;"|"&amp;TEXT(M1279,"0.0000")</f>
        <v>2017|007|0.5000</v>
      </c>
      <c r="AG1279" s="22" t="str">
        <f>IF(AND(B1279&gt;=2015,B1279&lt;=2024,C1279=19,G1279=41,I1279=2,K1279="A",L1279="RBUP",M1279&gt;=0.5,M1279&lt;=0.85),"IN","OUT")</f>
        <v>IN</v>
      </c>
    </row>
    <row r="1280" spans="1:33">
      <c r="A1280" s="14" t="s">
        <v>187</v>
      </c>
      <c r="B1280" s="16">
        <v>2017</v>
      </c>
      <c r="C1280" s="16">
        <v>19</v>
      </c>
      <c r="D1280" s="14" t="s">
        <v>80</v>
      </c>
      <c r="E1280" s="16">
        <v>7</v>
      </c>
      <c r="F1280" s="14" t="s">
        <v>89</v>
      </c>
      <c r="G1280" s="16">
        <v>41</v>
      </c>
      <c r="H1280" s="14" t="s">
        <v>186</v>
      </c>
      <c r="I1280" s="16">
        <v>2</v>
      </c>
      <c r="J1280" s="14" t="s">
        <v>83</v>
      </c>
      <c r="K1280" s="14" t="s">
        <v>84</v>
      </c>
      <c r="L1280" s="14" t="s">
        <v>85</v>
      </c>
      <c r="M1280" s="23">
        <v>0.65</v>
      </c>
      <c r="N1280" s="16">
        <v>17</v>
      </c>
      <c r="O1280" s="16">
        <v>8</v>
      </c>
      <c r="P1280" s="16">
        <v>1</v>
      </c>
      <c r="Q1280" s="16">
        <v>9</v>
      </c>
      <c r="R1280" s="16">
        <v>1</v>
      </c>
      <c r="S1280" s="14" t="s">
        <v>86</v>
      </c>
      <c r="T1280" s="16">
        <v>544</v>
      </c>
      <c r="U1280" s="16">
        <v>0</v>
      </c>
      <c r="V1280" s="18">
        <v>180940</v>
      </c>
      <c r="W1280" s="18">
        <v>19786</v>
      </c>
      <c r="X1280" s="18">
        <v>12689</v>
      </c>
      <c r="Y1280" s="18">
        <v>0</v>
      </c>
      <c r="Z1280" s="18">
        <v>0</v>
      </c>
      <c r="AA1280" s="18">
        <v>0</v>
      </c>
      <c r="AB1280" s="18">
        <v>623</v>
      </c>
      <c r="AC1280" s="23">
        <v>0.03</v>
      </c>
      <c r="AD1280" s="14" t="str">
        <f>IF(E1280=113,"Linn","Iowa ex-Linn")</f>
        <v>Iowa ex-Linn</v>
      </c>
      <c r="AE1280" s="23">
        <f>IFERROR(AB1280/W1280,"N/M")</f>
        <v>0.031486909936318606</v>
      </c>
      <c r="AF1280" s="14" t="str">
        <f>B1280&amp;"|"&amp;TEXT(E1280,"000")&amp;"|"&amp;TEXT(M1280,"0.0000")</f>
        <v>2017|007|0.6500</v>
      </c>
      <c r="AG1280" s="22" t="str">
        <f>IF(AND(B1280&gt;=2015,B1280&lt;=2024,C1280=19,G1280=41,I1280=2,K1280="A",L1280="RBUP",M1280&gt;=0.5,M1280&lt;=0.85),"IN","OUT")</f>
        <v>IN</v>
      </c>
    </row>
    <row r="1281" spans="1:33">
      <c r="A1281" s="14" t="s">
        <v>187</v>
      </c>
      <c r="B1281" s="16">
        <v>2017</v>
      </c>
      <c r="C1281" s="16">
        <v>19</v>
      </c>
      <c r="D1281" s="14" t="s">
        <v>80</v>
      </c>
      <c r="E1281" s="16">
        <v>7</v>
      </c>
      <c r="F1281" s="14" t="s">
        <v>89</v>
      </c>
      <c r="G1281" s="16">
        <v>41</v>
      </c>
      <c r="H1281" s="14" t="s">
        <v>186</v>
      </c>
      <c r="I1281" s="16">
        <v>2</v>
      </c>
      <c r="J1281" s="14" t="s">
        <v>83</v>
      </c>
      <c r="K1281" s="14" t="s">
        <v>84</v>
      </c>
      <c r="L1281" s="14" t="s">
        <v>85</v>
      </c>
      <c r="M1281" s="23">
        <v>0.7</v>
      </c>
      <c r="N1281" s="16">
        <v>53</v>
      </c>
      <c r="O1281" s="16">
        <v>24</v>
      </c>
      <c r="P1281" s="16">
        <v>5</v>
      </c>
      <c r="Q1281" s="16">
        <v>34</v>
      </c>
      <c r="R1281" s="16">
        <v>6</v>
      </c>
      <c r="S1281" s="14" t="s">
        <v>86</v>
      </c>
      <c r="T1281" s="16">
        <v>1520</v>
      </c>
      <c r="U1281" s="16">
        <v>0</v>
      </c>
      <c r="V1281" s="18">
        <v>589111</v>
      </c>
      <c r="W1281" s="18">
        <v>79015</v>
      </c>
      <c r="X1281" s="18">
        <v>49356</v>
      </c>
      <c r="Y1281" s="18">
        <v>0</v>
      </c>
      <c r="Z1281" s="18">
        <v>0</v>
      </c>
      <c r="AA1281" s="18">
        <v>0</v>
      </c>
      <c r="AB1281" s="18">
        <v>22596</v>
      </c>
      <c r="AC1281" s="23">
        <v>0.29</v>
      </c>
      <c r="AD1281" s="14" t="str">
        <f>IF(E1281=113,"Linn","Iowa ex-Linn")</f>
        <v>Iowa ex-Linn</v>
      </c>
      <c r="AE1281" s="23">
        <f>IFERROR(AB1281/W1281,"N/M")</f>
        <v>0.28597101816110865</v>
      </c>
      <c r="AF1281" s="14" t="str">
        <f>B1281&amp;"|"&amp;TEXT(E1281,"000")&amp;"|"&amp;TEXT(M1281,"0.0000")</f>
        <v>2017|007|0.7000</v>
      </c>
      <c r="AG1281" s="22" t="str">
        <f>IF(AND(B1281&gt;=2015,B1281&lt;=2024,C1281=19,G1281=41,I1281=2,K1281="A",L1281="RBUP",M1281&gt;=0.5,M1281&lt;=0.85),"IN","OUT")</f>
        <v>IN</v>
      </c>
    </row>
    <row r="1282" spans="1:33">
      <c r="A1282" s="14" t="s">
        <v>187</v>
      </c>
      <c r="B1282" s="16">
        <v>2017</v>
      </c>
      <c r="C1282" s="16">
        <v>19</v>
      </c>
      <c r="D1282" s="14" t="s">
        <v>80</v>
      </c>
      <c r="E1282" s="16">
        <v>7</v>
      </c>
      <c r="F1282" s="14" t="s">
        <v>89</v>
      </c>
      <c r="G1282" s="16">
        <v>41</v>
      </c>
      <c r="H1282" s="14" t="s">
        <v>186</v>
      </c>
      <c r="I1282" s="16">
        <v>2</v>
      </c>
      <c r="J1282" s="14" t="s">
        <v>83</v>
      </c>
      <c r="K1282" s="14" t="s">
        <v>84</v>
      </c>
      <c r="L1282" s="14" t="s">
        <v>85</v>
      </c>
      <c r="M1282" s="23">
        <v>0.75</v>
      </c>
      <c r="N1282" s="16">
        <v>167</v>
      </c>
      <c r="O1282" s="16">
        <v>83</v>
      </c>
      <c r="P1282" s="16">
        <v>18</v>
      </c>
      <c r="Q1282" s="16">
        <v>108</v>
      </c>
      <c r="R1282" s="16">
        <v>21</v>
      </c>
      <c r="S1282" s="14" t="s">
        <v>86</v>
      </c>
      <c r="T1282" s="16">
        <v>9322</v>
      </c>
      <c r="U1282" s="16">
        <v>0</v>
      </c>
      <c r="V1282" s="18">
        <v>4071342</v>
      </c>
      <c r="W1282" s="18">
        <v>536856</v>
      </c>
      <c r="X1282" s="18">
        <v>367598</v>
      </c>
      <c r="Y1282" s="18">
        <v>0</v>
      </c>
      <c r="Z1282" s="18">
        <v>0</v>
      </c>
      <c r="AA1282" s="18">
        <v>0</v>
      </c>
      <c r="AB1282" s="18">
        <v>134166</v>
      </c>
      <c r="AC1282" s="23">
        <v>0.25</v>
      </c>
      <c r="AD1282" s="14" t="str">
        <f>IF(E1282=113,"Linn","Iowa ex-Linn")</f>
        <v>Iowa ex-Linn</v>
      </c>
      <c r="AE1282" s="23">
        <f>IFERROR(AB1282/W1282,"N/M")</f>
        <v>0.24991059054942108</v>
      </c>
      <c r="AF1282" s="14" t="str">
        <f>B1282&amp;"|"&amp;TEXT(E1282,"000")&amp;"|"&amp;TEXT(M1282,"0.0000")</f>
        <v>2017|007|0.7500</v>
      </c>
      <c r="AG1282" s="22" t="str">
        <f>IF(AND(B1282&gt;=2015,B1282&lt;=2024,C1282=19,G1282=41,I1282=2,K1282="A",L1282="RBUP",M1282&gt;=0.5,M1282&lt;=0.85),"IN","OUT")</f>
        <v>IN</v>
      </c>
    </row>
    <row r="1283" spans="1:33">
      <c r="A1283" s="14" t="s">
        <v>187</v>
      </c>
      <c r="B1283" s="16">
        <v>2017</v>
      </c>
      <c r="C1283" s="16">
        <v>19</v>
      </c>
      <c r="D1283" s="14" t="s">
        <v>80</v>
      </c>
      <c r="E1283" s="16">
        <v>7</v>
      </c>
      <c r="F1283" s="14" t="s">
        <v>89</v>
      </c>
      <c r="G1283" s="16">
        <v>41</v>
      </c>
      <c r="H1283" s="14" t="s">
        <v>186</v>
      </c>
      <c r="I1283" s="16">
        <v>2</v>
      </c>
      <c r="J1283" s="14" t="s">
        <v>83</v>
      </c>
      <c r="K1283" s="14" t="s">
        <v>84</v>
      </c>
      <c r="L1283" s="14" t="s">
        <v>85</v>
      </c>
      <c r="M1283" s="23">
        <v>0.8</v>
      </c>
      <c r="N1283" s="16">
        <v>151</v>
      </c>
      <c r="O1283" s="16">
        <v>88</v>
      </c>
      <c r="P1283" s="16">
        <v>15</v>
      </c>
      <c r="Q1283" s="16">
        <v>94</v>
      </c>
      <c r="R1283" s="16">
        <v>15</v>
      </c>
      <c r="S1283" s="14" t="s">
        <v>86</v>
      </c>
      <c r="T1283" s="16">
        <v>14835</v>
      </c>
      <c r="U1283" s="16">
        <v>0</v>
      </c>
      <c r="V1283" s="18">
        <v>6995905</v>
      </c>
      <c r="W1283" s="18">
        <v>945579</v>
      </c>
      <c r="X1283" s="18">
        <v>624232</v>
      </c>
      <c r="Y1283" s="18">
        <v>0</v>
      </c>
      <c r="Z1283" s="18">
        <v>0</v>
      </c>
      <c r="AA1283" s="18">
        <v>0</v>
      </c>
      <c r="AB1283" s="18">
        <v>201693</v>
      </c>
      <c r="AC1283" s="23">
        <v>0.21</v>
      </c>
      <c r="AD1283" s="14" t="str">
        <f>IF(E1283=113,"Linn","Iowa ex-Linn")</f>
        <v>Iowa ex-Linn</v>
      </c>
      <c r="AE1283" s="23">
        <f>IFERROR(AB1283/W1283,"N/M")</f>
        <v>0.21330105681280992</v>
      </c>
      <c r="AF1283" s="14" t="str">
        <f>B1283&amp;"|"&amp;TEXT(E1283,"000")&amp;"|"&amp;TEXT(M1283,"0.0000")</f>
        <v>2017|007|0.8000</v>
      </c>
      <c r="AG1283" s="22" t="str">
        <f>IF(AND(B1283&gt;=2015,B1283&lt;=2024,C1283=19,G1283=41,I1283=2,K1283="A",L1283="RBUP",M1283&gt;=0.5,M1283&lt;=0.85),"IN","OUT")</f>
        <v>IN</v>
      </c>
    </row>
    <row r="1284" spans="1:33">
      <c r="A1284" s="14" t="s">
        <v>187</v>
      </c>
      <c r="B1284" s="16">
        <v>2017</v>
      </c>
      <c r="C1284" s="16">
        <v>19</v>
      </c>
      <c r="D1284" s="14" t="s">
        <v>80</v>
      </c>
      <c r="E1284" s="16">
        <v>7</v>
      </c>
      <c r="F1284" s="14" t="s">
        <v>89</v>
      </c>
      <c r="G1284" s="16">
        <v>41</v>
      </c>
      <c r="H1284" s="14" t="s">
        <v>186</v>
      </c>
      <c r="I1284" s="16">
        <v>2</v>
      </c>
      <c r="J1284" s="14" t="s">
        <v>83</v>
      </c>
      <c r="K1284" s="14" t="s">
        <v>84</v>
      </c>
      <c r="L1284" s="14" t="s">
        <v>85</v>
      </c>
      <c r="M1284" s="23">
        <v>0.85</v>
      </c>
      <c r="N1284" s="16">
        <v>32</v>
      </c>
      <c r="O1284" s="16">
        <v>14</v>
      </c>
      <c r="P1284" s="16">
        <v>2</v>
      </c>
      <c r="Q1284" s="16">
        <v>14</v>
      </c>
      <c r="R1284" s="16">
        <v>2</v>
      </c>
      <c r="S1284" s="14" t="s">
        <v>86</v>
      </c>
      <c r="T1284" s="16">
        <v>2789</v>
      </c>
      <c r="U1284" s="16">
        <v>0</v>
      </c>
      <c r="V1284" s="18">
        <v>1454765</v>
      </c>
      <c r="W1284" s="18">
        <v>254057</v>
      </c>
      <c r="X1284" s="18">
        <v>133811</v>
      </c>
      <c r="Y1284" s="18">
        <v>0</v>
      </c>
      <c r="Z1284" s="18">
        <v>0</v>
      </c>
      <c r="AA1284" s="18">
        <v>0</v>
      </c>
      <c r="AB1284" s="18">
        <v>114134</v>
      </c>
      <c r="AC1284" s="23">
        <v>0.45</v>
      </c>
      <c r="AD1284" s="14" t="str">
        <f>IF(E1284=113,"Linn","Iowa ex-Linn")</f>
        <v>Iowa ex-Linn</v>
      </c>
      <c r="AE1284" s="23">
        <f>IFERROR(AB1284/W1284,"N/M")</f>
        <v>0.44924564172606934</v>
      </c>
      <c r="AF1284" s="14" t="str">
        <f>B1284&amp;"|"&amp;TEXT(E1284,"000")&amp;"|"&amp;TEXT(M1284,"0.0000")</f>
        <v>2017|007|0.8500</v>
      </c>
      <c r="AG1284" s="22" t="str">
        <f>IF(AND(B1284&gt;=2015,B1284&lt;=2024,C1284=19,G1284=41,I1284=2,K1284="A",L1284="RBUP",M1284&gt;=0.5,M1284&lt;=0.85),"IN","OUT")</f>
        <v>IN</v>
      </c>
    </row>
    <row r="1285" spans="1:33">
      <c r="A1285" s="14" t="s">
        <v>187</v>
      </c>
      <c r="B1285" s="16">
        <v>2017</v>
      </c>
      <c r="C1285" s="16">
        <v>19</v>
      </c>
      <c r="D1285" s="14" t="s">
        <v>80</v>
      </c>
      <c r="E1285" s="16">
        <v>9</v>
      </c>
      <c r="F1285" s="14" t="s">
        <v>90</v>
      </c>
      <c r="G1285" s="16">
        <v>41</v>
      </c>
      <c r="H1285" s="14" t="s">
        <v>186</v>
      </c>
      <c r="I1285" s="16">
        <v>2</v>
      </c>
      <c r="J1285" s="14" t="s">
        <v>83</v>
      </c>
      <c r="K1285" s="14" t="s">
        <v>84</v>
      </c>
      <c r="L1285" s="14" t="s">
        <v>85</v>
      </c>
      <c r="M1285" s="23">
        <v>0.6</v>
      </c>
      <c r="N1285" s="16">
        <v>1</v>
      </c>
      <c r="O1285" s="16">
        <v>0</v>
      </c>
      <c r="P1285" s="16">
        <v>0</v>
      </c>
      <c r="Q1285" s="16">
        <v>0</v>
      </c>
      <c r="R1285" s="16">
        <v>0</v>
      </c>
      <c r="S1285" s="14" t="s">
        <v>86</v>
      </c>
      <c r="T1285" s="16">
        <v>0</v>
      </c>
      <c r="U1285" s="16">
        <v>0</v>
      </c>
      <c r="V1285" s="18">
        <v>0</v>
      </c>
      <c r="W1285" s="18">
        <v>0</v>
      </c>
      <c r="X1285" s="18">
        <v>0</v>
      </c>
      <c r="Y1285" s="18">
        <v>0</v>
      </c>
      <c r="Z1285" s="18">
        <v>0</v>
      </c>
      <c r="AA1285" s="18">
        <v>0</v>
      </c>
      <c r="AB1285" s="18">
        <v>0</v>
      </c>
      <c r="AC1285" s="23">
        <v>0</v>
      </c>
      <c r="AD1285" s="14" t="str">
        <f>IF(E1285=113,"Linn","Iowa ex-Linn")</f>
        <v>Iowa ex-Linn</v>
      </c>
      <c r="AE1285" s="23" t="str">
        <f>IFERROR(AB1285/W1285,"N/M")</f>
        <v>N/M</v>
      </c>
      <c r="AF1285" s="14" t="str">
        <f>B1285&amp;"|"&amp;TEXT(E1285,"000")&amp;"|"&amp;TEXT(M1285,"0.0000")</f>
        <v>2017|009|0.6000</v>
      </c>
      <c r="AG1285" s="22" t="str">
        <f>IF(AND(B1285&gt;=2015,B1285&lt;=2024,C1285=19,G1285=41,I1285=2,K1285="A",L1285="RBUP",M1285&gt;=0.5,M1285&lt;=0.85),"IN","OUT")</f>
        <v>IN</v>
      </c>
    </row>
    <row r="1286" spans="1:33">
      <c r="A1286" s="14" t="s">
        <v>187</v>
      </c>
      <c r="B1286" s="16">
        <v>2017</v>
      </c>
      <c r="C1286" s="16">
        <v>19</v>
      </c>
      <c r="D1286" s="14" t="s">
        <v>80</v>
      </c>
      <c r="E1286" s="16">
        <v>9</v>
      </c>
      <c r="F1286" s="14" t="s">
        <v>90</v>
      </c>
      <c r="G1286" s="16">
        <v>41</v>
      </c>
      <c r="H1286" s="14" t="s">
        <v>186</v>
      </c>
      <c r="I1286" s="16">
        <v>2</v>
      </c>
      <c r="J1286" s="14" t="s">
        <v>83</v>
      </c>
      <c r="K1286" s="14" t="s">
        <v>84</v>
      </c>
      <c r="L1286" s="14" t="s">
        <v>85</v>
      </c>
      <c r="M1286" s="23">
        <v>0.65</v>
      </c>
      <c r="N1286" s="16">
        <v>4</v>
      </c>
      <c r="O1286" s="16">
        <v>3</v>
      </c>
      <c r="P1286" s="16">
        <v>0</v>
      </c>
      <c r="Q1286" s="16">
        <v>3</v>
      </c>
      <c r="R1286" s="16">
        <v>0</v>
      </c>
      <c r="S1286" s="14" t="s">
        <v>86</v>
      </c>
      <c r="T1286" s="16">
        <v>186</v>
      </c>
      <c r="U1286" s="16">
        <v>0</v>
      </c>
      <c r="V1286" s="18">
        <v>91218</v>
      </c>
      <c r="W1286" s="18">
        <v>1399</v>
      </c>
      <c r="X1286" s="18">
        <v>825</v>
      </c>
      <c r="Y1286" s="18">
        <v>0</v>
      </c>
      <c r="Z1286" s="18">
        <v>0</v>
      </c>
      <c r="AA1286" s="18">
        <v>0</v>
      </c>
      <c r="AB1286" s="18">
        <v>0</v>
      </c>
      <c r="AC1286" s="23">
        <v>0</v>
      </c>
      <c r="AD1286" s="14" t="str">
        <f>IF(E1286=113,"Linn","Iowa ex-Linn")</f>
        <v>Iowa ex-Linn</v>
      </c>
      <c r="AE1286" s="23">
        <f>IFERROR(AB1286/W1286,"N/M")</f>
        <v>0.0</v>
      </c>
      <c r="AF1286" s="14" t="str">
        <f>B1286&amp;"|"&amp;TEXT(E1286,"000")&amp;"|"&amp;TEXT(M1286,"0.0000")</f>
        <v>2017|009|0.6500</v>
      </c>
      <c r="AG1286" s="22" t="str">
        <f>IF(AND(B1286&gt;=2015,B1286&lt;=2024,C1286=19,G1286=41,I1286=2,K1286="A",L1286="RBUP",M1286&gt;=0.5,M1286&lt;=0.85),"IN","OUT")</f>
        <v>IN</v>
      </c>
    </row>
    <row r="1287" spans="1:33">
      <c r="A1287" s="14" t="s">
        <v>187</v>
      </c>
      <c r="B1287" s="16">
        <v>2017</v>
      </c>
      <c r="C1287" s="16">
        <v>19</v>
      </c>
      <c r="D1287" s="14" t="s">
        <v>80</v>
      </c>
      <c r="E1287" s="16">
        <v>9</v>
      </c>
      <c r="F1287" s="14" t="s">
        <v>90</v>
      </c>
      <c r="G1287" s="16">
        <v>41</v>
      </c>
      <c r="H1287" s="14" t="s">
        <v>186</v>
      </c>
      <c r="I1287" s="16">
        <v>2</v>
      </c>
      <c r="J1287" s="14" t="s">
        <v>83</v>
      </c>
      <c r="K1287" s="14" t="s">
        <v>84</v>
      </c>
      <c r="L1287" s="14" t="s">
        <v>85</v>
      </c>
      <c r="M1287" s="23">
        <v>0.7</v>
      </c>
      <c r="N1287" s="16">
        <v>12</v>
      </c>
      <c r="O1287" s="16">
        <v>8</v>
      </c>
      <c r="P1287" s="16">
        <v>1</v>
      </c>
      <c r="Q1287" s="16">
        <v>13</v>
      </c>
      <c r="R1287" s="16">
        <v>1</v>
      </c>
      <c r="S1287" s="14" t="s">
        <v>86</v>
      </c>
      <c r="T1287" s="16">
        <v>1663</v>
      </c>
      <c r="U1287" s="16">
        <v>0</v>
      </c>
      <c r="V1287" s="18">
        <v>884291</v>
      </c>
      <c r="W1287" s="18">
        <v>30556</v>
      </c>
      <c r="X1287" s="18">
        <v>18391</v>
      </c>
      <c r="Y1287" s="18">
        <v>0</v>
      </c>
      <c r="Z1287" s="18">
        <v>0</v>
      </c>
      <c r="AA1287" s="18">
        <v>0</v>
      </c>
      <c r="AB1287" s="18">
        <v>4814</v>
      </c>
      <c r="AC1287" s="23">
        <v>0.16</v>
      </c>
      <c r="AD1287" s="14" t="str">
        <f>IF(E1287=113,"Linn","Iowa ex-Linn")</f>
        <v>Iowa ex-Linn</v>
      </c>
      <c r="AE1287" s="23">
        <f>IFERROR(AB1287/W1287,"N/M")</f>
        <v>0.15754679931928262</v>
      </c>
      <c r="AF1287" s="14" t="str">
        <f>B1287&amp;"|"&amp;TEXT(E1287,"000")&amp;"|"&amp;TEXT(M1287,"0.0000")</f>
        <v>2017|009|0.7000</v>
      </c>
      <c r="AG1287" s="22" t="str">
        <f>IF(AND(B1287&gt;=2015,B1287&lt;=2024,C1287=19,G1287=41,I1287=2,K1287="A",L1287="RBUP",M1287&gt;=0.5,M1287&lt;=0.85),"IN","OUT")</f>
        <v>IN</v>
      </c>
    </row>
    <row r="1288" spans="1:33">
      <c r="A1288" s="14" t="s">
        <v>187</v>
      </c>
      <c r="B1288" s="16">
        <v>2017</v>
      </c>
      <c r="C1288" s="16">
        <v>19</v>
      </c>
      <c r="D1288" s="14" t="s">
        <v>80</v>
      </c>
      <c r="E1288" s="16">
        <v>9</v>
      </c>
      <c r="F1288" s="14" t="s">
        <v>90</v>
      </c>
      <c r="G1288" s="16">
        <v>41</v>
      </c>
      <c r="H1288" s="14" t="s">
        <v>186</v>
      </c>
      <c r="I1288" s="16">
        <v>2</v>
      </c>
      <c r="J1288" s="14" t="s">
        <v>83</v>
      </c>
      <c r="K1288" s="14" t="s">
        <v>84</v>
      </c>
      <c r="L1288" s="14" t="s">
        <v>85</v>
      </c>
      <c r="M1288" s="23">
        <v>0.75</v>
      </c>
      <c r="N1288" s="16">
        <v>76</v>
      </c>
      <c r="O1288" s="16">
        <v>54</v>
      </c>
      <c r="P1288" s="16">
        <v>1</v>
      </c>
      <c r="Q1288" s="16">
        <v>68</v>
      </c>
      <c r="R1288" s="16">
        <v>1</v>
      </c>
      <c r="S1288" s="14" t="s">
        <v>86</v>
      </c>
      <c r="T1288" s="16">
        <v>7794</v>
      </c>
      <c r="U1288" s="16">
        <v>0</v>
      </c>
      <c r="V1288" s="18">
        <v>4363911</v>
      </c>
      <c r="W1288" s="18">
        <v>161541</v>
      </c>
      <c r="X1288" s="18">
        <v>102559</v>
      </c>
      <c r="Y1288" s="18">
        <v>0</v>
      </c>
      <c r="Z1288" s="18">
        <v>0</v>
      </c>
      <c r="AA1288" s="18">
        <v>0</v>
      </c>
      <c r="AB1288" s="18">
        <v>4814</v>
      </c>
      <c r="AC1288" s="23">
        <v>0.03</v>
      </c>
      <c r="AD1288" s="14" t="str">
        <f>IF(E1288=113,"Linn","Iowa ex-Linn")</f>
        <v>Iowa ex-Linn</v>
      </c>
      <c r="AE1288" s="23">
        <f>IFERROR(AB1288/W1288,"N/M")</f>
        <v>0.029800484087631005</v>
      </c>
      <c r="AF1288" s="14" t="str">
        <f>B1288&amp;"|"&amp;TEXT(E1288,"000")&amp;"|"&amp;TEXT(M1288,"0.0000")</f>
        <v>2017|009|0.7500</v>
      </c>
      <c r="AG1288" s="22" t="str">
        <f>IF(AND(B1288&gt;=2015,B1288&lt;=2024,C1288=19,G1288=41,I1288=2,K1288="A",L1288="RBUP",M1288&gt;=0.5,M1288&lt;=0.85),"IN","OUT")</f>
        <v>IN</v>
      </c>
    </row>
    <row r="1289" spans="1:33">
      <c r="A1289" s="14" t="s">
        <v>187</v>
      </c>
      <c r="B1289" s="16">
        <v>2017</v>
      </c>
      <c r="C1289" s="16">
        <v>19</v>
      </c>
      <c r="D1289" s="14" t="s">
        <v>80</v>
      </c>
      <c r="E1289" s="16">
        <v>9</v>
      </c>
      <c r="F1289" s="14" t="s">
        <v>90</v>
      </c>
      <c r="G1289" s="16">
        <v>41</v>
      </c>
      <c r="H1289" s="14" t="s">
        <v>186</v>
      </c>
      <c r="I1289" s="16">
        <v>2</v>
      </c>
      <c r="J1289" s="14" t="s">
        <v>83</v>
      </c>
      <c r="K1289" s="14" t="s">
        <v>84</v>
      </c>
      <c r="L1289" s="14" t="s">
        <v>85</v>
      </c>
      <c r="M1289" s="23">
        <v>0.8</v>
      </c>
      <c r="N1289" s="16">
        <v>232</v>
      </c>
      <c r="O1289" s="16">
        <v>203</v>
      </c>
      <c r="P1289" s="16">
        <v>2</v>
      </c>
      <c r="Q1289" s="16">
        <v>263</v>
      </c>
      <c r="R1289" s="16">
        <v>3</v>
      </c>
      <c r="S1289" s="14" t="s">
        <v>86</v>
      </c>
      <c r="T1289" s="16">
        <v>43340</v>
      </c>
      <c r="U1289" s="16">
        <v>0</v>
      </c>
      <c r="V1289" s="18">
        <v>26159337</v>
      </c>
      <c r="W1289" s="18">
        <v>1238505</v>
      </c>
      <c r="X1289" s="18">
        <v>772066</v>
      </c>
      <c r="Y1289" s="18">
        <v>0</v>
      </c>
      <c r="Z1289" s="18">
        <v>0</v>
      </c>
      <c r="AA1289" s="18">
        <v>0</v>
      </c>
      <c r="AB1289" s="18">
        <v>3520</v>
      </c>
      <c r="AC1289" s="23">
        <v>0</v>
      </c>
      <c r="AD1289" s="14" t="str">
        <f>IF(E1289=113,"Linn","Iowa ex-Linn")</f>
        <v>Iowa ex-Linn</v>
      </c>
      <c r="AE1289" s="23">
        <f>IFERROR(AB1289/W1289,"N/M")</f>
        <v>0.0028421362852794297</v>
      </c>
      <c r="AF1289" s="14" t="str">
        <f>B1289&amp;"|"&amp;TEXT(E1289,"000")&amp;"|"&amp;TEXT(M1289,"0.0000")</f>
        <v>2017|009|0.8000</v>
      </c>
      <c r="AG1289" s="22" t="str">
        <f>IF(AND(B1289&gt;=2015,B1289&lt;=2024,C1289=19,G1289=41,I1289=2,K1289="A",L1289="RBUP",M1289&gt;=0.5,M1289&lt;=0.85),"IN","OUT")</f>
        <v>IN</v>
      </c>
    </row>
    <row r="1290" spans="1:33">
      <c r="A1290" s="14" t="s">
        <v>187</v>
      </c>
      <c r="B1290" s="16">
        <v>2017</v>
      </c>
      <c r="C1290" s="16">
        <v>19</v>
      </c>
      <c r="D1290" s="14" t="s">
        <v>80</v>
      </c>
      <c r="E1290" s="16">
        <v>9</v>
      </c>
      <c r="F1290" s="14" t="s">
        <v>90</v>
      </c>
      <c r="G1290" s="16">
        <v>41</v>
      </c>
      <c r="H1290" s="14" t="s">
        <v>186</v>
      </c>
      <c r="I1290" s="16">
        <v>2</v>
      </c>
      <c r="J1290" s="14" t="s">
        <v>83</v>
      </c>
      <c r="K1290" s="14" t="s">
        <v>84</v>
      </c>
      <c r="L1290" s="14" t="s">
        <v>85</v>
      </c>
      <c r="M1290" s="23">
        <v>0.85</v>
      </c>
      <c r="N1290" s="16">
        <v>225</v>
      </c>
      <c r="O1290" s="16">
        <v>191</v>
      </c>
      <c r="P1290" s="16">
        <v>17</v>
      </c>
      <c r="Q1290" s="16">
        <v>353</v>
      </c>
      <c r="R1290" s="16">
        <v>20</v>
      </c>
      <c r="S1290" s="14" t="s">
        <v>86</v>
      </c>
      <c r="T1290" s="16">
        <v>48235</v>
      </c>
      <c r="U1290" s="16">
        <v>0</v>
      </c>
      <c r="V1290" s="18">
        <v>30941490</v>
      </c>
      <c r="W1290" s="18">
        <v>1946805</v>
      </c>
      <c r="X1290" s="18">
        <v>906852</v>
      </c>
      <c r="Y1290" s="18">
        <v>0</v>
      </c>
      <c r="Z1290" s="18">
        <v>0</v>
      </c>
      <c r="AA1290" s="18">
        <v>0</v>
      </c>
      <c r="AB1290" s="18">
        <v>69858</v>
      </c>
      <c r="AC1290" s="23">
        <v>0.04</v>
      </c>
      <c r="AD1290" s="14" t="str">
        <f>IF(E1290=113,"Linn","Iowa ex-Linn")</f>
        <v>Iowa ex-Linn</v>
      </c>
      <c r="AE1290" s="23">
        <f>IFERROR(AB1290/W1290,"N/M")</f>
        <v>0.03588340897008175</v>
      </c>
      <c r="AF1290" s="14" t="str">
        <f>B1290&amp;"|"&amp;TEXT(E1290,"000")&amp;"|"&amp;TEXT(M1290,"0.0000")</f>
        <v>2017|009|0.8500</v>
      </c>
      <c r="AG1290" s="22" t="str">
        <f>IF(AND(B1290&gt;=2015,B1290&lt;=2024,C1290=19,G1290=41,I1290=2,K1290="A",L1290="RBUP",M1290&gt;=0.5,M1290&lt;=0.85),"IN","OUT")</f>
        <v>IN</v>
      </c>
    </row>
    <row r="1291" spans="1:33">
      <c r="A1291" s="14" t="s">
        <v>187</v>
      </c>
      <c r="B1291" s="16">
        <v>2017</v>
      </c>
      <c r="C1291" s="16">
        <v>19</v>
      </c>
      <c r="D1291" s="14" t="s">
        <v>80</v>
      </c>
      <c r="E1291" s="16">
        <v>11</v>
      </c>
      <c r="F1291" s="14" t="s">
        <v>91</v>
      </c>
      <c r="G1291" s="16">
        <v>41</v>
      </c>
      <c r="H1291" s="14" t="s">
        <v>186</v>
      </c>
      <c r="I1291" s="16">
        <v>2</v>
      </c>
      <c r="J1291" s="14" t="s">
        <v>83</v>
      </c>
      <c r="K1291" s="14" t="s">
        <v>84</v>
      </c>
      <c r="L1291" s="14" t="s">
        <v>85</v>
      </c>
      <c r="M1291" s="23">
        <v>0.6</v>
      </c>
      <c r="N1291" s="16">
        <v>1</v>
      </c>
      <c r="O1291" s="16">
        <v>0</v>
      </c>
      <c r="P1291" s="16">
        <v>0</v>
      </c>
      <c r="Q1291" s="16">
        <v>0</v>
      </c>
      <c r="R1291" s="16">
        <v>0</v>
      </c>
      <c r="S1291" s="14" t="s">
        <v>86</v>
      </c>
      <c r="T1291" s="16">
        <v>0</v>
      </c>
      <c r="U1291" s="16">
        <v>0</v>
      </c>
      <c r="V1291" s="18">
        <v>0</v>
      </c>
      <c r="W1291" s="18">
        <v>0</v>
      </c>
      <c r="X1291" s="18">
        <v>0</v>
      </c>
      <c r="Y1291" s="18">
        <v>0</v>
      </c>
      <c r="Z1291" s="18">
        <v>0</v>
      </c>
      <c r="AA1291" s="18">
        <v>0</v>
      </c>
      <c r="AB1291" s="18">
        <v>0</v>
      </c>
      <c r="AC1291" s="23">
        <v>0</v>
      </c>
      <c r="AD1291" s="14" t="str">
        <f>IF(E1291=113,"Linn","Iowa ex-Linn")</f>
        <v>Iowa ex-Linn</v>
      </c>
      <c r="AE1291" s="23" t="str">
        <f>IFERROR(AB1291/W1291,"N/M")</f>
        <v>N/M</v>
      </c>
      <c r="AF1291" s="14" t="str">
        <f>B1291&amp;"|"&amp;TEXT(E1291,"000")&amp;"|"&amp;TEXT(M1291,"0.0000")</f>
        <v>2017|011|0.6000</v>
      </c>
      <c r="AG1291" s="22" t="str">
        <f>IF(AND(B1291&gt;=2015,B1291&lt;=2024,C1291=19,G1291=41,I1291=2,K1291="A",L1291="RBUP",M1291&gt;=0.5,M1291&lt;=0.85),"IN","OUT")</f>
        <v>IN</v>
      </c>
    </row>
    <row r="1292" spans="1:33">
      <c r="A1292" s="14" t="s">
        <v>187</v>
      </c>
      <c r="B1292" s="16">
        <v>2017</v>
      </c>
      <c r="C1292" s="16">
        <v>19</v>
      </c>
      <c r="D1292" s="14" t="s">
        <v>80</v>
      </c>
      <c r="E1292" s="16">
        <v>11</v>
      </c>
      <c r="F1292" s="14" t="s">
        <v>91</v>
      </c>
      <c r="G1292" s="16">
        <v>41</v>
      </c>
      <c r="H1292" s="14" t="s">
        <v>186</v>
      </c>
      <c r="I1292" s="16">
        <v>2</v>
      </c>
      <c r="J1292" s="14" t="s">
        <v>83</v>
      </c>
      <c r="K1292" s="14" t="s">
        <v>84</v>
      </c>
      <c r="L1292" s="14" t="s">
        <v>85</v>
      </c>
      <c r="M1292" s="23">
        <v>0.65</v>
      </c>
      <c r="N1292" s="16">
        <v>6</v>
      </c>
      <c r="O1292" s="16">
        <v>5</v>
      </c>
      <c r="P1292" s="16">
        <v>0</v>
      </c>
      <c r="Q1292" s="16">
        <v>10</v>
      </c>
      <c r="R1292" s="16">
        <v>0</v>
      </c>
      <c r="S1292" s="14" t="s">
        <v>86</v>
      </c>
      <c r="T1292" s="16">
        <v>761</v>
      </c>
      <c r="U1292" s="16">
        <v>0</v>
      </c>
      <c r="V1292" s="18">
        <v>385517</v>
      </c>
      <c r="W1292" s="18">
        <v>6000</v>
      </c>
      <c r="X1292" s="18">
        <v>3539</v>
      </c>
      <c r="Y1292" s="18">
        <v>0</v>
      </c>
      <c r="Z1292" s="18">
        <v>0</v>
      </c>
      <c r="AA1292" s="18">
        <v>0</v>
      </c>
      <c r="AB1292" s="18">
        <v>0</v>
      </c>
      <c r="AC1292" s="23">
        <v>0</v>
      </c>
      <c r="AD1292" s="14" t="str">
        <f>IF(E1292=113,"Linn","Iowa ex-Linn")</f>
        <v>Iowa ex-Linn</v>
      </c>
      <c r="AE1292" s="23">
        <f>IFERROR(AB1292/W1292,"N/M")</f>
        <v>0.0</v>
      </c>
      <c r="AF1292" s="14" t="str">
        <f>B1292&amp;"|"&amp;TEXT(E1292,"000")&amp;"|"&amp;TEXT(M1292,"0.0000")</f>
        <v>2017|011|0.6500</v>
      </c>
      <c r="AG1292" s="22" t="str">
        <f>IF(AND(B1292&gt;=2015,B1292&lt;=2024,C1292=19,G1292=41,I1292=2,K1292="A",L1292="RBUP",M1292&gt;=0.5,M1292&lt;=0.85),"IN","OUT")</f>
        <v>IN</v>
      </c>
    </row>
    <row r="1293" spans="1:33">
      <c r="A1293" s="14" t="s">
        <v>187</v>
      </c>
      <c r="B1293" s="16">
        <v>2017</v>
      </c>
      <c r="C1293" s="16">
        <v>19</v>
      </c>
      <c r="D1293" s="14" t="s">
        <v>80</v>
      </c>
      <c r="E1293" s="16">
        <v>11</v>
      </c>
      <c r="F1293" s="14" t="s">
        <v>91</v>
      </c>
      <c r="G1293" s="16">
        <v>41</v>
      </c>
      <c r="H1293" s="14" t="s">
        <v>186</v>
      </c>
      <c r="I1293" s="16">
        <v>2</v>
      </c>
      <c r="J1293" s="14" t="s">
        <v>83</v>
      </c>
      <c r="K1293" s="14" t="s">
        <v>84</v>
      </c>
      <c r="L1293" s="14" t="s">
        <v>85</v>
      </c>
      <c r="M1293" s="23">
        <v>0.7</v>
      </c>
      <c r="N1293" s="16">
        <v>13</v>
      </c>
      <c r="O1293" s="16">
        <v>12</v>
      </c>
      <c r="P1293" s="16">
        <v>0</v>
      </c>
      <c r="Q1293" s="16">
        <v>16</v>
      </c>
      <c r="R1293" s="16">
        <v>0</v>
      </c>
      <c r="S1293" s="14" t="s">
        <v>86</v>
      </c>
      <c r="T1293" s="16">
        <v>1456</v>
      </c>
      <c r="U1293" s="16">
        <v>0</v>
      </c>
      <c r="V1293" s="18">
        <v>727356</v>
      </c>
      <c r="W1293" s="18">
        <v>15824</v>
      </c>
      <c r="X1293" s="18">
        <v>9998</v>
      </c>
      <c r="Y1293" s="18">
        <v>0</v>
      </c>
      <c r="Z1293" s="18">
        <v>0</v>
      </c>
      <c r="AA1293" s="18">
        <v>0</v>
      </c>
      <c r="AB1293" s="18">
        <v>0</v>
      </c>
      <c r="AC1293" s="23">
        <v>0</v>
      </c>
      <c r="AD1293" s="14" t="str">
        <f>IF(E1293=113,"Linn","Iowa ex-Linn")</f>
        <v>Iowa ex-Linn</v>
      </c>
      <c r="AE1293" s="23">
        <f>IFERROR(AB1293/W1293,"N/M")</f>
        <v>0.0</v>
      </c>
      <c r="AF1293" s="14" t="str">
        <f>B1293&amp;"|"&amp;TEXT(E1293,"000")&amp;"|"&amp;TEXT(M1293,"0.0000")</f>
        <v>2017|011|0.7000</v>
      </c>
      <c r="AG1293" s="22" t="str">
        <f>IF(AND(B1293&gt;=2015,B1293&lt;=2024,C1293=19,G1293=41,I1293=2,K1293="A",L1293="RBUP",M1293&gt;=0.5,M1293&lt;=0.85),"IN","OUT")</f>
        <v>IN</v>
      </c>
    </row>
    <row r="1294" spans="1:33">
      <c r="A1294" s="14" t="s">
        <v>187</v>
      </c>
      <c r="B1294" s="16">
        <v>2017</v>
      </c>
      <c r="C1294" s="16">
        <v>19</v>
      </c>
      <c r="D1294" s="14" t="s">
        <v>80</v>
      </c>
      <c r="E1294" s="16">
        <v>11</v>
      </c>
      <c r="F1294" s="14" t="s">
        <v>91</v>
      </c>
      <c r="G1294" s="16">
        <v>41</v>
      </c>
      <c r="H1294" s="14" t="s">
        <v>186</v>
      </c>
      <c r="I1294" s="16">
        <v>2</v>
      </c>
      <c r="J1294" s="14" t="s">
        <v>83</v>
      </c>
      <c r="K1294" s="14" t="s">
        <v>84</v>
      </c>
      <c r="L1294" s="14" t="s">
        <v>85</v>
      </c>
      <c r="M1294" s="23">
        <v>0.75</v>
      </c>
      <c r="N1294" s="16">
        <v>107</v>
      </c>
      <c r="O1294" s="16">
        <v>83</v>
      </c>
      <c r="P1294" s="16">
        <v>2</v>
      </c>
      <c r="Q1294" s="16">
        <v>113</v>
      </c>
      <c r="R1294" s="16">
        <v>2</v>
      </c>
      <c r="S1294" s="14" t="s">
        <v>86</v>
      </c>
      <c r="T1294" s="16">
        <v>12185</v>
      </c>
      <c r="U1294" s="16">
        <v>0</v>
      </c>
      <c r="V1294" s="18">
        <v>6832682</v>
      </c>
      <c r="W1294" s="18">
        <v>191468</v>
      </c>
      <c r="X1294" s="18">
        <v>127961</v>
      </c>
      <c r="Y1294" s="18">
        <v>0</v>
      </c>
      <c r="Z1294" s="18">
        <v>0</v>
      </c>
      <c r="AA1294" s="18">
        <v>0</v>
      </c>
      <c r="AB1294" s="18">
        <v>43521</v>
      </c>
      <c r="AC1294" s="23">
        <v>0.23</v>
      </c>
      <c r="AD1294" s="14" t="str">
        <f>IF(E1294=113,"Linn","Iowa ex-Linn")</f>
        <v>Iowa ex-Linn</v>
      </c>
      <c r="AE1294" s="23">
        <f>IFERROR(AB1294/W1294,"N/M")</f>
        <v>0.22730169009965112</v>
      </c>
      <c r="AF1294" s="14" t="str">
        <f>B1294&amp;"|"&amp;TEXT(E1294,"000")&amp;"|"&amp;TEXT(M1294,"0.0000")</f>
        <v>2017|011|0.7500</v>
      </c>
      <c r="AG1294" s="22" t="str">
        <f>IF(AND(B1294&gt;=2015,B1294&lt;=2024,C1294=19,G1294=41,I1294=2,K1294="A",L1294="RBUP",M1294&gt;=0.5,M1294&lt;=0.85),"IN","OUT")</f>
        <v>IN</v>
      </c>
    </row>
    <row r="1295" spans="1:33">
      <c r="A1295" s="14" t="s">
        <v>187</v>
      </c>
      <c r="B1295" s="16">
        <v>2017</v>
      </c>
      <c r="C1295" s="16">
        <v>19</v>
      </c>
      <c r="D1295" s="14" t="s">
        <v>80</v>
      </c>
      <c r="E1295" s="16">
        <v>11</v>
      </c>
      <c r="F1295" s="14" t="s">
        <v>91</v>
      </c>
      <c r="G1295" s="16">
        <v>41</v>
      </c>
      <c r="H1295" s="14" t="s">
        <v>186</v>
      </c>
      <c r="I1295" s="16">
        <v>2</v>
      </c>
      <c r="J1295" s="14" t="s">
        <v>83</v>
      </c>
      <c r="K1295" s="14" t="s">
        <v>84</v>
      </c>
      <c r="L1295" s="14" t="s">
        <v>85</v>
      </c>
      <c r="M1295" s="23">
        <v>0.8</v>
      </c>
      <c r="N1295" s="16">
        <v>347</v>
      </c>
      <c r="O1295" s="16">
        <v>285</v>
      </c>
      <c r="P1295" s="16">
        <v>3</v>
      </c>
      <c r="Q1295" s="16">
        <v>370</v>
      </c>
      <c r="R1295" s="16">
        <v>3</v>
      </c>
      <c r="S1295" s="14" t="s">
        <v>86</v>
      </c>
      <c r="T1295" s="16">
        <v>56069</v>
      </c>
      <c r="U1295" s="16">
        <v>0</v>
      </c>
      <c r="V1295" s="18">
        <v>34726118</v>
      </c>
      <c r="W1295" s="18">
        <v>1363928</v>
      </c>
      <c r="X1295" s="18">
        <v>837442</v>
      </c>
      <c r="Y1295" s="18">
        <v>0</v>
      </c>
      <c r="Z1295" s="18">
        <v>0</v>
      </c>
      <c r="AA1295" s="18">
        <v>0</v>
      </c>
      <c r="AB1295" s="18">
        <v>34933</v>
      </c>
      <c r="AC1295" s="23">
        <v>0.03</v>
      </c>
      <c r="AD1295" s="14" t="str">
        <f>IF(E1295=113,"Linn","Iowa ex-Linn")</f>
        <v>Iowa ex-Linn</v>
      </c>
      <c r="AE1295" s="23">
        <f>IFERROR(AB1295/W1295,"N/M")</f>
        <v>0.025612055768339678</v>
      </c>
      <c r="AF1295" s="14" t="str">
        <f>B1295&amp;"|"&amp;TEXT(E1295,"000")&amp;"|"&amp;TEXT(M1295,"0.0000")</f>
        <v>2017|011|0.8000</v>
      </c>
      <c r="AG1295" s="22" t="str">
        <f>IF(AND(B1295&gt;=2015,B1295&lt;=2024,C1295=19,G1295=41,I1295=2,K1295="A",L1295="RBUP",M1295&gt;=0.5,M1295&lt;=0.85),"IN","OUT")</f>
        <v>IN</v>
      </c>
    </row>
    <row r="1296" spans="1:33">
      <c r="A1296" s="14" t="s">
        <v>187</v>
      </c>
      <c r="B1296" s="16">
        <v>2017</v>
      </c>
      <c r="C1296" s="16">
        <v>19</v>
      </c>
      <c r="D1296" s="14" t="s">
        <v>80</v>
      </c>
      <c r="E1296" s="16">
        <v>11</v>
      </c>
      <c r="F1296" s="14" t="s">
        <v>91</v>
      </c>
      <c r="G1296" s="16">
        <v>41</v>
      </c>
      <c r="H1296" s="14" t="s">
        <v>186</v>
      </c>
      <c r="I1296" s="16">
        <v>2</v>
      </c>
      <c r="J1296" s="14" t="s">
        <v>83</v>
      </c>
      <c r="K1296" s="14" t="s">
        <v>84</v>
      </c>
      <c r="L1296" s="14" t="s">
        <v>85</v>
      </c>
      <c r="M1296" s="23">
        <v>0.85</v>
      </c>
      <c r="N1296" s="16">
        <v>473</v>
      </c>
      <c r="O1296" s="16">
        <v>399</v>
      </c>
      <c r="P1296" s="16">
        <v>18</v>
      </c>
      <c r="Q1296" s="16">
        <v>563</v>
      </c>
      <c r="R1296" s="16">
        <v>20</v>
      </c>
      <c r="S1296" s="14" t="s">
        <v>86</v>
      </c>
      <c r="T1296" s="16">
        <v>97488</v>
      </c>
      <c r="U1296" s="16">
        <v>0</v>
      </c>
      <c r="V1296" s="18">
        <v>64906355</v>
      </c>
      <c r="W1296" s="18">
        <v>3258279</v>
      </c>
      <c r="X1296" s="18">
        <v>1602659</v>
      </c>
      <c r="Y1296" s="18">
        <v>0</v>
      </c>
      <c r="Z1296" s="18">
        <v>0</v>
      </c>
      <c r="AA1296" s="18">
        <v>0</v>
      </c>
      <c r="AB1296" s="18">
        <v>78594</v>
      </c>
      <c r="AC1296" s="23">
        <v>0.02</v>
      </c>
      <c r="AD1296" s="14" t="str">
        <f>IF(E1296=113,"Linn","Iowa ex-Linn")</f>
        <v>Iowa ex-Linn</v>
      </c>
      <c r="AE1296" s="23">
        <f>IFERROR(AB1296/W1296,"N/M")</f>
        <v>0.024121322943799473</v>
      </c>
      <c r="AF1296" s="14" t="str">
        <f>B1296&amp;"|"&amp;TEXT(E1296,"000")&amp;"|"&amp;TEXT(M1296,"0.0000")</f>
        <v>2017|011|0.8500</v>
      </c>
      <c r="AG1296" s="22" t="str">
        <f>IF(AND(B1296&gt;=2015,B1296&lt;=2024,C1296=19,G1296=41,I1296=2,K1296="A",L1296="RBUP",M1296&gt;=0.5,M1296&lt;=0.85),"IN","OUT")</f>
        <v>IN</v>
      </c>
    </row>
    <row r="1297" spans="1:33">
      <c r="A1297" s="14" t="s">
        <v>187</v>
      </c>
      <c r="B1297" s="16">
        <v>2017</v>
      </c>
      <c r="C1297" s="16">
        <v>19</v>
      </c>
      <c r="D1297" s="14" t="s">
        <v>80</v>
      </c>
      <c r="E1297" s="16">
        <v>13</v>
      </c>
      <c r="F1297" s="14" t="s">
        <v>92</v>
      </c>
      <c r="G1297" s="16">
        <v>41</v>
      </c>
      <c r="H1297" s="14" t="s">
        <v>186</v>
      </c>
      <c r="I1297" s="16">
        <v>2</v>
      </c>
      <c r="J1297" s="14" t="s">
        <v>83</v>
      </c>
      <c r="K1297" s="14" t="s">
        <v>84</v>
      </c>
      <c r="L1297" s="14" t="s">
        <v>85</v>
      </c>
      <c r="M1297" s="23">
        <v>0.5</v>
      </c>
      <c r="N1297" s="16">
        <v>1</v>
      </c>
      <c r="O1297" s="16">
        <v>1</v>
      </c>
      <c r="P1297" s="16">
        <v>0</v>
      </c>
      <c r="Q1297" s="16">
        <v>1</v>
      </c>
      <c r="R1297" s="16">
        <v>0</v>
      </c>
      <c r="S1297" s="14" t="s">
        <v>86</v>
      </c>
      <c r="T1297" s="16">
        <v>156</v>
      </c>
      <c r="U1297" s="16">
        <v>0</v>
      </c>
      <c r="V1297" s="18">
        <v>58189</v>
      </c>
      <c r="W1297" s="18">
        <v>403</v>
      </c>
      <c r="X1297" s="18">
        <v>322</v>
      </c>
      <c r="Y1297" s="18">
        <v>0</v>
      </c>
      <c r="Z1297" s="18">
        <v>0</v>
      </c>
      <c r="AA1297" s="18">
        <v>0</v>
      </c>
      <c r="AB1297" s="18">
        <v>0</v>
      </c>
      <c r="AC1297" s="23">
        <v>0</v>
      </c>
      <c r="AD1297" s="14" t="str">
        <f>IF(E1297=113,"Linn","Iowa ex-Linn")</f>
        <v>Iowa ex-Linn</v>
      </c>
      <c r="AE1297" s="23">
        <f>IFERROR(AB1297/W1297,"N/M")</f>
        <v>0.0</v>
      </c>
      <c r="AF1297" s="14" t="str">
        <f>B1297&amp;"|"&amp;TEXT(E1297,"000")&amp;"|"&amp;TEXT(M1297,"0.0000")</f>
        <v>2017|013|0.5000</v>
      </c>
      <c r="AG1297" s="22" t="str">
        <f>IF(AND(B1297&gt;=2015,B1297&lt;=2024,C1297=19,G1297=41,I1297=2,K1297="A",L1297="RBUP",M1297&gt;=0.5,M1297&lt;=0.85),"IN","OUT")</f>
        <v>IN</v>
      </c>
    </row>
    <row r="1298" spans="1:33">
      <c r="A1298" s="14" t="s">
        <v>187</v>
      </c>
      <c r="B1298" s="16">
        <v>2017</v>
      </c>
      <c r="C1298" s="16">
        <v>19</v>
      </c>
      <c r="D1298" s="14" t="s">
        <v>80</v>
      </c>
      <c r="E1298" s="16">
        <v>13</v>
      </c>
      <c r="F1298" s="14" t="s">
        <v>92</v>
      </c>
      <c r="G1298" s="16">
        <v>41</v>
      </c>
      <c r="H1298" s="14" t="s">
        <v>186</v>
      </c>
      <c r="I1298" s="16">
        <v>2</v>
      </c>
      <c r="J1298" s="14" t="s">
        <v>83</v>
      </c>
      <c r="K1298" s="14" t="s">
        <v>84</v>
      </c>
      <c r="L1298" s="14" t="s">
        <v>85</v>
      </c>
      <c r="M1298" s="23">
        <v>0.65</v>
      </c>
      <c r="N1298" s="16">
        <v>7</v>
      </c>
      <c r="O1298" s="16">
        <v>2</v>
      </c>
      <c r="P1298" s="16">
        <v>0</v>
      </c>
      <c r="Q1298" s="16">
        <v>2</v>
      </c>
      <c r="R1298" s="16">
        <v>0</v>
      </c>
      <c r="S1298" s="14" t="s">
        <v>86</v>
      </c>
      <c r="T1298" s="16">
        <v>112</v>
      </c>
      <c r="U1298" s="16">
        <v>0</v>
      </c>
      <c r="V1298" s="18">
        <v>54063</v>
      </c>
      <c r="W1298" s="18">
        <v>1250</v>
      </c>
      <c r="X1298" s="18">
        <v>898</v>
      </c>
      <c r="Y1298" s="18">
        <v>0</v>
      </c>
      <c r="Z1298" s="18">
        <v>0</v>
      </c>
      <c r="AA1298" s="18">
        <v>0</v>
      </c>
      <c r="AB1298" s="18">
        <v>0</v>
      </c>
      <c r="AC1298" s="23">
        <v>0</v>
      </c>
      <c r="AD1298" s="14" t="str">
        <f>IF(E1298=113,"Linn","Iowa ex-Linn")</f>
        <v>Iowa ex-Linn</v>
      </c>
      <c r="AE1298" s="23">
        <f>IFERROR(AB1298/W1298,"N/M")</f>
        <v>0.0</v>
      </c>
      <c r="AF1298" s="14" t="str">
        <f>B1298&amp;"|"&amp;TEXT(E1298,"000")&amp;"|"&amp;TEXT(M1298,"0.0000")</f>
        <v>2017|013|0.6500</v>
      </c>
      <c r="AG1298" s="22" t="str">
        <f>IF(AND(B1298&gt;=2015,B1298&lt;=2024,C1298=19,G1298=41,I1298=2,K1298="A",L1298="RBUP",M1298&gt;=0.5,M1298&lt;=0.85),"IN","OUT")</f>
        <v>IN</v>
      </c>
    </row>
    <row r="1299" spans="1:33">
      <c r="A1299" s="14" t="s">
        <v>187</v>
      </c>
      <c r="B1299" s="16">
        <v>2017</v>
      </c>
      <c r="C1299" s="16">
        <v>19</v>
      </c>
      <c r="D1299" s="14" t="s">
        <v>80</v>
      </c>
      <c r="E1299" s="16">
        <v>13</v>
      </c>
      <c r="F1299" s="14" t="s">
        <v>92</v>
      </c>
      <c r="G1299" s="16">
        <v>41</v>
      </c>
      <c r="H1299" s="14" t="s">
        <v>186</v>
      </c>
      <c r="I1299" s="16">
        <v>2</v>
      </c>
      <c r="J1299" s="14" t="s">
        <v>83</v>
      </c>
      <c r="K1299" s="14" t="s">
        <v>84</v>
      </c>
      <c r="L1299" s="14" t="s">
        <v>85</v>
      </c>
      <c r="M1299" s="23">
        <v>0.7</v>
      </c>
      <c r="N1299" s="16">
        <v>27</v>
      </c>
      <c r="O1299" s="16">
        <v>18</v>
      </c>
      <c r="P1299" s="16">
        <v>0</v>
      </c>
      <c r="Q1299" s="16">
        <v>27</v>
      </c>
      <c r="R1299" s="16">
        <v>0</v>
      </c>
      <c r="S1299" s="14" t="s">
        <v>86</v>
      </c>
      <c r="T1299" s="16">
        <v>1260</v>
      </c>
      <c r="U1299" s="16">
        <v>0</v>
      </c>
      <c r="V1299" s="18">
        <v>627450</v>
      </c>
      <c r="W1299" s="18">
        <v>16185</v>
      </c>
      <c r="X1299" s="18">
        <v>10469</v>
      </c>
      <c r="Y1299" s="18">
        <v>0</v>
      </c>
      <c r="Z1299" s="18">
        <v>0</v>
      </c>
      <c r="AA1299" s="18">
        <v>0</v>
      </c>
      <c r="AB1299" s="18">
        <v>0</v>
      </c>
      <c r="AC1299" s="23">
        <v>0</v>
      </c>
      <c r="AD1299" s="14" t="str">
        <f>IF(E1299=113,"Linn","Iowa ex-Linn")</f>
        <v>Iowa ex-Linn</v>
      </c>
      <c r="AE1299" s="23">
        <f>IFERROR(AB1299/W1299,"N/M")</f>
        <v>0.0</v>
      </c>
      <c r="AF1299" s="14" t="str">
        <f>B1299&amp;"|"&amp;TEXT(E1299,"000")&amp;"|"&amp;TEXT(M1299,"0.0000")</f>
        <v>2017|013|0.7000</v>
      </c>
      <c r="AG1299" s="22" t="str">
        <f>IF(AND(B1299&gt;=2015,B1299&lt;=2024,C1299=19,G1299=41,I1299=2,K1299="A",L1299="RBUP",M1299&gt;=0.5,M1299&lt;=0.85),"IN","OUT")</f>
        <v>IN</v>
      </c>
    </row>
    <row r="1300" spans="1:33">
      <c r="A1300" s="14" t="s">
        <v>187</v>
      </c>
      <c r="B1300" s="16">
        <v>2017</v>
      </c>
      <c r="C1300" s="16">
        <v>19</v>
      </c>
      <c r="D1300" s="14" t="s">
        <v>80</v>
      </c>
      <c r="E1300" s="16">
        <v>13</v>
      </c>
      <c r="F1300" s="14" t="s">
        <v>92</v>
      </c>
      <c r="G1300" s="16">
        <v>41</v>
      </c>
      <c r="H1300" s="14" t="s">
        <v>186</v>
      </c>
      <c r="I1300" s="16">
        <v>2</v>
      </c>
      <c r="J1300" s="14" t="s">
        <v>83</v>
      </c>
      <c r="K1300" s="14" t="s">
        <v>84</v>
      </c>
      <c r="L1300" s="14" t="s">
        <v>85</v>
      </c>
      <c r="M1300" s="23">
        <v>0.75</v>
      </c>
      <c r="N1300" s="16">
        <v>90</v>
      </c>
      <c r="O1300" s="16">
        <v>76</v>
      </c>
      <c r="P1300" s="16">
        <v>1</v>
      </c>
      <c r="Q1300" s="16">
        <v>93</v>
      </c>
      <c r="R1300" s="16">
        <v>1</v>
      </c>
      <c r="S1300" s="14" t="s">
        <v>86</v>
      </c>
      <c r="T1300" s="16">
        <v>9147</v>
      </c>
      <c r="U1300" s="16">
        <v>0</v>
      </c>
      <c r="V1300" s="18">
        <v>5071928</v>
      </c>
      <c r="W1300" s="18">
        <v>193987</v>
      </c>
      <c r="X1300" s="18">
        <v>132431</v>
      </c>
      <c r="Y1300" s="18">
        <v>0</v>
      </c>
      <c r="Z1300" s="18">
        <v>0</v>
      </c>
      <c r="AA1300" s="18">
        <v>0</v>
      </c>
      <c r="AB1300" s="18">
        <v>1863</v>
      </c>
      <c r="AC1300" s="23">
        <v>0.01</v>
      </c>
      <c r="AD1300" s="14" t="str">
        <f>IF(E1300=113,"Linn","Iowa ex-Linn")</f>
        <v>Iowa ex-Linn</v>
      </c>
      <c r="AE1300" s="23">
        <f>IFERROR(AB1300/W1300,"N/M")</f>
        <v>0.009603736332847047</v>
      </c>
      <c r="AF1300" s="14" t="str">
        <f>B1300&amp;"|"&amp;TEXT(E1300,"000")&amp;"|"&amp;TEXT(M1300,"0.0000")</f>
        <v>2017|013|0.7500</v>
      </c>
      <c r="AG1300" s="22" t="str">
        <f>IF(AND(B1300&gt;=2015,B1300&lt;=2024,C1300=19,G1300=41,I1300=2,K1300="A",L1300="RBUP",M1300&gt;=0.5,M1300&lt;=0.85),"IN","OUT")</f>
        <v>IN</v>
      </c>
    </row>
    <row r="1301" spans="1:33">
      <c r="A1301" s="14" t="s">
        <v>187</v>
      </c>
      <c r="B1301" s="16">
        <v>2017</v>
      </c>
      <c r="C1301" s="16">
        <v>19</v>
      </c>
      <c r="D1301" s="14" t="s">
        <v>80</v>
      </c>
      <c r="E1301" s="16">
        <v>13</v>
      </c>
      <c r="F1301" s="14" t="s">
        <v>92</v>
      </c>
      <c r="G1301" s="16">
        <v>41</v>
      </c>
      <c r="H1301" s="14" t="s">
        <v>186</v>
      </c>
      <c r="I1301" s="16">
        <v>2</v>
      </c>
      <c r="J1301" s="14" t="s">
        <v>83</v>
      </c>
      <c r="K1301" s="14" t="s">
        <v>84</v>
      </c>
      <c r="L1301" s="14" t="s">
        <v>85</v>
      </c>
      <c r="M1301" s="23">
        <v>0.8</v>
      </c>
      <c r="N1301" s="16">
        <v>258</v>
      </c>
      <c r="O1301" s="16">
        <v>217</v>
      </c>
      <c r="P1301" s="16">
        <v>17</v>
      </c>
      <c r="Q1301" s="16">
        <v>291</v>
      </c>
      <c r="R1301" s="16">
        <v>20</v>
      </c>
      <c r="S1301" s="14" t="s">
        <v>86</v>
      </c>
      <c r="T1301" s="16">
        <v>42911</v>
      </c>
      <c r="U1301" s="16">
        <v>0</v>
      </c>
      <c r="V1301" s="18">
        <v>25970166</v>
      </c>
      <c r="W1301" s="18">
        <v>1300773</v>
      </c>
      <c r="X1301" s="18">
        <v>789947</v>
      </c>
      <c r="Y1301" s="18">
        <v>0</v>
      </c>
      <c r="Z1301" s="18">
        <v>0</v>
      </c>
      <c r="AA1301" s="18">
        <v>0</v>
      </c>
      <c r="AB1301" s="18">
        <v>63132</v>
      </c>
      <c r="AC1301" s="23">
        <v>0.05</v>
      </c>
      <c r="AD1301" s="14" t="str">
        <f>IF(E1301=113,"Linn","Iowa ex-Linn")</f>
        <v>Iowa ex-Linn</v>
      </c>
      <c r="AE1301" s="23">
        <f>IFERROR(AB1301/W1301,"N/M")</f>
        <v>0.048534217730534075</v>
      </c>
      <c r="AF1301" s="14" t="str">
        <f>B1301&amp;"|"&amp;TEXT(E1301,"000")&amp;"|"&amp;TEXT(M1301,"0.0000")</f>
        <v>2017|013|0.8000</v>
      </c>
      <c r="AG1301" s="22" t="str">
        <f>IF(AND(B1301&gt;=2015,B1301&lt;=2024,C1301=19,G1301=41,I1301=2,K1301="A",L1301="RBUP",M1301&gt;=0.5,M1301&lt;=0.85),"IN","OUT")</f>
        <v>IN</v>
      </c>
    </row>
    <row r="1302" spans="1:33">
      <c r="A1302" s="14" t="s">
        <v>187</v>
      </c>
      <c r="B1302" s="16">
        <v>2017</v>
      </c>
      <c r="C1302" s="16">
        <v>19</v>
      </c>
      <c r="D1302" s="14" t="s">
        <v>80</v>
      </c>
      <c r="E1302" s="16">
        <v>13</v>
      </c>
      <c r="F1302" s="14" t="s">
        <v>92</v>
      </c>
      <c r="G1302" s="16">
        <v>41</v>
      </c>
      <c r="H1302" s="14" t="s">
        <v>186</v>
      </c>
      <c r="I1302" s="16">
        <v>2</v>
      </c>
      <c r="J1302" s="14" t="s">
        <v>83</v>
      </c>
      <c r="K1302" s="14" t="s">
        <v>84</v>
      </c>
      <c r="L1302" s="14" t="s">
        <v>85</v>
      </c>
      <c r="M1302" s="23">
        <v>0.85</v>
      </c>
      <c r="N1302" s="16">
        <v>346</v>
      </c>
      <c r="O1302" s="16">
        <v>288</v>
      </c>
      <c r="P1302" s="16">
        <v>38</v>
      </c>
      <c r="Q1302" s="16">
        <v>465</v>
      </c>
      <c r="R1302" s="16">
        <v>61</v>
      </c>
      <c r="S1302" s="14" t="s">
        <v>86</v>
      </c>
      <c r="T1302" s="16">
        <v>71341</v>
      </c>
      <c r="U1302" s="16">
        <v>0</v>
      </c>
      <c r="V1302" s="18">
        <v>45469455</v>
      </c>
      <c r="W1302" s="18">
        <v>2741468</v>
      </c>
      <c r="X1302" s="18">
        <v>1307375</v>
      </c>
      <c r="Y1302" s="18">
        <v>0</v>
      </c>
      <c r="Z1302" s="18">
        <v>0</v>
      </c>
      <c r="AA1302" s="18">
        <v>0</v>
      </c>
      <c r="AB1302" s="18">
        <v>553900</v>
      </c>
      <c r="AC1302" s="23">
        <v>0.2</v>
      </c>
      <c r="AD1302" s="14" t="str">
        <f>IF(E1302=113,"Linn","Iowa ex-Linn")</f>
        <v>Iowa ex-Linn</v>
      </c>
      <c r="AE1302" s="23">
        <f>IFERROR(AB1302/W1302,"N/M")</f>
        <v>0.2020450357253851</v>
      </c>
      <c r="AF1302" s="14" t="str">
        <f>B1302&amp;"|"&amp;TEXT(E1302,"000")&amp;"|"&amp;TEXT(M1302,"0.0000")</f>
        <v>2017|013|0.8500</v>
      </c>
      <c r="AG1302" s="22" t="str">
        <f>IF(AND(B1302&gt;=2015,B1302&lt;=2024,C1302=19,G1302=41,I1302=2,K1302="A",L1302="RBUP",M1302&gt;=0.5,M1302&lt;=0.85),"IN","OUT")</f>
        <v>IN</v>
      </c>
    </row>
    <row r="1303" spans="1:33">
      <c r="A1303" s="14" t="s">
        <v>187</v>
      </c>
      <c r="B1303" s="16">
        <v>2017</v>
      </c>
      <c r="C1303" s="16">
        <v>19</v>
      </c>
      <c r="D1303" s="14" t="s">
        <v>80</v>
      </c>
      <c r="E1303" s="16">
        <v>15</v>
      </c>
      <c r="F1303" s="14" t="s">
        <v>93</v>
      </c>
      <c r="G1303" s="16">
        <v>41</v>
      </c>
      <c r="H1303" s="14" t="s">
        <v>186</v>
      </c>
      <c r="I1303" s="16">
        <v>2</v>
      </c>
      <c r="J1303" s="14" t="s">
        <v>83</v>
      </c>
      <c r="K1303" s="14" t="s">
        <v>84</v>
      </c>
      <c r="L1303" s="14" t="s">
        <v>85</v>
      </c>
      <c r="M1303" s="23">
        <v>0.65</v>
      </c>
      <c r="N1303" s="16">
        <v>4</v>
      </c>
      <c r="O1303" s="16">
        <v>3</v>
      </c>
      <c r="P1303" s="16">
        <v>0</v>
      </c>
      <c r="Q1303" s="16">
        <v>3</v>
      </c>
      <c r="R1303" s="16">
        <v>0</v>
      </c>
      <c r="S1303" s="14" t="s">
        <v>86</v>
      </c>
      <c r="T1303" s="16">
        <v>181</v>
      </c>
      <c r="U1303" s="16">
        <v>0</v>
      </c>
      <c r="V1303" s="18">
        <v>86615</v>
      </c>
      <c r="W1303" s="18">
        <v>907</v>
      </c>
      <c r="X1303" s="18">
        <v>536</v>
      </c>
      <c r="Y1303" s="18">
        <v>0</v>
      </c>
      <c r="Z1303" s="18">
        <v>0</v>
      </c>
      <c r="AA1303" s="18">
        <v>0</v>
      </c>
      <c r="AB1303" s="18">
        <v>0</v>
      </c>
      <c r="AC1303" s="23">
        <v>0</v>
      </c>
      <c r="AD1303" s="14" t="str">
        <f>IF(E1303=113,"Linn","Iowa ex-Linn")</f>
        <v>Iowa ex-Linn</v>
      </c>
      <c r="AE1303" s="23">
        <f>IFERROR(AB1303/W1303,"N/M")</f>
        <v>0.0</v>
      </c>
      <c r="AF1303" s="14" t="str">
        <f>B1303&amp;"|"&amp;TEXT(E1303,"000")&amp;"|"&amp;TEXT(M1303,"0.0000")</f>
        <v>2017|015|0.6500</v>
      </c>
      <c r="AG1303" s="22" t="str">
        <f>IF(AND(B1303&gt;=2015,B1303&lt;=2024,C1303=19,G1303=41,I1303=2,K1303="A",L1303="RBUP",M1303&gt;=0.5,M1303&lt;=0.85),"IN","OUT")</f>
        <v>IN</v>
      </c>
    </row>
    <row r="1304" spans="1:33">
      <c r="A1304" s="14" t="s">
        <v>187</v>
      </c>
      <c r="B1304" s="16">
        <v>2017</v>
      </c>
      <c r="C1304" s="16">
        <v>19</v>
      </c>
      <c r="D1304" s="14" t="s">
        <v>80</v>
      </c>
      <c r="E1304" s="16">
        <v>15</v>
      </c>
      <c r="F1304" s="14" t="s">
        <v>93</v>
      </c>
      <c r="G1304" s="16">
        <v>41</v>
      </c>
      <c r="H1304" s="14" t="s">
        <v>186</v>
      </c>
      <c r="I1304" s="16">
        <v>2</v>
      </c>
      <c r="J1304" s="14" t="s">
        <v>83</v>
      </c>
      <c r="K1304" s="14" t="s">
        <v>84</v>
      </c>
      <c r="L1304" s="14" t="s">
        <v>85</v>
      </c>
      <c r="M1304" s="23">
        <v>0.7</v>
      </c>
      <c r="N1304" s="16">
        <v>25</v>
      </c>
      <c r="O1304" s="16">
        <v>18</v>
      </c>
      <c r="P1304" s="16">
        <v>1</v>
      </c>
      <c r="Q1304" s="16">
        <v>19</v>
      </c>
      <c r="R1304" s="16">
        <v>1</v>
      </c>
      <c r="S1304" s="14" t="s">
        <v>86</v>
      </c>
      <c r="T1304" s="16">
        <v>851</v>
      </c>
      <c r="U1304" s="16">
        <v>0</v>
      </c>
      <c r="V1304" s="18">
        <v>437517</v>
      </c>
      <c r="W1304" s="18">
        <v>7582</v>
      </c>
      <c r="X1304" s="18">
        <v>4658</v>
      </c>
      <c r="Y1304" s="18">
        <v>0</v>
      </c>
      <c r="Z1304" s="18">
        <v>0</v>
      </c>
      <c r="AA1304" s="18">
        <v>0</v>
      </c>
      <c r="AB1304" s="18">
        <v>1255</v>
      </c>
      <c r="AC1304" s="23">
        <v>0.17</v>
      </c>
      <c r="AD1304" s="14" t="str">
        <f>IF(E1304=113,"Linn","Iowa ex-Linn")</f>
        <v>Iowa ex-Linn</v>
      </c>
      <c r="AE1304" s="23">
        <f>IFERROR(AB1304/W1304,"N/M")</f>
        <v>0.16552360854655765</v>
      </c>
      <c r="AF1304" s="14" t="str">
        <f>B1304&amp;"|"&amp;TEXT(E1304,"000")&amp;"|"&amp;TEXT(M1304,"0.0000")</f>
        <v>2017|015|0.7000</v>
      </c>
      <c r="AG1304" s="22" t="str">
        <f>IF(AND(B1304&gt;=2015,B1304&lt;=2024,C1304=19,G1304=41,I1304=2,K1304="A",L1304="RBUP",M1304&gt;=0.5,M1304&lt;=0.85),"IN","OUT")</f>
        <v>IN</v>
      </c>
    </row>
    <row r="1305" spans="1:33">
      <c r="A1305" s="14" t="s">
        <v>187</v>
      </c>
      <c r="B1305" s="16">
        <v>2017</v>
      </c>
      <c r="C1305" s="16">
        <v>19</v>
      </c>
      <c r="D1305" s="14" t="s">
        <v>80</v>
      </c>
      <c r="E1305" s="16">
        <v>15</v>
      </c>
      <c r="F1305" s="14" t="s">
        <v>93</v>
      </c>
      <c r="G1305" s="16">
        <v>41</v>
      </c>
      <c r="H1305" s="14" t="s">
        <v>186</v>
      </c>
      <c r="I1305" s="16">
        <v>2</v>
      </c>
      <c r="J1305" s="14" t="s">
        <v>83</v>
      </c>
      <c r="K1305" s="14" t="s">
        <v>84</v>
      </c>
      <c r="L1305" s="14" t="s">
        <v>85</v>
      </c>
      <c r="M1305" s="23">
        <v>0.75</v>
      </c>
      <c r="N1305" s="16">
        <v>86</v>
      </c>
      <c r="O1305" s="16">
        <v>75</v>
      </c>
      <c r="P1305" s="16">
        <v>7</v>
      </c>
      <c r="Q1305" s="16">
        <v>209</v>
      </c>
      <c r="R1305" s="16">
        <v>8</v>
      </c>
      <c r="S1305" s="14" t="s">
        <v>86</v>
      </c>
      <c r="T1305" s="16">
        <v>12366</v>
      </c>
      <c r="U1305" s="16">
        <v>0</v>
      </c>
      <c r="V1305" s="18">
        <v>7080703</v>
      </c>
      <c r="W1305" s="18">
        <v>239229</v>
      </c>
      <c r="X1305" s="18">
        <v>134981</v>
      </c>
      <c r="Y1305" s="18">
        <v>0</v>
      </c>
      <c r="Z1305" s="18">
        <v>0</v>
      </c>
      <c r="AA1305" s="18">
        <v>0</v>
      </c>
      <c r="AB1305" s="18">
        <v>18835</v>
      </c>
      <c r="AC1305" s="23">
        <v>0.08</v>
      </c>
      <c r="AD1305" s="14" t="str">
        <f>IF(E1305=113,"Linn","Iowa ex-Linn")</f>
        <v>Iowa ex-Linn</v>
      </c>
      <c r="AE1305" s="23">
        <f>IFERROR(AB1305/W1305,"N/M")</f>
        <v>0.07873209351709032</v>
      </c>
      <c r="AF1305" s="14" t="str">
        <f>B1305&amp;"|"&amp;TEXT(E1305,"000")&amp;"|"&amp;TEXT(M1305,"0.0000")</f>
        <v>2017|015|0.7500</v>
      </c>
      <c r="AG1305" s="22" t="str">
        <f>IF(AND(B1305&gt;=2015,B1305&lt;=2024,C1305=19,G1305=41,I1305=2,K1305="A",L1305="RBUP",M1305&gt;=0.5,M1305&lt;=0.85),"IN","OUT")</f>
        <v>IN</v>
      </c>
    </row>
    <row r="1306" spans="1:33">
      <c r="A1306" s="14" t="s">
        <v>187</v>
      </c>
      <c r="B1306" s="16">
        <v>2017</v>
      </c>
      <c r="C1306" s="16">
        <v>19</v>
      </c>
      <c r="D1306" s="14" t="s">
        <v>80</v>
      </c>
      <c r="E1306" s="16">
        <v>15</v>
      </c>
      <c r="F1306" s="14" t="s">
        <v>93</v>
      </c>
      <c r="G1306" s="16">
        <v>41</v>
      </c>
      <c r="H1306" s="14" t="s">
        <v>186</v>
      </c>
      <c r="I1306" s="16">
        <v>2</v>
      </c>
      <c r="J1306" s="14" t="s">
        <v>83</v>
      </c>
      <c r="K1306" s="14" t="s">
        <v>84</v>
      </c>
      <c r="L1306" s="14" t="s">
        <v>85</v>
      </c>
      <c r="M1306" s="23">
        <v>0.8</v>
      </c>
      <c r="N1306" s="16">
        <v>313</v>
      </c>
      <c r="O1306" s="16">
        <v>265</v>
      </c>
      <c r="P1306" s="16">
        <v>33</v>
      </c>
      <c r="Q1306" s="16">
        <v>572</v>
      </c>
      <c r="R1306" s="16">
        <v>55</v>
      </c>
      <c r="S1306" s="14" t="s">
        <v>86</v>
      </c>
      <c r="T1306" s="16">
        <v>53528</v>
      </c>
      <c r="U1306" s="16">
        <v>0</v>
      </c>
      <c r="V1306" s="18">
        <v>32579741</v>
      </c>
      <c r="W1306" s="18">
        <v>1435033</v>
      </c>
      <c r="X1306" s="18">
        <v>804213</v>
      </c>
      <c r="Y1306" s="18">
        <v>0</v>
      </c>
      <c r="Z1306" s="18">
        <v>0</v>
      </c>
      <c r="AA1306" s="18">
        <v>0</v>
      </c>
      <c r="AB1306" s="18">
        <v>267152</v>
      </c>
      <c r="AC1306" s="23">
        <v>0.19</v>
      </c>
      <c r="AD1306" s="14" t="str">
        <f>IF(E1306=113,"Linn","Iowa ex-Linn")</f>
        <v>Iowa ex-Linn</v>
      </c>
      <c r="AE1306" s="23">
        <f>IFERROR(AB1306/W1306,"N/M")</f>
        <v>0.18616435998335926</v>
      </c>
      <c r="AF1306" s="14" t="str">
        <f>B1306&amp;"|"&amp;TEXT(E1306,"000")&amp;"|"&amp;TEXT(M1306,"0.0000")</f>
        <v>2017|015|0.8000</v>
      </c>
      <c r="AG1306" s="22" t="str">
        <f>IF(AND(B1306&gt;=2015,B1306&lt;=2024,C1306=19,G1306=41,I1306=2,K1306="A",L1306="RBUP",M1306&gt;=0.5,M1306&lt;=0.85),"IN","OUT")</f>
        <v>IN</v>
      </c>
    </row>
    <row r="1307" spans="1:33">
      <c r="A1307" s="14" t="s">
        <v>187</v>
      </c>
      <c r="B1307" s="16">
        <v>2017</v>
      </c>
      <c r="C1307" s="16">
        <v>19</v>
      </c>
      <c r="D1307" s="14" t="s">
        <v>80</v>
      </c>
      <c r="E1307" s="16">
        <v>15</v>
      </c>
      <c r="F1307" s="14" t="s">
        <v>93</v>
      </c>
      <c r="G1307" s="16">
        <v>41</v>
      </c>
      <c r="H1307" s="14" t="s">
        <v>186</v>
      </c>
      <c r="I1307" s="16">
        <v>2</v>
      </c>
      <c r="J1307" s="14" t="s">
        <v>83</v>
      </c>
      <c r="K1307" s="14" t="s">
        <v>84</v>
      </c>
      <c r="L1307" s="14" t="s">
        <v>85</v>
      </c>
      <c r="M1307" s="23">
        <v>0.85</v>
      </c>
      <c r="N1307" s="16">
        <v>407</v>
      </c>
      <c r="O1307" s="16">
        <v>335</v>
      </c>
      <c r="P1307" s="16">
        <v>75</v>
      </c>
      <c r="Q1307" s="16">
        <v>591</v>
      </c>
      <c r="R1307" s="16">
        <v>115</v>
      </c>
      <c r="S1307" s="14" t="s">
        <v>86</v>
      </c>
      <c r="T1307" s="16">
        <v>73509</v>
      </c>
      <c r="U1307" s="16">
        <v>0</v>
      </c>
      <c r="V1307" s="18">
        <v>47654214</v>
      </c>
      <c r="W1307" s="18">
        <v>2593430</v>
      </c>
      <c r="X1307" s="18">
        <v>1215807</v>
      </c>
      <c r="Y1307" s="18">
        <v>0</v>
      </c>
      <c r="Z1307" s="18">
        <v>0</v>
      </c>
      <c r="AA1307" s="18">
        <v>0</v>
      </c>
      <c r="AB1307" s="18">
        <v>516807</v>
      </c>
      <c r="AC1307" s="23">
        <v>0.2</v>
      </c>
      <c r="AD1307" s="14" t="str">
        <f>IF(E1307=113,"Linn","Iowa ex-Linn")</f>
        <v>Iowa ex-Linn</v>
      </c>
      <c r="AE1307" s="23">
        <f>IFERROR(AB1307/W1307,"N/M")</f>
        <v>0.19927547687811123</v>
      </c>
      <c r="AF1307" s="14" t="str">
        <f>B1307&amp;"|"&amp;TEXT(E1307,"000")&amp;"|"&amp;TEXT(M1307,"0.0000")</f>
        <v>2017|015|0.8500</v>
      </c>
      <c r="AG1307" s="22" t="str">
        <f>IF(AND(B1307&gt;=2015,B1307&lt;=2024,C1307=19,G1307=41,I1307=2,K1307="A",L1307="RBUP",M1307&gt;=0.5,M1307&lt;=0.85),"IN","OUT")</f>
        <v>IN</v>
      </c>
    </row>
    <row r="1308" spans="1:33">
      <c r="A1308" s="14" t="s">
        <v>187</v>
      </c>
      <c r="B1308" s="16">
        <v>2017</v>
      </c>
      <c r="C1308" s="16">
        <v>19</v>
      </c>
      <c r="D1308" s="14" t="s">
        <v>80</v>
      </c>
      <c r="E1308" s="16">
        <v>17</v>
      </c>
      <c r="F1308" s="14" t="s">
        <v>94</v>
      </c>
      <c r="G1308" s="16">
        <v>41</v>
      </c>
      <c r="H1308" s="14" t="s">
        <v>186</v>
      </c>
      <c r="I1308" s="16">
        <v>2</v>
      </c>
      <c r="J1308" s="14" t="s">
        <v>83</v>
      </c>
      <c r="K1308" s="14" t="s">
        <v>84</v>
      </c>
      <c r="L1308" s="14" t="s">
        <v>85</v>
      </c>
      <c r="M1308" s="23">
        <v>0.5</v>
      </c>
      <c r="N1308" s="16">
        <v>1</v>
      </c>
      <c r="O1308" s="16">
        <v>1</v>
      </c>
      <c r="P1308" s="16">
        <v>0</v>
      </c>
      <c r="Q1308" s="16">
        <v>2</v>
      </c>
      <c r="R1308" s="16">
        <v>0</v>
      </c>
      <c r="S1308" s="14" t="s">
        <v>86</v>
      </c>
      <c r="T1308" s="16">
        <v>52</v>
      </c>
      <c r="U1308" s="16">
        <v>0</v>
      </c>
      <c r="V1308" s="18">
        <v>19135</v>
      </c>
      <c r="W1308" s="18">
        <v>187</v>
      </c>
      <c r="X1308" s="18">
        <v>126</v>
      </c>
      <c r="Y1308" s="18">
        <v>0</v>
      </c>
      <c r="Z1308" s="18">
        <v>0</v>
      </c>
      <c r="AA1308" s="18">
        <v>0</v>
      </c>
      <c r="AB1308" s="18">
        <v>0</v>
      </c>
      <c r="AC1308" s="23">
        <v>0</v>
      </c>
      <c r="AD1308" s="14" t="str">
        <f>IF(E1308=113,"Linn","Iowa ex-Linn")</f>
        <v>Iowa ex-Linn</v>
      </c>
      <c r="AE1308" s="23">
        <f>IFERROR(AB1308/W1308,"N/M")</f>
        <v>0.0</v>
      </c>
      <c r="AF1308" s="14" t="str">
        <f>B1308&amp;"|"&amp;TEXT(E1308,"000")&amp;"|"&amp;TEXT(M1308,"0.0000")</f>
        <v>2017|017|0.5000</v>
      </c>
      <c r="AG1308" s="22" t="str">
        <f>IF(AND(B1308&gt;=2015,B1308&lt;=2024,C1308=19,G1308=41,I1308=2,K1308="A",L1308="RBUP",M1308&gt;=0.5,M1308&lt;=0.85),"IN","OUT")</f>
        <v>IN</v>
      </c>
    </row>
    <row r="1309" spans="1:33">
      <c r="A1309" s="14" t="s">
        <v>187</v>
      </c>
      <c r="B1309" s="16">
        <v>2017</v>
      </c>
      <c r="C1309" s="16">
        <v>19</v>
      </c>
      <c r="D1309" s="14" t="s">
        <v>80</v>
      </c>
      <c r="E1309" s="16">
        <v>17</v>
      </c>
      <c r="F1309" s="14" t="s">
        <v>94</v>
      </c>
      <c r="G1309" s="16">
        <v>41</v>
      </c>
      <c r="H1309" s="14" t="s">
        <v>186</v>
      </c>
      <c r="I1309" s="16">
        <v>2</v>
      </c>
      <c r="J1309" s="14" t="s">
        <v>83</v>
      </c>
      <c r="K1309" s="14" t="s">
        <v>84</v>
      </c>
      <c r="L1309" s="14" t="s">
        <v>85</v>
      </c>
      <c r="M1309" s="23">
        <v>0.65</v>
      </c>
      <c r="N1309" s="16">
        <v>2</v>
      </c>
      <c r="O1309" s="16">
        <v>1</v>
      </c>
      <c r="P1309" s="16">
        <v>0</v>
      </c>
      <c r="Q1309" s="16">
        <v>1</v>
      </c>
      <c r="R1309" s="16">
        <v>0</v>
      </c>
      <c r="S1309" s="14" t="s">
        <v>86</v>
      </c>
      <c r="T1309" s="16">
        <v>29</v>
      </c>
      <c r="U1309" s="16">
        <v>0</v>
      </c>
      <c r="V1309" s="18">
        <v>15218</v>
      </c>
      <c r="W1309" s="18">
        <v>266</v>
      </c>
      <c r="X1309" s="18">
        <v>157</v>
      </c>
      <c r="Y1309" s="18">
        <v>0</v>
      </c>
      <c r="Z1309" s="18">
        <v>0</v>
      </c>
      <c r="AA1309" s="18">
        <v>0</v>
      </c>
      <c r="AB1309" s="18">
        <v>0</v>
      </c>
      <c r="AC1309" s="23">
        <v>0</v>
      </c>
      <c r="AD1309" s="14" t="str">
        <f>IF(E1309=113,"Linn","Iowa ex-Linn")</f>
        <v>Iowa ex-Linn</v>
      </c>
      <c r="AE1309" s="23">
        <f>IFERROR(AB1309/W1309,"N/M")</f>
        <v>0.0</v>
      </c>
      <c r="AF1309" s="14" t="str">
        <f>B1309&amp;"|"&amp;TEXT(E1309,"000")&amp;"|"&amp;TEXT(M1309,"0.0000")</f>
        <v>2017|017|0.6500</v>
      </c>
      <c r="AG1309" s="22" t="str">
        <f>IF(AND(B1309&gt;=2015,B1309&lt;=2024,C1309=19,G1309=41,I1309=2,K1309="A",L1309="RBUP",M1309&gt;=0.5,M1309&lt;=0.85),"IN","OUT")</f>
        <v>IN</v>
      </c>
    </row>
    <row r="1310" spans="1:33">
      <c r="A1310" s="14" t="s">
        <v>187</v>
      </c>
      <c r="B1310" s="16">
        <v>2017</v>
      </c>
      <c r="C1310" s="16">
        <v>19</v>
      </c>
      <c r="D1310" s="14" t="s">
        <v>80</v>
      </c>
      <c r="E1310" s="16">
        <v>17</v>
      </c>
      <c r="F1310" s="14" t="s">
        <v>94</v>
      </c>
      <c r="G1310" s="16">
        <v>41</v>
      </c>
      <c r="H1310" s="14" t="s">
        <v>186</v>
      </c>
      <c r="I1310" s="16">
        <v>2</v>
      </c>
      <c r="J1310" s="14" t="s">
        <v>83</v>
      </c>
      <c r="K1310" s="14" t="s">
        <v>84</v>
      </c>
      <c r="L1310" s="14" t="s">
        <v>85</v>
      </c>
      <c r="M1310" s="23">
        <v>0.7</v>
      </c>
      <c r="N1310" s="16">
        <v>17</v>
      </c>
      <c r="O1310" s="16">
        <v>14</v>
      </c>
      <c r="P1310" s="16">
        <v>0</v>
      </c>
      <c r="Q1310" s="16">
        <v>16</v>
      </c>
      <c r="R1310" s="16">
        <v>0</v>
      </c>
      <c r="S1310" s="14" t="s">
        <v>86</v>
      </c>
      <c r="T1310" s="16">
        <v>1522</v>
      </c>
      <c r="U1310" s="16">
        <v>0</v>
      </c>
      <c r="V1310" s="18">
        <v>802485</v>
      </c>
      <c r="W1310" s="18">
        <v>17641</v>
      </c>
      <c r="X1310" s="18">
        <v>12268</v>
      </c>
      <c r="Y1310" s="18">
        <v>0</v>
      </c>
      <c r="Z1310" s="18">
        <v>0</v>
      </c>
      <c r="AA1310" s="18">
        <v>0</v>
      </c>
      <c r="AB1310" s="18">
        <v>0</v>
      </c>
      <c r="AC1310" s="23">
        <v>0</v>
      </c>
      <c r="AD1310" s="14" t="str">
        <f>IF(E1310=113,"Linn","Iowa ex-Linn")</f>
        <v>Iowa ex-Linn</v>
      </c>
      <c r="AE1310" s="23">
        <f>IFERROR(AB1310/W1310,"N/M")</f>
        <v>0.0</v>
      </c>
      <c r="AF1310" s="14" t="str">
        <f>B1310&amp;"|"&amp;TEXT(E1310,"000")&amp;"|"&amp;TEXT(M1310,"0.0000")</f>
        <v>2017|017|0.7000</v>
      </c>
      <c r="AG1310" s="22" t="str">
        <f>IF(AND(B1310&gt;=2015,B1310&lt;=2024,C1310=19,G1310=41,I1310=2,K1310="A",L1310="RBUP",M1310&gt;=0.5,M1310&lt;=0.85),"IN","OUT")</f>
        <v>IN</v>
      </c>
    </row>
    <row r="1311" spans="1:33">
      <c r="A1311" s="14" t="s">
        <v>187</v>
      </c>
      <c r="B1311" s="16">
        <v>2017</v>
      </c>
      <c r="C1311" s="16">
        <v>19</v>
      </c>
      <c r="D1311" s="14" t="s">
        <v>80</v>
      </c>
      <c r="E1311" s="16">
        <v>17</v>
      </c>
      <c r="F1311" s="14" t="s">
        <v>94</v>
      </c>
      <c r="G1311" s="16">
        <v>41</v>
      </c>
      <c r="H1311" s="14" t="s">
        <v>186</v>
      </c>
      <c r="I1311" s="16">
        <v>2</v>
      </c>
      <c r="J1311" s="14" t="s">
        <v>83</v>
      </c>
      <c r="K1311" s="14" t="s">
        <v>84</v>
      </c>
      <c r="L1311" s="14" t="s">
        <v>85</v>
      </c>
      <c r="M1311" s="23">
        <v>0.75</v>
      </c>
      <c r="N1311" s="16">
        <v>76</v>
      </c>
      <c r="O1311" s="16">
        <v>63</v>
      </c>
      <c r="P1311" s="16">
        <v>2</v>
      </c>
      <c r="Q1311" s="16">
        <v>66</v>
      </c>
      <c r="R1311" s="16">
        <v>2</v>
      </c>
      <c r="S1311" s="14" t="s">
        <v>86</v>
      </c>
      <c r="T1311" s="16">
        <v>5745</v>
      </c>
      <c r="U1311" s="16">
        <v>0</v>
      </c>
      <c r="V1311" s="18">
        <v>3269767</v>
      </c>
      <c r="W1311" s="18">
        <v>104168</v>
      </c>
      <c r="X1311" s="18">
        <v>70240</v>
      </c>
      <c r="Y1311" s="18">
        <v>0</v>
      </c>
      <c r="Z1311" s="18">
        <v>0</v>
      </c>
      <c r="AA1311" s="18">
        <v>0</v>
      </c>
      <c r="AB1311" s="18">
        <v>5464</v>
      </c>
      <c r="AC1311" s="23">
        <v>0.05</v>
      </c>
      <c r="AD1311" s="14" t="str">
        <f>IF(E1311=113,"Linn","Iowa ex-Linn")</f>
        <v>Iowa ex-Linn</v>
      </c>
      <c r="AE1311" s="23">
        <f>IFERROR(AB1311/W1311,"N/M")</f>
        <v>0.05245372859227402</v>
      </c>
      <c r="AF1311" s="14" t="str">
        <f>B1311&amp;"|"&amp;TEXT(E1311,"000")&amp;"|"&amp;TEXT(M1311,"0.0000")</f>
        <v>2017|017|0.7500</v>
      </c>
      <c r="AG1311" s="22" t="str">
        <f>IF(AND(B1311&gt;=2015,B1311&lt;=2024,C1311=19,G1311=41,I1311=2,K1311="A",L1311="RBUP",M1311&gt;=0.5,M1311&lt;=0.85),"IN","OUT")</f>
        <v>IN</v>
      </c>
    </row>
    <row r="1312" spans="1:33">
      <c r="A1312" s="14" t="s">
        <v>187</v>
      </c>
      <c r="B1312" s="16">
        <v>2017</v>
      </c>
      <c r="C1312" s="16">
        <v>19</v>
      </c>
      <c r="D1312" s="14" t="s">
        <v>80</v>
      </c>
      <c r="E1312" s="16">
        <v>17</v>
      </c>
      <c r="F1312" s="14" t="s">
        <v>94</v>
      </c>
      <c r="G1312" s="16">
        <v>41</v>
      </c>
      <c r="H1312" s="14" t="s">
        <v>186</v>
      </c>
      <c r="I1312" s="16">
        <v>2</v>
      </c>
      <c r="J1312" s="14" t="s">
        <v>83</v>
      </c>
      <c r="K1312" s="14" t="s">
        <v>84</v>
      </c>
      <c r="L1312" s="14" t="s">
        <v>85</v>
      </c>
      <c r="M1312" s="23">
        <v>0.8</v>
      </c>
      <c r="N1312" s="16">
        <v>267</v>
      </c>
      <c r="O1312" s="16">
        <v>227</v>
      </c>
      <c r="P1312" s="16">
        <v>14</v>
      </c>
      <c r="Q1312" s="16">
        <v>267</v>
      </c>
      <c r="R1312" s="16">
        <v>14</v>
      </c>
      <c r="S1312" s="14" t="s">
        <v>86</v>
      </c>
      <c r="T1312" s="16">
        <v>36576</v>
      </c>
      <c r="U1312" s="16">
        <v>0</v>
      </c>
      <c r="V1312" s="18">
        <v>22613485</v>
      </c>
      <c r="W1312" s="18">
        <v>994947</v>
      </c>
      <c r="X1312" s="18">
        <v>627773</v>
      </c>
      <c r="Y1312" s="18">
        <v>0</v>
      </c>
      <c r="Z1312" s="18">
        <v>0</v>
      </c>
      <c r="AA1312" s="18">
        <v>0</v>
      </c>
      <c r="AB1312" s="18">
        <v>63123</v>
      </c>
      <c r="AC1312" s="23">
        <v>0.06</v>
      </c>
      <c r="AD1312" s="14" t="str">
        <f>IF(E1312=113,"Linn","Iowa ex-Linn")</f>
        <v>Iowa ex-Linn</v>
      </c>
      <c r="AE1312" s="23">
        <f>IFERROR(AB1312/W1312,"N/M")</f>
        <v>0.06344358041182094</v>
      </c>
      <c r="AF1312" s="14" t="str">
        <f>B1312&amp;"|"&amp;TEXT(E1312,"000")&amp;"|"&amp;TEXT(M1312,"0.0000")</f>
        <v>2017|017|0.8000</v>
      </c>
      <c r="AG1312" s="22" t="str">
        <f>IF(AND(B1312&gt;=2015,B1312&lt;=2024,C1312=19,G1312=41,I1312=2,K1312="A",L1312="RBUP",M1312&gt;=0.5,M1312&lt;=0.85),"IN","OUT")</f>
        <v>IN</v>
      </c>
    </row>
    <row r="1313" spans="1:33">
      <c r="A1313" s="14" t="s">
        <v>187</v>
      </c>
      <c r="B1313" s="16">
        <v>2017</v>
      </c>
      <c r="C1313" s="16">
        <v>19</v>
      </c>
      <c r="D1313" s="14" t="s">
        <v>80</v>
      </c>
      <c r="E1313" s="16">
        <v>17</v>
      </c>
      <c r="F1313" s="14" t="s">
        <v>94</v>
      </c>
      <c r="G1313" s="16">
        <v>41</v>
      </c>
      <c r="H1313" s="14" t="s">
        <v>186</v>
      </c>
      <c r="I1313" s="16">
        <v>2</v>
      </c>
      <c r="J1313" s="14" t="s">
        <v>83</v>
      </c>
      <c r="K1313" s="14" t="s">
        <v>84</v>
      </c>
      <c r="L1313" s="14" t="s">
        <v>85</v>
      </c>
      <c r="M1313" s="23">
        <v>0.85</v>
      </c>
      <c r="N1313" s="16">
        <v>348</v>
      </c>
      <c r="O1313" s="16">
        <v>290</v>
      </c>
      <c r="P1313" s="16">
        <v>31</v>
      </c>
      <c r="Q1313" s="16">
        <v>470</v>
      </c>
      <c r="R1313" s="16">
        <v>50</v>
      </c>
      <c r="S1313" s="14" t="s">
        <v>86</v>
      </c>
      <c r="T1313" s="16">
        <v>65314</v>
      </c>
      <c r="U1313" s="16">
        <v>0</v>
      </c>
      <c r="V1313" s="18">
        <v>43392919</v>
      </c>
      <c r="W1313" s="18">
        <v>2460429</v>
      </c>
      <c r="X1313" s="18">
        <v>1193617</v>
      </c>
      <c r="Y1313" s="18">
        <v>0</v>
      </c>
      <c r="Z1313" s="18">
        <v>0</v>
      </c>
      <c r="AA1313" s="18">
        <v>0</v>
      </c>
      <c r="AB1313" s="18">
        <v>247341</v>
      </c>
      <c r="AC1313" s="23">
        <v>0.1</v>
      </c>
      <c r="AD1313" s="14" t="str">
        <f>IF(E1313=113,"Linn","Iowa ex-Linn")</f>
        <v>Iowa ex-Linn</v>
      </c>
      <c r="AE1313" s="23">
        <f>IFERROR(AB1313/W1313,"N/M")</f>
        <v>0.10052759092012002</v>
      </c>
      <c r="AF1313" s="14" t="str">
        <f>B1313&amp;"|"&amp;TEXT(E1313,"000")&amp;"|"&amp;TEXT(M1313,"0.0000")</f>
        <v>2017|017|0.8500</v>
      </c>
      <c r="AG1313" s="22" t="str">
        <f>IF(AND(B1313&gt;=2015,B1313&lt;=2024,C1313=19,G1313=41,I1313=2,K1313="A",L1313="RBUP",M1313&gt;=0.5,M1313&lt;=0.85),"IN","OUT")</f>
        <v>IN</v>
      </c>
    </row>
    <row r="1314" spans="1:33">
      <c r="A1314" s="14" t="s">
        <v>187</v>
      </c>
      <c r="B1314" s="16">
        <v>2017</v>
      </c>
      <c r="C1314" s="16">
        <v>19</v>
      </c>
      <c r="D1314" s="14" t="s">
        <v>80</v>
      </c>
      <c r="E1314" s="16">
        <v>19</v>
      </c>
      <c r="F1314" s="14" t="s">
        <v>95</v>
      </c>
      <c r="G1314" s="16">
        <v>41</v>
      </c>
      <c r="H1314" s="14" t="s">
        <v>186</v>
      </c>
      <c r="I1314" s="16">
        <v>2</v>
      </c>
      <c r="J1314" s="14" t="s">
        <v>83</v>
      </c>
      <c r="K1314" s="14" t="s">
        <v>84</v>
      </c>
      <c r="L1314" s="14" t="s">
        <v>85</v>
      </c>
      <c r="M1314" s="23">
        <v>0.6</v>
      </c>
      <c r="N1314" s="16">
        <v>2</v>
      </c>
      <c r="O1314" s="16">
        <v>2</v>
      </c>
      <c r="P1314" s="16">
        <v>0</v>
      </c>
      <c r="Q1314" s="16">
        <v>2</v>
      </c>
      <c r="R1314" s="16">
        <v>0</v>
      </c>
      <c r="S1314" s="14" t="s">
        <v>86</v>
      </c>
      <c r="T1314" s="16">
        <v>239</v>
      </c>
      <c r="U1314" s="16">
        <v>0</v>
      </c>
      <c r="V1314" s="18">
        <v>102121</v>
      </c>
      <c r="W1314" s="18">
        <v>2365</v>
      </c>
      <c r="X1314" s="18">
        <v>1623</v>
      </c>
      <c r="Y1314" s="18">
        <v>0</v>
      </c>
      <c r="Z1314" s="18">
        <v>0</v>
      </c>
      <c r="AA1314" s="18">
        <v>0</v>
      </c>
      <c r="AB1314" s="18">
        <v>0</v>
      </c>
      <c r="AC1314" s="23">
        <v>0</v>
      </c>
      <c r="AD1314" s="14" t="str">
        <f>IF(E1314=113,"Linn","Iowa ex-Linn")</f>
        <v>Iowa ex-Linn</v>
      </c>
      <c r="AE1314" s="23">
        <f>IFERROR(AB1314/W1314,"N/M")</f>
        <v>0.0</v>
      </c>
      <c r="AF1314" s="14" t="str">
        <f>B1314&amp;"|"&amp;TEXT(E1314,"000")&amp;"|"&amp;TEXT(M1314,"0.0000")</f>
        <v>2017|019|0.6000</v>
      </c>
      <c r="AG1314" s="22" t="str">
        <f>IF(AND(B1314&gt;=2015,B1314&lt;=2024,C1314=19,G1314=41,I1314=2,K1314="A",L1314="RBUP",M1314&gt;=0.5,M1314&lt;=0.85),"IN","OUT")</f>
        <v>IN</v>
      </c>
    </row>
    <row r="1315" spans="1:33">
      <c r="A1315" s="14" t="s">
        <v>187</v>
      </c>
      <c r="B1315" s="16">
        <v>2017</v>
      </c>
      <c r="C1315" s="16">
        <v>19</v>
      </c>
      <c r="D1315" s="14" t="s">
        <v>80</v>
      </c>
      <c r="E1315" s="16">
        <v>19</v>
      </c>
      <c r="F1315" s="14" t="s">
        <v>95</v>
      </c>
      <c r="G1315" s="16">
        <v>41</v>
      </c>
      <c r="H1315" s="14" t="s">
        <v>186</v>
      </c>
      <c r="I1315" s="16">
        <v>2</v>
      </c>
      <c r="J1315" s="14" t="s">
        <v>83</v>
      </c>
      <c r="K1315" s="14" t="s">
        <v>84</v>
      </c>
      <c r="L1315" s="14" t="s">
        <v>85</v>
      </c>
      <c r="M1315" s="23">
        <v>0.65</v>
      </c>
      <c r="N1315" s="16">
        <v>4</v>
      </c>
      <c r="O1315" s="16">
        <v>4</v>
      </c>
      <c r="P1315" s="16">
        <v>0</v>
      </c>
      <c r="Q1315" s="16">
        <v>4</v>
      </c>
      <c r="R1315" s="16">
        <v>0</v>
      </c>
      <c r="S1315" s="14" t="s">
        <v>86</v>
      </c>
      <c r="T1315" s="16">
        <v>366</v>
      </c>
      <c r="U1315" s="16">
        <v>0</v>
      </c>
      <c r="V1315" s="18">
        <v>162288</v>
      </c>
      <c r="W1315" s="18">
        <v>3853</v>
      </c>
      <c r="X1315" s="18">
        <v>2979</v>
      </c>
      <c r="Y1315" s="18">
        <v>0</v>
      </c>
      <c r="Z1315" s="18">
        <v>0</v>
      </c>
      <c r="AA1315" s="18">
        <v>0</v>
      </c>
      <c r="AB1315" s="18">
        <v>0</v>
      </c>
      <c r="AC1315" s="23">
        <v>0</v>
      </c>
      <c r="AD1315" s="14" t="str">
        <f>IF(E1315=113,"Linn","Iowa ex-Linn")</f>
        <v>Iowa ex-Linn</v>
      </c>
      <c r="AE1315" s="23">
        <f>IFERROR(AB1315/W1315,"N/M")</f>
        <v>0.0</v>
      </c>
      <c r="AF1315" s="14" t="str">
        <f>B1315&amp;"|"&amp;TEXT(E1315,"000")&amp;"|"&amp;TEXT(M1315,"0.0000")</f>
        <v>2017|019|0.6500</v>
      </c>
      <c r="AG1315" s="22" t="str">
        <f>IF(AND(B1315&gt;=2015,B1315&lt;=2024,C1315=19,G1315=41,I1315=2,K1315="A",L1315="RBUP",M1315&gt;=0.5,M1315&lt;=0.85),"IN","OUT")</f>
        <v>IN</v>
      </c>
    </row>
    <row r="1316" spans="1:33">
      <c r="A1316" s="14" t="s">
        <v>187</v>
      </c>
      <c r="B1316" s="16">
        <v>2017</v>
      </c>
      <c r="C1316" s="16">
        <v>19</v>
      </c>
      <c r="D1316" s="14" t="s">
        <v>80</v>
      </c>
      <c r="E1316" s="16">
        <v>19</v>
      </c>
      <c r="F1316" s="14" t="s">
        <v>95</v>
      </c>
      <c r="G1316" s="16">
        <v>41</v>
      </c>
      <c r="H1316" s="14" t="s">
        <v>186</v>
      </c>
      <c r="I1316" s="16">
        <v>2</v>
      </c>
      <c r="J1316" s="14" t="s">
        <v>83</v>
      </c>
      <c r="K1316" s="14" t="s">
        <v>84</v>
      </c>
      <c r="L1316" s="14" t="s">
        <v>85</v>
      </c>
      <c r="M1316" s="23">
        <v>0.7</v>
      </c>
      <c r="N1316" s="16">
        <v>19</v>
      </c>
      <c r="O1316" s="16">
        <v>15</v>
      </c>
      <c r="P1316" s="16">
        <v>0</v>
      </c>
      <c r="Q1316" s="16">
        <v>16</v>
      </c>
      <c r="R1316" s="16">
        <v>0</v>
      </c>
      <c r="S1316" s="14" t="s">
        <v>86</v>
      </c>
      <c r="T1316" s="16">
        <v>1355</v>
      </c>
      <c r="U1316" s="16">
        <v>0</v>
      </c>
      <c r="V1316" s="18">
        <v>681226</v>
      </c>
      <c r="W1316" s="18">
        <v>19170</v>
      </c>
      <c r="X1316" s="18">
        <v>13483</v>
      </c>
      <c r="Y1316" s="18">
        <v>0</v>
      </c>
      <c r="Z1316" s="18">
        <v>0</v>
      </c>
      <c r="AA1316" s="18">
        <v>0</v>
      </c>
      <c r="AB1316" s="18">
        <v>0</v>
      </c>
      <c r="AC1316" s="23">
        <v>0</v>
      </c>
      <c r="AD1316" s="14" t="str">
        <f>IF(E1316=113,"Linn","Iowa ex-Linn")</f>
        <v>Iowa ex-Linn</v>
      </c>
      <c r="AE1316" s="23">
        <f>IFERROR(AB1316/W1316,"N/M")</f>
        <v>0.0</v>
      </c>
      <c r="AF1316" s="14" t="str">
        <f>B1316&amp;"|"&amp;TEXT(E1316,"000")&amp;"|"&amp;TEXT(M1316,"0.0000")</f>
        <v>2017|019|0.7000</v>
      </c>
      <c r="AG1316" s="22" t="str">
        <f>IF(AND(B1316&gt;=2015,B1316&lt;=2024,C1316=19,G1316=41,I1316=2,K1316="A",L1316="RBUP",M1316&gt;=0.5,M1316&lt;=0.85),"IN","OUT")</f>
        <v>IN</v>
      </c>
    </row>
    <row r="1317" spans="1:33">
      <c r="A1317" s="14" t="s">
        <v>187</v>
      </c>
      <c r="B1317" s="16">
        <v>2017</v>
      </c>
      <c r="C1317" s="16">
        <v>19</v>
      </c>
      <c r="D1317" s="14" t="s">
        <v>80</v>
      </c>
      <c r="E1317" s="16">
        <v>19</v>
      </c>
      <c r="F1317" s="14" t="s">
        <v>95</v>
      </c>
      <c r="G1317" s="16">
        <v>41</v>
      </c>
      <c r="H1317" s="14" t="s">
        <v>186</v>
      </c>
      <c r="I1317" s="16">
        <v>2</v>
      </c>
      <c r="J1317" s="14" t="s">
        <v>83</v>
      </c>
      <c r="K1317" s="14" t="s">
        <v>84</v>
      </c>
      <c r="L1317" s="14" t="s">
        <v>85</v>
      </c>
      <c r="M1317" s="23">
        <v>0.75</v>
      </c>
      <c r="N1317" s="16">
        <v>72</v>
      </c>
      <c r="O1317" s="16">
        <v>56</v>
      </c>
      <c r="P1317" s="16">
        <v>1</v>
      </c>
      <c r="Q1317" s="16">
        <v>79</v>
      </c>
      <c r="R1317" s="16">
        <v>1</v>
      </c>
      <c r="S1317" s="14" t="s">
        <v>86</v>
      </c>
      <c r="T1317" s="16">
        <v>14487</v>
      </c>
      <c r="U1317" s="16">
        <v>0</v>
      </c>
      <c r="V1317" s="18">
        <v>7831704</v>
      </c>
      <c r="W1317" s="18">
        <v>260964</v>
      </c>
      <c r="X1317" s="18">
        <v>177333</v>
      </c>
      <c r="Y1317" s="18">
        <v>0</v>
      </c>
      <c r="Z1317" s="18">
        <v>0</v>
      </c>
      <c r="AA1317" s="18">
        <v>0</v>
      </c>
      <c r="AB1317" s="18">
        <v>442</v>
      </c>
      <c r="AC1317" s="23">
        <v>0</v>
      </c>
      <c r="AD1317" s="14" t="str">
        <f>IF(E1317=113,"Linn","Iowa ex-Linn")</f>
        <v>Iowa ex-Linn</v>
      </c>
      <c r="AE1317" s="23">
        <f>IFERROR(AB1317/W1317,"N/M")</f>
        <v>0.0016937202066185375</v>
      </c>
      <c r="AF1317" s="14" t="str">
        <f>B1317&amp;"|"&amp;TEXT(E1317,"000")&amp;"|"&amp;TEXT(M1317,"0.0000")</f>
        <v>2017|019|0.7500</v>
      </c>
      <c r="AG1317" s="22" t="str">
        <f>IF(AND(B1317&gt;=2015,B1317&lt;=2024,C1317=19,G1317=41,I1317=2,K1317="A",L1317="RBUP",M1317&gt;=0.5,M1317&lt;=0.85),"IN","OUT")</f>
        <v>IN</v>
      </c>
    </row>
    <row r="1318" spans="1:33">
      <c r="A1318" s="14" t="s">
        <v>187</v>
      </c>
      <c r="B1318" s="16">
        <v>2017</v>
      </c>
      <c r="C1318" s="16">
        <v>19</v>
      </c>
      <c r="D1318" s="14" t="s">
        <v>80</v>
      </c>
      <c r="E1318" s="16">
        <v>19</v>
      </c>
      <c r="F1318" s="14" t="s">
        <v>95</v>
      </c>
      <c r="G1318" s="16">
        <v>41</v>
      </c>
      <c r="H1318" s="14" t="s">
        <v>186</v>
      </c>
      <c r="I1318" s="16">
        <v>2</v>
      </c>
      <c r="J1318" s="14" t="s">
        <v>83</v>
      </c>
      <c r="K1318" s="14" t="s">
        <v>84</v>
      </c>
      <c r="L1318" s="14" t="s">
        <v>85</v>
      </c>
      <c r="M1318" s="23">
        <v>0.8</v>
      </c>
      <c r="N1318" s="16">
        <v>285</v>
      </c>
      <c r="O1318" s="16">
        <v>249</v>
      </c>
      <c r="P1318" s="16">
        <v>4</v>
      </c>
      <c r="Q1318" s="16">
        <v>304</v>
      </c>
      <c r="R1318" s="16">
        <v>4</v>
      </c>
      <c r="S1318" s="14" t="s">
        <v>86</v>
      </c>
      <c r="T1318" s="16">
        <v>66530</v>
      </c>
      <c r="U1318" s="16">
        <v>0</v>
      </c>
      <c r="V1318" s="18">
        <v>40424936</v>
      </c>
      <c r="W1318" s="18">
        <v>1813585</v>
      </c>
      <c r="X1318" s="18">
        <v>1175420</v>
      </c>
      <c r="Y1318" s="18">
        <v>0</v>
      </c>
      <c r="Z1318" s="18">
        <v>0</v>
      </c>
      <c r="AA1318" s="18">
        <v>0</v>
      </c>
      <c r="AB1318" s="18">
        <v>25051</v>
      </c>
      <c r="AC1318" s="23">
        <v>0.01</v>
      </c>
      <c r="AD1318" s="14" t="str">
        <f>IF(E1318=113,"Linn","Iowa ex-Linn")</f>
        <v>Iowa ex-Linn</v>
      </c>
      <c r="AE1318" s="23">
        <f>IFERROR(AB1318/W1318,"N/M")</f>
        <v>0.013812972648097553</v>
      </c>
      <c r="AF1318" s="14" t="str">
        <f>B1318&amp;"|"&amp;TEXT(E1318,"000")&amp;"|"&amp;TEXT(M1318,"0.0000")</f>
        <v>2017|019|0.8000</v>
      </c>
      <c r="AG1318" s="22" t="str">
        <f>IF(AND(B1318&gt;=2015,B1318&lt;=2024,C1318=19,G1318=41,I1318=2,K1318="A",L1318="RBUP",M1318&gt;=0.5,M1318&lt;=0.85),"IN","OUT")</f>
        <v>IN</v>
      </c>
    </row>
    <row r="1319" spans="1:33">
      <c r="A1319" s="14" t="s">
        <v>187</v>
      </c>
      <c r="B1319" s="16">
        <v>2017</v>
      </c>
      <c r="C1319" s="16">
        <v>19</v>
      </c>
      <c r="D1319" s="14" t="s">
        <v>80</v>
      </c>
      <c r="E1319" s="16">
        <v>19</v>
      </c>
      <c r="F1319" s="14" t="s">
        <v>95</v>
      </c>
      <c r="G1319" s="16">
        <v>41</v>
      </c>
      <c r="H1319" s="14" t="s">
        <v>186</v>
      </c>
      <c r="I1319" s="16">
        <v>2</v>
      </c>
      <c r="J1319" s="14" t="s">
        <v>83</v>
      </c>
      <c r="K1319" s="14" t="s">
        <v>84</v>
      </c>
      <c r="L1319" s="14" t="s">
        <v>85</v>
      </c>
      <c r="M1319" s="23">
        <v>0.85</v>
      </c>
      <c r="N1319" s="16">
        <v>418</v>
      </c>
      <c r="O1319" s="16">
        <v>366</v>
      </c>
      <c r="P1319" s="16">
        <v>15</v>
      </c>
      <c r="Q1319" s="16">
        <v>490</v>
      </c>
      <c r="R1319" s="16">
        <v>26</v>
      </c>
      <c r="S1319" s="14" t="s">
        <v>86</v>
      </c>
      <c r="T1319" s="16">
        <v>95694</v>
      </c>
      <c r="U1319" s="16">
        <v>0</v>
      </c>
      <c r="V1319" s="18">
        <v>61572453</v>
      </c>
      <c r="W1319" s="18">
        <v>3565095</v>
      </c>
      <c r="X1319" s="18">
        <v>1774566</v>
      </c>
      <c r="Y1319" s="18">
        <v>0</v>
      </c>
      <c r="Z1319" s="18">
        <v>0</v>
      </c>
      <c r="AA1319" s="18">
        <v>0</v>
      </c>
      <c r="AB1319" s="18">
        <v>129651</v>
      </c>
      <c r="AC1319" s="23">
        <v>0.04</v>
      </c>
      <c r="AD1319" s="14" t="str">
        <f>IF(E1319=113,"Linn","Iowa ex-Linn")</f>
        <v>Iowa ex-Linn</v>
      </c>
      <c r="AE1319" s="23">
        <f>IFERROR(AB1319/W1319,"N/M")</f>
        <v>0.03636677283494549</v>
      </c>
      <c r="AF1319" s="14" t="str">
        <f>B1319&amp;"|"&amp;TEXT(E1319,"000")&amp;"|"&amp;TEXT(M1319,"0.0000")</f>
        <v>2017|019|0.8500</v>
      </c>
      <c r="AG1319" s="22" t="str">
        <f>IF(AND(B1319&gt;=2015,B1319&lt;=2024,C1319=19,G1319=41,I1319=2,K1319="A",L1319="RBUP",M1319&gt;=0.5,M1319&lt;=0.85),"IN","OUT")</f>
        <v>IN</v>
      </c>
    </row>
    <row r="1320" spans="1:33">
      <c r="A1320" s="14" t="s">
        <v>187</v>
      </c>
      <c r="B1320" s="16">
        <v>2017</v>
      </c>
      <c r="C1320" s="16">
        <v>19</v>
      </c>
      <c r="D1320" s="14" t="s">
        <v>80</v>
      </c>
      <c r="E1320" s="16">
        <v>21</v>
      </c>
      <c r="F1320" s="14" t="s">
        <v>96</v>
      </c>
      <c r="G1320" s="16">
        <v>41</v>
      </c>
      <c r="H1320" s="14" t="s">
        <v>186</v>
      </c>
      <c r="I1320" s="16">
        <v>2</v>
      </c>
      <c r="J1320" s="14" t="s">
        <v>83</v>
      </c>
      <c r="K1320" s="14" t="s">
        <v>84</v>
      </c>
      <c r="L1320" s="14" t="s">
        <v>85</v>
      </c>
      <c r="M1320" s="23">
        <v>0.55</v>
      </c>
      <c r="N1320" s="16">
        <v>1</v>
      </c>
      <c r="O1320" s="16">
        <v>1</v>
      </c>
      <c r="P1320" s="16">
        <v>1</v>
      </c>
      <c r="Q1320" s="16">
        <v>2</v>
      </c>
      <c r="R1320" s="16">
        <v>1</v>
      </c>
      <c r="S1320" s="14" t="s">
        <v>86</v>
      </c>
      <c r="T1320" s="16">
        <v>74</v>
      </c>
      <c r="U1320" s="16">
        <v>0</v>
      </c>
      <c r="V1320" s="18">
        <v>31043</v>
      </c>
      <c r="W1320" s="18">
        <v>408</v>
      </c>
      <c r="X1320" s="18">
        <v>262</v>
      </c>
      <c r="Y1320" s="18">
        <v>0</v>
      </c>
      <c r="Z1320" s="18">
        <v>0</v>
      </c>
      <c r="AA1320" s="18">
        <v>0</v>
      </c>
      <c r="AB1320" s="18">
        <v>3651</v>
      </c>
      <c r="AC1320" s="23">
        <v>8.949999999999999</v>
      </c>
      <c r="AD1320" s="14" t="str">
        <f>IF(E1320=113,"Linn","Iowa ex-Linn")</f>
        <v>Iowa ex-Linn</v>
      </c>
      <c r="AE1320" s="23">
        <f>IFERROR(AB1320/W1320,"N/M")</f>
        <v>8.948529411764707</v>
      </c>
      <c r="AF1320" s="14" t="str">
        <f>B1320&amp;"|"&amp;TEXT(E1320,"000")&amp;"|"&amp;TEXT(M1320,"0.0000")</f>
        <v>2017|021|0.5500</v>
      </c>
      <c r="AG1320" s="22" t="str">
        <f>IF(AND(B1320&gt;=2015,B1320&lt;=2024,C1320=19,G1320=41,I1320=2,K1320="A",L1320="RBUP",M1320&gt;=0.5,M1320&lt;=0.85),"IN","OUT")</f>
        <v>IN</v>
      </c>
    </row>
    <row r="1321" spans="1:33">
      <c r="A1321" s="14" t="s">
        <v>187</v>
      </c>
      <c r="B1321" s="16">
        <v>2017</v>
      </c>
      <c r="C1321" s="16">
        <v>19</v>
      </c>
      <c r="D1321" s="14" t="s">
        <v>80</v>
      </c>
      <c r="E1321" s="16">
        <v>21</v>
      </c>
      <c r="F1321" s="14" t="s">
        <v>96</v>
      </c>
      <c r="G1321" s="16">
        <v>41</v>
      </c>
      <c r="H1321" s="14" t="s">
        <v>186</v>
      </c>
      <c r="I1321" s="16">
        <v>2</v>
      </c>
      <c r="J1321" s="14" t="s">
        <v>83</v>
      </c>
      <c r="K1321" s="14" t="s">
        <v>84</v>
      </c>
      <c r="L1321" s="14" t="s">
        <v>85</v>
      </c>
      <c r="M1321" s="23">
        <v>0.6</v>
      </c>
      <c r="N1321" s="16">
        <v>7</v>
      </c>
      <c r="O1321" s="16">
        <v>7</v>
      </c>
      <c r="P1321" s="16">
        <v>0</v>
      </c>
      <c r="Q1321" s="16">
        <v>18</v>
      </c>
      <c r="R1321" s="16">
        <v>0</v>
      </c>
      <c r="S1321" s="14" t="s">
        <v>86</v>
      </c>
      <c r="T1321" s="16">
        <v>1312</v>
      </c>
      <c r="U1321" s="16">
        <v>0</v>
      </c>
      <c r="V1321" s="18">
        <v>602127</v>
      </c>
      <c r="W1321" s="18">
        <v>6566</v>
      </c>
      <c r="X1321" s="18">
        <v>4201</v>
      </c>
      <c r="Y1321" s="18">
        <v>0</v>
      </c>
      <c r="Z1321" s="18">
        <v>0</v>
      </c>
      <c r="AA1321" s="18">
        <v>0</v>
      </c>
      <c r="AB1321" s="18">
        <v>0</v>
      </c>
      <c r="AC1321" s="23">
        <v>0</v>
      </c>
      <c r="AD1321" s="14" t="str">
        <f>IF(E1321=113,"Linn","Iowa ex-Linn")</f>
        <v>Iowa ex-Linn</v>
      </c>
      <c r="AE1321" s="23">
        <f>IFERROR(AB1321/W1321,"N/M")</f>
        <v>0.0</v>
      </c>
      <c r="AF1321" s="14" t="str">
        <f>B1321&amp;"|"&amp;TEXT(E1321,"000")&amp;"|"&amp;TEXT(M1321,"0.0000")</f>
        <v>2017|021|0.6000</v>
      </c>
      <c r="AG1321" s="22" t="str">
        <f>IF(AND(B1321&gt;=2015,B1321&lt;=2024,C1321=19,G1321=41,I1321=2,K1321="A",L1321="RBUP",M1321&gt;=0.5,M1321&lt;=0.85),"IN","OUT")</f>
        <v>IN</v>
      </c>
    </row>
    <row r="1322" spans="1:33">
      <c r="A1322" s="14" t="s">
        <v>187</v>
      </c>
      <c r="B1322" s="16">
        <v>2017</v>
      </c>
      <c r="C1322" s="16">
        <v>19</v>
      </c>
      <c r="D1322" s="14" t="s">
        <v>80</v>
      </c>
      <c r="E1322" s="16">
        <v>21</v>
      </c>
      <c r="F1322" s="14" t="s">
        <v>96</v>
      </c>
      <c r="G1322" s="16">
        <v>41</v>
      </c>
      <c r="H1322" s="14" t="s">
        <v>186</v>
      </c>
      <c r="I1322" s="16">
        <v>2</v>
      </c>
      <c r="J1322" s="14" t="s">
        <v>83</v>
      </c>
      <c r="K1322" s="14" t="s">
        <v>84</v>
      </c>
      <c r="L1322" s="14" t="s">
        <v>85</v>
      </c>
      <c r="M1322" s="23">
        <v>0.65</v>
      </c>
      <c r="N1322" s="16">
        <v>4</v>
      </c>
      <c r="O1322" s="16">
        <v>4</v>
      </c>
      <c r="P1322" s="16">
        <v>0</v>
      </c>
      <c r="Q1322" s="16">
        <v>4</v>
      </c>
      <c r="R1322" s="16">
        <v>0</v>
      </c>
      <c r="S1322" s="14" t="s">
        <v>86</v>
      </c>
      <c r="T1322" s="16">
        <v>185</v>
      </c>
      <c r="U1322" s="16">
        <v>0</v>
      </c>
      <c r="V1322" s="18">
        <v>87006</v>
      </c>
      <c r="W1322" s="18">
        <v>1488</v>
      </c>
      <c r="X1322" s="18">
        <v>878</v>
      </c>
      <c r="Y1322" s="18">
        <v>0</v>
      </c>
      <c r="Z1322" s="18">
        <v>0</v>
      </c>
      <c r="AA1322" s="18">
        <v>0</v>
      </c>
      <c r="AB1322" s="18">
        <v>0</v>
      </c>
      <c r="AC1322" s="23">
        <v>0</v>
      </c>
      <c r="AD1322" s="14" t="str">
        <f>IF(E1322=113,"Linn","Iowa ex-Linn")</f>
        <v>Iowa ex-Linn</v>
      </c>
      <c r="AE1322" s="23">
        <f>IFERROR(AB1322/W1322,"N/M")</f>
        <v>0.0</v>
      </c>
      <c r="AF1322" s="14" t="str">
        <f>B1322&amp;"|"&amp;TEXT(E1322,"000")&amp;"|"&amp;TEXT(M1322,"0.0000")</f>
        <v>2017|021|0.6500</v>
      </c>
      <c r="AG1322" s="22" t="str">
        <f>IF(AND(B1322&gt;=2015,B1322&lt;=2024,C1322=19,G1322=41,I1322=2,K1322="A",L1322="RBUP",M1322&gt;=0.5,M1322&lt;=0.85),"IN","OUT")</f>
        <v>IN</v>
      </c>
    </row>
    <row r="1323" spans="1:33">
      <c r="A1323" s="14" t="s">
        <v>187</v>
      </c>
      <c r="B1323" s="16">
        <v>2017</v>
      </c>
      <c r="C1323" s="16">
        <v>19</v>
      </c>
      <c r="D1323" s="14" t="s">
        <v>80</v>
      </c>
      <c r="E1323" s="16">
        <v>21</v>
      </c>
      <c r="F1323" s="14" t="s">
        <v>96</v>
      </c>
      <c r="G1323" s="16">
        <v>41</v>
      </c>
      <c r="H1323" s="14" t="s">
        <v>186</v>
      </c>
      <c r="I1323" s="16">
        <v>2</v>
      </c>
      <c r="J1323" s="14" t="s">
        <v>83</v>
      </c>
      <c r="K1323" s="14" t="s">
        <v>84</v>
      </c>
      <c r="L1323" s="14" t="s">
        <v>85</v>
      </c>
      <c r="M1323" s="23">
        <v>0.7</v>
      </c>
      <c r="N1323" s="16">
        <v>30</v>
      </c>
      <c r="O1323" s="16">
        <v>27</v>
      </c>
      <c r="P1323" s="16">
        <v>0</v>
      </c>
      <c r="Q1323" s="16">
        <v>32</v>
      </c>
      <c r="R1323" s="16">
        <v>0</v>
      </c>
      <c r="S1323" s="14" t="s">
        <v>86</v>
      </c>
      <c r="T1323" s="16">
        <v>2620</v>
      </c>
      <c r="U1323" s="16">
        <v>0</v>
      </c>
      <c r="V1323" s="18">
        <v>1384288</v>
      </c>
      <c r="W1323" s="18">
        <v>34575</v>
      </c>
      <c r="X1323" s="18">
        <v>22408</v>
      </c>
      <c r="Y1323" s="18">
        <v>0</v>
      </c>
      <c r="Z1323" s="18">
        <v>0</v>
      </c>
      <c r="AA1323" s="18">
        <v>0</v>
      </c>
      <c r="AB1323" s="18">
        <v>0</v>
      </c>
      <c r="AC1323" s="23">
        <v>0</v>
      </c>
      <c r="AD1323" s="14" t="str">
        <f>IF(E1323=113,"Linn","Iowa ex-Linn")</f>
        <v>Iowa ex-Linn</v>
      </c>
      <c r="AE1323" s="23">
        <f>IFERROR(AB1323/W1323,"N/M")</f>
        <v>0.0</v>
      </c>
      <c r="AF1323" s="14" t="str">
        <f>B1323&amp;"|"&amp;TEXT(E1323,"000")&amp;"|"&amp;TEXT(M1323,"0.0000")</f>
        <v>2017|021|0.7000</v>
      </c>
      <c r="AG1323" s="22" t="str">
        <f>IF(AND(B1323&gt;=2015,B1323&lt;=2024,C1323=19,G1323=41,I1323=2,K1323="A",L1323="RBUP",M1323&gt;=0.5,M1323&lt;=0.85),"IN","OUT")</f>
        <v>IN</v>
      </c>
    </row>
    <row r="1324" spans="1:33">
      <c r="A1324" s="14" t="s">
        <v>187</v>
      </c>
      <c r="B1324" s="16">
        <v>2017</v>
      </c>
      <c r="C1324" s="16">
        <v>19</v>
      </c>
      <c r="D1324" s="14" t="s">
        <v>80</v>
      </c>
      <c r="E1324" s="16">
        <v>21</v>
      </c>
      <c r="F1324" s="14" t="s">
        <v>96</v>
      </c>
      <c r="G1324" s="16">
        <v>41</v>
      </c>
      <c r="H1324" s="14" t="s">
        <v>186</v>
      </c>
      <c r="I1324" s="16">
        <v>2</v>
      </c>
      <c r="J1324" s="14" t="s">
        <v>83</v>
      </c>
      <c r="K1324" s="14" t="s">
        <v>84</v>
      </c>
      <c r="L1324" s="14" t="s">
        <v>85</v>
      </c>
      <c r="M1324" s="23">
        <v>0.75</v>
      </c>
      <c r="N1324" s="16">
        <v>124</v>
      </c>
      <c r="O1324" s="16">
        <v>107</v>
      </c>
      <c r="P1324" s="16">
        <v>11</v>
      </c>
      <c r="Q1324" s="16">
        <v>170</v>
      </c>
      <c r="R1324" s="16">
        <v>11</v>
      </c>
      <c r="S1324" s="14" t="s">
        <v>86</v>
      </c>
      <c r="T1324" s="16">
        <v>16706</v>
      </c>
      <c r="U1324" s="16">
        <v>0</v>
      </c>
      <c r="V1324" s="18">
        <v>9659569</v>
      </c>
      <c r="W1324" s="18">
        <v>299764</v>
      </c>
      <c r="X1324" s="18">
        <v>192970</v>
      </c>
      <c r="Y1324" s="18">
        <v>0</v>
      </c>
      <c r="Z1324" s="18">
        <v>0</v>
      </c>
      <c r="AA1324" s="18">
        <v>0</v>
      </c>
      <c r="AB1324" s="18">
        <v>19089</v>
      </c>
      <c r="AC1324" s="23">
        <v>0.06</v>
      </c>
      <c r="AD1324" s="14" t="str">
        <f>IF(E1324=113,"Linn","Iowa ex-Linn")</f>
        <v>Iowa ex-Linn</v>
      </c>
      <c r="AE1324" s="23">
        <f>IFERROR(AB1324/W1324,"N/M")</f>
        <v>0.06368009500807302</v>
      </c>
      <c r="AF1324" s="14" t="str">
        <f>B1324&amp;"|"&amp;TEXT(E1324,"000")&amp;"|"&amp;TEXT(M1324,"0.0000")</f>
        <v>2017|021|0.7500</v>
      </c>
      <c r="AG1324" s="22" t="str">
        <f>IF(AND(B1324&gt;=2015,B1324&lt;=2024,C1324=19,G1324=41,I1324=2,K1324="A",L1324="RBUP",M1324&gt;=0.5,M1324&lt;=0.85),"IN","OUT")</f>
        <v>IN</v>
      </c>
    </row>
    <row r="1325" spans="1:33">
      <c r="A1325" s="14" t="s">
        <v>187</v>
      </c>
      <c r="B1325" s="16">
        <v>2017</v>
      </c>
      <c r="C1325" s="16">
        <v>19</v>
      </c>
      <c r="D1325" s="14" t="s">
        <v>80</v>
      </c>
      <c r="E1325" s="16">
        <v>21</v>
      </c>
      <c r="F1325" s="14" t="s">
        <v>96</v>
      </c>
      <c r="G1325" s="16">
        <v>41</v>
      </c>
      <c r="H1325" s="14" t="s">
        <v>186</v>
      </c>
      <c r="I1325" s="16">
        <v>2</v>
      </c>
      <c r="J1325" s="14" t="s">
        <v>83</v>
      </c>
      <c r="K1325" s="14" t="s">
        <v>84</v>
      </c>
      <c r="L1325" s="14" t="s">
        <v>85</v>
      </c>
      <c r="M1325" s="23">
        <v>0.8</v>
      </c>
      <c r="N1325" s="16">
        <v>371</v>
      </c>
      <c r="O1325" s="16">
        <v>313</v>
      </c>
      <c r="P1325" s="16">
        <v>58</v>
      </c>
      <c r="Q1325" s="16">
        <v>507</v>
      </c>
      <c r="R1325" s="16">
        <v>73</v>
      </c>
      <c r="S1325" s="14" t="s">
        <v>86</v>
      </c>
      <c r="T1325" s="16">
        <v>53489</v>
      </c>
      <c r="U1325" s="16">
        <v>0</v>
      </c>
      <c r="V1325" s="18">
        <v>32679032</v>
      </c>
      <c r="W1325" s="18">
        <v>1407827</v>
      </c>
      <c r="X1325" s="18">
        <v>804970</v>
      </c>
      <c r="Y1325" s="18">
        <v>0</v>
      </c>
      <c r="Z1325" s="18">
        <v>0</v>
      </c>
      <c r="AA1325" s="18">
        <v>0</v>
      </c>
      <c r="AB1325" s="18">
        <v>466170</v>
      </c>
      <c r="AC1325" s="23">
        <v>0.33</v>
      </c>
      <c r="AD1325" s="14" t="str">
        <f>IF(E1325=113,"Linn","Iowa ex-Linn")</f>
        <v>Iowa ex-Linn</v>
      </c>
      <c r="AE1325" s="23">
        <f>IFERROR(AB1325/W1325,"N/M")</f>
        <v>0.33112733311692416</v>
      </c>
      <c r="AF1325" s="14" t="str">
        <f>B1325&amp;"|"&amp;TEXT(E1325,"000")&amp;"|"&amp;TEXT(M1325,"0.0000")</f>
        <v>2017|021|0.8000</v>
      </c>
      <c r="AG1325" s="22" t="str">
        <f>IF(AND(B1325&gt;=2015,B1325&lt;=2024,C1325=19,G1325=41,I1325=2,K1325="A",L1325="RBUP",M1325&gt;=0.5,M1325&lt;=0.85),"IN","OUT")</f>
        <v>IN</v>
      </c>
    </row>
    <row r="1326" spans="1:33">
      <c r="A1326" s="14" t="s">
        <v>187</v>
      </c>
      <c r="B1326" s="16">
        <v>2017</v>
      </c>
      <c r="C1326" s="16">
        <v>19</v>
      </c>
      <c r="D1326" s="14" t="s">
        <v>80</v>
      </c>
      <c r="E1326" s="16">
        <v>21</v>
      </c>
      <c r="F1326" s="14" t="s">
        <v>96</v>
      </c>
      <c r="G1326" s="16">
        <v>41</v>
      </c>
      <c r="H1326" s="14" t="s">
        <v>186</v>
      </c>
      <c r="I1326" s="16">
        <v>2</v>
      </c>
      <c r="J1326" s="14" t="s">
        <v>83</v>
      </c>
      <c r="K1326" s="14" t="s">
        <v>84</v>
      </c>
      <c r="L1326" s="14" t="s">
        <v>85</v>
      </c>
      <c r="M1326" s="23">
        <v>0.85</v>
      </c>
      <c r="N1326" s="16">
        <v>461</v>
      </c>
      <c r="O1326" s="16">
        <v>400</v>
      </c>
      <c r="P1326" s="16">
        <v>142</v>
      </c>
      <c r="Q1326" s="16">
        <v>646</v>
      </c>
      <c r="R1326" s="16">
        <v>210</v>
      </c>
      <c r="S1326" s="14" t="s">
        <v>86</v>
      </c>
      <c r="T1326" s="16">
        <v>80137</v>
      </c>
      <c r="U1326" s="16">
        <v>0</v>
      </c>
      <c r="V1326" s="18">
        <v>51876243</v>
      </c>
      <c r="W1326" s="18">
        <v>2732079</v>
      </c>
      <c r="X1326" s="18">
        <v>1274114</v>
      </c>
      <c r="Y1326" s="18">
        <v>0</v>
      </c>
      <c r="Z1326" s="18">
        <v>0</v>
      </c>
      <c r="AA1326" s="18">
        <v>0</v>
      </c>
      <c r="AB1326" s="18">
        <v>1725135</v>
      </c>
      <c r="AC1326" s="23">
        <v>0.63</v>
      </c>
      <c r="AD1326" s="14" t="str">
        <f>IF(E1326=113,"Linn","Iowa ex-Linn")</f>
        <v>Iowa ex-Linn</v>
      </c>
      <c r="AE1326" s="23">
        <f>IFERROR(AB1326/W1326,"N/M")</f>
        <v>0.631436719069983</v>
      </c>
      <c r="AF1326" s="14" t="str">
        <f>B1326&amp;"|"&amp;TEXT(E1326,"000")&amp;"|"&amp;TEXT(M1326,"0.0000")</f>
        <v>2017|021|0.8500</v>
      </c>
      <c r="AG1326" s="22" t="str">
        <f>IF(AND(B1326&gt;=2015,B1326&lt;=2024,C1326=19,G1326=41,I1326=2,K1326="A",L1326="RBUP",M1326&gt;=0.5,M1326&lt;=0.85),"IN","OUT")</f>
        <v>IN</v>
      </c>
    </row>
    <row r="1327" spans="1:33">
      <c r="A1327" s="14" t="s">
        <v>187</v>
      </c>
      <c r="B1327" s="16">
        <v>2017</v>
      </c>
      <c r="C1327" s="16">
        <v>19</v>
      </c>
      <c r="D1327" s="14" t="s">
        <v>80</v>
      </c>
      <c r="E1327" s="16">
        <v>23</v>
      </c>
      <c r="F1327" s="14" t="s">
        <v>97</v>
      </c>
      <c r="G1327" s="16">
        <v>41</v>
      </c>
      <c r="H1327" s="14" t="s">
        <v>186</v>
      </c>
      <c r="I1327" s="16">
        <v>2</v>
      </c>
      <c r="J1327" s="14" t="s">
        <v>83</v>
      </c>
      <c r="K1327" s="14" t="s">
        <v>84</v>
      </c>
      <c r="L1327" s="14" t="s">
        <v>85</v>
      </c>
      <c r="M1327" s="23">
        <v>0.5</v>
      </c>
      <c r="N1327" s="16">
        <v>1</v>
      </c>
      <c r="O1327" s="16">
        <v>1</v>
      </c>
      <c r="P1327" s="16">
        <v>0</v>
      </c>
      <c r="Q1327" s="16">
        <v>1</v>
      </c>
      <c r="R1327" s="16">
        <v>0</v>
      </c>
      <c r="S1327" s="14" t="s">
        <v>86</v>
      </c>
      <c r="T1327" s="16">
        <v>52</v>
      </c>
      <c r="U1327" s="16">
        <v>0</v>
      </c>
      <c r="V1327" s="18">
        <v>17004</v>
      </c>
      <c r="W1327" s="18">
        <v>443</v>
      </c>
      <c r="X1327" s="18">
        <v>355</v>
      </c>
      <c r="Y1327" s="18">
        <v>0</v>
      </c>
      <c r="Z1327" s="18">
        <v>0</v>
      </c>
      <c r="AA1327" s="18">
        <v>0</v>
      </c>
      <c r="AB1327" s="18">
        <v>0</v>
      </c>
      <c r="AC1327" s="23">
        <v>0</v>
      </c>
      <c r="AD1327" s="14" t="str">
        <f>IF(E1327=113,"Linn","Iowa ex-Linn")</f>
        <v>Iowa ex-Linn</v>
      </c>
      <c r="AE1327" s="23">
        <f>IFERROR(AB1327/W1327,"N/M")</f>
        <v>0.0</v>
      </c>
      <c r="AF1327" s="14" t="str">
        <f>B1327&amp;"|"&amp;TEXT(E1327,"000")&amp;"|"&amp;TEXT(M1327,"0.0000")</f>
        <v>2017|023|0.5000</v>
      </c>
      <c r="AG1327" s="22" t="str">
        <f>IF(AND(B1327&gt;=2015,B1327&lt;=2024,C1327=19,G1327=41,I1327=2,K1327="A",L1327="RBUP",M1327&gt;=0.5,M1327&lt;=0.85),"IN","OUT")</f>
        <v>IN</v>
      </c>
    </row>
    <row r="1328" spans="1:33">
      <c r="A1328" s="14" t="s">
        <v>187</v>
      </c>
      <c r="B1328" s="16">
        <v>2017</v>
      </c>
      <c r="C1328" s="16">
        <v>19</v>
      </c>
      <c r="D1328" s="14" t="s">
        <v>80</v>
      </c>
      <c r="E1328" s="16">
        <v>23</v>
      </c>
      <c r="F1328" s="14" t="s">
        <v>97</v>
      </c>
      <c r="G1328" s="16">
        <v>41</v>
      </c>
      <c r="H1328" s="14" t="s">
        <v>186</v>
      </c>
      <c r="I1328" s="16">
        <v>2</v>
      </c>
      <c r="J1328" s="14" t="s">
        <v>83</v>
      </c>
      <c r="K1328" s="14" t="s">
        <v>84</v>
      </c>
      <c r="L1328" s="14" t="s">
        <v>85</v>
      </c>
      <c r="M1328" s="23">
        <v>0.6</v>
      </c>
      <c r="N1328" s="16">
        <v>1</v>
      </c>
      <c r="O1328" s="16">
        <v>1</v>
      </c>
      <c r="P1328" s="16">
        <v>0</v>
      </c>
      <c r="Q1328" s="16">
        <v>1</v>
      </c>
      <c r="R1328" s="16">
        <v>0</v>
      </c>
      <c r="S1328" s="14" t="s">
        <v>86</v>
      </c>
      <c r="T1328" s="16">
        <v>43</v>
      </c>
      <c r="U1328" s="16">
        <v>0</v>
      </c>
      <c r="V1328" s="18">
        <v>16983</v>
      </c>
      <c r="W1328" s="18">
        <v>280</v>
      </c>
      <c r="X1328" s="18">
        <v>179</v>
      </c>
      <c r="Y1328" s="18">
        <v>0</v>
      </c>
      <c r="Z1328" s="18">
        <v>0</v>
      </c>
      <c r="AA1328" s="18">
        <v>0</v>
      </c>
      <c r="AB1328" s="18">
        <v>0</v>
      </c>
      <c r="AC1328" s="23">
        <v>0</v>
      </c>
      <c r="AD1328" s="14" t="str">
        <f>IF(E1328=113,"Linn","Iowa ex-Linn")</f>
        <v>Iowa ex-Linn</v>
      </c>
      <c r="AE1328" s="23">
        <f>IFERROR(AB1328/W1328,"N/M")</f>
        <v>0.0</v>
      </c>
      <c r="AF1328" s="14" t="str">
        <f>B1328&amp;"|"&amp;TEXT(E1328,"000")&amp;"|"&amp;TEXT(M1328,"0.0000")</f>
        <v>2017|023|0.6000</v>
      </c>
      <c r="AG1328" s="22" t="str">
        <f>IF(AND(B1328&gt;=2015,B1328&lt;=2024,C1328=19,G1328=41,I1328=2,K1328="A",L1328="RBUP",M1328&gt;=0.5,M1328&lt;=0.85),"IN","OUT")</f>
        <v>IN</v>
      </c>
    </row>
    <row r="1329" spans="1:33">
      <c r="A1329" s="14" t="s">
        <v>187</v>
      </c>
      <c r="B1329" s="16">
        <v>2017</v>
      </c>
      <c r="C1329" s="16">
        <v>19</v>
      </c>
      <c r="D1329" s="14" t="s">
        <v>80</v>
      </c>
      <c r="E1329" s="16">
        <v>23</v>
      </c>
      <c r="F1329" s="14" t="s">
        <v>97</v>
      </c>
      <c r="G1329" s="16">
        <v>41</v>
      </c>
      <c r="H1329" s="14" t="s">
        <v>186</v>
      </c>
      <c r="I1329" s="16">
        <v>2</v>
      </c>
      <c r="J1329" s="14" t="s">
        <v>83</v>
      </c>
      <c r="K1329" s="14" t="s">
        <v>84</v>
      </c>
      <c r="L1329" s="14" t="s">
        <v>85</v>
      </c>
      <c r="M1329" s="23">
        <v>0.65</v>
      </c>
      <c r="N1329" s="16">
        <v>5</v>
      </c>
      <c r="O1329" s="16">
        <v>4</v>
      </c>
      <c r="P1329" s="16">
        <v>0</v>
      </c>
      <c r="Q1329" s="16">
        <v>4</v>
      </c>
      <c r="R1329" s="16">
        <v>0</v>
      </c>
      <c r="S1329" s="14" t="s">
        <v>86</v>
      </c>
      <c r="T1329" s="16">
        <v>178</v>
      </c>
      <c r="U1329" s="16">
        <v>0</v>
      </c>
      <c r="V1329" s="18">
        <v>77054</v>
      </c>
      <c r="W1329" s="18">
        <v>2008</v>
      </c>
      <c r="X1329" s="18">
        <v>1185</v>
      </c>
      <c r="Y1329" s="18">
        <v>0</v>
      </c>
      <c r="Z1329" s="18">
        <v>0</v>
      </c>
      <c r="AA1329" s="18">
        <v>0</v>
      </c>
      <c r="AB1329" s="18">
        <v>0</v>
      </c>
      <c r="AC1329" s="23">
        <v>0</v>
      </c>
      <c r="AD1329" s="14" t="str">
        <f>IF(E1329=113,"Linn","Iowa ex-Linn")</f>
        <v>Iowa ex-Linn</v>
      </c>
      <c r="AE1329" s="23">
        <f>IFERROR(AB1329/W1329,"N/M")</f>
        <v>0.0</v>
      </c>
      <c r="AF1329" s="14" t="str">
        <f>B1329&amp;"|"&amp;TEXT(E1329,"000")&amp;"|"&amp;TEXT(M1329,"0.0000")</f>
        <v>2017|023|0.6500</v>
      </c>
      <c r="AG1329" s="22" t="str">
        <f>IF(AND(B1329&gt;=2015,B1329&lt;=2024,C1329=19,G1329=41,I1329=2,K1329="A",L1329="RBUP",M1329&gt;=0.5,M1329&lt;=0.85),"IN","OUT")</f>
        <v>IN</v>
      </c>
    </row>
    <row r="1330" spans="1:33">
      <c r="A1330" s="14" t="s">
        <v>187</v>
      </c>
      <c r="B1330" s="16">
        <v>2017</v>
      </c>
      <c r="C1330" s="16">
        <v>19</v>
      </c>
      <c r="D1330" s="14" t="s">
        <v>80</v>
      </c>
      <c r="E1330" s="16">
        <v>23</v>
      </c>
      <c r="F1330" s="14" t="s">
        <v>97</v>
      </c>
      <c r="G1330" s="16">
        <v>41</v>
      </c>
      <c r="H1330" s="14" t="s">
        <v>186</v>
      </c>
      <c r="I1330" s="16">
        <v>2</v>
      </c>
      <c r="J1330" s="14" t="s">
        <v>83</v>
      </c>
      <c r="K1330" s="14" t="s">
        <v>84</v>
      </c>
      <c r="L1330" s="14" t="s">
        <v>85</v>
      </c>
      <c r="M1330" s="23">
        <v>0.7</v>
      </c>
      <c r="N1330" s="16">
        <v>15</v>
      </c>
      <c r="O1330" s="16">
        <v>14</v>
      </c>
      <c r="P1330" s="16">
        <v>1</v>
      </c>
      <c r="Q1330" s="16">
        <v>24</v>
      </c>
      <c r="R1330" s="16">
        <v>1</v>
      </c>
      <c r="S1330" s="14" t="s">
        <v>86</v>
      </c>
      <c r="T1330" s="16">
        <v>2192</v>
      </c>
      <c r="U1330" s="16">
        <v>0</v>
      </c>
      <c r="V1330" s="18">
        <v>1146870</v>
      </c>
      <c r="W1330" s="18">
        <v>32143</v>
      </c>
      <c r="X1330" s="18">
        <v>20199</v>
      </c>
      <c r="Y1330" s="18">
        <v>0</v>
      </c>
      <c r="Z1330" s="18">
        <v>0</v>
      </c>
      <c r="AA1330" s="18">
        <v>0</v>
      </c>
      <c r="AB1330" s="18">
        <v>17318</v>
      </c>
      <c r="AC1330" s="23">
        <v>0.54</v>
      </c>
      <c r="AD1330" s="14" t="str">
        <f>IF(E1330=113,"Linn","Iowa ex-Linn")</f>
        <v>Iowa ex-Linn</v>
      </c>
      <c r="AE1330" s="23">
        <f>IFERROR(AB1330/W1330,"N/M")</f>
        <v>0.5387798276452105</v>
      </c>
      <c r="AF1330" s="14" t="str">
        <f>B1330&amp;"|"&amp;TEXT(E1330,"000")&amp;"|"&amp;TEXT(M1330,"0.0000")</f>
        <v>2017|023|0.7000</v>
      </c>
      <c r="AG1330" s="22" t="str">
        <f>IF(AND(B1330&gt;=2015,B1330&lt;=2024,C1330=19,G1330=41,I1330=2,K1330="A",L1330="RBUP",M1330&gt;=0.5,M1330&lt;=0.85),"IN","OUT")</f>
        <v>IN</v>
      </c>
    </row>
    <row r="1331" spans="1:33">
      <c r="A1331" s="14" t="s">
        <v>187</v>
      </c>
      <c r="B1331" s="16">
        <v>2017</v>
      </c>
      <c r="C1331" s="16">
        <v>19</v>
      </c>
      <c r="D1331" s="14" t="s">
        <v>80</v>
      </c>
      <c r="E1331" s="16">
        <v>23</v>
      </c>
      <c r="F1331" s="14" t="s">
        <v>97</v>
      </c>
      <c r="G1331" s="16">
        <v>41</v>
      </c>
      <c r="H1331" s="14" t="s">
        <v>186</v>
      </c>
      <c r="I1331" s="16">
        <v>2</v>
      </c>
      <c r="J1331" s="14" t="s">
        <v>83</v>
      </c>
      <c r="K1331" s="14" t="s">
        <v>84</v>
      </c>
      <c r="L1331" s="14" t="s">
        <v>85</v>
      </c>
      <c r="M1331" s="23">
        <v>0.75</v>
      </c>
      <c r="N1331" s="16">
        <v>77</v>
      </c>
      <c r="O1331" s="16">
        <v>68</v>
      </c>
      <c r="P1331" s="16">
        <v>4</v>
      </c>
      <c r="Q1331" s="16">
        <v>111</v>
      </c>
      <c r="R1331" s="16">
        <v>4</v>
      </c>
      <c r="S1331" s="14" t="s">
        <v>86</v>
      </c>
      <c r="T1331" s="16">
        <v>9991</v>
      </c>
      <c r="U1331" s="16">
        <v>0</v>
      </c>
      <c r="V1331" s="18">
        <v>5433545</v>
      </c>
      <c r="W1331" s="18">
        <v>240617</v>
      </c>
      <c r="X1331" s="18">
        <v>149780</v>
      </c>
      <c r="Y1331" s="18">
        <v>0</v>
      </c>
      <c r="Z1331" s="18">
        <v>0</v>
      </c>
      <c r="AA1331" s="18">
        <v>0</v>
      </c>
      <c r="AB1331" s="18">
        <v>9683</v>
      </c>
      <c r="AC1331" s="23">
        <v>0.04</v>
      </c>
      <c r="AD1331" s="14" t="str">
        <f>IF(E1331=113,"Linn","Iowa ex-Linn")</f>
        <v>Iowa ex-Linn</v>
      </c>
      <c r="AE1331" s="23">
        <f>IFERROR(AB1331/W1331,"N/M")</f>
        <v>0.04024237688941346</v>
      </c>
      <c r="AF1331" s="14" t="str">
        <f>B1331&amp;"|"&amp;TEXT(E1331,"000")&amp;"|"&amp;TEXT(M1331,"0.0000")</f>
        <v>2017|023|0.7500</v>
      </c>
      <c r="AG1331" s="22" t="str">
        <f>IF(AND(B1331&gt;=2015,B1331&lt;=2024,C1331=19,G1331=41,I1331=2,K1331="A",L1331="RBUP",M1331&gt;=0.5,M1331&lt;=0.85),"IN","OUT")</f>
        <v>IN</v>
      </c>
    </row>
    <row r="1332" spans="1:33">
      <c r="A1332" s="14" t="s">
        <v>187</v>
      </c>
      <c r="B1332" s="16">
        <v>2017</v>
      </c>
      <c r="C1332" s="16">
        <v>19</v>
      </c>
      <c r="D1332" s="14" t="s">
        <v>80</v>
      </c>
      <c r="E1332" s="16">
        <v>23</v>
      </c>
      <c r="F1332" s="14" t="s">
        <v>97</v>
      </c>
      <c r="G1332" s="16">
        <v>41</v>
      </c>
      <c r="H1332" s="14" t="s">
        <v>186</v>
      </c>
      <c r="I1332" s="16">
        <v>2</v>
      </c>
      <c r="J1332" s="14" t="s">
        <v>83</v>
      </c>
      <c r="K1332" s="14" t="s">
        <v>84</v>
      </c>
      <c r="L1332" s="14" t="s">
        <v>85</v>
      </c>
      <c r="M1332" s="23">
        <v>0.8</v>
      </c>
      <c r="N1332" s="16">
        <v>285</v>
      </c>
      <c r="O1332" s="16">
        <v>244</v>
      </c>
      <c r="P1332" s="16">
        <v>15</v>
      </c>
      <c r="Q1332" s="16">
        <v>387</v>
      </c>
      <c r="R1332" s="16">
        <v>15</v>
      </c>
      <c r="S1332" s="14" t="s">
        <v>86</v>
      </c>
      <c r="T1332" s="16">
        <v>51234</v>
      </c>
      <c r="U1332" s="16">
        <v>0</v>
      </c>
      <c r="V1332" s="18">
        <v>30772375</v>
      </c>
      <c r="W1332" s="18">
        <v>1620782</v>
      </c>
      <c r="X1332" s="18">
        <v>946481</v>
      </c>
      <c r="Y1332" s="18">
        <v>0</v>
      </c>
      <c r="Z1332" s="18">
        <v>0</v>
      </c>
      <c r="AA1332" s="18">
        <v>0</v>
      </c>
      <c r="AB1332" s="18">
        <v>48350</v>
      </c>
      <c r="AC1332" s="23">
        <v>0.03</v>
      </c>
      <c r="AD1332" s="14" t="str">
        <f>IF(E1332=113,"Linn","Iowa ex-Linn")</f>
        <v>Iowa ex-Linn</v>
      </c>
      <c r="AE1332" s="23">
        <f>IFERROR(AB1332/W1332,"N/M")</f>
        <v>0.02983127897521073</v>
      </c>
      <c r="AF1332" s="14" t="str">
        <f>B1332&amp;"|"&amp;TEXT(E1332,"000")&amp;"|"&amp;TEXT(M1332,"0.0000")</f>
        <v>2017|023|0.8000</v>
      </c>
      <c r="AG1332" s="22" t="str">
        <f>IF(AND(B1332&gt;=2015,B1332&lt;=2024,C1332=19,G1332=41,I1332=2,K1332="A",L1332="RBUP",M1332&gt;=0.5,M1332&lt;=0.85),"IN","OUT")</f>
        <v>IN</v>
      </c>
    </row>
    <row r="1333" spans="1:33">
      <c r="A1333" s="14" t="s">
        <v>187</v>
      </c>
      <c r="B1333" s="16">
        <v>2017</v>
      </c>
      <c r="C1333" s="16">
        <v>19</v>
      </c>
      <c r="D1333" s="14" t="s">
        <v>80</v>
      </c>
      <c r="E1333" s="16">
        <v>23</v>
      </c>
      <c r="F1333" s="14" t="s">
        <v>97</v>
      </c>
      <c r="G1333" s="16">
        <v>41</v>
      </c>
      <c r="H1333" s="14" t="s">
        <v>186</v>
      </c>
      <c r="I1333" s="16">
        <v>2</v>
      </c>
      <c r="J1333" s="14" t="s">
        <v>83</v>
      </c>
      <c r="K1333" s="14" t="s">
        <v>84</v>
      </c>
      <c r="L1333" s="14" t="s">
        <v>85</v>
      </c>
      <c r="M1333" s="23">
        <v>0.85</v>
      </c>
      <c r="N1333" s="16">
        <v>367</v>
      </c>
      <c r="O1333" s="16">
        <v>302</v>
      </c>
      <c r="P1333" s="16">
        <v>33</v>
      </c>
      <c r="Q1333" s="16">
        <v>490</v>
      </c>
      <c r="R1333" s="16">
        <v>42</v>
      </c>
      <c r="S1333" s="14" t="s">
        <v>86</v>
      </c>
      <c r="T1333" s="16">
        <v>77672</v>
      </c>
      <c r="U1333" s="16">
        <v>0</v>
      </c>
      <c r="V1333" s="18">
        <v>49756884</v>
      </c>
      <c r="W1333" s="18">
        <v>3095164</v>
      </c>
      <c r="X1333" s="18">
        <v>1466253</v>
      </c>
      <c r="Y1333" s="18">
        <v>0</v>
      </c>
      <c r="Z1333" s="18">
        <v>0</v>
      </c>
      <c r="AA1333" s="18">
        <v>0</v>
      </c>
      <c r="AB1333" s="18">
        <v>248797</v>
      </c>
      <c r="AC1333" s="23">
        <v>0.08</v>
      </c>
      <c r="AD1333" s="14" t="str">
        <f>IF(E1333=113,"Linn","Iowa ex-Linn")</f>
        <v>Iowa ex-Linn</v>
      </c>
      <c r="AE1333" s="23">
        <f>IFERROR(AB1333/W1333,"N/M")</f>
        <v>0.08038249346399738</v>
      </c>
      <c r="AF1333" s="14" t="str">
        <f>B1333&amp;"|"&amp;TEXT(E1333,"000")&amp;"|"&amp;TEXT(M1333,"0.0000")</f>
        <v>2017|023|0.8500</v>
      </c>
      <c r="AG1333" s="22" t="str">
        <f>IF(AND(B1333&gt;=2015,B1333&lt;=2024,C1333=19,G1333=41,I1333=2,K1333="A",L1333="RBUP",M1333&gt;=0.5,M1333&lt;=0.85),"IN","OUT")</f>
        <v>IN</v>
      </c>
    </row>
    <row r="1334" spans="1:33">
      <c r="A1334" s="14" t="s">
        <v>187</v>
      </c>
      <c r="B1334" s="16">
        <v>2017</v>
      </c>
      <c r="C1334" s="16">
        <v>19</v>
      </c>
      <c r="D1334" s="14" t="s">
        <v>80</v>
      </c>
      <c r="E1334" s="16">
        <v>25</v>
      </c>
      <c r="F1334" s="14" t="s">
        <v>98</v>
      </c>
      <c r="G1334" s="16">
        <v>41</v>
      </c>
      <c r="H1334" s="14" t="s">
        <v>186</v>
      </c>
      <c r="I1334" s="16">
        <v>2</v>
      </c>
      <c r="J1334" s="14" t="s">
        <v>83</v>
      </c>
      <c r="K1334" s="14" t="s">
        <v>84</v>
      </c>
      <c r="L1334" s="14" t="s">
        <v>85</v>
      </c>
      <c r="M1334" s="23">
        <v>0.5</v>
      </c>
      <c r="N1334" s="16">
        <v>2</v>
      </c>
      <c r="O1334" s="16">
        <v>2</v>
      </c>
      <c r="P1334" s="16">
        <v>0</v>
      </c>
      <c r="Q1334" s="16">
        <v>2</v>
      </c>
      <c r="R1334" s="16">
        <v>0</v>
      </c>
      <c r="S1334" s="14" t="s">
        <v>86</v>
      </c>
      <c r="T1334" s="16">
        <v>299</v>
      </c>
      <c r="U1334" s="16">
        <v>0</v>
      </c>
      <c r="V1334" s="18">
        <v>107118</v>
      </c>
      <c r="W1334" s="18">
        <v>766</v>
      </c>
      <c r="X1334" s="18">
        <v>564</v>
      </c>
      <c r="Y1334" s="18">
        <v>0</v>
      </c>
      <c r="Z1334" s="18">
        <v>0</v>
      </c>
      <c r="AA1334" s="18">
        <v>0</v>
      </c>
      <c r="AB1334" s="18">
        <v>0</v>
      </c>
      <c r="AC1334" s="23">
        <v>0</v>
      </c>
      <c r="AD1334" s="14" t="str">
        <f>IF(E1334=113,"Linn","Iowa ex-Linn")</f>
        <v>Iowa ex-Linn</v>
      </c>
      <c r="AE1334" s="23">
        <f>IFERROR(AB1334/W1334,"N/M")</f>
        <v>0.0</v>
      </c>
      <c r="AF1334" s="14" t="str">
        <f>B1334&amp;"|"&amp;TEXT(E1334,"000")&amp;"|"&amp;TEXT(M1334,"0.0000")</f>
        <v>2017|025|0.5000</v>
      </c>
      <c r="AG1334" s="22" t="str">
        <f>IF(AND(B1334&gt;=2015,B1334&lt;=2024,C1334=19,G1334=41,I1334=2,K1334="A",L1334="RBUP",M1334&gt;=0.5,M1334&lt;=0.85),"IN","OUT")</f>
        <v>IN</v>
      </c>
    </row>
    <row r="1335" spans="1:33">
      <c r="A1335" s="14" t="s">
        <v>187</v>
      </c>
      <c r="B1335" s="16">
        <v>2017</v>
      </c>
      <c r="C1335" s="16">
        <v>19</v>
      </c>
      <c r="D1335" s="14" t="s">
        <v>80</v>
      </c>
      <c r="E1335" s="16">
        <v>25</v>
      </c>
      <c r="F1335" s="14" t="s">
        <v>98</v>
      </c>
      <c r="G1335" s="16">
        <v>41</v>
      </c>
      <c r="H1335" s="14" t="s">
        <v>186</v>
      </c>
      <c r="I1335" s="16">
        <v>2</v>
      </c>
      <c r="J1335" s="14" t="s">
        <v>83</v>
      </c>
      <c r="K1335" s="14" t="s">
        <v>84</v>
      </c>
      <c r="L1335" s="14" t="s">
        <v>85</v>
      </c>
      <c r="M1335" s="23">
        <v>0.6</v>
      </c>
      <c r="N1335" s="16">
        <v>2</v>
      </c>
      <c r="O1335" s="16">
        <v>2</v>
      </c>
      <c r="P1335" s="16">
        <v>0</v>
      </c>
      <c r="Q1335" s="16">
        <v>2</v>
      </c>
      <c r="R1335" s="16">
        <v>0</v>
      </c>
      <c r="S1335" s="14" t="s">
        <v>86</v>
      </c>
      <c r="T1335" s="16">
        <v>207</v>
      </c>
      <c r="U1335" s="16">
        <v>0</v>
      </c>
      <c r="V1335" s="18">
        <v>86267</v>
      </c>
      <c r="W1335" s="18">
        <v>906</v>
      </c>
      <c r="X1335" s="18">
        <v>580</v>
      </c>
      <c r="Y1335" s="18">
        <v>0</v>
      </c>
      <c r="Z1335" s="18">
        <v>0</v>
      </c>
      <c r="AA1335" s="18">
        <v>0</v>
      </c>
      <c r="AB1335" s="18">
        <v>0</v>
      </c>
      <c r="AC1335" s="23">
        <v>0</v>
      </c>
      <c r="AD1335" s="14" t="str">
        <f>IF(E1335=113,"Linn","Iowa ex-Linn")</f>
        <v>Iowa ex-Linn</v>
      </c>
      <c r="AE1335" s="23">
        <f>IFERROR(AB1335/W1335,"N/M")</f>
        <v>0.0</v>
      </c>
      <c r="AF1335" s="14" t="str">
        <f>B1335&amp;"|"&amp;TEXT(E1335,"000")&amp;"|"&amp;TEXT(M1335,"0.0000")</f>
        <v>2017|025|0.6000</v>
      </c>
      <c r="AG1335" s="22" t="str">
        <f>IF(AND(B1335&gt;=2015,B1335&lt;=2024,C1335=19,G1335=41,I1335=2,K1335="A",L1335="RBUP",M1335&gt;=0.5,M1335&lt;=0.85),"IN","OUT")</f>
        <v>IN</v>
      </c>
    </row>
    <row r="1336" spans="1:33">
      <c r="A1336" s="14" t="s">
        <v>187</v>
      </c>
      <c r="B1336" s="16">
        <v>2017</v>
      </c>
      <c r="C1336" s="16">
        <v>19</v>
      </c>
      <c r="D1336" s="14" t="s">
        <v>80</v>
      </c>
      <c r="E1336" s="16">
        <v>25</v>
      </c>
      <c r="F1336" s="14" t="s">
        <v>98</v>
      </c>
      <c r="G1336" s="16">
        <v>41</v>
      </c>
      <c r="H1336" s="14" t="s">
        <v>186</v>
      </c>
      <c r="I1336" s="16">
        <v>2</v>
      </c>
      <c r="J1336" s="14" t="s">
        <v>83</v>
      </c>
      <c r="K1336" s="14" t="s">
        <v>84</v>
      </c>
      <c r="L1336" s="14" t="s">
        <v>85</v>
      </c>
      <c r="M1336" s="23">
        <v>0.65</v>
      </c>
      <c r="N1336" s="16">
        <v>10</v>
      </c>
      <c r="O1336" s="16">
        <v>9</v>
      </c>
      <c r="P1336" s="16">
        <v>0</v>
      </c>
      <c r="Q1336" s="16">
        <v>11</v>
      </c>
      <c r="R1336" s="16">
        <v>0</v>
      </c>
      <c r="S1336" s="14" t="s">
        <v>86</v>
      </c>
      <c r="T1336" s="16">
        <v>976</v>
      </c>
      <c r="U1336" s="16">
        <v>0</v>
      </c>
      <c r="V1336" s="18">
        <v>465875</v>
      </c>
      <c r="W1336" s="18">
        <v>7782</v>
      </c>
      <c r="X1336" s="18">
        <v>5395</v>
      </c>
      <c r="Y1336" s="18">
        <v>0</v>
      </c>
      <c r="Z1336" s="18">
        <v>0</v>
      </c>
      <c r="AA1336" s="18">
        <v>0</v>
      </c>
      <c r="AB1336" s="18">
        <v>0</v>
      </c>
      <c r="AC1336" s="23">
        <v>0</v>
      </c>
      <c r="AD1336" s="14" t="str">
        <f>IF(E1336=113,"Linn","Iowa ex-Linn")</f>
        <v>Iowa ex-Linn</v>
      </c>
      <c r="AE1336" s="23">
        <f>IFERROR(AB1336/W1336,"N/M")</f>
        <v>0.0</v>
      </c>
      <c r="AF1336" s="14" t="str">
        <f>B1336&amp;"|"&amp;TEXT(E1336,"000")&amp;"|"&amp;TEXT(M1336,"0.0000")</f>
        <v>2017|025|0.6500</v>
      </c>
      <c r="AG1336" s="22" t="str">
        <f>IF(AND(B1336&gt;=2015,B1336&lt;=2024,C1336=19,G1336=41,I1336=2,K1336="A",L1336="RBUP",M1336&gt;=0.5,M1336&lt;=0.85),"IN","OUT")</f>
        <v>IN</v>
      </c>
    </row>
    <row r="1337" spans="1:33">
      <c r="A1337" s="14" t="s">
        <v>187</v>
      </c>
      <c r="B1337" s="16">
        <v>2017</v>
      </c>
      <c r="C1337" s="16">
        <v>19</v>
      </c>
      <c r="D1337" s="14" t="s">
        <v>80</v>
      </c>
      <c r="E1337" s="16">
        <v>25</v>
      </c>
      <c r="F1337" s="14" t="s">
        <v>98</v>
      </c>
      <c r="G1337" s="16">
        <v>41</v>
      </c>
      <c r="H1337" s="14" t="s">
        <v>186</v>
      </c>
      <c r="I1337" s="16">
        <v>2</v>
      </c>
      <c r="J1337" s="14" t="s">
        <v>83</v>
      </c>
      <c r="K1337" s="14" t="s">
        <v>84</v>
      </c>
      <c r="L1337" s="14" t="s">
        <v>85</v>
      </c>
      <c r="M1337" s="23">
        <v>0.7</v>
      </c>
      <c r="N1337" s="16">
        <v>37</v>
      </c>
      <c r="O1337" s="16">
        <v>31</v>
      </c>
      <c r="P1337" s="16">
        <v>3</v>
      </c>
      <c r="Q1337" s="16">
        <v>48</v>
      </c>
      <c r="R1337" s="16">
        <v>4</v>
      </c>
      <c r="S1337" s="14" t="s">
        <v>86</v>
      </c>
      <c r="T1337" s="16">
        <v>3592</v>
      </c>
      <c r="U1337" s="16">
        <v>0</v>
      </c>
      <c r="V1337" s="18">
        <v>1847797</v>
      </c>
      <c r="W1337" s="18">
        <v>53615</v>
      </c>
      <c r="X1337" s="18">
        <v>34742</v>
      </c>
      <c r="Y1337" s="18">
        <v>0</v>
      </c>
      <c r="Z1337" s="18">
        <v>0</v>
      </c>
      <c r="AA1337" s="18">
        <v>0</v>
      </c>
      <c r="AB1337" s="18">
        <v>18388</v>
      </c>
      <c r="AC1337" s="23">
        <v>0.34</v>
      </c>
      <c r="AD1337" s="14" t="str">
        <f>IF(E1337=113,"Linn","Iowa ex-Linn")</f>
        <v>Iowa ex-Linn</v>
      </c>
      <c r="AE1337" s="23">
        <f>IFERROR(AB1337/W1337,"N/M")</f>
        <v>0.3429637228387578</v>
      </c>
      <c r="AF1337" s="14" t="str">
        <f>B1337&amp;"|"&amp;TEXT(E1337,"000")&amp;"|"&amp;TEXT(M1337,"0.0000")</f>
        <v>2017|025|0.7000</v>
      </c>
      <c r="AG1337" s="22" t="str">
        <f>IF(AND(B1337&gt;=2015,B1337&lt;=2024,C1337=19,G1337=41,I1337=2,K1337="A",L1337="RBUP",M1337&gt;=0.5,M1337&lt;=0.85),"IN","OUT")</f>
        <v>IN</v>
      </c>
    </row>
    <row r="1338" spans="1:33">
      <c r="A1338" s="14" t="s">
        <v>187</v>
      </c>
      <c r="B1338" s="16">
        <v>2017</v>
      </c>
      <c r="C1338" s="16">
        <v>19</v>
      </c>
      <c r="D1338" s="14" t="s">
        <v>80</v>
      </c>
      <c r="E1338" s="16">
        <v>25</v>
      </c>
      <c r="F1338" s="14" t="s">
        <v>98</v>
      </c>
      <c r="G1338" s="16">
        <v>41</v>
      </c>
      <c r="H1338" s="14" t="s">
        <v>186</v>
      </c>
      <c r="I1338" s="16">
        <v>2</v>
      </c>
      <c r="J1338" s="14" t="s">
        <v>83</v>
      </c>
      <c r="K1338" s="14" t="s">
        <v>84</v>
      </c>
      <c r="L1338" s="14" t="s">
        <v>85</v>
      </c>
      <c r="M1338" s="23">
        <v>0.75</v>
      </c>
      <c r="N1338" s="16">
        <v>91</v>
      </c>
      <c r="O1338" s="16">
        <v>69</v>
      </c>
      <c r="P1338" s="16">
        <v>10</v>
      </c>
      <c r="Q1338" s="16">
        <v>164</v>
      </c>
      <c r="R1338" s="16">
        <v>15</v>
      </c>
      <c r="S1338" s="14" t="s">
        <v>86</v>
      </c>
      <c r="T1338" s="16">
        <v>11099</v>
      </c>
      <c r="U1338" s="16">
        <v>0</v>
      </c>
      <c r="V1338" s="18">
        <v>6458391</v>
      </c>
      <c r="W1338" s="18">
        <v>256175</v>
      </c>
      <c r="X1338" s="18">
        <v>148897</v>
      </c>
      <c r="Y1338" s="18">
        <v>0</v>
      </c>
      <c r="Z1338" s="18">
        <v>0</v>
      </c>
      <c r="AA1338" s="18">
        <v>0</v>
      </c>
      <c r="AB1338" s="18">
        <v>116863</v>
      </c>
      <c r="AC1338" s="23">
        <v>0.46</v>
      </c>
      <c r="AD1338" s="14" t="str">
        <f>IF(E1338=113,"Linn","Iowa ex-Linn")</f>
        <v>Iowa ex-Linn</v>
      </c>
      <c r="AE1338" s="23">
        <f>IFERROR(AB1338/W1338,"N/M")</f>
        <v>0.456184249048502</v>
      </c>
      <c r="AF1338" s="14" t="str">
        <f>B1338&amp;"|"&amp;TEXT(E1338,"000")&amp;"|"&amp;TEXT(M1338,"0.0000")</f>
        <v>2017|025|0.7500</v>
      </c>
      <c r="AG1338" s="22" t="str">
        <f>IF(AND(B1338&gt;=2015,B1338&lt;=2024,C1338=19,G1338=41,I1338=2,K1338="A",L1338="RBUP",M1338&gt;=0.5,M1338&lt;=0.85),"IN","OUT")</f>
        <v>IN</v>
      </c>
    </row>
    <row r="1339" spans="1:33">
      <c r="A1339" s="14" t="s">
        <v>187</v>
      </c>
      <c r="B1339" s="16">
        <v>2017</v>
      </c>
      <c r="C1339" s="16">
        <v>19</v>
      </c>
      <c r="D1339" s="14" t="s">
        <v>80</v>
      </c>
      <c r="E1339" s="16">
        <v>25</v>
      </c>
      <c r="F1339" s="14" t="s">
        <v>98</v>
      </c>
      <c r="G1339" s="16">
        <v>41</v>
      </c>
      <c r="H1339" s="14" t="s">
        <v>186</v>
      </c>
      <c r="I1339" s="16">
        <v>2</v>
      </c>
      <c r="J1339" s="14" t="s">
        <v>83</v>
      </c>
      <c r="K1339" s="14" t="s">
        <v>84</v>
      </c>
      <c r="L1339" s="14" t="s">
        <v>85</v>
      </c>
      <c r="M1339" s="23">
        <v>0.8</v>
      </c>
      <c r="N1339" s="16">
        <v>384</v>
      </c>
      <c r="O1339" s="16">
        <v>331</v>
      </c>
      <c r="P1339" s="16">
        <v>64</v>
      </c>
      <c r="Q1339" s="16">
        <v>628</v>
      </c>
      <c r="R1339" s="16">
        <v>95</v>
      </c>
      <c r="S1339" s="14" t="s">
        <v>86</v>
      </c>
      <c r="T1339" s="16">
        <v>57368</v>
      </c>
      <c r="U1339" s="16">
        <v>0</v>
      </c>
      <c r="V1339" s="18">
        <v>34691224</v>
      </c>
      <c r="W1339" s="18">
        <v>1765531</v>
      </c>
      <c r="X1339" s="18">
        <v>956753</v>
      </c>
      <c r="Y1339" s="18">
        <v>0</v>
      </c>
      <c r="Z1339" s="18">
        <v>0</v>
      </c>
      <c r="AA1339" s="18">
        <v>0</v>
      </c>
      <c r="AB1339" s="18">
        <v>606480</v>
      </c>
      <c r="AC1339" s="23">
        <v>0.34</v>
      </c>
      <c r="AD1339" s="14" t="str">
        <f>IF(E1339=113,"Linn","Iowa ex-Linn")</f>
        <v>Iowa ex-Linn</v>
      </c>
      <c r="AE1339" s="23">
        <f>IFERROR(AB1339/W1339,"N/M")</f>
        <v>0.34351138552650734</v>
      </c>
      <c r="AF1339" s="14" t="str">
        <f>B1339&amp;"|"&amp;TEXT(E1339,"000")&amp;"|"&amp;TEXT(M1339,"0.0000")</f>
        <v>2017|025|0.8000</v>
      </c>
      <c r="AG1339" s="22" t="str">
        <f>IF(AND(B1339&gt;=2015,B1339&lt;=2024,C1339=19,G1339=41,I1339=2,K1339="A",L1339="RBUP",M1339&gt;=0.5,M1339&lt;=0.85),"IN","OUT")</f>
        <v>IN</v>
      </c>
    </row>
    <row r="1340" spans="1:33">
      <c r="A1340" s="14" t="s">
        <v>187</v>
      </c>
      <c r="B1340" s="16">
        <v>2017</v>
      </c>
      <c r="C1340" s="16">
        <v>19</v>
      </c>
      <c r="D1340" s="14" t="s">
        <v>80</v>
      </c>
      <c r="E1340" s="16">
        <v>25</v>
      </c>
      <c r="F1340" s="14" t="s">
        <v>98</v>
      </c>
      <c r="G1340" s="16">
        <v>41</v>
      </c>
      <c r="H1340" s="14" t="s">
        <v>186</v>
      </c>
      <c r="I1340" s="16">
        <v>2</v>
      </c>
      <c r="J1340" s="14" t="s">
        <v>83</v>
      </c>
      <c r="K1340" s="14" t="s">
        <v>84</v>
      </c>
      <c r="L1340" s="14" t="s">
        <v>85</v>
      </c>
      <c r="M1340" s="23">
        <v>0.85</v>
      </c>
      <c r="N1340" s="16">
        <v>510</v>
      </c>
      <c r="O1340" s="16">
        <v>425</v>
      </c>
      <c r="P1340" s="16">
        <v>175</v>
      </c>
      <c r="Q1340" s="16">
        <v>892</v>
      </c>
      <c r="R1340" s="16">
        <v>259</v>
      </c>
      <c r="S1340" s="14" t="s">
        <v>86</v>
      </c>
      <c r="T1340" s="16">
        <v>84255</v>
      </c>
      <c r="U1340" s="16">
        <v>0</v>
      </c>
      <c r="V1340" s="18">
        <v>54217378</v>
      </c>
      <c r="W1340" s="18">
        <v>3331067</v>
      </c>
      <c r="X1340" s="18">
        <v>1454405</v>
      </c>
      <c r="Y1340" s="18">
        <v>0</v>
      </c>
      <c r="Z1340" s="18">
        <v>0</v>
      </c>
      <c r="AA1340" s="18">
        <v>0</v>
      </c>
      <c r="AB1340" s="18">
        <v>2010590</v>
      </c>
      <c r="AC1340" s="23">
        <v>0.6</v>
      </c>
      <c r="AD1340" s="14" t="str">
        <f>IF(E1340=113,"Linn","Iowa ex-Linn")</f>
        <v>Iowa ex-Linn</v>
      </c>
      <c r="AE1340" s="23">
        <f>IFERROR(AB1340/W1340,"N/M")</f>
        <v>0.6035873790590223</v>
      </c>
      <c r="AF1340" s="14" t="str">
        <f>B1340&amp;"|"&amp;TEXT(E1340,"000")&amp;"|"&amp;TEXT(M1340,"0.0000")</f>
        <v>2017|025|0.8500</v>
      </c>
      <c r="AG1340" s="22" t="str">
        <f>IF(AND(B1340&gt;=2015,B1340&lt;=2024,C1340=19,G1340=41,I1340=2,K1340="A",L1340="RBUP",M1340&gt;=0.5,M1340&lt;=0.85),"IN","OUT")</f>
        <v>IN</v>
      </c>
    </row>
    <row r="1341" spans="1:33">
      <c r="A1341" s="14" t="s">
        <v>187</v>
      </c>
      <c r="B1341" s="16">
        <v>2017</v>
      </c>
      <c r="C1341" s="16">
        <v>19</v>
      </c>
      <c r="D1341" s="14" t="s">
        <v>80</v>
      </c>
      <c r="E1341" s="16">
        <v>27</v>
      </c>
      <c r="F1341" s="14" t="s">
        <v>99</v>
      </c>
      <c r="G1341" s="16">
        <v>41</v>
      </c>
      <c r="H1341" s="14" t="s">
        <v>186</v>
      </c>
      <c r="I1341" s="16">
        <v>2</v>
      </c>
      <c r="J1341" s="14" t="s">
        <v>83</v>
      </c>
      <c r="K1341" s="14" t="s">
        <v>84</v>
      </c>
      <c r="L1341" s="14" t="s">
        <v>85</v>
      </c>
      <c r="M1341" s="23">
        <v>0.5</v>
      </c>
      <c r="N1341" s="16">
        <v>1</v>
      </c>
      <c r="O1341" s="16">
        <v>0</v>
      </c>
      <c r="P1341" s="16">
        <v>0</v>
      </c>
      <c r="Q1341" s="16">
        <v>0</v>
      </c>
      <c r="R1341" s="16">
        <v>0</v>
      </c>
      <c r="S1341" s="14" t="s">
        <v>86</v>
      </c>
      <c r="T1341" s="16">
        <v>0</v>
      </c>
      <c r="U1341" s="16">
        <v>0</v>
      </c>
      <c r="V1341" s="18">
        <v>0</v>
      </c>
      <c r="W1341" s="18">
        <v>0</v>
      </c>
      <c r="X1341" s="18">
        <v>0</v>
      </c>
      <c r="Y1341" s="18">
        <v>0</v>
      </c>
      <c r="Z1341" s="18">
        <v>0</v>
      </c>
      <c r="AA1341" s="18">
        <v>0</v>
      </c>
      <c r="AB1341" s="18">
        <v>0</v>
      </c>
      <c r="AC1341" s="23">
        <v>0</v>
      </c>
      <c r="AD1341" s="14" t="str">
        <f>IF(E1341=113,"Linn","Iowa ex-Linn")</f>
        <v>Iowa ex-Linn</v>
      </c>
      <c r="AE1341" s="23" t="str">
        <f>IFERROR(AB1341/W1341,"N/M")</f>
        <v>N/M</v>
      </c>
      <c r="AF1341" s="14" t="str">
        <f>B1341&amp;"|"&amp;TEXT(E1341,"000")&amp;"|"&amp;TEXT(M1341,"0.0000")</f>
        <v>2017|027|0.5000</v>
      </c>
      <c r="AG1341" s="22" t="str">
        <f>IF(AND(B1341&gt;=2015,B1341&lt;=2024,C1341=19,G1341=41,I1341=2,K1341="A",L1341="RBUP",M1341&gt;=0.5,M1341&lt;=0.85),"IN","OUT")</f>
        <v>IN</v>
      </c>
    </row>
    <row r="1342" spans="1:33">
      <c r="A1342" s="14" t="s">
        <v>187</v>
      </c>
      <c r="B1342" s="16">
        <v>2017</v>
      </c>
      <c r="C1342" s="16">
        <v>19</v>
      </c>
      <c r="D1342" s="14" t="s">
        <v>80</v>
      </c>
      <c r="E1342" s="16">
        <v>27</v>
      </c>
      <c r="F1342" s="14" t="s">
        <v>99</v>
      </c>
      <c r="G1342" s="16">
        <v>41</v>
      </c>
      <c r="H1342" s="14" t="s">
        <v>186</v>
      </c>
      <c r="I1342" s="16">
        <v>2</v>
      </c>
      <c r="J1342" s="14" t="s">
        <v>83</v>
      </c>
      <c r="K1342" s="14" t="s">
        <v>84</v>
      </c>
      <c r="L1342" s="14" t="s">
        <v>85</v>
      </c>
      <c r="M1342" s="23">
        <v>0.6</v>
      </c>
      <c r="N1342" s="16">
        <v>1</v>
      </c>
      <c r="O1342" s="16">
        <v>1</v>
      </c>
      <c r="P1342" s="16">
        <v>0</v>
      </c>
      <c r="Q1342" s="16">
        <v>1</v>
      </c>
      <c r="R1342" s="16">
        <v>0</v>
      </c>
      <c r="S1342" s="14" t="s">
        <v>86</v>
      </c>
      <c r="T1342" s="16">
        <v>87</v>
      </c>
      <c r="U1342" s="16">
        <v>0</v>
      </c>
      <c r="V1342" s="18">
        <v>36583</v>
      </c>
      <c r="W1342" s="18">
        <v>567</v>
      </c>
      <c r="X1342" s="18">
        <v>363</v>
      </c>
      <c r="Y1342" s="18">
        <v>0</v>
      </c>
      <c r="Z1342" s="18">
        <v>0</v>
      </c>
      <c r="AA1342" s="18">
        <v>0</v>
      </c>
      <c r="AB1342" s="18">
        <v>0</v>
      </c>
      <c r="AC1342" s="23">
        <v>0</v>
      </c>
      <c r="AD1342" s="14" t="str">
        <f>IF(E1342=113,"Linn","Iowa ex-Linn")</f>
        <v>Iowa ex-Linn</v>
      </c>
      <c r="AE1342" s="23">
        <f>IFERROR(AB1342/W1342,"N/M")</f>
        <v>0.0</v>
      </c>
      <c r="AF1342" s="14" t="str">
        <f>B1342&amp;"|"&amp;TEXT(E1342,"000")&amp;"|"&amp;TEXT(M1342,"0.0000")</f>
        <v>2017|027|0.6000</v>
      </c>
      <c r="AG1342" s="22" t="str">
        <f>IF(AND(B1342&gt;=2015,B1342&lt;=2024,C1342=19,G1342=41,I1342=2,K1342="A",L1342="RBUP",M1342&gt;=0.5,M1342&lt;=0.85),"IN","OUT")</f>
        <v>IN</v>
      </c>
    </row>
    <row r="1343" spans="1:33">
      <c r="A1343" s="14" t="s">
        <v>187</v>
      </c>
      <c r="B1343" s="16">
        <v>2017</v>
      </c>
      <c r="C1343" s="16">
        <v>19</v>
      </c>
      <c r="D1343" s="14" t="s">
        <v>80</v>
      </c>
      <c r="E1343" s="16">
        <v>27</v>
      </c>
      <c r="F1343" s="14" t="s">
        <v>99</v>
      </c>
      <c r="G1343" s="16">
        <v>41</v>
      </c>
      <c r="H1343" s="14" t="s">
        <v>186</v>
      </c>
      <c r="I1343" s="16">
        <v>2</v>
      </c>
      <c r="J1343" s="14" t="s">
        <v>83</v>
      </c>
      <c r="K1343" s="14" t="s">
        <v>84</v>
      </c>
      <c r="L1343" s="14" t="s">
        <v>85</v>
      </c>
      <c r="M1343" s="23">
        <v>0.65</v>
      </c>
      <c r="N1343" s="16">
        <v>6</v>
      </c>
      <c r="O1343" s="16">
        <v>5</v>
      </c>
      <c r="P1343" s="16">
        <v>0</v>
      </c>
      <c r="Q1343" s="16">
        <v>8</v>
      </c>
      <c r="R1343" s="16">
        <v>0</v>
      </c>
      <c r="S1343" s="14" t="s">
        <v>86</v>
      </c>
      <c r="T1343" s="16">
        <v>402</v>
      </c>
      <c r="U1343" s="16">
        <v>0</v>
      </c>
      <c r="V1343" s="18">
        <v>203293</v>
      </c>
      <c r="W1343" s="18">
        <v>5017</v>
      </c>
      <c r="X1343" s="18">
        <v>2960</v>
      </c>
      <c r="Y1343" s="18">
        <v>0</v>
      </c>
      <c r="Z1343" s="18">
        <v>0</v>
      </c>
      <c r="AA1343" s="18">
        <v>0</v>
      </c>
      <c r="AB1343" s="18">
        <v>0</v>
      </c>
      <c r="AC1343" s="23">
        <v>0</v>
      </c>
      <c r="AD1343" s="14" t="str">
        <f>IF(E1343=113,"Linn","Iowa ex-Linn")</f>
        <v>Iowa ex-Linn</v>
      </c>
      <c r="AE1343" s="23">
        <f>IFERROR(AB1343/W1343,"N/M")</f>
        <v>0.0</v>
      </c>
      <c r="AF1343" s="14" t="str">
        <f>B1343&amp;"|"&amp;TEXT(E1343,"000")&amp;"|"&amp;TEXT(M1343,"0.0000")</f>
        <v>2017|027|0.6500</v>
      </c>
      <c r="AG1343" s="22" t="str">
        <f>IF(AND(B1343&gt;=2015,B1343&lt;=2024,C1343=19,G1343=41,I1343=2,K1343="A",L1343="RBUP",M1343&gt;=0.5,M1343&lt;=0.85),"IN","OUT")</f>
        <v>IN</v>
      </c>
    </row>
    <row r="1344" spans="1:33">
      <c r="A1344" s="14" t="s">
        <v>187</v>
      </c>
      <c r="B1344" s="16">
        <v>2017</v>
      </c>
      <c r="C1344" s="16">
        <v>19</v>
      </c>
      <c r="D1344" s="14" t="s">
        <v>80</v>
      </c>
      <c r="E1344" s="16">
        <v>27</v>
      </c>
      <c r="F1344" s="14" t="s">
        <v>99</v>
      </c>
      <c r="G1344" s="16">
        <v>41</v>
      </c>
      <c r="H1344" s="14" t="s">
        <v>186</v>
      </c>
      <c r="I1344" s="16">
        <v>2</v>
      </c>
      <c r="J1344" s="14" t="s">
        <v>83</v>
      </c>
      <c r="K1344" s="14" t="s">
        <v>84</v>
      </c>
      <c r="L1344" s="14" t="s">
        <v>85</v>
      </c>
      <c r="M1344" s="23">
        <v>0.7</v>
      </c>
      <c r="N1344" s="16">
        <v>19</v>
      </c>
      <c r="O1344" s="16">
        <v>12</v>
      </c>
      <c r="P1344" s="16">
        <v>1</v>
      </c>
      <c r="Q1344" s="16">
        <v>15</v>
      </c>
      <c r="R1344" s="16">
        <v>4</v>
      </c>
      <c r="S1344" s="14" t="s">
        <v>86</v>
      </c>
      <c r="T1344" s="16">
        <v>1832</v>
      </c>
      <c r="U1344" s="16">
        <v>0</v>
      </c>
      <c r="V1344" s="18">
        <v>1011199</v>
      </c>
      <c r="W1344" s="18">
        <v>30787</v>
      </c>
      <c r="X1344" s="18">
        <v>19541</v>
      </c>
      <c r="Y1344" s="18">
        <v>0</v>
      </c>
      <c r="Z1344" s="18">
        <v>0</v>
      </c>
      <c r="AA1344" s="18">
        <v>0</v>
      </c>
      <c r="AB1344" s="18">
        <v>15431</v>
      </c>
      <c r="AC1344" s="23">
        <v>0.5</v>
      </c>
      <c r="AD1344" s="14" t="str">
        <f>IF(E1344=113,"Linn","Iowa ex-Linn")</f>
        <v>Iowa ex-Linn</v>
      </c>
      <c r="AE1344" s="23">
        <f>IFERROR(AB1344/W1344,"N/M")</f>
        <v>0.5012180465781011</v>
      </c>
      <c r="AF1344" s="14" t="str">
        <f>B1344&amp;"|"&amp;TEXT(E1344,"000")&amp;"|"&amp;TEXT(M1344,"0.0000")</f>
        <v>2017|027|0.7000</v>
      </c>
      <c r="AG1344" s="22" t="str">
        <f>IF(AND(B1344&gt;=2015,B1344&lt;=2024,C1344=19,G1344=41,I1344=2,K1344="A",L1344="RBUP",M1344&gt;=0.5,M1344&lt;=0.85),"IN","OUT")</f>
        <v>IN</v>
      </c>
    </row>
    <row r="1345" spans="1:33">
      <c r="A1345" s="14" t="s">
        <v>187</v>
      </c>
      <c r="B1345" s="16">
        <v>2017</v>
      </c>
      <c r="C1345" s="16">
        <v>19</v>
      </c>
      <c r="D1345" s="14" t="s">
        <v>80</v>
      </c>
      <c r="E1345" s="16">
        <v>27</v>
      </c>
      <c r="F1345" s="14" t="s">
        <v>99</v>
      </c>
      <c r="G1345" s="16">
        <v>41</v>
      </c>
      <c r="H1345" s="14" t="s">
        <v>186</v>
      </c>
      <c r="I1345" s="16">
        <v>2</v>
      </c>
      <c r="J1345" s="14" t="s">
        <v>83</v>
      </c>
      <c r="K1345" s="14" t="s">
        <v>84</v>
      </c>
      <c r="L1345" s="14" t="s">
        <v>85</v>
      </c>
      <c r="M1345" s="23">
        <v>0.75</v>
      </c>
      <c r="N1345" s="16">
        <v>113</v>
      </c>
      <c r="O1345" s="16">
        <v>92</v>
      </c>
      <c r="P1345" s="16">
        <v>3</v>
      </c>
      <c r="Q1345" s="16">
        <v>155</v>
      </c>
      <c r="R1345" s="16">
        <v>3</v>
      </c>
      <c r="S1345" s="14" t="s">
        <v>86</v>
      </c>
      <c r="T1345" s="16">
        <v>13220</v>
      </c>
      <c r="U1345" s="16">
        <v>0</v>
      </c>
      <c r="V1345" s="18">
        <v>7523374</v>
      </c>
      <c r="W1345" s="18">
        <v>309991</v>
      </c>
      <c r="X1345" s="18">
        <v>188909</v>
      </c>
      <c r="Y1345" s="18">
        <v>0</v>
      </c>
      <c r="Z1345" s="18">
        <v>0</v>
      </c>
      <c r="AA1345" s="18">
        <v>0</v>
      </c>
      <c r="AB1345" s="18">
        <v>14895</v>
      </c>
      <c r="AC1345" s="23">
        <v>0.05</v>
      </c>
      <c r="AD1345" s="14" t="str">
        <f>IF(E1345=113,"Linn","Iowa ex-Linn")</f>
        <v>Iowa ex-Linn</v>
      </c>
      <c r="AE1345" s="23">
        <f>IFERROR(AB1345/W1345,"N/M")</f>
        <v>0.04804978209044779</v>
      </c>
      <c r="AF1345" s="14" t="str">
        <f>B1345&amp;"|"&amp;TEXT(E1345,"000")&amp;"|"&amp;TEXT(M1345,"0.0000")</f>
        <v>2017|027|0.7500</v>
      </c>
      <c r="AG1345" s="22" t="str">
        <f>IF(AND(B1345&gt;=2015,B1345&lt;=2024,C1345=19,G1345=41,I1345=2,K1345="A",L1345="RBUP",M1345&gt;=0.5,M1345&lt;=0.85),"IN","OUT")</f>
        <v>IN</v>
      </c>
    </row>
    <row r="1346" spans="1:33">
      <c r="A1346" s="14" t="s">
        <v>187</v>
      </c>
      <c r="B1346" s="16">
        <v>2017</v>
      </c>
      <c r="C1346" s="16">
        <v>19</v>
      </c>
      <c r="D1346" s="14" t="s">
        <v>80</v>
      </c>
      <c r="E1346" s="16">
        <v>27</v>
      </c>
      <c r="F1346" s="14" t="s">
        <v>99</v>
      </c>
      <c r="G1346" s="16">
        <v>41</v>
      </c>
      <c r="H1346" s="14" t="s">
        <v>186</v>
      </c>
      <c r="I1346" s="16">
        <v>2</v>
      </c>
      <c r="J1346" s="14" t="s">
        <v>83</v>
      </c>
      <c r="K1346" s="14" t="s">
        <v>84</v>
      </c>
      <c r="L1346" s="14" t="s">
        <v>85</v>
      </c>
      <c r="M1346" s="23">
        <v>0.8</v>
      </c>
      <c r="N1346" s="16">
        <v>403</v>
      </c>
      <c r="O1346" s="16">
        <v>353</v>
      </c>
      <c r="P1346" s="16">
        <v>26</v>
      </c>
      <c r="Q1346" s="16">
        <v>624</v>
      </c>
      <c r="R1346" s="16">
        <v>35</v>
      </c>
      <c r="S1346" s="14" t="s">
        <v>86</v>
      </c>
      <c r="T1346" s="16">
        <v>64527</v>
      </c>
      <c r="U1346" s="16">
        <v>0</v>
      </c>
      <c r="V1346" s="18">
        <v>40057756</v>
      </c>
      <c r="W1346" s="18">
        <v>2149573</v>
      </c>
      <c r="X1346" s="18">
        <v>1194848</v>
      </c>
      <c r="Y1346" s="18">
        <v>0</v>
      </c>
      <c r="Z1346" s="18">
        <v>0</v>
      </c>
      <c r="AA1346" s="18">
        <v>0</v>
      </c>
      <c r="AB1346" s="18">
        <v>154209</v>
      </c>
      <c r="AC1346" s="23">
        <v>0.07000000000000001</v>
      </c>
      <c r="AD1346" s="14" t="str">
        <f>IF(E1346=113,"Linn","Iowa ex-Linn")</f>
        <v>Iowa ex-Linn</v>
      </c>
      <c r="AE1346" s="23">
        <f>IFERROR(AB1346/W1346,"N/M")</f>
        <v>0.07173936405044165</v>
      </c>
      <c r="AF1346" s="14" t="str">
        <f>B1346&amp;"|"&amp;TEXT(E1346,"000")&amp;"|"&amp;TEXT(M1346,"0.0000")</f>
        <v>2017|027|0.8000</v>
      </c>
      <c r="AG1346" s="22" t="str">
        <f>IF(AND(B1346&gt;=2015,B1346&lt;=2024,C1346=19,G1346=41,I1346=2,K1346="A",L1346="RBUP",M1346&gt;=0.5,M1346&lt;=0.85),"IN","OUT")</f>
        <v>IN</v>
      </c>
    </row>
    <row r="1347" spans="1:33">
      <c r="A1347" s="14" t="s">
        <v>187</v>
      </c>
      <c r="B1347" s="16">
        <v>2017</v>
      </c>
      <c r="C1347" s="16">
        <v>19</v>
      </c>
      <c r="D1347" s="14" t="s">
        <v>80</v>
      </c>
      <c r="E1347" s="16">
        <v>27</v>
      </c>
      <c r="F1347" s="14" t="s">
        <v>99</v>
      </c>
      <c r="G1347" s="16">
        <v>41</v>
      </c>
      <c r="H1347" s="14" t="s">
        <v>186</v>
      </c>
      <c r="I1347" s="16">
        <v>2</v>
      </c>
      <c r="J1347" s="14" t="s">
        <v>83</v>
      </c>
      <c r="K1347" s="14" t="s">
        <v>84</v>
      </c>
      <c r="L1347" s="14" t="s">
        <v>85</v>
      </c>
      <c r="M1347" s="23">
        <v>0.85</v>
      </c>
      <c r="N1347" s="16">
        <v>506</v>
      </c>
      <c r="O1347" s="16">
        <v>423</v>
      </c>
      <c r="P1347" s="16">
        <v>67</v>
      </c>
      <c r="Q1347" s="16">
        <v>827</v>
      </c>
      <c r="R1347" s="16">
        <v>87</v>
      </c>
      <c r="S1347" s="14" t="s">
        <v>86</v>
      </c>
      <c r="T1347" s="16">
        <v>88463</v>
      </c>
      <c r="U1347" s="16">
        <v>0</v>
      </c>
      <c r="V1347" s="18">
        <v>58317128</v>
      </c>
      <c r="W1347" s="18">
        <v>3912371</v>
      </c>
      <c r="X1347" s="18">
        <v>1698996</v>
      </c>
      <c r="Y1347" s="18">
        <v>0</v>
      </c>
      <c r="Z1347" s="18">
        <v>0</v>
      </c>
      <c r="AA1347" s="18">
        <v>0</v>
      </c>
      <c r="AB1347" s="18">
        <v>569673</v>
      </c>
      <c r="AC1347" s="23">
        <v>0.15</v>
      </c>
      <c r="AD1347" s="14" t="str">
        <f>IF(E1347=113,"Linn","Iowa ex-Linn")</f>
        <v>Iowa ex-Linn</v>
      </c>
      <c r="AE1347" s="23">
        <f>IFERROR(AB1347/W1347,"N/M")</f>
        <v>0.14560812356496866</v>
      </c>
      <c r="AF1347" s="14" t="str">
        <f>B1347&amp;"|"&amp;TEXT(E1347,"000")&amp;"|"&amp;TEXT(M1347,"0.0000")</f>
        <v>2017|027|0.8500</v>
      </c>
      <c r="AG1347" s="22" t="str">
        <f>IF(AND(B1347&gt;=2015,B1347&lt;=2024,C1347=19,G1347=41,I1347=2,K1347="A",L1347="RBUP",M1347&gt;=0.5,M1347&lt;=0.85),"IN","OUT")</f>
        <v>IN</v>
      </c>
    </row>
    <row r="1348" spans="1:33">
      <c r="A1348" s="14" t="s">
        <v>187</v>
      </c>
      <c r="B1348" s="16">
        <v>2017</v>
      </c>
      <c r="C1348" s="16">
        <v>19</v>
      </c>
      <c r="D1348" s="14" t="s">
        <v>80</v>
      </c>
      <c r="E1348" s="16">
        <v>29</v>
      </c>
      <c r="F1348" s="14" t="s">
        <v>100</v>
      </c>
      <c r="G1348" s="16">
        <v>41</v>
      </c>
      <c r="H1348" s="14" t="s">
        <v>186</v>
      </c>
      <c r="I1348" s="16">
        <v>2</v>
      </c>
      <c r="J1348" s="14" t="s">
        <v>83</v>
      </c>
      <c r="K1348" s="14" t="s">
        <v>84</v>
      </c>
      <c r="L1348" s="14" t="s">
        <v>85</v>
      </c>
      <c r="M1348" s="23">
        <v>0.55</v>
      </c>
      <c r="N1348" s="16">
        <v>1</v>
      </c>
      <c r="O1348" s="16">
        <v>1</v>
      </c>
      <c r="P1348" s="16">
        <v>0</v>
      </c>
      <c r="Q1348" s="16">
        <v>1</v>
      </c>
      <c r="R1348" s="16">
        <v>0</v>
      </c>
      <c r="S1348" s="14" t="s">
        <v>86</v>
      </c>
      <c r="T1348" s="16">
        <v>48</v>
      </c>
      <c r="U1348" s="16">
        <v>0</v>
      </c>
      <c r="V1348" s="18">
        <v>16156</v>
      </c>
      <c r="W1348" s="18">
        <v>220</v>
      </c>
      <c r="X1348" s="18">
        <v>141</v>
      </c>
      <c r="Y1348" s="18">
        <v>0</v>
      </c>
      <c r="Z1348" s="18">
        <v>0</v>
      </c>
      <c r="AA1348" s="18">
        <v>0</v>
      </c>
      <c r="AB1348" s="18">
        <v>0</v>
      </c>
      <c r="AC1348" s="23">
        <v>0</v>
      </c>
      <c r="AD1348" s="14" t="str">
        <f>IF(E1348=113,"Linn","Iowa ex-Linn")</f>
        <v>Iowa ex-Linn</v>
      </c>
      <c r="AE1348" s="23">
        <f>IFERROR(AB1348/W1348,"N/M")</f>
        <v>0.0</v>
      </c>
      <c r="AF1348" s="14" t="str">
        <f>B1348&amp;"|"&amp;TEXT(E1348,"000")&amp;"|"&amp;TEXT(M1348,"0.0000")</f>
        <v>2017|029|0.5500</v>
      </c>
      <c r="AG1348" s="22" t="str">
        <f>IF(AND(B1348&gt;=2015,B1348&lt;=2024,C1348=19,G1348=41,I1348=2,K1348="A",L1348="RBUP",M1348&gt;=0.5,M1348&lt;=0.85),"IN","OUT")</f>
        <v>IN</v>
      </c>
    </row>
    <row r="1349" spans="1:33">
      <c r="A1349" s="14" t="s">
        <v>187</v>
      </c>
      <c r="B1349" s="16">
        <v>2017</v>
      </c>
      <c r="C1349" s="16">
        <v>19</v>
      </c>
      <c r="D1349" s="14" t="s">
        <v>80</v>
      </c>
      <c r="E1349" s="16">
        <v>29</v>
      </c>
      <c r="F1349" s="14" t="s">
        <v>100</v>
      </c>
      <c r="G1349" s="16">
        <v>41</v>
      </c>
      <c r="H1349" s="14" t="s">
        <v>186</v>
      </c>
      <c r="I1349" s="16">
        <v>2</v>
      </c>
      <c r="J1349" s="14" t="s">
        <v>83</v>
      </c>
      <c r="K1349" s="14" t="s">
        <v>84</v>
      </c>
      <c r="L1349" s="14" t="s">
        <v>85</v>
      </c>
      <c r="M1349" s="23">
        <v>0.65</v>
      </c>
      <c r="N1349" s="16">
        <v>8</v>
      </c>
      <c r="O1349" s="16">
        <v>6</v>
      </c>
      <c r="P1349" s="16">
        <v>0</v>
      </c>
      <c r="Q1349" s="16">
        <v>14</v>
      </c>
      <c r="R1349" s="16">
        <v>0</v>
      </c>
      <c r="S1349" s="14" t="s">
        <v>86</v>
      </c>
      <c r="T1349" s="16">
        <v>399</v>
      </c>
      <c r="U1349" s="16">
        <v>0</v>
      </c>
      <c r="V1349" s="18">
        <v>156976</v>
      </c>
      <c r="W1349" s="18">
        <v>3780</v>
      </c>
      <c r="X1349" s="18">
        <v>2229</v>
      </c>
      <c r="Y1349" s="18">
        <v>0</v>
      </c>
      <c r="Z1349" s="18">
        <v>0</v>
      </c>
      <c r="AA1349" s="18">
        <v>0</v>
      </c>
      <c r="AB1349" s="18">
        <v>0</v>
      </c>
      <c r="AC1349" s="23">
        <v>0</v>
      </c>
      <c r="AD1349" s="14" t="str">
        <f>IF(E1349=113,"Linn","Iowa ex-Linn")</f>
        <v>Iowa ex-Linn</v>
      </c>
      <c r="AE1349" s="23">
        <f>IFERROR(AB1349/W1349,"N/M")</f>
        <v>0.0</v>
      </c>
      <c r="AF1349" s="14" t="str">
        <f>B1349&amp;"|"&amp;TEXT(E1349,"000")&amp;"|"&amp;TEXT(M1349,"0.0000")</f>
        <v>2017|029|0.6500</v>
      </c>
      <c r="AG1349" s="22" t="str">
        <f>IF(AND(B1349&gt;=2015,B1349&lt;=2024,C1349=19,G1349=41,I1349=2,K1349="A",L1349="RBUP",M1349&gt;=0.5,M1349&lt;=0.85),"IN","OUT")</f>
        <v>IN</v>
      </c>
    </row>
    <row r="1350" spans="1:33">
      <c r="A1350" s="14" t="s">
        <v>187</v>
      </c>
      <c r="B1350" s="16">
        <v>2017</v>
      </c>
      <c r="C1350" s="16">
        <v>19</v>
      </c>
      <c r="D1350" s="14" t="s">
        <v>80</v>
      </c>
      <c r="E1350" s="16">
        <v>29</v>
      </c>
      <c r="F1350" s="14" t="s">
        <v>100</v>
      </c>
      <c r="G1350" s="16">
        <v>41</v>
      </c>
      <c r="H1350" s="14" t="s">
        <v>186</v>
      </c>
      <c r="I1350" s="16">
        <v>2</v>
      </c>
      <c r="J1350" s="14" t="s">
        <v>83</v>
      </c>
      <c r="K1350" s="14" t="s">
        <v>84</v>
      </c>
      <c r="L1350" s="14" t="s">
        <v>85</v>
      </c>
      <c r="M1350" s="23">
        <v>0.7</v>
      </c>
      <c r="N1350" s="16">
        <v>13</v>
      </c>
      <c r="O1350" s="16">
        <v>10</v>
      </c>
      <c r="P1350" s="16">
        <v>0</v>
      </c>
      <c r="Q1350" s="16">
        <v>11</v>
      </c>
      <c r="R1350" s="16">
        <v>0</v>
      </c>
      <c r="S1350" s="14" t="s">
        <v>86</v>
      </c>
      <c r="T1350" s="16">
        <v>610</v>
      </c>
      <c r="U1350" s="16">
        <v>0</v>
      </c>
      <c r="V1350" s="18">
        <v>300748</v>
      </c>
      <c r="W1350" s="18">
        <v>8666</v>
      </c>
      <c r="X1350" s="18">
        <v>5935</v>
      </c>
      <c r="Y1350" s="18">
        <v>0</v>
      </c>
      <c r="Z1350" s="18">
        <v>0</v>
      </c>
      <c r="AA1350" s="18">
        <v>0</v>
      </c>
      <c r="AB1350" s="18">
        <v>0</v>
      </c>
      <c r="AC1350" s="23">
        <v>0</v>
      </c>
      <c r="AD1350" s="14" t="str">
        <f>IF(E1350=113,"Linn","Iowa ex-Linn")</f>
        <v>Iowa ex-Linn</v>
      </c>
      <c r="AE1350" s="23">
        <f>IFERROR(AB1350/W1350,"N/M")</f>
        <v>0.0</v>
      </c>
      <c r="AF1350" s="14" t="str">
        <f>B1350&amp;"|"&amp;TEXT(E1350,"000")&amp;"|"&amp;TEXT(M1350,"0.0000")</f>
        <v>2017|029|0.7000</v>
      </c>
      <c r="AG1350" s="22" t="str">
        <f>IF(AND(B1350&gt;=2015,B1350&lt;=2024,C1350=19,G1350=41,I1350=2,K1350="A",L1350="RBUP",M1350&gt;=0.5,M1350&lt;=0.85),"IN","OUT")</f>
        <v>IN</v>
      </c>
    </row>
    <row r="1351" spans="1:33">
      <c r="A1351" s="14" t="s">
        <v>187</v>
      </c>
      <c r="B1351" s="16">
        <v>2017</v>
      </c>
      <c r="C1351" s="16">
        <v>19</v>
      </c>
      <c r="D1351" s="14" t="s">
        <v>80</v>
      </c>
      <c r="E1351" s="16">
        <v>29</v>
      </c>
      <c r="F1351" s="14" t="s">
        <v>100</v>
      </c>
      <c r="G1351" s="16">
        <v>41</v>
      </c>
      <c r="H1351" s="14" t="s">
        <v>186</v>
      </c>
      <c r="I1351" s="16">
        <v>2</v>
      </c>
      <c r="J1351" s="14" t="s">
        <v>83</v>
      </c>
      <c r="K1351" s="14" t="s">
        <v>84</v>
      </c>
      <c r="L1351" s="14" t="s">
        <v>85</v>
      </c>
      <c r="M1351" s="23">
        <v>0.75</v>
      </c>
      <c r="N1351" s="16">
        <v>73</v>
      </c>
      <c r="O1351" s="16">
        <v>62</v>
      </c>
      <c r="P1351" s="16">
        <v>2</v>
      </c>
      <c r="Q1351" s="16">
        <v>93</v>
      </c>
      <c r="R1351" s="16">
        <v>2</v>
      </c>
      <c r="S1351" s="14" t="s">
        <v>86</v>
      </c>
      <c r="T1351" s="16">
        <v>9296</v>
      </c>
      <c r="U1351" s="16">
        <v>0</v>
      </c>
      <c r="V1351" s="18">
        <v>5116026</v>
      </c>
      <c r="W1351" s="18">
        <v>207805</v>
      </c>
      <c r="X1351" s="18">
        <v>140384</v>
      </c>
      <c r="Y1351" s="18">
        <v>0</v>
      </c>
      <c r="Z1351" s="18">
        <v>0</v>
      </c>
      <c r="AA1351" s="18">
        <v>0</v>
      </c>
      <c r="AB1351" s="18">
        <v>1797</v>
      </c>
      <c r="AC1351" s="23">
        <v>0.01</v>
      </c>
      <c r="AD1351" s="14" t="str">
        <f>IF(E1351=113,"Linn","Iowa ex-Linn")</f>
        <v>Iowa ex-Linn</v>
      </c>
      <c r="AE1351" s="23">
        <f>IFERROR(AB1351/W1351,"N/M")</f>
        <v>0.008647530136425977</v>
      </c>
      <c r="AF1351" s="14" t="str">
        <f>B1351&amp;"|"&amp;TEXT(E1351,"000")&amp;"|"&amp;TEXT(M1351,"0.0000")</f>
        <v>2017|029|0.7500</v>
      </c>
      <c r="AG1351" s="22" t="str">
        <f>IF(AND(B1351&gt;=2015,B1351&lt;=2024,C1351=19,G1351=41,I1351=2,K1351="A",L1351="RBUP",M1351&gt;=0.5,M1351&lt;=0.85),"IN","OUT")</f>
        <v>IN</v>
      </c>
    </row>
    <row r="1352" spans="1:33">
      <c r="A1352" s="14" t="s">
        <v>187</v>
      </c>
      <c r="B1352" s="16">
        <v>2017</v>
      </c>
      <c r="C1352" s="16">
        <v>19</v>
      </c>
      <c r="D1352" s="14" t="s">
        <v>80</v>
      </c>
      <c r="E1352" s="16">
        <v>29</v>
      </c>
      <c r="F1352" s="14" t="s">
        <v>100</v>
      </c>
      <c r="G1352" s="16">
        <v>41</v>
      </c>
      <c r="H1352" s="14" t="s">
        <v>186</v>
      </c>
      <c r="I1352" s="16">
        <v>2</v>
      </c>
      <c r="J1352" s="14" t="s">
        <v>83</v>
      </c>
      <c r="K1352" s="14" t="s">
        <v>84</v>
      </c>
      <c r="L1352" s="14" t="s">
        <v>85</v>
      </c>
      <c r="M1352" s="23">
        <v>0.8</v>
      </c>
      <c r="N1352" s="16">
        <v>284</v>
      </c>
      <c r="O1352" s="16">
        <v>232</v>
      </c>
      <c r="P1352" s="16">
        <v>32</v>
      </c>
      <c r="Q1352" s="16">
        <v>281</v>
      </c>
      <c r="R1352" s="16">
        <v>34</v>
      </c>
      <c r="S1352" s="14" t="s">
        <v>86</v>
      </c>
      <c r="T1352" s="16">
        <v>51193</v>
      </c>
      <c r="U1352" s="16">
        <v>0</v>
      </c>
      <c r="V1352" s="18">
        <v>29487308</v>
      </c>
      <c r="W1352" s="18">
        <v>1580158</v>
      </c>
      <c r="X1352" s="18">
        <v>992332</v>
      </c>
      <c r="Y1352" s="18">
        <v>0</v>
      </c>
      <c r="Z1352" s="18">
        <v>0</v>
      </c>
      <c r="AA1352" s="18">
        <v>0</v>
      </c>
      <c r="AB1352" s="18">
        <v>282431</v>
      </c>
      <c r="AC1352" s="23">
        <v>0.18</v>
      </c>
      <c r="AD1352" s="14" t="str">
        <f>IF(E1352=113,"Linn","Iowa ex-Linn")</f>
        <v>Iowa ex-Linn</v>
      </c>
      <c r="AE1352" s="23">
        <f>IFERROR(AB1352/W1352,"N/M")</f>
        <v>0.17873592387596685</v>
      </c>
      <c r="AF1352" s="14" t="str">
        <f>B1352&amp;"|"&amp;TEXT(E1352,"000")&amp;"|"&amp;TEXT(M1352,"0.0000")</f>
        <v>2017|029|0.8000</v>
      </c>
      <c r="AG1352" s="22" t="str">
        <f>IF(AND(B1352&gt;=2015,B1352&lt;=2024,C1352=19,G1352=41,I1352=2,K1352="A",L1352="RBUP",M1352&gt;=0.5,M1352&lt;=0.85),"IN","OUT")</f>
        <v>IN</v>
      </c>
    </row>
    <row r="1353" spans="1:33">
      <c r="A1353" s="14" t="s">
        <v>187</v>
      </c>
      <c r="B1353" s="16">
        <v>2017</v>
      </c>
      <c r="C1353" s="16">
        <v>19</v>
      </c>
      <c r="D1353" s="14" t="s">
        <v>80</v>
      </c>
      <c r="E1353" s="16">
        <v>29</v>
      </c>
      <c r="F1353" s="14" t="s">
        <v>100</v>
      </c>
      <c r="G1353" s="16">
        <v>41</v>
      </c>
      <c r="H1353" s="14" t="s">
        <v>186</v>
      </c>
      <c r="I1353" s="16">
        <v>2</v>
      </c>
      <c r="J1353" s="14" t="s">
        <v>83</v>
      </c>
      <c r="K1353" s="14" t="s">
        <v>84</v>
      </c>
      <c r="L1353" s="14" t="s">
        <v>85</v>
      </c>
      <c r="M1353" s="23">
        <v>0.85</v>
      </c>
      <c r="N1353" s="16">
        <v>295</v>
      </c>
      <c r="O1353" s="16">
        <v>242</v>
      </c>
      <c r="P1353" s="16">
        <v>39</v>
      </c>
      <c r="Q1353" s="16">
        <v>350</v>
      </c>
      <c r="R1353" s="16">
        <v>43</v>
      </c>
      <c r="S1353" s="14" t="s">
        <v>86</v>
      </c>
      <c r="T1353" s="16">
        <v>54782</v>
      </c>
      <c r="U1353" s="16">
        <v>0</v>
      </c>
      <c r="V1353" s="18">
        <v>34229994</v>
      </c>
      <c r="W1353" s="18">
        <v>2318599</v>
      </c>
      <c r="X1353" s="18">
        <v>1129245</v>
      </c>
      <c r="Y1353" s="18">
        <v>0</v>
      </c>
      <c r="Z1353" s="18">
        <v>0</v>
      </c>
      <c r="AA1353" s="18">
        <v>0</v>
      </c>
      <c r="AB1353" s="18">
        <v>314646</v>
      </c>
      <c r="AC1353" s="23">
        <v>0.14</v>
      </c>
      <c r="AD1353" s="14" t="str">
        <f>IF(E1353=113,"Linn","Iowa ex-Linn")</f>
        <v>Iowa ex-Linn</v>
      </c>
      <c r="AE1353" s="23">
        <f>IFERROR(AB1353/W1353,"N/M")</f>
        <v>0.13570522544001787</v>
      </c>
      <c r="AF1353" s="14" t="str">
        <f>B1353&amp;"|"&amp;TEXT(E1353,"000")&amp;"|"&amp;TEXT(M1353,"0.0000")</f>
        <v>2017|029|0.8500</v>
      </c>
      <c r="AG1353" s="22" t="str">
        <f>IF(AND(B1353&gt;=2015,B1353&lt;=2024,C1353=19,G1353=41,I1353=2,K1353="A",L1353="RBUP",M1353&gt;=0.5,M1353&lt;=0.85),"IN","OUT")</f>
        <v>IN</v>
      </c>
    </row>
    <row r="1354" spans="1:33">
      <c r="A1354" s="14" t="s">
        <v>187</v>
      </c>
      <c r="B1354" s="16">
        <v>2017</v>
      </c>
      <c r="C1354" s="16">
        <v>19</v>
      </c>
      <c r="D1354" s="14" t="s">
        <v>80</v>
      </c>
      <c r="E1354" s="16">
        <v>31</v>
      </c>
      <c r="F1354" s="14" t="s">
        <v>101</v>
      </c>
      <c r="G1354" s="16">
        <v>41</v>
      </c>
      <c r="H1354" s="14" t="s">
        <v>186</v>
      </c>
      <c r="I1354" s="16">
        <v>2</v>
      </c>
      <c r="J1354" s="14" t="s">
        <v>83</v>
      </c>
      <c r="K1354" s="14" t="s">
        <v>84</v>
      </c>
      <c r="L1354" s="14" t="s">
        <v>85</v>
      </c>
      <c r="M1354" s="23">
        <v>0.5</v>
      </c>
      <c r="N1354" s="16">
        <v>1</v>
      </c>
      <c r="O1354" s="16">
        <v>1</v>
      </c>
      <c r="P1354" s="16">
        <v>0</v>
      </c>
      <c r="Q1354" s="16">
        <v>1</v>
      </c>
      <c r="R1354" s="16">
        <v>0</v>
      </c>
      <c r="S1354" s="14" t="s">
        <v>86</v>
      </c>
      <c r="T1354" s="16">
        <v>28</v>
      </c>
      <c r="U1354" s="16">
        <v>0</v>
      </c>
      <c r="V1354" s="18">
        <v>6425</v>
      </c>
      <c r="W1354" s="18">
        <v>398</v>
      </c>
      <c r="X1354" s="18">
        <v>267</v>
      </c>
      <c r="Y1354" s="18">
        <v>0</v>
      </c>
      <c r="Z1354" s="18">
        <v>0</v>
      </c>
      <c r="AA1354" s="18">
        <v>0</v>
      </c>
      <c r="AB1354" s="18">
        <v>0</v>
      </c>
      <c r="AC1354" s="23">
        <v>0</v>
      </c>
      <c r="AD1354" s="14" t="str">
        <f>IF(E1354=113,"Linn","Iowa ex-Linn")</f>
        <v>Iowa ex-Linn</v>
      </c>
      <c r="AE1354" s="23">
        <f>IFERROR(AB1354/W1354,"N/M")</f>
        <v>0.0</v>
      </c>
      <c r="AF1354" s="14" t="str">
        <f>B1354&amp;"|"&amp;TEXT(E1354,"000")&amp;"|"&amp;TEXT(M1354,"0.0000")</f>
        <v>2017|031|0.5000</v>
      </c>
      <c r="AG1354" s="22" t="str">
        <f>IF(AND(B1354&gt;=2015,B1354&lt;=2024,C1354=19,G1354=41,I1354=2,K1354="A",L1354="RBUP",M1354&gt;=0.5,M1354&lt;=0.85),"IN","OUT")</f>
        <v>IN</v>
      </c>
    </row>
    <row r="1355" spans="1:33">
      <c r="A1355" s="14" t="s">
        <v>187</v>
      </c>
      <c r="B1355" s="16">
        <v>2017</v>
      </c>
      <c r="C1355" s="16">
        <v>19</v>
      </c>
      <c r="D1355" s="14" t="s">
        <v>80</v>
      </c>
      <c r="E1355" s="16">
        <v>31</v>
      </c>
      <c r="F1355" s="14" t="s">
        <v>101</v>
      </c>
      <c r="G1355" s="16">
        <v>41</v>
      </c>
      <c r="H1355" s="14" t="s">
        <v>186</v>
      </c>
      <c r="I1355" s="16">
        <v>2</v>
      </c>
      <c r="J1355" s="14" t="s">
        <v>83</v>
      </c>
      <c r="K1355" s="14" t="s">
        <v>84</v>
      </c>
      <c r="L1355" s="14" t="s">
        <v>85</v>
      </c>
      <c r="M1355" s="23">
        <v>0.6</v>
      </c>
      <c r="N1355" s="16">
        <v>1</v>
      </c>
      <c r="O1355" s="16">
        <v>1</v>
      </c>
      <c r="P1355" s="16">
        <v>0</v>
      </c>
      <c r="Q1355" s="16">
        <v>1</v>
      </c>
      <c r="R1355" s="16">
        <v>0</v>
      </c>
      <c r="S1355" s="14" t="s">
        <v>86</v>
      </c>
      <c r="T1355" s="16">
        <v>318</v>
      </c>
      <c r="U1355" s="16">
        <v>0</v>
      </c>
      <c r="V1355" s="18">
        <v>142658</v>
      </c>
      <c r="W1355" s="18">
        <v>1068</v>
      </c>
      <c r="X1355" s="18">
        <v>683</v>
      </c>
      <c r="Y1355" s="18">
        <v>0</v>
      </c>
      <c r="Z1355" s="18">
        <v>0</v>
      </c>
      <c r="AA1355" s="18">
        <v>0</v>
      </c>
      <c r="AB1355" s="18">
        <v>0</v>
      </c>
      <c r="AC1355" s="23">
        <v>0</v>
      </c>
      <c r="AD1355" s="14" t="str">
        <f>IF(E1355=113,"Linn","Iowa ex-Linn")</f>
        <v>Iowa ex-Linn</v>
      </c>
      <c r="AE1355" s="23">
        <f>IFERROR(AB1355/W1355,"N/M")</f>
        <v>0.0</v>
      </c>
      <c r="AF1355" s="14" t="str">
        <f>B1355&amp;"|"&amp;TEXT(E1355,"000")&amp;"|"&amp;TEXT(M1355,"0.0000")</f>
        <v>2017|031|0.6000</v>
      </c>
      <c r="AG1355" s="22" t="str">
        <f>IF(AND(B1355&gt;=2015,B1355&lt;=2024,C1355=19,G1355=41,I1355=2,K1355="A",L1355="RBUP",M1355&gt;=0.5,M1355&lt;=0.85),"IN","OUT")</f>
        <v>IN</v>
      </c>
    </row>
    <row r="1356" spans="1:33">
      <c r="A1356" s="14" t="s">
        <v>187</v>
      </c>
      <c r="B1356" s="16">
        <v>2017</v>
      </c>
      <c r="C1356" s="16">
        <v>19</v>
      </c>
      <c r="D1356" s="14" t="s">
        <v>80</v>
      </c>
      <c r="E1356" s="16">
        <v>31</v>
      </c>
      <c r="F1356" s="14" t="s">
        <v>101</v>
      </c>
      <c r="G1356" s="16">
        <v>41</v>
      </c>
      <c r="H1356" s="14" t="s">
        <v>186</v>
      </c>
      <c r="I1356" s="16">
        <v>2</v>
      </c>
      <c r="J1356" s="14" t="s">
        <v>83</v>
      </c>
      <c r="K1356" s="14" t="s">
        <v>84</v>
      </c>
      <c r="L1356" s="14" t="s">
        <v>85</v>
      </c>
      <c r="M1356" s="23">
        <v>0.65</v>
      </c>
      <c r="N1356" s="16">
        <v>1</v>
      </c>
      <c r="O1356" s="16">
        <v>1</v>
      </c>
      <c r="P1356" s="16">
        <v>0</v>
      </c>
      <c r="Q1356" s="16">
        <v>2</v>
      </c>
      <c r="R1356" s="16">
        <v>0</v>
      </c>
      <c r="S1356" s="14" t="s">
        <v>86</v>
      </c>
      <c r="T1356" s="16">
        <v>75</v>
      </c>
      <c r="U1356" s="16">
        <v>0</v>
      </c>
      <c r="V1356" s="18">
        <v>39664</v>
      </c>
      <c r="W1356" s="18">
        <v>530</v>
      </c>
      <c r="X1356" s="18">
        <v>313</v>
      </c>
      <c r="Y1356" s="18">
        <v>0</v>
      </c>
      <c r="Z1356" s="18">
        <v>0</v>
      </c>
      <c r="AA1356" s="18">
        <v>0</v>
      </c>
      <c r="AB1356" s="18">
        <v>0</v>
      </c>
      <c r="AC1356" s="23">
        <v>0</v>
      </c>
      <c r="AD1356" s="14" t="str">
        <f>IF(E1356=113,"Linn","Iowa ex-Linn")</f>
        <v>Iowa ex-Linn</v>
      </c>
      <c r="AE1356" s="23">
        <f>IFERROR(AB1356/W1356,"N/M")</f>
        <v>0.0</v>
      </c>
      <c r="AF1356" s="14" t="str">
        <f>B1356&amp;"|"&amp;TEXT(E1356,"000")&amp;"|"&amp;TEXT(M1356,"0.0000")</f>
        <v>2017|031|0.6500</v>
      </c>
      <c r="AG1356" s="22" t="str">
        <f>IF(AND(B1356&gt;=2015,B1356&lt;=2024,C1356=19,G1356=41,I1356=2,K1356="A",L1356="RBUP",M1356&gt;=0.5,M1356&lt;=0.85),"IN","OUT")</f>
        <v>IN</v>
      </c>
    </row>
    <row r="1357" spans="1:33">
      <c r="A1357" s="14" t="s">
        <v>187</v>
      </c>
      <c r="B1357" s="16">
        <v>2017</v>
      </c>
      <c r="C1357" s="16">
        <v>19</v>
      </c>
      <c r="D1357" s="14" t="s">
        <v>80</v>
      </c>
      <c r="E1357" s="16">
        <v>31</v>
      </c>
      <c r="F1357" s="14" t="s">
        <v>101</v>
      </c>
      <c r="G1357" s="16">
        <v>41</v>
      </c>
      <c r="H1357" s="14" t="s">
        <v>186</v>
      </c>
      <c r="I1357" s="16">
        <v>2</v>
      </c>
      <c r="J1357" s="14" t="s">
        <v>83</v>
      </c>
      <c r="K1357" s="14" t="s">
        <v>84</v>
      </c>
      <c r="L1357" s="14" t="s">
        <v>85</v>
      </c>
      <c r="M1357" s="23">
        <v>0.7</v>
      </c>
      <c r="N1357" s="16">
        <v>16</v>
      </c>
      <c r="O1357" s="16">
        <v>13</v>
      </c>
      <c r="P1357" s="16">
        <v>0</v>
      </c>
      <c r="Q1357" s="16">
        <v>13</v>
      </c>
      <c r="R1357" s="16">
        <v>0</v>
      </c>
      <c r="S1357" s="14" t="s">
        <v>86</v>
      </c>
      <c r="T1357" s="16">
        <v>1439</v>
      </c>
      <c r="U1357" s="16">
        <v>0</v>
      </c>
      <c r="V1357" s="18">
        <v>789687</v>
      </c>
      <c r="W1357" s="18">
        <v>16359</v>
      </c>
      <c r="X1357" s="18">
        <v>12173</v>
      </c>
      <c r="Y1357" s="18">
        <v>0</v>
      </c>
      <c r="Z1357" s="18">
        <v>0</v>
      </c>
      <c r="AA1357" s="18">
        <v>0</v>
      </c>
      <c r="AB1357" s="18">
        <v>0</v>
      </c>
      <c r="AC1357" s="23">
        <v>0</v>
      </c>
      <c r="AD1357" s="14" t="str">
        <f>IF(E1357=113,"Linn","Iowa ex-Linn")</f>
        <v>Iowa ex-Linn</v>
      </c>
      <c r="AE1357" s="23">
        <f>IFERROR(AB1357/W1357,"N/M")</f>
        <v>0.0</v>
      </c>
      <c r="AF1357" s="14" t="str">
        <f>B1357&amp;"|"&amp;TEXT(E1357,"000")&amp;"|"&amp;TEXT(M1357,"0.0000")</f>
        <v>2017|031|0.7000</v>
      </c>
      <c r="AG1357" s="22" t="str">
        <f>IF(AND(B1357&gt;=2015,B1357&lt;=2024,C1357=19,G1357=41,I1357=2,K1357="A",L1357="RBUP",M1357&gt;=0.5,M1357&lt;=0.85),"IN","OUT")</f>
        <v>IN</v>
      </c>
    </row>
    <row r="1358" spans="1:33">
      <c r="A1358" s="14" t="s">
        <v>187</v>
      </c>
      <c r="B1358" s="16">
        <v>2017</v>
      </c>
      <c r="C1358" s="16">
        <v>19</v>
      </c>
      <c r="D1358" s="14" t="s">
        <v>80</v>
      </c>
      <c r="E1358" s="16">
        <v>31</v>
      </c>
      <c r="F1358" s="14" t="s">
        <v>101</v>
      </c>
      <c r="G1358" s="16">
        <v>41</v>
      </c>
      <c r="H1358" s="14" t="s">
        <v>186</v>
      </c>
      <c r="I1358" s="16">
        <v>2</v>
      </c>
      <c r="J1358" s="14" t="s">
        <v>83</v>
      </c>
      <c r="K1358" s="14" t="s">
        <v>84</v>
      </c>
      <c r="L1358" s="14" t="s">
        <v>85</v>
      </c>
      <c r="M1358" s="23">
        <v>0.75</v>
      </c>
      <c r="N1358" s="16">
        <v>81</v>
      </c>
      <c r="O1358" s="16">
        <v>62</v>
      </c>
      <c r="P1358" s="16">
        <v>0</v>
      </c>
      <c r="Q1358" s="16">
        <v>86</v>
      </c>
      <c r="R1358" s="16">
        <v>0</v>
      </c>
      <c r="S1358" s="14" t="s">
        <v>86</v>
      </c>
      <c r="T1358" s="16">
        <v>7656</v>
      </c>
      <c r="U1358" s="16">
        <v>0</v>
      </c>
      <c r="V1358" s="18">
        <v>4544700</v>
      </c>
      <c r="W1358" s="18">
        <v>144229</v>
      </c>
      <c r="X1358" s="18">
        <v>92914</v>
      </c>
      <c r="Y1358" s="18">
        <v>0</v>
      </c>
      <c r="Z1358" s="18">
        <v>0</v>
      </c>
      <c r="AA1358" s="18">
        <v>0</v>
      </c>
      <c r="AB1358" s="18">
        <v>0</v>
      </c>
      <c r="AC1358" s="23">
        <v>0</v>
      </c>
      <c r="AD1358" s="14" t="str">
        <f>IF(E1358=113,"Linn","Iowa ex-Linn")</f>
        <v>Iowa ex-Linn</v>
      </c>
      <c r="AE1358" s="23">
        <f>IFERROR(AB1358/W1358,"N/M")</f>
        <v>0.0</v>
      </c>
      <c r="AF1358" s="14" t="str">
        <f>B1358&amp;"|"&amp;TEXT(E1358,"000")&amp;"|"&amp;TEXT(M1358,"0.0000")</f>
        <v>2017|031|0.7500</v>
      </c>
      <c r="AG1358" s="22" t="str">
        <f>IF(AND(B1358&gt;=2015,B1358&lt;=2024,C1358=19,G1358=41,I1358=2,K1358="A",L1358="RBUP",M1358&gt;=0.5,M1358&lt;=0.85),"IN","OUT")</f>
        <v>IN</v>
      </c>
    </row>
    <row r="1359" spans="1:33">
      <c r="A1359" s="14" t="s">
        <v>187</v>
      </c>
      <c r="B1359" s="16">
        <v>2017</v>
      </c>
      <c r="C1359" s="16">
        <v>19</v>
      </c>
      <c r="D1359" s="14" t="s">
        <v>80</v>
      </c>
      <c r="E1359" s="16">
        <v>31</v>
      </c>
      <c r="F1359" s="14" t="s">
        <v>101</v>
      </c>
      <c r="G1359" s="16">
        <v>41</v>
      </c>
      <c r="H1359" s="14" t="s">
        <v>186</v>
      </c>
      <c r="I1359" s="16">
        <v>2</v>
      </c>
      <c r="J1359" s="14" t="s">
        <v>83</v>
      </c>
      <c r="K1359" s="14" t="s">
        <v>84</v>
      </c>
      <c r="L1359" s="14" t="s">
        <v>85</v>
      </c>
      <c r="M1359" s="23">
        <v>0.8</v>
      </c>
      <c r="N1359" s="16">
        <v>247</v>
      </c>
      <c r="O1359" s="16">
        <v>204</v>
      </c>
      <c r="P1359" s="16">
        <v>5</v>
      </c>
      <c r="Q1359" s="16">
        <v>315</v>
      </c>
      <c r="R1359" s="16">
        <v>5</v>
      </c>
      <c r="S1359" s="14" t="s">
        <v>86</v>
      </c>
      <c r="T1359" s="16">
        <v>38971</v>
      </c>
      <c r="U1359" s="16">
        <v>0</v>
      </c>
      <c r="V1359" s="18">
        <v>24390935</v>
      </c>
      <c r="W1359" s="18">
        <v>1108088</v>
      </c>
      <c r="X1359" s="18">
        <v>653597</v>
      </c>
      <c r="Y1359" s="18">
        <v>0</v>
      </c>
      <c r="Z1359" s="18">
        <v>0</v>
      </c>
      <c r="AA1359" s="18">
        <v>0</v>
      </c>
      <c r="AB1359" s="18">
        <v>15423</v>
      </c>
      <c r="AC1359" s="23">
        <v>0.01</v>
      </c>
      <c r="AD1359" s="14" t="str">
        <f>IF(E1359=113,"Linn","Iowa ex-Linn")</f>
        <v>Iowa ex-Linn</v>
      </c>
      <c r="AE1359" s="23">
        <f>IFERROR(AB1359/W1359,"N/M")</f>
        <v>0.013918569644288179</v>
      </c>
      <c r="AF1359" s="14" t="str">
        <f>B1359&amp;"|"&amp;TEXT(E1359,"000")&amp;"|"&amp;TEXT(M1359,"0.0000")</f>
        <v>2017|031|0.8000</v>
      </c>
      <c r="AG1359" s="22" t="str">
        <f>IF(AND(B1359&gt;=2015,B1359&lt;=2024,C1359=19,G1359=41,I1359=2,K1359="A",L1359="RBUP",M1359&gt;=0.5,M1359&lt;=0.85),"IN","OUT")</f>
        <v>IN</v>
      </c>
    </row>
    <row r="1360" spans="1:33">
      <c r="A1360" s="14" t="s">
        <v>187</v>
      </c>
      <c r="B1360" s="16">
        <v>2017</v>
      </c>
      <c r="C1360" s="16">
        <v>19</v>
      </c>
      <c r="D1360" s="14" t="s">
        <v>80</v>
      </c>
      <c r="E1360" s="16">
        <v>31</v>
      </c>
      <c r="F1360" s="14" t="s">
        <v>101</v>
      </c>
      <c r="G1360" s="16">
        <v>41</v>
      </c>
      <c r="H1360" s="14" t="s">
        <v>186</v>
      </c>
      <c r="I1360" s="16">
        <v>2</v>
      </c>
      <c r="J1360" s="14" t="s">
        <v>83</v>
      </c>
      <c r="K1360" s="14" t="s">
        <v>84</v>
      </c>
      <c r="L1360" s="14" t="s">
        <v>85</v>
      </c>
      <c r="M1360" s="23">
        <v>0.85</v>
      </c>
      <c r="N1360" s="16">
        <v>382</v>
      </c>
      <c r="O1360" s="16">
        <v>332</v>
      </c>
      <c r="P1360" s="16">
        <v>10</v>
      </c>
      <c r="Q1360" s="16">
        <v>523</v>
      </c>
      <c r="R1360" s="16">
        <v>13</v>
      </c>
      <c r="S1360" s="14" t="s">
        <v>86</v>
      </c>
      <c r="T1360" s="16">
        <v>83659</v>
      </c>
      <c r="U1360" s="16">
        <v>0</v>
      </c>
      <c r="V1360" s="18">
        <v>56204797</v>
      </c>
      <c r="W1360" s="18">
        <v>3251507</v>
      </c>
      <c r="X1360" s="18">
        <v>1553545</v>
      </c>
      <c r="Y1360" s="18">
        <v>0</v>
      </c>
      <c r="Z1360" s="18">
        <v>0</v>
      </c>
      <c r="AA1360" s="18">
        <v>0</v>
      </c>
      <c r="AB1360" s="18">
        <v>74612</v>
      </c>
      <c r="AC1360" s="23">
        <v>0.02</v>
      </c>
      <c r="AD1360" s="14" t="str">
        <f>IF(E1360=113,"Linn","Iowa ex-Linn")</f>
        <v>Iowa ex-Linn</v>
      </c>
      <c r="AE1360" s="23">
        <f>IFERROR(AB1360/W1360,"N/M")</f>
        <v>0.022946898161375632</v>
      </c>
      <c r="AF1360" s="14" t="str">
        <f>B1360&amp;"|"&amp;TEXT(E1360,"000")&amp;"|"&amp;TEXT(M1360,"0.0000")</f>
        <v>2017|031|0.8500</v>
      </c>
      <c r="AG1360" s="22" t="str">
        <f>IF(AND(B1360&gt;=2015,B1360&lt;=2024,C1360=19,G1360=41,I1360=2,K1360="A",L1360="RBUP",M1360&gt;=0.5,M1360&lt;=0.85),"IN","OUT")</f>
        <v>IN</v>
      </c>
    </row>
    <row r="1361" spans="1:33">
      <c r="A1361" s="14" t="s">
        <v>187</v>
      </c>
      <c r="B1361" s="16">
        <v>2017</v>
      </c>
      <c r="C1361" s="16">
        <v>19</v>
      </c>
      <c r="D1361" s="14" t="s">
        <v>80</v>
      </c>
      <c r="E1361" s="16">
        <v>33</v>
      </c>
      <c r="F1361" s="14" t="s">
        <v>102</v>
      </c>
      <c r="G1361" s="16">
        <v>41</v>
      </c>
      <c r="H1361" s="14" t="s">
        <v>186</v>
      </c>
      <c r="I1361" s="16">
        <v>2</v>
      </c>
      <c r="J1361" s="14" t="s">
        <v>83</v>
      </c>
      <c r="K1361" s="14" t="s">
        <v>84</v>
      </c>
      <c r="L1361" s="14" t="s">
        <v>85</v>
      </c>
      <c r="M1361" s="23">
        <v>0.6</v>
      </c>
      <c r="N1361" s="16">
        <v>1</v>
      </c>
      <c r="O1361" s="16">
        <v>1</v>
      </c>
      <c r="P1361" s="16">
        <v>0</v>
      </c>
      <c r="Q1361" s="16">
        <v>1</v>
      </c>
      <c r="R1361" s="16">
        <v>0</v>
      </c>
      <c r="S1361" s="14" t="s">
        <v>86</v>
      </c>
      <c r="T1361" s="16">
        <v>57</v>
      </c>
      <c r="U1361" s="16">
        <v>0</v>
      </c>
      <c r="V1361" s="18">
        <v>25449</v>
      </c>
      <c r="W1361" s="18">
        <v>400</v>
      </c>
      <c r="X1361" s="18">
        <v>320</v>
      </c>
      <c r="Y1361" s="18">
        <v>0</v>
      </c>
      <c r="Z1361" s="18">
        <v>0</v>
      </c>
      <c r="AA1361" s="18">
        <v>0</v>
      </c>
      <c r="AB1361" s="18">
        <v>0</v>
      </c>
      <c r="AC1361" s="23">
        <v>0</v>
      </c>
      <c r="AD1361" s="14" t="str">
        <f>IF(E1361=113,"Linn","Iowa ex-Linn")</f>
        <v>Iowa ex-Linn</v>
      </c>
      <c r="AE1361" s="23">
        <f>IFERROR(AB1361/W1361,"N/M")</f>
        <v>0.0</v>
      </c>
      <c r="AF1361" s="14" t="str">
        <f>B1361&amp;"|"&amp;TEXT(E1361,"000")&amp;"|"&amp;TEXT(M1361,"0.0000")</f>
        <v>2017|033|0.6000</v>
      </c>
      <c r="AG1361" s="22" t="str">
        <f>IF(AND(B1361&gt;=2015,B1361&lt;=2024,C1361=19,G1361=41,I1361=2,K1361="A",L1361="RBUP",M1361&gt;=0.5,M1361&lt;=0.85),"IN","OUT")</f>
        <v>IN</v>
      </c>
    </row>
    <row r="1362" spans="1:33">
      <c r="A1362" s="14" t="s">
        <v>187</v>
      </c>
      <c r="B1362" s="16">
        <v>2017</v>
      </c>
      <c r="C1362" s="16">
        <v>19</v>
      </c>
      <c r="D1362" s="14" t="s">
        <v>80</v>
      </c>
      <c r="E1362" s="16">
        <v>33</v>
      </c>
      <c r="F1362" s="14" t="s">
        <v>102</v>
      </c>
      <c r="G1362" s="16">
        <v>41</v>
      </c>
      <c r="H1362" s="14" t="s">
        <v>186</v>
      </c>
      <c r="I1362" s="16">
        <v>2</v>
      </c>
      <c r="J1362" s="14" t="s">
        <v>83</v>
      </c>
      <c r="K1362" s="14" t="s">
        <v>84</v>
      </c>
      <c r="L1362" s="14" t="s">
        <v>85</v>
      </c>
      <c r="M1362" s="23">
        <v>0.65</v>
      </c>
      <c r="N1362" s="16">
        <v>3</v>
      </c>
      <c r="O1362" s="16">
        <v>3</v>
      </c>
      <c r="P1362" s="16">
        <v>0</v>
      </c>
      <c r="Q1362" s="16">
        <v>3</v>
      </c>
      <c r="R1362" s="16">
        <v>0</v>
      </c>
      <c r="S1362" s="14" t="s">
        <v>86</v>
      </c>
      <c r="T1362" s="16">
        <v>89</v>
      </c>
      <c r="U1362" s="16">
        <v>0</v>
      </c>
      <c r="V1362" s="18">
        <v>42457</v>
      </c>
      <c r="W1362" s="18">
        <v>801</v>
      </c>
      <c r="X1362" s="18">
        <v>473</v>
      </c>
      <c r="Y1362" s="18">
        <v>0</v>
      </c>
      <c r="Z1362" s="18">
        <v>0</v>
      </c>
      <c r="AA1362" s="18">
        <v>0</v>
      </c>
      <c r="AB1362" s="18">
        <v>0</v>
      </c>
      <c r="AC1362" s="23">
        <v>0</v>
      </c>
      <c r="AD1362" s="14" t="str">
        <f>IF(E1362=113,"Linn","Iowa ex-Linn")</f>
        <v>Iowa ex-Linn</v>
      </c>
      <c r="AE1362" s="23">
        <f>IFERROR(AB1362/W1362,"N/M")</f>
        <v>0.0</v>
      </c>
      <c r="AF1362" s="14" t="str">
        <f>B1362&amp;"|"&amp;TEXT(E1362,"000")&amp;"|"&amp;TEXT(M1362,"0.0000")</f>
        <v>2017|033|0.6500</v>
      </c>
      <c r="AG1362" s="22" t="str">
        <f>IF(AND(B1362&gt;=2015,B1362&lt;=2024,C1362=19,G1362=41,I1362=2,K1362="A",L1362="RBUP",M1362&gt;=0.5,M1362&lt;=0.85),"IN","OUT")</f>
        <v>IN</v>
      </c>
    </row>
    <row r="1363" spans="1:33">
      <c r="A1363" s="14" t="s">
        <v>187</v>
      </c>
      <c r="B1363" s="16">
        <v>2017</v>
      </c>
      <c r="C1363" s="16">
        <v>19</v>
      </c>
      <c r="D1363" s="14" t="s">
        <v>80</v>
      </c>
      <c r="E1363" s="16">
        <v>33</v>
      </c>
      <c r="F1363" s="14" t="s">
        <v>102</v>
      </c>
      <c r="G1363" s="16">
        <v>41</v>
      </c>
      <c r="H1363" s="14" t="s">
        <v>186</v>
      </c>
      <c r="I1363" s="16">
        <v>2</v>
      </c>
      <c r="J1363" s="14" t="s">
        <v>83</v>
      </c>
      <c r="K1363" s="14" t="s">
        <v>84</v>
      </c>
      <c r="L1363" s="14" t="s">
        <v>85</v>
      </c>
      <c r="M1363" s="23">
        <v>0.7</v>
      </c>
      <c r="N1363" s="16">
        <v>10</v>
      </c>
      <c r="O1363" s="16">
        <v>8</v>
      </c>
      <c r="P1363" s="16">
        <v>0</v>
      </c>
      <c r="Q1363" s="16">
        <v>11</v>
      </c>
      <c r="R1363" s="16">
        <v>0</v>
      </c>
      <c r="S1363" s="14" t="s">
        <v>86</v>
      </c>
      <c r="T1363" s="16">
        <v>1009</v>
      </c>
      <c r="U1363" s="16">
        <v>0</v>
      </c>
      <c r="V1363" s="18">
        <v>525687</v>
      </c>
      <c r="W1363" s="18">
        <v>13307</v>
      </c>
      <c r="X1363" s="18">
        <v>9654</v>
      </c>
      <c r="Y1363" s="18">
        <v>0</v>
      </c>
      <c r="Z1363" s="18">
        <v>0</v>
      </c>
      <c r="AA1363" s="18">
        <v>0</v>
      </c>
      <c r="AB1363" s="18">
        <v>0</v>
      </c>
      <c r="AC1363" s="23">
        <v>0</v>
      </c>
      <c r="AD1363" s="14" t="str">
        <f>IF(E1363=113,"Linn","Iowa ex-Linn")</f>
        <v>Iowa ex-Linn</v>
      </c>
      <c r="AE1363" s="23">
        <f>IFERROR(AB1363/W1363,"N/M")</f>
        <v>0.0</v>
      </c>
      <c r="AF1363" s="14" t="str">
        <f>B1363&amp;"|"&amp;TEXT(E1363,"000")&amp;"|"&amp;TEXT(M1363,"0.0000")</f>
        <v>2017|033|0.7000</v>
      </c>
      <c r="AG1363" s="22" t="str">
        <f>IF(AND(B1363&gt;=2015,B1363&lt;=2024,C1363=19,G1363=41,I1363=2,K1363="A",L1363="RBUP",M1363&gt;=0.5,M1363&lt;=0.85),"IN","OUT")</f>
        <v>IN</v>
      </c>
    </row>
    <row r="1364" spans="1:33">
      <c r="A1364" s="14" t="s">
        <v>187</v>
      </c>
      <c r="B1364" s="16">
        <v>2017</v>
      </c>
      <c r="C1364" s="16">
        <v>19</v>
      </c>
      <c r="D1364" s="14" t="s">
        <v>80</v>
      </c>
      <c r="E1364" s="16">
        <v>33</v>
      </c>
      <c r="F1364" s="14" t="s">
        <v>102</v>
      </c>
      <c r="G1364" s="16">
        <v>41</v>
      </c>
      <c r="H1364" s="14" t="s">
        <v>186</v>
      </c>
      <c r="I1364" s="16">
        <v>2</v>
      </c>
      <c r="J1364" s="14" t="s">
        <v>83</v>
      </c>
      <c r="K1364" s="14" t="s">
        <v>84</v>
      </c>
      <c r="L1364" s="14" t="s">
        <v>85</v>
      </c>
      <c r="M1364" s="23">
        <v>0.75</v>
      </c>
      <c r="N1364" s="16">
        <v>64</v>
      </c>
      <c r="O1364" s="16">
        <v>51</v>
      </c>
      <c r="P1364" s="16">
        <v>4</v>
      </c>
      <c r="Q1364" s="16">
        <v>64</v>
      </c>
      <c r="R1364" s="16">
        <v>6</v>
      </c>
      <c r="S1364" s="14" t="s">
        <v>86</v>
      </c>
      <c r="T1364" s="16">
        <v>7030</v>
      </c>
      <c r="U1364" s="16">
        <v>0</v>
      </c>
      <c r="V1364" s="18">
        <v>3962755</v>
      </c>
      <c r="W1364" s="18">
        <v>154347</v>
      </c>
      <c r="X1364" s="18">
        <v>101241</v>
      </c>
      <c r="Y1364" s="18">
        <v>0</v>
      </c>
      <c r="Z1364" s="18">
        <v>0</v>
      </c>
      <c r="AA1364" s="18">
        <v>0</v>
      </c>
      <c r="AB1364" s="18">
        <v>13031</v>
      </c>
      <c r="AC1364" s="23">
        <v>0.08</v>
      </c>
      <c r="AD1364" s="14" t="str">
        <f>IF(E1364=113,"Linn","Iowa ex-Linn")</f>
        <v>Iowa ex-Linn</v>
      </c>
      <c r="AE1364" s="23">
        <f>IFERROR(AB1364/W1364,"N/M")</f>
        <v>0.08442664904403714</v>
      </c>
      <c r="AF1364" s="14" t="str">
        <f>B1364&amp;"|"&amp;TEXT(E1364,"000")&amp;"|"&amp;TEXT(M1364,"0.0000")</f>
        <v>2017|033|0.7500</v>
      </c>
      <c r="AG1364" s="22" t="str">
        <f>IF(AND(B1364&gt;=2015,B1364&lt;=2024,C1364=19,G1364=41,I1364=2,K1364="A",L1364="RBUP",M1364&gt;=0.5,M1364&lt;=0.85),"IN","OUT")</f>
        <v>IN</v>
      </c>
    </row>
    <row r="1365" spans="1:33">
      <c r="A1365" s="14" t="s">
        <v>187</v>
      </c>
      <c r="B1365" s="16">
        <v>2017</v>
      </c>
      <c r="C1365" s="16">
        <v>19</v>
      </c>
      <c r="D1365" s="14" t="s">
        <v>80</v>
      </c>
      <c r="E1365" s="16">
        <v>33</v>
      </c>
      <c r="F1365" s="14" t="s">
        <v>102</v>
      </c>
      <c r="G1365" s="16">
        <v>41</v>
      </c>
      <c r="H1365" s="14" t="s">
        <v>186</v>
      </c>
      <c r="I1365" s="16">
        <v>2</v>
      </c>
      <c r="J1365" s="14" t="s">
        <v>83</v>
      </c>
      <c r="K1365" s="14" t="s">
        <v>84</v>
      </c>
      <c r="L1365" s="14" t="s">
        <v>85</v>
      </c>
      <c r="M1365" s="23">
        <v>0.8</v>
      </c>
      <c r="N1365" s="16">
        <v>280</v>
      </c>
      <c r="O1365" s="16">
        <v>237</v>
      </c>
      <c r="P1365" s="16">
        <v>22</v>
      </c>
      <c r="Q1365" s="16">
        <v>385</v>
      </c>
      <c r="R1365" s="16">
        <v>27</v>
      </c>
      <c r="S1365" s="14" t="s">
        <v>86</v>
      </c>
      <c r="T1365" s="16">
        <v>55111</v>
      </c>
      <c r="U1365" s="16">
        <v>0</v>
      </c>
      <c r="V1365" s="18">
        <v>32367922</v>
      </c>
      <c r="W1365" s="18">
        <v>1688847</v>
      </c>
      <c r="X1365" s="18">
        <v>1002279</v>
      </c>
      <c r="Y1365" s="18">
        <v>0</v>
      </c>
      <c r="Z1365" s="18">
        <v>0</v>
      </c>
      <c r="AA1365" s="18">
        <v>0</v>
      </c>
      <c r="AB1365" s="18">
        <v>52716</v>
      </c>
      <c r="AC1365" s="23">
        <v>0.03</v>
      </c>
      <c r="AD1365" s="14" t="str">
        <f>IF(E1365=113,"Linn","Iowa ex-Linn")</f>
        <v>Iowa ex-Linn</v>
      </c>
      <c r="AE1365" s="23">
        <f>IFERROR(AB1365/W1365,"N/M")</f>
        <v>0.031214195246816318</v>
      </c>
      <c r="AF1365" s="14" t="str">
        <f>B1365&amp;"|"&amp;TEXT(E1365,"000")&amp;"|"&amp;TEXT(M1365,"0.0000")</f>
        <v>2017|033|0.8000</v>
      </c>
      <c r="AG1365" s="22" t="str">
        <f>IF(AND(B1365&gt;=2015,B1365&lt;=2024,C1365=19,G1365=41,I1365=2,K1365="A",L1365="RBUP",M1365&gt;=0.5,M1365&lt;=0.85),"IN","OUT")</f>
        <v>IN</v>
      </c>
    </row>
    <row r="1366" spans="1:33">
      <c r="A1366" s="14" t="s">
        <v>187</v>
      </c>
      <c r="B1366" s="16">
        <v>2017</v>
      </c>
      <c r="C1366" s="16">
        <v>19</v>
      </c>
      <c r="D1366" s="14" t="s">
        <v>80</v>
      </c>
      <c r="E1366" s="16">
        <v>33</v>
      </c>
      <c r="F1366" s="14" t="s">
        <v>102</v>
      </c>
      <c r="G1366" s="16">
        <v>41</v>
      </c>
      <c r="H1366" s="14" t="s">
        <v>186</v>
      </c>
      <c r="I1366" s="16">
        <v>2</v>
      </c>
      <c r="J1366" s="14" t="s">
        <v>83</v>
      </c>
      <c r="K1366" s="14" t="s">
        <v>84</v>
      </c>
      <c r="L1366" s="14" t="s">
        <v>85</v>
      </c>
      <c r="M1366" s="23">
        <v>0.85</v>
      </c>
      <c r="N1366" s="16">
        <v>354</v>
      </c>
      <c r="O1366" s="16">
        <v>290</v>
      </c>
      <c r="P1366" s="16">
        <v>64</v>
      </c>
      <c r="Q1366" s="16">
        <v>609</v>
      </c>
      <c r="R1366" s="16">
        <v>95</v>
      </c>
      <c r="S1366" s="14" t="s">
        <v>86</v>
      </c>
      <c r="T1366" s="16">
        <v>84754</v>
      </c>
      <c r="U1366" s="16">
        <v>0</v>
      </c>
      <c r="V1366" s="18">
        <v>53502983</v>
      </c>
      <c r="W1366" s="18">
        <v>3554123</v>
      </c>
      <c r="X1366" s="18">
        <v>1607088</v>
      </c>
      <c r="Y1366" s="18">
        <v>0</v>
      </c>
      <c r="Z1366" s="18">
        <v>0</v>
      </c>
      <c r="AA1366" s="18">
        <v>0</v>
      </c>
      <c r="AB1366" s="18">
        <v>509089</v>
      </c>
      <c r="AC1366" s="23">
        <v>0.14</v>
      </c>
      <c r="AD1366" s="14" t="str">
        <f>IF(E1366=113,"Linn","Iowa ex-Linn")</f>
        <v>Iowa ex-Linn</v>
      </c>
      <c r="AE1366" s="23">
        <f>IFERROR(AB1366/W1366,"N/M")</f>
        <v>0.14323899313557803</v>
      </c>
      <c r="AF1366" s="14" t="str">
        <f>B1366&amp;"|"&amp;TEXT(E1366,"000")&amp;"|"&amp;TEXT(M1366,"0.0000")</f>
        <v>2017|033|0.8500</v>
      </c>
      <c r="AG1366" s="22" t="str">
        <f>IF(AND(B1366&gt;=2015,B1366&lt;=2024,C1366=19,G1366=41,I1366=2,K1366="A",L1366="RBUP",M1366&gt;=0.5,M1366&lt;=0.85),"IN","OUT")</f>
        <v>IN</v>
      </c>
    </row>
    <row r="1367" spans="1:33">
      <c r="A1367" s="14" t="s">
        <v>187</v>
      </c>
      <c r="B1367" s="16">
        <v>2017</v>
      </c>
      <c r="C1367" s="16">
        <v>19</v>
      </c>
      <c r="D1367" s="14" t="s">
        <v>80</v>
      </c>
      <c r="E1367" s="16">
        <v>35</v>
      </c>
      <c r="F1367" s="14" t="s">
        <v>103</v>
      </c>
      <c r="G1367" s="16">
        <v>41</v>
      </c>
      <c r="H1367" s="14" t="s">
        <v>186</v>
      </c>
      <c r="I1367" s="16">
        <v>2</v>
      </c>
      <c r="J1367" s="14" t="s">
        <v>83</v>
      </c>
      <c r="K1367" s="14" t="s">
        <v>84</v>
      </c>
      <c r="L1367" s="14" t="s">
        <v>85</v>
      </c>
      <c r="M1367" s="23">
        <v>0.65</v>
      </c>
      <c r="N1367" s="16">
        <v>4</v>
      </c>
      <c r="O1367" s="16">
        <v>4</v>
      </c>
      <c r="P1367" s="16">
        <v>0</v>
      </c>
      <c r="Q1367" s="16">
        <v>4</v>
      </c>
      <c r="R1367" s="16">
        <v>0</v>
      </c>
      <c r="S1367" s="14" t="s">
        <v>86</v>
      </c>
      <c r="T1367" s="16">
        <v>357</v>
      </c>
      <c r="U1367" s="16">
        <v>0</v>
      </c>
      <c r="V1367" s="18">
        <v>184886</v>
      </c>
      <c r="W1367" s="18">
        <v>3428</v>
      </c>
      <c r="X1367" s="18">
        <v>2252</v>
      </c>
      <c r="Y1367" s="18">
        <v>0</v>
      </c>
      <c r="Z1367" s="18">
        <v>0</v>
      </c>
      <c r="AA1367" s="18">
        <v>0</v>
      </c>
      <c r="AB1367" s="18">
        <v>0</v>
      </c>
      <c r="AC1367" s="23">
        <v>0</v>
      </c>
      <c r="AD1367" s="14" t="str">
        <f>IF(E1367=113,"Linn","Iowa ex-Linn")</f>
        <v>Iowa ex-Linn</v>
      </c>
      <c r="AE1367" s="23">
        <f>IFERROR(AB1367/W1367,"N/M")</f>
        <v>0.0</v>
      </c>
      <c r="AF1367" s="14" t="str">
        <f>B1367&amp;"|"&amp;TEXT(E1367,"000")&amp;"|"&amp;TEXT(M1367,"0.0000")</f>
        <v>2017|035|0.6500</v>
      </c>
      <c r="AG1367" s="22" t="str">
        <f>IF(AND(B1367&gt;=2015,B1367&lt;=2024,C1367=19,G1367=41,I1367=2,K1367="A",L1367="RBUP",M1367&gt;=0.5,M1367&lt;=0.85),"IN","OUT")</f>
        <v>IN</v>
      </c>
    </row>
    <row r="1368" spans="1:33">
      <c r="A1368" s="14" t="s">
        <v>187</v>
      </c>
      <c r="B1368" s="16">
        <v>2017</v>
      </c>
      <c r="C1368" s="16">
        <v>19</v>
      </c>
      <c r="D1368" s="14" t="s">
        <v>80</v>
      </c>
      <c r="E1368" s="16">
        <v>35</v>
      </c>
      <c r="F1368" s="14" t="s">
        <v>103</v>
      </c>
      <c r="G1368" s="16">
        <v>41</v>
      </c>
      <c r="H1368" s="14" t="s">
        <v>186</v>
      </c>
      <c r="I1368" s="16">
        <v>2</v>
      </c>
      <c r="J1368" s="14" t="s">
        <v>83</v>
      </c>
      <c r="K1368" s="14" t="s">
        <v>84</v>
      </c>
      <c r="L1368" s="14" t="s">
        <v>85</v>
      </c>
      <c r="M1368" s="23">
        <v>0.7</v>
      </c>
      <c r="N1368" s="16">
        <v>28</v>
      </c>
      <c r="O1368" s="16">
        <v>25</v>
      </c>
      <c r="P1368" s="16">
        <v>2</v>
      </c>
      <c r="Q1368" s="16">
        <v>43</v>
      </c>
      <c r="R1368" s="16">
        <v>2</v>
      </c>
      <c r="S1368" s="14" t="s">
        <v>86</v>
      </c>
      <c r="T1368" s="16">
        <v>3395</v>
      </c>
      <c r="U1368" s="16">
        <v>0</v>
      </c>
      <c r="V1368" s="18">
        <v>1902789</v>
      </c>
      <c r="W1368" s="18">
        <v>49312</v>
      </c>
      <c r="X1368" s="18">
        <v>30920</v>
      </c>
      <c r="Y1368" s="18">
        <v>0</v>
      </c>
      <c r="Z1368" s="18">
        <v>0</v>
      </c>
      <c r="AA1368" s="18">
        <v>0</v>
      </c>
      <c r="AB1368" s="18">
        <v>846</v>
      </c>
      <c r="AC1368" s="23">
        <v>0.02</v>
      </c>
      <c r="AD1368" s="14" t="str">
        <f>IF(E1368=113,"Linn","Iowa ex-Linn")</f>
        <v>Iowa ex-Linn</v>
      </c>
      <c r="AE1368" s="23">
        <f>IFERROR(AB1368/W1368,"N/M")</f>
        <v>0.017156067488643737</v>
      </c>
      <c r="AF1368" s="14" t="str">
        <f>B1368&amp;"|"&amp;TEXT(E1368,"000")&amp;"|"&amp;TEXT(M1368,"0.0000")</f>
        <v>2017|035|0.7000</v>
      </c>
      <c r="AG1368" s="22" t="str">
        <f>IF(AND(B1368&gt;=2015,B1368&lt;=2024,C1368=19,G1368=41,I1368=2,K1368="A",L1368="RBUP",M1368&gt;=0.5,M1368&lt;=0.85),"IN","OUT")</f>
        <v>IN</v>
      </c>
    </row>
    <row r="1369" spans="1:33">
      <c r="A1369" s="14" t="s">
        <v>187</v>
      </c>
      <c r="B1369" s="16">
        <v>2017</v>
      </c>
      <c r="C1369" s="16">
        <v>19</v>
      </c>
      <c r="D1369" s="14" t="s">
        <v>80</v>
      </c>
      <c r="E1369" s="16">
        <v>35</v>
      </c>
      <c r="F1369" s="14" t="s">
        <v>103</v>
      </c>
      <c r="G1369" s="16">
        <v>41</v>
      </c>
      <c r="H1369" s="14" t="s">
        <v>186</v>
      </c>
      <c r="I1369" s="16">
        <v>2</v>
      </c>
      <c r="J1369" s="14" t="s">
        <v>83</v>
      </c>
      <c r="K1369" s="14" t="s">
        <v>84</v>
      </c>
      <c r="L1369" s="14" t="s">
        <v>85</v>
      </c>
      <c r="M1369" s="23">
        <v>0.75</v>
      </c>
      <c r="N1369" s="16">
        <v>146</v>
      </c>
      <c r="O1369" s="16">
        <v>128</v>
      </c>
      <c r="P1369" s="16">
        <v>11</v>
      </c>
      <c r="Q1369" s="16">
        <v>206</v>
      </c>
      <c r="R1369" s="16">
        <v>15</v>
      </c>
      <c r="S1369" s="14" t="s">
        <v>86</v>
      </c>
      <c r="T1369" s="16">
        <v>17912</v>
      </c>
      <c r="U1369" s="16">
        <v>0</v>
      </c>
      <c r="V1369" s="18">
        <v>10871462</v>
      </c>
      <c r="W1369" s="18">
        <v>351029</v>
      </c>
      <c r="X1369" s="18">
        <v>222463</v>
      </c>
      <c r="Y1369" s="18">
        <v>0</v>
      </c>
      <c r="Z1369" s="18">
        <v>0</v>
      </c>
      <c r="AA1369" s="18">
        <v>0</v>
      </c>
      <c r="AB1369" s="18">
        <v>42482</v>
      </c>
      <c r="AC1369" s="23">
        <v>0.12</v>
      </c>
      <c r="AD1369" s="14" t="str">
        <f>IF(E1369=113,"Linn","Iowa ex-Linn")</f>
        <v>Iowa ex-Linn</v>
      </c>
      <c r="AE1369" s="23">
        <f>IFERROR(AB1369/W1369,"N/M")</f>
        <v>0.1210213401171983</v>
      </c>
      <c r="AF1369" s="14" t="str">
        <f>B1369&amp;"|"&amp;TEXT(E1369,"000")&amp;"|"&amp;TEXT(M1369,"0.0000")</f>
        <v>2017|035|0.7500</v>
      </c>
      <c r="AG1369" s="22" t="str">
        <f>IF(AND(B1369&gt;=2015,B1369&lt;=2024,C1369=19,G1369=41,I1369=2,K1369="A",L1369="RBUP",M1369&gt;=0.5,M1369&lt;=0.85),"IN","OUT")</f>
        <v>IN</v>
      </c>
    </row>
    <row r="1370" spans="1:33">
      <c r="A1370" s="14" t="s">
        <v>187</v>
      </c>
      <c r="B1370" s="16">
        <v>2017</v>
      </c>
      <c r="C1370" s="16">
        <v>19</v>
      </c>
      <c r="D1370" s="14" t="s">
        <v>80</v>
      </c>
      <c r="E1370" s="16">
        <v>35</v>
      </c>
      <c r="F1370" s="14" t="s">
        <v>103</v>
      </c>
      <c r="G1370" s="16">
        <v>41</v>
      </c>
      <c r="H1370" s="14" t="s">
        <v>186</v>
      </c>
      <c r="I1370" s="16">
        <v>2</v>
      </c>
      <c r="J1370" s="14" t="s">
        <v>83</v>
      </c>
      <c r="K1370" s="14" t="s">
        <v>84</v>
      </c>
      <c r="L1370" s="14" t="s">
        <v>85</v>
      </c>
      <c r="M1370" s="23">
        <v>0.8</v>
      </c>
      <c r="N1370" s="16">
        <v>353</v>
      </c>
      <c r="O1370" s="16">
        <v>303</v>
      </c>
      <c r="P1370" s="16">
        <v>76</v>
      </c>
      <c r="Q1370" s="16">
        <v>536</v>
      </c>
      <c r="R1370" s="16">
        <v>128</v>
      </c>
      <c r="S1370" s="14" t="s">
        <v>86</v>
      </c>
      <c r="T1370" s="16">
        <v>50782</v>
      </c>
      <c r="U1370" s="16">
        <v>0</v>
      </c>
      <c r="V1370" s="18">
        <v>33011128</v>
      </c>
      <c r="W1370" s="18">
        <v>1512624</v>
      </c>
      <c r="X1370" s="18">
        <v>861101</v>
      </c>
      <c r="Y1370" s="18">
        <v>0</v>
      </c>
      <c r="Z1370" s="18">
        <v>0</v>
      </c>
      <c r="AA1370" s="18">
        <v>0</v>
      </c>
      <c r="AB1370" s="18">
        <v>893377</v>
      </c>
      <c r="AC1370" s="23">
        <v>0.59</v>
      </c>
      <c r="AD1370" s="14" t="str">
        <f>IF(E1370=113,"Linn","Iowa ex-Linn")</f>
        <v>Iowa ex-Linn</v>
      </c>
      <c r="AE1370" s="23">
        <f>IFERROR(AB1370/W1370,"N/M")</f>
        <v>0.5906140587482415</v>
      </c>
      <c r="AF1370" s="14" t="str">
        <f>B1370&amp;"|"&amp;TEXT(E1370,"000")&amp;"|"&amp;TEXT(M1370,"0.0000")</f>
        <v>2017|035|0.8000</v>
      </c>
      <c r="AG1370" s="22" t="str">
        <f>IF(AND(B1370&gt;=2015,B1370&lt;=2024,C1370=19,G1370=41,I1370=2,K1370="A",L1370="RBUP",M1370&gt;=0.5,M1370&lt;=0.85),"IN","OUT")</f>
        <v>IN</v>
      </c>
    </row>
    <row r="1371" spans="1:33">
      <c r="A1371" s="14" t="s">
        <v>187</v>
      </c>
      <c r="B1371" s="16">
        <v>2017</v>
      </c>
      <c r="C1371" s="16">
        <v>19</v>
      </c>
      <c r="D1371" s="14" t="s">
        <v>80</v>
      </c>
      <c r="E1371" s="16">
        <v>35</v>
      </c>
      <c r="F1371" s="14" t="s">
        <v>103</v>
      </c>
      <c r="G1371" s="16">
        <v>41</v>
      </c>
      <c r="H1371" s="14" t="s">
        <v>186</v>
      </c>
      <c r="I1371" s="16">
        <v>2</v>
      </c>
      <c r="J1371" s="14" t="s">
        <v>83</v>
      </c>
      <c r="K1371" s="14" t="s">
        <v>84</v>
      </c>
      <c r="L1371" s="14" t="s">
        <v>85</v>
      </c>
      <c r="M1371" s="23">
        <v>0.85</v>
      </c>
      <c r="N1371" s="16">
        <v>417</v>
      </c>
      <c r="O1371" s="16">
        <v>340</v>
      </c>
      <c r="P1371" s="16">
        <v>126</v>
      </c>
      <c r="Q1371" s="16">
        <v>620</v>
      </c>
      <c r="R1371" s="16">
        <v>203</v>
      </c>
      <c r="S1371" s="14" t="s">
        <v>86</v>
      </c>
      <c r="T1371" s="16">
        <v>64524</v>
      </c>
      <c r="U1371" s="16">
        <v>0</v>
      </c>
      <c r="V1371" s="18">
        <v>44517759</v>
      </c>
      <c r="W1371" s="18">
        <v>2549978</v>
      </c>
      <c r="X1371" s="18">
        <v>1141338</v>
      </c>
      <c r="Y1371" s="18">
        <v>0</v>
      </c>
      <c r="Z1371" s="18">
        <v>0</v>
      </c>
      <c r="AA1371" s="18">
        <v>0</v>
      </c>
      <c r="AB1371" s="18">
        <v>1419584</v>
      </c>
      <c r="AC1371" s="23">
        <v>0.5600000000000001</v>
      </c>
      <c r="AD1371" s="14" t="str">
        <f>IF(E1371=113,"Linn","Iowa ex-Linn")</f>
        <v>Iowa ex-Linn</v>
      </c>
      <c r="AE1371" s="23">
        <f>IFERROR(AB1371/W1371,"N/M")</f>
        <v>0.5567044107831518</v>
      </c>
      <c r="AF1371" s="14" t="str">
        <f>B1371&amp;"|"&amp;TEXT(E1371,"000")&amp;"|"&amp;TEXT(M1371,"0.0000")</f>
        <v>2017|035|0.8500</v>
      </c>
      <c r="AG1371" s="22" t="str">
        <f>IF(AND(B1371&gt;=2015,B1371&lt;=2024,C1371=19,G1371=41,I1371=2,K1371="A",L1371="RBUP",M1371&gt;=0.5,M1371&lt;=0.85),"IN","OUT")</f>
        <v>IN</v>
      </c>
    </row>
    <row r="1372" spans="1:33">
      <c r="A1372" s="14" t="s">
        <v>187</v>
      </c>
      <c r="B1372" s="16">
        <v>2017</v>
      </c>
      <c r="C1372" s="16">
        <v>19</v>
      </c>
      <c r="D1372" s="14" t="s">
        <v>80</v>
      </c>
      <c r="E1372" s="16">
        <v>37</v>
      </c>
      <c r="F1372" s="14" t="s">
        <v>104</v>
      </c>
      <c r="G1372" s="16">
        <v>41</v>
      </c>
      <c r="H1372" s="14" t="s">
        <v>186</v>
      </c>
      <c r="I1372" s="16">
        <v>2</v>
      </c>
      <c r="J1372" s="14" t="s">
        <v>83</v>
      </c>
      <c r="K1372" s="14" t="s">
        <v>84</v>
      </c>
      <c r="L1372" s="14" t="s">
        <v>85</v>
      </c>
      <c r="M1372" s="23">
        <v>0.55</v>
      </c>
      <c r="N1372" s="16">
        <v>1</v>
      </c>
      <c r="O1372" s="16">
        <v>1</v>
      </c>
      <c r="P1372" s="16">
        <v>0</v>
      </c>
      <c r="Q1372" s="16">
        <v>1</v>
      </c>
      <c r="R1372" s="16">
        <v>0</v>
      </c>
      <c r="S1372" s="14" t="s">
        <v>86</v>
      </c>
      <c r="T1372" s="16">
        <v>264</v>
      </c>
      <c r="U1372" s="16">
        <v>0</v>
      </c>
      <c r="V1372" s="18">
        <v>102490</v>
      </c>
      <c r="W1372" s="18">
        <v>1370</v>
      </c>
      <c r="X1372" s="18">
        <v>1096</v>
      </c>
      <c r="Y1372" s="18">
        <v>0</v>
      </c>
      <c r="Z1372" s="18">
        <v>0</v>
      </c>
      <c r="AA1372" s="18">
        <v>0</v>
      </c>
      <c r="AB1372" s="18">
        <v>0</v>
      </c>
      <c r="AC1372" s="23">
        <v>0</v>
      </c>
      <c r="AD1372" s="14" t="str">
        <f>IF(E1372=113,"Linn","Iowa ex-Linn")</f>
        <v>Iowa ex-Linn</v>
      </c>
      <c r="AE1372" s="23">
        <f>IFERROR(AB1372/W1372,"N/M")</f>
        <v>0.0</v>
      </c>
      <c r="AF1372" s="14" t="str">
        <f>B1372&amp;"|"&amp;TEXT(E1372,"000")&amp;"|"&amp;TEXT(M1372,"0.0000")</f>
        <v>2017|037|0.5500</v>
      </c>
      <c r="AG1372" s="22" t="str">
        <f>IF(AND(B1372&gt;=2015,B1372&lt;=2024,C1372=19,G1372=41,I1372=2,K1372="A",L1372="RBUP",M1372&gt;=0.5,M1372&lt;=0.85),"IN","OUT")</f>
        <v>IN</v>
      </c>
    </row>
    <row r="1373" spans="1:33">
      <c r="A1373" s="14" t="s">
        <v>187</v>
      </c>
      <c r="B1373" s="16">
        <v>2017</v>
      </c>
      <c r="C1373" s="16">
        <v>19</v>
      </c>
      <c r="D1373" s="14" t="s">
        <v>80</v>
      </c>
      <c r="E1373" s="16">
        <v>37</v>
      </c>
      <c r="F1373" s="14" t="s">
        <v>104</v>
      </c>
      <c r="G1373" s="16">
        <v>41</v>
      </c>
      <c r="H1373" s="14" t="s">
        <v>186</v>
      </c>
      <c r="I1373" s="16">
        <v>2</v>
      </c>
      <c r="J1373" s="14" t="s">
        <v>83</v>
      </c>
      <c r="K1373" s="14" t="s">
        <v>84</v>
      </c>
      <c r="L1373" s="14" t="s">
        <v>85</v>
      </c>
      <c r="M1373" s="23">
        <v>0.6</v>
      </c>
      <c r="N1373" s="16">
        <v>2</v>
      </c>
      <c r="O1373" s="16">
        <v>2</v>
      </c>
      <c r="P1373" s="16">
        <v>0</v>
      </c>
      <c r="Q1373" s="16">
        <v>2</v>
      </c>
      <c r="R1373" s="16">
        <v>0</v>
      </c>
      <c r="S1373" s="14" t="s">
        <v>86</v>
      </c>
      <c r="T1373" s="16">
        <v>126</v>
      </c>
      <c r="U1373" s="16">
        <v>0</v>
      </c>
      <c r="V1373" s="18">
        <v>63586</v>
      </c>
      <c r="W1373" s="18">
        <v>1004</v>
      </c>
      <c r="X1373" s="18">
        <v>745</v>
      </c>
      <c r="Y1373" s="18">
        <v>0</v>
      </c>
      <c r="Z1373" s="18">
        <v>0</v>
      </c>
      <c r="AA1373" s="18">
        <v>0</v>
      </c>
      <c r="AB1373" s="18">
        <v>0</v>
      </c>
      <c r="AC1373" s="23">
        <v>0</v>
      </c>
      <c r="AD1373" s="14" t="str">
        <f>IF(E1373=113,"Linn","Iowa ex-Linn")</f>
        <v>Iowa ex-Linn</v>
      </c>
      <c r="AE1373" s="23">
        <f>IFERROR(AB1373/W1373,"N/M")</f>
        <v>0.0</v>
      </c>
      <c r="AF1373" s="14" t="str">
        <f>B1373&amp;"|"&amp;TEXT(E1373,"000")&amp;"|"&amp;TEXT(M1373,"0.0000")</f>
        <v>2017|037|0.6000</v>
      </c>
      <c r="AG1373" s="22" t="str">
        <f>IF(AND(B1373&gt;=2015,B1373&lt;=2024,C1373=19,G1373=41,I1373=2,K1373="A",L1373="RBUP",M1373&gt;=0.5,M1373&lt;=0.85),"IN","OUT")</f>
        <v>IN</v>
      </c>
    </row>
    <row r="1374" spans="1:33">
      <c r="A1374" s="14" t="s">
        <v>187</v>
      </c>
      <c r="B1374" s="16">
        <v>2017</v>
      </c>
      <c r="C1374" s="16">
        <v>19</v>
      </c>
      <c r="D1374" s="14" t="s">
        <v>80</v>
      </c>
      <c r="E1374" s="16">
        <v>37</v>
      </c>
      <c r="F1374" s="14" t="s">
        <v>104</v>
      </c>
      <c r="G1374" s="16">
        <v>41</v>
      </c>
      <c r="H1374" s="14" t="s">
        <v>186</v>
      </c>
      <c r="I1374" s="16">
        <v>2</v>
      </c>
      <c r="J1374" s="14" t="s">
        <v>83</v>
      </c>
      <c r="K1374" s="14" t="s">
        <v>84</v>
      </c>
      <c r="L1374" s="14" t="s">
        <v>85</v>
      </c>
      <c r="M1374" s="23">
        <v>0.65</v>
      </c>
      <c r="N1374" s="16">
        <v>3</v>
      </c>
      <c r="O1374" s="16">
        <v>3</v>
      </c>
      <c r="P1374" s="16">
        <v>0</v>
      </c>
      <c r="Q1374" s="16">
        <v>4</v>
      </c>
      <c r="R1374" s="16">
        <v>0</v>
      </c>
      <c r="S1374" s="14" t="s">
        <v>86</v>
      </c>
      <c r="T1374" s="16">
        <v>280</v>
      </c>
      <c r="U1374" s="16">
        <v>0</v>
      </c>
      <c r="V1374" s="18">
        <v>128038</v>
      </c>
      <c r="W1374" s="18">
        <v>2473</v>
      </c>
      <c r="X1374" s="18">
        <v>1459</v>
      </c>
      <c r="Y1374" s="18">
        <v>0</v>
      </c>
      <c r="Z1374" s="18">
        <v>0</v>
      </c>
      <c r="AA1374" s="18">
        <v>0</v>
      </c>
      <c r="AB1374" s="18">
        <v>0</v>
      </c>
      <c r="AC1374" s="23">
        <v>0</v>
      </c>
      <c r="AD1374" s="14" t="str">
        <f>IF(E1374=113,"Linn","Iowa ex-Linn")</f>
        <v>Iowa ex-Linn</v>
      </c>
      <c r="AE1374" s="23">
        <f>IFERROR(AB1374/W1374,"N/M")</f>
        <v>0.0</v>
      </c>
      <c r="AF1374" s="14" t="str">
        <f>B1374&amp;"|"&amp;TEXT(E1374,"000")&amp;"|"&amp;TEXT(M1374,"0.0000")</f>
        <v>2017|037|0.6500</v>
      </c>
      <c r="AG1374" s="22" t="str">
        <f>IF(AND(B1374&gt;=2015,B1374&lt;=2024,C1374=19,G1374=41,I1374=2,K1374="A",L1374="RBUP",M1374&gt;=0.5,M1374&lt;=0.85),"IN","OUT")</f>
        <v>IN</v>
      </c>
    </row>
    <row r="1375" spans="1:33">
      <c r="A1375" s="14" t="s">
        <v>187</v>
      </c>
      <c r="B1375" s="16">
        <v>2017</v>
      </c>
      <c r="C1375" s="16">
        <v>19</v>
      </c>
      <c r="D1375" s="14" t="s">
        <v>80</v>
      </c>
      <c r="E1375" s="16">
        <v>37</v>
      </c>
      <c r="F1375" s="14" t="s">
        <v>104</v>
      </c>
      <c r="G1375" s="16">
        <v>41</v>
      </c>
      <c r="H1375" s="14" t="s">
        <v>186</v>
      </c>
      <c r="I1375" s="16">
        <v>2</v>
      </c>
      <c r="J1375" s="14" t="s">
        <v>83</v>
      </c>
      <c r="K1375" s="14" t="s">
        <v>84</v>
      </c>
      <c r="L1375" s="14" t="s">
        <v>85</v>
      </c>
      <c r="M1375" s="23">
        <v>0.7</v>
      </c>
      <c r="N1375" s="16">
        <v>38</v>
      </c>
      <c r="O1375" s="16">
        <v>28</v>
      </c>
      <c r="P1375" s="16">
        <v>5</v>
      </c>
      <c r="Q1375" s="16">
        <v>57</v>
      </c>
      <c r="R1375" s="16">
        <v>6</v>
      </c>
      <c r="S1375" s="14" t="s">
        <v>86</v>
      </c>
      <c r="T1375" s="16">
        <v>5248</v>
      </c>
      <c r="U1375" s="16">
        <v>0</v>
      </c>
      <c r="V1375" s="18">
        <v>2798227</v>
      </c>
      <c r="W1375" s="18">
        <v>95717</v>
      </c>
      <c r="X1375" s="18">
        <v>62483</v>
      </c>
      <c r="Y1375" s="18">
        <v>0</v>
      </c>
      <c r="Z1375" s="18">
        <v>0</v>
      </c>
      <c r="AA1375" s="18">
        <v>0</v>
      </c>
      <c r="AB1375" s="18">
        <v>21042</v>
      </c>
      <c r="AC1375" s="23">
        <v>0.22</v>
      </c>
      <c r="AD1375" s="14" t="str">
        <f>IF(E1375=113,"Linn","Iowa ex-Linn")</f>
        <v>Iowa ex-Linn</v>
      </c>
      <c r="AE1375" s="23">
        <f>IFERROR(AB1375/W1375,"N/M")</f>
        <v>0.2198355569021177</v>
      </c>
      <c r="AF1375" s="14" t="str">
        <f>B1375&amp;"|"&amp;TEXT(E1375,"000")&amp;"|"&amp;TEXT(M1375,"0.0000")</f>
        <v>2017|037|0.7000</v>
      </c>
      <c r="AG1375" s="22" t="str">
        <f>IF(AND(B1375&gt;=2015,B1375&lt;=2024,C1375=19,G1375=41,I1375=2,K1375="A",L1375="RBUP",M1375&gt;=0.5,M1375&lt;=0.85),"IN","OUT")</f>
        <v>IN</v>
      </c>
    </row>
    <row r="1376" spans="1:33">
      <c r="A1376" s="14" t="s">
        <v>187</v>
      </c>
      <c r="B1376" s="16">
        <v>2017</v>
      </c>
      <c r="C1376" s="16">
        <v>19</v>
      </c>
      <c r="D1376" s="14" t="s">
        <v>80</v>
      </c>
      <c r="E1376" s="16">
        <v>37</v>
      </c>
      <c r="F1376" s="14" t="s">
        <v>104</v>
      </c>
      <c r="G1376" s="16">
        <v>41</v>
      </c>
      <c r="H1376" s="14" t="s">
        <v>186</v>
      </c>
      <c r="I1376" s="16">
        <v>2</v>
      </c>
      <c r="J1376" s="14" t="s">
        <v>83</v>
      </c>
      <c r="K1376" s="14" t="s">
        <v>84</v>
      </c>
      <c r="L1376" s="14" t="s">
        <v>85</v>
      </c>
      <c r="M1376" s="23">
        <v>0.75</v>
      </c>
      <c r="N1376" s="16">
        <v>108</v>
      </c>
      <c r="O1376" s="16">
        <v>86</v>
      </c>
      <c r="P1376" s="16">
        <v>8</v>
      </c>
      <c r="Q1376" s="16">
        <v>123</v>
      </c>
      <c r="R1376" s="16">
        <v>9</v>
      </c>
      <c r="S1376" s="14" t="s">
        <v>86</v>
      </c>
      <c r="T1376" s="16">
        <v>12185</v>
      </c>
      <c r="U1376" s="16">
        <v>0</v>
      </c>
      <c r="V1376" s="18">
        <v>6813624</v>
      </c>
      <c r="W1376" s="18">
        <v>306043</v>
      </c>
      <c r="X1376" s="18">
        <v>197546</v>
      </c>
      <c r="Y1376" s="18">
        <v>0</v>
      </c>
      <c r="Z1376" s="18">
        <v>0</v>
      </c>
      <c r="AA1376" s="18">
        <v>0</v>
      </c>
      <c r="AB1376" s="18">
        <v>18003</v>
      </c>
      <c r="AC1376" s="23">
        <v>0.06</v>
      </c>
      <c r="AD1376" s="14" t="str">
        <f>IF(E1376=113,"Linn","Iowa ex-Linn")</f>
        <v>Iowa ex-Linn</v>
      </c>
      <c r="AE1376" s="23">
        <f>IFERROR(AB1376/W1376,"N/M")</f>
        <v>0.05882506706573913</v>
      </c>
      <c r="AF1376" s="14" t="str">
        <f>B1376&amp;"|"&amp;TEXT(E1376,"000")&amp;"|"&amp;TEXT(M1376,"0.0000")</f>
        <v>2017|037|0.7500</v>
      </c>
      <c r="AG1376" s="22" t="str">
        <f>IF(AND(B1376&gt;=2015,B1376&lt;=2024,C1376=19,G1376=41,I1376=2,K1376="A",L1376="RBUP",M1376&gt;=0.5,M1376&lt;=0.85),"IN","OUT")</f>
        <v>IN</v>
      </c>
    </row>
    <row r="1377" spans="1:33">
      <c r="A1377" s="14" t="s">
        <v>187</v>
      </c>
      <c r="B1377" s="16">
        <v>2017</v>
      </c>
      <c r="C1377" s="16">
        <v>19</v>
      </c>
      <c r="D1377" s="14" t="s">
        <v>80</v>
      </c>
      <c r="E1377" s="16">
        <v>37</v>
      </c>
      <c r="F1377" s="14" t="s">
        <v>104</v>
      </c>
      <c r="G1377" s="16">
        <v>41</v>
      </c>
      <c r="H1377" s="14" t="s">
        <v>186</v>
      </c>
      <c r="I1377" s="16">
        <v>2</v>
      </c>
      <c r="J1377" s="14" t="s">
        <v>83</v>
      </c>
      <c r="K1377" s="14" t="s">
        <v>84</v>
      </c>
      <c r="L1377" s="14" t="s">
        <v>85</v>
      </c>
      <c r="M1377" s="23">
        <v>0.8</v>
      </c>
      <c r="N1377" s="16">
        <v>349</v>
      </c>
      <c r="O1377" s="16">
        <v>298</v>
      </c>
      <c r="P1377" s="16">
        <v>47</v>
      </c>
      <c r="Q1377" s="16">
        <v>472</v>
      </c>
      <c r="R1377" s="16">
        <v>57</v>
      </c>
      <c r="S1377" s="14" t="s">
        <v>86</v>
      </c>
      <c r="T1377" s="16">
        <v>58078</v>
      </c>
      <c r="U1377" s="16">
        <v>0</v>
      </c>
      <c r="V1377" s="18">
        <v>34814485</v>
      </c>
      <c r="W1377" s="18">
        <v>1941010</v>
      </c>
      <c r="X1377" s="18">
        <v>1140828</v>
      </c>
      <c r="Y1377" s="18">
        <v>0</v>
      </c>
      <c r="Z1377" s="18">
        <v>0</v>
      </c>
      <c r="AA1377" s="18">
        <v>0</v>
      </c>
      <c r="AB1377" s="18">
        <v>511576</v>
      </c>
      <c r="AC1377" s="23">
        <v>0.26</v>
      </c>
      <c r="AD1377" s="14" t="str">
        <f>IF(E1377=113,"Linn","Iowa ex-Linn")</f>
        <v>Iowa ex-Linn</v>
      </c>
      <c r="AE1377" s="23">
        <f>IFERROR(AB1377/W1377,"N/M")</f>
        <v>0.26356175393223114</v>
      </c>
      <c r="AF1377" s="14" t="str">
        <f>B1377&amp;"|"&amp;TEXT(E1377,"000")&amp;"|"&amp;TEXT(M1377,"0.0000")</f>
        <v>2017|037|0.8000</v>
      </c>
      <c r="AG1377" s="22" t="str">
        <f>IF(AND(B1377&gt;=2015,B1377&lt;=2024,C1377=19,G1377=41,I1377=2,K1377="A",L1377="RBUP",M1377&gt;=0.5,M1377&lt;=0.85),"IN","OUT")</f>
        <v>IN</v>
      </c>
    </row>
    <row r="1378" spans="1:33">
      <c r="A1378" s="14" t="s">
        <v>187</v>
      </c>
      <c r="B1378" s="16">
        <v>2017</v>
      </c>
      <c r="C1378" s="16">
        <v>19</v>
      </c>
      <c r="D1378" s="14" t="s">
        <v>80</v>
      </c>
      <c r="E1378" s="16">
        <v>37</v>
      </c>
      <c r="F1378" s="14" t="s">
        <v>104</v>
      </c>
      <c r="G1378" s="16">
        <v>41</v>
      </c>
      <c r="H1378" s="14" t="s">
        <v>186</v>
      </c>
      <c r="I1378" s="16">
        <v>2</v>
      </c>
      <c r="J1378" s="14" t="s">
        <v>83</v>
      </c>
      <c r="K1378" s="14" t="s">
        <v>84</v>
      </c>
      <c r="L1378" s="14" t="s">
        <v>85</v>
      </c>
      <c r="M1378" s="23">
        <v>0.85</v>
      </c>
      <c r="N1378" s="16">
        <v>323</v>
      </c>
      <c r="O1378" s="16">
        <v>264</v>
      </c>
      <c r="P1378" s="16">
        <v>55</v>
      </c>
      <c r="Q1378" s="16">
        <v>448</v>
      </c>
      <c r="R1378" s="16">
        <v>86</v>
      </c>
      <c r="S1378" s="14" t="s">
        <v>86</v>
      </c>
      <c r="T1378" s="16">
        <v>61299</v>
      </c>
      <c r="U1378" s="16">
        <v>0</v>
      </c>
      <c r="V1378" s="18">
        <v>39114802</v>
      </c>
      <c r="W1378" s="18">
        <v>2582840</v>
      </c>
      <c r="X1378" s="18">
        <v>1207856</v>
      </c>
      <c r="Y1378" s="18">
        <v>0</v>
      </c>
      <c r="Z1378" s="18">
        <v>0</v>
      </c>
      <c r="AA1378" s="18">
        <v>0</v>
      </c>
      <c r="AB1378" s="18">
        <v>694826</v>
      </c>
      <c r="AC1378" s="23">
        <v>0.27</v>
      </c>
      <c r="AD1378" s="14" t="str">
        <f>IF(E1378=113,"Linn","Iowa ex-Linn")</f>
        <v>Iowa ex-Linn</v>
      </c>
      <c r="AE1378" s="23">
        <f>IFERROR(AB1378/W1378,"N/M")</f>
        <v>0.26901627665670347</v>
      </c>
      <c r="AF1378" s="14" t="str">
        <f>B1378&amp;"|"&amp;TEXT(E1378,"000")&amp;"|"&amp;TEXT(M1378,"0.0000")</f>
        <v>2017|037|0.8500</v>
      </c>
      <c r="AG1378" s="22" t="str">
        <f>IF(AND(B1378&gt;=2015,B1378&lt;=2024,C1378=19,G1378=41,I1378=2,K1378="A",L1378="RBUP",M1378&gt;=0.5,M1378&lt;=0.85),"IN","OUT")</f>
        <v>IN</v>
      </c>
    </row>
    <row r="1379" spans="1:33">
      <c r="A1379" s="14" t="s">
        <v>187</v>
      </c>
      <c r="B1379" s="16">
        <v>2017</v>
      </c>
      <c r="C1379" s="16">
        <v>19</v>
      </c>
      <c r="D1379" s="14" t="s">
        <v>80</v>
      </c>
      <c r="E1379" s="16">
        <v>39</v>
      </c>
      <c r="F1379" s="14" t="s">
        <v>105</v>
      </c>
      <c r="G1379" s="16">
        <v>41</v>
      </c>
      <c r="H1379" s="14" t="s">
        <v>186</v>
      </c>
      <c r="I1379" s="16">
        <v>2</v>
      </c>
      <c r="J1379" s="14" t="s">
        <v>83</v>
      </c>
      <c r="K1379" s="14" t="s">
        <v>84</v>
      </c>
      <c r="L1379" s="14" t="s">
        <v>85</v>
      </c>
      <c r="M1379" s="23">
        <v>0.5</v>
      </c>
      <c r="N1379" s="16">
        <v>1</v>
      </c>
      <c r="O1379" s="16">
        <v>1</v>
      </c>
      <c r="P1379" s="16">
        <v>0</v>
      </c>
      <c r="Q1379" s="16">
        <v>1</v>
      </c>
      <c r="R1379" s="16">
        <v>0</v>
      </c>
      <c r="S1379" s="14" t="s">
        <v>86</v>
      </c>
      <c r="T1379" s="16">
        <v>98</v>
      </c>
      <c r="U1379" s="16">
        <v>0</v>
      </c>
      <c r="V1379" s="18">
        <v>29051</v>
      </c>
      <c r="W1379" s="18">
        <v>1489</v>
      </c>
      <c r="X1379" s="18">
        <v>998</v>
      </c>
      <c r="Y1379" s="18">
        <v>0</v>
      </c>
      <c r="Z1379" s="18">
        <v>0</v>
      </c>
      <c r="AA1379" s="18">
        <v>0</v>
      </c>
      <c r="AB1379" s="18">
        <v>0</v>
      </c>
      <c r="AC1379" s="23">
        <v>0</v>
      </c>
      <c r="AD1379" s="14" t="str">
        <f>IF(E1379=113,"Linn","Iowa ex-Linn")</f>
        <v>Iowa ex-Linn</v>
      </c>
      <c r="AE1379" s="23">
        <f>IFERROR(AB1379/W1379,"N/M")</f>
        <v>0.0</v>
      </c>
      <c r="AF1379" s="14" t="str">
        <f>B1379&amp;"|"&amp;TEXT(E1379,"000")&amp;"|"&amp;TEXT(M1379,"0.0000")</f>
        <v>2017|039|0.5000</v>
      </c>
      <c r="AG1379" s="22" t="str">
        <f>IF(AND(B1379&gt;=2015,B1379&lt;=2024,C1379=19,G1379=41,I1379=2,K1379="A",L1379="RBUP",M1379&gt;=0.5,M1379&lt;=0.85),"IN","OUT")</f>
        <v>IN</v>
      </c>
    </row>
    <row r="1380" spans="1:33">
      <c r="A1380" s="14" t="s">
        <v>187</v>
      </c>
      <c r="B1380" s="16">
        <v>2017</v>
      </c>
      <c r="C1380" s="16">
        <v>19</v>
      </c>
      <c r="D1380" s="14" t="s">
        <v>80</v>
      </c>
      <c r="E1380" s="16">
        <v>39</v>
      </c>
      <c r="F1380" s="14" t="s">
        <v>105</v>
      </c>
      <c r="G1380" s="16">
        <v>41</v>
      </c>
      <c r="H1380" s="14" t="s">
        <v>186</v>
      </c>
      <c r="I1380" s="16">
        <v>2</v>
      </c>
      <c r="J1380" s="14" t="s">
        <v>83</v>
      </c>
      <c r="K1380" s="14" t="s">
        <v>84</v>
      </c>
      <c r="L1380" s="14" t="s">
        <v>85</v>
      </c>
      <c r="M1380" s="23">
        <v>0.65</v>
      </c>
      <c r="N1380" s="16">
        <v>13</v>
      </c>
      <c r="O1380" s="16">
        <v>7</v>
      </c>
      <c r="P1380" s="16">
        <v>3</v>
      </c>
      <c r="Q1380" s="16">
        <v>7</v>
      </c>
      <c r="R1380" s="16">
        <v>3</v>
      </c>
      <c r="S1380" s="14" t="s">
        <v>86</v>
      </c>
      <c r="T1380" s="16">
        <v>370</v>
      </c>
      <c r="U1380" s="16">
        <v>0</v>
      </c>
      <c r="V1380" s="18">
        <v>125994</v>
      </c>
      <c r="W1380" s="18">
        <v>12254</v>
      </c>
      <c r="X1380" s="18">
        <v>7231</v>
      </c>
      <c r="Y1380" s="18">
        <v>0</v>
      </c>
      <c r="Z1380" s="18">
        <v>0</v>
      </c>
      <c r="AA1380" s="18">
        <v>0</v>
      </c>
      <c r="AB1380" s="18">
        <v>7207</v>
      </c>
      <c r="AC1380" s="23">
        <v>0.59</v>
      </c>
      <c r="AD1380" s="14" t="str">
        <f>IF(E1380=113,"Linn","Iowa ex-Linn")</f>
        <v>Iowa ex-Linn</v>
      </c>
      <c r="AE1380" s="23">
        <f>IFERROR(AB1380/W1380,"N/M")</f>
        <v>0.588134486698221</v>
      </c>
      <c r="AF1380" s="14" t="str">
        <f>B1380&amp;"|"&amp;TEXT(E1380,"000")&amp;"|"&amp;TEXT(M1380,"0.0000")</f>
        <v>2017|039|0.6500</v>
      </c>
      <c r="AG1380" s="22" t="str">
        <f>IF(AND(B1380&gt;=2015,B1380&lt;=2024,C1380=19,G1380=41,I1380=2,K1380="A",L1380="RBUP",M1380&gt;=0.5,M1380&lt;=0.85),"IN","OUT")</f>
        <v>IN</v>
      </c>
    </row>
    <row r="1381" spans="1:33">
      <c r="A1381" s="14" t="s">
        <v>187</v>
      </c>
      <c r="B1381" s="16">
        <v>2017</v>
      </c>
      <c r="C1381" s="16">
        <v>19</v>
      </c>
      <c r="D1381" s="14" t="s">
        <v>80</v>
      </c>
      <c r="E1381" s="16">
        <v>39</v>
      </c>
      <c r="F1381" s="14" t="s">
        <v>105</v>
      </c>
      <c r="G1381" s="16">
        <v>41</v>
      </c>
      <c r="H1381" s="14" t="s">
        <v>186</v>
      </c>
      <c r="I1381" s="16">
        <v>2</v>
      </c>
      <c r="J1381" s="14" t="s">
        <v>83</v>
      </c>
      <c r="K1381" s="14" t="s">
        <v>84</v>
      </c>
      <c r="L1381" s="14" t="s">
        <v>85</v>
      </c>
      <c r="M1381" s="23">
        <v>0.7</v>
      </c>
      <c r="N1381" s="16">
        <v>81</v>
      </c>
      <c r="O1381" s="16">
        <v>47</v>
      </c>
      <c r="P1381" s="16">
        <v>34</v>
      </c>
      <c r="Q1381" s="16">
        <v>90</v>
      </c>
      <c r="R1381" s="16">
        <v>49</v>
      </c>
      <c r="S1381" s="14" t="s">
        <v>86</v>
      </c>
      <c r="T1381" s="16">
        <v>4789</v>
      </c>
      <c r="U1381" s="16">
        <v>0</v>
      </c>
      <c r="V1381" s="18">
        <v>1870051</v>
      </c>
      <c r="W1381" s="18">
        <v>229846</v>
      </c>
      <c r="X1381" s="18">
        <v>150974</v>
      </c>
      <c r="Y1381" s="18">
        <v>0</v>
      </c>
      <c r="Z1381" s="18">
        <v>0</v>
      </c>
      <c r="AA1381" s="18">
        <v>0</v>
      </c>
      <c r="AB1381" s="18">
        <v>342435</v>
      </c>
      <c r="AC1381" s="23">
        <v>1.49</v>
      </c>
      <c r="AD1381" s="14" t="str">
        <f>IF(E1381=113,"Linn","Iowa ex-Linn")</f>
        <v>Iowa ex-Linn</v>
      </c>
      <c r="AE1381" s="23">
        <f>IFERROR(AB1381/W1381,"N/M")</f>
        <v>1.4898453747291664</v>
      </c>
      <c r="AF1381" s="14" t="str">
        <f>B1381&amp;"|"&amp;TEXT(E1381,"000")&amp;"|"&amp;TEXT(M1381,"0.0000")</f>
        <v>2017|039|0.7000</v>
      </c>
      <c r="AG1381" s="22" t="str">
        <f>IF(AND(B1381&gt;=2015,B1381&lt;=2024,C1381=19,G1381=41,I1381=2,K1381="A",L1381="RBUP",M1381&gt;=0.5,M1381&lt;=0.85),"IN","OUT")</f>
        <v>IN</v>
      </c>
    </row>
    <row r="1382" spans="1:33">
      <c r="A1382" s="14" t="s">
        <v>187</v>
      </c>
      <c r="B1382" s="16">
        <v>2017</v>
      </c>
      <c r="C1382" s="16">
        <v>19</v>
      </c>
      <c r="D1382" s="14" t="s">
        <v>80</v>
      </c>
      <c r="E1382" s="16">
        <v>39</v>
      </c>
      <c r="F1382" s="14" t="s">
        <v>105</v>
      </c>
      <c r="G1382" s="16">
        <v>41</v>
      </c>
      <c r="H1382" s="14" t="s">
        <v>186</v>
      </c>
      <c r="I1382" s="16">
        <v>2</v>
      </c>
      <c r="J1382" s="14" t="s">
        <v>83</v>
      </c>
      <c r="K1382" s="14" t="s">
        <v>84</v>
      </c>
      <c r="L1382" s="14" t="s">
        <v>85</v>
      </c>
      <c r="M1382" s="23">
        <v>0.75</v>
      </c>
      <c r="N1382" s="16">
        <v>171</v>
      </c>
      <c r="O1382" s="16">
        <v>111</v>
      </c>
      <c r="P1382" s="16">
        <v>70</v>
      </c>
      <c r="Q1382" s="16">
        <v>147</v>
      </c>
      <c r="R1382" s="16">
        <v>94</v>
      </c>
      <c r="S1382" s="14" t="s">
        <v>86</v>
      </c>
      <c r="T1382" s="16">
        <v>10798</v>
      </c>
      <c r="U1382" s="16">
        <v>0</v>
      </c>
      <c r="V1382" s="18">
        <v>4509023</v>
      </c>
      <c r="W1382" s="18">
        <v>597226</v>
      </c>
      <c r="X1382" s="18">
        <v>386634</v>
      </c>
      <c r="Y1382" s="18">
        <v>0</v>
      </c>
      <c r="Z1382" s="18">
        <v>0</v>
      </c>
      <c r="AA1382" s="18">
        <v>0</v>
      </c>
      <c r="AB1382" s="18">
        <v>1328470</v>
      </c>
      <c r="AC1382" s="23">
        <v>2.22</v>
      </c>
      <c r="AD1382" s="14" t="str">
        <f>IF(E1382=113,"Linn","Iowa ex-Linn")</f>
        <v>Iowa ex-Linn</v>
      </c>
      <c r="AE1382" s="23">
        <f>IFERROR(AB1382/W1382,"N/M")</f>
        <v>2.2244008130925312</v>
      </c>
      <c r="AF1382" s="14" t="str">
        <f>B1382&amp;"|"&amp;TEXT(E1382,"000")&amp;"|"&amp;TEXT(M1382,"0.0000")</f>
        <v>2017|039|0.7500</v>
      </c>
      <c r="AG1382" s="22" t="str">
        <f>IF(AND(B1382&gt;=2015,B1382&lt;=2024,C1382=19,G1382=41,I1382=2,K1382="A",L1382="RBUP",M1382&gt;=0.5,M1382&lt;=0.85),"IN","OUT")</f>
        <v>IN</v>
      </c>
    </row>
    <row r="1383" spans="1:33">
      <c r="A1383" s="14" t="s">
        <v>187</v>
      </c>
      <c r="B1383" s="16">
        <v>2017</v>
      </c>
      <c r="C1383" s="16">
        <v>19</v>
      </c>
      <c r="D1383" s="14" t="s">
        <v>80</v>
      </c>
      <c r="E1383" s="16">
        <v>39</v>
      </c>
      <c r="F1383" s="14" t="s">
        <v>105</v>
      </c>
      <c r="G1383" s="16">
        <v>41</v>
      </c>
      <c r="H1383" s="14" t="s">
        <v>186</v>
      </c>
      <c r="I1383" s="16">
        <v>2</v>
      </c>
      <c r="J1383" s="14" t="s">
        <v>83</v>
      </c>
      <c r="K1383" s="14" t="s">
        <v>84</v>
      </c>
      <c r="L1383" s="14" t="s">
        <v>85</v>
      </c>
      <c r="M1383" s="23">
        <v>0.8</v>
      </c>
      <c r="N1383" s="16">
        <v>152</v>
      </c>
      <c r="O1383" s="16">
        <v>82</v>
      </c>
      <c r="P1383" s="16">
        <v>71</v>
      </c>
      <c r="Q1383" s="16">
        <v>102</v>
      </c>
      <c r="R1383" s="16">
        <v>90</v>
      </c>
      <c r="S1383" s="14" t="s">
        <v>86</v>
      </c>
      <c r="T1383" s="16">
        <v>15112</v>
      </c>
      <c r="U1383" s="16">
        <v>0</v>
      </c>
      <c r="V1383" s="18">
        <v>6598587</v>
      </c>
      <c r="W1383" s="18">
        <v>918587</v>
      </c>
      <c r="X1383" s="18">
        <v>587054</v>
      </c>
      <c r="Y1383" s="18">
        <v>0</v>
      </c>
      <c r="Z1383" s="18">
        <v>0</v>
      </c>
      <c r="AA1383" s="18">
        <v>0</v>
      </c>
      <c r="AB1383" s="18">
        <v>2301334</v>
      </c>
      <c r="AC1383" s="23">
        <v>2.51</v>
      </c>
      <c r="AD1383" s="14" t="str">
        <f>IF(E1383=113,"Linn","Iowa ex-Linn")</f>
        <v>Iowa ex-Linn</v>
      </c>
      <c r="AE1383" s="23">
        <f>IFERROR(AB1383/W1383,"N/M")</f>
        <v>2.505297810659197</v>
      </c>
      <c r="AF1383" s="14" t="str">
        <f>B1383&amp;"|"&amp;TEXT(E1383,"000")&amp;"|"&amp;TEXT(M1383,"0.0000")</f>
        <v>2017|039|0.8000</v>
      </c>
      <c r="AG1383" s="22" t="str">
        <f>IF(AND(B1383&gt;=2015,B1383&lt;=2024,C1383=19,G1383=41,I1383=2,K1383="A",L1383="RBUP",M1383&gt;=0.5,M1383&lt;=0.85),"IN","OUT")</f>
        <v>IN</v>
      </c>
    </row>
    <row r="1384" spans="1:33">
      <c r="A1384" s="14" t="s">
        <v>187</v>
      </c>
      <c r="B1384" s="16">
        <v>2017</v>
      </c>
      <c r="C1384" s="16">
        <v>19</v>
      </c>
      <c r="D1384" s="14" t="s">
        <v>80</v>
      </c>
      <c r="E1384" s="16">
        <v>39</v>
      </c>
      <c r="F1384" s="14" t="s">
        <v>105</v>
      </c>
      <c r="G1384" s="16">
        <v>41</v>
      </c>
      <c r="H1384" s="14" t="s">
        <v>186</v>
      </c>
      <c r="I1384" s="16">
        <v>2</v>
      </c>
      <c r="J1384" s="14" t="s">
        <v>83</v>
      </c>
      <c r="K1384" s="14" t="s">
        <v>84</v>
      </c>
      <c r="L1384" s="14" t="s">
        <v>85</v>
      </c>
      <c r="M1384" s="23">
        <v>0.85</v>
      </c>
      <c r="N1384" s="16">
        <v>40</v>
      </c>
      <c r="O1384" s="16">
        <v>14</v>
      </c>
      <c r="P1384" s="16">
        <v>14</v>
      </c>
      <c r="Q1384" s="16">
        <v>17</v>
      </c>
      <c r="R1384" s="16">
        <v>17</v>
      </c>
      <c r="S1384" s="14" t="s">
        <v>86</v>
      </c>
      <c r="T1384" s="16">
        <v>1515</v>
      </c>
      <c r="U1384" s="16">
        <v>0</v>
      </c>
      <c r="V1384" s="18">
        <v>622616</v>
      </c>
      <c r="W1384" s="18">
        <v>105559</v>
      </c>
      <c r="X1384" s="18">
        <v>49995</v>
      </c>
      <c r="Y1384" s="18">
        <v>0</v>
      </c>
      <c r="Z1384" s="18">
        <v>0</v>
      </c>
      <c r="AA1384" s="18">
        <v>0</v>
      </c>
      <c r="AB1384" s="18">
        <v>242341</v>
      </c>
      <c r="AC1384" s="23">
        <v>2.3</v>
      </c>
      <c r="AD1384" s="14" t="str">
        <f>IF(E1384=113,"Linn","Iowa ex-Linn")</f>
        <v>Iowa ex-Linn</v>
      </c>
      <c r="AE1384" s="23">
        <f>IFERROR(AB1384/W1384,"N/M")</f>
        <v>2.2957871901022178</v>
      </c>
      <c r="AF1384" s="14" t="str">
        <f>B1384&amp;"|"&amp;TEXT(E1384,"000")&amp;"|"&amp;TEXT(M1384,"0.0000")</f>
        <v>2017|039|0.8500</v>
      </c>
      <c r="AG1384" s="22" t="str">
        <f>IF(AND(B1384&gt;=2015,B1384&lt;=2024,C1384=19,G1384=41,I1384=2,K1384="A",L1384="RBUP",M1384&gt;=0.5,M1384&lt;=0.85),"IN","OUT")</f>
        <v>IN</v>
      </c>
    </row>
    <row r="1385" spans="1:33">
      <c r="A1385" s="14" t="s">
        <v>187</v>
      </c>
      <c r="B1385" s="16">
        <v>2017</v>
      </c>
      <c r="C1385" s="16">
        <v>19</v>
      </c>
      <c r="D1385" s="14" t="s">
        <v>80</v>
      </c>
      <c r="E1385" s="16">
        <v>41</v>
      </c>
      <c r="F1385" s="14" t="s">
        <v>106</v>
      </c>
      <c r="G1385" s="16">
        <v>41</v>
      </c>
      <c r="H1385" s="14" t="s">
        <v>186</v>
      </c>
      <c r="I1385" s="16">
        <v>2</v>
      </c>
      <c r="J1385" s="14" t="s">
        <v>83</v>
      </c>
      <c r="K1385" s="14" t="s">
        <v>84</v>
      </c>
      <c r="L1385" s="14" t="s">
        <v>85</v>
      </c>
      <c r="M1385" s="23">
        <v>0.5</v>
      </c>
      <c r="N1385" s="16">
        <v>2</v>
      </c>
      <c r="O1385" s="16">
        <v>2</v>
      </c>
      <c r="P1385" s="16">
        <v>0</v>
      </c>
      <c r="Q1385" s="16">
        <v>3</v>
      </c>
      <c r="R1385" s="16">
        <v>0</v>
      </c>
      <c r="S1385" s="14" t="s">
        <v>86</v>
      </c>
      <c r="T1385" s="16">
        <v>314</v>
      </c>
      <c r="U1385" s="16">
        <v>0</v>
      </c>
      <c r="V1385" s="18">
        <v>115574</v>
      </c>
      <c r="W1385" s="18">
        <v>863</v>
      </c>
      <c r="X1385" s="18">
        <v>579</v>
      </c>
      <c r="Y1385" s="18">
        <v>0</v>
      </c>
      <c r="Z1385" s="18">
        <v>0</v>
      </c>
      <c r="AA1385" s="18">
        <v>0</v>
      </c>
      <c r="AB1385" s="18">
        <v>0</v>
      </c>
      <c r="AC1385" s="23">
        <v>0</v>
      </c>
      <c r="AD1385" s="14" t="str">
        <f>IF(E1385=113,"Linn","Iowa ex-Linn")</f>
        <v>Iowa ex-Linn</v>
      </c>
      <c r="AE1385" s="23">
        <f>IFERROR(AB1385/W1385,"N/M")</f>
        <v>0.0</v>
      </c>
      <c r="AF1385" s="14" t="str">
        <f>B1385&amp;"|"&amp;TEXT(E1385,"000")&amp;"|"&amp;TEXT(M1385,"0.0000")</f>
        <v>2017|041|0.5000</v>
      </c>
      <c r="AG1385" s="22" t="str">
        <f>IF(AND(B1385&gt;=2015,B1385&lt;=2024,C1385=19,G1385=41,I1385=2,K1385="A",L1385="RBUP",M1385&gt;=0.5,M1385&lt;=0.85),"IN","OUT")</f>
        <v>IN</v>
      </c>
    </row>
    <row r="1386" spans="1:33">
      <c r="A1386" s="14" t="s">
        <v>187</v>
      </c>
      <c r="B1386" s="16">
        <v>2017</v>
      </c>
      <c r="C1386" s="16">
        <v>19</v>
      </c>
      <c r="D1386" s="14" t="s">
        <v>80</v>
      </c>
      <c r="E1386" s="16">
        <v>41</v>
      </c>
      <c r="F1386" s="14" t="s">
        <v>106</v>
      </c>
      <c r="G1386" s="16">
        <v>41</v>
      </c>
      <c r="H1386" s="14" t="s">
        <v>186</v>
      </c>
      <c r="I1386" s="16">
        <v>2</v>
      </c>
      <c r="J1386" s="14" t="s">
        <v>83</v>
      </c>
      <c r="K1386" s="14" t="s">
        <v>84</v>
      </c>
      <c r="L1386" s="14" t="s">
        <v>85</v>
      </c>
      <c r="M1386" s="23">
        <v>0.55</v>
      </c>
      <c r="N1386" s="16">
        <v>1</v>
      </c>
      <c r="O1386" s="16">
        <v>1</v>
      </c>
      <c r="P1386" s="16">
        <v>0</v>
      </c>
      <c r="Q1386" s="16">
        <v>1</v>
      </c>
      <c r="R1386" s="16">
        <v>0</v>
      </c>
      <c r="S1386" s="14" t="s">
        <v>86</v>
      </c>
      <c r="T1386" s="16">
        <v>72</v>
      </c>
      <c r="U1386" s="16">
        <v>0</v>
      </c>
      <c r="V1386" s="18">
        <v>33745</v>
      </c>
      <c r="W1386" s="18">
        <v>257</v>
      </c>
      <c r="X1386" s="18">
        <v>164</v>
      </c>
      <c r="Y1386" s="18">
        <v>0</v>
      </c>
      <c r="Z1386" s="18">
        <v>0</v>
      </c>
      <c r="AA1386" s="18">
        <v>0</v>
      </c>
      <c r="AB1386" s="18">
        <v>0</v>
      </c>
      <c r="AC1386" s="23">
        <v>0</v>
      </c>
      <c r="AD1386" s="14" t="str">
        <f>IF(E1386=113,"Linn","Iowa ex-Linn")</f>
        <v>Iowa ex-Linn</v>
      </c>
      <c r="AE1386" s="23">
        <f>IFERROR(AB1386/W1386,"N/M")</f>
        <v>0.0</v>
      </c>
      <c r="AF1386" s="14" t="str">
        <f>B1386&amp;"|"&amp;TEXT(E1386,"000")&amp;"|"&amp;TEXT(M1386,"0.0000")</f>
        <v>2017|041|0.5500</v>
      </c>
      <c r="AG1386" s="22" t="str">
        <f>IF(AND(B1386&gt;=2015,B1386&lt;=2024,C1386=19,G1386=41,I1386=2,K1386="A",L1386="RBUP",M1386&gt;=0.5,M1386&lt;=0.85),"IN","OUT")</f>
        <v>IN</v>
      </c>
    </row>
    <row r="1387" spans="1:33">
      <c r="A1387" s="14" t="s">
        <v>187</v>
      </c>
      <c r="B1387" s="16">
        <v>2017</v>
      </c>
      <c r="C1387" s="16">
        <v>19</v>
      </c>
      <c r="D1387" s="14" t="s">
        <v>80</v>
      </c>
      <c r="E1387" s="16">
        <v>41</v>
      </c>
      <c r="F1387" s="14" t="s">
        <v>106</v>
      </c>
      <c r="G1387" s="16">
        <v>41</v>
      </c>
      <c r="H1387" s="14" t="s">
        <v>186</v>
      </c>
      <c r="I1387" s="16">
        <v>2</v>
      </c>
      <c r="J1387" s="14" t="s">
        <v>83</v>
      </c>
      <c r="K1387" s="14" t="s">
        <v>84</v>
      </c>
      <c r="L1387" s="14" t="s">
        <v>85</v>
      </c>
      <c r="M1387" s="23">
        <v>0.65</v>
      </c>
      <c r="N1387" s="16">
        <v>15</v>
      </c>
      <c r="O1387" s="16">
        <v>11</v>
      </c>
      <c r="P1387" s="16">
        <v>1</v>
      </c>
      <c r="Q1387" s="16">
        <v>12</v>
      </c>
      <c r="R1387" s="16">
        <v>1</v>
      </c>
      <c r="S1387" s="14" t="s">
        <v>86</v>
      </c>
      <c r="T1387" s="16">
        <v>2689</v>
      </c>
      <c r="U1387" s="16">
        <v>0</v>
      </c>
      <c r="V1387" s="18">
        <v>1362857</v>
      </c>
      <c r="W1387" s="18">
        <v>19696</v>
      </c>
      <c r="X1387" s="18">
        <v>14706</v>
      </c>
      <c r="Y1387" s="18">
        <v>0</v>
      </c>
      <c r="Z1387" s="18">
        <v>0</v>
      </c>
      <c r="AA1387" s="18">
        <v>0</v>
      </c>
      <c r="AB1387" s="18">
        <v>3321</v>
      </c>
      <c r="AC1387" s="23">
        <v>0.17</v>
      </c>
      <c r="AD1387" s="14" t="str">
        <f>IF(E1387=113,"Linn","Iowa ex-Linn")</f>
        <v>Iowa ex-Linn</v>
      </c>
      <c r="AE1387" s="23">
        <f>IFERROR(AB1387/W1387,"N/M")</f>
        <v>0.16861291632818848</v>
      </c>
      <c r="AF1387" s="14" t="str">
        <f>B1387&amp;"|"&amp;TEXT(E1387,"000")&amp;"|"&amp;TEXT(M1387,"0.0000")</f>
        <v>2017|041|0.6500</v>
      </c>
      <c r="AG1387" s="22" t="str">
        <f>IF(AND(B1387&gt;=2015,B1387&lt;=2024,C1387=19,G1387=41,I1387=2,K1387="A",L1387="RBUP",M1387&gt;=0.5,M1387&lt;=0.85),"IN","OUT")</f>
        <v>IN</v>
      </c>
    </row>
    <row r="1388" spans="1:33">
      <c r="A1388" s="14" t="s">
        <v>187</v>
      </c>
      <c r="B1388" s="16">
        <v>2017</v>
      </c>
      <c r="C1388" s="16">
        <v>19</v>
      </c>
      <c r="D1388" s="14" t="s">
        <v>80</v>
      </c>
      <c r="E1388" s="16">
        <v>41</v>
      </c>
      <c r="F1388" s="14" t="s">
        <v>106</v>
      </c>
      <c r="G1388" s="16">
        <v>41</v>
      </c>
      <c r="H1388" s="14" t="s">
        <v>186</v>
      </c>
      <c r="I1388" s="16">
        <v>2</v>
      </c>
      <c r="J1388" s="14" t="s">
        <v>83</v>
      </c>
      <c r="K1388" s="14" t="s">
        <v>84</v>
      </c>
      <c r="L1388" s="14" t="s">
        <v>85</v>
      </c>
      <c r="M1388" s="23">
        <v>0.7</v>
      </c>
      <c r="N1388" s="16">
        <v>48</v>
      </c>
      <c r="O1388" s="16">
        <v>41</v>
      </c>
      <c r="P1388" s="16">
        <v>3</v>
      </c>
      <c r="Q1388" s="16">
        <v>56</v>
      </c>
      <c r="R1388" s="16">
        <v>3</v>
      </c>
      <c r="S1388" s="14" t="s">
        <v>86</v>
      </c>
      <c r="T1388" s="16">
        <v>6884</v>
      </c>
      <c r="U1388" s="16">
        <v>0</v>
      </c>
      <c r="V1388" s="18">
        <v>3715430</v>
      </c>
      <c r="W1388" s="18">
        <v>95895</v>
      </c>
      <c r="X1388" s="18">
        <v>64814</v>
      </c>
      <c r="Y1388" s="18">
        <v>0</v>
      </c>
      <c r="Z1388" s="18">
        <v>0</v>
      </c>
      <c r="AA1388" s="18">
        <v>0</v>
      </c>
      <c r="AB1388" s="18">
        <v>11835</v>
      </c>
      <c r="AC1388" s="23">
        <v>0.12</v>
      </c>
      <c r="AD1388" s="14" t="str">
        <f>IF(E1388=113,"Linn","Iowa ex-Linn")</f>
        <v>Iowa ex-Linn</v>
      </c>
      <c r="AE1388" s="23">
        <f>IFERROR(AB1388/W1388,"N/M")</f>
        <v>0.12341623650868137</v>
      </c>
      <c r="AF1388" s="14" t="str">
        <f>B1388&amp;"|"&amp;TEXT(E1388,"000")&amp;"|"&amp;TEXT(M1388,"0.0000")</f>
        <v>2017|041|0.7000</v>
      </c>
      <c r="AG1388" s="22" t="str">
        <f>IF(AND(B1388&gt;=2015,B1388&lt;=2024,C1388=19,G1388=41,I1388=2,K1388="A",L1388="RBUP",M1388&gt;=0.5,M1388&lt;=0.85),"IN","OUT")</f>
        <v>IN</v>
      </c>
    </row>
    <row r="1389" spans="1:33">
      <c r="A1389" s="14" t="s">
        <v>187</v>
      </c>
      <c r="B1389" s="16">
        <v>2017</v>
      </c>
      <c r="C1389" s="16">
        <v>19</v>
      </c>
      <c r="D1389" s="14" t="s">
        <v>80</v>
      </c>
      <c r="E1389" s="16">
        <v>41</v>
      </c>
      <c r="F1389" s="14" t="s">
        <v>106</v>
      </c>
      <c r="G1389" s="16">
        <v>41</v>
      </c>
      <c r="H1389" s="14" t="s">
        <v>186</v>
      </c>
      <c r="I1389" s="16">
        <v>2</v>
      </c>
      <c r="J1389" s="14" t="s">
        <v>83</v>
      </c>
      <c r="K1389" s="14" t="s">
        <v>84</v>
      </c>
      <c r="L1389" s="14" t="s">
        <v>85</v>
      </c>
      <c r="M1389" s="23">
        <v>0.75</v>
      </c>
      <c r="N1389" s="16">
        <v>152</v>
      </c>
      <c r="O1389" s="16">
        <v>130</v>
      </c>
      <c r="P1389" s="16">
        <v>13</v>
      </c>
      <c r="Q1389" s="16">
        <v>209</v>
      </c>
      <c r="R1389" s="16">
        <v>16</v>
      </c>
      <c r="S1389" s="14" t="s">
        <v>86</v>
      </c>
      <c r="T1389" s="16">
        <v>26107</v>
      </c>
      <c r="U1389" s="16">
        <v>0</v>
      </c>
      <c r="V1389" s="18">
        <v>15161969</v>
      </c>
      <c r="W1389" s="18">
        <v>568181</v>
      </c>
      <c r="X1389" s="18">
        <v>380768</v>
      </c>
      <c r="Y1389" s="18">
        <v>0</v>
      </c>
      <c r="Z1389" s="18">
        <v>0</v>
      </c>
      <c r="AA1389" s="18">
        <v>0</v>
      </c>
      <c r="AB1389" s="18">
        <v>48956</v>
      </c>
      <c r="AC1389" s="23">
        <v>0.09</v>
      </c>
      <c r="AD1389" s="14" t="str">
        <f>IF(E1389=113,"Linn","Iowa ex-Linn")</f>
        <v>Iowa ex-Linn</v>
      </c>
      <c r="AE1389" s="23">
        <f>IFERROR(AB1389/W1389,"N/M")</f>
        <v>0.08616268407426507</v>
      </c>
      <c r="AF1389" s="14" t="str">
        <f>B1389&amp;"|"&amp;TEXT(E1389,"000")&amp;"|"&amp;TEXT(M1389,"0.0000")</f>
        <v>2017|041|0.7500</v>
      </c>
      <c r="AG1389" s="22" t="str">
        <f>IF(AND(B1389&gt;=2015,B1389&lt;=2024,C1389=19,G1389=41,I1389=2,K1389="A",L1389="RBUP",M1389&gt;=0.5,M1389&lt;=0.85),"IN","OUT")</f>
        <v>IN</v>
      </c>
    </row>
    <row r="1390" spans="1:33">
      <c r="A1390" s="14" t="s">
        <v>187</v>
      </c>
      <c r="B1390" s="16">
        <v>2017</v>
      </c>
      <c r="C1390" s="16">
        <v>19</v>
      </c>
      <c r="D1390" s="14" t="s">
        <v>80</v>
      </c>
      <c r="E1390" s="16">
        <v>41</v>
      </c>
      <c r="F1390" s="14" t="s">
        <v>106</v>
      </c>
      <c r="G1390" s="16">
        <v>41</v>
      </c>
      <c r="H1390" s="14" t="s">
        <v>186</v>
      </c>
      <c r="I1390" s="16">
        <v>2</v>
      </c>
      <c r="J1390" s="14" t="s">
        <v>83</v>
      </c>
      <c r="K1390" s="14" t="s">
        <v>84</v>
      </c>
      <c r="L1390" s="14" t="s">
        <v>85</v>
      </c>
      <c r="M1390" s="23">
        <v>0.8</v>
      </c>
      <c r="N1390" s="16">
        <v>327</v>
      </c>
      <c r="O1390" s="16">
        <v>270</v>
      </c>
      <c r="P1390" s="16">
        <v>40</v>
      </c>
      <c r="Q1390" s="16">
        <v>476</v>
      </c>
      <c r="R1390" s="16">
        <v>58</v>
      </c>
      <c r="S1390" s="14" t="s">
        <v>86</v>
      </c>
      <c r="T1390" s="16">
        <v>53964</v>
      </c>
      <c r="U1390" s="16">
        <v>0</v>
      </c>
      <c r="V1390" s="18">
        <v>33221288</v>
      </c>
      <c r="W1390" s="18">
        <v>1651998</v>
      </c>
      <c r="X1390" s="18">
        <v>953484</v>
      </c>
      <c r="Y1390" s="18">
        <v>0</v>
      </c>
      <c r="Z1390" s="18">
        <v>0</v>
      </c>
      <c r="AA1390" s="18">
        <v>0</v>
      </c>
      <c r="AB1390" s="18">
        <v>396595</v>
      </c>
      <c r="AC1390" s="23">
        <v>0.24</v>
      </c>
      <c r="AD1390" s="14" t="str">
        <f>IF(E1390=113,"Linn","Iowa ex-Linn")</f>
        <v>Iowa ex-Linn</v>
      </c>
      <c r="AE1390" s="23">
        <f>IFERROR(AB1390/W1390,"N/M")</f>
        <v>0.24006990323232838</v>
      </c>
      <c r="AF1390" s="14" t="str">
        <f>B1390&amp;"|"&amp;TEXT(E1390,"000")&amp;"|"&amp;TEXT(M1390,"0.0000")</f>
        <v>2017|041|0.8000</v>
      </c>
      <c r="AG1390" s="22" t="str">
        <f>IF(AND(B1390&gt;=2015,B1390&lt;=2024,C1390=19,G1390=41,I1390=2,K1390="A",L1390="RBUP",M1390&gt;=0.5,M1390&lt;=0.85),"IN","OUT")</f>
        <v>IN</v>
      </c>
    </row>
    <row r="1391" spans="1:33">
      <c r="A1391" s="14" t="s">
        <v>187</v>
      </c>
      <c r="B1391" s="16">
        <v>2017</v>
      </c>
      <c r="C1391" s="16">
        <v>19</v>
      </c>
      <c r="D1391" s="14" t="s">
        <v>80</v>
      </c>
      <c r="E1391" s="16">
        <v>41</v>
      </c>
      <c r="F1391" s="14" t="s">
        <v>106</v>
      </c>
      <c r="G1391" s="16">
        <v>41</v>
      </c>
      <c r="H1391" s="14" t="s">
        <v>186</v>
      </c>
      <c r="I1391" s="16">
        <v>2</v>
      </c>
      <c r="J1391" s="14" t="s">
        <v>83</v>
      </c>
      <c r="K1391" s="14" t="s">
        <v>84</v>
      </c>
      <c r="L1391" s="14" t="s">
        <v>85</v>
      </c>
      <c r="M1391" s="23">
        <v>0.85</v>
      </c>
      <c r="N1391" s="16">
        <v>279</v>
      </c>
      <c r="O1391" s="16">
        <v>232</v>
      </c>
      <c r="P1391" s="16">
        <v>59</v>
      </c>
      <c r="Q1391" s="16">
        <v>425</v>
      </c>
      <c r="R1391" s="16">
        <v>84</v>
      </c>
      <c r="S1391" s="14" t="s">
        <v>86</v>
      </c>
      <c r="T1391" s="16">
        <v>46728</v>
      </c>
      <c r="U1391" s="16">
        <v>0</v>
      </c>
      <c r="V1391" s="18">
        <v>30258369</v>
      </c>
      <c r="W1391" s="18">
        <v>1914058</v>
      </c>
      <c r="X1391" s="18">
        <v>853092</v>
      </c>
      <c r="Y1391" s="18">
        <v>0</v>
      </c>
      <c r="Z1391" s="18">
        <v>0</v>
      </c>
      <c r="AA1391" s="18">
        <v>0</v>
      </c>
      <c r="AB1391" s="18">
        <v>618178</v>
      </c>
      <c r="AC1391" s="23">
        <v>0.32</v>
      </c>
      <c r="AD1391" s="14" t="str">
        <f>IF(E1391=113,"Linn","Iowa ex-Linn")</f>
        <v>Iowa ex-Linn</v>
      </c>
      <c r="AE1391" s="23">
        <f>IFERROR(AB1391/W1391,"N/M")</f>
        <v>0.3229672246086587</v>
      </c>
      <c r="AF1391" s="14" t="str">
        <f>B1391&amp;"|"&amp;TEXT(E1391,"000")&amp;"|"&amp;TEXT(M1391,"0.0000")</f>
        <v>2017|041|0.8500</v>
      </c>
      <c r="AG1391" s="22" t="str">
        <f>IF(AND(B1391&gt;=2015,B1391&lt;=2024,C1391=19,G1391=41,I1391=2,K1391="A",L1391="RBUP",M1391&gt;=0.5,M1391&lt;=0.85),"IN","OUT")</f>
        <v>IN</v>
      </c>
    </row>
    <row r="1392" spans="1:33">
      <c r="A1392" s="14" t="s">
        <v>187</v>
      </c>
      <c r="B1392" s="16">
        <v>2017</v>
      </c>
      <c r="C1392" s="16">
        <v>19</v>
      </c>
      <c r="D1392" s="14" t="s">
        <v>80</v>
      </c>
      <c r="E1392" s="16">
        <v>43</v>
      </c>
      <c r="F1392" s="14" t="s">
        <v>107</v>
      </c>
      <c r="G1392" s="16">
        <v>41</v>
      </c>
      <c r="H1392" s="14" t="s">
        <v>186</v>
      </c>
      <c r="I1392" s="16">
        <v>2</v>
      </c>
      <c r="J1392" s="14" t="s">
        <v>83</v>
      </c>
      <c r="K1392" s="14" t="s">
        <v>84</v>
      </c>
      <c r="L1392" s="14" t="s">
        <v>85</v>
      </c>
      <c r="M1392" s="23">
        <v>0.5</v>
      </c>
      <c r="N1392" s="16">
        <v>5</v>
      </c>
      <c r="O1392" s="16">
        <v>5</v>
      </c>
      <c r="P1392" s="16">
        <v>0</v>
      </c>
      <c r="Q1392" s="16">
        <v>5</v>
      </c>
      <c r="R1392" s="16">
        <v>0</v>
      </c>
      <c r="S1392" s="14" t="s">
        <v>86</v>
      </c>
      <c r="T1392" s="16">
        <v>2427</v>
      </c>
      <c r="U1392" s="16">
        <v>0</v>
      </c>
      <c r="V1392" s="18">
        <v>986974</v>
      </c>
      <c r="W1392" s="18">
        <v>5932</v>
      </c>
      <c r="X1392" s="18">
        <v>4745</v>
      </c>
      <c r="Y1392" s="18">
        <v>0</v>
      </c>
      <c r="Z1392" s="18">
        <v>0</v>
      </c>
      <c r="AA1392" s="18">
        <v>0</v>
      </c>
      <c r="AB1392" s="18">
        <v>0</v>
      </c>
      <c r="AC1392" s="23">
        <v>0</v>
      </c>
      <c r="AD1392" s="14" t="str">
        <f>IF(E1392=113,"Linn","Iowa ex-Linn")</f>
        <v>Iowa ex-Linn</v>
      </c>
      <c r="AE1392" s="23">
        <f>IFERROR(AB1392/W1392,"N/M")</f>
        <v>0.0</v>
      </c>
      <c r="AF1392" s="14" t="str">
        <f>B1392&amp;"|"&amp;TEXT(E1392,"000")&amp;"|"&amp;TEXT(M1392,"0.0000")</f>
        <v>2017|043|0.5000</v>
      </c>
      <c r="AG1392" s="22" t="str">
        <f>IF(AND(B1392&gt;=2015,B1392&lt;=2024,C1392=19,G1392=41,I1392=2,K1392="A",L1392="RBUP",M1392&gt;=0.5,M1392&lt;=0.85),"IN","OUT")</f>
        <v>IN</v>
      </c>
    </row>
    <row r="1393" spans="1:33">
      <c r="A1393" s="14" t="s">
        <v>187</v>
      </c>
      <c r="B1393" s="16">
        <v>2017</v>
      </c>
      <c r="C1393" s="16">
        <v>19</v>
      </c>
      <c r="D1393" s="14" t="s">
        <v>80</v>
      </c>
      <c r="E1393" s="16">
        <v>43</v>
      </c>
      <c r="F1393" s="14" t="s">
        <v>107</v>
      </c>
      <c r="G1393" s="16">
        <v>41</v>
      </c>
      <c r="H1393" s="14" t="s">
        <v>186</v>
      </c>
      <c r="I1393" s="16">
        <v>2</v>
      </c>
      <c r="J1393" s="14" t="s">
        <v>83</v>
      </c>
      <c r="K1393" s="14" t="s">
        <v>84</v>
      </c>
      <c r="L1393" s="14" t="s">
        <v>85</v>
      </c>
      <c r="M1393" s="23">
        <v>0.55</v>
      </c>
      <c r="N1393" s="16">
        <v>1</v>
      </c>
      <c r="O1393" s="16">
        <v>1</v>
      </c>
      <c r="P1393" s="16">
        <v>0</v>
      </c>
      <c r="Q1393" s="16">
        <v>1</v>
      </c>
      <c r="R1393" s="16">
        <v>0</v>
      </c>
      <c r="S1393" s="14" t="s">
        <v>86</v>
      </c>
      <c r="T1393" s="16">
        <v>137</v>
      </c>
      <c r="U1393" s="16">
        <v>0</v>
      </c>
      <c r="V1393" s="18">
        <v>63280</v>
      </c>
      <c r="W1393" s="18">
        <v>504</v>
      </c>
      <c r="X1393" s="18">
        <v>402</v>
      </c>
      <c r="Y1393" s="18">
        <v>0</v>
      </c>
      <c r="Z1393" s="18">
        <v>0</v>
      </c>
      <c r="AA1393" s="18">
        <v>0</v>
      </c>
      <c r="AB1393" s="18">
        <v>0</v>
      </c>
      <c r="AC1393" s="23">
        <v>0</v>
      </c>
      <c r="AD1393" s="14" t="str">
        <f>IF(E1393=113,"Linn","Iowa ex-Linn")</f>
        <v>Iowa ex-Linn</v>
      </c>
      <c r="AE1393" s="23">
        <f>IFERROR(AB1393/W1393,"N/M")</f>
        <v>0.0</v>
      </c>
      <c r="AF1393" s="14" t="str">
        <f>B1393&amp;"|"&amp;TEXT(E1393,"000")&amp;"|"&amp;TEXT(M1393,"0.0000")</f>
        <v>2017|043|0.5500</v>
      </c>
      <c r="AG1393" s="22" t="str">
        <f>IF(AND(B1393&gt;=2015,B1393&lt;=2024,C1393=19,G1393=41,I1393=2,K1393="A",L1393="RBUP",M1393&gt;=0.5,M1393&lt;=0.85),"IN","OUT")</f>
        <v>IN</v>
      </c>
    </row>
    <row r="1394" spans="1:33">
      <c r="A1394" s="14" t="s">
        <v>187</v>
      </c>
      <c r="B1394" s="16">
        <v>2017</v>
      </c>
      <c r="C1394" s="16">
        <v>19</v>
      </c>
      <c r="D1394" s="14" t="s">
        <v>80</v>
      </c>
      <c r="E1394" s="16">
        <v>43</v>
      </c>
      <c r="F1394" s="14" t="s">
        <v>107</v>
      </c>
      <c r="G1394" s="16">
        <v>41</v>
      </c>
      <c r="H1394" s="14" t="s">
        <v>186</v>
      </c>
      <c r="I1394" s="16">
        <v>2</v>
      </c>
      <c r="J1394" s="14" t="s">
        <v>83</v>
      </c>
      <c r="K1394" s="14" t="s">
        <v>84</v>
      </c>
      <c r="L1394" s="14" t="s">
        <v>85</v>
      </c>
      <c r="M1394" s="23">
        <v>0.6</v>
      </c>
      <c r="N1394" s="16">
        <v>2</v>
      </c>
      <c r="O1394" s="16">
        <v>2</v>
      </c>
      <c r="P1394" s="16">
        <v>0</v>
      </c>
      <c r="Q1394" s="16">
        <v>2</v>
      </c>
      <c r="R1394" s="16">
        <v>0</v>
      </c>
      <c r="S1394" s="14" t="s">
        <v>86</v>
      </c>
      <c r="T1394" s="16">
        <v>603</v>
      </c>
      <c r="U1394" s="16">
        <v>0</v>
      </c>
      <c r="V1394" s="18">
        <v>274638</v>
      </c>
      <c r="W1394" s="18">
        <v>3195</v>
      </c>
      <c r="X1394" s="18">
        <v>2447</v>
      </c>
      <c r="Y1394" s="18">
        <v>0</v>
      </c>
      <c r="Z1394" s="18">
        <v>0</v>
      </c>
      <c r="AA1394" s="18">
        <v>0</v>
      </c>
      <c r="AB1394" s="18">
        <v>0</v>
      </c>
      <c r="AC1394" s="23">
        <v>0</v>
      </c>
      <c r="AD1394" s="14" t="str">
        <f>IF(E1394=113,"Linn","Iowa ex-Linn")</f>
        <v>Iowa ex-Linn</v>
      </c>
      <c r="AE1394" s="23">
        <f>IFERROR(AB1394/W1394,"N/M")</f>
        <v>0.0</v>
      </c>
      <c r="AF1394" s="14" t="str">
        <f>B1394&amp;"|"&amp;TEXT(E1394,"000")&amp;"|"&amp;TEXT(M1394,"0.0000")</f>
        <v>2017|043|0.6000</v>
      </c>
      <c r="AG1394" s="22" t="str">
        <f>IF(AND(B1394&gt;=2015,B1394&lt;=2024,C1394=19,G1394=41,I1394=2,K1394="A",L1394="RBUP",M1394&gt;=0.5,M1394&lt;=0.85),"IN","OUT")</f>
        <v>IN</v>
      </c>
    </row>
    <row r="1395" spans="1:33">
      <c r="A1395" s="14" t="s">
        <v>187</v>
      </c>
      <c r="B1395" s="16">
        <v>2017</v>
      </c>
      <c r="C1395" s="16">
        <v>19</v>
      </c>
      <c r="D1395" s="14" t="s">
        <v>80</v>
      </c>
      <c r="E1395" s="16">
        <v>43</v>
      </c>
      <c r="F1395" s="14" t="s">
        <v>107</v>
      </c>
      <c r="G1395" s="16">
        <v>41</v>
      </c>
      <c r="H1395" s="14" t="s">
        <v>186</v>
      </c>
      <c r="I1395" s="16">
        <v>2</v>
      </c>
      <c r="J1395" s="14" t="s">
        <v>83</v>
      </c>
      <c r="K1395" s="14" t="s">
        <v>84</v>
      </c>
      <c r="L1395" s="14" t="s">
        <v>85</v>
      </c>
      <c r="M1395" s="23">
        <v>0.65</v>
      </c>
      <c r="N1395" s="16">
        <v>5</v>
      </c>
      <c r="O1395" s="16">
        <v>4</v>
      </c>
      <c r="P1395" s="16">
        <v>0</v>
      </c>
      <c r="Q1395" s="16">
        <v>4</v>
      </c>
      <c r="R1395" s="16">
        <v>0</v>
      </c>
      <c r="S1395" s="14" t="s">
        <v>86</v>
      </c>
      <c r="T1395" s="16">
        <v>591</v>
      </c>
      <c r="U1395" s="16">
        <v>0</v>
      </c>
      <c r="V1395" s="18">
        <v>284852</v>
      </c>
      <c r="W1395" s="18">
        <v>4494</v>
      </c>
      <c r="X1395" s="18">
        <v>3235</v>
      </c>
      <c r="Y1395" s="18">
        <v>0</v>
      </c>
      <c r="Z1395" s="18">
        <v>0</v>
      </c>
      <c r="AA1395" s="18">
        <v>0</v>
      </c>
      <c r="AB1395" s="18">
        <v>0</v>
      </c>
      <c r="AC1395" s="23">
        <v>0</v>
      </c>
      <c r="AD1395" s="14" t="str">
        <f>IF(E1395=113,"Linn","Iowa ex-Linn")</f>
        <v>Iowa ex-Linn</v>
      </c>
      <c r="AE1395" s="23">
        <f>IFERROR(AB1395/W1395,"N/M")</f>
        <v>0.0</v>
      </c>
      <c r="AF1395" s="14" t="str">
        <f>B1395&amp;"|"&amp;TEXT(E1395,"000")&amp;"|"&amp;TEXT(M1395,"0.0000")</f>
        <v>2017|043|0.6500</v>
      </c>
      <c r="AG1395" s="22" t="str">
        <f>IF(AND(B1395&gt;=2015,B1395&lt;=2024,C1395=19,G1395=41,I1395=2,K1395="A",L1395="RBUP",M1395&gt;=0.5,M1395&lt;=0.85),"IN","OUT")</f>
        <v>IN</v>
      </c>
    </row>
    <row r="1396" spans="1:33">
      <c r="A1396" s="14" t="s">
        <v>187</v>
      </c>
      <c r="B1396" s="16">
        <v>2017</v>
      </c>
      <c r="C1396" s="16">
        <v>19</v>
      </c>
      <c r="D1396" s="14" t="s">
        <v>80</v>
      </c>
      <c r="E1396" s="16">
        <v>43</v>
      </c>
      <c r="F1396" s="14" t="s">
        <v>107</v>
      </c>
      <c r="G1396" s="16">
        <v>41</v>
      </c>
      <c r="H1396" s="14" t="s">
        <v>186</v>
      </c>
      <c r="I1396" s="16">
        <v>2</v>
      </c>
      <c r="J1396" s="14" t="s">
        <v>83</v>
      </c>
      <c r="K1396" s="14" t="s">
        <v>84</v>
      </c>
      <c r="L1396" s="14" t="s">
        <v>85</v>
      </c>
      <c r="M1396" s="23">
        <v>0.7</v>
      </c>
      <c r="N1396" s="16">
        <v>25</v>
      </c>
      <c r="O1396" s="16">
        <v>23</v>
      </c>
      <c r="P1396" s="16">
        <v>3</v>
      </c>
      <c r="Q1396" s="16">
        <v>23</v>
      </c>
      <c r="R1396" s="16">
        <v>3</v>
      </c>
      <c r="S1396" s="14" t="s">
        <v>86</v>
      </c>
      <c r="T1396" s="16">
        <v>7448</v>
      </c>
      <c r="U1396" s="16">
        <v>0</v>
      </c>
      <c r="V1396" s="18">
        <v>4190957</v>
      </c>
      <c r="W1396" s="18">
        <v>95553</v>
      </c>
      <c r="X1396" s="18">
        <v>75178</v>
      </c>
      <c r="Y1396" s="18">
        <v>0</v>
      </c>
      <c r="Z1396" s="18">
        <v>0</v>
      </c>
      <c r="AA1396" s="18">
        <v>0</v>
      </c>
      <c r="AB1396" s="18">
        <v>12011</v>
      </c>
      <c r="AC1396" s="23">
        <v>0.13</v>
      </c>
      <c r="AD1396" s="14" t="str">
        <f>IF(E1396=113,"Linn","Iowa ex-Linn")</f>
        <v>Iowa ex-Linn</v>
      </c>
      <c r="AE1396" s="23">
        <f>IFERROR(AB1396/W1396,"N/M")</f>
        <v>0.12569987336870636</v>
      </c>
      <c r="AF1396" s="14" t="str">
        <f>B1396&amp;"|"&amp;TEXT(E1396,"000")&amp;"|"&amp;TEXT(M1396,"0.0000")</f>
        <v>2017|043|0.7000</v>
      </c>
      <c r="AG1396" s="22" t="str">
        <f>IF(AND(B1396&gt;=2015,B1396&lt;=2024,C1396=19,G1396=41,I1396=2,K1396="A",L1396="RBUP",M1396&gt;=0.5,M1396&lt;=0.85),"IN","OUT")</f>
        <v>IN</v>
      </c>
    </row>
    <row r="1397" spans="1:33">
      <c r="A1397" s="14" t="s">
        <v>187</v>
      </c>
      <c r="B1397" s="16">
        <v>2017</v>
      </c>
      <c r="C1397" s="16">
        <v>19</v>
      </c>
      <c r="D1397" s="14" t="s">
        <v>80</v>
      </c>
      <c r="E1397" s="16">
        <v>43</v>
      </c>
      <c r="F1397" s="14" t="s">
        <v>107</v>
      </c>
      <c r="G1397" s="16">
        <v>41</v>
      </c>
      <c r="H1397" s="14" t="s">
        <v>186</v>
      </c>
      <c r="I1397" s="16">
        <v>2</v>
      </c>
      <c r="J1397" s="14" t="s">
        <v>83</v>
      </c>
      <c r="K1397" s="14" t="s">
        <v>84</v>
      </c>
      <c r="L1397" s="14" t="s">
        <v>85</v>
      </c>
      <c r="M1397" s="23">
        <v>0.75</v>
      </c>
      <c r="N1397" s="16">
        <v>112</v>
      </c>
      <c r="O1397" s="16">
        <v>99</v>
      </c>
      <c r="P1397" s="16">
        <v>5</v>
      </c>
      <c r="Q1397" s="16">
        <v>108</v>
      </c>
      <c r="R1397" s="16">
        <v>6</v>
      </c>
      <c r="S1397" s="14" t="s">
        <v>86</v>
      </c>
      <c r="T1397" s="16">
        <v>16301</v>
      </c>
      <c r="U1397" s="16">
        <v>0</v>
      </c>
      <c r="V1397" s="18">
        <v>9190954</v>
      </c>
      <c r="W1397" s="18">
        <v>306211</v>
      </c>
      <c r="X1397" s="18">
        <v>226640</v>
      </c>
      <c r="Y1397" s="18">
        <v>0</v>
      </c>
      <c r="Z1397" s="18">
        <v>0</v>
      </c>
      <c r="AA1397" s="18">
        <v>0</v>
      </c>
      <c r="AB1397" s="18">
        <v>26392</v>
      </c>
      <c r="AC1397" s="23">
        <v>0.09</v>
      </c>
      <c r="AD1397" s="14" t="str">
        <f>IF(E1397=113,"Linn","Iowa ex-Linn")</f>
        <v>Iowa ex-Linn</v>
      </c>
      <c r="AE1397" s="23">
        <f>IFERROR(AB1397/W1397,"N/M")</f>
        <v>0.08618893508071232</v>
      </c>
      <c r="AF1397" s="14" t="str">
        <f>B1397&amp;"|"&amp;TEXT(E1397,"000")&amp;"|"&amp;TEXT(M1397,"0.0000")</f>
        <v>2017|043|0.7500</v>
      </c>
      <c r="AG1397" s="22" t="str">
        <f>IF(AND(B1397&gt;=2015,B1397&lt;=2024,C1397=19,G1397=41,I1397=2,K1397="A",L1397="RBUP",M1397&gt;=0.5,M1397&lt;=0.85),"IN","OUT")</f>
        <v>IN</v>
      </c>
    </row>
    <row r="1398" spans="1:33">
      <c r="A1398" s="14" t="s">
        <v>187</v>
      </c>
      <c r="B1398" s="16">
        <v>2017</v>
      </c>
      <c r="C1398" s="16">
        <v>19</v>
      </c>
      <c r="D1398" s="14" t="s">
        <v>80</v>
      </c>
      <c r="E1398" s="16">
        <v>43</v>
      </c>
      <c r="F1398" s="14" t="s">
        <v>107</v>
      </c>
      <c r="G1398" s="16">
        <v>41</v>
      </c>
      <c r="H1398" s="14" t="s">
        <v>186</v>
      </c>
      <c r="I1398" s="16">
        <v>2</v>
      </c>
      <c r="J1398" s="14" t="s">
        <v>83</v>
      </c>
      <c r="K1398" s="14" t="s">
        <v>84</v>
      </c>
      <c r="L1398" s="14" t="s">
        <v>85</v>
      </c>
      <c r="M1398" s="23">
        <v>0.8</v>
      </c>
      <c r="N1398" s="16">
        <v>375</v>
      </c>
      <c r="O1398" s="16">
        <v>315</v>
      </c>
      <c r="P1398" s="16">
        <v>49</v>
      </c>
      <c r="Q1398" s="16">
        <v>340</v>
      </c>
      <c r="R1398" s="16">
        <v>49</v>
      </c>
      <c r="S1398" s="14" t="s">
        <v>86</v>
      </c>
      <c r="T1398" s="16">
        <v>65025</v>
      </c>
      <c r="U1398" s="16">
        <v>0</v>
      </c>
      <c r="V1398" s="18">
        <v>39626476</v>
      </c>
      <c r="W1398" s="18">
        <v>1825346</v>
      </c>
      <c r="X1398" s="18">
        <v>1202661</v>
      </c>
      <c r="Y1398" s="18">
        <v>0</v>
      </c>
      <c r="Z1398" s="18">
        <v>0</v>
      </c>
      <c r="AA1398" s="18">
        <v>0</v>
      </c>
      <c r="AB1398" s="18">
        <v>491567</v>
      </c>
      <c r="AC1398" s="23">
        <v>0.27</v>
      </c>
      <c r="AD1398" s="14" t="str">
        <f>IF(E1398=113,"Linn","Iowa ex-Linn")</f>
        <v>Iowa ex-Linn</v>
      </c>
      <c r="AE1398" s="23">
        <f>IFERROR(AB1398/W1398,"N/M")</f>
        <v>0.26930072435582075</v>
      </c>
      <c r="AF1398" s="14" t="str">
        <f>B1398&amp;"|"&amp;TEXT(E1398,"000")&amp;"|"&amp;TEXT(M1398,"0.0000")</f>
        <v>2017|043|0.8000</v>
      </c>
      <c r="AG1398" s="22" t="str">
        <f>IF(AND(B1398&gt;=2015,B1398&lt;=2024,C1398=19,G1398=41,I1398=2,K1398="A",L1398="RBUP",M1398&gt;=0.5,M1398&lt;=0.85),"IN","OUT")</f>
        <v>IN</v>
      </c>
    </row>
    <row r="1399" spans="1:33">
      <c r="A1399" s="14" t="s">
        <v>187</v>
      </c>
      <c r="B1399" s="16">
        <v>2017</v>
      </c>
      <c r="C1399" s="16">
        <v>19</v>
      </c>
      <c r="D1399" s="14" t="s">
        <v>80</v>
      </c>
      <c r="E1399" s="16">
        <v>43</v>
      </c>
      <c r="F1399" s="14" t="s">
        <v>107</v>
      </c>
      <c r="G1399" s="16">
        <v>41</v>
      </c>
      <c r="H1399" s="14" t="s">
        <v>186</v>
      </c>
      <c r="I1399" s="16">
        <v>2</v>
      </c>
      <c r="J1399" s="14" t="s">
        <v>83</v>
      </c>
      <c r="K1399" s="14" t="s">
        <v>84</v>
      </c>
      <c r="L1399" s="14" t="s">
        <v>85</v>
      </c>
      <c r="M1399" s="23">
        <v>0.85</v>
      </c>
      <c r="N1399" s="16">
        <v>260</v>
      </c>
      <c r="O1399" s="16">
        <v>222</v>
      </c>
      <c r="P1399" s="16">
        <v>40</v>
      </c>
      <c r="Q1399" s="16">
        <v>265</v>
      </c>
      <c r="R1399" s="16">
        <v>45</v>
      </c>
      <c r="S1399" s="14" t="s">
        <v>86</v>
      </c>
      <c r="T1399" s="16">
        <v>42098</v>
      </c>
      <c r="U1399" s="16">
        <v>0</v>
      </c>
      <c r="V1399" s="18">
        <v>26564474</v>
      </c>
      <c r="W1399" s="18">
        <v>1585249</v>
      </c>
      <c r="X1399" s="18">
        <v>787227</v>
      </c>
      <c r="Y1399" s="18">
        <v>0</v>
      </c>
      <c r="Z1399" s="18">
        <v>0</v>
      </c>
      <c r="AA1399" s="18">
        <v>0</v>
      </c>
      <c r="AB1399" s="18">
        <v>363450</v>
      </c>
      <c r="AC1399" s="23">
        <v>0.23</v>
      </c>
      <c r="AD1399" s="14" t="str">
        <f>IF(E1399=113,"Linn","Iowa ex-Linn")</f>
        <v>Iowa ex-Linn</v>
      </c>
      <c r="AE1399" s="23">
        <f>IFERROR(AB1399/W1399,"N/M")</f>
        <v>0.22926997588391476</v>
      </c>
      <c r="AF1399" s="14" t="str">
        <f>B1399&amp;"|"&amp;TEXT(E1399,"000")&amp;"|"&amp;TEXT(M1399,"0.0000")</f>
        <v>2017|043|0.8500</v>
      </c>
      <c r="AG1399" s="22" t="str">
        <f>IF(AND(B1399&gt;=2015,B1399&lt;=2024,C1399=19,G1399=41,I1399=2,K1399="A",L1399="RBUP",M1399&gt;=0.5,M1399&lt;=0.85),"IN","OUT")</f>
        <v>IN</v>
      </c>
    </row>
    <row r="1400" spans="1:33">
      <c r="A1400" s="14" t="s">
        <v>187</v>
      </c>
      <c r="B1400" s="16">
        <v>2017</v>
      </c>
      <c r="C1400" s="16">
        <v>19</v>
      </c>
      <c r="D1400" s="14" t="s">
        <v>80</v>
      </c>
      <c r="E1400" s="16">
        <v>45</v>
      </c>
      <c r="F1400" s="14" t="s">
        <v>108</v>
      </c>
      <c r="G1400" s="16">
        <v>41</v>
      </c>
      <c r="H1400" s="14" t="s">
        <v>186</v>
      </c>
      <c r="I1400" s="16">
        <v>2</v>
      </c>
      <c r="J1400" s="14" t="s">
        <v>83</v>
      </c>
      <c r="K1400" s="14" t="s">
        <v>84</v>
      </c>
      <c r="L1400" s="14" t="s">
        <v>85</v>
      </c>
      <c r="M1400" s="23">
        <v>0.5</v>
      </c>
      <c r="N1400" s="16">
        <v>1</v>
      </c>
      <c r="O1400" s="16">
        <v>1</v>
      </c>
      <c r="P1400" s="16">
        <v>0</v>
      </c>
      <c r="Q1400" s="16">
        <v>1</v>
      </c>
      <c r="R1400" s="16">
        <v>0</v>
      </c>
      <c r="S1400" s="14" t="s">
        <v>86</v>
      </c>
      <c r="T1400" s="16">
        <v>595</v>
      </c>
      <c r="U1400" s="16">
        <v>0</v>
      </c>
      <c r="V1400" s="18">
        <v>249350</v>
      </c>
      <c r="W1400" s="18">
        <v>1160</v>
      </c>
      <c r="X1400" s="18">
        <v>927</v>
      </c>
      <c r="Y1400" s="18">
        <v>0</v>
      </c>
      <c r="Z1400" s="18">
        <v>0</v>
      </c>
      <c r="AA1400" s="18">
        <v>0</v>
      </c>
      <c r="AB1400" s="18">
        <v>0</v>
      </c>
      <c r="AC1400" s="23">
        <v>0</v>
      </c>
      <c r="AD1400" s="14" t="str">
        <f>IF(E1400=113,"Linn","Iowa ex-Linn")</f>
        <v>Iowa ex-Linn</v>
      </c>
      <c r="AE1400" s="23">
        <f>IFERROR(AB1400/W1400,"N/M")</f>
        <v>0.0</v>
      </c>
      <c r="AF1400" s="14" t="str">
        <f>B1400&amp;"|"&amp;TEXT(E1400,"000")&amp;"|"&amp;TEXT(M1400,"0.0000")</f>
        <v>2017|045|0.5000</v>
      </c>
      <c r="AG1400" s="22" t="str">
        <f>IF(AND(B1400&gt;=2015,B1400&lt;=2024,C1400=19,G1400=41,I1400=2,K1400="A",L1400="RBUP",M1400&gt;=0.5,M1400&lt;=0.85),"IN","OUT")</f>
        <v>IN</v>
      </c>
    </row>
    <row r="1401" spans="1:33">
      <c r="A1401" s="14" t="s">
        <v>187</v>
      </c>
      <c r="B1401" s="16">
        <v>2017</v>
      </c>
      <c r="C1401" s="16">
        <v>19</v>
      </c>
      <c r="D1401" s="14" t="s">
        <v>80</v>
      </c>
      <c r="E1401" s="16">
        <v>45</v>
      </c>
      <c r="F1401" s="14" t="s">
        <v>108</v>
      </c>
      <c r="G1401" s="16">
        <v>41</v>
      </c>
      <c r="H1401" s="14" t="s">
        <v>186</v>
      </c>
      <c r="I1401" s="16">
        <v>2</v>
      </c>
      <c r="J1401" s="14" t="s">
        <v>83</v>
      </c>
      <c r="K1401" s="14" t="s">
        <v>84</v>
      </c>
      <c r="L1401" s="14" t="s">
        <v>85</v>
      </c>
      <c r="M1401" s="23">
        <v>0.6</v>
      </c>
      <c r="N1401" s="16">
        <v>1</v>
      </c>
      <c r="O1401" s="16">
        <v>1</v>
      </c>
      <c r="P1401" s="16">
        <v>1</v>
      </c>
      <c r="Q1401" s="16">
        <v>1</v>
      </c>
      <c r="R1401" s="16">
        <v>1</v>
      </c>
      <c r="S1401" s="14" t="s">
        <v>86</v>
      </c>
      <c r="T1401" s="16">
        <v>101</v>
      </c>
      <c r="U1401" s="16">
        <v>0</v>
      </c>
      <c r="V1401" s="18">
        <v>44697</v>
      </c>
      <c r="W1401" s="18">
        <v>589</v>
      </c>
      <c r="X1401" s="18">
        <v>377</v>
      </c>
      <c r="Y1401" s="18">
        <v>0</v>
      </c>
      <c r="Z1401" s="18">
        <v>0</v>
      </c>
      <c r="AA1401" s="18">
        <v>0</v>
      </c>
      <c r="AB1401" s="18">
        <v>7631</v>
      </c>
      <c r="AC1401" s="23">
        <v>12.96</v>
      </c>
      <c r="AD1401" s="14" t="str">
        <f>IF(E1401=113,"Linn","Iowa ex-Linn")</f>
        <v>Iowa ex-Linn</v>
      </c>
      <c r="AE1401" s="23">
        <f>IFERROR(AB1401/W1401,"N/M")</f>
        <v>12.955857385398982</v>
      </c>
      <c r="AF1401" s="14" t="str">
        <f>B1401&amp;"|"&amp;TEXT(E1401,"000")&amp;"|"&amp;TEXT(M1401,"0.0000")</f>
        <v>2017|045|0.6000</v>
      </c>
      <c r="AG1401" s="22" t="str">
        <f>IF(AND(B1401&gt;=2015,B1401&lt;=2024,C1401=19,G1401=41,I1401=2,K1401="A",L1401="RBUP",M1401&gt;=0.5,M1401&lt;=0.85),"IN","OUT")</f>
        <v>IN</v>
      </c>
    </row>
    <row r="1402" spans="1:33">
      <c r="A1402" s="14" t="s">
        <v>187</v>
      </c>
      <c r="B1402" s="16">
        <v>2017</v>
      </c>
      <c r="C1402" s="16">
        <v>19</v>
      </c>
      <c r="D1402" s="14" t="s">
        <v>80</v>
      </c>
      <c r="E1402" s="16">
        <v>45</v>
      </c>
      <c r="F1402" s="14" t="s">
        <v>108</v>
      </c>
      <c r="G1402" s="16">
        <v>41</v>
      </c>
      <c r="H1402" s="14" t="s">
        <v>186</v>
      </c>
      <c r="I1402" s="16">
        <v>2</v>
      </c>
      <c r="J1402" s="14" t="s">
        <v>83</v>
      </c>
      <c r="K1402" s="14" t="s">
        <v>84</v>
      </c>
      <c r="L1402" s="14" t="s">
        <v>85</v>
      </c>
      <c r="M1402" s="23">
        <v>0.65</v>
      </c>
      <c r="N1402" s="16">
        <v>5</v>
      </c>
      <c r="O1402" s="16">
        <v>4</v>
      </c>
      <c r="P1402" s="16">
        <v>0</v>
      </c>
      <c r="Q1402" s="16">
        <v>8</v>
      </c>
      <c r="R1402" s="16">
        <v>0</v>
      </c>
      <c r="S1402" s="14" t="s">
        <v>86</v>
      </c>
      <c r="T1402" s="16">
        <v>570</v>
      </c>
      <c r="U1402" s="16">
        <v>0</v>
      </c>
      <c r="V1402" s="18">
        <v>269743</v>
      </c>
      <c r="W1402" s="18">
        <v>5054</v>
      </c>
      <c r="X1402" s="18">
        <v>2982</v>
      </c>
      <c r="Y1402" s="18">
        <v>0</v>
      </c>
      <c r="Z1402" s="18">
        <v>0</v>
      </c>
      <c r="AA1402" s="18">
        <v>0</v>
      </c>
      <c r="AB1402" s="18">
        <v>0</v>
      </c>
      <c r="AC1402" s="23">
        <v>0</v>
      </c>
      <c r="AD1402" s="14" t="str">
        <f>IF(E1402=113,"Linn","Iowa ex-Linn")</f>
        <v>Iowa ex-Linn</v>
      </c>
      <c r="AE1402" s="23">
        <f>IFERROR(AB1402/W1402,"N/M")</f>
        <v>0.0</v>
      </c>
      <c r="AF1402" s="14" t="str">
        <f>B1402&amp;"|"&amp;TEXT(E1402,"000")&amp;"|"&amp;TEXT(M1402,"0.0000")</f>
        <v>2017|045|0.6500</v>
      </c>
      <c r="AG1402" s="22" t="str">
        <f>IF(AND(B1402&gt;=2015,B1402&lt;=2024,C1402=19,G1402=41,I1402=2,K1402="A",L1402="RBUP",M1402&gt;=0.5,M1402&lt;=0.85),"IN","OUT")</f>
        <v>IN</v>
      </c>
    </row>
    <row r="1403" spans="1:33">
      <c r="A1403" s="14" t="s">
        <v>187</v>
      </c>
      <c r="B1403" s="16">
        <v>2017</v>
      </c>
      <c r="C1403" s="16">
        <v>19</v>
      </c>
      <c r="D1403" s="14" t="s">
        <v>80</v>
      </c>
      <c r="E1403" s="16">
        <v>45</v>
      </c>
      <c r="F1403" s="14" t="s">
        <v>108</v>
      </c>
      <c r="G1403" s="16">
        <v>41</v>
      </c>
      <c r="H1403" s="14" t="s">
        <v>186</v>
      </c>
      <c r="I1403" s="16">
        <v>2</v>
      </c>
      <c r="J1403" s="14" t="s">
        <v>83</v>
      </c>
      <c r="K1403" s="14" t="s">
        <v>84</v>
      </c>
      <c r="L1403" s="14" t="s">
        <v>85</v>
      </c>
      <c r="M1403" s="23">
        <v>0.7</v>
      </c>
      <c r="N1403" s="16">
        <v>25</v>
      </c>
      <c r="O1403" s="16">
        <v>23</v>
      </c>
      <c r="P1403" s="16">
        <v>2</v>
      </c>
      <c r="Q1403" s="16">
        <v>24</v>
      </c>
      <c r="R1403" s="16">
        <v>2</v>
      </c>
      <c r="S1403" s="14" t="s">
        <v>86</v>
      </c>
      <c r="T1403" s="16">
        <v>2215</v>
      </c>
      <c r="U1403" s="16">
        <v>0</v>
      </c>
      <c r="V1403" s="18">
        <v>1201428</v>
      </c>
      <c r="W1403" s="18">
        <v>32897</v>
      </c>
      <c r="X1403" s="18">
        <v>21861</v>
      </c>
      <c r="Y1403" s="18">
        <v>0</v>
      </c>
      <c r="Z1403" s="18">
        <v>0</v>
      </c>
      <c r="AA1403" s="18">
        <v>0</v>
      </c>
      <c r="AB1403" s="18">
        <v>5862</v>
      </c>
      <c r="AC1403" s="23">
        <v>0.18</v>
      </c>
      <c r="AD1403" s="14" t="str">
        <f>IF(E1403=113,"Linn","Iowa ex-Linn")</f>
        <v>Iowa ex-Linn</v>
      </c>
      <c r="AE1403" s="23">
        <f>IFERROR(AB1403/W1403,"N/M")</f>
        <v>0.1781925403532237</v>
      </c>
      <c r="AF1403" s="14" t="str">
        <f>B1403&amp;"|"&amp;TEXT(E1403,"000")&amp;"|"&amp;TEXT(M1403,"0.0000")</f>
        <v>2017|045|0.7000</v>
      </c>
      <c r="AG1403" s="22" t="str">
        <f>IF(AND(B1403&gt;=2015,B1403&lt;=2024,C1403=19,G1403=41,I1403=2,K1403="A",L1403="RBUP",M1403&gt;=0.5,M1403&lt;=0.85),"IN","OUT")</f>
        <v>IN</v>
      </c>
    </row>
    <row r="1404" spans="1:33">
      <c r="A1404" s="14" t="s">
        <v>187</v>
      </c>
      <c r="B1404" s="16">
        <v>2017</v>
      </c>
      <c r="C1404" s="16">
        <v>19</v>
      </c>
      <c r="D1404" s="14" t="s">
        <v>80</v>
      </c>
      <c r="E1404" s="16">
        <v>45</v>
      </c>
      <c r="F1404" s="14" t="s">
        <v>108</v>
      </c>
      <c r="G1404" s="16">
        <v>41</v>
      </c>
      <c r="H1404" s="14" t="s">
        <v>186</v>
      </c>
      <c r="I1404" s="16">
        <v>2</v>
      </c>
      <c r="J1404" s="14" t="s">
        <v>83</v>
      </c>
      <c r="K1404" s="14" t="s">
        <v>84</v>
      </c>
      <c r="L1404" s="14" t="s">
        <v>85</v>
      </c>
      <c r="M1404" s="23">
        <v>0.75</v>
      </c>
      <c r="N1404" s="16">
        <v>86</v>
      </c>
      <c r="O1404" s="16">
        <v>71</v>
      </c>
      <c r="P1404" s="16">
        <v>6</v>
      </c>
      <c r="Q1404" s="16">
        <v>91</v>
      </c>
      <c r="R1404" s="16">
        <v>7</v>
      </c>
      <c r="S1404" s="14" t="s">
        <v>86</v>
      </c>
      <c r="T1404" s="16">
        <v>10302</v>
      </c>
      <c r="U1404" s="16">
        <v>0</v>
      </c>
      <c r="V1404" s="18">
        <v>5917676</v>
      </c>
      <c r="W1404" s="18">
        <v>226947</v>
      </c>
      <c r="X1404" s="18">
        <v>149309</v>
      </c>
      <c r="Y1404" s="18">
        <v>0</v>
      </c>
      <c r="Z1404" s="18">
        <v>0</v>
      </c>
      <c r="AA1404" s="18">
        <v>0</v>
      </c>
      <c r="AB1404" s="18">
        <v>91897</v>
      </c>
      <c r="AC1404" s="23">
        <v>0.4</v>
      </c>
      <c r="AD1404" s="14" t="str">
        <f>IF(E1404=113,"Linn","Iowa ex-Linn")</f>
        <v>Iowa ex-Linn</v>
      </c>
      <c r="AE1404" s="23">
        <f>IFERROR(AB1404/W1404,"N/M")</f>
        <v>0.4049271415793115</v>
      </c>
      <c r="AF1404" s="14" t="str">
        <f>B1404&amp;"|"&amp;TEXT(E1404,"000")&amp;"|"&amp;TEXT(M1404,"0.0000")</f>
        <v>2017|045|0.7500</v>
      </c>
      <c r="AG1404" s="22" t="str">
        <f>IF(AND(B1404&gt;=2015,B1404&lt;=2024,C1404=19,G1404=41,I1404=2,K1404="A",L1404="RBUP",M1404&gt;=0.5,M1404&lt;=0.85),"IN","OUT")</f>
        <v>IN</v>
      </c>
    </row>
    <row r="1405" spans="1:33">
      <c r="A1405" s="14" t="s">
        <v>187</v>
      </c>
      <c r="B1405" s="16">
        <v>2017</v>
      </c>
      <c r="C1405" s="16">
        <v>19</v>
      </c>
      <c r="D1405" s="14" t="s">
        <v>80</v>
      </c>
      <c r="E1405" s="16">
        <v>45</v>
      </c>
      <c r="F1405" s="14" t="s">
        <v>108</v>
      </c>
      <c r="G1405" s="16">
        <v>41</v>
      </c>
      <c r="H1405" s="14" t="s">
        <v>186</v>
      </c>
      <c r="I1405" s="16">
        <v>2</v>
      </c>
      <c r="J1405" s="14" t="s">
        <v>83</v>
      </c>
      <c r="K1405" s="14" t="s">
        <v>84</v>
      </c>
      <c r="L1405" s="14" t="s">
        <v>85</v>
      </c>
      <c r="M1405" s="23">
        <v>0.8</v>
      </c>
      <c r="N1405" s="16">
        <v>281</v>
      </c>
      <c r="O1405" s="16">
        <v>244</v>
      </c>
      <c r="P1405" s="16">
        <v>18</v>
      </c>
      <c r="Q1405" s="16">
        <v>413</v>
      </c>
      <c r="R1405" s="16">
        <v>22</v>
      </c>
      <c r="S1405" s="14" t="s">
        <v>86</v>
      </c>
      <c r="T1405" s="16">
        <v>52528</v>
      </c>
      <c r="U1405" s="16">
        <v>0</v>
      </c>
      <c r="V1405" s="18">
        <v>33067445</v>
      </c>
      <c r="W1405" s="18">
        <v>1672624</v>
      </c>
      <c r="X1405" s="18">
        <v>998229</v>
      </c>
      <c r="Y1405" s="18">
        <v>0</v>
      </c>
      <c r="Z1405" s="18">
        <v>0</v>
      </c>
      <c r="AA1405" s="18">
        <v>0</v>
      </c>
      <c r="AB1405" s="18">
        <v>179725</v>
      </c>
      <c r="AC1405" s="23">
        <v>0.11</v>
      </c>
      <c r="AD1405" s="14" t="str">
        <f>IF(E1405=113,"Linn","Iowa ex-Linn")</f>
        <v>Iowa ex-Linn</v>
      </c>
      <c r="AE1405" s="23">
        <f>IFERROR(AB1405/W1405,"N/M")</f>
        <v>0.10745092740508327</v>
      </c>
      <c r="AF1405" s="14" t="str">
        <f>B1405&amp;"|"&amp;TEXT(E1405,"000")&amp;"|"&amp;TEXT(M1405,"0.0000")</f>
        <v>2017|045|0.8000</v>
      </c>
      <c r="AG1405" s="22" t="str">
        <f>IF(AND(B1405&gt;=2015,B1405&lt;=2024,C1405=19,G1405=41,I1405=2,K1405="A",L1405="RBUP",M1405&gt;=0.5,M1405&lt;=0.85),"IN","OUT")</f>
        <v>IN</v>
      </c>
    </row>
    <row r="1406" spans="1:33">
      <c r="A1406" s="14" t="s">
        <v>187</v>
      </c>
      <c r="B1406" s="16">
        <v>2017</v>
      </c>
      <c r="C1406" s="16">
        <v>19</v>
      </c>
      <c r="D1406" s="14" t="s">
        <v>80</v>
      </c>
      <c r="E1406" s="16">
        <v>45</v>
      </c>
      <c r="F1406" s="14" t="s">
        <v>108</v>
      </c>
      <c r="G1406" s="16">
        <v>41</v>
      </c>
      <c r="H1406" s="14" t="s">
        <v>186</v>
      </c>
      <c r="I1406" s="16">
        <v>2</v>
      </c>
      <c r="J1406" s="14" t="s">
        <v>83</v>
      </c>
      <c r="K1406" s="14" t="s">
        <v>84</v>
      </c>
      <c r="L1406" s="14" t="s">
        <v>85</v>
      </c>
      <c r="M1406" s="23">
        <v>0.85</v>
      </c>
      <c r="N1406" s="16">
        <v>437</v>
      </c>
      <c r="O1406" s="16">
        <v>395</v>
      </c>
      <c r="P1406" s="16">
        <v>35</v>
      </c>
      <c r="Q1406" s="16">
        <v>668</v>
      </c>
      <c r="R1406" s="16">
        <v>43</v>
      </c>
      <c r="S1406" s="14" t="s">
        <v>86</v>
      </c>
      <c r="T1406" s="16">
        <v>102646</v>
      </c>
      <c r="U1406" s="16">
        <v>0</v>
      </c>
      <c r="V1406" s="18">
        <v>68368804</v>
      </c>
      <c r="W1406" s="18">
        <v>4222622</v>
      </c>
      <c r="X1406" s="18">
        <v>2022118</v>
      </c>
      <c r="Y1406" s="18">
        <v>0</v>
      </c>
      <c r="Z1406" s="18">
        <v>0</v>
      </c>
      <c r="AA1406" s="18">
        <v>0</v>
      </c>
      <c r="AB1406" s="18">
        <v>470679</v>
      </c>
      <c r="AC1406" s="23">
        <v>0.11</v>
      </c>
      <c r="AD1406" s="14" t="str">
        <f>IF(E1406=113,"Linn","Iowa ex-Linn")</f>
        <v>Iowa ex-Linn</v>
      </c>
      <c r="AE1406" s="23">
        <f>IFERROR(AB1406/W1406,"N/M")</f>
        <v>0.11146605118810066</v>
      </c>
      <c r="AF1406" s="14" t="str">
        <f>B1406&amp;"|"&amp;TEXT(E1406,"000")&amp;"|"&amp;TEXT(M1406,"0.0000")</f>
        <v>2017|045|0.8500</v>
      </c>
      <c r="AG1406" s="22" t="str">
        <f>IF(AND(B1406&gt;=2015,B1406&lt;=2024,C1406=19,G1406=41,I1406=2,K1406="A",L1406="RBUP",M1406&gt;=0.5,M1406&lt;=0.85),"IN","OUT")</f>
        <v>IN</v>
      </c>
    </row>
    <row r="1407" spans="1:33">
      <c r="A1407" s="14" t="s">
        <v>187</v>
      </c>
      <c r="B1407" s="16">
        <v>2017</v>
      </c>
      <c r="C1407" s="16">
        <v>19</v>
      </c>
      <c r="D1407" s="14" t="s">
        <v>80</v>
      </c>
      <c r="E1407" s="16">
        <v>47</v>
      </c>
      <c r="F1407" s="14" t="s">
        <v>109</v>
      </c>
      <c r="G1407" s="16">
        <v>41</v>
      </c>
      <c r="H1407" s="14" t="s">
        <v>186</v>
      </c>
      <c r="I1407" s="16">
        <v>2</v>
      </c>
      <c r="J1407" s="14" t="s">
        <v>83</v>
      </c>
      <c r="K1407" s="14" t="s">
        <v>84</v>
      </c>
      <c r="L1407" s="14" t="s">
        <v>85</v>
      </c>
      <c r="M1407" s="23">
        <v>0.5</v>
      </c>
      <c r="N1407" s="16">
        <v>3</v>
      </c>
      <c r="O1407" s="16">
        <v>1</v>
      </c>
      <c r="P1407" s="16">
        <v>0</v>
      </c>
      <c r="Q1407" s="16">
        <v>1</v>
      </c>
      <c r="R1407" s="16">
        <v>0</v>
      </c>
      <c r="S1407" s="14" t="s">
        <v>86</v>
      </c>
      <c r="T1407" s="16">
        <v>105</v>
      </c>
      <c r="U1407" s="16">
        <v>0</v>
      </c>
      <c r="V1407" s="18">
        <v>35410</v>
      </c>
      <c r="W1407" s="18">
        <v>339</v>
      </c>
      <c r="X1407" s="18">
        <v>227</v>
      </c>
      <c r="Y1407" s="18">
        <v>0</v>
      </c>
      <c r="Z1407" s="18">
        <v>0</v>
      </c>
      <c r="AA1407" s="18">
        <v>0</v>
      </c>
      <c r="AB1407" s="18">
        <v>0</v>
      </c>
      <c r="AC1407" s="23">
        <v>0</v>
      </c>
      <c r="AD1407" s="14" t="str">
        <f>IF(E1407=113,"Linn","Iowa ex-Linn")</f>
        <v>Iowa ex-Linn</v>
      </c>
      <c r="AE1407" s="23">
        <f>IFERROR(AB1407/W1407,"N/M")</f>
        <v>0.0</v>
      </c>
      <c r="AF1407" s="14" t="str">
        <f>B1407&amp;"|"&amp;TEXT(E1407,"000")&amp;"|"&amp;TEXT(M1407,"0.0000")</f>
        <v>2017|047|0.5000</v>
      </c>
      <c r="AG1407" s="22" t="str">
        <f>IF(AND(B1407&gt;=2015,B1407&lt;=2024,C1407=19,G1407=41,I1407=2,K1407="A",L1407="RBUP",M1407&gt;=0.5,M1407&lt;=0.85),"IN","OUT")</f>
        <v>IN</v>
      </c>
    </row>
    <row r="1408" spans="1:33">
      <c r="A1408" s="14" t="s">
        <v>187</v>
      </c>
      <c r="B1408" s="16">
        <v>2017</v>
      </c>
      <c r="C1408" s="16">
        <v>19</v>
      </c>
      <c r="D1408" s="14" t="s">
        <v>80</v>
      </c>
      <c r="E1408" s="16">
        <v>47</v>
      </c>
      <c r="F1408" s="14" t="s">
        <v>109</v>
      </c>
      <c r="G1408" s="16">
        <v>41</v>
      </c>
      <c r="H1408" s="14" t="s">
        <v>186</v>
      </c>
      <c r="I1408" s="16">
        <v>2</v>
      </c>
      <c r="J1408" s="14" t="s">
        <v>83</v>
      </c>
      <c r="K1408" s="14" t="s">
        <v>84</v>
      </c>
      <c r="L1408" s="14" t="s">
        <v>85</v>
      </c>
      <c r="M1408" s="23">
        <v>0.6</v>
      </c>
      <c r="N1408" s="16">
        <v>4</v>
      </c>
      <c r="O1408" s="16">
        <v>4</v>
      </c>
      <c r="P1408" s="16">
        <v>0</v>
      </c>
      <c r="Q1408" s="16">
        <v>5</v>
      </c>
      <c r="R1408" s="16">
        <v>0</v>
      </c>
      <c r="S1408" s="14" t="s">
        <v>86</v>
      </c>
      <c r="T1408" s="16">
        <v>672</v>
      </c>
      <c r="U1408" s="16">
        <v>0</v>
      </c>
      <c r="V1408" s="18">
        <v>309420</v>
      </c>
      <c r="W1408" s="18">
        <v>6658</v>
      </c>
      <c r="X1408" s="18">
        <v>4684</v>
      </c>
      <c r="Y1408" s="18">
        <v>0</v>
      </c>
      <c r="Z1408" s="18">
        <v>0</v>
      </c>
      <c r="AA1408" s="18">
        <v>0</v>
      </c>
      <c r="AB1408" s="18">
        <v>0</v>
      </c>
      <c r="AC1408" s="23">
        <v>0</v>
      </c>
      <c r="AD1408" s="14" t="str">
        <f>IF(E1408=113,"Linn","Iowa ex-Linn")</f>
        <v>Iowa ex-Linn</v>
      </c>
      <c r="AE1408" s="23">
        <f>IFERROR(AB1408/W1408,"N/M")</f>
        <v>0.0</v>
      </c>
      <c r="AF1408" s="14" t="str">
        <f>B1408&amp;"|"&amp;TEXT(E1408,"000")&amp;"|"&amp;TEXT(M1408,"0.0000")</f>
        <v>2017|047|0.6000</v>
      </c>
      <c r="AG1408" s="22" t="str">
        <f>IF(AND(B1408&gt;=2015,B1408&lt;=2024,C1408=19,G1408=41,I1408=2,K1408="A",L1408="RBUP",M1408&gt;=0.5,M1408&lt;=0.85),"IN","OUT")</f>
        <v>IN</v>
      </c>
    </row>
    <row r="1409" spans="1:33">
      <c r="A1409" s="14" t="s">
        <v>187</v>
      </c>
      <c r="B1409" s="16">
        <v>2017</v>
      </c>
      <c r="C1409" s="16">
        <v>19</v>
      </c>
      <c r="D1409" s="14" t="s">
        <v>80</v>
      </c>
      <c r="E1409" s="16">
        <v>47</v>
      </c>
      <c r="F1409" s="14" t="s">
        <v>109</v>
      </c>
      <c r="G1409" s="16">
        <v>41</v>
      </c>
      <c r="H1409" s="14" t="s">
        <v>186</v>
      </c>
      <c r="I1409" s="16">
        <v>2</v>
      </c>
      <c r="J1409" s="14" t="s">
        <v>83</v>
      </c>
      <c r="K1409" s="14" t="s">
        <v>84</v>
      </c>
      <c r="L1409" s="14" t="s">
        <v>85</v>
      </c>
      <c r="M1409" s="23">
        <v>0.65</v>
      </c>
      <c r="N1409" s="16">
        <v>9</v>
      </c>
      <c r="O1409" s="16">
        <v>6</v>
      </c>
      <c r="P1409" s="16">
        <v>0</v>
      </c>
      <c r="Q1409" s="16">
        <v>15</v>
      </c>
      <c r="R1409" s="16">
        <v>0</v>
      </c>
      <c r="S1409" s="14" t="s">
        <v>86</v>
      </c>
      <c r="T1409" s="16">
        <v>960</v>
      </c>
      <c r="U1409" s="16">
        <v>0</v>
      </c>
      <c r="V1409" s="18">
        <v>476591</v>
      </c>
      <c r="W1409" s="18">
        <v>13785</v>
      </c>
      <c r="X1409" s="18">
        <v>8618</v>
      </c>
      <c r="Y1409" s="18">
        <v>0</v>
      </c>
      <c r="Z1409" s="18">
        <v>0</v>
      </c>
      <c r="AA1409" s="18">
        <v>0</v>
      </c>
      <c r="AB1409" s="18">
        <v>0</v>
      </c>
      <c r="AC1409" s="23">
        <v>0</v>
      </c>
      <c r="AD1409" s="14" t="str">
        <f>IF(E1409=113,"Linn","Iowa ex-Linn")</f>
        <v>Iowa ex-Linn</v>
      </c>
      <c r="AE1409" s="23">
        <f>IFERROR(AB1409/W1409,"N/M")</f>
        <v>0.0</v>
      </c>
      <c r="AF1409" s="14" t="str">
        <f>B1409&amp;"|"&amp;TEXT(E1409,"000")&amp;"|"&amp;TEXT(M1409,"0.0000")</f>
        <v>2017|047|0.6500</v>
      </c>
      <c r="AG1409" s="22" t="str">
        <f>IF(AND(B1409&gt;=2015,B1409&lt;=2024,C1409=19,G1409=41,I1409=2,K1409="A",L1409="RBUP",M1409&gt;=0.5,M1409&lt;=0.85),"IN","OUT")</f>
        <v>IN</v>
      </c>
    </row>
    <row r="1410" spans="1:33">
      <c r="A1410" s="14" t="s">
        <v>187</v>
      </c>
      <c r="B1410" s="16">
        <v>2017</v>
      </c>
      <c r="C1410" s="16">
        <v>19</v>
      </c>
      <c r="D1410" s="14" t="s">
        <v>80</v>
      </c>
      <c r="E1410" s="16">
        <v>47</v>
      </c>
      <c r="F1410" s="14" t="s">
        <v>109</v>
      </c>
      <c r="G1410" s="16">
        <v>41</v>
      </c>
      <c r="H1410" s="14" t="s">
        <v>186</v>
      </c>
      <c r="I1410" s="16">
        <v>2</v>
      </c>
      <c r="J1410" s="14" t="s">
        <v>83</v>
      </c>
      <c r="K1410" s="14" t="s">
        <v>84</v>
      </c>
      <c r="L1410" s="14" t="s">
        <v>85</v>
      </c>
      <c r="M1410" s="23">
        <v>0.7</v>
      </c>
      <c r="N1410" s="16">
        <v>28</v>
      </c>
      <c r="O1410" s="16">
        <v>20</v>
      </c>
      <c r="P1410" s="16">
        <v>0</v>
      </c>
      <c r="Q1410" s="16">
        <v>23</v>
      </c>
      <c r="R1410" s="16">
        <v>0</v>
      </c>
      <c r="S1410" s="14" t="s">
        <v>86</v>
      </c>
      <c r="T1410" s="16">
        <v>2714</v>
      </c>
      <c r="U1410" s="16">
        <v>0</v>
      </c>
      <c r="V1410" s="18">
        <v>1550908</v>
      </c>
      <c r="W1410" s="18">
        <v>49991</v>
      </c>
      <c r="X1410" s="18">
        <v>35410</v>
      </c>
      <c r="Y1410" s="18">
        <v>0</v>
      </c>
      <c r="Z1410" s="18">
        <v>0</v>
      </c>
      <c r="AA1410" s="18">
        <v>0</v>
      </c>
      <c r="AB1410" s="18">
        <v>0</v>
      </c>
      <c r="AC1410" s="23">
        <v>0</v>
      </c>
      <c r="AD1410" s="14" t="str">
        <f>IF(E1410=113,"Linn","Iowa ex-Linn")</f>
        <v>Iowa ex-Linn</v>
      </c>
      <c r="AE1410" s="23">
        <f>IFERROR(AB1410/W1410,"N/M")</f>
        <v>0.0</v>
      </c>
      <c r="AF1410" s="14" t="str">
        <f>B1410&amp;"|"&amp;TEXT(E1410,"000")&amp;"|"&amp;TEXT(M1410,"0.0000")</f>
        <v>2017|047|0.7000</v>
      </c>
      <c r="AG1410" s="22" t="str">
        <f>IF(AND(B1410&gt;=2015,B1410&lt;=2024,C1410=19,G1410=41,I1410=2,K1410="A",L1410="RBUP",M1410&gt;=0.5,M1410&lt;=0.85),"IN","OUT")</f>
        <v>IN</v>
      </c>
    </row>
    <row r="1411" spans="1:33">
      <c r="A1411" s="14" t="s">
        <v>187</v>
      </c>
      <c r="B1411" s="16">
        <v>2017</v>
      </c>
      <c r="C1411" s="16">
        <v>19</v>
      </c>
      <c r="D1411" s="14" t="s">
        <v>80</v>
      </c>
      <c r="E1411" s="16">
        <v>47</v>
      </c>
      <c r="F1411" s="14" t="s">
        <v>109</v>
      </c>
      <c r="G1411" s="16">
        <v>41</v>
      </c>
      <c r="H1411" s="14" t="s">
        <v>186</v>
      </c>
      <c r="I1411" s="16">
        <v>2</v>
      </c>
      <c r="J1411" s="14" t="s">
        <v>83</v>
      </c>
      <c r="K1411" s="14" t="s">
        <v>84</v>
      </c>
      <c r="L1411" s="14" t="s">
        <v>85</v>
      </c>
      <c r="M1411" s="23">
        <v>0.75</v>
      </c>
      <c r="N1411" s="16">
        <v>95</v>
      </c>
      <c r="O1411" s="16">
        <v>75</v>
      </c>
      <c r="P1411" s="16">
        <v>1</v>
      </c>
      <c r="Q1411" s="16">
        <v>109</v>
      </c>
      <c r="R1411" s="16">
        <v>1</v>
      </c>
      <c r="S1411" s="14" t="s">
        <v>86</v>
      </c>
      <c r="T1411" s="16">
        <v>13611</v>
      </c>
      <c r="U1411" s="16">
        <v>0</v>
      </c>
      <c r="V1411" s="18">
        <v>8046803</v>
      </c>
      <c r="W1411" s="18">
        <v>384766</v>
      </c>
      <c r="X1411" s="18">
        <v>253977</v>
      </c>
      <c r="Y1411" s="18">
        <v>0</v>
      </c>
      <c r="Z1411" s="18">
        <v>0</v>
      </c>
      <c r="AA1411" s="18">
        <v>0</v>
      </c>
      <c r="AB1411" s="18">
        <v>1702</v>
      </c>
      <c r="AC1411" s="23">
        <v>0</v>
      </c>
      <c r="AD1411" s="14" t="str">
        <f>IF(E1411=113,"Linn","Iowa ex-Linn")</f>
        <v>Iowa ex-Linn</v>
      </c>
      <c r="AE1411" s="23">
        <f>IFERROR(AB1411/W1411,"N/M")</f>
        <v>0.00442346777002126</v>
      </c>
      <c r="AF1411" s="14" t="str">
        <f>B1411&amp;"|"&amp;TEXT(E1411,"000")&amp;"|"&amp;TEXT(M1411,"0.0000")</f>
        <v>2017|047|0.7500</v>
      </c>
      <c r="AG1411" s="22" t="str">
        <f>IF(AND(B1411&gt;=2015,B1411&lt;=2024,C1411=19,G1411=41,I1411=2,K1411="A",L1411="RBUP",M1411&gt;=0.5,M1411&lt;=0.85),"IN","OUT")</f>
        <v>IN</v>
      </c>
    </row>
    <row r="1412" spans="1:33">
      <c r="A1412" s="14" t="s">
        <v>187</v>
      </c>
      <c r="B1412" s="16">
        <v>2017</v>
      </c>
      <c r="C1412" s="16">
        <v>19</v>
      </c>
      <c r="D1412" s="14" t="s">
        <v>80</v>
      </c>
      <c r="E1412" s="16">
        <v>47</v>
      </c>
      <c r="F1412" s="14" t="s">
        <v>109</v>
      </c>
      <c r="G1412" s="16">
        <v>41</v>
      </c>
      <c r="H1412" s="14" t="s">
        <v>186</v>
      </c>
      <c r="I1412" s="16">
        <v>2</v>
      </c>
      <c r="J1412" s="14" t="s">
        <v>83</v>
      </c>
      <c r="K1412" s="14" t="s">
        <v>84</v>
      </c>
      <c r="L1412" s="14" t="s">
        <v>85</v>
      </c>
      <c r="M1412" s="23">
        <v>0.8</v>
      </c>
      <c r="N1412" s="16">
        <v>344</v>
      </c>
      <c r="O1412" s="16">
        <v>271</v>
      </c>
      <c r="P1412" s="16">
        <v>14</v>
      </c>
      <c r="Q1412" s="16">
        <v>440</v>
      </c>
      <c r="R1412" s="16">
        <v>16</v>
      </c>
      <c r="S1412" s="14" t="s">
        <v>86</v>
      </c>
      <c r="T1412" s="16">
        <v>64200</v>
      </c>
      <c r="U1412" s="16">
        <v>0</v>
      </c>
      <c r="V1412" s="18">
        <v>39457829</v>
      </c>
      <c r="W1412" s="18">
        <v>2484520</v>
      </c>
      <c r="X1412" s="18">
        <v>1465282</v>
      </c>
      <c r="Y1412" s="18">
        <v>0</v>
      </c>
      <c r="Z1412" s="18">
        <v>0</v>
      </c>
      <c r="AA1412" s="18">
        <v>0</v>
      </c>
      <c r="AB1412" s="18">
        <v>86548</v>
      </c>
      <c r="AC1412" s="23">
        <v>0.03</v>
      </c>
      <c r="AD1412" s="14" t="str">
        <f>IF(E1412=113,"Linn","Iowa ex-Linn")</f>
        <v>Iowa ex-Linn</v>
      </c>
      <c r="AE1412" s="23">
        <f>IFERROR(AB1412/W1412,"N/M")</f>
        <v>0.03483489768647465</v>
      </c>
      <c r="AF1412" s="14" t="str">
        <f>B1412&amp;"|"&amp;TEXT(E1412,"000")&amp;"|"&amp;TEXT(M1412,"0.0000")</f>
        <v>2017|047|0.8000</v>
      </c>
      <c r="AG1412" s="22" t="str">
        <f>IF(AND(B1412&gt;=2015,B1412&lt;=2024,C1412=19,G1412=41,I1412=2,K1412="A",L1412="RBUP",M1412&gt;=0.5,M1412&lt;=0.85),"IN","OUT")</f>
        <v>IN</v>
      </c>
    </row>
    <row r="1413" spans="1:33">
      <c r="A1413" s="14" t="s">
        <v>187</v>
      </c>
      <c r="B1413" s="16">
        <v>2017</v>
      </c>
      <c r="C1413" s="16">
        <v>19</v>
      </c>
      <c r="D1413" s="14" t="s">
        <v>80</v>
      </c>
      <c r="E1413" s="16">
        <v>47</v>
      </c>
      <c r="F1413" s="14" t="s">
        <v>109</v>
      </c>
      <c r="G1413" s="16">
        <v>41</v>
      </c>
      <c r="H1413" s="14" t="s">
        <v>186</v>
      </c>
      <c r="I1413" s="16">
        <v>2</v>
      </c>
      <c r="J1413" s="14" t="s">
        <v>83</v>
      </c>
      <c r="K1413" s="14" t="s">
        <v>84</v>
      </c>
      <c r="L1413" s="14" t="s">
        <v>85</v>
      </c>
      <c r="M1413" s="23">
        <v>0.85</v>
      </c>
      <c r="N1413" s="16">
        <v>448</v>
      </c>
      <c r="O1413" s="16">
        <v>356</v>
      </c>
      <c r="P1413" s="16">
        <v>31</v>
      </c>
      <c r="Q1413" s="16">
        <v>841</v>
      </c>
      <c r="R1413" s="16">
        <v>42</v>
      </c>
      <c r="S1413" s="14" t="s">
        <v>86</v>
      </c>
      <c r="T1413" s="16">
        <v>106512</v>
      </c>
      <c r="U1413" s="16">
        <v>0</v>
      </c>
      <c r="V1413" s="18">
        <v>70704971</v>
      </c>
      <c r="W1413" s="18">
        <v>5674289</v>
      </c>
      <c r="X1413" s="18">
        <v>2493447</v>
      </c>
      <c r="Y1413" s="18">
        <v>0</v>
      </c>
      <c r="Z1413" s="18">
        <v>0</v>
      </c>
      <c r="AA1413" s="18">
        <v>0</v>
      </c>
      <c r="AB1413" s="18">
        <v>542803</v>
      </c>
      <c r="AC1413" s="23">
        <v>0.1</v>
      </c>
      <c r="AD1413" s="14" t="str">
        <f>IF(E1413=113,"Linn","Iowa ex-Linn")</f>
        <v>Iowa ex-Linn</v>
      </c>
      <c r="AE1413" s="23">
        <f>IFERROR(AB1413/W1413,"N/M")</f>
        <v>0.09566009062985689</v>
      </c>
      <c r="AF1413" s="14" t="str">
        <f>B1413&amp;"|"&amp;TEXT(E1413,"000")&amp;"|"&amp;TEXT(M1413,"0.0000")</f>
        <v>2017|047|0.8500</v>
      </c>
      <c r="AG1413" s="22" t="str">
        <f>IF(AND(B1413&gt;=2015,B1413&lt;=2024,C1413=19,G1413=41,I1413=2,K1413="A",L1413="RBUP",M1413&gt;=0.5,M1413&lt;=0.85),"IN","OUT")</f>
        <v>IN</v>
      </c>
    </row>
    <row r="1414" spans="1:33">
      <c r="A1414" s="14" t="s">
        <v>187</v>
      </c>
      <c r="B1414" s="16">
        <v>2017</v>
      </c>
      <c r="C1414" s="16">
        <v>19</v>
      </c>
      <c r="D1414" s="14" t="s">
        <v>80</v>
      </c>
      <c r="E1414" s="16">
        <v>49</v>
      </c>
      <c r="F1414" s="14" t="s">
        <v>110</v>
      </c>
      <c r="G1414" s="16">
        <v>41</v>
      </c>
      <c r="H1414" s="14" t="s">
        <v>186</v>
      </c>
      <c r="I1414" s="16">
        <v>2</v>
      </c>
      <c r="J1414" s="14" t="s">
        <v>83</v>
      </c>
      <c r="K1414" s="14" t="s">
        <v>84</v>
      </c>
      <c r="L1414" s="14" t="s">
        <v>85</v>
      </c>
      <c r="M1414" s="23">
        <v>0.6</v>
      </c>
      <c r="N1414" s="16">
        <v>1</v>
      </c>
      <c r="O1414" s="16">
        <v>1</v>
      </c>
      <c r="P1414" s="16">
        <v>0</v>
      </c>
      <c r="Q1414" s="16">
        <v>2</v>
      </c>
      <c r="R1414" s="16">
        <v>0</v>
      </c>
      <c r="S1414" s="14" t="s">
        <v>86</v>
      </c>
      <c r="T1414" s="16">
        <v>38</v>
      </c>
      <c r="U1414" s="16">
        <v>0</v>
      </c>
      <c r="V1414" s="18">
        <v>15564</v>
      </c>
      <c r="W1414" s="18">
        <v>203</v>
      </c>
      <c r="X1414" s="18">
        <v>130</v>
      </c>
      <c r="Y1414" s="18">
        <v>0</v>
      </c>
      <c r="Z1414" s="18">
        <v>0</v>
      </c>
      <c r="AA1414" s="18">
        <v>0</v>
      </c>
      <c r="AB1414" s="18">
        <v>0</v>
      </c>
      <c r="AC1414" s="23">
        <v>0</v>
      </c>
      <c r="AD1414" s="14" t="str">
        <f>IF(E1414=113,"Linn","Iowa ex-Linn")</f>
        <v>Iowa ex-Linn</v>
      </c>
      <c r="AE1414" s="23">
        <f>IFERROR(AB1414/W1414,"N/M")</f>
        <v>0.0</v>
      </c>
      <c r="AF1414" s="14" t="str">
        <f>B1414&amp;"|"&amp;TEXT(E1414,"000")&amp;"|"&amp;TEXT(M1414,"0.0000")</f>
        <v>2017|049|0.6000</v>
      </c>
      <c r="AG1414" s="22" t="str">
        <f>IF(AND(B1414&gt;=2015,B1414&lt;=2024,C1414=19,G1414=41,I1414=2,K1414="A",L1414="RBUP",M1414&gt;=0.5,M1414&lt;=0.85),"IN","OUT")</f>
        <v>IN</v>
      </c>
    </row>
    <row r="1415" spans="1:33">
      <c r="A1415" s="14" t="s">
        <v>187</v>
      </c>
      <c r="B1415" s="16">
        <v>2017</v>
      </c>
      <c r="C1415" s="16">
        <v>19</v>
      </c>
      <c r="D1415" s="14" t="s">
        <v>80</v>
      </c>
      <c r="E1415" s="16">
        <v>49</v>
      </c>
      <c r="F1415" s="14" t="s">
        <v>110</v>
      </c>
      <c r="G1415" s="16">
        <v>41</v>
      </c>
      <c r="H1415" s="14" t="s">
        <v>186</v>
      </c>
      <c r="I1415" s="16">
        <v>2</v>
      </c>
      <c r="J1415" s="14" t="s">
        <v>83</v>
      </c>
      <c r="K1415" s="14" t="s">
        <v>84</v>
      </c>
      <c r="L1415" s="14" t="s">
        <v>85</v>
      </c>
      <c r="M1415" s="23">
        <v>0.65</v>
      </c>
      <c r="N1415" s="16">
        <v>3</v>
      </c>
      <c r="O1415" s="16">
        <v>2</v>
      </c>
      <c r="P1415" s="16">
        <v>0</v>
      </c>
      <c r="Q1415" s="16">
        <v>3</v>
      </c>
      <c r="R1415" s="16">
        <v>0</v>
      </c>
      <c r="S1415" s="14" t="s">
        <v>86</v>
      </c>
      <c r="T1415" s="16">
        <v>56</v>
      </c>
      <c r="U1415" s="16">
        <v>0</v>
      </c>
      <c r="V1415" s="18">
        <v>25456</v>
      </c>
      <c r="W1415" s="18">
        <v>354</v>
      </c>
      <c r="X1415" s="18">
        <v>209</v>
      </c>
      <c r="Y1415" s="18">
        <v>0</v>
      </c>
      <c r="Z1415" s="18">
        <v>0</v>
      </c>
      <c r="AA1415" s="18">
        <v>0</v>
      </c>
      <c r="AB1415" s="18">
        <v>0</v>
      </c>
      <c r="AC1415" s="23">
        <v>0</v>
      </c>
      <c r="AD1415" s="14" t="str">
        <f>IF(E1415=113,"Linn","Iowa ex-Linn")</f>
        <v>Iowa ex-Linn</v>
      </c>
      <c r="AE1415" s="23">
        <f>IFERROR(AB1415/W1415,"N/M")</f>
        <v>0.0</v>
      </c>
      <c r="AF1415" s="14" t="str">
        <f>B1415&amp;"|"&amp;TEXT(E1415,"000")&amp;"|"&amp;TEXT(M1415,"0.0000")</f>
        <v>2017|049|0.6500</v>
      </c>
      <c r="AG1415" s="22" t="str">
        <f>IF(AND(B1415&gt;=2015,B1415&lt;=2024,C1415=19,G1415=41,I1415=2,K1415="A",L1415="RBUP",M1415&gt;=0.5,M1415&lt;=0.85),"IN","OUT")</f>
        <v>IN</v>
      </c>
    </row>
    <row r="1416" spans="1:33">
      <c r="A1416" s="14" t="s">
        <v>187</v>
      </c>
      <c r="B1416" s="16">
        <v>2017</v>
      </c>
      <c r="C1416" s="16">
        <v>19</v>
      </c>
      <c r="D1416" s="14" t="s">
        <v>80</v>
      </c>
      <c r="E1416" s="16">
        <v>49</v>
      </c>
      <c r="F1416" s="14" t="s">
        <v>110</v>
      </c>
      <c r="G1416" s="16">
        <v>41</v>
      </c>
      <c r="H1416" s="14" t="s">
        <v>186</v>
      </c>
      <c r="I1416" s="16">
        <v>2</v>
      </c>
      <c r="J1416" s="14" t="s">
        <v>83</v>
      </c>
      <c r="K1416" s="14" t="s">
        <v>84</v>
      </c>
      <c r="L1416" s="14" t="s">
        <v>85</v>
      </c>
      <c r="M1416" s="23">
        <v>0.7</v>
      </c>
      <c r="N1416" s="16">
        <v>11</v>
      </c>
      <c r="O1416" s="16">
        <v>5</v>
      </c>
      <c r="P1416" s="16">
        <v>0</v>
      </c>
      <c r="Q1416" s="16">
        <v>5</v>
      </c>
      <c r="R1416" s="16">
        <v>0</v>
      </c>
      <c r="S1416" s="14" t="s">
        <v>86</v>
      </c>
      <c r="T1416" s="16">
        <v>424</v>
      </c>
      <c r="U1416" s="16">
        <v>0</v>
      </c>
      <c r="V1416" s="18">
        <v>204198</v>
      </c>
      <c r="W1416" s="18">
        <v>4624</v>
      </c>
      <c r="X1416" s="18">
        <v>3051</v>
      </c>
      <c r="Y1416" s="18">
        <v>0</v>
      </c>
      <c r="Z1416" s="18">
        <v>0</v>
      </c>
      <c r="AA1416" s="18">
        <v>0</v>
      </c>
      <c r="AB1416" s="18">
        <v>0</v>
      </c>
      <c r="AC1416" s="23">
        <v>0</v>
      </c>
      <c r="AD1416" s="14" t="str">
        <f>IF(E1416=113,"Linn","Iowa ex-Linn")</f>
        <v>Iowa ex-Linn</v>
      </c>
      <c r="AE1416" s="23">
        <f>IFERROR(AB1416/W1416,"N/M")</f>
        <v>0.0</v>
      </c>
      <c r="AF1416" s="14" t="str">
        <f>B1416&amp;"|"&amp;TEXT(E1416,"000")&amp;"|"&amp;TEXT(M1416,"0.0000")</f>
        <v>2017|049|0.7000</v>
      </c>
      <c r="AG1416" s="22" t="str">
        <f>IF(AND(B1416&gt;=2015,B1416&lt;=2024,C1416=19,G1416=41,I1416=2,K1416="A",L1416="RBUP",M1416&gt;=0.5,M1416&lt;=0.85),"IN","OUT")</f>
        <v>IN</v>
      </c>
    </row>
    <row r="1417" spans="1:33">
      <c r="A1417" s="14" t="s">
        <v>187</v>
      </c>
      <c r="B1417" s="16">
        <v>2017</v>
      </c>
      <c r="C1417" s="16">
        <v>19</v>
      </c>
      <c r="D1417" s="14" t="s">
        <v>80</v>
      </c>
      <c r="E1417" s="16">
        <v>49</v>
      </c>
      <c r="F1417" s="14" t="s">
        <v>110</v>
      </c>
      <c r="G1417" s="16">
        <v>41</v>
      </c>
      <c r="H1417" s="14" t="s">
        <v>186</v>
      </c>
      <c r="I1417" s="16">
        <v>2</v>
      </c>
      <c r="J1417" s="14" t="s">
        <v>83</v>
      </c>
      <c r="K1417" s="14" t="s">
        <v>84</v>
      </c>
      <c r="L1417" s="14" t="s">
        <v>85</v>
      </c>
      <c r="M1417" s="23">
        <v>0.75</v>
      </c>
      <c r="N1417" s="16">
        <v>78</v>
      </c>
      <c r="O1417" s="16">
        <v>60</v>
      </c>
      <c r="P1417" s="16">
        <v>5</v>
      </c>
      <c r="Q1417" s="16">
        <v>72</v>
      </c>
      <c r="R1417" s="16">
        <v>5</v>
      </c>
      <c r="S1417" s="14" t="s">
        <v>86</v>
      </c>
      <c r="T1417" s="16">
        <v>5614</v>
      </c>
      <c r="U1417" s="16">
        <v>0</v>
      </c>
      <c r="V1417" s="18">
        <v>2993562</v>
      </c>
      <c r="W1417" s="18">
        <v>107771</v>
      </c>
      <c r="X1417" s="18">
        <v>69273</v>
      </c>
      <c r="Y1417" s="18">
        <v>0</v>
      </c>
      <c r="Z1417" s="18">
        <v>0</v>
      </c>
      <c r="AA1417" s="18">
        <v>0</v>
      </c>
      <c r="AB1417" s="18">
        <v>15095</v>
      </c>
      <c r="AC1417" s="23">
        <v>0.14</v>
      </c>
      <c r="AD1417" s="14" t="str">
        <f>IF(E1417=113,"Linn","Iowa ex-Linn")</f>
        <v>Iowa ex-Linn</v>
      </c>
      <c r="AE1417" s="23">
        <f>IFERROR(AB1417/W1417,"N/M")</f>
        <v>0.14006550927429456</v>
      </c>
      <c r="AF1417" s="14" t="str">
        <f>B1417&amp;"|"&amp;TEXT(E1417,"000")&amp;"|"&amp;TEXT(M1417,"0.0000")</f>
        <v>2017|049|0.7500</v>
      </c>
      <c r="AG1417" s="22" t="str">
        <f>IF(AND(B1417&gt;=2015,B1417&lt;=2024,C1417=19,G1417=41,I1417=2,K1417="A",L1417="RBUP",M1417&gt;=0.5,M1417&lt;=0.85),"IN","OUT")</f>
        <v>IN</v>
      </c>
    </row>
    <row r="1418" spans="1:33">
      <c r="A1418" s="14" t="s">
        <v>187</v>
      </c>
      <c r="B1418" s="16">
        <v>2017</v>
      </c>
      <c r="C1418" s="16">
        <v>19</v>
      </c>
      <c r="D1418" s="14" t="s">
        <v>80</v>
      </c>
      <c r="E1418" s="16">
        <v>49</v>
      </c>
      <c r="F1418" s="14" t="s">
        <v>110</v>
      </c>
      <c r="G1418" s="16">
        <v>41</v>
      </c>
      <c r="H1418" s="14" t="s">
        <v>186</v>
      </c>
      <c r="I1418" s="16">
        <v>2</v>
      </c>
      <c r="J1418" s="14" t="s">
        <v>83</v>
      </c>
      <c r="K1418" s="14" t="s">
        <v>84</v>
      </c>
      <c r="L1418" s="14" t="s">
        <v>85</v>
      </c>
      <c r="M1418" s="23">
        <v>0.8</v>
      </c>
      <c r="N1418" s="16">
        <v>263</v>
      </c>
      <c r="O1418" s="16">
        <v>205</v>
      </c>
      <c r="P1418" s="16">
        <v>23</v>
      </c>
      <c r="Q1418" s="16">
        <v>339</v>
      </c>
      <c r="R1418" s="16">
        <v>28</v>
      </c>
      <c r="S1418" s="14" t="s">
        <v>86</v>
      </c>
      <c r="T1418" s="16">
        <v>40991</v>
      </c>
      <c r="U1418" s="16">
        <v>0</v>
      </c>
      <c r="V1418" s="18">
        <v>23936198</v>
      </c>
      <c r="W1418" s="18">
        <v>1133835</v>
      </c>
      <c r="X1418" s="18">
        <v>681228</v>
      </c>
      <c r="Y1418" s="18">
        <v>0</v>
      </c>
      <c r="Z1418" s="18">
        <v>0</v>
      </c>
      <c r="AA1418" s="18">
        <v>0</v>
      </c>
      <c r="AB1418" s="18">
        <v>198268</v>
      </c>
      <c r="AC1418" s="23">
        <v>0.17</v>
      </c>
      <c r="AD1418" s="14" t="str">
        <f>IF(E1418=113,"Linn","Iowa ex-Linn")</f>
        <v>Iowa ex-Linn</v>
      </c>
      <c r="AE1418" s="23">
        <f>IFERROR(AB1418/W1418,"N/M")</f>
        <v>0.17486494948559533</v>
      </c>
      <c r="AF1418" s="14" t="str">
        <f>B1418&amp;"|"&amp;TEXT(E1418,"000")&amp;"|"&amp;TEXT(M1418,"0.0000")</f>
        <v>2017|049|0.8000</v>
      </c>
      <c r="AG1418" s="22" t="str">
        <f>IF(AND(B1418&gt;=2015,B1418&lt;=2024,C1418=19,G1418=41,I1418=2,K1418="A",L1418="RBUP",M1418&gt;=0.5,M1418&lt;=0.85),"IN","OUT")</f>
        <v>IN</v>
      </c>
    </row>
    <row r="1419" spans="1:33">
      <c r="A1419" s="14" t="s">
        <v>187</v>
      </c>
      <c r="B1419" s="16">
        <v>2017</v>
      </c>
      <c r="C1419" s="16">
        <v>19</v>
      </c>
      <c r="D1419" s="14" t="s">
        <v>80</v>
      </c>
      <c r="E1419" s="16">
        <v>49</v>
      </c>
      <c r="F1419" s="14" t="s">
        <v>110</v>
      </c>
      <c r="G1419" s="16">
        <v>41</v>
      </c>
      <c r="H1419" s="14" t="s">
        <v>186</v>
      </c>
      <c r="I1419" s="16">
        <v>2</v>
      </c>
      <c r="J1419" s="14" t="s">
        <v>83</v>
      </c>
      <c r="K1419" s="14" t="s">
        <v>84</v>
      </c>
      <c r="L1419" s="14" t="s">
        <v>85</v>
      </c>
      <c r="M1419" s="23">
        <v>0.85</v>
      </c>
      <c r="N1419" s="16">
        <v>384</v>
      </c>
      <c r="O1419" s="16">
        <v>286</v>
      </c>
      <c r="P1419" s="16">
        <v>63</v>
      </c>
      <c r="Q1419" s="16">
        <v>493</v>
      </c>
      <c r="R1419" s="16">
        <v>94</v>
      </c>
      <c r="S1419" s="14" t="s">
        <v>86</v>
      </c>
      <c r="T1419" s="16">
        <v>70673</v>
      </c>
      <c r="U1419" s="16">
        <v>0</v>
      </c>
      <c r="V1419" s="18">
        <v>43508825</v>
      </c>
      <c r="W1419" s="18">
        <v>2555713</v>
      </c>
      <c r="X1419" s="18">
        <v>1216374</v>
      </c>
      <c r="Y1419" s="18">
        <v>0</v>
      </c>
      <c r="Z1419" s="18">
        <v>0</v>
      </c>
      <c r="AA1419" s="18">
        <v>0</v>
      </c>
      <c r="AB1419" s="18">
        <v>1516849</v>
      </c>
      <c r="AC1419" s="23">
        <v>0.59</v>
      </c>
      <c r="AD1419" s="14" t="str">
        <f>IF(E1419=113,"Linn","Iowa ex-Linn")</f>
        <v>Iowa ex-Linn</v>
      </c>
      <c r="AE1419" s="23">
        <f>IFERROR(AB1419/W1419,"N/M")</f>
        <v>0.5935130431312123</v>
      </c>
      <c r="AF1419" s="14" t="str">
        <f>B1419&amp;"|"&amp;TEXT(E1419,"000")&amp;"|"&amp;TEXT(M1419,"0.0000")</f>
        <v>2017|049|0.8500</v>
      </c>
      <c r="AG1419" s="22" t="str">
        <f>IF(AND(B1419&gt;=2015,B1419&lt;=2024,C1419=19,G1419=41,I1419=2,K1419="A",L1419="RBUP",M1419&gt;=0.5,M1419&lt;=0.85),"IN","OUT")</f>
        <v>IN</v>
      </c>
    </row>
    <row r="1420" spans="1:33">
      <c r="A1420" s="14" t="s">
        <v>187</v>
      </c>
      <c r="B1420" s="16">
        <v>2017</v>
      </c>
      <c r="C1420" s="16">
        <v>19</v>
      </c>
      <c r="D1420" s="14" t="s">
        <v>80</v>
      </c>
      <c r="E1420" s="16">
        <v>51</v>
      </c>
      <c r="F1420" s="14" t="s">
        <v>111</v>
      </c>
      <c r="G1420" s="16">
        <v>41</v>
      </c>
      <c r="H1420" s="14" t="s">
        <v>186</v>
      </c>
      <c r="I1420" s="16">
        <v>2</v>
      </c>
      <c r="J1420" s="14" t="s">
        <v>83</v>
      </c>
      <c r="K1420" s="14" t="s">
        <v>84</v>
      </c>
      <c r="L1420" s="14" t="s">
        <v>85</v>
      </c>
      <c r="M1420" s="23">
        <v>0.6</v>
      </c>
      <c r="N1420" s="16">
        <v>1</v>
      </c>
      <c r="O1420" s="16">
        <v>1</v>
      </c>
      <c r="P1420" s="16">
        <v>1</v>
      </c>
      <c r="Q1420" s="16">
        <v>1</v>
      </c>
      <c r="R1420" s="16">
        <v>1</v>
      </c>
      <c r="S1420" s="14" t="s">
        <v>86</v>
      </c>
      <c r="T1420" s="16">
        <v>130</v>
      </c>
      <c r="U1420" s="16">
        <v>0</v>
      </c>
      <c r="V1420" s="18">
        <v>42317</v>
      </c>
      <c r="W1420" s="18">
        <v>2845</v>
      </c>
      <c r="X1420" s="18">
        <v>1821</v>
      </c>
      <c r="Y1420" s="18">
        <v>0</v>
      </c>
      <c r="Z1420" s="18">
        <v>0</v>
      </c>
      <c r="AA1420" s="18">
        <v>0</v>
      </c>
      <c r="AB1420" s="18">
        <v>1894</v>
      </c>
      <c r="AC1420" s="23">
        <v>0.67</v>
      </c>
      <c r="AD1420" s="14" t="str">
        <f>IF(E1420=113,"Linn","Iowa ex-Linn")</f>
        <v>Iowa ex-Linn</v>
      </c>
      <c r="AE1420" s="23">
        <f>IFERROR(AB1420/W1420,"N/M")</f>
        <v>0.6657293497363796</v>
      </c>
      <c r="AF1420" s="14" t="str">
        <f>B1420&amp;"|"&amp;TEXT(E1420,"000")&amp;"|"&amp;TEXT(M1420,"0.0000")</f>
        <v>2017|051|0.6000</v>
      </c>
      <c r="AG1420" s="22" t="str">
        <f>IF(AND(B1420&gt;=2015,B1420&lt;=2024,C1420=19,G1420=41,I1420=2,K1420="A",L1420="RBUP",M1420&gt;=0.5,M1420&lt;=0.85),"IN","OUT")</f>
        <v>IN</v>
      </c>
    </row>
    <row r="1421" spans="1:33">
      <c r="A1421" s="14" t="s">
        <v>187</v>
      </c>
      <c r="B1421" s="16">
        <v>2017</v>
      </c>
      <c r="C1421" s="16">
        <v>19</v>
      </c>
      <c r="D1421" s="14" t="s">
        <v>80</v>
      </c>
      <c r="E1421" s="16">
        <v>51</v>
      </c>
      <c r="F1421" s="14" t="s">
        <v>111</v>
      </c>
      <c r="G1421" s="16">
        <v>41</v>
      </c>
      <c r="H1421" s="14" t="s">
        <v>186</v>
      </c>
      <c r="I1421" s="16">
        <v>2</v>
      </c>
      <c r="J1421" s="14" t="s">
        <v>83</v>
      </c>
      <c r="K1421" s="14" t="s">
        <v>84</v>
      </c>
      <c r="L1421" s="14" t="s">
        <v>85</v>
      </c>
      <c r="M1421" s="23">
        <v>0.65</v>
      </c>
      <c r="N1421" s="16">
        <v>12</v>
      </c>
      <c r="O1421" s="16">
        <v>5</v>
      </c>
      <c r="P1421" s="16">
        <v>1</v>
      </c>
      <c r="Q1421" s="16">
        <v>7</v>
      </c>
      <c r="R1421" s="16">
        <v>2</v>
      </c>
      <c r="S1421" s="14" t="s">
        <v>86</v>
      </c>
      <c r="T1421" s="16">
        <v>406</v>
      </c>
      <c r="U1421" s="16">
        <v>0</v>
      </c>
      <c r="V1421" s="18">
        <v>170639</v>
      </c>
      <c r="W1421" s="18">
        <v>13997</v>
      </c>
      <c r="X1421" s="18">
        <v>8258</v>
      </c>
      <c r="Y1421" s="18">
        <v>0</v>
      </c>
      <c r="Z1421" s="18">
        <v>0</v>
      </c>
      <c r="AA1421" s="18">
        <v>0</v>
      </c>
      <c r="AB1421" s="18">
        <v>11273</v>
      </c>
      <c r="AC1421" s="23">
        <v>0.8100000000000001</v>
      </c>
      <c r="AD1421" s="14" t="str">
        <f>IF(E1421=113,"Linn","Iowa ex-Linn")</f>
        <v>Iowa ex-Linn</v>
      </c>
      <c r="AE1421" s="23">
        <f>IFERROR(AB1421/W1421,"N/M")</f>
        <v>0.8053868686147031</v>
      </c>
      <c r="AF1421" s="14" t="str">
        <f>B1421&amp;"|"&amp;TEXT(E1421,"000")&amp;"|"&amp;TEXT(M1421,"0.0000")</f>
        <v>2017|051|0.6500</v>
      </c>
      <c r="AG1421" s="22" t="str">
        <f>IF(AND(B1421&gt;=2015,B1421&lt;=2024,C1421=19,G1421=41,I1421=2,K1421="A",L1421="RBUP",M1421&gt;=0.5,M1421&lt;=0.85),"IN","OUT")</f>
        <v>IN</v>
      </c>
    </row>
    <row r="1422" spans="1:33">
      <c r="A1422" s="14" t="s">
        <v>187</v>
      </c>
      <c r="B1422" s="16">
        <v>2017</v>
      </c>
      <c r="C1422" s="16">
        <v>19</v>
      </c>
      <c r="D1422" s="14" t="s">
        <v>80</v>
      </c>
      <c r="E1422" s="16">
        <v>51</v>
      </c>
      <c r="F1422" s="14" t="s">
        <v>111</v>
      </c>
      <c r="G1422" s="16">
        <v>41</v>
      </c>
      <c r="H1422" s="14" t="s">
        <v>186</v>
      </c>
      <c r="I1422" s="16">
        <v>2</v>
      </c>
      <c r="J1422" s="14" t="s">
        <v>83</v>
      </c>
      <c r="K1422" s="14" t="s">
        <v>84</v>
      </c>
      <c r="L1422" s="14" t="s">
        <v>85</v>
      </c>
      <c r="M1422" s="23">
        <v>0.7</v>
      </c>
      <c r="N1422" s="16">
        <v>46</v>
      </c>
      <c r="O1422" s="16">
        <v>31</v>
      </c>
      <c r="P1422" s="16">
        <v>16</v>
      </c>
      <c r="Q1422" s="16">
        <v>41</v>
      </c>
      <c r="R1422" s="16">
        <v>21</v>
      </c>
      <c r="S1422" s="14" t="s">
        <v>86</v>
      </c>
      <c r="T1422" s="16">
        <v>2277</v>
      </c>
      <c r="U1422" s="16">
        <v>0</v>
      </c>
      <c r="V1422" s="18">
        <v>1009189</v>
      </c>
      <c r="W1422" s="18">
        <v>95528</v>
      </c>
      <c r="X1422" s="18">
        <v>60725</v>
      </c>
      <c r="Y1422" s="18">
        <v>0</v>
      </c>
      <c r="Z1422" s="18">
        <v>0</v>
      </c>
      <c r="AA1422" s="18">
        <v>0</v>
      </c>
      <c r="AB1422" s="18">
        <v>126395</v>
      </c>
      <c r="AC1422" s="23">
        <v>1.32</v>
      </c>
      <c r="AD1422" s="14" t="str">
        <f>IF(E1422=113,"Linn","Iowa ex-Linn")</f>
        <v>Iowa ex-Linn</v>
      </c>
      <c r="AE1422" s="23">
        <f>IFERROR(AB1422/W1422,"N/M")</f>
        <v>1.3231199229545265</v>
      </c>
      <c r="AF1422" s="14" t="str">
        <f>B1422&amp;"|"&amp;TEXT(E1422,"000")&amp;"|"&amp;TEXT(M1422,"0.0000")</f>
        <v>2017|051|0.7000</v>
      </c>
      <c r="AG1422" s="22" t="str">
        <f>IF(AND(B1422&gt;=2015,B1422&lt;=2024,C1422=19,G1422=41,I1422=2,K1422="A",L1422="RBUP",M1422&gt;=0.5,M1422&lt;=0.85),"IN","OUT")</f>
        <v>IN</v>
      </c>
    </row>
    <row r="1423" spans="1:33">
      <c r="A1423" s="14" t="s">
        <v>187</v>
      </c>
      <c r="B1423" s="16">
        <v>2017</v>
      </c>
      <c r="C1423" s="16">
        <v>19</v>
      </c>
      <c r="D1423" s="14" t="s">
        <v>80</v>
      </c>
      <c r="E1423" s="16">
        <v>51</v>
      </c>
      <c r="F1423" s="14" t="s">
        <v>111</v>
      </c>
      <c r="G1423" s="16">
        <v>41</v>
      </c>
      <c r="H1423" s="14" t="s">
        <v>186</v>
      </c>
      <c r="I1423" s="16">
        <v>2</v>
      </c>
      <c r="J1423" s="14" t="s">
        <v>83</v>
      </c>
      <c r="K1423" s="14" t="s">
        <v>84</v>
      </c>
      <c r="L1423" s="14" t="s">
        <v>85</v>
      </c>
      <c r="M1423" s="23">
        <v>0.75</v>
      </c>
      <c r="N1423" s="16">
        <v>170</v>
      </c>
      <c r="O1423" s="16">
        <v>112</v>
      </c>
      <c r="P1423" s="16">
        <v>87</v>
      </c>
      <c r="Q1423" s="16">
        <v>158</v>
      </c>
      <c r="R1423" s="16">
        <v>114</v>
      </c>
      <c r="S1423" s="14" t="s">
        <v>86</v>
      </c>
      <c r="T1423" s="16">
        <v>17893</v>
      </c>
      <c r="U1423" s="16">
        <v>0</v>
      </c>
      <c r="V1423" s="18">
        <v>8463363</v>
      </c>
      <c r="W1423" s="18">
        <v>834980</v>
      </c>
      <c r="X1423" s="18">
        <v>572819</v>
      </c>
      <c r="Y1423" s="18">
        <v>0</v>
      </c>
      <c r="Z1423" s="18">
        <v>0</v>
      </c>
      <c r="AA1423" s="18">
        <v>0</v>
      </c>
      <c r="AB1423" s="18">
        <v>1766486</v>
      </c>
      <c r="AC1423" s="23">
        <v>2.12</v>
      </c>
      <c r="AD1423" s="14" t="str">
        <f>IF(E1423=113,"Linn","Iowa ex-Linn")</f>
        <v>Iowa ex-Linn</v>
      </c>
      <c r="AE1423" s="23">
        <f>IFERROR(AB1423/W1423,"N/M")</f>
        <v>2.115602768928597</v>
      </c>
      <c r="AF1423" s="14" t="str">
        <f>B1423&amp;"|"&amp;TEXT(E1423,"000")&amp;"|"&amp;TEXT(M1423,"0.0000")</f>
        <v>2017|051|0.7500</v>
      </c>
      <c r="AG1423" s="22" t="str">
        <f>IF(AND(B1423&gt;=2015,B1423&lt;=2024,C1423=19,G1423=41,I1423=2,K1423="A",L1423="RBUP",M1423&gt;=0.5,M1423&lt;=0.85),"IN","OUT")</f>
        <v>IN</v>
      </c>
    </row>
    <row r="1424" spans="1:33">
      <c r="A1424" s="14" t="s">
        <v>187</v>
      </c>
      <c r="B1424" s="16">
        <v>2017</v>
      </c>
      <c r="C1424" s="16">
        <v>19</v>
      </c>
      <c r="D1424" s="14" t="s">
        <v>80</v>
      </c>
      <c r="E1424" s="16">
        <v>51</v>
      </c>
      <c r="F1424" s="14" t="s">
        <v>111</v>
      </c>
      <c r="G1424" s="16">
        <v>41</v>
      </c>
      <c r="H1424" s="14" t="s">
        <v>186</v>
      </c>
      <c r="I1424" s="16">
        <v>2</v>
      </c>
      <c r="J1424" s="14" t="s">
        <v>83</v>
      </c>
      <c r="K1424" s="14" t="s">
        <v>84</v>
      </c>
      <c r="L1424" s="14" t="s">
        <v>85</v>
      </c>
      <c r="M1424" s="23">
        <v>0.8</v>
      </c>
      <c r="N1424" s="16">
        <v>174</v>
      </c>
      <c r="O1424" s="16">
        <v>119</v>
      </c>
      <c r="P1424" s="16">
        <v>107</v>
      </c>
      <c r="Q1424" s="16">
        <v>159</v>
      </c>
      <c r="R1424" s="16">
        <v>138</v>
      </c>
      <c r="S1424" s="14" t="s">
        <v>86</v>
      </c>
      <c r="T1424" s="16">
        <v>18657</v>
      </c>
      <c r="U1424" s="16">
        <v>0</v>
      </c>
      <c r="V1424" s="18">
        <v>8800481</v>
      </c>
      <c r="W1424" s="18">
        <v>1021623</v>
      </c>
      <c r="X1424" s="18">
        <v>640885</v>
      </c>
      <c r="Y1424" s="18">
        <v>0</v>
      </c>
      <c r="Z1424" s="18">
        <v>0</v>
      </c>
      <c r="AA1424" s="18">
        <v>0</v>
      </c>
      <c r="AB1424" s="18">
        <v>2511751</v>
      </c>
      <c r="AC1424" s="23">
        <v>2.46</v>
      </c>
      <c r="AD1424" s="14" t="str">
        <f>IF(E1424=113,"Linn","Iowa ex-Linn")</f>
        <v>Iowa ex-Linn</v>
      </c>
      <c r="AE1424" s="23">
        <f>IFERROR(AB1424/W1424,"N/M")</f>
        <v>2.4585889315334524</v>
      </c>
      <c r="AF1424" s="14" t="str">
        <f>B1424&amp;"|"&amp;TEXT(E1424,"000")&amp;"|"&amp;TEXT(M1424,"0.0000")</f>
        <v>2017|051|0.8000</v>
      </c>
      <c r="AG1424" s="22" t="str">
        <f>IF(AND(B1424&gt;=2015,B1424&lt;=2024,C1424=19,G1424=41,I1424=2,K1424="A",L1424="RBUP",M1424&gt;=0.5,M1424&lt;=0.85),"IN","OUT")</f>
        <v>IN</v>
      </c>
    </row>
    <row r="1425" spans="1:33">
      <c r="A1425" s="14" t="s">
        <v>187</v>
      </c>
      <c r="B1425" s="16">
        <v>2017</v>
      </c>
      <c r="C1425" s="16">
        <v>19</v>
      </c>
      <c r="D1425" s="14" t="s">
        <v>80</v>
      </c>
      <c r="E1425" s="16">
        <v>51</v>
      </c>
      <c r="F1425" s="14" t="s">
        <v>111</v>
      </c>
      <c r="G1425" s="16">
        <v>41</v>
      </c>
      <c r="H1425" s="14" t="s">
        <v>186</v>
      </c>
      <c r="I1425" s="16">
        <v>2</v>
      </c>
      <c r="J1425" s="14" t="s">
        <v>83</v>
      </c>
      <c r="K1425" s="14" t="s">
        <v>84</v>
      </c>
      <c r="L1425" s="14" t="s">
        <v>85</v>
      </c>
      <c r="M1425" s="23">
        <v>0.85</v>
      </c>
      <c r="N1425" s="16">
        <v>52</v>
      </c>
      <c r="O1425" s="16">
        <v>21</v>
      </c>
      <c r="P1425" s="16">
        <v>20</v>
      </c>
      <c r="Q1425" s="16">
        <v>40</v>
      </c>
      <c r="R1425" s="16">
        <v>38</v>
      </c>
      <c r="S1425" s="14" t="s">
        <v>86</v>
      </c>
      <c r="T1425" s="16">
        <v>6083</v>
      </c>
      <c r="U1425" s="16">
        <v>0</v>
      </c>
      <c r="V1425" s="18">
        <v>3098882</v>
      </c>
      <c r="W1425" s="18">
        <v>411915</v>
      </c>
      <c r="X1425" s="18">
        <v>195143</v>
      </c>
      <c r="Y1425" s="18">
        <v>0</v>
      </c>
      <c r="Z1425" s="18">
        <v>0</v>
      </c>
      <c r="AA1425" s="18">
        <v>0</v>
      </c>
      <c r="AB1425" s="18">
        <v>1171624</v>
      </c>
      <c r="AC1425" s="23">
        <v>2.84</v>
      </c>
      <c r="AD1425" s="14" t="str">
        <f>IF(E1425=113,"Linn","Iowa ex-Linn")</f>
        <v>Iowa ex-Linn</v>
      </c>
      <c r="AE1425" s="23">
        <f>IFERROR(AB1425/W1425,"N/M")</f>
        <v>2.8443343893764492</v>
      </c>
      <c r="AF1425" s="14" t="str">
        <f>B1425&amp;"|"&amp;TEXT(E1425,"000")&amp;"|"&amp;TEXT(M1425,"0.0000")</f>
        <v>2017|051|0.8500</v>
      </c>
      <c r="AG1425" s="22" t="str">
        <f>IF(AND(B1425&gt;=2015,B1425&lt;=2024,C1425=19,G1425=41,I1425=2,K1425="A",L1425="RBUP",M1425&gt;=0.5,M1425&lt;=0.85),"IN","OUT")</f>
        <v>IN</v>
      </c>
    </row>
    <row r="1426" spans="1:33">
      <c r="A1426" s="14" t="s">
        <v>187</v>
      </c>
      <c r="B1426" s="16">
        <v>2017</v>
      </c>
      <c r="C1426" s="16">
        <v>19</v>
      </c>
      <c r="D1426" s="14" t="s">
        <v>80</v>
      </c>
      <c r="E1426" s="16">
        <v>53</v>
      </c>
      <c r="F1426" s="14" t="s">
        <v>112</v>
      </c>
      <c r="G1426" s="16">
        <v>41</v>
      </c>
      <c r="H1426" s="14" t="s">
        <v>186</v>
      </c>
      <c r="I1426" s="16">
        <v>2</v>
      </c>
      <c r="J1426" s="14" t="s">
        <v>83</v>
      </c>
      <c r="K1426" s="14" t="s">
        <v>84</v>
      </c>
      <c r="L1426" s="14" t="s">
        <v>85</v>
      </c>
      <c r="M1426" s="23">
        <v>0.5</v>
      </c>
      <c r="N1426" s="16">
        <v>2</v>
      </c>
      <c r="O1426" s="16">
        <v>1</v>
      </c>
      <c r="P1426" s="16">
        <v>0</v>
      </c>
      <c r="Q1426" s="16">
        <v>1</v>
      </c>
      <c r="R1426" s="16">
        <v>0</v>
      </c>
      <c r="S1426" s="14" t="s">
        <v>86</v>
      </c>
      <c r="T1426" s="16">
        <v>16</v>
      </c>
      <c r="U1426" s="16">
        <v>0</v>
      </c>
      <c r="V1426" s="18">
        <v>5871</v>
      </c>
      <c r="W1426" s="18">
        <v>424</v>
      </c>
      <c r="X1426" s="18">
        <v>284</v>
      </c>
      <c r="Y1426" s="18">
        <v>0</v>
      </c>
      <c r="Z1426" s="18">
        <v>0</v>
      </c>
      <c r="AA1426" s="18">
        <v>0</v>
      </c>
      <c r="AB1426" s="18">
        <v>0</v>
      </c>
      <c r="AC1426" s="23">
        <v>0</v>
      </c>
      <c r="AD1426" s="14" t="str">
        <f>IF(E1426=113,"Linn","Iowa ex-Linn")</f>
        <v>Iowa ex-Linn</v>
      </c>
      <c r="AE1426" s="23">
        <f>IFERROR(AB1426/W1426,"N/M")</f>
        <v>0.0</v>
      </c>
      <c r="AF1426" s="14" t="str">
        <f>B1426&amp;"|"&amp;TEXT(E1426,"000")&amp;"|"&amp;TEXT(M1426,"0.0000")</f>
        <v>2017|053|0.5000</v>
      </c>
      <c r="AG1426" s="22" t="str">
        <f>IF(AND(B1426&gt;=2015,B1426&lt;=2024,C1426=19,G1426=41,I1426=2,K1426="A",L1426="RBUP",M1426&gt;=0.5,M1426&lt;=0.85),"IN","OUT")</f>
        <v>IN</v>
      </c>
    </row>
    <row r="1427" spans="1:33">
      <c r="A1427" s="14" t="s">
        <v>187</v>
      </c>
      <c r="B1427" s="16">
        <v>2017</v>
      </c>
      <c r="C1427" s="16">
        <v>19</v>
      </c>
      <c r="D1427" s="14" t="s">
        <v>80</v>
      </c>
      <c r="E1427" s="16">
        <v>53</v>
      </c>
      <c r="F1427" s="14" t="s">
        <v>112</v>
      </c>
      <c r="G1427" s="16">
        <v>41</v>
      </c>
      <c r="H1427" s="14" t="s">
        <v>186</v>
      </c>
      <c r="I1427" s="16">
        <v>2</v>
      </c>
      <c r="J1427" s="14" t="s">
        <v>83</v>
      </c>
      <c r="K1427" s="14" t="s">
        <v>84</v>
      </c>
      <c r="L1427" s="14" t="s">
        <v>85</v>
      </c>
      <c r="M1427" s="23">
        <v>0.6</v>
      </c>
      <c r="N1427" s="16">
        <v>2</v>
      </c>
      <c r="O1427" s="16">
        <v>2</v>
      </c>
      <c r="P1427" s="16">
        <v>0</v>
      </c>
      <c r="Q1427" s="16">
        <v>2</v>
      </c>
      <c r="R1427" s="16">
        <v>0</v>
      </c>
      <c r="S1427" s="14" t="s">
        <v>86</v>
      </c>
      <c r="T1427" s="16">
        <v>87</v>
      </c>
      <c r="U1427" s="16">
        <v>0</v>
      </c>
      <c r="V1427" s="18">
        <v>22878</v>
      </c>
      <c r="W1427" s="18">
        <v>2008</v>
      </c>
      <c r="X1427" s="18">
        <v>108</v>
      </c>
      <c r="Y1427" s="18">
        <v>0</v>
      </c>
      <c r="Z1427" s="18">
        <v>0</v>
      </c>
      <c r="AA1427" s="18">
        <v>0</v>
      </c>
      <c r="AB1427" s="18">
        <v>0</v>
      </c>
      <c r="AC1427" s="23">
        <v>0</v>
      </c>
      <c r="AD1427" s="14" t="str">
        <f>IF(E1427=113,"Linn","Iowa ex-Linn")</f>
        <v>Iowa ex-Linn</v>
      </c>
      <c r="AE1427" s="23">
        <f>IFERROR(AB1427/W1427,"N/M")</f>
        <v>0.0</v>
      </c>
      <c r="AF1427" s="14" t="str">
        <f>B1427&amp;"|"&amp;TEXT(E1427,"000")&amp;"|"&amp;TEXT(M1427,"0.0000")</f>
        <v>2017|053|0.6000</v>
      </c>
      <c r="AG1427" s="22" t="str">
        <f>IF(AND(B1427&gt;=2015,B1427&lt;=2024,C1427=19,G1427=41,I1427=2,K1427="A",L1427="RBUP",M1427&gt;=0.5,M1427&lt;=0.85),"IN","OUT")</f>
        <v>IN</v>
      </c>
    </row>
    <row r="1428" spans="1:33">
      <c r="A1428" s="14" t="s">
        <v>187</v>
      </c>
      <c r="B1428" s="16">
        <v>2017</v>
      </c>
      <c r="C1428" s="16">
        <v>19</v>
      </c>
      <c r="D1428" s="14" t="s">
        <v>80</v>
      </c>
      <c r="E1428" s="16">
        <v>53</v>
      </c>
      <c r="F1428" s="14" t="s">
        <v>112</v>
      </c>
      <c r="G1428" s="16">
        <v>41</v>
      </c>
      <c r="H1428" s="14" t="s">
        <v>186</v>
      </c>
      <c r="I1428" s="16">
        <v>2</v>
      </c>
      <c r="J1428" s="14" t="s">
        <v>83</v>
      </c>
      <c r="K1428" s="14" t="s">
        <v>84</v>
      </c>
      <c r="L1428" s="14" t="s">
        <v>85</v>
      </c>
      <c r="M1428" s="23">
        <v>0.65</v>
      </c>
      <c r="N1428" s="16">
        <v>15</v>
      </c>
      <c r="O1428" s="16">
        <v>5</v>
      </c>
      <c r="P1428" s="16">
        <v>2</v>
      </c>
      <c r="Q1428" s="16">
        <v>10</v>
      </c>
      <c r="R1428" s="16">
        <v>2</v>
      </c>
      <c r="S1428" s="14" t="s">
        <v>86</v>
      </c>
      <c r="T1428" s="16">
        <v>416</v>
      </c>
      <c r="U1428" s="16">
        <v>0</v>
      </c>
      <c r="V1428" s="18">
        <v>155335</v>
      </c>
      <c r="W1428" s="18">
        <v>17452</v>
      </c>
      <c r="X1428" s="18">
        <v>11430</v>
      </c>
      <c r="Y1428" s="18">
        <v>0</v>
      </c>
      <c r="Z1428" s="18">
        <v>0</v>
      </c>
      <c r="AA1428" s="18">
        <v>0</v>
      </c>
      <c r="AB1428" s="18">
        <v>26549</v>
      </c>
      <c r="AC1428" s="23">
        <v>1.52</v>
      </c>
      <c r="AD1428" s="14" t="str">
        <f>IF(E1428=113,"Linn","Iowa ex-Linn")</f>
        <v>Iowa ex-Linn</v>
      </c>
      <c r="AE1428" s="23">
        <f>IFERROR(AB1428/W1428,"N/M")</f>
        <v>1.5212583085033233</v>
      </c>
      <c r="AF1428" s="14" t="str">
        <f>B1428&amp;"|"&amp;TEXT(E1428,"000")&amp;"|"&amp;TEXT(M1428,"0.0000")</f>
        <v>2017|053|0.6500</v>
      </c>
      <c r="AG1428" s="22" t="str">
        <f>IF(AND(B1428&gt;=2015,B1428&lt;=2024,C1428=19,G1428=41,I1428=2,K1428="A",L1428="RBUP",M1428&gt;=0.5,M1428&lt;=0.85),"IN","OUT")</f>
        <v>IN</v>
      </c>
    </row>
    <row r="1429" spans="1:33">
      <c r="A1429" s="14" t="s">
        <v>187</v>
      </c>
      <c r="B1429" s="16">
        <v>2017</v>
      </c>
      <c r="C1429" s="16">
        <v>19</v>
      </c>
      <c r="D1429" s="14" t="s">
        <v>80</v>
      </c>
      <c r="E1429" s="16">
        <v>53</v>
      </c>
      <c r="F1429" s="14" t="s">
        <v>112</v>
      </c>
      <c r="G1429" s="16">
        <v>41</v>
      </c>
      <c r="H1429" s="14" t="s">
        <v>186</v>
      </c>
      <c r="I1429" s="16">
        <v>2</v>
      </c>
      <c r="J1429" s="14" t="s">
        <v>83</v>
      </c>
      <c r="K1429" s="14" t="s">
        <v>84</v>
      </c>
      <c r="L1429" s="14" t="s">
        <v>85</v>
      </c>
      <c r="M1429" s="23">
        <v>0.7</v>
      </c>
      <c r="N1429" s="16">
        <v>76</v>
      </c>
      <c r="O1429" s="16">
        <v>45</v>
      </c>
      <c r="P1429" s="16">
        <v>15</v>
      </c>
      <c r="Q1429" s="16">
        <v>74</v>
      </c>
      <c r="R1429" s="16">
        <v>16</v>
      </c>
      <c r="S1429" s="14" t="s">
        <v>86</v>
      </c>
      <c r="T1429" s="16">
        <v>4544</v>
      </c>
      <c r="U1429" s="16">
        <v>0</v>
      </c>
      <c r="V1429" s="18">
        <v>1946170</v>
      </c>
      <c r="W1429" s="18">
        <v>240504</v>
      </c>
      <c r="X1429" s="18">
        <v>153017</v>
      </c>
      <c r="Y1429" s="18">
        <v>0</v>
      </c>
      <c r="Z1429" s="18">
        <v>0</v>
      </c>
      <c r="AA1429" s="18">
        <v>0</v>
      </c>
      <c r="AB1429" s="18">
        <v>42564</v>
      </c>
      <c r="AC1429" s="23">
        <v>0.18</v>
      </c>
      <c r="AD1429" s="14" t="str">
        <f>IF(E1429=113,"Linn","Iowa ex-Linn")</f>
        <v>Iowa ex-Linn</v>
      </c>
      <c r="AE1429" s="23">
        <f>IFERROR(AB1429/W1429,"N/M")</f>
        <v>0.17697834547450353</v>
      </c>
      <c r="AF1429" s="14" t="str">
        <f>B1429&amp;"|"&amp;TEXT(E1429,"000")&amp;"|"&amp;TEXT(M1429,"0.0000")</f>
        <v>2017|053|0.7000</v>
      </c>
      <c r="AG1429" s="22" t="str">
        <f>IF(AND(B1429&gt;=2015,B1429&lt;=2024,C1429=19,G1429=41,I1429=2,K1429="A",L1429="RBUP",M1429&gt;=0.5,M1429&lt;=0.85),"IN","OUT")</f>
        <v>IN</v>
      </c>
    </row>
    <row r="1430" spans="1:33">
      <c r="A1430" s="14" t="s">
        <v>187</v>
      </c>
      <c r="B1430" s="16">
        <v>2017</v>
      </c>
      <c r="C1430" s="16">
        <v>19</v>
      </c>
      <c r="D1430" s="14" t="s">
        <v>80</v>
      </c>
      <c r="E1430" s="16">
        <v>53</v>
      </c>
      <c r="F1430" s="14" t="s">
        <v>112</v>
      </c>
      <c r="G1430" s="16">
        <v>41</v>
      </c>
      <c r="H1430" s="14" t="s">
        <v>186</v>
      </c>
      <c r="I1430" s="16">
        <v>2</v>
      </c>
      <c r="J1430" s="14" t="s">
        <v>83</v>
      </c>
      <c r="K1430" s="14" t="s">
        <v>84</v>
      </c>
      <c r="L1430" s="14" t="s">
        <v>85</v>
      </c>
      <c r="M1430" s="23">
        <v>0.75</v>
      </c>
      <c r="N1430" s="16">
        <v>159</v>
      </c>
      <c r="O1430" s="16">
        <v>97</v>
      </c>
      <c r="P1430" s="16">
        <v>62</v>
      </c>
      <c r="Q1430" s="16">
        <v>143</v>
      </c>
      <c r="R1430" s="16">
        <v>75</v>
      </c>
      <c r="S1430" s="14" t="s">
        <v>86</v>
      </c>
      <c r="T1430" s="16">
        <v>16884</v>
      </c>
      <c r="U1430" s="16">
        <v>0</v>
      </c>
      <c r="V1430" s="18">
        <v>7349204</v>
      </c>
      <c r="W1430" s="18">
        <v>928383</v>
      </c>
      <c r="X1430" s="18">
        <v>622460</v>
      </c>
      <c r="Y1430" s="18">
        <v>0</v>
      </c>
      <c r="Z1430" s="18">
        <v>0</v>
      </c>
      <c r="AA1430" s="18">
        <v>0</v>
      </c>
      <c r="AB1430" s="18">
        <v>958771</v>
      </c>
      <c r="AC1430" s="23">
        <v>1.03</v>
      </c>
      <c r="AD1430" s="14" t="str">
        <f>IF(E1430=113,"Linn","Iowa ex-Linn")</f>
        <v>Iowa ex-Linn</v>
      </c>
      <c r="AE1430" s="23">
        <f>IFERROR(AB1430/W1430,"N/M")</f>
        <v>1.0327321805763354</v>
      </c>
      <c r="AF1430" s="14" t="str">
        <f>B1430&amp;"|"&amp;TEXT(E1430,"000")&amp;"|"&amp;TEXT(M1430,"0.0000")</f>
        <v>2017|053|0.7500</v>
      </c>
      <c r="AG1430" s="22" t="str">
        <f>IF(AND(B1430&gt;=2015,B1430&lt;=2024,C1430=19,G1430=41,I1430=2,K1430="A",L1430="RBUP",M1430&gt;=0.5,M1430&lt;=0.85),"IN","OUT")</f>
        <v>IN</v>
      </c>
    </row>
    <row r="1431" spans="1:33">
      <c r="A1431" s="14" t="s">
        <v>187</v>
      </c>
      <c r="B1431" s="16">
        <v>2017</v>
      </c>
      <c r="C1431" s="16">
        <v>19</v>
      </c>
      <c r="D1431" s="14" t="s">
        <v>80</v>
      </c>
      <c r="E1431" s="16">
        <v>53</v>
      </c>
      <c r="F1431" s="14" t="s">
        <v>112</v>
      </c>
      <c r="G1431" s="16">
        <v>41</v>
      </c>
      <c r="H1431" s="14" t="s">
        <v>186</v>
      </c>
      <c r="I1431" s="16">
        <v>2</v>
      </c>
      <c r="J1431" s="14" t="s">
        <v>83</v>
      </c>
      <c r="K1431" s="14" t="s">
        <v>84</v>
      </c>
      <c r="L1431" s="14" t="s">
        <v>85</v>
      </c>
      <c r="M1431" s="23">
        <v>0.8</v>
      </c>
      <c r="N1431" s="16">
        <v>121</v>
      </c>
      <c r="O1431" s="16">
        <v>56</v>
      </c>
      <c r="P1431" s="16">
        <v>31</v>
      </c>
      <c r="Q1431" s="16">
        <v>90</v>
      </c>
      <c r="R1431" s="16">
        <v>60</v>
      </c>
      <c r="S1431" s="14" t="s">
        <v>86</v>
      </c>
      <c r="T1431" s="16">
        <v>9994</v>
      </c>
      <c r="U1431" s="16">
        <v>0</v>
      </c>
      <c r="V1431" s="18">
        <v>4511782</v>
      </c>
      <c r="W1431" s="18">
        <v>635904</v>
      </c>
      <c r="X1431" s="18">
        <v>392412</v>
      </c>
      <c r="Y1431" s="18">
        <v>0</v>
      </c>
      <c r="Z1431" s="18">
        <v>0</v>
      </c>
      <c r="AA1431" s="18">
        <v>0</v>
      </c>
      <c r="AB1431" s="18">
        <v>740296</v>
      </c>
      <c r="AC1431" s="23">
        <v>1.16</v>
      </c>
      <c r="AD1431" s="14" t="str">
        <f>IF(E1431=113,"Linn","Iowa ex-Linn")</f>
        <v>Iowa ex-Linn</v>
      </c>
      <c r="AE1431" s="23">
        <f>IFERROR(AB1431/W1431,"N/M")</f>
        <v>1.1641631441223832</v>
      </c>
      <c r="AF1431" s="14" t="str">
        <f>B1431&amp;"|"&amp;TEXT(E1431,"000")&amp;"|"&amp;TEXT(M1431,"0.0000")</f>
        <v>2017|053|0.8000</v>
      </c>
      <c r="AG1431" s="22" t="str">
        <f>IF(AND(B1431&gt;=2015,B1431&lt;=2024,C1431=19,G1431=41,I1431=2,K1431="A",L1431="RBUP",M1431&gt;=0.5,M1431&lt;=0.85),"IN","OUT")</f>
        <v>IN</v>
      </c>
    </row>
    <row r="1432" spans="1:33">
      <c r="A1432" s="14" t="s">
        <v>187</v>
      </c>
      <c r="B1432" s="16">
        <v>2017</v>
      </c>
      <c r="C1432" s="16">
        <v>19</v>
      </c>
      <c r="D1432" s="14" t="s">
        <v>80</v>
      </c>
      <c r="E1432" s="16">
        <v>53</v>
      </c>
      <c r="F1432" s="14" t="s">
        <v>112</v>
      </c>
      <c r="G1432" s="16">
        <v>41</v>
      </c>
      <c r="H1432" s="14" t="s">
        <v>186</v>
      </c>
      <c r="I1432" s="16">
        <v>2</v>
      </c>
      <c r="J1432" s="14" t="s">
        <v>83</v>
      </c>
      <c r="K1432" s="14" t="s">
        <v>84</v>
      </c>
      <c r="L1432" s="14" t="s">
        <v>85</v>
      </c>
      <c r="M1432" s="23">
        <v>0.85</v>
      </c>
      <c r="N1432" s="16">
        <v>41</v>
      </c>
      <c r="O1432" s="16">
        <v>11</v>
      </c>
      <c r="P1432" s="16">
        <v>4</v>
      </c>
      <c r="Q1432" s="16">
        <v>17</v>
      </c>
      <c r="R1432" s="16">
        <v>6</v>
      </c>
      <c r="S1432" s="14" t="s">
        <v>86</v>
      </c>
      <c r="T1432" s="16">
        <v>1532</v>
      </c>
      <c r="U1432" s="16">
        <v>0</v>
      </c>
      <c r="V1432" s="18">
        <v>706015</v>
      </c>
      <c r="W1432" s="18">
        <v>118526</v>
      </c>
      <c r="X1432" s="18">
        <v>53321</v>
      </c>
      <c r="Y1432" s="18">
        <v>0</v>
      </c>
      <c r="Z1432" s="18">
        <v>0</v>
      </c>
      <c r="AA1432" s="18">
        <v>0</v>
      </c>
      <c r="AB1432" s="18">
        <v>97868</v>
      </c>
      <c r="AC1432" s="23">
        <v>0.83</v>
      </c>
      <c r="AD1432" s="14" t="str">
        <f>IF(E1432=113,"Linn","Iowa ex-Linn")</f>
        <v>Iowa ex-Linn</v>
      </c>
      <c r="AE1432" s="23">
        <f>IFERROR(AB1432/W1432,"N/M")</f>
        <v>0.8257091271113511</v>
      </c>
      <c r="AF1432" s="14" t="str">
        <f>B1432&amp;"|"&amp;TEXT(E1432,"000")&amp;"|"&amp;TEXT(M1432,"0.0000")</f>
        <v>2017|053|0.8500</v>
      </c>
      <c r="AG1432" s="22" t="str">
        <f>IF(AND(B1432&gt;=2015,B1432&lt;=2024,C1432=19,G1432=41,I1432=2,K1432="A",L1432="RBUP",M1432&gt;=0.5,M1432&lt;=0.85),"IN","OUT")</f>
        <v>IN</v>
      </c>
    </row>
    <row r="1433" spans="1:33">
      <c r="A1433" s="14" t="s">
        <v>187</v>
      </c>
      <c r="B1433" s="16">
        <v>2017</v>
      </c>
      <c r="C1433" s="16">
        <v>19</v>
      </c>
      <c r="D1433" s="14" t="s">
        <v>80</v>
      </c>
      <c r="E1433" s="16">
        <v>55</v>
      </c>
      <c r="F1433" s="14" t="s">
        <v>113</v>
      </c>
      <c r="G1433" s="16">
        <v>41</v>
      </c>
      <c r="H1433" s="14" t="s">
        <v>186</v>
      </c>
      <c r="I1433" s="16">
        <v>2</v>
      </c>
      <c r="J1433" s="14" t="s">
        <v>83</v>
      </c>
      <c r="K1433" s="14" t="s">
        <v>84</v>
      </c>
      <c r="L1433" s="14" t="s">
        <v>85</v>
      </c>
      <c r="M1433" s="23">
        <v>0.6</v>
      </c>
      <c r="N1433" s="16">
        <v>1</v>
      </c>
      <c r="O1433" s="16">
        <v>1</v>
      </c>
      <c r="P1433" s="16">
        <v>0</v>
      </c>
      <c r="Q1433" s="16">
        <v>1</v>
      </c>
      <c r="R1433" s="16">
        <v>0</v>
      </c>
      <c r="S1433" s="14" t="s">
        <v>86</v>
      </c>
      <c r="T1433" s="16">
        <v>74</v>
      </c>
      <c r="U1433" s="16">
        <v>0</v>
      </c>
      <c r="V1433" s="18">
        <v>30147</v>
      </c>
      <c r="W1433" s="18">
        <v>475</v>
      </c>
      <c r="X1433" s="18">
        <v>304</v>
      </c>
      <c r="Y1433" s="18">
        <v>0</v>
      </c>
      <c r="Z1433" s="18">
        <v>0</v>
      </c>
      <c r="AA1433" s="18">
        <v>0</v>
      </c>
      <c r="AB1433" s="18">
        <v>0</v>
      </c>
      <c r="AC1433" s="23">
        <v>0</v>
      </c>
      <c r="AD1433" s="14" t="str">
        <f>IF(E1433=113,"Linn","Iowa ex-Linn")</f>
        <v>Iowa ex-Linn</v>
      </c>
      <c r="AE1433" s="23">
        <f>IFERROR(AB1433/W1433,"N/M")</f>
        <v>0.0</v>
      </c>
      <c r="AF1433" s="14" t="str">
        <f>B1433&amp;"|"&amp;TEXT(E1433,"000")&amp;"|"&amp;TEXT(M1433,"0.0000")</f>
        <v>2017|055|0.6000</v>
      </c>
      <c r="AG1433" s="22" t="str">
        <f>IF(AND(B1433&gt;=2015,B1433&lt;=2024,C1433=19,G1433=41,I1433=2,K1433="A",L1433="RBUP",M1433&gt;=0.5,M1433&lt;=0.85),"IN","OUT")</f>
        <v>IN</v>
      </c>
    </row>
    <row r="1434" spans="1:33">
      <c r="A1434" s="14" t="s">
        <v>187</v>
      </c>
      <c r="B1434" s="16">
        <v>2017</v>
      </c>
      <c r="C1434" s="16">
        <v>19</v>
      </c>
      <c r="D1434" s="14" t="s">
        <v>80</v>
      </c>
      <c r="E1434" s="16">
        <v>55</v>
      </c>
      <c r="F1434" s="14" t="s">
        <v>113</v>
      </c>
      <c r="G1434" s="16">
        <v>41</v>
      </c>
      <c r="H1434" s="14" t="s">
        <v>186</v>
      </c>
      <c r="I1434" s="16">
        <v>2</v>
      </c>
      <c r="J1434" s="14" t="s">
        <v>83</v>
      </c>
      <c r="K1434" s="14" t="s">
        <v>84</v>
      </c>
      <c r="L1434" s="14" t="s">
        <v>85</v>
      </c>
      <c r="M1434" s="23">
        <v>0.65</v>
      </c>
      <c r="N1434" s="16">
        <v>2</v>
      </c>
      <c r="O1434" s="16">
        <v>2</v>
      </c>
      <c r="P1434" s="16">
        <v>0</v>
      </c>
      <c r="Q1434" s="16">
        <v>2</v>
      </c>
      <c r="R1434" s="16">
        <v>0</v>
      </c>
      <c r="S1434" s="14" t="s">
        <v>86</v>
      </c>
      <c r="T1434" s="16">
        <v>54</v>
      </c>
      <c r="U1434" s="16">
        <v>0</v>
      </c>
      <c r="V1434" s="18">
        <v>22140</v>
      </c>
      <c r="W1434" s="18">
        <v>496</v>
      </c>
      <c r="X1434" s="18">
        <v>292</v>
      </c>
      <c r="Y1434" s="18">
        <v>0</v>
      </c>
      <c r="Z1434" s="18">
        <v>0</v>
      </c>
      <c r="AA1434" s="18">
        <v>0</v>
      </c>
      <c r="AB1434" s="18">
        <v>0</v>
      </c>
      <c r="AC1434" s="23">
        <v>0</v>
      </c>
      <c r="AD1434" s="14" t="str">
        <f>IF(E1434=113,"Linn","Iowa ex-Linn")</f>
        <v>Iowa ex-Linn</v>
      </c>
      <c r="AE1434" s="23">
        <f>IFERROR(AB1434/W1434,"N/M")</f>
        <v>0.0</v>
      </c>
      <c r="AF1434" s="14" t="str">
        <f>B1434&amp;"|"&amp;TEXT(E1434,"000")&amp;"|"&amp;TEXT(M1434,"0.0000")</f>
        <v>2017|055|0.6500</v>
      </c>
      <c r="AG1434" s="22" t="str">
        <f>IF(AND(B1434&gt;=2015,B1434&lt;=2024,C1434=19,G1434=41,I1434=2,K1434="A",L1434="RBUP",M1434&gt;=0.5,M1434&lt;=0.85),"IN","OUT")</f>
        <v>IN</v>
      </c>
    </row>
    <row r="1435" spans="1:33">
      <c r="A1435" s="14" t="s">
        <v>187</v>
      </c>
      <c r="B1435" s="16">
        <v>2017</v>
      </c>
      <c r="C1435" s="16">
        <v>19</v>
      </c>
      <c r="D1435" s="14" t="s">
        <v>80</v>
      </c>
      <c r="E1435" s="16">
        <v>55</v>
      </c>
      <c r="F1435" s="14" t="s">
        <v>113</v>
      </c>
      <c r="G1435" s="16">
        <v>41</v>
      </c>
      <c r="H1435" s="14" t="s">
        <v>186</v>
      </c>
      <c r="I1435" s="16">
        <v>2</v>
      </c>
      <c r="J1435" s="14" t="s">
        <v>83</v>
      </c>
      <c r="K1435" s="14" t="s">
        <v>84</v>
      </c>
      <c r="L1435" s="14" t="s">
        <v>85</v>
      </c>
      <c r="M1435" s="23">
        <v>0.7</v>
      </c>
      <c r="N1435" s="16">
        <v>16</v>
      </c>
      <c r="O1435" s="16">
        <v>15</v>
      </c>
      <c r="P1435" s="16">
        <v>0</v>
      </c>
      <c r="Q1435" s="16">
        <v>18</v>
      </c>
      <c r="R1435" s="16">
        <v>0</v>
      </c>
      <c r="S1435" s="14" t="s">
        <v>86</v>
      </c>
      <c r="T1435" s="16">
        <v>1504</v>
      </c>
      <c r="U1435" s="16">
        <v>0</v>
      </c>
      <c r="V1435" s="18">
        <v>815266</v>
      </c>
      <c r="W1435" s="18">
        <v>21523</v>
      </c>
      <c r="X1435" s="18">
        <v>14506</v>
      </c>
      <c r="Y1435" s="18">
        <v>0</v>
      </c>
      <c r="Z1435" s="18">
        <v>0</v>
      </c>
      <c r="AA1435" s="18">
        <v>0</v>
      </c>
      <c r="AB1435" s="18">
        <v>0</v>
      </c>
      <c r="AC1435" s="23">
        <v>0</v>
      </c>
      <c r="AD1435" s="14" t="str">
        <f>IF(E1435=113,"Linn","Iowa ex-Linn")</f>
        <v>Iowa ex-Linn</v>
      </c>
      <c r="AE1435" s="23">
        <f>IFERROR(AB1435/W1435,"N/M")</f>
        <v>0.0</v>
      </c>
      <c r="AF1435" s="14" t="str">
        <f>B1435&amp;"|"&amp;TEXT(E1435,"000")&amp;"|"&amp;TEXT(M1435,"0.0000")</f>
        <v>2017|055|0.7000</v>
      </c>
      <c r="AG1435" s="22" t="str">
        <f>IF(AND(B1435&gt;=2015,B1435&lt;=2024,C1435=19,G1435=41,I1435=2,K1435="A",L1435="RBUP",M1435&gt;=0.5,M1435&lt;=0.85),"IN","OUT")</f>
        <v>IN</v>
      </c>
    </row>
    <row r="1436" spans="1:33">
      <c r="A1436" s="14" t="s">
        <v>187</v>
      </c>
      <c r="B1436" s="16">
        <v>2017</v>
      </c>
      <c r="C1436" s="16">
        <v>19</v>
      </c>
      <c r="D1436" s="14" t="s">
        <v>80</v>
      </c>
      <c r="E1436" s="16">
        <v>55</v>
      </c>
      <c r="F1436" s="14" t="s">
        <v>113</v>
      </c>
      <c r="G1436" s="16">
        <v>41</v>
      </c>
      <c r="H1436" s="14" t="s">
        <v>186</v>
      </c>
      <c r="I1436" s="16">
        <v>2</v>
      </c>
      <c r="J1436" s="14" t="s">
        <v>83</v>
      </c>
      <c r="K1436" s="14" t="s">
        <v>84</v>
      </c>
      <c r="L1436" s="14" t="s">
        <v>85</v>
      </c>
      <c r="M1436" s="23">
        <v>0.75</v>
      </c>
      <c r="N1436" s="16">
        <v>86</v>
      </c>
      <c r="O1436" s="16">
        <v>77</v>
      </c>
      <c r="P1436" s="16">
        <v>1</v>
      </c>
      <c r="Q1436" s="16">
        <v>92</v>
      </c>
      <c r="R1436" s="16">
        <v>1</v>
      </c>
      <c r="S1436" s="14" t="s">
        <v>86</v>
      </c>
      <c r="T1436" s="16">
        <v>14350</v>
      </c>
      <c r="U1436" s="16">
        <v>0</v>
      </c>
      <c r="V1436" s="18">
        <v>8035777</v>
      </c>
      <c r="W1436" s="18">
        <v>291958</v>
      </c>
      <c r="X1436" s="18">
        <v>196168</v>
      </c>
      <c r="Y1436" s="18">
        <v>0</v>
      </c>
      <c r="Z1436" s="18">
        <v>0</v>
      </c>
      <c r="AA1436" s="18">
        <v>0</v>
      </c>
      <c r="AB1436" s="18">
        <v>952</v>
      </c>
      <c r="AC1436" s="23">
        <v>0</v>
      </c>
      <c r="AD1436" s="14" t="str">
        <f>IF(E1436=113,"Linn","Iowa ex-Linn")</f>
        <v>Iowa ex-Linn</v>
      </c>
      <c r="AE1436" s="23">
        <f>IFERROR(AB1436/W1436,"N/M")</f>
        <v>0.00326074298357983</v>
      </c>
      <c r="AF1436" s="14" t="str">
        <f>B1436&amp;"|"&amp;TEXT(E1436,"000")&amp;"|"&amp;TEXT(M1436,"0.0000")</f>
        <v>2017|055|0.7500</v>
      </c>
      <c r="AG1436" s="22" t="str">
        <f>IF(AND(B1436&gt;=2015,B1436&lt;=2024,C1436=19,G1436=41,I1436=2,K1436="A",L1436="RBUP",M1436&gt;=0.5,M1436&lt;=0.85),"IN","OUT")</f>
        <v>IN</v>
      </c>
    </row>
    <row r="1437" spans="1:33">
      <c r="A1437" s="14" t="s">
        <v>187</v>
      </c>
      <c r="B1437" s="16">
        <v>2017</v>
      </c>
      <c r="C1437" s="16">
        <v>19</v>
      </c>
      <c r="D1437" s="14" t="s">
        <v>80</v>
      </c>
      <c r="E1437" s="16">
        <v>55</v>
      </c>
      <c r="F1437" s="14" t="s">
        <v>113</v>
      </c>
      <c r="G1437" s="16">
        <v>41</v>
      </c>
      <c r="H1437" s="14" t="s">
        <v>186</v>
      </c>
      <c r="I1437" s="16">
        <v>2</v>
      </c>
      <c r="J1437" s="14" t="s">
        <v>83</v>
      </c>
      <c r="K1437" s="14" t="s">
        <v>84</v>
      </c>
      <c r="L1437" s="14" t="s">
        <v>85</v>
      </c>
      <c r="M1437" s="23">
        <v>0.8</v>
      </c>
      <c r="N1437" s="16">
        <v>391</v>
      </c>
      <c r="O1437" s="16">
        <v>354</v>
      </c>
      <c r="P1437" s="16">
        <v>14</v>
      </c>
      <c r="Q1437" s="16">
        <v>389</v>
      </c>
      <c r="R1437" s="16">
        <v>15</v>
      </c>
      <c r="S1437" s="14" t="s">
        <v>86</v>
      </c>
      <c r="T1437" s="16">
        <v>70771</v>
      </c>
      <c r="U1437" s="16">
        <v>0</v>
      </c>
      <c r="V1437" s="18">
        <v>43036244</v>
      </c>
      <c r="W1437" s="18">
        <v>2042628</v>
      </c>
      <c r="X1437" s="18">
        <v>1319242</v>
      </c>
      <c r="Y1437" s="18">
        <v>0</v>
      </c>
      <c r="Z1437" s="18">
        <v>0</v>
      </c>
      <c r="AA1437" s="18">
        <v>0</v>
      </c>
      <c r="AB1437" s="18">
        <v>83505</v>
      </c>
      <c r="AC1437" s="23">
        <v>0.04</v>
      </c>
      <c r="AD1437" s="14" t="str">
        <f>IF(E1437=113,"Linn","Iowa ex-Linn")</f>
        <v>Iowa ex-Linn</v>
      </c>
      <c r="AE1437" s="23">
        <f>IFERROR(AB1437/W1437,"N/M")</f>
        <v>0.04088115897755245</v>
      </c>
      <c r="AF1437" s="14" t="str">
        <f>B1437&amp;"|"&amp;TEXT(E1437,"000")&amp;"|"&amp;TEXT(M1437,"0.0000")</f>
        <v>2017|055|0.8000</v>
      </c>
      <c r="AG1437" s="22" t="str">
        <f>IF(AND(B1437&gt;=2015,B1437&lt;=2024,C1437=19,G1437=41,I1437=2,K1437="A",L1437="RBUP",M1437&gt;=0.5,M1437&lt;=0.85),"IN","OUT")</f>
        <v>IN</v>
      </c>
    </row>
    <row r="1438" spans="1:33">
      <c r="A1438" s="14" t="s">
        <v>187</v>
      </c>
      <c r="B1438" s="16">
        <v>2017</v>
      </c>
      <c r="C1438" s="16">
        <v>19</v>
      </c>
      <c r="D1438" s="14" t="s">
        <v>80</v>
      </c>
      <c r="E1438" s="16">
        <v>55</v>
      </c>
      <c r="F1438" s="14" t="s">
        <v>113</v>
      </c>
      <c r="G1438" s="16">
        <v>41</v>
      </c>
      <c r="H1438" s="14" t="s">
        <v>186</v>
      </c>
      <c r="I1438" s="16">
        <v>2</v>
      </c>
      <c r="J1438" s="14" t="s">
        <v>83</v>
      </c>
      <c r="K1438" s="14" t="s">
        <v>84</v>
      </c>
      <c r="L1438" s="14" t="s">
        <v>85</v>
      </c>
      <c r="M1438" s="23">
        <v>0.85</v>
      </c>
      <c r="N1438" s="16">
        <v>490</v>
      </c>
      <c r="O1438" s="16">
        <v>434</v>
      </c>
      <c r="P1438" s="16">
        <v>20</v>
      </c>
      <c r="Q1438" s="16">
        <v>503</v>
      </c>
      <c r="R1438" s="16">
        <v>30</v>
      </c>
      <c r="S1438" s="14" t="s">
        <v>86</v>
      </c>
      <c r="T1438" s="16">
        <v>93259</v>
      </c>
      <c r="U1438" s="16">
        <v>0</v>
      </c>
      <c r="V1438" s="18">
        <v>61082021</v>
      </c>
      <c r="W1438" s="18">
        <v>3631308</v>
      </c>
      <c r="X1438" s="18">
        <v>1837671</v>
      </c>
      <c r="Y1438" s="18">
        <v>0</v>
      </c>
      <c r="Z1438" s="18">
        <v>0</v>
      </c>
      <c r="AA1438" s="18">
        <v>0</v>
      </c>
      <c r="AB1438" s="18">
        <v>192621</v>
      </c>
      <c r="AC1438" s="23">
        <v>0.05</v>
      </c>
      <c r="AD1438" s="14" t="str">
        <f>IF(E1438=113,"Linn","Iowa ex-Linn")</f>
        <v>Iowa ex-Linn</v>
      </c>
      <c r="AE1438" s="23">
        <f>IFERROR(AB1438/W1438,"N/M")</f>
        <v>0.053044522800048906</v>
      </c>
      <c r="AF1438" s="14" t="str">
        <f>B1438&amp;"|"&amp;TEXT(E1438,"000")&amp;"|"&amp;TEXT(M1438,"0.0000")</f>
        <v>2017|055|0.8500</v>
      </c>
      <c r="AG1438" s="22" t="str">
        <f>IF(AND(B1438&gt;=2015,B1438&lt;=2024,C1438=19,G1438=41,I1438=2,K1438="A",L1438="RBUP",M1438&gt;=0.5,M1438&lt;=0.85),"IN","OUT")</f>
        <v>IN</v>
      </c>
    </row>
    <row r="1439" spans="1:33">
      <c r="A1439" s="14" t="s">
        <v>187</v>
      </c>
      <c r="B1439" s="16">
        <v>2017</v>
      </c>
      <c r="C1439" s="16">
        <v>19</v>
      </c>
      <c r="D1439" s="14" t="s">
        <v>80</v>
      </c>
      <c r="E1439" s="16">
        <v>57</v>
      </c>
      <c r="F1439" s="14" t="s">
        <v>114</v>
      </c>
      <c r="G1439" s="16">
        <v>41</v>
      </c>
      <c r="H1439" s="14" t="s">
        <v>186</v>
      </c>
      <c r="I1439" s="16">
        <v>2</v>
      </c>
      <c r="J1439" s="14" t="s">
        <v>83</v>
      </c>
      <c r="K1439" s="14" t="s">
        <v>84</v>
      </c>
      <c r="L1439" s="14" t="s">
        <v>85</v>
      </c>
      <c r="M1439" s="23">
        <v>0.5</v>
      </c>
      <c r="N1439" s="16">
        <v>1</v>
      </c>
      <c r="O1439" s="16">
        <v>1</v>
      </c>
      <c r="P1439" s="16">
        <v>0</v>
      </c>
      <c r="Q1439" s="16">
        <v>5</v>
      </c>
      <c r="R1439" s="16">
        <v>0</v>
      </c>
      <c r="S1439" s="14" t="s">
        <v>86</v>
      </c>
      <c r="T1439" s="16">
        <v>261</v>
      </c>
      <c r="U1439" s="16">
        <v>0</v>
      </c>
      <c r="V1439" s="18">
        <v>88862</v>
      </c>
      <c r="W1439" s="18">
        <v>4350</v>
      </c>
      <c r="X1439" s="18">
        <v>2915</v>
      </c>
      <c r="Y1439" s="18">
        <v>0</v>
      </c>
      <c r="Z1439" s="18">
        <v>0</v>
      </c>
      <c r="AA1439" s="18">
        <v>0</v>
      </c>
      <c r="AB1439" s="18">
        <v>0</v>
      </c>
      <c r="AC1439" s="23">
        <v>0</v>
      </c>
      <c r="AD1439" s="14" t="str">
        <f>IF(E1439=113,"Linn","Iowa ex-Linn")</f>
        <v>Iowa ex-Linn</v>
      </c>
      <c r="AE1439" s="23">
        <f>IFERROR(AB1439/W1439,"N/M")</f>
        <v>0.0</v>
      </c>
      <c r="AF1439" s="14" t="str">
        <f>B1439&amp;"|"&amp;TEXT(E1439,"000")&amp;"|"&amp;TEXT(M1439,"0.0000")</f>
        <v>2017|057|0.5000</v>
      </c>
      <c r="AG1439" s="22" t="str">
        <f>IF(AND(B1439&gt;=2015,B1439&lt;=2024,C1439=19,G1439=41,I1439=2,K1439="A",L1439="RBUP",M1439&gt;=0.5,M1439&lt;=0.85),"IN","OUT")</f>
        <v>IN</v>
      </c>
    </row>
    <row r="1440" spans="1:33">
      <c r="A1440" s="14" t="s">
        <v>187</v>
      </c>
      <c r="B1440" s="16">
        <v>2017</v>
      </c>
      <c r="C1440" s="16">
        <v>19</v>
      </c>
      <c r="D1440" s="14" t="s">
        <v>80</v>
      </c>
      <c r="E1440" s="16">
        <v>57</v>
      </c>
      <c r="F1440" s="14" t="s">
        <v>114</v>
      </c>
      <c r="G1440" s="16">
        <v>41</v>
      </c>
      <c r="H1440" s="14" t="s">
        <v>186</v>
      </c>
      <c r="I1440" s="16">
        <v>2</v>
      </c>
      <c r="J1440" s="14" t="s">
        <v>83</v>
      </c>
      <c r="K1440" s="14" t="s">
        <v>84</v>
      </c>
      <c r="L1440" s="14" t="s">
        <v>85</v>
      </c>
      <c r="M1440" s="23">
        <v>0.55</v>
      </c>
      <c r="N1440" s="16">
        <v>1</v>
      </c>
      <c r="O1440" s="16">
        <v>1</v>
      </c>
      <c r="P1440" s="16">
        <v>0</v>
      </c>
      <c r="Q1440" s="16">
        <v>1</v>
      </c>
      <c r="R1440" s="16">
        <v>0</v>
      </c>
      <c r="S1440" s="14" t="s">
        <v>86</v>
      </c>
      <c r="T1440" s="16">
        <v>199</v>
      </c>
      <c r="U1440" s="16">
        <v>0</v>
      </c>
      <c r="V1440" s="18">
        <v>81956</v>
      </c>
      <c r="W1440" s="18">
        <v>1621</v>
      </c>
      <c r="X1440" s="18">
        <v>1037</v>
      </c>
      <c r="Y1440" s="18">
        <v>0</v>
      </c>
      <c r="Z1440" s="18">
        <v>0</v>
      </c>
      <c r="AA1440" s="18">
        <v>0</v>
      </c>
      <c r="AB1440" s="18">
        <v>0</v>
      </c>
      <c r="AC1440" s="23">
        <v>0</v>
      </c>
      <c r="AD1440" s="14" t="str">
        <f>IF(E1440=113,"Linn","Iowa ex-Linn")</f>
        <v>Iowa ex-Linn</v>
      </c>
      <c r="AE1440" s="23">
        <f>IFERROR(AB1440/W1440,"N/M")</f>
        <v>0.0</v>
      </c>
      <c r="AF1440" s="14" t="str">
        <f>B1440&amp;"|"&amp;TEXT(E1440,"000")&amp;"|"&amp;TEXT(M1440,"0.0000")</f>
        <v>2017|057|0.5500</v>
      </c>
      <c r="AG1440" s="22" t="str">
        <f>IF(AND(B1440&gt;=2015,B1440&lt;=2024,C1440=19,G1440=41,I1440=2,K1440="A",L1440="RBUP",M1440&gt;=0.5,M1440&lt;=0.85),"IN","OUT")</f>
        <v>IN</v>
      </c>
    </row>
    <row r="1441" spans="1:33">
      <c r="A1441" s="14" t="s">
        <v>187</v>
      </c>
      <c r="B1441" s="16">
        <v>2017</v>
      </c>
      <c r="C1441" s="16">
        <v>19</v>
      </c>
      <c r="D1441" s="14" t="s">
        <v>80</v>
      </c>
      <c r="E1441" s="16">
        <v>57</v>
      </c>
      <c r="F1441" s="14" t="s">
        <v>114</v>
      </c>
      <c r="G1441" s="16">
        <v>41</v>
      </c>
      <c r="H1441" s="14" t="s">
        <v>186</v>
      </c>
      <c r="I1441" s="16">
        <v>2</v>
      </c>
      <c r="J1441" s="14" t="s">
        <v>83</v>
      </c>
      <c r="K1441" s="14" t="s">
        <v>84</v>
      </c>
      <c r="L1441" s="14" t="s">
        <v>85</v>
      </c>
      <c r="M1441" s="23">
        <v>0.6</v>
      </c>
      <c r="N1441" s="16">
        <v>3</v>
      </c>
      <c r="O1441" s="16">
        <v>2</v>
      </c>
      <c r="P1441" s="16">
        <v>0</v>
      </c>
      <c r="Q1441" s="16">
        <v>2</v>
      </c>
      <c r="R1441" s="16">
        <v>0</v>
      </c>
      <c r="S1441" s="14" t="s">
        <v>86</v>
      </c>
      <c r="T1441" s="16">
        <v>159</v>
      </c>
      <c r="U1441" s="16">
        <v>0</v>
      </c>
      <c r="V1441" s="18">
        <v>67921</v>
      </c>
      <c r="W1441" s="18">
        <v>1783</v>
      </c>
      <c r="X1441" s="18">
        <v>1141</v>
      </c>
      <c r="Y1441" s="18">
        <v>0</v>
      </c>
      <c r="Z1441" s="18">
        <v>0</v>
      </c>
      <c r="AA1441" s="18">
        <v>0</v>
      </c>
      <c r="AB1441" s="18">
        <v>0</v>
      </c>
      <c r="AC1441" s="23">
        <v>0</v>
      </c>
      <c r="AD1441" s="14" t="str">
        <f>IF(E1441=113,"Linn","Iowa ex-Linn")</f>
        <v>Iowa ex-Linn</v>
      </c>
      <c r="AE1441" s="23">
        <f>IFERROR(AB1441/W1441,"N/M")</f>
        <v>0.0</v>
      </c>
      <c r="AF1441" s="14" t="str">
        <f>B1441&amp;"|"&amp;TEXT(E1441,"000")&amp;"|"&amp;TEXT(M1441,"0.0000")</f>
        <v>2017|057|0.6000</v>
      </c>
      <c r="AG1441" s="22" t="str">
        <f>IF(AND(B1441&gt;=2015,B1441&lt;=2024,C1441=19,G1441=41,I1441=2,K1441="A",L1441="RBUP",M1441&gt;=0.5,M1441&lt;=0.85),"IN","OUT")</f>
        <v>IN</v>
      </c>
    </row>
    <row r="1442" spans="1:33">
      <c r="A1442" s="14" t="s">
        <v>187</v>
      </c>
      <c r="B1442" s="16">
        <v>2017</v>
      </c>
      <c r="C1442" s="16">
        <v>19</v>
      </c>
      <c r="D1442" s="14" t="s">
        <v>80</v>
      </c>
      <c r="E1442" s="16">
        <v>57</v>
      </c>
      <c r="F1442" s="14" t="s">
        <v>114</v>
      </c>
      <c r="G1442" s="16">
        <v>41</v>
      </c>
      <c r="H1442" s="14" t="s">
        <v>186</v>
      </c>
      <c r="I1442" s="16">
        <v>2</v>
      </c>
      <c r="J1442" s="14" t="s">
        <v>83</v>
      </c>
      <c r="K1442" s="14" t="s">
        <v>84</v>
      </c>
      <c r="L1442" s="14" t="s">
        <v>85</v>
      </c>
      <c r="M1442" s="23">
        <v>0.65</v>
      </c>
      <c r="N1442" s="16">
        <v>8</v>
      </c>
      <c r="O1442" s="16">
        <v>6</v>
      </c>
      <c r="P1442" s="16">
        <v>0</v>
      </c>
      <c r="Q1442" s="16">
        <v>14</v>
      </c>
      <c r="R1442" s="16">
        <v>0</v>
      </c>
      <c r="S1442" s="14" t="s">
        <v>86</v>
      </c>
      <c r="T1442" s="16">
        <v>443</v>
      </c>
      <c r="U1442" s="16">
        <v>0</v>
      </c>
      <c r="V1442" s="18">
        <v>200023</v>
      </c>
      <c r="W1442" s="18">
        <v>9454</v>
      </c>
      <c r="X1442" s="18">
        <v>5413</v>
      </c>
      <c r="Y1442" s="18">
        <v>0</v>
      </c>
      <c r="Z1442" s="18">
        <v>0</v>
      </c>
      <c r="AA1442" s="18">
        <v>0</v>
      </c>
      <c r="AB1442" s="18">
        <v>0</v>
      </c>
      <c r="AC1442" s="23">
        <v>0</v>
      </c>
      <c r="AD1442" s="14" t="str">
        <f>IF(E1442=113,"Linn","Iowa ex-Linn")</f>
        <v>Iowa ex-Linn</v>
      </c>
      <c r="AE1442" s="23">
        <f>IFERROR(AB1442/W1442,"N/M")</f>
        <v>0.0</v>
      </c>
      <c r="AF1442" s="14" t="str">
        <f>B1442&amp;"|"&amp;TEXT(E1442,"000")&amp;"|"&amp;TEXT(M1442,"0.0000")</f>
        <v>2017|057|0.6500</v>
      </c>
      <c r="AG1442" s="22" t="str">
        <f>IF(AND(B1442&gt;=2015,B1442&lt;=2024,C1442=19,G1442=41,I1442=2,K1442="A",L1442="RBUP",M1442&gt;=0.5,M1442&lt;=0.85),"IN","OUT")</f>
        <v>IN</v>
      </c>
    </row>
    <row r="1443" spans="1:33">
      <c r="A1443" s="14" t="s">
        <v>187</v>
      </c>
      <c r="B1443" s="16">
        <v>2017</v>
      </c>
      <c r="C1443" s="16">
        <v>19</v>
      </c>
      <c r="D1443" s="14" t="s">
        <v>80</v>
      </c>
      <c r="E1443" s="16">
        <v>57</v>
      </c>
      <c r="F1443" s="14" t="s">
        <v>114</v>
      </c>
      <c r="G1443" s="16">
        <v>41</v>
      </c>
      <c r="H1443" s="14" t="s">
        <v>186</v>
      </c>
      <c r="I1443" s="16">
        <v>2</v>
      </c>
      <c r="J1443" s="14" t="s">
        <v>83</v>
      </c>
      <c r="K1443" s="14" t="s">
        <v>84</v>
      </c>
      <c r="L1443" s="14" t="s">
        <v>85</v>
      </c>
      <c r="M1443" s="23">
        <v>0.7</v>
      </c>
      <c r="N1443" s="16">
        <v>54</v>
      </c>
      <c r="O1443" s="16">
        <v>46</v>
      </c>
      <c r="P1443" s="16">
        <v>1</v>
      </c>
      <c r="Q1443" s="16">
        <v>61</v>
      </c>
      <c r="R1443" s="16">
        <v>1</v>
      </c>
      <c r="S1443" s="14" t="s">
        <v>86</v>
      </c>
      <c r="T1443" s="16">
        <v>3563</v>
      </c>
      <c r="U1443" s="16">
        <v>0</v>
      </c>
      <c r="V1443" s="18">
        <v>1747608</v>
      </c>
      <c r="W1443" s="18">
        <v>81637</v>
      </c>
      <c r="X1443" s="18">
        <v>49764</v>
      </c>
      <c r="Y1443" s="18">
        <v>0</v>
      </c>
      <c r="Z1443" s="18">
        <v>0</v>
      </c>
      <c r="AA1443" s="18">
        <v>0</v>
      </c>
      <c r="AB1443" s="18">
        <v>2289</v>
      </c>
      <c r="AC1443" s="23">
        <v>0.03</v>
      </c>
      <c r="AD1443" s="14" t="str">
        <f>IF(E1443=113,"Linn","Iowa ex-Linn")</f>
        <v>Iowa ex-Linn</v>
      </c>
      <c r="AE1443" s="23">
        <f>IFERROR(AB1443/W1443,"N/M")</f>
        <v>0.02803875693619315</v>
      </c>
      <c r="AF1443" s="14" t="str">
        <f>B1443&amp;"|"&amp;TEXT(E1443,"000")&amp;"|"&amp;TEXT(M1443,"0.0000")</f>
        <v>2017|057|0.7000</v>
      </c>
      <c r="AG1443" s="22" t="str">
        <f>IF(AND(B1443&gt;=2015,B1443&lt;=2024,C1443=19,G1443=41,I1443=2,K1443="A",L1443="RBUP",M1443&gt;=0.5,M1443&lt;=0.85),"IN","OUT")</f>
        <v>IN</v>
      </c>
    </row>
    <row r="1444" spans="1:33">
      <c r="A1444" s="14" t="s">
        <v>187</v>
      </c>
      <c r="B1444" s="16">
        <v>2017</v>
      </c>
      <c r="C1444" s="16">
        <v>19</v>
      </c>
      <c r="D1444" s="14" t="s">
        <v>80</v>
      </c>
      <c r="E1444" s="16">
        <v>57</v>
      </c>
      <c r="F1444" s="14" t="s">
        <v>114</v>
      </c>
      <c r="G1444" s="16">
        <v>41</v>
      </c>
      <c r="H1444" s="14" t="s">
        <v>186</v>
      </c>
      <c r="I1444" s="16">
        <v>2</v>
      </c>
      <c r="J1444" s="14" t="s">
        <v>83</v>
      </c>
      <c r="K1444" s="14" t="s">
        <v>84</v>
      </c>
      <c r="L1444" s="14" t="s">
        <v>85</v>
      </c>
      <c r="M1444" s="23">
        <v>0.75</v>
      </c>
      <c r="N1444" s="16">
        <v>177</v>
      </c>
      <c r="O1444" s="16">
        <v>149</v>
      </c>
      <c r="P1444" s="16">
        <v>4</v>
      </c>
      <c r="Q1444" s="16">
        <v>251</v>
      </c>
      <c r="R1444" s="16">
        <v>6</v>
      </c>
      <c r="S1444" s="14" t="s">
        <v>86</v>
      </c>
      <c r="T1444" s="16">
        <v>19669</v>
      </c>
      <c r="U1444" s="16">
        <v>0</v>
      </c>
      <c r="V1444" s="18">
        <v>10725737</v>
      </c>
      <c r="W1444" s="18">
        <v>669693</v>
      </c>
      <c r="X1444" s="18">
        <v>439748</v>
      </c>
      <c r="Y1444" s="18">
        <v>0</v>
      </c>
      <c r="Z1444" s="18">
        <v>0</v>
      </c>
      <c r="AA1444" s="18">
        <v>0</v>
      </c>
      <c r="AB1444" s="18">
        <v>19362</v>
      </c>
      <c r="AC1444" s="23">
        <v>0.03</v>
      </c>
      <c r="AD1444" s="14" t="str">
        <f>IF(E1444=113,"Linn","Iowa ex-Linn")</f>
        <v>Iowa ex-Linn</v>
      </c>
      <c r="AE1444" s="23">
        <f>IFERROR(AB1444/W1444,"N/M")</f>
        <v>0.028911755087779028</v>
      </c>
      <c r="AF1444" s="14" t="str">
        <f>B1444&amp;"|"&amp;TEXT(E1444,"000")&amp;"|"&amp;TEXT(M1444,"0.0000")</f>
        <v>2017|057|0.7500</v>
      </c>
      <c r="AG1444" s="22" t="str">
        <f>IF(AND(B1444&gt;=2015,B1444&lt;=2024,C1444=19,G1444=41,I1444=2,K1444="A",L1444="RBUP",M1444&gt;=0.5,M1444&lt;=0.85),"IN","OUT")</f>
        <v>IN</v>
      </c>
    </row>
    <row r="1445" spans="1:33">
      <c r="A1445" s="14" t="s">
        <v>187</v>
      </c>
      <c r="B1445" s="16">
        <v>2017</v>
      </c>
      <c r="C1445" s="16">
        <v>19</v>
      </c>
      <c r="D1445" s="14" t="s">
        <v>80</v>
      </c>
      <c r="E1445" s="16">
        <v>57</v>
      </c>
      <c r="F1445" s="14" t="s">
        <v>114</v>
      </c>
      <c r="G1445" s="16">
        <v>41</v>
      </c>
      <c r="H1445" s="14" t="s">
        <v>186</v>
      </c>
      <c r="I1445" s="16">
        <v>2</v>
      </c>
      <c r="J1445" s="14" t="s">
        <v>83</v>
      </c>
      <c r="K1445" s="14" t="s">
        <v>84</v>
      </c>
      <c r="L1445" s="14" t="s">
        <v>85</v>
      </c>
      <c r="M1445" s="23">
        <v>0.8</v>
      </c>
      <c r="N1445" s="16">
        <v>162</v>
      </c>
      <c r="O1445" s="16">
        <v>137</v>
      </c>
      <c r="P1445" s="16">
        <v>9</v>
      </c>
      <c r="Q1445" s="16">
        <v>199</v>
      </c>
      <c r="R1445" s="16">
        <v>12</v>
      </c>
      <c r="S1445" s="14" t="s">
        <v>86</v>
      </c>
      <c r="T1445" s="16">
        <v>24386</v>
      </c>
      <c r="U1445" s="16">
        <v>0</v>
      </c>
      <c r="V1445" s="18">
        <v>14462988</v>
      </c>
      <c r="W1445" s="18">
        <v>1117761</v>
      </c>
      <c r="X1445" s="18">
        <v>694495</v>
      </c>
      <c r="Y1445" s="18">
        <v>0</v>
      </c>
      <c r="Z1445" s="18">
        <v>0</v>
      </c>
      <c r="AA1445" s="18">
        <v>0</v>
      </c>
      <c r="AB1445" s="18">
        <v>42936</v>
      </c>
      <c r="AC1445" s="23">
        <v>0.04</v>
      </c>
      <c r="AD1445" s="14" t="str">
        <f>IF(E1445=113,"Linn","Iowa ex-Linn")</f>
        <v>Iowa ex-Linn</v>
      </c>
      <c r="AE1445" s="23">
        <f>IFERROR(AB1445/W1445,"N/M")</f>
        <v>0.03841250499883249</v>
      </c>
      <c r="AF1445" s="14" t="str">
        <f>B1445&amp;"|"&amp;TEXT(E1445,"000")&amp;"|"&amp;TEXT(M1445,"0.0000")</f>
        <v>2017|057|0.8000</v>
      </c>
      <c r="AG1445" s="22" t="str">
        <f>IF(AND(B1445&gt;=2015,B1445&lt;=2024,C1445=19,G1445=41,I1445=2,K1445="A",L1445="RBUP",M1445&gt;=0.5,M1445&lt;=0.85),"IN","OUT")</f>
        <v>IN</v>
      </c>
    </row>
    <row r="1446" spans="1:33">
      <c r="A1446" s="14" t="s">
        <v>187</v>
      </c>
      <c r="B1446" s="16">
        <v>2017</v>
      </c>
      <c r="C1446" s="16">
        <v>19</v>
      </c>
      <c r="D1446" s="14" t="s">
        <v>80</v>
      </c>
      <c r="E1446" s="16">
        <v>57</v>
      </c>
      <c r="F1446" s="14" t="s">
        <v>114</v>
      </c>
      <c r="G1446" s="16">
        <v>41</v>
      </c>
      <c r="H1446" s="14" t="s">
        <v>186</v>
      </c>
      <c r="I1446" s="16">
        <v>2</v>
      </c>
      <c r="J1446" s="14" t="s">
        <v>83</v>
      </c>
      <c r="K1446" s="14" t="s">
        <v>84</v>
      </c>
      <c r="L1446" s="14" t="s">
        <v>85</v>
      </c>
      <c r="M1446" s="23">
        <v>0.85</v>
      </c>
      <c r="N1446" s="16">
        <v>62</v>
      </c>
      <c r="O1446" s="16">
        <v>49</v>
      </c>
      <c r="P1446" s="16">
        <v>6</v>
      </c>
      <c r="Q1446" s="16">
        <v>95</v>
      </c>
      <c r="R1446" s="16">
        <v>11</v>
      </c>
      <c r="S1446" s="14" t="s">
        <v>86</v>
      </c>
      <c r="T1446" s="16">
        <v>15101</v>
      </c>
      <c r="U1446" s="16">
        <v>0</v>
      </c>
      <c r="V1446" s="18">
        <v>9647139</v>
      </c>
      <c r="W1446" s="18">
        <v>958445</v>
      </c>
      <c r="X1446" s="18">
        <v>431517</v>
      </c>
      <c r="Y1446" s="18">
        <v>0</v>
      </c>
      <c r="Z1446" s="18">
        <v>0</v>
      </c>
      <c r="AA1446" s="18">
        <v>0</v>
      </c>
      <c r="AB1446" s="18">
        <v>170178</v>
      </c>
      <c r="AC1446" s="23">
        <v>0.18</v>
      </c>
      <c r="AD1446" s="14" t="str">
        <f>IF(E1446=113,"Linn","Iowa ex-Linn")</f>
        <v>Iowa ex-Linn</v>
      </c>
      <c r="AE1446" s="23">
        <f>IFERROR(AB1446/W1446,"N/M")</f>
        <v>0.17755635430306382</v>
      </c>
      <c r="AF1446" s="14" t="str">
        <f>B1446&amp;"|"&amp;TEXT(E1446,"000")&amp;"|"&amp;TEXT(M1446,"0.0000")</f>
        <v>2017|057|0.8500</v>
      </c>
      <c r="AG1446" s="22" t="str">
        <f>IF(AND(B1446&gt;=2015,B1446&lt;=2024,C1446=19,G1446=41,I1446=2,K1446="A",L1446="RBUP",M1446&gt;=0.5,M1446&lt;=0.85),"IN","OUT")</f>
        <v>IN</v>
      </c>
    </row>
    <row r="1447" spans="1:33">
      <c r="A1447" s="14" t="s">
        <v>187</v>
      </c>
      <c r="B1447" s="16">
        <v>2017</v>
      </c>
      <c r="C1447" s="16">
        <v>19</v>
      </c>
      <c r="D1447" s="14" t="s">
        <v>80</v>
      </c>
      <c r="E1447" s="16">
        <v>59</v>
      </c>
      <c r="F1447" s="14" t="s">
        <v>115</v>
      </c>
      <c r="G1447" s="16">
        <v>41</v>
      </c>
      <c r="H1447" s="14" t="s">
        <v>186</v>
      </c>
      <c r="I1447" s="16">
        <v>2</v>
      </c>
      <c r="J1447" s="14" t="s">
        <v>83</v>
      </c>
      <c r="K1447" s="14" t="s">
        <v>84</v>
      </c>
      <c r="L1447" s="14" t="s">
        <v>85</v>
      </c>
      <c r="M1447" s="23">
        <v>0.65</v>
      </c>
      <c r="N1447" s="16">
        <v>5</v>
      </c>
      <c r="O1447" s="16">
        <v>4</v>
      </c>
      <c r="P1447" s="16">
        <v>0</v>
      </c>
      <c r="Q1447" s="16">
        <v>5</v>
      </c>
      <c r="R1447" s="16">
        <v>0</v>
      </c>
      <c r="S1447" s="14" t="s">
        <v>86</v>
      </c>
      <c r="T1447" s="16">
        <v>1175</v>
      </c>
      <c r="U1447" s="16">
        <v>0</v>
      </c>
      <c r="V1447" s="18">
        <v>595606</v>
      </c>
      <c r="W1447" s="18">
        <v>9550</v>
      </c>
      <c r="X1447" s="18">
        <v>7103</v>
      </c>
      <c r="Y1447" s="18">
        <v>0</v>
      </c>
      <c r="Z1447" s="18">
        <v>0</v>
      </c>
      <c r="AA1447" s="18">
        <v>0</v>
      </c>
      <c r="AB1447" s="18">
        <v>0</v>
      </c>
      <c r="AC1447" s="23">
        <v>0</v>
      </c>
      <c r="AD1447" s="14" t="str">
        <f>IF(E1447=113,"Linn","Iowa ex-Linn")</f>
        <v>Iowa ex-Linn</v>
      </c>
      <c r="AE1447" s="23">
        <f>IFERROR(AB1447/W1447,"N/M")</f>
        <v>0.0</v>
      </c>
      <c r="AF1447" s="14" t="str">
        <f>B1447&amp;"|"&amp;TEXT(E1447,"000")&amp;"|"&amp;TEXT(M1447,"0.0000")</f>
        <v>2017|059|0.6500</v>
      </c>
      <c r="AG1447" s="22" t="str">
        <f>IF(AND(B1447&gt;=2015,B1447&lt;=2024,C1447=19,G1447=41,I1447=2,K1447="A",L1447="RBUP",M1447&gt;=0.5,M1447&lt;=0.85),"IN","OUT")</f>
        <v>IN</v>
      </c>
    </row>
    <row r="1448" spans="1:33">
      <c r="A1448" s="14" t="s">
        <v>187</v>
      </c>
      <c r="B1448" s="16">
        <v>2017</v>
      </c>
      <c r="C1448" s="16">
        <v>19</v>
      </c>
      <c r="D1448" s="14" t="s">
        <v>80</v>
      </c>
      <c r="E1448" s="16">
        <v>59</v>
      </c>
      <c r="F1448" s="14" t="s">
        <v>115</v>
      </c>
      <c r="G1448" s="16">
        <v>41</v>
      </c>
      <c r="H1448" s="14" t="s">
        <v>186</v>
      </c>
      <c r="I1448" s="16">
        <v>2</v>
      </c>
      <c r="J1448" s="14" t="s">
        <v>83</v>
      </c>
      <c r="K1448" s="14" t="s">
        <v>84</v>
      </c>
      <c r="L1448" s="14" t="s">
        <v>85</v>
      </c>
      <c r="M1448" s="23">
        <v>0.7</v>
      </c>
      <c r="N1448" s="16">
        <v>20</v>
      </c>
      <c r="O1448" s="16">
        <v>17</v>
      </c>
      <c r="P1448" s="16">
        <v>1</v>
      </c>
      <c r="Q1448" s="16">
        <v>18</v>
      </c>
      <c r="R1448" s="16">
        <v>1</v>
      </c>
      <c r="S1448" s="14" t="s">
        <v>86</v>
      </c>
      <c r="T1448" s="16">
        <v>1864</v>
      </c>
      <c r="U1448" s="16">
        <v>0</v>
      </c>
      <c r="V1448" s="18">
        <v>957411</v>
      </c>
      <c r="W1448" s="18">
        <v>23573</v>
      </c>
      <c r="X1448" s="18">
        <v>15620</v>
      </c>
      <c r="Y1448" s="18">
        <v>0</v>
      </c>
      <c r="Z1448" s="18">
        <v>0</v>
      </c>
      <c r="AA1448" s="18">
        <v>0</v>
      </c>
      <c r="AB1448" s="18">
        <v>1469</v>
      </c>
      <c r="AC1448" s="23">
        <v>0.06</v>
      </c>
      <c r="AD1448" s="14" t="str">
        <f>IF(E1448=113,"Linn","Iowa ex-Linn")</f>
        <v>Iowa ex-Linn</v>
      </c>
      <c r="AE1448" s="23">
        <f>IFERROR(AB1448/W1448,"N/M")</f>
        <v>0.06231705765070208</v>
      </c>
      <c r="AF1448" s="14" t="str">
        <f>B1448&amp;"|"&amp;TEXT(E1448,"000")&amp;"|"&amp;TEXT(M1448,"0.0000")</f>
        <v>2017|059|0.7000</v>
      </c>
      <c r="AG1448" s="22" t="str">
        <f>IF(AND(B1448&gt;=2015,B1448&lt;=2024,C1448=19,G1448=41,I1448=2,K1448="A",L1448="RBUP",M1448&gt;=0.5,M1448&lt;=0.85),"IN","OUT")</f>
        <v>IN</v>
      </c>
    </row>
    <row r="1449" spans="1:33">
      <c r="A1449" s="14" t="s">
        <v>187</v>
      </c>
      <c r="B1449" s="16">
        <v>2017</v>
      </c>
      <c r="C1449" s="16">
        <v>19</v>
      </c>
      <c r="D1449" s="14" t="s">
        <v>80</v>
      </c>
      <c r="E1449" s="16">
        <v>59</v>
      </c>
      <c r="F1449" s="14" t="s">
        <v>115</v>
      </c>
      <c r="G1449" s="16">
        <v>41</v>
      </c>
      <c r="H1449" s="14" t="s">
        <v>186</v>
      </c>
      <c r="I1449" s="16">
        <v>2</v>
      </c>
      <c r="J1449" s="14" t="s">
        <v>83</v>
      </c>
      <c r="K1449" s="14" t="s">
        <v>84</v>
      </c>
      <c r="L1449" s="14" t="s">
        <v>85</v>
      </c>
      <c r="M1449" s="23">
        <v>0.75</v>
      </c>
      <c r="N1449" s="16">
        <v>80</v>
      </c>
      <c r="O1449" s="16">
        <v>61</v>
      </c>
      <c r="P1449" s="16">
        <v>0</v>
      </c>
      <c r="Q1449" s="16">
        <v>82</v>
      </c>
      <c r="R1449" s="16">
        <v>0</v>
      </c>
      <c r="S1449" s="14" t="s">
        <v>86</v>
      </c>
      <c r="T1449" s="16">
        <v>10000</v>
      </c>
      <c r="U1449" s="16">
        <v>0</v>
      </c>
      <c r="V1449" s="18">
        <v>5630867</v>
      </c>
      <c r="W1449" s="18">
        <v>215918</v>
      </c>
      <c r="X1449" s="18">
        <v>143919</v>
      </c>
      <c r="Y1449" s="18">
        <v>0</v>
      </c>
      <c r="Z1449" s="18">
        <v>0</v>
      </c>
      <c r="AA1449" s="18">
        <v>0</v>
      </c>
      <c r="AB1449" s="18">
        <v>0</v>
      </c>
      <c r="AC1449" s="23">
        <v>0</v>
      </c>
      <c r="AD1449" s="14" t="str">
        <f>IF(E1449=113,"Linn","Iowa ex-Linn")</f>
        <v>Iowa ex-Linn</v>
      </c>
      <c r="AE1449" s="23">
        <f>IFERROR(AB1449/W1449,"N/M")</f>
        <v>0.0</v>
      </c>
      <c r="AF1449" s="14" t="str">
        <f>B1449&amp;"|"&amp;TEXT(E1449,"000")&amp;"|"&amp;TEXT(M1449,"0.0000")</f>
        <v>2017|059|0.7500</v>
      </c>
      <c r="AG1449" s="22" t="str">
        <f>IF(AND(B1449&gt;=2015,B1449&lt;=2024,C1449=19,G1449=41,I1449=2,K1449="A",L1449="RBUP",M1449&gt;=0.5,M1449&lt;=0.85),"IN","OUT")</f>
        <v>IN</v>
      </c>
    </row>
    <row r="1450" spans="1:33">
      <c r="A1450" s="14" t="s">
        <v>187</v>
      </c>
      <c r="B1450" s="16">
        <v>2017</v>
      </c>
      <c r="C1450" s="16">
        <v>19</v>
      </c>
      <c r="D1450" s="14" t="s">
        <v>80</v>
      </c>
      <c r="E1450" s="16">
        <v>59</v>
      </c>
      <c r="F1450" s="14" t="s">
        <v>115</v>
      </c>
      <c r="G1450" s="16">
        <v>41</v>
      </c>
      <c r="H1450" s="14" t="s">
        <v>186</v>
      </c>
      <c r="I1450" s="16">
        <v>2</v>
      </c>
      <c r="J1450" s="14" t="s">
        <v>83</v>
      </c>
      <c r="K1450" s="14" t="s">
        <v>84</v>
      </c>
      <c r="L1450" s="14" t="s">
        <v>85</v>
      </c>
      <c r="M1450" s="23">
        <v>0.8</v>
      </c>
      <c r="N1450" s="16">
        <v>233</v>
      </c>
      <c r="O1450" s="16">
        <v>191</v>
      </c>
      <c r="P1450" s="16">
        <v>14</v>
      </c>
      <c r="Q1450" s="16">
        <v>312</v>
      </c>
      <c r="R1450" s="16">
        <v>15</v>
      </c>
      <c r="S1450" s="14" t="s">
        <v>86</v>
      </c>
      <c r="T1450" s="16">
        <v>40481</v>
      </c>
      <c r="U1450" s="16">
        <v>0</v>
      </c>
      <c r="V1450" s="18">
        <v>24255043</v>
      </c>
      <c r="W1450" s="18">
        <v>1268702</v>
      </c>
      <c r="X1450" s="18">
        <v>725430</v>
      </c>
      <c r="Y1450" s="18">
        <v>0</v>
      </c>
      <c r="Z1450" s="18">
        <v>0</v>
      </c>
      <c r="AA1450" s="18">
        <v>0</v>
      </c>
      <c r="AB1450" s="18">
        <v>87988</v>
      </c>
      <c r="AC1450" s="23">
        <v>0.07000000000000001</v>
      </c>
      <c r="AD1450" s="14" t="str">
        <f>IF(E1450=113,"Linn","Iowa ex-Linn")</f>
        <v>Iowa ex-Linn</v>
      </c>
      <c r="AE1450" s="23">
        <f>IFERROR(AB1450/W1450,"N/M")</f>
        <v>0.06935277157283586</v>
      </c>
      <c r="AF1450" s="14" t="str">
        <f>B1450&amp;"|"&amp;TEXT(E1450,"000")&amp;"|"&amp;TEXT(M1450,"0.0000")</f>
        <v>2017|059|0.8000</v>
      </c>
      <c r="AG1450" s="22" t="str">
        <f>IF(AND(B1450&gt;=2015,B1450&lt;=2024,C1450=19,G1450=41,I1450=2,K1450="A",L1450="RBUP",M1450&gt;=0.5,M1450&lt;=0.85),"IN","OUT")</f>
        <v>IN</v>
      </c>
    </row>
    <row r="1451" spans="1:33">
      <c r="A1451" s="14" t="s">
        <v>187</v>
      </c>
      <c r="B1451" s="16">
        <v>2017</v>
      </c>
      <c r="C1451" s="16">
        <v>19</v>
      </c>
      <c r="D1451" s="14" t="s">
        <v>80</v>
      </c>
      <c r="E1451" s="16">
        <v>59</v>
      </c>
      <c r="F1451" s="14" t="s">
        <v>115</v>
      </c>
      <c r="G1451" s="16">
        <v>41</v>
      </c>
      <c r="H1451" s="14" t="s">
        <v>186</v>
      </c>
      <c r="I1451" s="16">
        <v>2</v>
      </c>
      <c r="J1451" s="14" t="s">
        <v>83</v>
      </c>
      <c r="K1451" s="14" t="s">
        <v>84</v>
      </c>
      <c r="L1451" s="14" t="s">
        <v>85</v>
      </c>
      <c r="M1451" s="23">
        <v>0.85</v>
      </c>
      <c r="N1451" s="16">
        <v>206</v>
      </c>
      <c r="O1451" s="16">
        <v>173</v>
      </c>
      <c r="P1451" s="16">
        <v>24</v>
      </c>
      <c r="Q1451" s="16">
        <v>327</v>
      </c>
      <c r="R1451" s="16">
        <v>35</v>
      </c>
      <c r="S1451" s="14" t="s">
        <v>86</v>
      </c>
      <c r="T1451" s="16">
        <v>33040</v>
      </c>
      <c r="U1451" s="16">
        <v>0</v>
      </c>
      <c r="V1451" s="18">
        <v>20732405</v>
      </c>
      <c r="W1451" s="18">
        <v>1377210</v>
      </c>
      <c r="X1451" s="18">
        <v>585496</v>
      </c>
      <c r="Y1451" s="18">
        <v>0</v>
      </c>
      <c r="Z1451" s="18">
        <v>0</v>
      </c>
      <c r="AA1451" s="18">
        <v>0</v>
      </c>
      <c r="AB1451" s="18">
        <v>170970</v>
      </c>
      <c r="AC1451" s="23">
        <v>0.12</v>
      </c>
      <c r="AD1451" s="14" t="str">
        <f>IF(E1451=113,"Linn","Iowa ex-Linn")</f>
        <v>Iowa ex-Linn</v>
      </c>
      <c r="AE1451" s="23">
        <f>IFERROR(AB1451/W1451,"N/M")</f>
        <v>0.12414228766854728</v>
      </c>
      <c r="AF1451" s="14" t="str">
        <f>B1451&amp;"|"&amp;TEXT(E1451,"000")&amp;"|"&amp;TEXT(M1451,"0.0000")</f>
        <v>2017|059|0.8500</v>
      </c>
      <c r="AG1451" s="22" t="str">
        <f>IF(AND(B1451&gt;=2015,B1451&lt;=2024,C1451=19,G1451=41,I1451=2,K1451="A",L1451="RBUP",M1451&gt;=0.5,M1451&lt;=0.85),"IN","OUT")</f>
        <v>IN</v>
      </c>
    </row>
    <row r="1452" spans="1:33">
      <c r="A1452" s="14" t="s">
        <v>187</v>
      </c>
      <c r="B1452" s="16">
        <v>2017</v>
      </c>
      <c r="C1452" s="16">
        <v>19</v>
      </c>
      <c r="D1452" s="14" t="s">
        <v>80</v>
      </c>
      <c r="E1452" s="16">
        <v>61</v>
      </c>
      <c r="F1452" s="14" t="s">
        <v>116</v>
      </c>
      <c r="G1452" s="16">
        <v>41</v>
      </c>
      <c r="H1452" s="14" t="s">
        <v>186</v>
      </c>
      <c r="I1452" s="16">
        <v>2</v>
      </c>
      <c r="J1452" s="14" t="s">
        <v>83</v>
      </c>
      <c r="K1452" s="14" t="s">
        <v>84</v>
      </c>
      <c r="L1452" s="14" t="s">
        <v>85</v>
      </c>
      <c r="M1452" s="23">
        <v>0.5</v>
      </c>
      <c r="N1452" s="16">
        <v>1</v>
      </c>
      <c r="O1452" s="16">
        <v>1</v>
      </c>
      <c r="P1452" s="16">
        <v>0</v>
      </c>
      <c r="Q1452" s="16">
        <v>1</v>
      </c>
      <c r="R1452" s="16">
        <v>0</v>
      </c>
      <c r="S1452" s="14" t="s">
        <v>86</v>
      </c>
      <c r="T1452" s="16">
        <v>34</v>
      </c>
      <c r="U1452" s="16">
        <v>0</v>
      </c>
      <c r="V1452" s="18">
        <v>11645</v>
      </c>
      <c r="W1452" s="18">
        <v>106</v>
      </c>
      <c r="X1452" s="18">
        <v>71</v>
      </c>
      <c r="Y1452" s="18">
        <v>0</v>
      </c>
      <c r="Z1452" s="18">
        <v>0</v>
      </c>
      <c r="AA1452" s="18">
        <v>0</v>
      </c>
      <c r="AB1452" s="18">
        <v>0</v>
      </c>
      <c r="AC1452" s="23">
        <v>0</v>
      </c>
      <c r="AD1452" s="14" t="str">
        <f>IF(E1452=113,"Linn","Iowa ex-Linn")</f>
        <v>Iowa ex-Linn</v>
      </c>
      <c r="AE1452" s="23">
        <f>IFERROR(AB1452/W1452,"N/M")</f>
        <v>0.0</v>
      </c>
      <c r="AF1452" s="14" t="str">
        <f>B1452&amp;"|"&amp;TEXT(E1452,"000")&amp;"|"&amp;TEXT(M1452,"0.0000")</f>
        <v>2017|061|0.5000</v>
      </c>
      <c r="AG1452" s="22" t="str">
        <f>IF(AND(B1452&gt;=2015,B1452&lt;=2024,C1452=19,G1452=41,I1452=2,K1452="A",L1452="RBUP",M1452&gt;=0.5,M1452&lt;=0.85),"IN","OUT")</f>
        <v>IN</v>
      </c>
    </row>
    <row r="1453" spans="1:33">
      <c r="A1453" s="14" t="s">
        <v>187</v>
      </c>
      <c r="B1453" s="16">
        <v>2017</v>
      </c>
      <c r="C1453" s="16">
        <v>19</v>
      </c>
      <c r="D1453" s="14" t="s">
        <v>80</v>
      </c>
      <c r="E1453" s="16">
        <v>61</v>
      </c>
      <c r="F1453" s="14" t="s">
        <v>116</v>
      </c>
      <c r="G1453" s="16">
        <v>41</v>
      </c>
      <c r="H1453" s="14" t="s">
        <v>186</v>
      </c>
      <c r="I1453" s="16">
        <v>2</v>
      </c>
      <c r="J1453" s="14" t="s">
        <v>83</v>
      </c>
      <c r="K1453" s="14" t="s">
        <v>84</v>
      </c>
      <c r="L1453" s="14" t="s">
        <v>85</v>
      </c>
      <c r="M1453" s="23">
        <v>0.55</v>
      </c>
      <c r="N1453" s="16">
        <v>1</v>
      </c>
      <c r="O1453" s="16">
        <v>1</v>
      </c>
      <c r="P1453" s="16">
        <v>0</v>
      </c>
      <c r="Q1453" s="16">
        <v>1</v>
      </c>
      <c r="R1453" s="16">
        <v>0</v>
      </c>
      <c r="S1453" s="14" t="s">
        <v>86</v>
      </c>
      <c r="T1453" s="16">
        <v>321</v>
      </c>
      <c r="U1453" s="16">
        <v>0</v>
      </c>
      <c r="V1453" s="18">
        <v>141094</v>
      </c>
      <c r="W1453" s="18">
        <v>1351</v>
      </c>
      <c r="X1453" s="18">
        <v>1082</v>
      </c>
      <c r="Y1453" s="18">
        <v>0</v>
      </c>
      <c r="Z1453" s="18">
        <v>0</v>
      </c>
      <c r="AA1453" s="18">
        <v>0</v>
      </c>
      <c r="AB1453" s="18">
        <v>0</v>
      </c>
      <c r="AC1453" s="23">
        <v>0</v>
      </c>
      <c r="AD1453" s="14" t="str">
        <f>IF(E1453=113,"Linn","Iowa ex-Linn")</f>
        <v>Iowa ex-Linn</v>
      </c>
      <c r="AE1453" s="23">
        <f>IFERROR(AB1453/W1453,"N/M")</f>
        <v>0.0</v>
      </c>
      <c r="AF1453" s="14" t="str">
        <f>B1453&amp;"|"&amp;TEXT(E1453,"000")&amp;"|"&amp;TEXT(M1453,"0.0000")</f>
        <v>2017|061|0.5500</v>
      </c>
      <c r="AG1453" s="22" t="str">
        <f>IF(AND(B1453&gt;=2015,B1453&lt;=2024,C1453=19,G1453=41,I1453=2,K1453="A",L1453="RBUP",M1453&gt;=0.5,M1453&lt;=0.85),"IN","OUT")</f>
        <v>IN</v>
      </c>
    </row>
    <row r="1454" spans="1:33">
      <c r="A1454" s="14" t="s">
        <v>187</v>
      </c>
      <c r="B1454" s="16">
        <v>2017</v>
      </c>
      <c r="C1454" s="16">
        <v>19</v>
      </c>
      <c r="D1454" s="14" t="s">
        <v>80</v>
      </c>
      <c r="E1454" s="16">
        <v>61</v>
      </c>
      <c r="F1454" s="14" t="s">
        <v>116</v>
      </c>
      <c r="G1454" s="16">
        <v>41</v>
      </c>
      <c r="H1454" s="14" t="s">
        <v>186</v>
      </c>
      <c r="I1454" s="16">
        <v>2</v>
      </c>
      <c r="J1454" s="14" t="s">
        <v>83</v>
      </c>
      <c r="K1454" s="14" t="s">
        <v>84</v>
      </c>
      <c r="L1454" s="14" t="s">
        <v>85</v>
      </c>
      <c r="M1454" s="23">
        <v>0.65</v>
      </c>
      <c r="N1454" s="16">
        <v>9</v>
      </c>
      <c r="O1454" s="16">
        <v>9</v>
      </c>
      <c r="P1454" s="16">
        <v>0</v>
      </c>
      <c r="Q1454" s="16">
        <v>9</v>
      </c>
      <c r="R1454" s="16">
        <v>0</v>
      </c>
      <c r="S1454" s="14" t="s">
        <v>86</v>
      </c>
      <c r="T1454" s="16">
        <v>1350</v>
      </c>
      <c r="U1454" s="16">
        <v>0</v>
      </c>
      <c r="V1454" s="18">
        <v>544576</v>
      </c>
      <c r="W1454" s="18">
        <v>10356</v>
      </c>
      <c r="X1454" s="18">
        <v>7112</v>
      </c>
      <c r="Y1454" s="18">
        <v>0</v>
      </c>
      <c r="Z1454" s="18">
        <v>0</v>
      </c>
      <c r="AA1454" s="18">
        <v>0</v>
      </c>
      <c r="AB1454" s="18">
        <v>0</v>
      </c>
      <c r="AC1454" s="23">
        <v>0</v>
      </c>
      <c r="AD1454" s="14" t="str">
        <f>IF(E1454=113,"Linn","Iowa ex-Linn")</f>
        <v>Iowa ex-Linn</v>
      </c>
      <c r="AE1454" s="23">
        <f>IFERROR(AB1454/W1454,"N/M")</f>
        <v>0.0</v>
      </c>
      <c r="AF1454" s="14" t="str">
        <f>B1454&amp;"|"&amp;TEXT(E1454,"000")&amp;"|"&amp;TEXT(M1454,"0.0000")</f>
        <v>2017|061|0.6500</v>
      </c>
      <c r="AG1454" s="22" t="str">
        <f>IF(AND(B1454&gt;=2015,B1454&lt;=2024,C1454=19,G1454=41,I1454=2,K1454="A",L1454="RBUP",M1454&gt;=0.5,M1454&lt;=0.85),"IN","OUT")</f>
        <v>IN</v>
      </c>
    </row>
    <row r="1455" spans="1:33">
      <c r="A1455" s="14" t="s">
        <v>187</v>
      </c>
      <c r="B1455" s="16">
        <v>2017</v>
      </c>
      <c r="C1455" s="16">
        <v>19</v>
      </c>
      <c r="D1455" s="14" t="s">
        <v>80</v>
      </c>
      <c r="E1455" s="16">
        <v>61</v>
      </c>
      <c r="F1455" s="14" t="s">
        <v>116</v>
      </c>
      <c r="G1455" s="16">
        <v>41</v>
      </c>
      <c r="H1455" s="14" t="s">
        <v>186</v>
      </c>
      <c r="I1455" s="16">
        <v>2</v>
      </c>
      <c r="J1455" s="14" t="s">
        <v>83</v>
      </c>
      <c r="K1455" s="14" t="s">
        <v>84</v>
      </c>
      <c r="L1455" s="14" t="s">
        <v>85</v>
      </c>
      <c r="M1455" s="23">
        <v>0.7</v>
      </c>
      <c r="N1455" s="16">
        <v>28</v>
      </c>
      <c r="O1455" s="16">
        <v>27</v>
      </c>
      <c r="P1455" s="16">
        <v>1</v>
      </c>
      <c r="Q1455" s="16">
        <v>29</v>
      </c>
      <c r="R1455" s="16">
        <v>1</v>
      </c>
      <c r="S1455" s="14" t="s">
        <v>86</v>
      </c>
      <c r="T1455" s="16">
        <v>2894</v>
      </c>
      <c r="U1455" s="16">
        <v>0</v>
      </c>
      <c r="V1455" s="18">
        <v>1562982</v>
      </c>
      <c r="W1455" s="18">
        <v>40970</v>
      </c>
      <c r="X1455" s="18">
        <v>29097</v>
      </c>
      <c r="Y1455" s="18">
        <v>0</v>
      </c>
      <c r="Z1455" s="18">
        <v>0</v>
      </c>
      <c r="AA1455" s="18">
        <v>0</v>
      </c>
      <c r="AB1455" s="18">
        <v>10054</v>
      </c>
      <c r="AC1455" s="23">
        <v>0.25</v>
      </c>
      <c r="AD1455" s="14" t="str">
        <f>IF(E1455=113,"Linn","Iowa ex-Linn")</f>
        <v>Iowa ex-Linn</v>
      </c>
      <c r="AE1455" s="23">
        <f>IFERROR(AB1455/W1455,"N/M")</f>
        <v>0.24539907249206735</v>
      </c>
      <c r="AF1455" s="14" t="str">
        <f>B1455&amp;"|"&amp;TEXT(E1455,"000")&amp;"|"&amp;TEXT(M1455,"0.0000")</f>
        <v>2017|061|0.7000</v>
      </c>
      <c r="AG1455" s="22" t="str">
        <f>IF(AND(B1455&gt;=2015,B1455&lt;=2024,C1455=19,G1455=41,I1455=2,K1455="A",L1455="RBUP",M1455&gt;=0.5,M1455&lt;=0.85),"IN","OUT")</f>
        <v>IN</v>
      </c>
    </row>
    <row r="1456" spans="1:33">
      <c r="A1456" s="14" t="s">
        <v>187</v>
      </c>
      <c r="B1456" s="16">
        <v>2017</v>
      </c>
      <c r="C1456" s="16">
        <v>19</v>
      </c>
      <c r="D1456" s="14" t="s">
        <v>80</v>
      </c>
      <c r="E1456" s="16">
        <v>61</v>
      </c>
      <c r="F1456" s="14" t="s">
        <v>116</v>
      </c>
      <c r="G1456" s="16">
        <v>41</v>
      </c>
      <c r="H1456" s="14" t="s">
        <v>186</v>
      </c>
      <c r="I1456" s="16">
        <v>2</v>
      </c>
      <c r="J1456" s="14" t="s">
        <v>83</v>
      </c>
      <c r="K1456" s="14" t="s">
        <v>84</v>
      </c>
      <c r="L1456" s="14" t="s">
        <v>85</v>
      </c>
      <c r="M1456" s="23">
        <v>0.75</v>
      </c>
      <c r="N1456" s="16">
        <v>115</v>
      </c>
      <c r="O1456" s="16">
        <v>106</v>
      </c>
      <c r="P1456" s="16">
        <v>6</v>
      </c>
      <c r="Q1456" s="16">
        <v>109</v>
      </c>
      <c r="R1456" s="16">
        <v>6</v>
      </c>
      <c r="S1456" s="14" t="s">
        <v>86</v>
      </c>
      <c r="T1456" s="16">
        <v>13867</v>
      </c>
      <c r="U1456" s="16">
        <v>0</v>
      </c>
      <c r="V1456" s="18">
        <v>8095685</v>
      </c>
      <c r="W1456" s="18">
        <v>292818</v>
      </c>
      <c r="X1456" s="18">
        <v>203595</v>
      </c>
      <c r="Y1456" s="18">
        <v>0</v>
      </c>
      <c r="Z1456" s="18">
        <v>0</v>
      </c>
      <c r="AA1456" s="18">
        <v>0</v>
      </c>
      <c r="AB1456" s="18">
        <v>66941</v>
      </c>
      <c r="AC1456" s="23">
        <v>0.23</v>
      </c>
      <c r="AD1456" s="14" t="str">
        <f>IF(E1456=113,"Linn","Iowa ex-Linn")</f>
        <v>Iowa ex-Linn</v>
      </c>
      <c r="AE1456" s="23">
        <f>IFERROR(AB1456/W1456,"N/M")</f>
        <v>0.22860958001215773</v>
      </c>
      <c r="AF1456" s="14" t="str">
        <f>B1456&amp;"|"&amp;TEXT(E1456,"000")&amp;"|"&amp;TEXT(M1456,"0.0000")</f>
        <v>2017|061|0.7500</v>
      </c>
      <c r="AG1456" s="22" t="str">
        <f>IF(AND(B1456&gt;=2015,B1456&lt;=2024,C1456=19,G1456=41,I1456=2,K1456="A",L1456="RBUP",M1456&gt;=0.5,M1456&lt;=0.85),"IN","OUT")</f>
        <v>IN</v>
      </c>
    </row>
    <row r="1457" spans="1:33">
      <c r="A1457" s="14" t="s">
        <v>187</v>
      </c>
      <c r="B1457" s="16">
        <v>2017</v>
      </c>
      <c r="C1457" s="16">
        <v>19</v>
      </c>
      <c r="D1457" s="14" t="s">
        <v>80</v>
      </c>
      <c r="E1457" s="16">
        <v>61</v>
      </c>
      <c r="F1457" s="14" t="s">
        <v>116</v>
      </c>
      <c r="G1457" s="16">
        <v>41</v>
      </c>
      <c r="H1457" s="14" t="s">
        <v>186</v>
      </c>
      <c r="I1457" s="16">
        <v>2</v>
      </c>
      <c r="J1457" s="14" t="s">
        <v>83</v>
      </c>
      <c r="K1457" s="14" t="s">
        <v>84</v>
      </c>
      <c r="L1457" s="14" t="s">
        <v>85</v>
      </c>
      <c r="M1457" s="23">
        <v>0.8</v>
      </c>
      <c r="N1457" s="16">
        <v>446</v>
      </c>
      <c r="O1457" s="16">
        <v>413</v>
      </c>
      <c r="P1457" s="16">
        <v>33</v>
      </c>
      <c r="Q1457" s="16">
        <v>431</v>
      </c>
      <c r="R1457" s="16">
        <v>33</v>
      </c>
      <c r="S1457" s="14" t="s">
        <v>86</v>
      </c>
      <c r="T1457" s="16">
        <v>62902</v>
      </c>
      <c r="U1457" s="16">
        <v>0</v>
      </c>
      <c r="V1457" s="18">
        <v>39233361</v>
      </c>
      <c r="W1457" s="18">
        <v>1879380</v>
      </c>
      <c r="X1457" s="18">
        <v>1233607</v>
      </c>
      <c r="Y1457" s="18">
        <v>0</v>
      </c>
      <c r="Z1457" s="18">
        <v>0</v>
      </c>
      <c r="AA1457" s="18">
        <v>0</v>
      </c>
      <c r="AB1457" s="18">
        <v>230183</v>
      </c>
      <c r="AC1457" s="23">
        <v>0.12</v>
      </c>
      <c r="AD1457" s="14" t="str">
        <f>IF(E1457=113,"Linn","Iowa ex-Linn")</f>
        <v>Iowa ex-Linn</v>
      </c>
      <c r="AE1457" s="23">
        <f>IFERROR(AB1457/W1457,"N/M")</f>
        <v>0.12247815769030213</v>
      </c>
      <c r="AF1457" s="14" t="str">
        <f>B1457&amp;"|"&amp;TEXT(E1457,"000")&amp;"|"&amp;TEXT(M1457,"0.0000")</f>
        <v>2017|061|0.8000</v>
      </c>
      <c r="AG1457" s="22" t="str">
        <f>IF(AND(B1457&gt;=2015,B1457&lt;=2024,C1457=19,G1457=41,I1457=2,K1457="A",L1457="RBUP",M1457&gt;=0.5,M1457&lt;=0.85),"IN","OUT")</f>
        <v>IN</v>
      </c>
    </row>
    <row r="1458" spans="1:33">
      <c r="A1458" s="14" t="s">
        <v>187</v>
      </c>
      <c r="B1458" s="16">
        <v>2017</v>
      </c>
      <c r="C1458" s="16">
        <v>19</v>
      </c>
      <c r="D1458" s="14" t="s">
        <v>80</v>
      </c>
      <c r="E1458" s="16">
        <v>61</v>
      </c>
      <c r="F1458" s="14" t="s">
        <v>116</v>
      </c>
      <c r="G1458" s="16">
        <v>41</v>
      </c>
      <c r="H1458" s="14" t="s">
        <v>186</v>
      </c>
      <c r="I1458" s="16">
        <v>2</v>
      </c>
      <c r="J1458" s="14" t="s">
        <v>83</v>
      </c>
      <c r="K1458" s="14" t="s">
        <v>84</v>
      </c>
      <c r="L1458" s="14" t="s">
        <v>85</v>
      </c>
      <c r="M1458" s="23">
        <v>0.85</v>
      </c>
      <c r="N1458" s="16">
        <v>362</v>
      </c>
      <c r="O1458" s="16">
        <v>314</v>
      </c>
      <c r="P1458" s="16">
        <v>53</v>
      </c>
      <c r="Q1458" s="16">
        <v>358</v>
      </c>
      <c r="R1458" s="16">
        <v>60</v>
      </c>
      <c r="S1458" s="14" t="s">
        <v>86</v>
      </c>
      <c r="T1458" s="16">
        <v>56279</v>
      </c>
      <c r="U1458" s="16">
        <v>0</v>
      </c>
      <c r="V1458" s="18">
        <v>37454743</v>
      </c>
      <c r="W1458" s="18">
        <v>2284292</v>
      </c>
      <c r="X1458" s="18">
        <v>1167967</v>
      </c>
      <c r="Y1458" s="18">
        <v>0</v>
      </c>
      <c r="Z1458" s="18">
        <v>0</v>
      </c>
      <c r="AA1458" s="18">
        <v>0</v>
      </c>
      <c r="AB1458" s="18">
        <v>951935</v>
      </c>
      <c r="AC1458" s="23">
        <v>0.42</v>
      </c>
      <c r="AD1458" s="14" t="str">
        <f>IF(E1458=113,"Linn","Iowa ex-Linn")</f>
        <v>Iowa ex-Linn</v>
      </c>
      <c r="AE1458" s="23">
        <f>IFERROR(AB1458/W1458,"N/M")</f>
        <v>0.41673087328590214</v>
      </c>
      <c r="AF1458" s="14" t="str">
        <f>B1458&amp;"|"&amp;TEXT(E1458,"000")&amp;"|"&amp;TEXT(M1458,"0.0000")</f>
        <v>2017|061|0.8500</v>
      </c>
      <c r="AG1458" s="22" t="str">
        <f>IF(AND(B1458&gt;=2015,B1458&lt;=2024,C1458=19,G1458=41,I1458=2,K1458="A",L1458="RBUP",M1458&gt;=0.5,M1458&lt;=0.85),"IN","OUT")</f>
        <v>IN</v>
      </c>
    </row>
    <row r="1459" spans="1:33">
      <c r="A1459" s="14" t="s">
        <v>187</v>
      </c>
      <c r="B1459" s="16">
        <v>2017</v>
      </c>
      <c r="C1459" s="16">
        <v>19</v>
      </c>
      <c r="D1459" s="14" t="s">
        <v>80</v>
      </c>
      <c r="E1459" s="16">
        <v>63</v>
      </c>
      <c r="F1459" s="14" t="s">
        <v>117</v>
      </c>
      <c r="G1459" s="16">
        <v>41</v>
      </c>
      <c r="H1459" s="14" t="s">
        <v>186</v>
      </c>
      <c r="I1459" s="16">
        <v>2</v>
      </c>
      <c r="J1459" s="14" t="s">
        <v>83</v>
      </c>
      <c r="K1459" s="14" t="s">
        <v>84</v>
      </c>
      <c r="L1459" s="14" t="s">
        <v>85</v>
      </c>
      <c r="M1459" s="23">
        <v>0.65</v>
      </c>
      <c r="N1459" s="16">
        <v>5</v>
      </c>
      <c r="O1459" s="16">
        <v>5</v>
      </c>
      <c r="P1459" s="16">
        <v>0</v>
      </c>
      <c r="Q1459" s="16">
        <v>5</v>
      </c>
      <c r="R1459" s="16">
        <v>0</v>
      </c>
      <c r="S1459" s="14" t="s">
        <v>86</v>
      </c>
      <c r="T1459" s="16">
        <v>401</v>
      </c>
      <c r="U1459" s="16">
        <v>0</v>
      </c>
      <c r="V1459" s="18">
        <v>183473</v>
      </c>
      <c r="W1459" s="18">
        <v>2622</v>
      </c>
      <c r="X1459" s="18">
        <v>1548</v>
      </c>
      <c r="Y1459" s="18">
        <v>0</v>
      </c>
      <c r="Z1459" s="18">
        <v>0</v>
      </c>
      <c r="AA1459" s="18">
        <v>0</v>
      </c>
      <c r="AB1459" s="18">
        <v>0</v>
      </c>
      <c r="AC1459" s="23">
        <v>0</v>
      </c>
      <c r="AD1459" s="14" t="str">
        <f>IF(E1459=113,"Linn","Iowa ex-Linn")</f>
        <v>Iowa ex-Linn</v>
      </c>
      <c r="AE1459" s="23">
        <f>IFERROR(AB1459/W1459,"N/M")</f>
        <v>0.0</v>
      </c>
      <c r="AF1459" s="14" t="str">
        <f>B1459&amp;"|"&amp;TEXT(E1459,"000")&amp;"|"&amp;TEXT(M1459,"0.0000")</f>
        <v>2017|063|0.6500</v>
      </c>
      <c r="AG1459" s="22" t="str">
        <f>IF(AND(B1459&gt;=2015,B1459&lt;=2024,C1459=19,G1459=41,I1459=2,K1459="A",L1459="RBUP",M1459&gt;=0.5,M1459&lt;=0.85),"IN","OUT")</f>
        <v>IN</v>
      </c>
    </row>
    <row r="1460" spans="1:33">
      <c r="A1460" s="14" t="s">
        <v>187</v>
      </c>
      <c r="B1460" s="16">
        <v>2017</v>
      </c>
      <c r="C1460" s="16">
        <v>19</v>
      </c>
      <c r="D1460" s="14" t="s">
        <v>80</v>
      </c>
      <c r="E1460" s="16">
        <v>63</v>
      </c>
      <c r="F1460" s="14" t="s">
        <v>117</v>
      </c>
      <c r="G1460" s="16">
        <v>41</v>
      </c>
      <c r="H1460" s="14" t="s">
        <v>186</v>
      </c>
      <c r="I1460" s="16">
        <v>2</v>
      </c>
      <c r="J1460" s="14" t="s">
        <v>83</v>
      </c>
      <c r="K1460" s="14" t="s">
        <v>84</v>
      </c>
      <c r="L1460" s="14" t="s">
        <v>85</v>
      </c>
      <c r="M1460" s="23">
        <v>0.7</v>
      </c>
      <c r="N1460" s="16">
        <v>30</v>
      </c>
      <c r="O1460" s="16">
        <v>24</v>
      </c>
      <c r="P1460" s="16">
        <v>0</v>
      </c>
      <c r="Q1460" s="16">
        <v>27</v>
      </c>
      <c r="R1460" s="16">
        <v>0</v>
      </c>
      <c r="S1460" s="14" t="s">
        <v>86</v>
      </c>
      <c r="T1460" s="16">
        <v>1682</v>
      </c>
      <c r="U1460" s="16">
        <v>0</v>
      </c>
      <c r="V1460" s="18">
        <v>867986</v>
      </c>
      <c r="W1460" s="18">
        <v>19312</v>
      </c>
      <c r="X1460" s="18">
        <v>12335</v>
      </c>
      <c r="Y1460" s="18">
        <v>0</v>
      </c>
      <c r="Z1460" s="18">
        <v>0</v>
      </c>
      <c r="AA1460" s="18">
        <v>0</v>
      </c>
      <c r="AB1460" s="18">
        <v>0</v>
      </c>
      <c r="AC1460" s="23">
        <v>0</v>
      </c>
      <c r="AD1460" s="14" t="str">
        <f>IF(E1460=113,"Linn","Iowa ex-Linn")</f>
        <v>Iowa ex-Linn</v>
      </c>
      <c r="AE1460" s="23">
        <f>IFERROR(AB1460/W1460,"N/M")</f>
        <v>0.0</v>
      </c>
      <c r="AF1460" s="14" t="str">
        <f>B1460&amp;"|"&amp;TEXT(E1460,"000")&amp;"|"&amp;TEXT(M1460,"0.0000")</f>
        <v>2017|063|0.7000</v>
      </c>
      <c r="AG1460" s="22" t="str">
        <f>IF(AND(B1460&gt;=2015,B1460&lt;=2024,C1460=19,G1460=41,I1460=2,K1460="A",L1460="RBUP",M1460&gt;=0.5,M1460&lt;=0.85),"IN","OUT")</f>
        <v>IN</v>
      </c>
    </row>
    <row r="1461" spans="1:33">
      <c r="A1461" s="14" t="s">
        <v>187</v>
      </c>
      <c r="B1461" s="16">
        <v>2017</v>
      </c>
      <c r="C1461" s="16">
        <v>19</v>
      </c>
      <c r="D1461" s="14" t="s">
        <v>80</v>
      </c>
      <c r="E1461" s="16">
        <v>63</v>
      </c>
      <c r="F1461" s="14" t="s">
        <v>117</v>
      </c>
      <c r="G1461" s="16">
        <v>41</v>
      </c>
      <c r="H1461" s="14" t="s">
        <v>186</v>
      </c>
      <c r="I1461" s="16">
        <v>2</v>
      </c>
      <c r="J1461" s="14" t="s">
        <v>83</v>
      </c>
      <c r="K1461" s="14" t="s">
        <v>84</v>
      </c>
      <c r="L1461" s="14" t="s">
        <v>85</v>
      </c>
      <c r="M1461" s="23">
        <v>0.75</v>
      </c>
      <c r="N1461" s="16">
        <v>82</v>
      </c>
      <c r="O1461" s="16">
        <v>70</v>
      </c>
      <c r="P1461" s="16">
        <v>3</v>
      </c>
      <c r="Q1461" s="16">
        <v>94</v>
      </c>
      <c r="R1461" s="16">
        <v>4</v>
      </c>
      <c r="S1461" s="14" t="s">
        <v>86</v>
      </c>
      <c r="T1461" s="16">
        <v>8638</v>
      </c>
      <c r="U1461" s="16">
        <v>0</v>
      </c>
      <c r="V1461" s="18">
        <v>4995637</v>
      </c>
      <c r="W1461" s="18">
        <v>174943</v>
      </c>
      <c r="X1461" s="18">
        <v>104940</v>
      </c>
      <c r="Y1461" s="18">
        <v>0</v>
      </c>
      <c r="Z1461" s="18">
        <v>0</v>
      </c>
      <c r="AA1461" s="18">
        <v>0</v>
      </c>
      <c r="AB1461" s="18">
        <v>18586</v>
      </c>
      <c r="AC1461" s="23">
        <v>0.11</v>
      </c>
      <c r="AD1461" s="14" t="str">
        <f>IF(E1461=113,"Linn","Iowa ex-Linn")</f>
        <v>Iowa ex-Linn</v>
      </c>
      <c r="AE1461" s="23">
        <f>IFERROR(AB1461/W1461,"N/M")</f>
        <v>0.10624031827509532</v>
      </c>
      <c r="AF1461" s="14" t="str">
        <f>B1461&amp;"|"&amp;TEXT(E1461,"000")&amp;"|"&amp;TEXT(M1461,"0.0000")</f>
        <v>2017|063|0.7500</v>
      </c>
      <c r="AG1461" s="22" t="str">
        <f>IF(AND(B1461&gt;=2015,B1461&lt;=2024,C1461=19,G1461=41,I1461=2,K1461="A",L1461="RBUP",M1461&gt;=0.5,M1461&lt;=0.85),"IN","OUT")</f>
        <v>IN</v>
      </c>
    </row>
    <row r="1462" spans="1:33">
      <c r="A1462" s="14" t="s">
        <v>187</v>
      </c>
      <c r="B1462" s="16">
        <v>2017</v>
      </c>
      <c r="C1462" s="16">
        <v>19</v>
      </c>
      <c r="D1462" s="14" t="s">
        <v>80</v>
      </c>
      <c r="E1462" s="16">
        <v>63</v>
      </c>
      <c r="F1462" s="14" t="s">
        <v>117</v>
      </c>
      <c r="G1462" s="16">
        <v>41</v>
      </c>
      <c r="H1462" s="14" t="s">
        <v>186</v>
      </c>
      <c r="I1462" s="16">
        <v>2</v>
      </c>
      <c r="J1462" s="14" t="s">
        <v>83</v>
      </c>
      <c r="K1462" s="14" t="s">
        <v>84</v>
      </c>
      <c r="L1462" s="14" t="s">
        <v>85</v>
      </c>
      <c r="M1462" s="23">
        <v>0.8</v>
      </c>
      <c r="N1462" s="16">
        <v>213</v>
      </c>
      <c r="O1462" s="16">
        <v>182</v>
      </c>
      <c r="P1462" s="16">
        <v>9</v>
      </c>
      <c r="Q1462" s="16">
        <v>316</v>
      </c>
      <c r="R1462" s="16">
        <v>9</v>
      </c>
      <c r="S1462" s="14" t="s">
        <v>86</v>
      </c>
      <c r="T1462" s="16">
        <v>36168</v>
      </c>
      <c r="U1462" s="16">
        <v>0</v>
      </c>
      <c r="V1462" s="18">
        <v>22123778</v>
      </c>
      <c r="W1462" s="18">
        <v>1037634</v>
      </c>
      <c r="X1462" s="18">
        <v>572816</v>
      </c>
      <c r="Y1462" s="18">
        <v>0</v>
      </c>
      <c r="Z1462" s="18">
        <v>0</v>
      </c>
      <c r="AA1462" s="18">
        <v>0</v>
      </c>
      <c r="AB1462" s="18">
        <v>45192</v>
      </c>
      <c r="AC1462" s="23">
        <v>0.04</v>
      </c>
      <c r="AD1462" s="14" t="str">
        <f>IF(E1462=113,"Linn","Iowa ex-Linn")</f>
        <v>Iowa ex-Linn</v>
      </c>
      <c r="AE1462" s="23">
        <f>IFERROR(AB1462/W1462,"N/M")</f>
        <v>0.04355292906747466</v>
      </c>
      <c r="AF1462" s="14" t="str">
        <f>B1462&amp;"|"&amp;TEXT(E1462,"000")&amp;"|"&amp;TEXT(M1462,"0.0000")</f>
        <v>2017|063|0.8000</v>
      </c>
      <c r="AG1462" s="22" t="str">
        <f>IF(AND(B1462&gt;=2015,B1462&lt;=2024,C1462=19,G1462=41,I1462=2,K1462="A",L1462="RBUP",M1462&gt;=0.5,M1462&lt;=0.85),"IN","OUT")</f>
        <v>IN</v>
      </c>
    </row>
    <row r="1463" spans="1:33">
      <c r="A1463" s="14" t="s">
        <v>187</v>
      </c>
      <c r="B1463" s="16">
        <v>2017</v>
      </c>
      <c r="C1463" s="16">
        <v>19</v>
      </c>
      <c r="D1463" s="14" t="s">
        <v>80</v>
      </c>
      <c r="E1463" s="16">
        <v>63</v>
      </c>
      <c r="F1463" s="14" t="s">
        <v>117</v>
      </c>
      <c r="G1463" s="16">
        <v>41</v>
      </c>
      <c r="H1463" s="14" t="s">
        <v>186</v>
      </c>
      <c r="I1463" s="16">
        <v>2</v>
      </c>
      <c r="J1463" s="14" t="s">
        <v>83</v>
      </c>
      <c r="K1463" s="14" t="s">
        <v>84</v>
      </c>
      <c r="L1463" s="14" t="s">
        <v>85</v>
      </c>
      <c r="M1463" s="23">
        <v>0.85</v>
      </c>
      <c r="N1463" s="16">
        <v>222</v>
      </c>
      <c r="O1463" s="16">
        <v>194</v>
      </c>
      <c r="P1463" s="16">
        <v>17</v>
      </c>
      <c r="Q1463" s="16">
        <v>328</v>
      </c>
      <c r="R1463" s="16">
        <v>18</v>
      </c>
      <c r="S1463" s="14" t="s">
        <v>86</v>
      </c>
      <c r="T1463" s="16">
        <v>54988</v>
      </c>
      <c r="U1463" s="16">
        <v>0</v>
      </c>
      <c r="V1463" s="18">
        <v>36034162</v>
      </c>
      <c r="W1463" s="18">
        <v>2000865</v>
      </c>
      <c r="X1463" s="18">
        <v>945915</v>
      </c>
      <c r="Y1463" s="18">
        <v>0</v>
      </c>
      <c r="Z1463" s="18">
        <v>0</v>
      </c>
      <c r="AA1463" s="18">
        <v>0</v>
      </c>
      <c r="AB1463" s="18">
        <v>98756</v>
      </c>
      <c r="AC1463" s="23">
        <v>0.05</v>
      </c>
      <c r="AD1463" s="14" t="str">
        <f>IF(E1463=113,"Linn","Iowa ex-Linn")</f>
        <v>Iowa ex-Linn</v>
      </c>
      <c r="AE1463" s="23">
        <f>IFERROR(AB1463/W1463,"N/M")</f>
        <v>0.04935665324747047</v>
      </c>
      <c r="AF1463" s="14" t="str">
        <f>B1463&amp;"|"&amp;TEXT(E1463,"000")&amp;"|"&amp;TEXT(M1463,"0.0000")</f>
        <v>2017|063|0.8500</v>
      </c>
      <c r="AG1463" s="22" t="str">
        <f>IF(AND(B1463&gt;=2015,B1463&lt;=2024,C1463=19,G1463=41,I1463=2,K1463="A",L1463="RBUP",M1463&gt;=0.5,M1463&lt;=0.85),"IN","OUT")</f>
        <v>IN</v>
      </c>
    </row>
    <row r="1464" spans="1:33">
      <c r="A1464" s="14" t="s">
        <v>187</v>
      </c>
      <c r="B1464" s="16">
        <v>2017</v>
      </c>
      <c r="C1464" s="16">
        <v>19</v>
      </c>
      <c r="D1464" s="14" t="s">
        <v>80</v>
      </c>
      <c r="E1464" s="16">
        <v>65</v>
      </c>
      <c r="F1464" s="14" t="s">
        <v>118</v>
      </c>
      <c r="G1464" s="16">
        <v>41</v>
      </c>
      <c r="H1464" s="14" t="s">
        <v>186</v>
      </c>
      <c r="I1464" s="16">
        <v>2</v>
      </c>
      <c r="J1464" s="14" t="s">
        <v>83</v>
      </c>
      <c r="K1464" s="14" t="s">
        <v>84</v>
      </c>
      <c r="L1464" s="14" t="s">
        <v>85</v>
      </c>
      <c r="M1464" s="23">
        <v>0.5</v>
      </c>
      <c r="N1464" s="16">
        <v>2</v>
      </c>
      <c r="O1464" s="16">
        <v>2</v>
      </c>
      <c r="P1464" s="16">
        <v>0</v>
      </c>
      <c r="Q1464" s="16">
        <v>2</v>
      </c>
      <c r="R1464" s="16">
        <v>0</v>
      </c>
      <c r="S1464" s="14" t="s">
        <v>86</v>
      </c>
      <c r="T1464" s="16">
        <v>196</v>
      </c>
      <c r="U1464" s="16">
        <v>0</v>
      </c>
      <c r="V1464" s="18">
        <v>69627</v>
      </c>
      <c r="W1464" s="18">
        <v>560</v>
      </c>
      <c r="X1464" s="18">
        <v>375</v>
      </c>
      <c r="Y1464" s="18">
        <v>0</v>
      </c>
      <c r="Z1464" s="18">
        <v>0</v>
      </c>
      <c r="AA1464" s="18">
        <v>0</v>
      </c>
      <c r="AB1464" s="18">
        <v>0</v>
      </c>
      <c r="AC1464" s="23">
        <v>0</v>
      </c>
      <c r="AD1464" s="14" t="str">
        <f>IF(E1464=113,"Linn","Iowa ex-Linn")</f>
        <v>Iowa ex-Linn</v>
      </c>
      <c r="AE1464" s="23">
        <f>IFERROR(AB1464/W1464,"N/M")</f>
        <v>0.0</v>
      </c>
      <c r="AF1464" s="14" t="str">
        <f>B1464&amp;"|"&amp;TEXT(E1464,"000")&amp;"|"&amp;TEXT(M1464,"0.0000")</f>
        <v>2017|065|0.5000</v>
      </c>
      <c r="AG1464" s="22" t="str">
        <f>IF(AND(B1464&gt;=2015,B1464&lt;=2024,C1464=19,G1464=41,I1464=2,K1464="A",L1464="RBUP",M1464&gt;=0.5,M1464&lt;=0.85),"IN","OUT")</f>
        <v>IN</v>
      </c>
    </row>
    <row r="1465" spans="1:33">
      <c r="A1465" s="14" t="s">
        <v>187</v>
      </c>
      <c r="B1465" s="16">
        <v>2017</v>
      </c>
      <c r="C1465" s="16">
        <v>19</v>
      </c>
      <c r="D1465" s="14" t="s">
        <v>80</v>
      </c>
      <c r="E1465" s="16">
        <v>65</v>
      </c>
      <c r="F1465" s="14" t="s">
        <v>118</v>
      </c>
      <c r="G1465" s="16">
        <v>41</v>
      </c>
      <c r="H1465" s="14" t="s">
        <v>186</v>
      </c>
      <c r="I1465" s="16">
        <v>2</v>
      </c>
      <c r="J1465" s="14" t="s">
        <v>83</v>
      </c>
      <c r="K1465" s="14" t="s">
        <v>84</v>
      </c>
      <c r="L1465" s="14" t="s">
        <v>85</v>
      </c>
      <c r="M1465" s="23">
        <v>0.6</v>
      </c>
      <c r="N1465" s="16">
        <v>1</v>
      </c>
      <c r="O1465" s="16">
        <v>0</v>
      </c>
      <c r="P1465" s="16">
        <v>0</v>
      </c>
      <c r="Q1465" s="16">
        <v>0</v>
      </c>
      <c r="R1465" s="16">
        <v>0</v>
      </c>
      <c r="S1465" s="14" t="s">
        <v>86</v>
      </c>
      <c r="T1465" s="16">
        <v>0</v>
      </c>
      <c r="U1465" s="16">
        <v>0</v>
      </c>
      <c r="V1465" s="18">
        <v>0</v>
      </c>
      <c r="W1465" s="18">
        <v>0</v>
      </c>
      <c r="X1465" s="18">
        <v>0</v>
      </c>
      <c r="Y1465" s="18">
        <v>0</v>
      </c>
      <c r="Z1465" s="18">
        <v>0</v>
      </c>
      <c r="AA1465" s="18">
        <v>0</v>
      </c>
      <c r="AB1465" s="18">
        <v>0</v>
      </c>
      <c r="AC1465" s="23">
        <v>0</v>
      </c>
      <c r="AD1465" s="14" t="str">
        <f>IF(E1465=113,"Linn","Iowa ex-Linn")</f>
        <v>Iowa ex-Linn</v>
      </c>
      <c r="AE1465" s="23" t="str">
        <f>IFERROR(AB1465/W1465,"N/M")</f>
        <v>N/M</v>
      </c>
      <c r="AF1465" s="14" t="str">
        <f>B1465&amp;"|"&amp;TEXT(E1465,"000")&amp;"|"&amp;TEXT(M1465,"0.0000")</f>
        <v>2017|065|0.6000</v>
      </c>
      <c r="AG1465" s="22" t="str">
        <f>IF(AND(B1465&gt;=2015,B1465&lt;=2024,C1465=19,G1465=41,I1465=2,K1465="A",L1465="RBUP",M1465&gt;=0.5,M1465&lt;=0.85),"IN","OUT")</f>
        <v>IN</v>
      </c>
    </row>
    <row r="1466" spans="1:33">
      <c r="A1466" s="14" t="s">
        <v>187</v>
      </c>
      <c r="B1466" s="16">
        <v>2017</v>
      </c>
      <c r="C1466" s="16">
        <v>19</v>
      </c>
      <c r="D1466" s="14" t="s">
        <v>80</v>
      </c>
      <c r="E1466" s="16">
        <v>65</v>
      </c>
      <c r="F1466" s="14" t="s">
        <v>118</v>
      </c>
      <c r="G1466" s="16">
        <v>41</v>
      </c>
      <c r="H1466" s="14" t="s">
        <v>186</v>
      </c>
      <c r="I1466" s="16">
        <v>2</v>
      </c>
      <c r="J1466" s="14" t="s">
        <v>83</v>
      </c>
      <c r="K1466" s="14" t="s">
        <v>84</v>
      </c>
      <c r="L1466" s="14" t="s">
        <v>85</v>
      </c>
      <c r="M1466" s="23">
        <v>0.65</v>
      </c>
      <c r="N1466" s="16">
        <v>4</v>
      </c>
      <c r="O1466" s="16">
        <v>3</v>
      </c>
      <c r="P1466" s="16">
        <v>1</v>
      </c>
      <c r="Q1466" s="16">
        <v>3</v>
      </c>
      <c r="R1466" s="16">
        <v>1</v>
      </c>
      <c r="S1466" s="14" t="s">
        <v>86</v>
      </c>
      <c r="T1466" s="16">
        <v>138</v>
      </c>
      <c r="U1466" s="16">
        <v>0</v>
      </c>
      <c r="V1466" s="18">
        <v>62788</v>
      </c>
      <c r="W1466" s="18">
        <v>1416</v>
      </c>
      <c r="X1466" s="18">
        <v>835</v>
      </c>
      <c r="Y1466" s="18">
        <v>0</v>
      </c>
      <c r="Z1466" s="18">
        <v>0</v>
      </c>
      <c r="AA1466" s="18">
        <v>0</v>
      </c>
      <c r="AB1466" s="18">
        <v>5953</v>
      </c>
      <c r="AC1466" s="23">
        <v>4.2</v>
      </c>
      <c r="AD1466" s="14" t="str">
        <f>IF(E1466=113,"Linn","Iowa ex-Linn")</f>
        <v>Iowa ex-Linn</v>
      </c>
      <c r="AE1466" s="23">
        <f>IFERROR(AB1466/W1466,"N/M")</f>
        <v>4.2040960451977405</v>
      </c>
      <c r="AF1466" s="14" t="str">
        <f>B1466&amp;"|"&amp;TEXT(E1466,"000")&amp;"|"&amp;TEXT(M1466,"0.0000")</f>
        <v>2017|065|0.6500</v>
      </c>
      <c r="AG1466" s="22" t="str">
        <f>IF(AND(B1466&gt;=2015,B1466&lt;=2024,C1466=19,G1466=41,I1466=2,K1466="A",L1466="RBUP",M1466&gt;=0.5,M1466&lt;=0.85),"IN","OUT")</f>
        <v>IN</v>
      </c>
    </row>
    <row r="1467" spans="1:33">
      <c r="A1467" s="14" t="s">
        <v>187</v>
      </c>
      <c r="B1467" s="16">
        <v>2017</v>
      </c>
      <c r="C1467" s="16">
        <v>19</v>
      </c>
      <c r="D1467" s="14" t="s">
        <v>80</v>
      </c>
      <c r="E1467" s="16">
        <v>65</v>
      </c>
      <c r="F1467" s="14" t="s">
        <v>118</v>
      </c>
      <c r="G1467" s="16">
        <v>41</v>
      </c>
      <c r="H1467" s="14" t="s">
        <v>186</v>
      </c>
      <c r="I1467" s="16">
        <v>2</v>
      </c>
      <c r="J1467" s="14" t="s">
        <v>83</v>
      </c>
      <c r="K1467" s="14" t="s">
        <v>84</v>
      </c>
      <c r="L1467" s="14" t="s">
        <v>85</v>
      </c>
      <c r="M1467" s="23">
        <v>0.7</v>
      </c>
      <c r="N1467" s="16">
        <v>32</v>
      </c>
      <c r="O1467" s="16">
        <v>29</v>
      </c>
      <c r="P1467" s="16">
        <v>1</v>
      </c>
      <c r="Q1467" s="16">
        <v>30</v>
      </c>
      <c r="R1467" s="16">
        <v>1</v>
      </c>
      <c r="S1467" s="14" t="s">
        <v>86</v>
      </c>
      <c r="T1467" s="16">
        <v>3820</v>
      </c>
      <c r="U1467" s="16">
        <v>0</v>
      </c>
      <c r="V1467" s="18">
        <v>1993066</v>
      </c>
      <c r="W1467" s="18">
        <v>49834</v>
      </c>
      <c r="X1467" s="18">
        <v>35773</v>
      </c>
      <c r="Y1467" s="18">
        <v>0</v>
      </c>
      <c r="Z1467" s="18">
        <v>0</v>
      </c>
      <c r="AA1467" s="18">
        <v>0</v>
      </c>
      <c r="AB1467" s="18">
        <v>1096</v>
      </c>
      <c r="AC1467" s="23">
        <v>0.02</v>
      </c>
      <c r="AD1467" s="14" t="str">
        <f>IF(E1467=113,"Linn","Iowa ex-Linn")</f>
        <v>Iowa ex-Linn</v>
      </c>
      <c r="AE1467" s="23">
        <f>IFERROR(AB1467/W1467,"N/M")</f>
        <v>0.02199301681582855</v>
      </c>
      <c r="AF1467" s="14" t="str">
        <f>B1467&amp;"|"&amp;TEXT(E1467,"000")&amp;"|"&amp;TEXT(M1467,"0.0000")</f>
        <v>2017|065|0.7000</v>
      </c>
      <c r="AG1467" s="22" t="str">
        <f>IF(AND(B1467&gt;=2015,B1467&lt;=2024,C1467=19,G1467=41,I1467=2,K1467="A",L1467="RBUP",M1467&gt;=0.5,M1467&lt;=0.85),"IN","OUT")</f>
        <v>IN</v>
      </c>
    </row>
    <row r="1468" spans="1:33">
      <c r="A1468" s="14" t="s">
        <v>187</v>
      </c>
      <c r="B1468" s="16">
        <v>2017</v>
      </c>
      <c r="C1468" s="16">
        <v>19</v>
      </c>
      <c r="D1468" s="14" t="s">
        <v>80</v>
      </c>
      <c r="E1468" s="16">
        <v>65</v>
      </c>
      <c r="F1468" s="14" t="s">
        <v>118</v>
      </c>
      <c r="G1468" s="16">
        <v>41</v>
      </c>
      <c r="H1468" s="14" t="s">
        <v>186</v>
      </c>
      <c r="I1468" s="16">
        <v>2</v>
      </c>
      <c r="J1468" s="14" t="s">
        <v>83</v>
      </c>
      <c r="K1468" s="14" t="s">
        <v>84</v>
      </c>
      <c r="L1468" s="14" t="s">
        <v>85</v>
      </c>
      <c r="M1468" s="23">
        <v>0.75</v>
      </c>
      <c r="N1468" s="16">
        <v>128</v>
      </c>
      <c r="O1468" s="16">
        <v>107</v>
      </c>
      <c r="P1468" s="16">
        <v>6</v>
      </c>
      <c r="Q1468" s="16">
        <v>131</v>
      </c>
      <c r="R1468" s="16">
        <v>6</v>
      </c>
      <c r="S1468" s="14" t="s">
        <v>86</v>
      </c>
      <c r="T1468" s="16">
        <v>16508</v>
      </c>
      <c r="U1468" s="16">
        <v>0</v>
      </c>
      <c r="V1468" s="18">
        <v>8976098</v>
      </c>
      <c r="W1468" s="18">
        <v>320924</v>
      </c>
      <c r="X1468" s="18">
        <v>220555</v>
      </c>
      <c r="Y1468" s="18">
        <v>0</v>
      </c>
      <c r="Z1468" s="18">
        <v>0</v>
      </c>
      <c r="AA1468" s="18">
        <v>0</v>
      </c>
      <c r="AB1468" s="18">
        <v>19481</v>
      </c>
      <c r="AC1468" s="23">
        <v>0.06</v>
      </c>
      <c r="AD1468" s="14" t="str">
        <f>IF(E1468=113,"Linn","Iowa ex-Linn")</f>
        <v>Iowa ex-Linn</v>
      </c>
      <c r="AE1468" s="23">
        <f>IFERROR(AB1468/W1468,"N/M")</f>
        <v>0.060702845533521954</v>
      </c>
      <c r="AF1468" s="14" t="str">
        <f>B1468&amp;"|"&amp;TEXT(E1468,"000")&amp;"|"&amp;TEXT(M1468,"0.0000")</f>
        <v>2017|065|0.7500</v>
      </c>
      <c r="AG1468" s="22" t="str">
        <f>IF(AND(B1468&gt;=2015,B1468&lt;=2024,C1468=19,G1468=41,I1468=2,K1468="A",L1468="RBUP",M1468&gt;=0.5,M1468&lt;=0.85),"IN","OUT")</f>
        <v>IN</v>
      </c>
    </row>
    <row r="1469" spans="1:33">
      <c r="A1469" s="14" t="s">
        <v>187</v>
      </c>
      <c r="B1469" s="16">
        <v>2017</v>
      </c>
      <c r="C1469" s="16">
        <v>19</v>
      </c>
      <c r="D1469" s="14" t="s">
        <v>80</v>
      </c>
      <c r="E1469" s="16">
        <v>65</v>
      </c>
      <c r="F1469" s="14" t="s">
        <v>118</v>
      </c>
      <c r="G1469" s="16">
        <v>41</v>
      </c>
      <c r="H1469" s="14" t="s">
        <v>186</v>
      </c>
      <c r="I1469" s="16">
        <v>2</v>
      </c>
      <c r="J1469" s="14" t="s">
        <v>83</v>
      </c>
      <c r="K1469" s="14" t="s">
        <v>84</v>
      </c>
      <c r="L1469" s="14" t="s">
        <v>85</v>
      </c>
      <c r="M1469" s="23">
        <v>0.8</v>
      </c>
      <c r="N1469" s="16">
        <v>360</v>
      </c>
      <c r="O1469" s="16">
        <v>319</v>
      </c>
      <c r="P1469" s="16">
        <v>24</v>
      </c>
      <c r="Q1469" s="16">
        <v>359</v>
      </c>
      <c r="R1469" s="16">
        <v>25</v>
      </c>
      <c r="S1469" s="14" t="s">
        <v>86</v>
      </c>
      <c r="T1469" s="16">
        <v>64935</v>
      </c>
      <c r="U1469" s="16">
        <v>0</v>
      </c>
      <c r="V1469" s="18">
        <v>38764951</v>
      </c>
      <c r="W1469" s="18">
        <v>1819872</v>
      </c>
      <c r="X1469" s="18">
        <v>1170253</v>
      </c>
      <c r="Y1469" s="18">
        <v>0</v>
      </c>
      <c r="Z1469" s="18">
        <v>0</v>
      </c>
      <c r="AA1469" s="18">
        <v>0</v>
      </c>
      <c r="AB1469" s="18">
        <v>127907</v>
      </c>
      <c r="AC1469" s="23">
        <v>0.07000000000000001</v>
      </c>
      <c r="AD1469" s="14" t="str">
        <f>IF(E1469=113,"Linn","Iowa ex-Linn")</f>
        <v>Iowa ex-Linn</v>
      </c>
      <c r="AE1469" s="23">
        <f>IFERROR(AB1469/W1469,"N/M")</f>
        <v>0.07028351444497195</v>
      </c>
      <c r="AF1469" s="14" t="str">
        <f>B1469&amp;"|"&amp;TEXT(E1469,"000")&amp;"|"&amp;TEXT(M1469,"0.0000")</f>
        <v>2017|065|0.8000</v>
      </c>
      <c r="AG1469" s="22" t="str">
        <f>IF(AND(B1469&gt;=2015,B1469&lt;=2024,C1469=19,G1469=41,I1469=2,K1469="A",L1469="RBUP",M1469&gt;=0.5,M1469&lt;=0.85),"IN","OUT")</f>
        <v>IN</v>
      </c>
    </row>
    <row r="1470" spans="1:33">
      <c r="A1470" s="14" t="s">
        <v>187</v>
      </c>
      <c r="B1470" s="16">
        <v>2017</v>
      </c>
      <c r="C1470" s="16">
        <v>19</v>
      </c>
      <c r="D1470" s="14" t="s">
        <v>80</v>
      </c>
      <c r="E1470" s="16">
        <v>65</v>
      </c>
      <c r="F1470" s="14" t="s">
        <v>118</v>
      </c>
      <c r="G1470" s="16">
        <v>41</v>
      </c>
      <c r="H1470" s="14" t="s">
        <v>186</v>
      </c>
      <c r="I1470" s="16">
        <v>2</v>
      </c>
      <c r="J1470" s="14" t="s">
        <v>83</v>
      </c>
      <c r="K1470" s="14" t="s">
        <v>84</v>
      </c>
      <c r="L1470" s="14" t="s">
        <v>85</v>
      </c>
      <c r="M1470" s="23">
        <v>0.85</v>
      </c>
      <c r="N1470" s="16">
        <v>431</v>
      </c>
      <c r="O1470" s="16">
        <v>378</v>
      </c>
      <c r="P1470" s="16">
        <v>48</v>
      </c>
      <c r="Q1470" s="16">
        <v>548</v>
      </c>
      <c r="R1470" s="16">
        <v>60</v>
      </c>
      <c r="S1470" s="14" t="s">
        <v>86</v>
      </c>
      <c r="T1470" s="16">
        <v>86936</v>
      </c>
      <c r="U1470" s="16">
        <v>0</v>
      </c>
      <c r="V1470" s="18">
        <v>55547838</v>
      </c>
      <c r="W1470" s="18">
        <v>3343816</v>
      </c>
      <c r="X1470" s="18">
        <v>1629030</v>
      </c>
      <c r="Y1470" s="18">
        <v>0</v>
      </c>
      <c r="Z1470" s="18">
        <v>0</v>
      </c>
      <c r="AA1470" s="18">
        <v>0</v>
      </c>
      <c r="AB1470" s="18">
        <v>485831</v>
      </c>
      <c r="AC1470" s="23">
        <v>0.15</v>
      </c>
      <c r="AD1470" s="14" t="str">
        <f>IF(E1470=113,"Linn","Iowa ex-Linn")</f>
        <v>Iowa ex-Linn</v>
      </c>
      <c r="AE1470" s="23">
        <f>IFERROR(AB1470/W1470,"N/M")</f>
        <v>0.1452923845091955</v>
      </c>
      <c r="AF1470" s="14" t="str">
        <f>B1470&amp;"|"&amp;TEXT(E1470,"000")&amp;"|"&amp;TEXT(M1470,"0.0000")</f>
        <v>2017|065|0.8500</v>
      </c>
      <c r="AG1470" s="22" t="str">
        <f>IF(AND(B1470&gt;=2015,B1470&lt;=2024,C1470=19,G1470=41,I1470=2,K1470="A",L1470="RBUP",M1470&gt;=0.5,M1470&lt;=0.85),"IN","OUT")</f>
        <v>IN</v>
      </c>
    </row>
    <row r="1471" spans="1:33">
      <c r="A1471" s="14" t="s">
        <v>187</v>
      </c>
      <c r="B1471" s="16">
        <v>2017</v>
      </c>
      <c r="C1471" s="16">
        <v>19</v>
      </c>
      <c r="D1471" s="14" t="s">
        <v>80</v>
      </c>
      <c r="E1471" s="16">
        <v>67</v>
      </c>
      <c r="F1471" s="14" t="s">
        <v>119</v>
      </c>
      <c r="G1471" s="16">
        <v>41</v>
      </c>
      <c r="H1471" s="14" t="s">
        <v>186</v>
      </c>
      <c r="I1471" s="16">
        <v>2</v>
      </c>
      <c r="J1471" s="14" t="s">
        <v>83</v>
      </c>
      <c r="K1471" s="14" t="s">
        <v>84</v>
      </c>
      <c r="L1471" s="14" t="s">
        <v>85</v>
      </c>
      <c r="M1471" s="23">
        <v>0.65</v>
      </c>
      <c r="N1471" s="16">
        <v>3</v>
      </c>
      <c r="O1471" s="16">
        <v>3</v>
      </c>
      <c r="P1471" s="16">
        <v>0</v>
      </c>
      <c r="Q1471" s="16">
        <v>5</v>
      </c>
      <c r="R1471" s="16">
        <v>0</v>
      </c>
      <c r="S1471" s="14" t="s">
        <v>86</v>
      </c>
      <c r="T1471" s="16">
        <v>260</v>
      </c>
      <c r="U1471" s="16">
        <v>0</v>
      </c>
      <c r="V1471" s="18">
        <v>111866</v>
      </c>
      <c r="W1471" s="18">
        <v>3725</v>
      </c>
      <c r="X1471" s="18">
        <v>2198</v>
      </c>
      <c r="Y1471" s="18">
        <v>0</v>
      </c>
      <c r="Z1471" s="18">
        <v>0</v>
      </c>
      <c r="AA1471" s="18">
        <v>0</v>
      </c>
      <c r="AB1471" s="18">
        <v>0</v>
      </c>
      <c r="AC1471" s="23">
        <v>0</v>
      </c>
      <c r="AD1471" s="14" t="str">
        <f>IF(E1471=113,"Linn","Iowa ex-Linn")</f>
        <v>Iowa ex-Linn</v>
      </c>
      <c r="AE1471" s="23">
        <f>IFERROR(AB1471/W1471,"N/M")</f>
        <v>0.0</v>
      </c>
      <c r="AF1471" s="14" t="str">
        <f>B1471&amp;"|"&amp;TEXT(E1471,"000")&amp;"|"&amp;TEXT(M1471,"0.0000")</f>
        <v>2017|067|0.6500</v>
      </c>
      <c r="AG1471" s="22" t="str">
        <f>IF(AND(B1471&gt;=2015,B1471&lt;=2024,C1471=19,G1471=41,I1471=2,K1471="A",L1471="RBUP",M1471&gt;=0.5,M1471&lt;=0.85),"IN","OUT")</f>
        <v>IN</v>
      </c>
    </row>
    <row r="1472" spans="1:33">
      <c r="A1472" s="14" t="s">
        <v>187</v>
      </c>
      <c r="B1472" s="16">
        <v>2017</v>
      </c>
      <c r="C1472" s="16">
        <v>19</v>
      </c>
      <c r="D1472" s="14" t="s">
        <v>80</v>
      </c>
      <c r="E1472" s="16">
        <v>67</v>
      </c>
      <c r="F1472" s="14" t="s">
        <v>119</v>
      </c>
      <c r="G1472" s="16">
        <v>41</v>
      </c>
      <c r="H1472" s="14" t="s">
        <v>186</v>
      </c>
      <c r="I1472" s="16">
        <v>2</v>
      </c>
      <c r="J1472" s="14" t="s">
        <v>83</v>
      </c>
      <c r="K1472" s="14" t="s">
        <v>84</v>
      </c>
      <c r="L1472" s="14" t="s">
        <v>85</v>
      </c>
      <c r="M1472" s="23">
        <v>0.7</v>
      </c>
      <c r="N1472" s="16">
        <v>20</v>
      </c>
      <c r="O1472" s="16">
        <v>16</v>
      </c>
      <c r="P1472" s="16">
        <v>0</v>
      </c>
      <c r="Q1472" s="16">
        <v>17</v>
      </c>
      <c r="R1472" s="16">
        <v>0</v>
      </c>
      <c r="S1472" s="14" t="s">
        <v>86</v>
      </c>
      <c r="T1472" s="16">
        <v>1441</v>
      </c>
      <c r="U1472" s="16">
        <v>0</v>
      </c>
      <c r="V1472" s="18">
        <v>748655</v>
      </c>
      <c r="W1472" s="18">
        <v>22805</v>
      </c>
      <c r="X1472" s="18">
        <v>17071</v>
      </c>
      <c r="Y1472" s="18">
        <v>0</v>
      </c>
      <c r="Z1472" s="18">
        <v>0</v>
      </c>
      <c r="AA1472" s="18">
        <v>0</v>
      </c>
      <c r="AB1472" s="18">
        <v>0</v>
      </c>
      <c r="AC1472" s="23">
        <v>0</v>
      </c>
      <c r="AD1472" s="14" t="str">
        <f>IF(E1472=113,"Linn","Iowa ex-Linn")</f>
        <v>Iowa ex-Linn</v>
      </c>
      <c r="AE1472" s="23">
        <f>IFERROR(AB1472/W1472,"N/M")</f>
        <v>0.0</v>
      </c>
      <c r="AF1472" s="14" t="str">
        <f>B1472&amp;"|"&amp;TEXT(E1472,"000")&amp;"|"&amp;TEXT(M1472,"0.0000")</f>
        <v>2017|067|0.7000</v>
      </c>
      <c r="AG1472" s="22" t="str">
        <f>IF(AND(B1472&gt;=2015,B1472&lt;=2024,C1472=19,G1472=41,I1472=2,K1472="A",L1472="RBUP",M1472&gt;=0.5,M1472&lt;=0.85),"IN","OUT")</f>
        <v>IN</v>
      </c>
    </row>
    <row r="1473" spans="1:33">
      <c r="A1473" s="14" t="s">
        <v>187</v>
      </c>
      <c r="B1473" s="16">
        <v>2017</v>
      </c>
      <c r="C1473" s="16">
        <v>19</v>
      </c>
      <c r="D1473" s="14" t="s">
        <v>80</v>
      </c>
      <c r="E1473" s="16">
        <v>67</v>
      </c>
      <c r="F1473" s="14" t="s">
        <v>119</v>
      </c>
      <c r="G1473" s="16">
        <v>41</v>
      </c>
      <c r="H1473" s="14" t="s">
        <v>186</v>
      </c>
      <c r="I1473" s="16">
        <v>2</v>
      </c>
      <c r="J1473" s="14" t="s">
        <v>83</v>
      </c>
      <c r="K1473" s="14" t="s">
        <v>84</v>
      </c>
      <c r="L1473" s="14" t="s">
        <v>85</v>
      </c>
      <c r="M1473" s="23">
        <v>0.75</v>
      </c>
      <c r="N1473" s="16">
        <v>68</v>
      </c>
      <c r="O1473" s="16">
        <v>56</v>
      </c>
      <c r="P1473" s="16">
        <v>4</v>
      </c>
      <c r="Q1473" s="16">
        <v>83</v>
      </c>
      <c r="R1473" s="16">
        <v>4</v>
      </c>
      <c r="S1473" s="14" t="s">
        <v>86</v>
      </c>
      <c r="T1473" s="16">
        <v>8008</v>
      </c>
      <c r="U1473" s="16">
        <v>0</v>
      </c>
      <c r="V1473" s="18">
        <v>4357481</v>
      </c>
      <c r="W1473" s="18">
        <v>192375</v>
      </c>
      <c r="X1473" s="18">
        <v>125592</v>
      </c>
      <c r="Y1473" s="18">
        <v>0</v>
      </c>
      <c r="Z1473" s="18">
        <v>0</v>
      </c>
      <c r="AA1473" s="18">
        <v>0</v>
      </c>
      <c r="AB1473" s="18">
        <v>13658</v>
      </c>
      <c r="AC1473" s="23">
        <v>0.07000000000000001</v>
      </c>
      <c r="AD1473" s="14" t="str">
        <f>IF(E1473=113,"Linn","Iowa ex-Linn")</f>
        <v>Iowa ex-Linn</v>
      </c>
      <c r="AE1473" s="23">
        <f>IFERROR(AB1473/W1473,"N/M")</f>
        <v>0.07099675113710202</v>
      </c>
      <c r="AF1473" s="14" t="str">
        <f>B1473&amp;"|"&amp;TEXT(E1473,"000")&amp;"|"&amp;TEXT(M1473,"0.0000")</f>
        <v>2017|067|0.7500</v>
      </c>
      <c r="AG1473" s="22" t="str">
        <f>IF(AND(B1473&gt;=2015,B1473&lt;=2024,C1473=19,G1473=41,I1473=2,K1473="A",L1473="RBUP",M1473&gt;=0.5,M1473&lt;=0.85),"IN","OUT")</f>
        <v>IN</v>
      </c>
    </row>
    <row r="1474" spans="1:33">
      <c r="A1474" s="14" t="s">
        <v>187</v>
      </c>
      <c r="B1474" s="16">
        <v>2017</v>
      </c>
      <c r="C1474" s="16">
        <v>19</v>
      </c>
      <c r="D1474" s="14" t="s">
        <v>80</v>
      </c>
      <c r="E1474" s="16">
        <v>67</v>
      </c>
      <c r="F1474" s="14" t="s">
        <v>119</v>
      </c>
      <c r="G1474" s="16">
        <v>41</v>
      </c>
      <c r="H1474" s="14" t="s">
        <v>186</v>
      </c>
      <c r="I1474" s="16">
        <v>2</v>
      </c>
      <c r="J1474" s="14" t="s">
        <v>83</v>
      </c>
      <c r="K1474" s="14" t="s">
        <v>84</v>
      </c>
      <c r="L1474" s="14" t="s">
        <v>85</v>
      </c>
      <c r="M1474" s="23">
        <v>0.8</v>
      </c>
      <c r="N1474" s="16">
        <v>291</v>
      </c>
      <c r="O1474" s="16">
        <v>251</v>
      </c>
      <c r="P1474" s="16">
        <v>15</v>
      </c>
      <c r="Q1474" s="16">
        <v>341</v>
      </c>
      <c r="R1474" s="16">
        <v>18</v>
      </c>
      <c r="S1474" s="14" t="s">
        <v>86</v>
      </c>
      <c r="T1474" s="16">
        <v>55989</v>
      </c>
      <c r="U1474" s="16">
        <v>0</v>
      </c>
      <c r="V1474" s="18">
        <v>33311031</v>
      </c>
      <c r="W1474" s="18">
        <v>1749047</v>
      </c>
      <c r="X1474" s="18">
        <v>1080623</v>
      </c>
      <c r="Y1474" s="18">
        <v>0</v>
      </c>
      <c r="Z1474" s="18">
        <v>0</v>
      </c>
      <c r="AA1474" s="18">
        <v>0</v>
      </c>
      <c r="AB1474" s="18">
        <v>52145</v>
      </c>
      <c r="AC1474" s="23">
        <v>0.03</v>
      </c>
      <c r="AD1474" s="14" t="str">
        <f>IF(E1474=113,"Linn","Iowa ex-Linn")</f>
        <v>Iowa ex-Linn</v>
      </c>
      <c r="AE1474" s="23">
        <f>IFERROR(AB1474/W1474,"N/M")</f>
        <v>0.029813378371192998</v>
      </c>
      <c r="AF1474" s="14" t="str">
        <f>B1474&amp;"|"&amp;TEXT(E1474,"000")&amp;"|"&amp;TEXT(M1474,"0.0000")</f>
        <v>2017|067|0.8000</v>
      </c>
      <c r="AG1474" s="22" t="str">
        <f>IF(AND(B1474&gt;=2015,B1474&lt;=2024,C1474=19,G1474=41,I1474=2,K1474="A",L1474="RBUP",M1474&gt;=0.5,M1474&lt;=0.85),"IN","OUT")</f>
        <v>IN</v>
      </c>
    </row>
    <row r="1475" spans="1:33">
      <c r="A1475" s="14" t="s">
        <v>187</v>
      </c>
      <c r="B1475" s="16">
        <v>2017</v>
      </c>
      <c r="C1475" s="16">
        <v>19</v>
      </c>
      <c r="D1475" s="14" t="s">
        <v>80</v>
      </c>
      <c r="E1475" s="16">
        <v>67</v>
      </c>
      <c r="F1475" s="14" t="s">
        <v>119</v>
      </c>
      <c r="G1475" s="16">
        <v>41</v>
      </c>
      <c r="H1475" s="14" t="s">
        <v>186</v>
      </c>
      <c r="I1475" s="16">
        <v>2</v>
      </c>
      <c r="J1475" s="14" t="s">
        <v>83</v>
      </c>
      <c r="K1475" s="14" t="s">
        <v>84</v>
      </c>
      <c r="L1475" s="14" t="s">
        <v>85</v>
      </c>
      <c r="M1475" s="23">
        <v>0.85</v>
      </c>
      <c r="N1475" s="16">
        <v>289</v>
      </c>
      <c r="O1475" s="16">
        <v>227</v>
      </c>
      <c r="P1475" s="16">
        <v>26</v>
      </c>
      <c r="Q1475" s="16">
        <v>386</v>
      </c>
      <c r="R1475" s="16">
        <v>33</v>
      </c>
      <c r="S1475" s="14" t="s">
        <v>86</v>
      </c>
      <c r="T1475" s="16">
        <v>56299</v>
      </c>
      <c r="U1475" s="16">
        <v>0</v>
      </c>
      <c r="V1475" s="18">
        <v>35259605</v>
      </c>
      <c r="W1475" s="18">
        <v>2318105</v>
      </c>
      <c r="X1475" s="18">
        <v>1101315</v>
      </c>
      <c r="Y1475" s="18">
        <v>0</v>
      </c>
      <c r="Z1475" s="18">
        <v>0</v>
      </c>
      <c r="AA1475" s="18">
        <v>0</v>
      </c>
      <c r="AB1475" s="18">
        <v>152202</v>
      </c>
      <c r="AC1475" s="23">
        <v>0.07000000000000001</v>
      </c>
      <c r="AD1475" s="14" t="str">
        <f>IF(E1475=113,"Linn","Iowa ex-Linn")</f>
        <v>Iowa ex-Linn</v>
      </c>
      <c r="AE1475" s="23">
        <f>IFERROR(AB1475/W1475,"N/M")</f>
        <v>0.06565794042979071</v>
      </c>
      <c r="AF1475" s="14" t="str">
        <f>B1475&amp;"|"&amp;TEXT(E1475,"000")&amp;"|"&amp;TEXT(M1475,"0.0000")</f>
        <v>2017|067|0.8500</v>
      </c>
      <c r="AG1475" s="22" t="str">
        <f>IF(AND(B1475&gt;=2015,B1475&lt;=2024,C1475=19,G1475=41,I1475=2,K1475="A",L1475="RBUP",M1475&gt;=0.5,M1475&lt;=0.85),"IN","OUT")</f>
        <v>IN</v>
      </c>
    </row>
    <row r="1476" spans="1:33">
      <c r="A1476" s="14" t="s">
        <v>187</v>
      </c>
      <c r="B1476" s="16">
        <v>2017</v>
      </c>
      <c r="C1476" s="16">
        <v>19</v>
      </c>
      <c r="D1476" s="14" t="s">
        <v>80</v>
      </c>
      <c r="E1476" s="16">
        <v>69</v>
      </c>
      <c r="F1476" s="14" t="s">
        <v>120</v>
      </c>
      <c r="G1476" s="16">
        <v>41</v>
      </c>
      <c r="H1476" s="14" t="s">
        <v>186</v>
      </c>
      <c r="I1476" s="16">
        <v>2</v>
      </c>
      <c r="J1476" s="14" t="s">
        <v>83</v>
      </c>
      <c r="K1476" s="14" t="s">
        <v>84</v>
      </c>
      <c r="L1476" s="14" t="s">
        <v>85</v>
      </c>
      <c r="M1476" s="23">
        <v>0.6</v>
      </c>
      <c r="N1476" s="16">
        <v>2</v>
      </c>
      <c r="O1476" s="16">
        <v>2</v>
      </c>
      <c r="P1476" s="16">
        <v>0</v>
      </c>
      <c r="Q1476" s="16">
        <v>2</v>
      </c>
      <c r="R1476" s="16">
        <v>0</v>
      </c>
      <c r="S1476" s="14" t="s">
        <v>86</v>
      </c>
      <c r="T1476" s="16">
        <v>76</v>
      </c>
      <c r="U1476" s="16">
        <v>0</v>
      </c>
      <c r="V1476" s="18">
        <v>27224</v>
      </c>
      <c r="W1476" s="18">
        <v>2670</v>
      </c>
      <c r="X1476" s="18">
        <v>1708</v>
      </c>
      <c r="Y1476" s="18">
        <v>0</v>
      </c>
      <c r="Z1476" s="18">
        <v>0</v>
      </c>
      <c r="AA1476" s="18">
        <v>0</v>
      </c>
      <c r="AB1476" s="18">
        <v>0</v>
      </c>
      <c r="AC1476" s="23">
        <v>0</v>
      </c>
      <c r="AD1476" s="14" t="str">
        <f>IF(E1476=113,"Linn","Iowa ex-Linn")</f>
        <v>Iowa ex-Linn</v>
      </c>
      <c r="AE1476" s="23">
        <f>IFERROR(AB1476/W1476,"N/M")</f>
        <v>0.0</v>
      </c>
      <c r="AF1476" s="14" t="str">
        <f>B1476&amp;"|"&amp;TEXT(E1476,"000")&amp;"|"&amp;TEXT(M1476,"0.0000")</f>
        <v>2017|069|0.6000</v>
      </c>
      <c r="AG1476" s="22" t="str">
        <f>IF(AND(B1476&gt;=2015,B1476&lt;=2024,C1476=19,G1476=41,I1476=2,K1476="A",L1476="RBUP",M1476&gt;=0.5,M1476&lt;=0.85),"IN","OUT")</f>
        <v>IN</v>
      </c>
    </row>
    <row r="1477" spans="1:33">
      <c r="A1477" s="14" t="s">
        <v>187</v>
      </c>
      <c r="B1477" s="16">
        <v>2017</v>
      </c>
      <c r="C1477" s="16">
        <v>19</v>
      </c>
      <c r="D1477" s="14" t="s">
        <v>80</v>
      </c>
      <c r="E1477" s="16">
        <v>69</v>
      </c>
      <c r="F1477" s="14" t="s">
        <v>120</v>
      </c>
      <c r="G1477" s="16">
        <v>41</v>
      </c>
      <c r="H1477" s="14" t="s">
        <v>186</v>
      </c>
      <c r="I1477" s="16">
        <v>2</v>
      </c>
      <c r="J1477" s="14" t="s">
        <v>83</v>
      </c>
      <c r="K1477" s="14" t="s">
        <v>84</v>
      </c>
      <c r="L1477" s="14" t="s">
        <v>85</v>
      </c>
      <c r="M1477" s="23">
        <v>0.65</v>
      </c>
      <c r="N1477" s="16">
        <v>2</v>
      </c>
      <c r="O1477" s="16">
        <v>2</v>
      </c>
      <c r="P1477" s="16">
        <v>0</v>
      </c>
      <c r="Q1477" s="16">
        <v>2</v>
      </c>
      <c r="R1477" s="16">
        <v>0</v>
      </c>
      <c r="S1477" s="14" t="s">
        <v>86</v>
      </c>
      <c r="T1477" s="16">
        <v>100</v>
      </c>
      <c r="U1477" s="16">
        <v>0</v>
      </c>
      <c r="V1477" s="18">
        <v>51007</v>
      </c>
      <c r="W1477" s="18">
        <v>785</v>
      </c>
      <c r="X1477" s="18">
        <v>463</v>
      </c>
      <c r="Y1477" s="18">
        <v>0</v>
      </c>
      <c r="Z1477" s="18">
        <v>0</v>
      </c>
      <c r="AA1477" s="18">
        <v>0</v>
      </c>
      <c r="AB1477" s="18">
        <v>0</v>
      </c>
      <c r="AC1477" s="23">
        <v>0</v>
      </c>
      <c r="AD1477" s="14" t="str">
        <f>IF(E1477=113,"Linn","Iowa ex-Linn")</f>
        <v>Iowa ex-Linn</v>
      </c>
      <c r="AE1477" s="23">
        <f>IFERROR(AB1477/W1477,"N/M")</f>
        <v>0.0</v>
      </c>
      <c r="AF1477" s="14" t="str">
        <f>B1477&amp;"|"&amp;TEXT(E1477,"000")&amp;"|"&amp;TEXT(M1477,"0.0000")</f>
        <v>2017|069|0.6500</v>
      </c>
      <c r="AG1477" s="22" t="str">
        <f>IF(AND(B1477&gt;=2015,B1477&lt;=2024,C1477=19,G1477=41,I1477=2,K1477="A",L1477="RBUP",M1477&gt;=0.5,M1477&lt;=0.85),"IN","OUT")</f>
        <v>IN</v>
      </c>
    </row>
    <row r="1478" spans="1:33">
      <c r="A1478" s="14" t="s">
        <v>187</v>
      </c>
      <c r="B1478" s="16">
        <v>2017</v>
      </c>
      <c r="C1478" s="16">
        <v>19</v>
      </c>
      <c r="D1478" s="14" t="s">
        <v>80</v>
      </c>
      <c r="E1478" s="16">
        <v>69</v>
      </c>
      <c r="F1478" s="14" t="s">
        <v>120</v>
      </c>
      <c r="G1478" s="16">
        <v>41</v>
      </c>
      <c r="H1478" s="14" t="s">
        <v>186</v>
      </c>
      <c r="I1478" s="16">
        <v>2</v>
      </c>
      <c r="J1478" s="14" t="s">
        <v>83</v>
      </c>
      <c r="K1478" s="14" t="s">
        <v>84</v>
      </c>
      <c r="L1478" s="14" t="s">
        <v>85</v>
      </c>
      <c r="M1478" s="23">
        <v>0.7</v>
      </c>
      <c r="N1478" s="16">
        <v>18</v>
      </c>
      <c r="O1478" s="16">
        <v>16</v>
      </c>
      <c r="P1478" s="16">
        <v>1</v>
      </c>
      <c r="Q1478" s="16">
        <v>18</v>
      </c>
      <c r="R1478" s="16">
        <v>1</v>
      </c>
      <c r="S1478" s="14" t="s">
        <v>86</v>
      </c>
      <c r="T1478" s="16">
        <v>1076</v>
      </c>
      <c r="U1478" s="16">
        <v>0</v>
      </c>
      <c r="V1478" s="18">
        <v>539081</v>
      </c>
      <c r="W1478" s="18">
        <v>13715</v>
      </c>
      <c r="X1478" s="18">
        <v>8480</v>
      </c>
      <c r="Y1478" s="18">
        <v>0</v>
      </c>
      <c r="Z1478" s="18">
        <v>0</v>
      </c>
      <c r="AA1478" s="18">
        <v>0</v>
      </c>
      <c r="AB1478" s="18">
        <v>4208</v>
      </c>
      <c r="AC1478" s="23">
        <v>0.31</v>
      </c>
      <c r="AD1478" s="14" t="str">
        <f>IF(E1478=113,"Linn","Iowa ex-Linn")</f>
        <v>Iowa ex-Linn</v>
      </c>
      <c r="AE1478" s="23">
        <f>IFERROR(AB1478/W1478,"N/M")</f>
        <v>0.30681735326285087</v>
      </c>
      <c r="AF1478" s="14" t="str">
        <f>B1478&amp;"|"&amp;TEXT(E1478,"000")&amp;"|"&amp;TEXT(M1478,"0.0000")</f>
        <v>2017|069|0.7000</v>
      </c>
      <c r="AG1478" s="22" t="str">
        <f>IF(AND(B1478&gt;=2015,B1478&lt;=2024,C1478=19,G1478=41,I1478=2,K1478="A",L1478="RBUP",M1478&gt;=0.5,M1478&lt;=0.85),"IN","OUT")</f>
        <v>IN</v>
      </c>
    </row>
    <row r="1479" spans="1:33">
      <c r="A1479" s="14" t="s">
        <v>187</v>
      </c>
      <c r="B1479" s="16">
        <v>2017</v>
      </c>
      <c r="C1479" s="16">
        <v>19</v>
      </c>
      <c r="D1479" s="14" t="s">
        <v>80</v>
      </c>
      <c r="E1479" s="16">
        <v>69</v>
      </c>
      <c r="F1479" s="14" t="s">
        <v>120</v>
      </c>
      <c r="G1479" s="16">
        <v>41</v>
      </c>
      <c r="H1479" s="14" t="s">
        <v>186</v>
      </c>
      <c r="I1479" s="16">
        <v>2</v>
      </c>
      <c r="J1479" s="14" t="s">
        <v>83</v>
      </c>
      <c r="K1479" s="14" t="s">
        <v>84</v>
      </c>
      <c r="L1479" s="14" t="s">
        <v>85</v>
      </c>
      <c r="M1479" s="23">
        <v>0.75</v>
      </c>
      <c r="N1479" s="16">
        <v>73</v>
      </c>
      <c r="O1479" s="16">
        <v>56</v>
      </c>
      <c r="P1479" s="16">
        <v>2</v>
      </c>
      <c r="Q1479" s="16">
        <v>69</v>
      </c>
      <c r="R1479" s="16">
        <v>2</v>
      </c>
      <c r="S1479" s="14" t="s">
        <v>86</v>
      </c>
      <c r="T1479" s="16">
        <v>12788</v>
      </c>
      <c r="U1479" s="16">
        <v>0</v>
      </c>
      <c r="V1479" s="18">
        <v>7150837</v>
      </c>
      <c r="W1479" s="18">
        <v>244532</v>
      </c>
      <c r="X1479" s="18">
        <v>165888</v>
      </c>
      <c r="Y1479" s="18">
        <v>0</v>
      </c>
      <c r="Z1479" s="18">
        <v>0</v>
      </c>
      <c r="AA1479" s="18">
        <v>0</v>
      </c>
      <c r="AB1479" s="18">
        <v>6781</v>
      </c>
      <c r="AC1479" s="23">
        <v>0.03</v>
      </c>
      <c r="AD1479" s="14" t="str">
        <f>IF(E1479=113,"Linn","Iowa ex-Linn")</f>
        <v>Iowa ex-Linn</v>
      </c>
      <c r="AE1479" s="23">
        <f>IFERROR(AB1479/W1479,"N/M")</f>
        <v>0.02773052197667381</v>
      </c>
      <c r="AF1479" s="14" t="str">
        <f>B1479&amp;"|"&amp;TEXT(E1479,"000")&amp;"|"&amp;TEXT(M1479,"0.0000")</f>
        <v>2017|069|0.7500</v>
      </c>
      <c r="AG1479" s="22" t="str">
        <f>IF(AND(B1479&gt;=2015,B1479&lt;=2024,C1479=19,G1479=41,I1479=2,K1479="A",L1479="RBUP",M1479&gt;=0.5,M1479&lt;=0.85),"IN","OUT")</f>
        <v>IN</v>
      </c>
    </row>
    <row r="1480" spans="1:33">
      <c r="A1480" s="14" t="s">
        <v>187</v>
      </c>
      <c r="B1480" s="16">
        <v>2017</v>
      </c>
      <c r="C1480" s="16">
        <v>19</v>
      </c>
      <c r="D1480" s="14" t="s">
        <v>80</v>
      </c>
      <c r="E1480" s="16">
        <v>69</v>
      </c>
      <c r="F1480" s="14" t="s">
        <v>120</v>
      </c>
      <c r="G1480" s="16">
        <v>41</v>
      </c>
      <c r="H1480" s="14" t="s">
        <v>186</v>
      </c>
      <c r="I1480" s="16">
        <v>2</v>
      </c>
      <c r="J1480" s="14" t="s">
        <v>83</v>
      </c>
      <c r="K1480" s="14" t="s">
        <v>84</v>
      </c>
      <c r="L1480" s="14" t="s">
        <v>85</v>
      </c>
      <c r="M1480" s="23">
        <v>0.8</v>
      </c>
      <c r="N1480" s="16">
        <v>241</v>
      </c>
      <c r="O1480" s="16">
        <v>210</v>
      </c>
      <c r="P1480" s="16">
        <v>12</v>
      </c>
      <c r="Q1480" s="16">
        <v>321</v>
      </c>
      <c r="R1480" s="16">
        <v>13</v>
      </c>
      <c r="S1480" s="14" t="s">
        <v>86</v>
      </c>
      <c r="T1480" s="16">
        <v>43415</v>
      </c>
      <c r="U1480" s="16">
        <v>0</v>
      </c>
      <c r="V1480" s="18">
        <v>25919083</v>
      </c>
      <c r="W1480" s="18">
        <v>1191190</v>
      </c>
      <c r="X1480" s="18">
        <v>698148</v>
      </c>
      <c r="Y1480" s="18">
        <v>0</v>
      </c>
      <c r="Z1480" s="18">
        <v>0</v>
      </c>
      <c r="AA1480" s="18">
        <v>0</v>
      </c>
      <c r="AB1480" s="18">
        <v>123158</v>
      </c>
      <c r="AC1480" s="23">
        <v>0.1</v>
      </c>
      <c r="AD1480" s="14" t="str">
        <f>IF(E1480=113,"Linn","Iowa ex-Linn")</f>
        <v>Iowa ex-Linn</v>
      </c>
      <c r="AE1480" s="23">
        <f>IFERROR(AB1480/W1480,"N/M")</f>
        <v>0.10339072692013869</v>
      </c>
      <c r="AF1480" s="14" t="str">
        <f>B1480&amp;"|"&amp;TEXT(E1480,"000")&amp;"|"&amp;TEXT(M1480,"0.0000")</f>
        <v>2017|069|0.8000</v>
      </c>
      <c r="AG1480" s="22" t="str">
        <f>IF(AND(B1480&gt;=2015,B1480&lt;=2024,C1480=19,G1480=41,I1480=2,K1480="A",L1480="RBUP",M1480&gt;=0.5,M1480&lt;=0.85),"IN","OUT")</f>
        <v>IN</v>
      </c>
    </row>
    <row r="1481" spans="1:33">
      <c r="A1481" s="14" t="s">
        <v>187</v>
      </c>
      <c r="B1481" s="16">
        <v>2017</v>
      </c>
      <c r="C1481" s="16">
        <v>19</v>
      </c>
      <c r="D1481" s="14" t="s">
        <v>80</v>
      </c>
      <c r="E1481" s="16">
        <v>69</v>
      </c>
      <c r="F1481" s="14" t="s">
        <v>120</v>
      </c>
      <c r="G1481" s="16">
        <v>41</v>
      </c>
      <c r="H1481" s="14" t="s">
        <v>186</v>
      </c>
      <c r="I1481" s="16">
        <v>2</v>
      </c>
      <c r="J1481" s="14" t="s">
        <v>83</v>
      </c>
      <c r="K1481" s="14" t="s">
        <v>84</v>
      </c>
      <c r="L1481" s="14" t="s">
        <v>85</v>
      </c>
      <c r="M1481" s="23">
        <v>0.85</v>
      </c>
      <c r="N1481" s="16">
        <v>434</v>
      </c>
      <c r="O1481" s="16">
        <v>371</v>
      </c>
      <c r="P1481" s="16">
        <v>36</v>
      </c>
      <c r="Q1481" s="16">
        <v>653</v>
      </c>
      <c r="R1481" s="16">
        <v>49</v>
      </c>
      <c r="S1481" s="14" t="s">
        <v>86</v>
      </c>
      <c r="T1481" s="16">
        <v>128691</v>
      </c>
      <c r="U1481" s="16">
        <v>0</v>
      </c>
      <c r="V1481" s="18">
        <v>82862102</v>
      </c>
      <c r="W1481" s="18">
        <v>4717458</v>
      </c>
      <c r="X1481" s="18">
        <v>2238081</v>
      </c>
      <c r="Y1481" s="18">
        <v>0</v>
      </c>
      <c r="Z1481" s="18">
        <v>0</v>
      </c>
      <c r="AA1481" s="18">
        <v>0</v>
      </c>
      <c r="AB1481" s="18">
        <v>347514</v>
      </c>
      <c r="AC1481" s="23">
        <v>0.07000000000000001</v>
      </c>
      <c r="AD1481" s="14" t="str">
        <f>IF(E1481=113,"Linn","Iowa ex-Linn")</f>
        <v>Iowa ex-Linn</v>
      </c>
      <c r="AE1481" s="23">
        <f>IFERROR(AB1481/W1481,"N/M")</f>
        <v>0.07366552071051825</v>
      </c>
      <c r="AF1481" s="14" t="str">
        <f>B1481&amp;"|"&amp;TEXT(E1481,"000")&amp;"|"&amp;TEXT(M1481,"0.0000")</f>
        <v>2017|069|0.8500</v>
      </c>
      <c r="AG1481" s="22" t="str">
        <f>IF(AND(B1481&gt;=2015,B1481&lt;=2024,C1481=19,G1481=41,I1481=2,K1481="A",L1481="RBUP",M1481&gt;=0.5,M1481&lt;=0.85),"IN","OUT")</f>
        <v>IN</v>
      </c>
    </row>
    <row r="1482" spans="1:33">
      <c r="A1482" s="14" t="s">
        <v>187</v>
      </c>
      <c r="B1482" s="16">
        <v>2017</v>
      </c>
      <c r="C1482" s="16">
        <v>19</v>
      </c>
      <c r="D1482" s="14" t="s">
        <v>80</v>
      </c>
      <c r="E1482" s="16">
        <v>71</v>
      </c>
      <c r="F1482" s="14" t="s">
        <v>121</v>
      </c>
      <c r="G1482" s="16">
        <v>41</v>
      </c>
      <c r="H1482" s="14" t="s">
        <v>186</v>
      </c>
      <c r="I1482" s="16">
        <v>2</v>
      </c>
      <c r="J1482" s="14" t="s">
        <v>83</v>
      </c>
      <c r="K1482" s="14" t="s">
        <v>84</v>
      </c>
      <c r="L1482" s="14" t="s">
        <v>85</v>
      </c>
      <c r="M1482" s="23">
        <v>0.5</v>
      </c>
      <c r="N1482" s="16">
        <v>8</v>
      </c>
      <c r="O1482" s="16">
        <v>7</v>
      </c>
      <c r="P1482" s="16">
        <v>0</v>
      </c>
      <c r="Q1482" s="16">
        <v>8</v>
      </c>
      <c r="R1482" s="16">
        <v>0</v>
      </c>
      <c r="S1482" s="14" t="s">
        <v>86</v>
      </c>
      <c r="T1482" s="16">
        <v>709</v>
      </c>
      <c r="U1482" s="16">
        <v>0</v>
      </c>
      <c r="V1482" s="18">
        <v>251877</v>
      </c>
      <c r="W1482" s="18">
        <v>4609</v>
      </c>
      <c r="X1482" s="18">
        <v>3397</v>
      </c>
      <c r="Y1482" s="18">
        <v>0</v>
      </c>
      <c r="Z1482" s="18">
        <v>0</v>
      </c>
      <c r="AA1482" s="18">
        <v>0</v>
      </c>
      <c r="AB1482" s="18">
        <v>0</v>
      </c>
      <c r="AC1482" s="23">
        <v>0</v>
      </c>
      <c r="AD1482" s="14" t="str">
        <f>IF(E1482=113,"Linn","Iowa ex-Linn")</f>
        <v>Iowa ex-Linn</v>
      </c>
      <c r="AE1482" s="23">
        <f>IFERROR(AB1482/W1482,"N/M")</f>
        <v>0.0</v>
      </c>
      <c r="AF1482" s="14" t="str">
        <f>B1482&amp;"|"&amp;TEXT(E1482,"000")&amp;"|"&amp;TEXT(M1482,"0.0000")</f>
        <v>2017|071|0.5000</v>
      </c>
      <c r="AG1482" s="22" t="str">
        <f>IF(AND(B1482&gt;=2015,B1482&lt;=2024,C1482=19,G1482=41,I1482=2,K1482="A",L1482="RBUP",M1482&gt;=0.5,M1482&lt;=0.85),"IN","OUT")</f>
        <v>IN</v>
      </c>
    </row>
    <row r="1483" spans="1:33">
      <c r="A1483" s="14" t="s">
        <v>187</v>
      </c>
      <c r="B1483" s="16">
        <v>2017</v>
      </c>
      <c r="C1483" s="16">
        <v>19</v>
      </c>
      <c r="D1483" s="14" t="s">
        <v>80</v>
      </c>
      <c r="E1483" s="16">
        <v>71</v>
      </c>
      <c r="F1483" s="14" t="s">
        <v>121</v>
      </c>
      <c r="G1483" s="16">
        <v>41</v>
      </c>
      <c r="H1483" s="14" t="s">
        <v>186</v>
      </c>
      <c r="I1483" s="16">
        <v>2</v>
      </c>
      <c r="J1483" s="14" t="s">
        <v>83</v>
      </c>
      <c r="K1483" s="14" t="s">
        <v>84</v>
      </c>
      <c r="L1483" s="14" t="s">
        <v>85</v>
      </c>
      <c r="M1483" s="23">
        <v>0.6</v>
      </c>
      <c r="N1483" s="16">
        <v>3</v>
      </c>
      <c r="O1483" s="16">
        <v>1</v>
      </c>
      <c r="P1483" s="16">
        <v>0</v>
      </c>
      <c r="Q1483" s="16">
        <v>1</v>
      </c>
      <c r="R1483" s="16">
        <v>0</v>
      </c>
      <c r="S1483" s="14" t="s">
        <v>86</v>
      </c>
      <c r="T1483" s="16">
        <v>25</v>
      </c>
      <c r="U1483" s="16">
        <v>0</v>
      </c>
      <c r="V1483" s="18">
        <v>7781</v>
      </c>
      <c r="W1483" s="18">
        <v>237</v>
      </c>
      <c r="X1483" s="18">
        <v>152</v>
      </c>
      <c r="Y1483" s="18">
        <v>0</v>
      </c>
      <c r="Z1483" s="18">
        <v>0</v>
      </c>
      <c r="AA1483" s="18">
        <v>0</v>
      </c>
      <c r="AB1483" s="18">
        <v>0</v>
      </c>
      <c r="AC1483" s="23">
        <v>0</v>
      </c>
      <c r="AD1483" s="14" t="str">
        <f>IF(E1483=113,"Linn","Iowa ex-Linn")</f>
        <v>Iowa ex-Linn</v>
      </c>
      <c r="AE1483" s="23">
        <f>IFERROR(AB1483/W1483,"N/M")</f>
        <v>0.0</v>
      </c>
      <c r="AF1483" s="14" t="str">
        <f>B1483&amp;"|"&amp;TEXT(E1483,"000")&amp;"|"&amp;TEXT(M1483,"0.0000")</f>
        <v>2017|071|0.6000</v>
      </c>
      <c r="AG1483" s="22" t="str">
        <f>IF(AND(B1483&gt;=2015,B1483&lt;=2024,C1483=19,G1483=41,I1483=2,K1483="A",L1483="RBUP",M1483&gt;=0.5,M1483&lt;=0.85),"IN","OUT")</f>
        <v>IN</v>
      </c>
    </row>
    <row r="1484" spans="1:33">
      <c r="A1484" s="14" t="s">
        <v>187</v>
      </c>
      <c r="B1484" s="16">
        <v>2017</v>
      </c>
      <c r="C1484" s="16">
        <v>19</v>
      </c>
      <c r="D1484" s="14" t="s">
        <v>80</v>
      </c>
      <c r="E1484" s="16">
        <v>71</v>
      </c>
      <c r="F1484" s="14" t="s">
        <v>121</v>
      </c>
      <c r="G1484" s="16">
        <v>41</v>
      </c>
      <c r="H1484" s="14" t="s">
        <v>186</v>
      </c>
      <c r="I1484" s="16">
        <v>2</v>
      </c>
      <c r="J1484" s="14" t="s">
        <v>83</v>
      </c>
      <c r="K1484" s="14" t="s">
        <v>84</v>
      </c>
      <c r="L1484" s="14" t="s">
        <v>85</v>
      </c>
      <c r="M1484" s="23">
        <v>0.65</v>
      </c>
      <c r="N1484" s="16">
        <v>22</v>
      </c>
      <c r="O1484" s="16">
        <v>16</v>
      </c>
      <c r="P1484" s="16">
        <v>0</v>
      </c>
      <c r="Q1484" s="16">
        <v>21</v>
      </c>
      <c r="R1484" s="16">
        <v>0</v>
      </c>
      <c r="S1484" s="14" t="s">
        <v>86</v>
      </c>
      <c r="T1484" s="16">
        <v>1213</v>
      </c>
      <c r="U1484" s="16">
        <v>0</v>
      </c>
      <c r="V1484" s="18">
        <v>542389</v>
      </c>
      <c r="W1484" s="18">
        <v>23982</v>
      </c>
      <c r="X1484" s="18">
        <v>15080</v>
      </c>
      <c r="Y1484" s="18">
        <v>0</v>
      </c>
      <c r="Z1484" s="18">
        <v>0</v>
      </c>
      <c r="AA1484" s="18">
        <v>0</v>
      </c>
      <c r="AB1484" s="18">
        <v>0</v>
      </c>
      <c r="AC1484" s="23">
        <v>0</v>
      </c>
      <c r="AD1484" s="14" t="str">
        <f>IF(E1484=113,"Linn","Iowa ex-Linn")</f>
        <v>Iowa ex-Linn</v>
      </c>
      <c r="AE1484" s="23">
        <f>IFERROR(AB1484/W1484,"N/M")</f>
        <v>0.0</v>
      </c>
      <c r="AF1484" s="14" t="str">
        <f>B1484&amp;"|"&amp;TEXT(E1484,"000")&amp;"|"&amp;TEXT(M1484,"0.0000")</f>
        <v>2017|071|0.6500</v>
      </c>
      <c r="AG1484" s="22" t="str">
        <f>IF(AND(B1484&gt;=2015,B1484&lt;=2024,C1484=19,G1484=41,I1484=2,K1484="A",L1484="RBUP",M1484&gt;=0.5,M1484&lt;=0.85),"IN","OUT")</f>
        <v>IN</v>
      </c>
    </row>
    <row r="1485" spans="1:33">
      <c r="A1485" s="14" t="s">
        <v>187</v>
      </c>
      <c r="B1485" s="16">
        <v>2017</v>
      </c>
      <c r="C1485" s="16">
        <v>19</v>
      </c>
      <c r="D1485" s="14" t="s">
        <v>80</v>
      </c>
      <c r="E1485" s="16">
        <v>71</v>
      </c>
      <c r="F1485" s="14" t="s">
        <v>121</v>
      </c>
      <c r="G1485" s="16">
        <v>41</v>
      </c>
      <c r="H1485" s="14" t="s">
        <v>186</v>
      </c>
      <c r="I1485" s="16">
        <v>2</v>
      </c>
      <c r="J1485" s="14" t="s">
        <v>83</v>
      </c>
      <c r="K1485" s="14" t="s">
        <v>84</v>
      </c>
      <c r="L1485" s="14" t="s">
        <v>85</v>
      </c>
      <c r="M1485" s="23">
        <v>0.7</v>
      </c>
      <c r="N1485" s="16">
        <v>83</v>
      </c>
      <c r="O1485" s="16">
        <v>60</v>
      </c>
      <c r="P1485" s="16">
        <v>2</v>
      </c>
      <c r="Q1485" s="16">
        <v>140</v>
      </c>
      <c r="R1485" s="16">
        <v>2</v>
      </c>
      <c r="S1485" s="14" t="s">
        <v>86</v>
      </c>
      <c r="T1485" s="16">
        <v>9444</v>
      </c>
      <c r="U1485" s="16">
        <v>0</v>
      </c>
      <c r="V1485" s="18">
        <v>4601703</v>
      </c>
      <c r="W1485" s="18">
        <v>293575</v>
      </c>
      <c r="X1485" s="18">
        <v>179550</v>
      </c>
      <c r="Y1485" s="18">
        <v>0</v>
      </c>
      <c r="Z1485" s="18">
        <v>0</v>
      </c>
      <c r="AA1485" s="18">
        <v>0</v>
      </c>
      <c r="AB1485" s="18">
        <v>1747</v>
      </c>
      <c r="AC1485" s="23">
        <v>0.01</v>
      </c>
      <c r="AD1485" s="14" t="str">
        <f>IF(E1485=113,"Linn","Iowa ex-Linn")</f>
        <v>Iowa ex-Linn</v>
      </c>
      <c r="AE1485" s="23">
        <f>IFERROR(AB1485/W1485,"N/M")</f>
        <v>0.005950779187601124</v>
      </c>
      <c r="AF1485" s="14" t="str">
        <f>B1485&amp;"|"&amp;TEXT(E1485,"000")&amp;"|"&amp;TEXT(M1485,"0.0000")</f>
        <v>2017|071|0.7000</v>
      </c>
      <c r="AG1485" s="22" t="str">
        <f>IF(AND(B1485&gt;=2015,B1485&lt;=2024,C1485=19,G1485=41,I1485=2,K1485="A",L1485="RBUP",M1485&gt;=0.5,M1485&lt;=0.85),"IN","OUT")</f>
        <v>IN</v>
      </c>
    </row>
    <row r="1486" spans="1:33">
      <c r="A1486" s="14" t="s">
        <v>187</v>
      </c>
      <c r="B1486" s="16">
        <v>2017</v>
      </c>
      <c r="C1486" s="16">
        <v>19</v>
      </c>
      <c r="D1486" s="14" t="s">
        <v>80</v>
      </c>
      <c r="E1486" s="16">
        <v>71</v>
      </c>
      <c r="F1486" s="14" t="s">
        <v>121</v>
      </c>
      <c r="G1486" s="16">
        <v>41</v>
      </c>
      <c r="H1486" s="14" t="s">
        <v>186</v>
      </c>
      <c r="I1486" s="16">
        <v>2</v>
      </c>
      <c r="J1486" s="14" t="s">
        <v>83</v>
      </c>
      <c r="K1486" s="14" t="s">
        <v>84</v>
      </c>
      <c r="L1486" s="14" t="s">
        <v>85</v>
      </c>
      <c r="M1486" s="23">
        <v>0.75</v>
      </c>
      <c r="N1486" s="16">
        <v>263</v>
      </c>
      <c r="O1486" s="16">
        <v>217</v>
      </c>
      <c r="P1486" s="16">
        <v>20</v>
      </c>
      <c r="Q1486" s="16">
        <v>591</v>
      </c>
      <c r="R1486" s="16">
        <v>24</v>
      </c>
      <c r="S1486" s="14" t="s">
        <v>86</v>
      </c>
      <c r="T1486" s="16">
        <v>39833</v>
      </c>
      <c r="U1486" s="16">
        <v>0</v>
      </c>
      <c r="V1486" s="18">
        <v>20994440</v>
      </c>
      <c r="W1486" s="18">
        <v>1616159</v>
      </c>
      <c r="X1486" s="18">
        <v>986140</v>
      </c>
      <c r="Y1486" s="18">
        <v>0</v>
      </c>
      <c r="Z1486" s="18">
        <v>0</v>
      </c>
      <c r="AA1486" s="18">
        <v>0</v>
      </c>
      <c r="AB1486" s="18">
        <v>74205</v>
      </c>
      <c r="AC1486" s="23">
        <v>0.05</v>
      </c>
      <c r="AD1486" s="14" t="str">
        <f>IF(E1486=113,"Linn","Iowa ex-Linn")</f>
        <v>Iowa ex-Linn</v>
      </c>
      <c r="AE1486" s="23">
        <f>IFERROR(AB1486/W1486,"N/M")</f>
        <v>0.04591441807396426</v>
      </c>
      <c r="AF1486" s="14" t="str">
        <f>B1486&amp;"|"&amp;TEXT(E1486,"000")&amp;"|"&amp;TEXT(M1486,"0.0000")</f>
        <v>2017|071|0.7500</v>
      </c>
      <c r="AG1486" s="22" t="str">
        <f>IF(AND(B1486&gt;=2015,B1486&lt;=2024,C1486=19,G1486=41,I1486=2,K1486="A",L1486="RBUP",M1486&gt;=0.5,M1486&lt;=0.85),"IN","OUT")</f>
        <v>IN</v>
      </c>
    </row>
    <row r="1487" spans="1:33">
      <c r="A1487" s="14" t="s">
        <v>187</v>
      </c>
      <c r="B1487" s="16">
        <v>2017</v>
      </c>
      <c r="C1487" s="16">
        <v>19</v>
      </c>
      <c r="D1487" s="14" t="s">
        <v>80</v>
      </c>
      <c r="E1487" s="16">
        <v>71</v>
      </c>
      <c r="F1487" s="14" t="s">
        <v>121</v>
      </c>
      <c r="G1487" s="16">
        <v>41</v>
      </c>
      <c r="H1487" s="14" t="s">
        <v>186</v>
      </c>
      <c r="I1487" s="16">
        <v>2</v>
      </c>
      <c r="J1487" s="14" t="s">
        <v>83</v>
      </c>
      <c r="K1487" s="14" t="s">
        <v>84</v>
      </c>
      <c r="L1487" s="14" t="s">
        <v>85</v>
      </c>
      <c r="M1487" s="23">
        <v>0.8</v>
      </c>
      <c r="N1487" s="16">
        <v>216</v>
      </c>
      <c r="O1487" s="16">
        <v>184</v>
      </c>
      <c r="P1487" s="16">
        <v>27</v>
      </c>
      <c r="Q1487" s="16">
        <v>454</v>
      </c>
      <c r="R1487" s="16">
        <v>46</v>
      </c>
      <c r="S1487" s="14" t="s">
        <v>86</v>
      </c>
      <c r="T1487" s="16">
        <v>38420</v>
      </c>
      <c r="U1487" s="16">
        <v>0</v>
      </c>
      <c r="V1487" s="18">
        <v>21382431</v>
      </c>
      <c r="W1487" s="18">
        <v>1874086</v>
      </c>
      <c r="X1487" s="18">
        <v>1025633</v>
      </c>
      <c r="Y1487" s="18">
        <v>0</v>
      </c>
      <c r="Z1487" s="18">
        <v>0</v>
      </c>
      <c r="AA1487" s="18">
        <v>0</v>
      </c>
      <c r="AB1487" s="18">
        <v>176113</v>
      </c>
      <c r="AC1487" s="23">
        <v>0.09</v>
      </c>
      <c r="AD1487" s="14" t="str">
        <f>IF(E1487=113,"Linn","Iowa ex-Linn")</f>
        <v>Iowa ex-Linn</v>
      </c>
      <c r="AE1487" s="23">
        <f>IFERROR(AB1487/W1487,"N/M")</f>
        <v>0.09397274191259099</v>
      </c>
      <c r="AF1487" s="14" t="str">
        <f>B1487&amp;"|"&amp;TEXT(E1487,"000")&amp;"|"&amp;TEXT(M1487,"0.0000")</f>
        <v>2017|071|0.8000</v>
      </c>
      <c r="AG1487" s="22" t="str">
        <f>IF(AND(B1487&gt;=2015,B1487&lt;=2024,C1487=19,G1487=41,I1487=2,K1487="A",L1487="RBUP",M1487&gt;=0.5,M1487&lt;=0.85),"IN","OUT")</f>
        <v>IN</v>
      </c>
    </row>
    <row r="1488" spans="1:33">
      <c r="A1488" s="14" t="s">
        <v>187</v>
      </c>
      <c r="B1488" s="16">
        <v>2017</v>
      </c>
      <c r="C1488" s="16">
        <v>19</v>
      </c>
      <c r="D1488" s="14" t="s">
        <v>80</v>
      </c>
      <c r="E1488" s="16">
        <v>71</v>
      </c>
      <c r="F1488" s="14" t="s">
        <v>121</v>
      </c>
      <c r="G1488" s="16">
        <v>41</v>
      </c>
      <c r="H1488" s="14" t="s">
        <v>186</v>
      </c>
      <c r="I1488" s="16">
        <v>2</v>
      </c>
      <c r="J1488" s="14" t="s">
        <v>83</v>
      </c>
      <c r="K1488" s="14" t="s">
        <v>84</v>
      </c>
      <c r="L1488" s="14" t="s">
        <v>85</v>
      </c>
      <c r="M1488" s="23">
        <v>0.85</v>
      </c>
      <c r="N1488" s="16">
        <v>107</v>
      </c>
      <c r="O1488" s="16">
        <v>84</v>
      </c>
      <c r="P1488" s="16">
        <v>9</v>
      </c>
      <c r="Q1488" s="16">
        <v>186</v>
      </c>
      <c r="R1488" s="16">
        <v>15</v>
      </c>
      <c r="S1488" s="14" t="s">
        <v>86</v>
      </c>
      <c r="T1488" s="16">
        <v>16407</v>
      </c>
      <c r="U1488" s="16">
        <v>0</v>
      </c>
      <c r="V1488" s="18">
        <v>9691795</v>
      </c>
      <c r="W1488" s="18">
        <v>993048</v>
      </c>
      <c r="X1488" s="18">
        <v>429821</v>
      </c>
      <c r="Y1488" s="18">
        <v>0</v>
      </c>
      <c r="Z1488" s="18">
        <v>0</v>
      </c>
      <c r="AA1488" s="18">
        <v>0</v>
      </c>
      <c r="AB1488" s="18">
        <v>80307</v>
      </c>
      <c r="AC1488" s="23">
        <v>0.08</v>
      </c>
      <c r="AD1488" s="14" t="str">
        <f>IF(E1488=113,"Linn","Iowa ex-Linn")</f>
        <v>Iowa ex-Linn</v>
      </c>
      <c r="AE1488" s="23">
        <f>IFERROR(AB1488/W1488,"N/M")</f>
        <v>0.08086920269715059</v>
      </c>
      <c r="AF1488" s="14" t="str">
        <f>B1488&amp;"|"&amp;TEXT(E1488,"000")&amp;"|"&amp;TEXT(M1488,"0.0000")</f>
        <v>2017|071|0.8500</v>
      </c>
      <c r="AG1488" s="22" t="str">
        <f>IF(AND(B1488&gt;=2015,B1488&lt;=2024,C1488=19,G1488=41,I1488=2,K1488="A",L1488="RBUP",M1488&gt;=0.5,M1488&lt;=0.85),"IN","OUT")</f>
        <v>IN</v>
      </c>
    </row>
    <row r="1489" spans="1:33">
      <c r="A1489" s="14" t="s">
        <v>187</v>
      </c>
      <c r="B1489" s="16">
        <v>2017</v>
      </c>
      <c r="C1489" s="16">
        <v>19</v>
      </c>
      <c r="D1489" s="14" t="s">
        <v>80</v>
      </c>
      <c r="E1489" s="16">
        <v>73</v>
      </c>
      <c r="F1489" s="14" t="s">
        <v>122</v>
      </c>
      <c r="G1489" s="16">
        <v>41</v>
      </c>
      <c r="H1489" s="14" t="s">
        <v>186</v>
      </c>
      <c r="I1489" s="16">
        <v>2</v>
      </c>
      <c r="J1489" s="14" t="s">
        <v>83</v>
      </c>
      <c r="K1489" s="14" t="s">
        <v>84</v>
      </c>
      <c r="L1489" s="14" t="s">
        <v>85</v>
      </c>
      <c r="M1489" s="23">
        <v>0.5</v>
      </c>
      <c r="N1489" s="16">
        <v>1</v>
      </c>
      <c r="O1489" s="16">
        <v>0</v>
      </c>
      <c r="P1489" s="16">
        <v>0</v>
      </c>
      <c r="Q1489" s="16">
        <v>0</v>
      </c>
      <c r="R1489" s="16">
        <v>0</v>
      </c>
      <c r="S1489" s="14" t="s">
        <v>86</v>
      </c>
      <c r="T1489" s="16">
        <v>0</v>
      </c>
      <c r="U1489" s="16">
        <v>0</v>
      </c>
      <c r="V1489" s="18">
        <v>0</v>
      </c>
      <c r="W1489" s="18">
        <v>0</v>
      </c>
      <c r="X1489" s="18">
        <v>0</v>
      </c>
      <c r="Y1489" s="18">
        <v>0</v>
      </c>
      <c r="Z1489" s="18">
        <v>0</v>
      </c>
      <c r="AA1489" s="18">
        <v>0</v>
      </c>
      <c r="AB1489" s="18">
        <v>0</v>
      </c>
      <c r="AC1489" s="23">
        <v>0</v>
      </c>
      <c r="AD1489" s="14" t="str">
        <f>IF(E1489=113,"Linn","Iowa ex-Linn")</f>
        <v>Iowa ex-Linn</v>
      </c>
      <c r="AE1489" s="23" t="str">
        <f>IFERROR(AB1489/W1489,"N/M")</f>
        <v>N/M</v>
      </c>
      <c r="AF1489" s="14" t="str">
        <f>B1489&amp;"|"&amp;TEXT(E1489,"000")&amp;"|"&amp;TEXT(M1489,"0.0000")</f>
        <v>2017|073|0.5000</v>
      </c>
      <c r="AG1489" s="22" t="str">
        <f>IF(AND(B1489&gt;=2015,B1489&lt;=2024,C1489=19,G1489=41,I1489=2,K1489="A",L1489="RBUP",M1489&gt;=0.5,M1489&lt;=0.85),"IN","OUT")</f>
        <v>IN</v>
      </c>
    </row>
    <row r="1490" spans="1:33">
      <c r="A1490" s="14" t="s">
        <v>187</v>
      </c>
      <c r="B1490" s="16">
        <v>2017</v>
      </c>
      <c r="C1490" s="16">
        <v>19</v>
      </c>
      <c r="D1490" s="14" t="s">
        <v>80</v>
      </c>
      <c r="E1490" s="16">
        <v>73</v>
      </c>
      <c r="F1490" s="14" t="s">
        <v>122</v>
      </c>
      <c r="G1490" s="16">
        <v>41</v>
      </c>
      <c r="H1490" s="14" t="s">
        <v>186</v>
      </c>
      <c r="I1490" s="16">
        <v>2</v>
      </c>
      <c r="J1490" s="14" t="s">
        <v>83</v>
      </c>
      <c r="K1490" s="14" t="s">
        <v>84</v>
      </c>
      <c r="L1490" s="14" t="s">
        <v>85</v>
      </c>
      <c r="M1490" s="23">
        <v>0.65</v>
      </c>
      <c r="N1490" s="16">
        <v>1</v>
      </c>
      <c r="O1490" s="16">
        <v>1</v>
      </c>
      <c r="P1490" s="16">
        <v>0</v>
      </c>
      <c r="Q1490" s="16">
        <v>1</v>
      </c>
      <c r="R1490" s="16">
        <v>0</v>
      </c>
      <c r="S1490" s="14" t="s">
        <v>86</v>
      </c>
      <c r="T1490" s="16">
        <v>70</v>
      </c>
      <c r="U1490" s="16">
        <v>0</v>
      </c>
      <c r="V1490" s="18">
        <v>38470</v>
      </c>
      <c r="W1490" s="18">
        <v>614</v>
      </c>
      <c r="X1490" s="18">
        <v>362</v>
      </c>
      <c r="Y1490" s="18">
        <v>0</v>
      </c>
      <c r="Z1490" s="18">
        <v>0</v>
      </c>
      <c r="AA1490" s="18">
        <v>0</v>
      </c>
      <c r="AB1490" s="18">
        <v>0</v>
      </c>
      <c r="AC1490" s="23">
        <v>0</v>
      </c>
      <c r="AD1490" s="14" t="str">
        <f>IF(E1490=113,"Linn","Iowa ex-Linn")</f>
        <v>Iowa ex-Linn</v>
      </c>
      <c r="AE1490" s="23">
        <f>IFERROR(AB1490/W1490,"N/M")</f>
        <v>0.0</v>
      </c>
      <c r="AF1490" s="14" t="str">
        <f>B1490&amp;"|"&amp;TEXT(E1490,"000")&amp;"|"&amp;TEXT(M1490,"0.0000")</f>
        <v>2017|073|0.6500</v>
      </c>
      <c r="AG1490" s="22" t="str">
        <f>IF(AND(B1490&gt;=2015,B1490&lt;=2024,C1490=19,G1490=41,I1490=2,K1490="A",L1490="RBUP",M1490&gt;=0.5,M1490&lt;=0.85),"IN","OUT")</f>
        <v>IN</v>
      </c>
    </row>
    <row r="1491" spans="1:33">
      <c r="A1491" s="14" t="s">
        <v>187</v>
      </c>
      <c r="B1491" s="16">
        <v>2017</v>
      </c>
      <c r="C1491" s="16">
        <v>19</v>
      </c>
      <c r="D1491" s="14" t="s">
        <v>80</v>
      </c>
      <c r="E1491" s="16">
        <v>73</v>
      </c>
      <c r="F1491" s="14" t="s">
        <v>122</v>
      </c>
      <c r="G1491" s="16">
        <v>41</v>
      </c>
      <c r="H1491" s="14" t="s">
        <v>186</v>
      </c>
      <c r="I1491" s="16">
        <v>2</v>
      </c>
      <c r="J1491" s="14" t="s">
        <v>83</v>
      </c>
      <c r="K1491" s="14" t="s">
        <v>84</v>
      </c>
      <c r="L1491" s="14" t="s">
        <v>85</v>
      </c>
      <c r="M1491" s="23">
        <v>0.7</v>
      </c>
      <c r="N1491" s="16">
        <v>21</v>
      </c>
      <c r="O1491" s="16">
        <v>20</v>
      </c>
      <c r="P1491" s="16">
        <v>2</v>
      </c>
      <c r="Q1491" s="16">
        <v>27</v>
      </c>
      <c r="R1491" s="16">
        <v>2</v>
      </c>
      <c r="S1491" s="14" t="s">
        <v>86</v>
      </c>
      <c r="T1491" s="16">
        <v>2030</v>
      </c>
      <c r="U1491" s="16">
        <v>0</v>
      </c>
      <c r="V1491" s="18">
        <v>1017213</v>
      </c>
      <c r="W1491" s="18">
        <v>23123</v>
      </c>
      <c r="X1491" s="18">
        <v>15077</v>
      </c>
      <c r="Y1491" s="18">
        <v>0</v>
      </c>
      <c r="Z1491" s="18">
        <v>0</v>
      </c>
      <c r="AA1491" s="18">
        <v>0</v>
      </c>
      <c r="AB1491" s="18">
        <v>988</v>
      </c>
      <c r="AC1491" s="23">
        <v>0.04</v>
      </c>
      <c r="AD1491" s="14" t="str">
        <f>IF(E1491=113,"Linn","Iowa ex-Linn")</f>
        <v>Iowa ex-Linn</v>
      </c>
      <c r="AE1491" s="23">
        <f>IFERROR(AB1491/W1491,"N/M")</f>
        <v>0.04272801972062449</v>
      </c>
      <c r="AF1491" s="14" t="str">
        <f>B1491&amp;"|"&amp;TEXT(E1491,"000")&amp;"|"&amp;TEXT(M1491,"0.0000")</f>
        <v>2017|073|0.7000</v>
      </c>
      <c r="AG1491" s="22" t="str">
        <f>IF(AND(B1491&gt;=2015,B1491&lt;=2024,C1491=19,G1491=41,I1491=2,K1491="A",L1491="RBUP",M1491&gt;=0.5,M1491&lt;=0.85),"IN","OUT")</f>
        <v>IN</v>
      </c>
    </row>
    <row r="1492" spans="1:33">
      <c r="A1492" s="14" t="s">
        <v>187</v>
      </c>
      <c r="B1492" s="16">
        <v>2017</v>
      </c>
      <c r="C1492" s="16">
        <v>19</v>
      </c>
      <c r="D1492" s="14" t="s">
        <v>80</v>
      </c>
      <c r="E1492" s="16">
        <v>73</v>
      </c>
      <c r="F1492" s="14" t="s">
        <v>122</v>
      </c>
      <c r="G1492" s="16">
        <v>41</v>
      </c>
      <c r="H1492" s="14" t="s">
        <v>186</v>
      </c>
      <c r="I1492" s="16">
        <v>2</v>
      </c>
      <c r="J1492" s="14" t="s">
        <v>83</v>
      </c>
      <c r="K1492" s="14" t="s">
        <v>84</v>
      </c>
      <c r="L1492" s="14" t="s">
        <v>85</v>
      </c>
      <c r="M1492" s="23">
        <v>0.75</v>
      </c>
      <c r="N1492" s="16">
        <v>88</v>
      </c>
      <c r="O1492" s="16">
        <v>70</v>
      </c>
      <c r="P1492" s="16">
        <v>5</v>
      </c>
      <c r="Q1492" s="16">
        <v>102</v>
      </c>
      <c r="R1492" s="16">
        <v>6</v>
      </c>
      <c r="S1492" s="14" t="s">
        <v>86</v>
      </c>
      <c r="T1492" s="16">
        <v>10092</v>
      </c>
      <c r="U1492" s="16">
        <v>0</v>
      </c>
      <c r="V1492" s="18">
        <v>5566448</v>
      </c>
      <c r="W1492" s="18">
        <v>175770</v>
      </c>
      <c r="X1492" s="18">
        <v>111592</v>
      </c>
      <c r="Y1492" s="18">
        <v>0</v>
      </c>
      <c r="Z1492" s="18">
        <v>0</v>
      </c>
      <c r="AA1492" s="18">
        <v>0</v>
      </c>
      <c r="AB1492" s="18">
        <v>175869</v>
      </c>
      <c r="AC1492" s="23">
        <v>1</v>
      </c>
      <c r="AD1492" s="14" t="str">
        <f>IF(E1492=113,"Linn","Iowa ex-Linn")</f>
        <v>Iowa ex-Linn</v>
      </c>
      <c r="AE1492" s="23">
        <f>IFERROR(AB1492/W1492,"N/M")</f>
        <v>1.000563236047107</v>
      </c>
      <c r="AF1492" s="14" t="str">
        <f>B1492&amp;"|"&amp;TEXT(E1492,"000")&amp;"|"&amp;TEXT(M1492,"0.0000")</f>
        <v>2017|073|0.7500</v>
      </c>
      <c r="AG1492" s="22" t="str">
        <f>IF(AND(B1492&gt;=2015,B1492&lt;=2024,C1492=19,G1492=41,I1492=2,K1492="A",L1492="RBUP",M1492&gt;=0.5,M1492&lt;=0.85),"IN","OUT")</f>
        <v>IN</v>
      </c>
    </row>
    <row r="1493" spans="1:33">
      <c r="A1493" s="14" t="s">
        <v>187</v>
      </c>
      <c r="B1493" s="16">
        <v>2017</v>
      </c>
      <c r="C1493" s="16">
        <v>19</v>
      </c>
      <c r="D1493" s="14" t="s">
        <v>80</v>
      </c>
      <c r="E1493" s="16">
        <v>73</v>
      </c>
      <c r="F1493" s="14" t="s">
        <v>122</v>
      </c>
      <c r="G1493" s="16">
        <v>41</v>
      </c>
      <c r="H1493" s="14" t="s">
        <v>186</v>
      </c>
      <c r="I1493" s="16">
        <v>2</v>
      </c>
      <c r="J1493" s="14" t="s">
        <v>83</v>
      </c>
      <c r="K1493" s="14" t="s">
        <v>84</v>
      </c>
      <c r="L1493" s="14" t="s">
        <v>85</v>
      </c>
      <c r="M1493" s="23">
        <v>0.8</v>
      </c>
      <c r="N1493" s="16">
        <v>333</v>
      </c>
      <c r="O1493" s="16">
        <v>283</v>
      </c>
      <c r="P1493" s="16">
        <v>33</v>
      </c>
      <c r="Q1493" s="16">
        <v>451</v>
      </c>
      <c r="R1493" s="16">
        <v>45</v>
      </c>
      <c r="S1493" s="14" t="s">
        <v>86</v>
      </c>
      <c r="T1493" s="16">
        <v>52101</v>
      </c>
      <c r="U1493" s="16">
        <v>0</v>
      </c>
      <c r="V1493" s="18">
        <v>31934642</v>
      </c>
      <c r="W1493" s="18">
        <v>1427318</v>
      </c>
      <c r="X1493" s="18">
        <v>832477</v>
      </c>
      <c r="Y1493" s="18">
        <v>0</v>
      </c>
      <c r="Z1493" s="18">
        <v>0</v>
      </c>
      <c r="AA1493" s="18">
        <v>0</v>
      </c>
      <c r="AB1493" s="18">
        <v>302700</v>
      </c>
      <c r="AC1493" s="23">
        <v>0.21</v>
      </c>
      <c r="AD1493" s="14" t="str">
        <f>IF(E1493=113,"Linn","Iowa ex-Linn")</f>
        <v>Iowa ex-Linn</v>
      </c>
      <c r="AE1493" s="23">
        <f>IFERROR(AB1493/W1493,"N/M")</f>
        <v>0.2120760755486864</v>
      </c>
      <c r="AF1493" s="14" t="str">
        <f>B1493&amp;"|"&amp;TEXT(E1493,"000")&amp;"|"&amp;TEXT(M1493,"0.0000")</f>
        <v>2017|073|0.8000</v>
      </c>
      <c r="AG1493" s="22" t="str">
        <f>IF(AND(B1493&gt;=2015,B1493&lt;=2024,C1493=19,G1493=41,I1493=2,K1493="A",L1493="RBUP",M1493&gt;=0.5,M1493&lt;=0.85),"IN","OUT")</f>
        <v>IN</v>
      </c>
    </row>
    <row r="1494" spans="1:33">
      <c r="A1494" s="14" t="s">
        <v>187</v>
      </c>
      <c r="B1494" s="16">
        <v>2017</v>
      </c>
      <c r="C1494" s="16">
        <v>19</v>
      </c>
      <c r="D1494" s="14" t="s">
        <v>80</v>
      </c>
      <c r="E1494" s="16">
        <v>73</v>
      </c>
      <c r="F1494" s="14" t="s">
        <v>122</v>
      </c>
      <c r="G1494" s="16">
        <v>41</v>
      </c>
      <c r="H1494" s="14" t="s">
        <v>186</v>
      </c>
      <c r="I1494" s="16">
        <v>2</v>
      </c>
      <c r="J1494" s="14" t="s">
        <v>83</v>
      </c>
      <c r="K1494" s="14" t="s">
        <v>84</v>
      </c>
      <c r="L1494" s="14" t="s">
        <v>85</v>
      </c>
      <c r="M1494" s="23">
        <v>0.85</v>
      </c>
      <c r="N1494" s="16">
        <v>494</v>
      </c>
      <c r="O1494" s="16">
        <v>418</v>
      </c>
      <c r="P1494" s="16">
        <v>126</v>
      </c>
      <c r="Q1494" s="16">
        <v>828</v>
      </c>
      <c r="R1494" s="16">
        <v>199</v>
      </c>
      <c r="S1494" s="14" t="s">
        <v>86</v>
      </c>
      <c r="T1494" s="16">
        <v>93300</v>
      </c>
      <c r="U1494" s="16">
        <v>0</v>
      </c>
      <c r="V1494" s="18">
        <v>59261830</v>
      </c>
      <c r="W1494" s="18">
        <v>3416615</v>
      </c>
      <c r="X1494" s="18">
        <v>1519526</v>
      </c>
      <c r="Y1494" s="18">
        <v>0</v>
      </c>
      <c r="Z1494" s="18">
        <v>0</v>
      </c>
      <c r="AA1494" s="18">
        <v>0</v>
      </c>
      <c r="AB1494" s="18">
        <v>1572368</v>
      </c>
      <c r="AC1494" s="23">
        <v>0.46</v>
      </c>
      <c r="AD1494" s="14" t="str">
        <f>IF(E1494=113,"Linn","Iowa ex-Linn")</f>
        <v>Iowa ex-Linn</v>
      </c>
      <c r="AE1494" s="23">
        <f>IFERROR(AB1494/W1494,"N/M")</f>
        <v>0.46021222759953934</v>
      </c>
      <c r="AF1494" s="14" t="str">
        <f>B1494&amp;"|"&amp;TEXT(E1494,"000")&amp;"|"&amp;TEXT(M1494,"0.0000")</f>
        <v>2017|073|0.8500</v>
      </c>
      <c r="AG1494" s="22" t="str">
        <f>IF(AND(B1494&gt;=2015,B1494&lt;=2024,C1494=19,G1494=41,I1494=2,K1494="A",L1494="RBUP",M1494&gt;=0.5,M1494&lt;=0.85),"IN","OUT")</f>
        <v>IN</v>
      </c>
    </row>
    <row r="1495" spans="1:33">
      <c r="A1495" s="14" t="s">
        <v>187</v>
      </c>
      <c r="B1495" s="16">
        <v>2017</v>
      </c>
      <c r="C1495" s="16">
        <v>19</v>
      </c>
      <c r="D1495" s="14" t="s">
        <v>80</v>
      </c>
      <c r="E1495" s="16">
        <v>75</v>
      </c>
      <c r="F1495" s="14" t="s">
        <v>123</v>
      </c>
      <c r="G1495" s="16">
        <v>41</v>
      </c>
      <c r="H1495" s="14" t="s">
        <v>186</v>
      </c>
      <c r="I1495" s="16">
        <v>2</v>
      </c>
      <c r="J1495" s="14" t="s">
        <v>83</v>
      </c>
      <c r="K1495" s="14" t="s">
        <v>84</v>
      </c>
      <c r="L1495" s="14" t="s">
        <v>85</v>
      </c>
      <c r="M1495" s="23">
        <v>0.5</v>
      </c>
      <c r="N1495" s="16">
        <v>2</v>
      </c>
      <c r="O1495" s="16">
        <v>1</v>
      </c>
      <c r="P1495" s="16">
        <v>0</v>
      </c>
      <c r="Q1495" s="16">
        <v>1</v>
      </c>
      <c r="R1495" s="16">
        <v>0</v>
      </c>
      <c r="S1495" s="14" t="s">
        <v>86</v>
      </c>
      <c r="T1495" s="16">
        <v>20</v>
      </c>
      <c r="U1495" s="16">
        <v>0</v>
      </c>
      <c r="V1495" s="18">
        <v>6415</v>
      </c>
      <c r="W1495" s="18">
        <v>28</v>
      </c>
      <c r="X1495" s="18">
        <v>19</v>
      </c>
      <c r="Y1495" s="18">
        <v>0</v>
      </c>
      <c r="Z1495" s="18">
        <v>0</v>
      </c>
      <c r="AA1495" s="18">
        <v>0</v>
      </c>
      <c r="AB1495" s="18">
        <v>0</v>
      </c>
      <c r="AC1495" s="23">
        <v>0</v>
      </c>
      <c r="AD1495" s="14" t="str">
        <f>IF(E1495=113,"Linn","Iowa ex-Linn")</f>
        <v>Iowa ex-Linn</v>
      </c>
      <c r="AE1495" s="23">
        <f>IFERROR(AB1495/W1495,"N/M")</f>
        <v>0.0</v>
      </c>
      <c r="AF1495" s="14" t="str">
        <f>B1495&amp;"|"&amp;TEXT(E1495,"000")&amp;"|"&amp;TEXT(M1495,"0.0000")</f>
        <v>2017|075|0.5000</v>
      </c>
      <c r="AG1495" s="22" t="str">
        <f>IF(AND(B1495&gt;=2015,B1495&lt;=2024,C1495=19,G1495=41,I1495=2,K1495="A",L1495="RBUP",M1495&gt;=0.5,M1495&lt;=0.85),"IN","OUT")</f>
        <v>IN</v>
      </c>
    </row>
    <row r="1496" spans="1:33">
      <c r="A1496" s="14" t="s">
        <v>187</v>
      </c>
      <c r="B1496" s="16">
        <v>2017</v>
      </c>
      <c r="C1496" s="16">
        <v>19</v>
      </c>
      <c r="D1496" s="14" t="s">
        <v>80</v>
      </c>
      <c r="E1496" s="16">
        <v>75</v>
      </c>
      <c r="F1496" s="14" t="s">
        <v>123</v>
      </c>
      <c r="G1496" s="16">
        <v>41</v>
      </c>
      <c r="H1496" s="14" t="s">
        <v>186</v>
      </c>
      <c r="I1496" s="16">
        <v>2</v>
      </c>
      <c r="J1496" s="14" t="s">
        <v>83</v>
      </c>
      <c r="K1496" s="14" t="s">
        <v>84</v>
      </c>
      <c r="L1496" s="14" t="s">
        <v>85</v>
      </c>
      <c r="M1496" s="23">
        <v>0.6</v>
      </c>
      <c r="N1496" s="16">
        <v>1</v>
      </c>
      <c r="O1496" s="16">
        <v>1</v>
      </c>
      <c r="P1496" s="16">
        <v>0</v>
      </c>
      <c r="Q1496" s="16">
        <v>1</v>
      </c>
      <c r="R1496" s="16">
        <v>0</v>
      </c>
      <c r="S1496" s="14" t="s">
        <v>86</v>
      </c>
      <c r="T1496" s="16">
        <v>138</v>
      </c>
      <c r="U1496" s="16">
        <v>0</v>
      </c>
      <c r="V1496" s="18">
        <v>52272</v>
      </c>
      <c r="W1496" s="18">
        <v>512</v>
      </c>
      <c r="X1496" s="18">
        <v>328</v>
      </c>
      <c r="Y1496" s="18">
        <v>0</v>
      </c>
      <c r="Z1496" s="18">
        <v>0</v>
      </c>
      <c r="AA1496" s="18">
        <v>0</v>
      </c>
      <c r="AB1496" s="18">
        <v>0</v>
      </c>
      <c r="AC1496" s="23">
        <v>0</v>
      </c>
      <c r="AD1496" s="14" t="str">
        <f>IF(E1496=113,"Linn","Iowa ex-Linn")</f>
        <v>Iowa ex-Linn</v>
      </c>
      <c r="AE1496" s="23">
        <f>IFERROR(AB1496/W1496,"N/M")</f>
        <v>0.0</v>
      </c>
      <c r="AF1496" s="14" t="str">
        <f>B1496&amp;"|"&amp;TEXT(E1496,"000")&amp;"|"&amp;TEXT(M1496,"0.0000")</f>
        <v>2017|075|0.6000</v>
      </c>
      <c r="AG1496" s="22" t="str">
        <f>IF(AND(B1496&gt;=2015,B1496&lt;=2024,C1496=19,G1496=41,I1496=2,K1496="A",L1496="RBUP",M1496&gt;=0.5,M1496&lt;=0.85),"IN","OUT")</f>
        <v>IN</v>
      </c>
    </row>
    <row r="1497" spans="1:33">
      <c r="A1497" s="14" t="s">
        <v>187</v>
      </c>
      <c r="B1497" s="16">
        <v>2017</v>
      </c>
      <c r="C1497" s="16">
        <v>19</v>
      </c>
      <c r="D1497" s="14" t="s">
        <v>80</v>
      </c>
      <c r="E1497" s="16">
        <v>75</v>
      </c>
      <c r="F1497" s="14" t="s">
        <v>123</v>
      </c>
      <c r="G1497" s="16">
        <v>41</v>
      </c>
      <c r="H1497" s="14" t="s">
        <v>186</v>
      </c>
      <c r="I1497" s="16">
        <v>2</v>
      </c>
      <c r="J1497" s="14" t="s">
        <v>83</v>
      </c>
      <c r="K1497" s="14" t="s">
        <v>84</v>
      </c>
      <c r="L1497" s="14" t="s">
        <v>85</v>
      </c>
      <c r="M1497" s="23">
        <v>0.65</v>
      </c>
      <c r="N1497" s="16">
        <v>3</v>
      </c>
      <c r="O1497" s="16">
        <v>1</v>
      </c>
      <c r="P1497" s="16">
        <v>0</v>
      </c>
      <c r="Q1497" s="16">
        <v>1</v>
      </c>
      <c r="R1497" s="16">
        <v>0</v>
      </c>
      <c r="S1497" s="14" t="s">
        <v>86</v>
      </c>
      <c r="T1497" s="16">
        <v>19</v>
      </c>
      <c r="U1497" s="16">
        <v>0</v>
      </c>
      <c r="V1497" s="18">
        <v>9833</v>
      </c>
      <c r="W1497" s="18">
        <v>118</v>
      </c>
      <c r="X1497" s="18">
        <v>70</v>
      </c>
      <c r="Y1497" s="18">
        <v>0</v>
      </c>
      <c r="Z1497" s="18">
        <v>0</v>
      </c>
      <c r="AA1497" s="18">
        <v>0</v>
      </c>
      <c r="AB1497" s="18">
        <v>0</v>
      </c>
      <c r="AC1497" s="23">
        <v>0</v>
      </c>
      <c r="AD1497" s="14" t="str">
        <f>IF(E1497=113,"Linn","Iowa ex-Linn")</f>
        <v>Iowa ex-Linn</v>
      </c>
      <c r="AE1497" s="23">
        <f>IFERROR(AB1497/W1497,"N/M")</f>
        <v>0.0</v>
      </c>
      <c r="AF1497" s="14" t="str">
        <f>B1497&amp;"|"&amp;TEXT(E1497,"000")&amp;"|"&amp;TEXT(M1497,"0.0000")</f>
        <v>2017|075|0.6500</v>
      </c>
      <c r="AG1497" s="22" t="str">
        <f>IF(AND(B1497&gt;=2015,B1497&lt;=2024,C1497=19,G1497=41,I1497=2,K1497="A",L1497="RBUP",M1497&gt;=0.5,M1497&lt;=0.85),"IN","OUT")</f>
        <v>IN</v>
      </c>
    </row>
    <row r="1498" spans="1:33">
      <c r="A1498" s="14" t="s">
        <v>187</v>
      </c>
      <c r="B1498" s="16">
        <v>2017</v>
      </c>
      <c r="C1498" s="16">
        <v>19</v>
      </c>
      <c r="D1498" s="14" t="s">
        <v>80</v>
      </c>
      <c r="E1498" s="16">
        <v>75</v>
      </c>
      <c r="F1498" s="14" t="s">
        <v>123</v>
      </c>
      <c r="G1498" s="16">
        <v>41</v>
      </c>
      <c r="H1498" s="14" t="s">
        <v>186</v>
      </c>
      <c r="I1498" s="16">
        <v>2</v>
      </c>
      <c r="J1498" s="14" t="s">
        <v>83</v>
      </c>
      <c r="K1498" s="14" t="s">
        <v>84</v>
      </c>
      <c r="L1498" s="14" t="s">
        <v>85</v>
      </c>
      <c r="M1498" s="23">
        <v>0.7</v>
      </c>
      <c r="N1498" s="16">
        <v>34</v>
      </c>
      <c r="O1498" s="16">
        <v>27</v>
      </c>
      <c r="P1498" s="16">
        <v>0</v>
      </c>
      <c r="Q1498" s="16">
        <v>46</v>
      </c>
      <c r="R1498" s="16">
        <v>0</v>
      </c>
      <c r="S1498" s="14" t="s">
        <v>86</v>
      </c>
      <c r="T1498" s="16">
        <v>3149</v>
      </c>
      <c r="U1498" s="16">
        <v>0</v>
      </c>
      <c r="V1498" s="18">
        <v>1778505</v>
      </c>
      <c r="W1498" s="18">
        <v>31079</v>
      </c>
      <c r="X1498" s="18">
        <v>20470</v>
      </c>
      <c r="Y1498" s="18">
        <v>0</v>
      </c>
      <c r="Z1498" s="18">
        <v>0</v>
      </c>
      <c r="AA1498" s="18">
        <v>0</v>
      </c>
      <c r="AB1498" s="18">
        <v>0</v>
      </c>
      <c r="AC1498" s="23">
        <v>0</v>
      </c>
      <c r="AD1498" s="14" t="str">
        <f>IF(E1498=113,"Linn","Iowa ex-Linn")</f>
        <v>Iowa ex-Linn</v>
      </c>
      <c r="AE1498" s="23">
        <f>IFERROR(AB1498/W1498,"N/M")</f>
        <v>0.0</v>
      </c>
      <c r="AF1498" s="14" t="str">
        <f>B1498&amp;"|"&amp;TEXT(E1498,"000")&amp;"|"&amp;TEXT(M1498,"0.0000")</f>
        <v>2017|075|0.7000</v>
      </c>
      <c r="AG1498" s="22" t="str">
        <f>IF(AND(B1498&gt;=2015,B1498&lt;=2024,C1498=19,G1498=41,I1498=2,K1498="A",L1498="RBUP",M1498&gt;=0.5,M1498&lt;=0.85),"IN","OUT")</f>
        <v>IN</v>
      </c>
    </row>
    <row r="1499" spans="1:33">
      <c r="A1499" s="14" t="s">
        <v>187</v>
      </c>
      <c r="B1499" s="16">
        <v>2017</v>
      </c>
      <c r="C1499" s="16">
        <v>19</v>
      </c>
      <c r="D1499" s="14" t="s">
        <v>80</v>
      </c>
      <c r="E1499" s="16">
        <v>75</v>
      </c>
      <c r="F1499" s="14" t="s">
        <v>123</v>
      </c>
      <c r="G1499" s="16">
        <v>41</v>
      </c>
      <c r="H1499" s="14" t="s">
        <v>186</v>
      </c>
      <c r="I1499" s="16">
        <v>2</v>
      </c>
      <c r="J1499" s="14" t="s">
        <v>83</v>
      </c>
      <c r="K1499" s="14" t="s">
        <v>84</v>
      </c>
      <c r="L1499" s="14" t="s">
        <v>85</v>
      </c>
      <c r="M1499" s="23">
        <v>0.75</v>
      </c>
      <c r="N1499" s="16">
        <v>87</v>
      </c>
      <c r="O1499" s="16">
        <v>73</v>
      </c>
      <c r="P1499" s="16">
        <v>1</v>
      </c>
      <c r="Q1499" s="16">
        <v>101</v>
      </c>
      <c r="R1499" s="16">
        <v>1</v>
      </c>
      <c r="S1499" s="14" t="s">
        <v>86</v>
      </c>
      <c r="T1499" s="16">
        <v>8701</v>
      </c>
      <c r="U1499" s="16">
        <v>0</v>
      </c>
      <c r="V1499" s="18">
        <v>5343645</v>
      </c>
      <c r="W1499" s="18">
        <v>139693</v>
      </c>
      <c r="X1499" s="18">
        <v>88107</v>
      </c>
      <c r="Y1499" s="18">
        <v>0</v>
      </c>
      <c r="Z1499" s="18">
        <v>0</v>
      </c>
      <c r="AA1499" s="18">
        <v>0</v>
      </c>
      <c r="AB1499" s="18">
        <v>7</v>
      </c>
      <c r="AC1499" s="23">
        <v>0</v>
      </c>
      <c r="AD1499" s="14" t="str">
        <f>IF(E1499=113,"Linn","Iowa ex-Linn")</f>
        <v>Iowa ex-Linn</v>
      </c>
      <c r="AE1499" s="23">
        <f>IFERROR(AB1499/W1499,"N/M")</f>
        <v>5.010988381665509e-05</v>
      </c>
      <c r="AF1499" s="14" t="str">
        <f>B1499&amp;"|"&amp;TEXT(E1499,"000")&amp;"|"&amp;TEXT(M1499,"0.0000")</f>
        <v>2017|075|0.7500</v>
      </c>
      <c r="AG1499" s="22" t="str">
        <f>IF(AND(B1499&gt;=2015,B1499&lt;=2024,C1499=19,G1499=41,I1499=2,K1499="A",L1499="RBUP",M1499&gt;=0.5,M1499&lt;=0.85),"IN","OUT")</f>
        <v>IN</v>
      </c>
    </row>
    <row r="1500" spans="1:33">
      <c r="A1500" s="14" t="s">
        <v>187</v>
      </c>
      <c r="B1500" s="16">
        <v>2017</v>
      </c>
      <c r="C1500" s="16">
        <v>19</v>
      </c>
      <c r="D1500" s="14" t="s">
        <v>80</v>
      </c>
      <c r="E1500" s="16">
        <v>75</v>
      </c>
      <c r="F1500" s="14" t="s">
        <v>123</v>
      </c>
      <c r="G1500" s="16">
        <v>41</v>
      </c>
      <c r="H1500" s="14" t="s">
        <v>186</v>
      </c>
      <c r="I1500" s="16">
        <v>2</v>
      </c>
      <c r="J1500" s="14" t="s">
        <v>83</v>
      </c>
      <c r="K1500" s="14" t="s">
        <v>84</v>
      </c>
      <c r="L1500" s="14" t="s">
        <v>85</v>
      </c>
      <c r="M1500" s="23">
        <v>0.8</v>
      </c>
      <c r="N1500" s="16">
        <v>258</v>
      </c>
      <c r="O1500" s="16">
        <v>214</v>
      </c>
      <c r="P1500" s="16">
        <v>0</v>
      </c>
      <c r="Q1500" s="16">
        <v>318</v>
      </c>
      <c r="R1500" s="16">
        <v>0</v>
      </c>
      <c r="S1500" s="14" t="s">
        <v>86</v>
      </c>
      <c r="T1500" s="16">
        <v>40682</v>
      </c>
      <c r="U1500" s="16">
        <v>0</v>
      </c>
      <c r="V1500" s="18">
        <v>26748469</v>
      </c>
      <c r="W1500" s="18">
        <v>976514</v>
      </c>
      <c r="X1500" s="18">
        <v>591113</v>
      </c>
      <c r="Y1500" s="18">
        <v>0</v>
      </c>
      <c r="Z1500" s="18">
        <v>0</v>
      </c>
      <c r="AA1500" s="18">
        <v>0</v>
      </c>
      <c r="AB1500" s="18">
        <v>0</v>
      </c>
      <c r="AC1500" s="23">
        <v>0</v>
      </c>
      <c r="AD1500" s="14" t="str">
        <f>IF(E1500=113,"Linn","Iowa ex-Linn")</f>
        <v>Iowa ex-Linn</v>
      </c>
      <c r="AE1500" s="23">
        <f>IFERROR(AB1500/W1500,"N/M")</f>
        <v>0.0</v>
      </c>
      <c r="AF1500" s="14" t="str">
        <f>B1500&amp;"|"&amp;TEXT(E1500,"000")&amp;"|"&amp;TEXT(M1500,"0.0000")</f>
        <v>2017|075|0.8000</v>
      </c>
      <c r="AG1500" s="22" t="str">
        <f>IF(AND(B1500&gt;=2015,B1500&lt;=2024,C1500=19,G1500=41,I1500=2,K1500="A",L1500="RBUP",M1500&gt;=0.5,M1500&lt;=0.85),"IN","OUT")</f>
        <v>IN</v>
      </c>
    </row>
    <row r="1501" spans="1:33">
      <c r="A1501" s="14" t="s">
        <v>187</v>
      </c>
      <c r="B1501" s="16">
        <v>2017</v>
      </c>
      <c r="C1501" s="16">
        <v>19</v>
      </c>
      <c r="D1501" s="14" t="s">
        <v>80</v>
      </c>
      <c r="E1501" s="16">
        <v>75</v>
      </c>
      <c r="F1501" s="14" t="s">
        <v>123</v>
      </c>
      <c r="G1501" s="16">
        <v>41</v>
      </c>
      <c r="H1501" s="14" t="s">
        <v>186</v>
      </c>
      <c r="I1501" s="16">
        <v>2</v>
      </c>
      <c r="J1501" s="14" t="s">
        <v>83</v>
      </c>
      <c r="K1501" s="14" t="s">
        <v>84</v>
      </c>
      <c r="L1501" s="14" t="s">
        <v>85</v>
      </c>
      <c r="M1501" s="23">
        <v>0.85</v>
      </c>
      <c r="N1501" s="16">
        <v>311</v>
      </c>
      <c r="O1501" s="16">
        <v>242</v>
      </c>
      <c r="P1501" s="16">
        <v>1</v>
      </c>
      <c r="Q1501" s="16">
        <v>335</v>
      </c>
      <c r="R1501" s="16">
        <v>1</v>
      </c>
      <c r="S1501" s="14" t="s">
        <v>86</v>
      </c>
      <c r="T1501" s="16">
        <v>67600</v>
      </c>
      <c r="U1501" s="16">
        <v>0</v>
      </c>
      <c r="V1501" s="18">
        <v>48150492</v>
      </c>
      <c r="W1501" s="18">
        <v>2240812</v>
      </c>
      <c r="X1501" s="18">
        <v>1104681</v>
      </c>
      <c r="Y1501" s="18">
        <v>0</v>
      </c>
      <c r="Z1501" s="18">
        <v>0</v>
      </c>
      <c r="AA1501" s="18">
        <v>0</v>
      </c>
      <c r="AB1501" s="18">
        <v>1308</v>
      </c>
      <c r="AC1501" s="23">
        <v>0</v>
      </c>
      <c r="AD1501" s="14" t="str">
        <f>IF(E1501=113,"Linn","Iowa ex-Linn")</f>
        <v>Iowa ex-Linn</v>
      </c>
      <c r="AE1501" s="23">
        <f>IFERROR(AB1501/W1501,"N/M")</f>
        <v>0.0005837169740254872</v>
      </c>
      <c r="AF1501" s="14" t="str">
        <f>B1501&amp;"|"&amp;TEXT(E1501,"000")&amp;"|"&amp;TEXT(M1501,"0.0000")</f>
        <v>2017|075|0.8500</v>
      </c>
      <c r="AG1501" s="22" t="str">
        <f>IF(AND(B1501&gt;=2015,B1501&lt;=2024,C1501=19,G1501=41,I1501=2,K1501="A",L1501="RBUP",M1501&gt;=0.5,M1501&lt;=0.85),"IN","OUT")</f>
        <v>IN</v>
      </c>
    </row>
    <row r="1502" spans="1:33">
      <c r="A1502" s="14" t="s">
        <v>187</v>
      </c>
      <c r="B1502" s="16">
        <v>2017</v>
      </c>
      <c r="C1502" s="16">
        <v>19</v>
      </c>
      <c r="D1502" s="14" t="s">
        <v>80</v>
      </c>
      <c r="E1502" s="16">
        <v>77</v>
      </c>
      <c r="F1502" s="14" t="s">
        <v>124</v>
      </c>
      <c r="G1502" s="16">
        <v>41</v>
      </c>
      <c r="H1502" s="14" t="s">
        <v>186</v>
      </c>
      <c r="I1502" s="16">
        <v>2</v>
      </c>
      <c r="J1502" s="14" t="s">
        <v>83</v>
      </c>
      <c r="K1502" s="14" t="s">
        <v>84</v>
      </c>
      <c r="L1502" s="14" t="s">
        <v>85</v>
      </c>
      <c r="M1502" s="23">
        <v>0.5</v>
      </c>
      <c r="N1502" s="16">
        <v>1</v>
      </c>
      <c r="O1502" s="16">
        <v>1</v>
      </c>
      <c r="P1502" s="16">
        <v>0</v>
      </c>
      <c r="Q1502" s="16">
        <v>1</v>
      </c>
      <c r="R1502" s="16">
        <v>0</v>
      </c>
      <c r="S1502" s="14" t="s">
        <v>86</v>
      </c>
      <c r="T1502" s="16">
        <v>172</v>
      </c>
      <c r="U1502" s="16">
        <v>0</v>
      </c>
      <c r="V1502" s="18">
        <v>55296</v>
      </c>
      <c r="W1502" s="18">
        <v>698</v>
      </c>
      <c r="X1502" s="18">
        <v>468</v>
      </c>
      <c r="Y1502" s="18">
        <v>0</v>
      </c>
      <c r="Z1502" s="18">
        <v>0</v>
      </c>
      <c r="AA1502" s="18">
        <v>0</v>
      </c>
      <c r="AB1502" s="18">
        <v>0</v>
      </c>
      <c r="AC1502" s="23">
        <v>0</v>
      </c>
      <c r="AD1502" s="14" t="str">
        <f>IF(E1502=113,"Linn","Iowa ex-Linn")</f>
        <v>Iowa ex-Linn</v>
      </c>
      <c r="AE1502" s="23">
        <f>IFERROR(AB1502/W1502,"N/M")</f>
        <v>0.0</v>
      </c>
      <c r="AF1502" s="14" t="str">
        <f>B1502&amp;"|"&amp;TEXT(E1502,"000")&amp;"|"&amp;TEXT(M1502,"0.0000")</f>
        <v>2017|077|0.5000</v>
      </c>
      <c r="AG1502" s="22" t="str">
        <f>IF(AND(B1502&gt;=2015,B1502&lt;=2024,C1502=19,G1502=41,I1502=2,K1502="A",L1502="RBUP",M1502&gt;=0.5,M1502&lt;=0.85),"IN","OUT")</f>
        <v>IN</v>
      </c>
    </row>
    <row r="1503" spans="1:33">
      <c r="A1503" s="14" t="s">
        <v>187</v>
      </c>
      <c r="B1503" s="16">
        <v>2017</v>
      </c>
      <c r="C1503" s="16">
        <v>19</v>
      </c>
      <c r="D1503" s="14" t="s">
        <v>80</v>
      </c>
      <c r="E1503" s="16">
        <v>77</v>
      </c>
      <c r="F1503" s="14" t="s">
        <v>124</v>
      </c>
      <c r="G1503" s="16">
        <v>41</v>
      </c>
      <c r="H1503" s="14" t="s">
        <v>186</v>
      </c>
      <c r="I1503" s="16">
        <v>2</v>
      </c>
      <c r="J1503" s="14" t="s">
        <v>83</v>
      </c>
      <c r="K1503" s="14" t="s">
        <v>84</v>
      </c>
      <c r="L1503" s="14" t="s">
        <v>85</v>
      </c>
      <c r="M1503" s="23">
        <v>0.55</v>
      </c>
      <c r="N1503" s="16">
        <v>1</v>
      </c>
      <c r="O1503" s="16">
        <v>1</v>
      </c>
      <c r="P1503" s="16">
        <v>0</v>
      </c>
      <c r="Q1503" s="16">
        <v>1</v>
      </c>
      <c r="R1503" s="16">
        <v>0</v>
      </c>
      <c r="S1503" s="14" t="s">
        <v>86</v>
      </c>
      <c r="T1503" s="16">
        <v>13</v>
      </c>
      <c r="U1503" s="16">
        <v>0</v>
      </c>
      <c r="V1503" s="18">
        <v>4491</v>
      </c>
      <c r="W1503" s="18">
        <v>47</v>
      </c>
      <c r="X1503" s="18">
        <v>35</v>
      </c>
      <c r="Y1503" s="18">
        <v>0</v>
      </c>
      <c r="Z1503" s="18">
        <v>0</v>
      </c>
      <c r="AA1503" s="18">
        <v>0</v>
      </c>
      <c r="AB1503" s="18">
        <v>0</v>
      </c>
      <c r="AC1503" s="23">
        <v>0</v>
      </c>
      <c r="AD1503" s="14" t="str">
        <f>IF(E1503=113,"Linn","Iowa ex-Linn")</f>
        <v>Iowa ex-Linn</v>
      </c>
      <c r="AE1503" s="23">
        <f>IFERROR(AB1503/W1503,"N/M")</f>
        <v>0.0</v>
      </c>
      <c r="AF1503" s="14" t="str">
        <f>B1503&amp;"|"&amp;TEXT(E1503,"000")&amp;"|"&amp;TEXT(M1503,"0.0000")</f>
        <v>2017|077|0.5500</v>
      </c>
      <c r="AG1503" s="22" t="str">
        <f>IF(AND(B1503&gt;=2015,B1503&lt;=2024,C1503=19,G1503=41,I1503=2,K1503="A",L1503="RBUP",M1503&gt;=0.5,M1503&lt;=0.85),"IN","OUT")</f>
        <v>IN</v>
      </c>
    </row>
    <row r="1504" spans="1:33">
      <c r="A1504" s="14" t="s">
        <v>187</v>
      </c>
      <c r="B1504" s="16">
        <v>2017</v>
      </c>
      <c r="C1504" s="16">
        <v>19</v>
      </c>
      <c r="D1504" s="14" t="s">
        <v>80</v>
      </c>
      <c r="E1504" s="16">
        <v>77</v>
      </c>
      <c r="F1504" s="14" t="s">
        <v>124</v>
      </c>
      <c r="G1504" s="16">
        <v>41</v>
      </c>
      <c r="H1504" s="14" t="s">
        <v>186</v>
      </c>
      <c r="I1504" s="16">
        <v>2</v>
      </c>
      <c r="J1504" s="14" t="s">
        <v>83</v>
      </c>
      <c r="K1504" s="14" t="s">
        <v>84</v>
      </c>
      <c r="L1504" s="14" t="s">
        <v>85</v>
      </c>
      <c r="M1504" s="23">
        <v>0.65</v>
      </c>
      <c r="N1504" s="16">
        <v>7</v>
      </c>
      <c r="O1504" s="16">
        <v>5</v>
      </c>
      <c r="P1504" s="16">
        <v>0</v>
      </c>
      <c r="Q1504" s="16">
        <v>5</v>
      </c>
      <c r="R1504" s="16">
        <v>0</v>
      </c>
      <c r="S1504" s="14" t="s">
        <v>86</v>
      </c>
      <c r="T1504" s="16">
        <v>207</v>
      </c>
      <c r="U1504" s="16">
        <v>0</v>
      </c>
      <c r="V1504" s="18">
        <v>89196</v>
      </c>
      <c r="W1504" s="18">
        <v>2016</v>
      </c>
      <c r="X1504" s="18">
        <v>1189</v>
      </c>
      <c r="Y1504" s="18">
        <v>0</v>
      </c>
      <c r="Z1504" s="18">
        <v>0</v>
      </c>
      <c r="AA1504" s="18">
        <v>0</v>
      </c>
      <c r="AB1504" s="18">
        <v>0</v>
      </c>
      <c r="AC1504" s="23">
        <v>0</v>
      </c>
      <c r="AD1504" s="14" t="str">
        <f>IF(E1504=113,"Linn","Iowa ex-Linn")</f>
        <v>Iowa ex-Linn</v>
      </c>
      <c r="AE1504" s="23">
        <f>IFERROR(AB1504/W1504,"N/M")</f>
        <v>0.0</v>
      </c>
      <c r="AF1504" s="14" t="str">
        <f>B1504&amp;"|"&amp;TEXT(E1504,"000")&amp;"|"&amp;TEXT(M1504,"0.0000")</f>
        <v>2017|077|0.6500</v>
      </c>
      <c r="AG1504" s="22" t="str">
        <f>IF(AND(B1504&gt;=2015,B1504&lt;=2024,C1504=19,G1504=41,I1504=2,K1504="A",L1504="RBUP",M1504&gt;=0.5,M1504&lt;=0.85),"IN","OUT")</f>
        <v>IN</v>
      </c>
    </row>
    <row r="1505" spans="1:33">
      <c r="A1505" s="14" t="s">
        <v>187</v>
      </c>
      <c r="B1505" s="16">
        <v>2017</v>
      </c>
      <c r="C1505" s="16">
        <v>19</v>
      </c>
      <c r="D1505" s="14" t="s">
        <v>80</v>
      </c>
      <c r="E1505" s="16">
        <v>77</v>
      </c>
      <c r="F1505" s="14" t="s">
        <v>124</v>
      </c>
      <c r="G1505" s="16">
        <v>41</v>
      </c>
      <c r="H1505" s="14" t="s">
        <v>186</v>
      </c>
      <c r="I1505" s="16">
        <v>2</v>
      </c>
      <c r="J1505" s="14" t="s">
        <v>83</v>
      </c>
      <c r="K1505" s="14" t="s">
        <v>84</v>
      </c>
      <c r="L1505" s="14" t="s">
        <v>85</v>
      </c>
      <c r="M1505" s="23">
        <v>0.7</v>
      </c>
      <c r="N1505" s="16">
        <v>13</v>
      </c>
      <c r="O1505" s="16">
        <v>9</v>
      </c>
      <c r="P1505" s="16">
        <v>1</v>
      </c>
      <c r="Q1505" s="16">
        <v>17</v>
      </c>
      <c r="R1505" s="16">
        <v>1</v>
      </c>
      <c r="S1505" s="14" t="s">
        <v>86</v>
      </c>
      <c r="T1505" s="16">
        <v>1487</v>
      </c>
      <c r="U1505" s="16">
        <v>0</v>
      </c>
      <c r="V1505" s="18">
        <v>701619</v>
      </c>
      <c r="W1505" s="18">
        <v>29070</v>
      </c>
      <c r="X1505" s="18">
        <v>18619</v>
      </c>
      <c r="Y1505" s="18">
        <v>0</v>
      </c>
      <c r="Z1505" s="18">
        <v>0</v>
      </c>
      <c r="AA1505" s="18">
        <v>0</v>
      </c>
      <c r="AB1505" s="18">
        <v>708</v>
      </c>
      <c r="AC1505" s="23">
        <v>0.02</v>
      </c>
      <c r="AD1505" s="14" t="str">
        <f>IF(E1505=113,"Linn","Iowa ex-Linn")</f>
        <v>Iowa ex-Linn</v>
      </c>
      <c r="AE1505" s="23">
        <f>IFERROR(AB1505/W1505,"N/M")</f>
        <v>0.02435500515995872</v>
      </c>
      <c r="AF1505" s="14" t="str">
        <f>B1505&amp;"|"&amp;TEXT(E1505,"000")&amp;"|"&amp;TEXT(M1505,"0.0000")</f>
        <v>2017|077|0.7000</v>
      </c>
      <c r="AG1505" s="22" t="str">
        <f>IF(AND(B1505&gt;=2015,B1505&lt;=2024,C1505=19,G1505=41,I1505=2,K1505="A",L1505="RBUP",M1505&gt;=0.5,M1505&lt;=0.85),"IN","OUT")</f>
        <v>IN</v>
      </c>
    </row>
    <row r="1506" spans="1:33">
      <c r="A1506" s="14" t="s">
        <v>187</v>
      </c>
      <c r="B1506" s="16">
        <v>2017</v>
      </c>
      <c r="C1506" s="16">
        <v>19</v>
      </c>
      <c r="D1506" s="14" t="s">
        <v>80</v>
      </c>
      <c r="E1506" s="16">
        <v>77</v>
      </c>
      <c r="F1506" s="14" t="s">
        <v>124</v>
      </c>
      <c r="G1506" s="16">
        <v>41</v>
      </c>
      <c r="H1506" s="14" t="s">
        <v>186</v>
      </c>
      <c r="I1506" s="16">
        <v>2</v>
      </c>
      <c r="J1506" s="14" t="s">
        <v>83</v>
      </c>
      <c r="K1506" s="14" t="s">
        <v>84</v>
      </c>
      <c r="L1506" s="14" t="s">
        <v>85</v>
      </c>
      <c r="M1506" s="23">
        <v>0.75</v>
      </c>
      <c r="N1506" s="16">
        <v>103</v>
      </c>
      <c r="O1506" s="16">
        <v>77</v>
      </c>
      <c r="P1506" s="16">
        <v>4</v>
      </c>
      <c r="Q1506" s="16">
        <v>122</v>
      </c>
      <c r="R1506" s="16">
        <v>5</v>
      </c>
      <c r="S1506" s="14" t="s">
        <v>86</v>
      </c>
      <c r="T1506" s="16">
        <v>11154</v>
      </c>
      <c r="U1506" s="16">
        <v>0</v>
      </c>
      <c r="V1506" s="18">
        <v>5918679</v>
      </c>
      <c r="W1506" s="18">
        <v>262160</v>
      </c>
      <c r="X1506" s="18">
        <v>168074</v>
      </c>
      <c r="Y1506" s="18">
        <v>0</v>
      </c>
      <c r="Z1506" s="18">
        <v>0</v>
      </c>
      <c r="AA1506" s="18">
        <v>0</v>
      </c>
      <c r="AB1506" s="18">
        <v>9647</v>
      </c>
      <c r="AC1506" s="23">
        <v>0.04</v>
      </c>
      <c r="AD1506" s="14" t="str">
        <f>IF(E1506=113,"Linn","Iowa ex-Linn")</f>
        <v>Iowa ex-Linn</v>
      </c>
      <c r="AE1506" s="23">
        <f>IFERROR(AB1506/W1506,"N/M")</f>
        <v>0.03679813854134879</v>
      </c>
      <c r="AF1506" s="14" t="str">
        <f>B1506&amp;"|"&amp;TEXT(E1506,"000")&amp;"|"&amp;TEXT(M1506,"0.0000")</f>
        <v>2017|077|0.7500</v>
      </c>
      <c r="AG1506" s="22" t="str">
        <f>IF(AND(B1506&gt;=2015,B1506&lt;=2024,C1506=19,G1506=41,I1506=2,K1506="A",L1506="RBUP",M1506&gt;=0.5,M1506&lt;=0.85),"IN","OUT")</f>
        <v>IN</v>
      </c>
    </row>
    <row r="1507" spans="1:33">
      <c r="A1507" s="14" t="s">
        <v>187</v>
      </c>
      <c r="B1507" s="16">
        <v>2017</v>
      </c>
      <c r="C1507" s="16">
        <v>19</v>
      </c>
      <c r="D1507" s="14" t="s">
        <v>80</v>
      </c>
      <c r="E1507" s="16">
        <v>77</v>
      </c>
      <c r="F1507" s="14" t="s">
        <v>124</v>
      </c>
      <c r="G1507" s="16">
        <v>41</v>
      </c>
      <c r="H1507" s="14" t="s">
        <v>186</v>
      </c>
      <c r="I1507" s="16">
        <v>2</v>
      </c>
      <c r="J1507" s="14" t="s">
        <v>83</v>
      </c>
      <c r="K1507" s="14" t="s">
        <v>84</v>
      </c>
      <c r="L1507" s="14" t="s">
        <v>85</v>
      </c>
      <c r="M1507" s="23">
        <v>0.8</v>
      </c>
      <c r="N1507" s="16">
        <v>255</v>
      </c>
      <c r="O1507" s="16">
        <v>199</v>
      </c>
      <c r="P1507" s="16">
        <v>14</v>
      </c>
      <c r="Q1507" s="16">
        <v>292</v>
      </c>
      <c r="R1507" s="16">
        <v>25</v>
      </c>
      <c r="S1507" s="14" t="s">
        <v>86</v>
      </c>
      <c r="T1507" s="16">
        <v>32224</v>
      </c>
      <c r="U1507" s="16">
        <v>0</v>
      </c>
      <c r="V1507" s="18">
        <v>18111075</v>
      </c>
      <c r="W1507" s="18">
        <v>1036699</v>
      </c>
      <c r="X1507" s="18">
        <v>613315</v>
      </c>
      <c r="Y1507" s="18">
        <v>0</v>
      </c>
      <c r="Z1507" s="18">
        <v>0</v>
      </c>
      <c r="AA1507" s="18">
        <v>0</v>
      </c>
      <c r="AB1507" s="18">
        <v>113906</v>
      </c>
      <c r="AC1507" s="23">
        <v>0.11</v>
      </c>
      <c r="AD1507" s="14" t="str">
        <f>IF(E1507=113,"Linn","Iowa ex-Linn")</f>
        <v>Iowa ex-Linn</v>
      </c>
      <c r="AE1507" s="23">
        <f>IFERROR(AB1507/W1507,"N/M")</f>
        <v>0.10987374348774331</v>
      </c>
      <c r="AF1507" s="14" t="str">
        <f>B1507&amp;"|"&amp;TEXT(E1507,"000")&amp;"|"&amp;TEXT(M1507,"0.0000")</f>
        <v>2017|077|0.8000</v>
      </c>
      <c r="AG1507" s="22" t="str">
        <f>IF(AND(B1507&gt;=2015,B1507&lt;=2024,C1507=19,G1507=41,I1507=2,K1507="A",L1507="RBUP",M1507&gt;=0.5,M1507&lt;=0.85),"IN","OUT")</f>
        <v>IN</v>
      </c>
    </row>
    <row r="1508" spans="1:33">
      <c r="A1508" s="14" t="s">
        <v>187</v>
      </c>
      <c r="B1508" s="16">
        <v>2017</v>
      </c>
      <c r="C1508" s="16">
        <v>19</v>
      </c>
      <c r="D1508" s="14" t="s">
        <v>80</v>
      </c>
      <c r="E1508" s="16">
        <v>77</v>
      </c>
      <c r="F1508" s="14" t="s">
        <v>124</v>
      </c>
      <c r="G1508" s="16">
        <v>41</v>
      </c>
      <c r="H1508" s="14" t="s">
        <v>186</v>
      </c>
      <c r="I1508" s="16">
        <v>2</v>
      </c>
      <c r="J1508" s="14" t="s">
        <v>83</v>
      </c>
      <c r="K1508" s="14" t="s">
        <v>84</v>
      </c>
      <c r="L1508" s="14" t="s">
        <v>85</v>
      </c>
      <c r="M1508" s="23">
        <v>0.85</v>
      </c>
      <c r="N1508" s="16">
        <v>318</v>
      </c>
      <c r="O1508" s="16">
        <v>243</v>
      </c>
      <c r="P1508" s="16">
        <v>38</v>
      </c>
      <c r="Q1508" s="16">
        <v>388</v>
      </c>
      <c r="R1508" s="16">
        <v>51</v>
      </c>
      <c r="S1508" s="14" t="s">
        <v>86</v>
      </c>
      <c r="T1508" s="16">
        <v>55659</v>
      </c>
      <c r="U1508" s="16">
        <v>0</v>
      </c>
      <c r="V1508" s="18">
        <v>33123804</v>
      </c>
      <c r="W1508" s="18">
        <v>2272247</v>
      </c>
      <c r="X1508" s="18">
        <v>1083615</v>
      </c>
      <c r="Y1508" s="18">
        <v>0</v>
      </c>
      <c r="Z1508" s="18">
        <v>0</v>
      </c>
      <c r="AA1508" s="18">
        <v>0</v>
      </c>
      <c r="AB1508" s="18">
        <v>293872</v>
      </c>
      <c r="AC1508" s="23">
        <v>0.13</v>
      </c>
      <c r="AD1508" s="14" t="str">
        <f>IF(E1508=113,"Linn","Iowa ex-Linn")</f>
        <v>Iowa ex-Linn</v>
      </c>
      <c r="AE1508" s="23">
        <f>IFERROR(AB1508/W1508,"N/M")</f>
        <v>0.1293310102290816</v>
      </c>
      <c r="AF1508" s="14" t="str">
        <f>B1508&amp;"|"&amp;TEXT(E1508,"000")&amp;"|"&amp;TEXT(M1508,"0.0000")</f>
        <v>2017|077|0.8500</v>
      </c>
      <c r="AG1508" s="22" t="str">
        <f>IF(AND(B1508&gt;=2015,B1508&lt;=2024,C1508=19,G1508=41,I1508=2,K1508="A",L1508="RBUP",M1508&gt;=0.5,M1508&lt;=0.85),"IN","OUT")</f>
        <v>IN</v>
      </c>
    </row>
    <row r="1509" spans="1:33">
      <c r="A1509" s="14" t="s">
        <v>187</v>
      </c>
      <c r="B1509" s="16">
        <v>2017</v>
      </c>
      <c r="C1509" s="16">
        <v>19</v>
      </c>
      <c r="D1509" s="14" t="s">
        <v>80</v>
      </c>
      <c r="E1509" s="16">
        <v>79</v>
      </c>
      <c r="F1509" s="14" t="s">
        <v>125</v>
      </c>
      <c r="G1509" s="16">
        <v>41</v>
      </c>
      <c r="H1509" s="14" t="s">
        <v>186</v>
      </c>
      <c r="I1509" s="16">
        <v>2</v>
      </c>
      <c r="J1509" s="14" t="s">
        <v>83</v>
      </c>
      <c r="K1509" s="14" t="s">
        <v>84</v>
      </c>
      <c r="L1509" s="14" t="s">
        <v>85</v>
      </c>
      <c r="M1509" s="23">
        <v>0.65</v>
      </c>
      <c r="N1509" s="16">
        <v>2</v>
      </c>
      <c r="O1509" s="16">
        <v>2</v>
      </c>
      <c r="P1509" s="16">
        <v>0</v>
      </c>
      <c r="Q1509" s="16">
        <v>2</v>
      </c>
      <c r="R1509" s="16">
        <v>0</v>
      </c>
      <c r="S1509" s="14" t="s">
        <v>86</v>
      </c>
      <c r="T1509" s="16">
        <v>46</v>
      </c>
      <c r="U1509" s="16">
        <v>0</v>
      </c>
      <c r="V1509" s="18">
        <v>19353</v>
      </c>
      <c r="W1509" s="18">
        <v>373</v>
      </c>
      <c r="X1509" s="18">
        <v>278</v>
      </c>
      <c r="Y1509" s="18">
        <v>0</v>
      </c>
      <c r="Z1509" s="18">
        <v>0</v>
      </c>
      <c r="AA1509" s="18">
        <v>0</v>
      </c>
      <c r="AB1509" s="18">
        <v>0</v>
      </c>
      <c r="AC1509" s="23">
        <v>0</v>
      </c>
      <c r="AD1509" s="14" t="str">
        <f>IF(E1509=113,"Linn","Iowa ex-Linn")</f>
        <v>Iowa ex-Linn</v>
      </c>
      <c r="AE1509" s="23">
        <f>IFERROR(AB1509/W1509,"N/M")</f>
        <v>0.0</v>
      </c>
      <c r="AF1509" s="14" t="str">
        <f>B1509&amp;"|"&amp;TEXT(E1509,"000")&amp;"|"&amp;TEXT(M1509,"0.0000")</f>
        <v>2017|079|0.6500</v>
      </c>
      <c r="AG1509" s="22" t="str">
        <f>IF(AND(B1509&gt;=2015,B1509&lt;=2024,C1509=19,G1509=41,I1509=2,K1509="A",L1509="RBUP",M1509&gt;=0.5,M1509&lt;=0.85),"IN","OUT")</f>
        <v>IN</v>
      </c>
    </row>
    <row r="1510" spans="1:33">
      <c r="A1510" s="14" t="s">
        <v>187</v>
      </c>
      <c r="B1510" s="16">
        <v>2017</v>
      </c>
      <c r="C1510" s="16">
        <v>19</v>
      </c>
      <c r="D1510" s="14" t="s">
        <v>80</v>
      </c>
      <c r="E1510" s="16">
        <v>79</v>
      </c>
      <c r="F1510" s="14" t="s">
        <v>125</v>
      </c>
      <c r="G1510" s="16">
        <v>41</v>
      </c>
      <c r="H1510" s="14" t="s">
        <v>186</v>
      </c>
      <c r="I1510" s="16">
        <v>2</v>
      </c>
      <c r="J1510" s="14" t="s">
        <v>83</v>
      </c>
      <c r="K1510" s="14" t="s">
        <v>84</v>
      </c>
      <c r="L1510" s="14" t="s">
        <v>85</v>
      </c>
      <c r="M1510" s="23">
        <v>0.7</v>
      </c>
      <c r="N1510" s="16">
        <v>6</v>
      </c>
      <c r="O1510" s="16">
        <v>6</v>
      </c>
      <c r="P1510" s="16">
        <v>0</v>
      </c>
      <c r="Q1510" s="16">
        <v>9</v>
      </c>
      <c r="R1510" s="16">
        <v>0</v>
      </c>
      <c r="S1510" s="14" t="s">
        <v>86</v>
      </c>
      <c r="T1510" s="16">
        <v>415</v>
      </c>
      <c r="U1510" s="16">
        <v>0</v>
      </c>
      <c r="V1510" s="18">
        <v>224747</v>
      </c>
      <c r="W1510" s="18">
        <v>5959</v>
      </c>
      <c r="X1510" s="18">
        <v>3514</v>
      </c>
      <c r="Y1510" s="18">
        <v>0</v>
      </c>
      <c r="Z1510" s="18">
        <v>0</v>
      </c>
      <c r="AA1510" s="18">
        <v>0</v>
      </c>
      <c r="AB1510" s="18">
        <v>0</v>
      </c>
      <c r="AC1510" s="23">
        <v>0</v>
      </c>
      <c r="AD1510" s="14" t="str">
        <f>IF(E1510=113,"Linn","Iowa ex-Linn")</f>
        <v>Iowa ex-Linn</v>
      </c>
      <c r="AE1510" s="23">
        <f>IFERROR(AB1510/W1510,"N/M")</f>
        <v>0.0</v>
      </c>
      <c r="AF1510" s="14" t="str">
        <f>B1510&amp;"|"&amp;TEXT(E1510,"000")&amp;"|"&amp;TEXT(M1510,"0.0000")</f>
        <v>2017|079|0.7000</v>
      </c>
      <c r="AG1510" s="22" t="str">
        <f>IF(AND(B1510&gt;=2015,B1510&lt;=2024,C1510=19,G1510=41,I1510=2,K1510="A",L1510="RBUP",M1510&gt;=0.5,M1510&lt;=0.85),"IN","OUT")</f>
        <v>IN</v>
      </c>
    </row>
    <row r="1511" spans="1:33">
      <c r="A1511" s="14" t="s">
        <v>187</v>
      </c>
      <c r="B1511" s="16">
        <v>2017</v>
      </c>
      <c r="C1511" s="16">
        <v>19</v>
      </c>
      <c r="D1511" s="14" t="s">
        <v>80</v>
      </c>
      <c r="E1511" s="16">
        <v>79</v>
      </c>
      <c r="F1511" s="14" t="s">
        <v>125</v>
      </c>
      <c r="G1511" s="16">
        <v>41</v>
      </c>
      <c r="H1511" s="14" t="s">
        <v>186</v>
      </c>
      <c r="I1511" s="16">
        <v>2</v>
      </c>
      <c r="J1511" s="14" t="s">
        <v>83</v>
      </c>
      <c r="K1511" s="14" t="s">
        <v>84</v>
      </c>
      <c r="L1511" s="14" t="s">
        <v>85</v>
      </c>
      <c r="M1511" s="23">
        <v>0.75</v>
      </c>
      <c r="N1511" s="16">
        <v>33</v>
      </c>
      <c r="O1511" s="16">
        <v>26</v>
      </c>
      <c r="P1511" s="16">
        <v>1</v>
      </c>
      <c r="Q1511" s="16">
        <v>40</v>
      </c>
      <c r="R1511" s="16">
        <v>2</v>
      </c>
      <c r="S1511" s="14" t="s">
        <v>86</v>
      </c>
      <c r="T1511" s="16">
        <v>4537</v>
      </c>
      <c r="U1511" s="16">
        <v>0</v>
      </c>
      <c r="V1511" s="18">
        <v>2514539</v>
      </c>
      <c r="W1511" s="18">
        <v>87192</v>
      </c>
      <c r="X1511" s="18">
        <v>54288</v>
      </c>
      <c r="Y1511" s="18">
        <v>0</v>
      </c>
      <c r="Z1511" s="18">
        <v>0</v>
      </c>
      <c r="AA1511" s="18">
        <v>0</v>
      </c>
      <c r="AB1511" s="18">
        <v>10221</v>
      </c>
      <c r="AC1511" s="23">
        <v>0.12</v>
      </c>
      <c r="AD1511" s="14" t="str">
        <f>IF(E1511=113,"Linn","Iowa ex-Linn")</f>
        <v>Iowa ex-Linn</v>
      </c>
      <c r="AE1511" s="23">
        <f>IFERROR(AB1511/W1511,"N/M")</f>
        <v>0.117224057252959</v>
      </c>
      <c r="AF1511" s="14" t="str">
        <f>B1511&amp;"|"&amp;TEXT(E1511,"000")&amp;"|"&amp;TEXT(M1511,"0.0000")</f>
        <v>2017|079|0.7500</v>
      </c>
      <c r="AG1511" s="22" t="str">
        <f>IF(AND(B1511&gt;=2015,B1511&lt;=2024,C1511=19,G1511=41,I1511=2,K1511="A",L1511="RBUP",M1511&gt;=0.5,M1511&lt;=0.85),"IN","OUT")</f>
        <v>IN</v>
      </c>
    </row>
    <row r="1512" spans="1:33">
      <c r="A1512" s="14" t="s">
        <v>187</v>
      </c>
      <c r="B1512" s="16">
        <v>2017</v>
      </c>
      <c r="C1512" s="16">
        <v>19</v>
      </c>
      <c r="D1512" s="14" t="s">
        <v>80</v>
      </c>
      <c r="E1512" s="16">
        <v>79</v>
      </c>
      <c r="F1512" s="14" t="s">
        <v>125</v>
      </c>
      <c r="G1512" s="16">
        <v>41</v>
      </c>
      <c r="H1512" s="14" t="s">
        <v>186</v>
      </c>
      <c r="I1512" s="16">
        <v>2</v>
      </c>
      <c r="J1512" s="14" t="s">
        <v>83</v>
      </c>
      <c r="K1512" s="14" t="s">
        <v>84</v>
      </c>
      <c r="L1512" s="14" t="s">
        <v>85</v>
      </c>
      <c r="M1512" s="23">
        <v>0.8</v>
      </c>
      <c r="N1512" s="16">
        <v>181</v>
      </c>
      <c r="O1512" s="16">
        <v>155</v>
      </c>
      <c r="P1512" s="16">
        <v>14</v>
      </c>
      <c r="Q1512" s="16">
        <v>228</v>
      </c>
      <c r="R1512" s="16">
        <v>23</v>
      </c>
      <c r="S1512" s="14" t="s">
        <v>86</v>
      </c>
      <c r="T1512" s="16">
        <v>39635</v>
      </c>
      <c r="U1512" s="16">
        <v>0</v>
      </c>
      <c r="V1512" s="18">
        <v>23751852</v>
      </c>
      <c r="W1512" s="18">
        <v>1025793</v>
      </c>
      <c r="X1512" s="18">
        <v>621667</v>
      </c>
      <c r="Y1512" s="18">
        <v>0</v>
      </c>
      <c r="Z1512" s="18">
        <v>0</v>
      </c>
      <c r="AA1512" s="18">
        <v>0</v>
      </c>
      <c r="AB1512" s="18">
        <v>134286</v>
      </c>
      <c r="AC1512" s="23">
        <v>0.13</v>
      </c>
      <c r="AD1512" s="14" t="str">
        <f>IF(E1512=113,"Linn","Iowa ex-Linn")</f>
        <v>Iowa ex-Linn</v>
      </c>
      <c r="AE1512" s="23">
        <f>IFERROR(AB1512/W1512,"N/M")</f>
        <v>0.13090945249187702</v>
      </c>
      <c r="AF1512" s="14" t="str">
        <f>B1512&amp;"|"&amp;TEXT(E1512,"000")&amp;"|"&amp;TEXT(M1512,"0.0000")</f>
        <v>2017|079|0.8000</v>
      </c>
      <c r="AG1512" s="22" t="str">
        <f>IF(AND(B1512&gt;=2015,B1512&lt;=2024,C1512=19,G1512=41,I1512=2,K1512="A",L1512="RBUP",M1512&gt;=0.5,M1512&lt;=0.85),"IN","OUT")</f>
        <v>IN</v>
      </c>
    </row>
    <row r="1513" spans="1:33">
      <c r="A1513" s="14" t="s">
        <v>187</v>
      </c>
      <c r="B1513" s="16">
        <v>2017</v>
      </c>
      <c r="C1513" s="16">
        <v>19</v>
      </c>
      <c r="D1513" s="14" t="s">
        <v>80</v>
      </c>
      <c r="E1513" s="16">
        <v>79</v>
      </c>
      <c r="F1513" s="14" t="s">
        <v>125</v>
      </c>
      <c r="G1513" s="16">
        <v>41</v>
      </c>
      <c r="H1513" s="14" t="s">
        <v>186</v>
      </c>
      <c r="I1513" s="16">
        <v>2</v>
      </c>
      <c r="J1513" s="14" t="s">
        <v>83</v>
      </c>
      <c r="K1513" s="14" t="s">
        <v>84</v>
      </c>
      <c r="L1513" s="14" t="s">
        <v>85</v>
      </c>
      <c r="M1513" s="23">
        <v>0.85</v>
      </c>
      <c r="N1513" s="16">
        <v>491</v>
      </c>
      <c r="O1513" s="16">
        <v>426</v>
      </c>
      <c r="P1513" s="16">
        <v>101</v>
      </c>
      <c r="Q1513" s="16">
        <v>821</v>
      </c>
      <c r="R1513" s="16">
        <v>180</v>
      </c>
      <c r="S1513" s="14" t="s">
        <v>86</v>
      </c>
      <c r="T1513" s="16">
        <v>124195</v>
      </c>
      <c r="U1513" s="16">
        <v>0</v>
      </c>
      <c r="V1513" s="18">
        <v>78850947</v>
      </c>
      <c r="W1513" s="18">
        <v>4419293</v>
      </c>
      <c r="X1513" s="18">
        <v>2081972</v>
      </c>
      <c r="Y1513" s="18">
        <v>0</v>
      </c>
      <c r="Z1513" s="18">
        <v>0</v>
      </c>
      <c r="AA1513" s="18">
        <v>0</v>
      </c>
      <c r="AB1513" s="18">
        <v>1442739</v>
      </c>
      <c r="AC1513" s="23">
        <v>0.33</v>
      </c>
      <c r="AD1513" s="14" t="str">
        <f>IF(E1513=113,"Linn","Iowa ex-Linn")</f>
        <v>Iowa ex-Linn</v>
      </c>
      <c r="AE1513" s="23">
        <f>IFERROR(AB1513/W1513,"N/M")</f>
        <v>0.3264637578906852</v>
      </c>
      <c r="AF1513" s="14" t="str">
        <f>B1513&amp;"|"&amp;TEXT(E1513,"000")&amp;"|"&amp;TEXT(M1513,"0.0000")</f>
        <v>2017|079|0.8500</v>
      </c>
      <c r="AG1513" s="22" t="str">
        <f>IF(AND(B1513&gt;=2015,B1513&lt;=2024,C1513=19,G1513=41,I1513=2,K1513="A",L1513="RBUP",M1513&gt;=0.5,M1513&lt;=0.85),"IN","OUT")</f>
        <v>IN</v>
      </c>
    </row>
    <row r="1514" spans="1:33">
      <c r="A1514" s="14" t="s">
        <v>187</v>
      </c>
      <c r="B1514" s="16">
        <v>2017</v>
      </c>
      <c r="C1514" s="16">
        <v>19</v>
      </c>
      <c r="D1514" s="14" t="s">
        <v>80</v>
      </c>
      <c r="E1514" s="16">
        <v>81</v>
      </c>
      <c r="F1514" s="14" t="s">
        <v>126</v>
      </c>
      <c r="G1514" s="16">
        <v>41</v>
      </c>
      <c r="H1514" s="14" t="s">
        <v>186</v>
      </c>
      <c r="I1514" s="16">
        <v>2</v>
      </c>
      <c r="J1514" s="14" t="s">
        <v>83</v>
      </c>
      <c r="K1514" s="14" t="s">
        <v>84</v>
      </c>
      <c r="L1514" s="14" t="s">
        <v>85</v>
      </c>
      <c r="M1514" s="23">
        <v>0.5</v>
      </c>
      <c r="N1514" s="16">
        <v>1</v>
      </c>
      <c r="O1514" s="16">
        <v>1</v>
      </c>
      <c r="P1514" s="16">
        <v>0</v>
      </c>
      <c r="Q1514" s="16">
        <v>1</v>
      </c>
      <c r="R1514" s="16">
        <v>0</v>
      </c>
      <c r="S1514" s="14" t="s">
        <v>86</v>
      </c>
      <c r="T1514" s="16">
        <v>691</v>
      </c>
      <c r="U1514" s="16">
        <v>0</v>
      </c>
      <c r="V1514" s="18">
        <v>232591</v>
      </c>
      <c r="W1514" s="18">
        <v>1292</v>
      </c>
      <c r="X1514" s="18">
        <v>1034</v>
      </c>
      <c r="Y1514" s="18">
        <v>0</v>
      </c>
      <c r="Z1514" s="18">
        <v>0</v>
      </c>
      <c r="AA1514" s="18">
        <v>0</v>
      </c>
      <c r="AB1514" s="18">
        <v>0</v>
      </c>
      <c r="AC1514" s="23">
        <v>0</v>
      </c>
      <c r="AD1514" s="14" t="str">
        <f>IF(E1514=113,"Linn","Iowa ex-Linn")</f>
        <v>Iowa ex-Linn</v>
      </c>
      <c r="AE1514" s="23">
        <f>IFERROR(AB1514/W1514,"N/M")</f>
        <v>0.0</v>
      </c>
      <c r="AF1514" s="14" t="str">
        <f>B1514&amp;"|"&amp;TEXT(E1514,"000")&amp;"|"&amp;TEXT(M1514,"0.0000")</f>
        <v>2017|081|0.5000</v>
      </c>
      <c r="AG1514" s="22" t="str">
        <f>IF(AND(B1514&gt;=2015,B1514&lt;=2024,C1514=19,G1514=41,I1514=2,K1514="A",L1514="RBUP",M1514&gt;=0.5,M1514&lt;=0.85),"IN","OUT")</f>
        <v>IN</v>
      </c>
    </row>
    <row r="1515" spans="1:33">
      <c r="A1515" s="14" t="s">
        <v>187</v>
      </c>
      <c r="B1515" s="16">
        <v>2017</v>
      </c>
      <c r="C1515" s="16">
        <v>19</v>
      </c>
      <c r="D1515" s="14" t="s">
        <v>80</v>
      </c>
      <c r="E1515" s="16">
        <v>81</v>
      </c>
      <c r="F1515" s="14" t="s">
        <v>126</v>
      </c>
      <c r="G1515" s="16">
        <v>41</v>
      </c>
      <c r="H1515" s="14" t="s">
        <v>186</v>
      </c>
      <c r="I1515" s="16">
        <v>2</v>
      </c>
      <c r="J1515" s="14" t="s">
        <v>83</v>
      </c>
      <c r="K1515" s="14" t="s">
        <v>84</v>
      </c>
      <c r="L1515" s="14" t="s">
        <v>85</v>
      </c>
      <c r="M1515" s="23">
        <v>0.6</v>
      </c>
      <c r="N1515" s="16">
        <v>1</v>
      </c>
      <c r="O1515" s="16">
        <v>1</v>
      </c>
      <c r="P1515" s="16">
        <v>0</v>
      </c>
      <c r="Q1515" s="16">
        <v>1</v>
      </c>
      <c r="R1515" s="16">
        <v>0</v>
      </c>
      <c r="S1515" s="14" t="s">
        <v>86</v>
      </c>
      <c r="T1515" s="16">
        <v>223</v>
      </c>
      <c r="U1515" s="16">
        <v>0</v>
      </c>
      <c r="V1515" s="18">
        <v>99215</v>
      </c>
      <c r="W1515" s="18">
        <v>785</v>
      </c>
      <c r="X1515" s="18">
        <v>502</v>
      </c>
      <c r="Y1515" s="18">
        <v>0</v>
      </c>
      <c r="Z1515" s="18">
        <v>0</v>
      </c>
      <c r="AA1515" s="18">
        <v>0</v>
      </c>
      <c r="AB1515" s="18">
        <v>0</v>
      </c>
      <c r="AC1515" s="23">
        <v>0</v>
      </c>
      <c r="AD1515" s="14" t="str">
        <f>IF(E1515=113,"Linn","Iowa ex-Linn")</f>
        <v>Iowa ex-Linn</v>
      </c>
      <c r="AE1515" s="23">
        <f>IFERROR(AB1515/W1515,"N/M")</f>
        <v>0.0</v>
      </c>
      <c r="AF1515" s="14" t="str">
        <f>B1515&amp;"|"&amp;TEXT(E1515,"000")&amp;"|"&amp;TEXT(M1515,"0.0000")</f>
        <v>2017|081|0.6000</v>
      </c>
      <c r="AG1515" s="22" t="str">
        <f>IF(AND(B1515&gt;=2015,B1515&lt;=2024,C1515=19,G1515=41,I1515=2,K1515="A",L1515="RBUP",M1515&gt;=0.5,M1515&lt;=0.85),"IN","OUT")</f>
        <v>IN</v>
      </c>
    </row>
    <row r="1516" spans="1:33">
      <c r="A1516" s="14" t="s">
        <v>187</v>
      </c>
      <c r="B1516" s="16">
        <v>2017</v>
      </c>
      <c r="C1516" s="16">
        <v>19</v>
      </c>
      <c r="D1516" s="14" t="s">
        <v>80</v>
      </c>
      <c r="E1516" s="16">
        <v>81</v>
      </c>
      <c r="F1516" s="14" t="s">
        <v>126</v>
      </c>
      <c r="G1516" s="16">
        <v>41</v>
      </c>
      <c r="H1516" s="14" t="s">
        <v>186</v>
      </c>
      <c r="I1516" s="16">
        <v>2</v>
      </c>
      <c r="J1516" s="14" t="s">
        <v>83</v>
      </c>
      <c r="K1516" s="14" t="s">
        <v>84</v>
      </c>
      <c r="L1516" s="14" t="s">
        <v>85</v>
      </c>
      <c r="M1516" s="23">
        <v>0.65</v>
      </c>
      <c r="N1516" s="16">
        <v>11</v>
      </c>
      <c r="O1516" s="16">
        <v>8</v>
      </c>
      <c r="P1516" s="16">
        <v>1</v>
      </c>
      <c r="Q1516" s="16">
        <v>14</v>
      </c>
      <c r="R1516" s="16">
        <v>1</v>
      </c>
      <c r="S1516" s="14" t="s">
        <v>86</v>
      </c>
      <c r="T1516" s="16">
        <v>1189</v>
      </c>
      <c r="U1516" s="16">
        <v>0</v>
      </c>
      <c r="V1516" s="18">
        <v>588123</v>
      </c>
      <c r="W1516" s="18">
        <v>8331</v>
      </c>
      <c r="X1516" s="18">
        <v>5692</v>
      </c>
      <c r="Y1516" s="18">
        <v>0</v>
      </c>
      <c r="Z1516" s="18">
        <v>0</v>
      </c>
      <c r="AA1516" s="18">
        <v>0</v>
      </c>
      <c r="AB1516" s="18">
        <v>2021</v>
      </c>
      <c r="AC1516" s="23">
        <v>0.24</v>
      </c>
      <c r="AD1516" s="14" t="str">
        <f>IF(E1516=113,"Linn","Iowa ex-Linn")</f>
        <v>Iowa ex-Linn</v>
      </c>
      <c r="AE1516" s="23">
        <f>IFERROR(AB1516/W1516,"N/M")</f>
        <v>0.24258792461889328</v>
      </c>
      <c r="AF1516" s="14" t="str">
        <f>B1516&amp;"|"&amp;TEXT(E1516,"000")&amp;"|"&amp;TEXT(M1516,"0.0000")</f>
        <v>2017|081|0.6500</v>
      </c>
      <c r="AG1516" s="22" t="str">
        <f>IF(AND(B1516&gt;=2015,B1516&lt;=2024,C1516=19,G1516=41,I1516=2,K1516="A",L1516="RBUP",M1516&gt;=0.5,M1516&lt;=0.85),"IN","OUT")</f>
        <v>IN</v>
      </c>
    </row>
    <row r="1517" spans="1:33">
      <c r="A1517" s="14" t="s">
        <v>187</v>
      </c>
      <c r="B1517" s="16">
        <v>2017</v>
      </c>
      <c r="C1517" s="16">
        <v>19</v>
      </c>
      <c r="D1517" s="14" t="s">
        <v>80</v>
      </c>
      <c r="E1517" s="16">
        <v>81</v>
      </c>
      <c r="F1517" s="14" t="s">
        <v>126</v>
      </c>
      <c r="G1517" s="16">
        <v>41</v>
      </c>
      <c r="H1517" s="14" t="s">
        <v>186</v>
      </c>
      <c r="I1517" s="16">
        <v>2</v>
      </c>
      <c r="J1517" s="14" t="s">
        <v>83</v>
      </c>
      <c r="K1517" s="14" t="s">
        <v>84</v>
      </c>
      <c r="L1517" s="14" t="s">
        <v>85</v>
      </c>
      <c r="M1517" s="23">
        <v>0.7</v>
      </c>
      <c r="N1517" s="16">
        <v>29</v>
      </c>
      <c r="O1517" s="16">
        <v>25</v>
      </c>
      <c r="P1517" s="16">
        <v>4</v>
      </c>
      <c r="Q1517" s="16">
        <v>30</v>
      </c>
      <c r="R1517" s="16">
        <v>5</v>
      </c>
      <c r="S1517" s="14" t="s">
        <v>86</v>
      </c>
      <c r="T1517" s="16">
        <v>5348</v>
      </c>
      <c r="U1517" s="16">
        <v>0</v>
      </c>
      <c r="V1517" s="18">
        <v>2938517</v>
      </c>
      <c r="W1517" s="18">
        <v>62247</v>
      </c>
      <c r="X1517" s="18">
        <v>46553</v>
      </c>
      <c r="Y1517" s="18">
        <v>0</v>
      </c>
      <c r="Z1517" s="18">
        <v>0</v>
      </c>
      <c r="AA1517" s="18">
        <v>0</v>
      </c>
      <c r="AB1517" s="18">
        <v>72438</v>
      </c>
      <c r="AC1517" s="23">
        <v>1.16</v>
      </c>
      <c r="AD1517" s="14" t="str">
        <f>IF(E1517=113,"Linn","Iowa ex-Linn")</f>
        <v>Iowa ex-Linn</v>
      </c>
      <c r="AE1517" s="23">
        <f>IFERROR(AB1517/W1517,"N/M")</f>
        <v>1.1637187334329366</v>
      </c>
      <c r="AF1517" s="14" t="str">
        <f>B1517&amp;"|"&amp;TEXT(E1517,"000")&amp;"|"&amp;TEXT(M1517,"0.0000")</f>
        <v>2017|081|0.7000</v>
      </c>
      <c r="AG1517" s="22" t="str">
        <f>IF(AND(B1517&gt;=2015,B1517&lt;=2024,C1517=19,G1517=41,I1517=2,K1517="A",L1517="RBUP",M1517&gt;=0.5,M1517&lt;=0.85),"IN","OUT")</f>
        <v>IN</v>
      </c>
    </row>
    <row r="1518" spans="1:33">
      <c r="A1518" s="14" t="s">
        <v>187</v>
      </c>
      <c r="B1518" s="16">
        <v>2017</v>
      </c>
      <c r="C1518" s="16">
        <v>19</v>
      </c>
      <c r="D1518" s="14" t="s">
        <v>80</v>
      </c>
      <c r="E1518" s="16">
        <v>81</v>
      </c>
      <c r="F1518" s="14" t="s">
        <v>126</v>
      </c>
      <c r="G1518" s="16">
        <v>41</v>
      </c>
      <c r="H1518" s="14" t="s">
        <v>186</v>
      </c>
      <c r="I1518" s="16">
        <v>2</v>
      </c>
      <c r="J1518" s="14" t="s">
        <v>83</v>
      </c>
      <c r="K1518" s="14" t="s">
        <v>84</v>
      </c>
      <c r="L1518" s="14" t="s">
        <v>85</v>
      </c>
      <c r="M1518" s="23">
        <v>0.75</v>
      </c>
      <c r="N1518" s="16">
        <v>98</v>
      </c>
      <c r="O1518" s="16">
        <v>80</v>
      </c>
      <c r="P1518" s="16">
        <v>10</v>
      </c>
      <c r="Q1518" s="16">
        <v>93</v>
      </c>
      <c r="R1518" s="16">
        <v>10</v>
      </c>
      <c r="S1518" s="14" t="s">
        <v>86</v>
      </c>
      <c r="T1518" s="16">
        <v>9740</v>
      </c>
      <c r="U1518" s="16">
        <v>0</v>
      </c>
      <c r="V1518" s="18">
        <v>5565690</v>
      </c>
      <c r="W1518" s="18">
        <v>191712</v>
      </c>
      <c r="X1518" s="18">
        <v>124633</v>
      </c>
      <c r="Y1518" s="18">
        <v>0</v>
      </c>
      <c r="Z1518" s="18">
        <v>0</v>
      </c>
      <c r="AA1518" s="18">
        <v>0</v>
      </c>
      <c r="AB1518" s="18">
        <v>208575</v>
      </c>
      <c r="AC1518" s="23">
        <v>1.09</v>
      </c>
      <c r="AD1518" s="14" t="str">
        <f>IF(E1518=113,"Linn","Iowa ex-Linn")</f>
        <v>Iowa ex-Linn</v>
      </c>
      <c r="AE1518" s="23">
        <f>IFERROR(AB1518/W1518,"N/M")</f>
        <v>1.0879600650976464</v>
      </c>
      <c r="AF1518" s="14" t="str">
        <f>B1518&amp;"|"&amp;TEXT(E1518,"000")&amp;"|"&amp;TEXT(M1518,"0.0000")</f>
        <v>2017|081|0.7500</v>
      </c>
      <c r="AG1518" s="22" t="str">
        <f>IF(AND(B1518&gt;=2015,B1518&lt;=2024,C1518=19,G1518=41,I1518=2,K1518="A",L1518="RBUP",M1518&gt;=0.5,M1518&lt;=0.85),"IN","OUT")</f>
        <v>IN</v>
      </c>
    </row>
    <row r="1519" spans="1:33">
      <c r="A1519" s="14" t="s">
        <v>187</v>
      </c>
      <c r="B1519" s="16">
        <v>2017</v>
      </c>
      <c r="C1519" s="16">
        <v>19</v>
      </c>
      <c r="D1519" s="14" t="s">
        <v>80</v>
      </c>
      <c r="E1519" s="16">
        <v>81</v>
      </c>
      <c r="F1519" s="14" t="s">
        <v>126</v>
      </c>
      <c r="G1519" s="16">
        <v>41</v>
      </c>
      <c r="H1519" s="14" t="s">
        <v>186</v>
      </c>
      <c r="I1519" s="16">
        <v>2</v>
      </c>
      <c r="J1519" s="14" t="s">
        <v>83</v>
      </c>
      <c r="K1519" s="14" t="s">
        <v>84</v>
      </c>
      <c r="L1519" s="14" t="s">
        <v>85</v>
      </c>
      <c r="M1519" s="23">
        <v>0.8</v>
      </c>
      <c r="N1519" s="16">
        <v>329</v>
      </c>
      <c r="O1519" s="16">
        <v>268</v>
      </c>
      <c r="P1519" s="16">
        <v>40</v>
      </c>
      <c r="Q1519" s="16">
        <v>389</v>
      </c>
      <c r="R1519" s="16">
        <v>45</v>
      </c>
      <c r="S1519" s="14" t="s">
        <v>86</v>
      </c>
      <c r="T1519" s="16">
        <v>70183</v>
      </c>
      <c r="U1519" s="16">
        <v>0</v>
      </c>
      <c r="V1519" s="18">
        <v>42397271</v>
      </c>
      <c r="W1519" s="18">
        <v>1869306</v>
      </c>
      <c r="X1519" s="18">
        <v>1147314</v>
      </c>
      <c r="Y1519" s="18">
        <v>0</v>
      </c>
      <c r="Z1519" s="18">
        <v>0</v>
      </c>
      <c r="AA1519" s="18">
        <v>0</v>
      </c>
      <c r="AB1519" s="18">
        <v>1402265</v>
      </c>
      <c r="AC1519" s="23">
        <v>0.75</v>
      </c>
      <c r="AD1519" s="14" t="str">
        <f>IF(E1519=113,"Linn","Iowa ex-Linn")</f>
        <v>Iowa ex-Linn</v>
      </c>
      <c r="AE1519" s="23">
        <f>IFERROR(AB1519/W1519,"N/M")</f>
        <v>0.750152730478584</v>
      </c>
      <c r="AF1519" s="14" t="str">
        <f>B1519&amp;"|"&amp;TEXT(E1519,"000")&amp;"|"&amp;TEXT(M1519,"0.0000")</f>
        <v>2017|081|0.8000</v>
      </c>
      <c r="AG1519" s="22" t="str">
        <f>IF(AND(B1519&gt;=2015,B1519&lt;=2024,C1519=19,G1519=41,I1519=2,K1519="A",L1519="RBUP",M1519&gt;=0.5,M1519&lt;=0.85),"IN","OUT")</f>
        <v>IN</v>
      </c>
    </row>
    <row r="1520" spans="1:33">
      <c r="A1520" s="14" t="s">
        <v>187</v>
      </c>
      <c r="B1520" s="16">
        <v>2017</v>
      </c>
      <c r="C1520" s="16">
        <v>19</v>
      </c>
      <c r="D1520" s="14" t="s">
        <v>80</v>
      </c>
      <c r="E1520" s="16">
        <v>81</v>
      </c>
      <c r="F1520" s="14" t="s">
        <v>126</v>
      </c>
      <c r="G1520" s="16">
        <v>41</v>
      </c>
      <c r="H1520" s="14" t="s">
        <v>186</v>
      </c>
      <c r="I1520" s="16">
        <v>2</v>
      </c>
      <c r="J1520" s="14" t="s">
        <v>83</v>
      </c>
      <c r="K1520" s="14" t="s">
        <v>84</v>
      </c>
      <c r="L1520" s="14" t="s">
        <v>85</v>
      </c>
      <c r="M1520" s="23">
        <v>0.85</v>
      </c>
      <c r="N1520" s="16">
        <v>402</v>
      </c>
      <c r="O1520" s="16">
        <v>321</v>
      </c>
      <c r="P1520" s="16">
        <v>71</v>
      </c>
      <c r="Q1520" s="16">
        <v>431</v>
      </c>
      <c r="R1520" s="16">
        <v>91</v>
      </c>
      <c r="S1520" s="14" t="s">
        <v>86</v>
      </c>
      <c r="T1520" s="16">
        <v>88034</v>
      </c>
      <c r="U1520" s="16">
        <v>0</v>
      </c>
      <c r="V1520" s="18">
        <v>57030431</v>
      </c>
      <c r="W1520" s="18">
        <v>3170201</v>
      </c>
      <c r="X1520" s="18">
        <v>1571208</v>
      </c>
      <c r="Y1520" s="18">
        <v>0</v>
      </c>
      <c r="Z1520" s="18">
        <v>0</v>
      </c>
      <c r="AA1520" s="18">
        <v>0</v>
      </c>
      <c r="AB1520" s="18">
        <v>2381097</v>
      </c>
      <c r="AC1520" s="23">
        <v>0.75</v>
      </c>
      <c r="AD1520" s="14" t="str">
        <f>IF(E1520=113,"Linn","Iowa ex-Linn")</f>
        <v>Iowa ex-Linn</v>
      </c>
      <c r="AE1520" s="23">
        <f>IFERROR(AB1520/W1520,"N/M")</f>
        <v>0.7510870761822358</v>
      </c>
      <c r="AF1520" s="14" t="str">
        <f>B1520&amp;"|"&amp;TEXT(E1520,"000")&amp;"|"&amp;TEXT(M1520,"0.0000")</f>
        <v>2017|081|0.8500</v>
      </c>
      <c r="AG1520" s="22" t="str">
        <f>IF(AND(B1520&gt;=2015,B1520&lt;=2024,C1520=19,G1520=41,I1520=2,K1520="A",L1520="RBUP",M1520&gt;=0.5,M1520&lt;=0.85),"IN","OUT")</f>
        <v>IN</v>
      </c>
    </row>
    <row r="1521" spans="1:33">
      <c r="A1521" s="14" t="s">
        <v>187</v>
      </c>
      <c r="B1521" s="16">
        <v>2017</v>
      </c>
      <c r="C1521" s="16">
        <v>19</v>
      </c>
      <c r="D1521" s="14" t="s">
        <v>80</v>
      </c>
      <c r="E1521" s="16">
        <v>83</v>
      </c>
      <c r="F1521" s="14" t="s">
        <v>127</v>
      </c>
      <c r="G1521" s="16">
        <v>41</v>
      </c>
      <c r="H1521" s="14" t="s">
        <v>186</v>
      </c>
      <c r="I1521" s="16">
        <v>2</v>
      </c>
      <c r="J1521" s="14" t="s">
        <v>83</v>
      </c>
      <c r="K1521" s="14" t="s">
        <v>84</v>
      </c>
      <c r="L1521" s="14" t="s">
        <v>85</v>
      </c>
      <c r="M1521" s="23">
        <v>0.65</v>
      </c>
      <c r="N1521" s="16">
        <v>5</v>
      </c>
      <c r="O1521" s="16">
        <v>3</v>
      </c>
      <c r="P1521" s="16">
        <v>0</v>
      </c>
      <c r="Q1521" s="16">
        <v>5</v>
      </c>
      <c r="R1521" s="16">
        <v>0</v>
      </c>
      <c r="S1521" s="14" t="s">
        <v>86</v>
      </c>
      <c r="T1521" s="16">
        <v>424</v>
      </c>
      <c r="U1521" s="16">
        <v>0</v>
      </c>
      <c r="V1521" s="18">
        <v>199419</v>
      </c>
      <c r="W1521" s="18">
        <v>2531</v>
      </c>
      <c r="X1521" s="18">
        <v>1832</v>
      </c>
      <c r="Y1521" s="18">
        <v>0</v>
      </c>
      <c r="Z1521" s="18">
        <v>0</v>
      </c>
      <c r="AA1521" s="18">
        <v>0</v>
      </c>
      <c r="AB1521" s="18">
        <v>0</v>
      </c>
      <c r="AC1521" s="23">
        <v>0</v>
      </c>
      <c r="AD1521" s="14" t="str">
        <f>IF(E1521=113,"Linn","Iowa ex-Linn")</f>
        <v>Iowa ex-Linn</v>
      </c>
      <c r="AE1521" s="23">
        <f>IFERROR(AB1521/W1521,"N/M")</f>
        <v>0.0</v>
      </c>
      <c r="AF1521" s="14" t="str">
        <f>B1521&amp;"|"&amp;TEXT(E1521,"000")&amp;"|"&amp;TEXT(M1521,"0.0000")</f>
        <v>2017|083|0.6500</v>
      </c>
      <c r="AG1521" s="22" t="str">
        <f>IF(AND(B1521&gt;=2015,B1521&lt;=2024,C1521=19,G1521=41,I1521=2,K1521="A",L1521="RBUP",M1521&gt;=0.5,M1521&lt;=0.85),"IN","OUT")</f>
        <v>IN</v>
      </c>
    </row>
    <row r="1522" spans="1:33">
      <c r="A1522" s="14" t="s">
        <v>187</v>
      </c>
      <c r="B1522" s="16">
        <v>2017</v>
      </c>
      <c r="C1522" s="16">
        <v>19</v>
      </c>
      <c r="D1522" s="14" t="s">
        <v>80</v>
      </c>
      <c r="E1522" s="16">
        <v>83</v>
      </c>
      <c r="F1522" s="14" t="s">
        <v>127</v>
      </c>
      <c r="G1522" s="16">
        <v>41</v>
      </c>
      <c r="H1522" s="14" t="s">
        <v>186</v>
      </c>
      <c r="I1522" s="16">
        <v>2</v>
      </c>
      <c r="J1522" s="14" t="s">
        <v>83</v>
      </c>
      <c r="K1522" s="14" t="s">
        <v>84</v>
      </c>
      <c r="L1522" s="14" t="s">
        <v>85</v>
      </c>
      <c r="M1522" s="23">
        <v>0.7</v>
      </c>
      <c r="N1522" s="16">
        <v>11</v>
      </c>
      <c r="O1522" s="16">
        <v>9</v>
      </c>
      <c r="P1522" s="16">
        <v>0</v>
      </c>
      <c r="Q1522" s="16">
        <v>14</v>
      </c>
      <c r="R1522" s="16">
        <v>0</v>
      </c>
      <c r="S1522" s="14" t="s">
        <v>86</v>
      </c>
      <c r="T1522" s="16">
        <v>976</v>
      </c>
      <c r="U1522" s="16">
        <v>0</v>
      </c>
      <c r="V1522" s="18">
        <v>504182</v>
      </c>
      <c r="W1522" s="18">
        <v>12042</v>
      </c>
      <c r="X1522" s="18">
        <v>7391</v>
      </c>
      <c r="Y1522" s="18">
        <v>0</v>
      </c>
      <c r="Z1522" s="18">
        <v>0</v>
      </c>
      <c r="AA1522" s="18">
        <v>0</v>
      </c>
      <c r="AB1522" s="18">
        <v>0</v>
      </c>
      <c r="AC1522" s="23">
        <v>0</v>
      </c>
      <c r="AD1522" s="14" t="str">
        <f>IF(E1522=113,"Linn","Iowa ex-Linn")</f>
        <v>Iowa ex-Linn</v>
      </c>
      <c r="AE1522" s="23">
        <f>IFERROR(AB1522/W1522,"N/M")</f>
        <v>0.0</v>
      </c>
      <c r="AF1522" s="14" t="str">
        <f>B1522&amp;"|"&amp;TEXT(E1522,"000")&amp;"|"&amp;TEXT(M1522,"0.0000")</f>
        <v>2017|083|0.7000</v>
      </c>
      <c r="AG1522" s="22" t="str">
        <f>IF(AND(B1522&gt;=2015,B1522&lt;=2024,C1522=19,G1522=41,I1522=2,K1522="A",L1522="RBUP",M1522&gt;=0.5,M1522&lt;=0.85),"IN","OUT")</f>
        <v>IN</v>
      </c>
    </row>
    <row r="1523" spans="1:33">
      <c r="A1523" s="14" t="s">
        <v>187</v>
      </c>
      <c r="B1523" s="16">
        <v>2017</v>
      </c>
      <c r="C1523" s="16">
        <v>19</v>
      </c>
      <c r="D1523" s="14" t="s">
        <v>80</v>
      </c>
      <c r="E1523" s="16">
        <v>83</v>
      </c>
      <c r="F1523" s="14" t="s">
        <v>127</v>
      </c>
      <c r="G1523" s="16">
        <v>41</v>
      </c>
      <c r="H1523" s="14" t="s">
        <v>186</v>
      </c>
      <c r="I1523" s="16">
        <v>2</v>
      </c>
      <c r="J1523" s="14" t="s">
        <v>83</v>
      </c>
      <c r="K1523" s="14" t="s">
        <v>84</v>
      </c>
      <c r="L1523" s="14" t="s">
        <v>85</v>
      </c>
      <c r="M1523" s="23">
        <v>0.75</v>
      </c>
      <c r="N1523" s="16">
        <v>51</v>
      </c>
      <c r="O1523" s="16">
        <v>43</v>
      </c>
      <c r="P1523" s="16">
        <v>1</v>
      </c>
      <c r="Q1523" s="16">
        <v>65</v>
      </c>
      <c r="R1523" s="16">
        <v>1</v>
      </c>
      <c r="S1523" s="14" t="s">
        <v>86</v>
      </c>
      <c r="T1523" s="16">
        <v>6167</v>
      </c>
      <c r="U1523" s="16">
        <v>0</v>
      </c>
      <c r="V1523" s="18">
        <v>3445474</v>
      </c>
      <c r="W1523" s="18">
        <v>128524</v>
      </c>
      <c r="X1523" s="18">
        <v>75529</v>
      </c>
      <c r="Y1523" s="18">
        <v>0</v>
      </c>
      <c r="Z1523" s="18">
        <v>0</v>
      </c>
      <c r="AA1523" s="18">
        <v>0</v>
      </c>
      <c r="AB1523" s="18">
        <v>2344</v>
      </c>
      <c r="AC1523" s="23">
        <v>0.02</v>
      </c>
      <c r="AD1523" s="14" t="str">
        <f>IF(E1523=113,"Linn","Iowa ex-Linn")</f>
        <v>Iowa ex-Linn</v>
      </c>
      <c r="AE1523" s="23">
        <f>IFERROR(AB1523/W1523,"N/M")</f>
        <v>0.018237838847219197</v>
      </c>
      <c r="AF1523" s="14" t="str">
        <f>B1523&amp;"|"&amp;TEXT(E1523,"000")&amp;"|"&amp;TEXT(M1523,"0.0000")</f>
        <v>2017|083|0.7500</v>
      </c>
      <c r="AG1523" s="22" t="str">
        <f>IF(AND(B1523&gt;=2015,B1523&lt;=2024,C1523=19,G1523=41,I1523=2,K1523="A",L1523="RBUP",M1523&gt;=0.5,M1523&lt;=0.85),"IN","OUT")</f>
        <v>IN</v>
      </c>
    </row>
    <row r="1524" spans="1:33">
      <c r="A1524" s="14" t="s">
        <v>187</v>
      </c>
      <c r="B1524" s="16">
        <v>2017</v>
      </c>
      <c r="C1524" s="16">
        <v>19</v>
      </c>
      <c r="D1524" s="14" t="s">
        <v>80</v>
      </c>
      <c r="E1524" s="16">
        <v>83</v>
      </c>
      <c r="F1524" s="14" t="s">
        <v>127</v>
      </c>
      <c r="G1524" s="16">
        <v>41</v>
      </c>
      <c r="H1524" s="14" t="s">
        <v>186</v>
      </c>
      <c r="I1524" s="16">
        <v>2</v>
      </c>
      <c r="J1524" s="14" t="s">
        <v>83</v>
      </c>
      <c r="K1524" s="14" t="s">
        <v>84</v>
      </c>
      <c r="L1524" s="14" t="s">
        <v>85</v>
      </c>
      <c r="M1524" s="23">
        <v>0.8</v>
      </c>
      <c r="N1524" s="16">
        <v>226</v>
      </c>
      <c r="O1524" s="16">
        <v>190</v>
      </c>
      <c r="P1524" s="16">
        <v>6</v>
      </c>
      <c r="Q1524" s="16">
        <v>303</v>
      </c>
      <c r="R1524" s="16">
        <v>8</v>
      </c>
      <c r="S1524" s="14" t="s">
        <v>86</v>
      </c>
      <c r="T1524" s="16">
        <v>35977</v>
      </c>
      <c r="U1524" s="16">
        <v>0</v>
      </c>
      <c r="V1524" s="18">
        <v>21860545</v>
      </c>
      <c r="W1524" s="18">
        <v>980092</v>
      </c>
      <c r="X1524" s="18">
        <v>550757</v>
      </c>
      <c r="Y1524" s="18">
        <v>0</v>
      </c>
      <c r="Z1524" s="18">
        <v>0</v>
      </c>
      <c r="AA1524" s="18">
        <v>0</v>
      </c>
      <c r="AB1524" s="18">
        <v>72653</v>
      </c>
      <c r="AC1524" s="23">
        <v>0.07000000000000001</v>
      </c>
      <c r="AD1524" s="14" t="str">
        <f>IF(E1524=113,"Linn","Iowa ex-Linn")</f>
        <v>Iowa ex-Linn</v>
      </c>
      <c r="AE1524" s="23">
        <f>IFERROR(AB1524/W1524,"N/M")</f>
        <v>0.07412875525971031</v>
      </c>
      <c r="AF1524" s="14" t="str">
        <f>B1524&amp;"|"&amp;TEXT(E1524,"000")&amp;"|"&amp;TEXT(M1524,"0.0000")</f>
        <v>2017|083|0.8000</v>
      </c>
      <c r="AG1524" s="22" t="str">
        <f>IF(AND(B1524&gt;=2015,B1524&lt;=2024,C1524=19,G1524=41,I1524=2,K1524="A",L1524="RBUP",M1524&gt;=0.5,M1524&lt;=0.85),"IN","OUT")</f>
        <v>IN</v>
      </c>
    </row>
    <row r="1525" spans="1:33">
      <c r="A1525" s="14" t="s">
        <v>187</v>
      </c>
      <c r="B1525" s="16">
        <v>2017</v>
      </c>
      <c r="C1525" s="16">
        <v>19</v>
      </c>
      <c r="D1525" s="14" t="s">
        <v>80</v>
      </c>
      <c r="E1525" s="16">
        <v>83</v>
      </c>
      <c r="F1525" s="14" t="s">
        <v>127</v>
      </c>
      <c r="G1525" s="16">
        <v>41</v>
      </c>
      <c r="H1525" s="14" t="s">
        <v>186</v>
      </c>
      <c r="I1525" s="16">
        <v>2</v>
      </c>
      <c r="J1525" s="14" t="s">
        <v>83</v>
      </c>
      <c r="K1525" s="14" t="s">
        <v>84</v>
      </c>
      <c r="L1525" s="14" t="s">
        <v>85</v>
      </c>
      <c r="M1525" s="23">
        <v>0.85</v>
      </c>
      <c r="N1525" s="16">
        <v>520</v>
      </c>
      <c r="O1525" s="16">
        <v>445</v>
      </c>
      <c r="P1525" s="16">
        <v>33</v>
      </c>
      <c r="Q1525" s="16">
        <v>864</v>
      </c>
      <c r="R1525" s="16">
        <v>39</v>
      </c>
      <c r="S1525" s="14" t="s">
        <v>86</v>
      </c>
      <c r="T1525" s="16">
        <v>130476</v>
      </c>
      <c r="U1525" s="16">
        <v>0</v>
      </c>
      <c r="V1525" s="18">
        <v>85075336</v>
      </c>
      <c r="W1525" s="18">
        <v>4679494</v>
      </c>
      <c r="X1525" s="18">
        <v>2144288</v>
      </c>
      <c r="Y1525" s="18">
        <v>0</v>
      </c>
      <c r="Z1525" s="18">
        <v>0</v>
      </c>
      <c r="AA1525" s="18">
        <v>0</v>
      </c>
      <c r="AB1525" s="18">
        <v>267294</v>
      </c>
      <c r="AC1525" s="23">
        <v>0.06</v>
      </c>
      <c r="AD1525" s="14" t="str">
        <f>IF(E1525=113,"Linn","Iowa ex-Linn")</f>
        <v>Iowa ex-Linn</v>
      </c>
      <c r="AE1525" s="23">
        <f>IFERROR(AB1525/W1525,"N/M")</f>
        <v>0.05712027838907369</v>
      </c>
      <c r="AF1525" s="14" t="str">
        <f>B1525&amp;"|"&amp;TEXT(E1525,"000")&amp;"|"&amp;TEXT(M1525,"0.0000")</f>
        <v>2017|083|0.8500</v>
      </c>
      <c r="AG1525" s="22" t="str">
        <f>IF(AND(B1525&gt;=2015,B1525&lt;=2024,C1525=19,G1525=41,I1525=2,K1525="A",L1525="RBUP",M1525&gt;=0.5,M1525&lt;=0.85),"IN","OUT")</f>
        <v>IN</v>
      </c>
    </row>
    <row r="1526" spans="1:33">
      <c r="A1526" s="14" t="s">
        <v>187</v>
      </c>
      <c r="B1526" s="16">
        <v>2017</v>
      </c>
      <c r="C1526" s="16">
        <v>19</v>
      </c>
      <c r="D1526" s="14" t="s">
        <v>80</v>
      </c>
      <c r="E1526" s="16">
        <v>85</v>
      </c>
      <c r="F1526" s="14" t="s">
        <v>128</v>
      </c>
      <c r="G1526" s="16">
        <v>41</v>
      </c>
      <c r="H1526" s="14" t="s">
        <v>186</v>
      </c>
      <c r="I1526" s="16">
        <v>2</v>
      </c>
      <c r="J1526" s="14" t="s">
        <v>83</v>
      </c>
      <c r="K1526" s="14" t="s">
        <v>84</v>
      </c>
      <c r="L1526" s="14" t="s">
        <v>85</v>
      </c>
      <c r="M1526" s="23">
        <v>0.5</v>
      </c>
      <c r="N1526" s="16">
        <v>2</v>
      </c>
      <c r="O1526" s="16">
        <v>2</v>
      </c>
      <c r="P1526" s="16">
        <v>0</v>
      </c>
      <c r="Q1526" s="16">
        <v>2</v>
      </c>
      <c r="R1526" s="16">
        <v>0</v>
      </c>
      <c r="S1526" s="14" t="s">
        <v>86</v>
      </c>
      <c r="T1526" s="16">
        <v>94</v>
      </c>
      <c r="U1526" s="16">
        <v>0</v>
      </c>
      <c r="V1526" s="18">
        <v>38436</v>
      </c>
      <c r="W1526" s="18">
        <v>430</v>
      </c>
      <c r="X1526" s="18">
        <v>288</v>
      </c>
      <c r="Y1526" s="18">
        <v>0</v>
      </c>
      <c r="Z1526" s="18">
        <v>0</v>
      </c>
      <c r="AA1526" s="18">
        <v>0</v>
      </c>
      <c r="AB1526" s="18">
        <v>0</v>
      </c>
      <c r="AC1526" s="23">
        <v>0</v>
      </c>
      <c r="AD1526" s="14" t="str">
        <f>IF(E1526=113,"Linn","Iowa ex-Linn")</f>
        <v>Iowa ex-Linn</v>
      </c>
      <c r="AE1526" s="23">
        <f>IFERROR(AB1526/W1526,"N/M")</f>
        <v>0.0</v>
      </c>
      <c r="AF1526" s="14" t="str">
        <f>B1526&amp;"|"&amp;TEXT(E1526,"000")&amp;"|"&amp;TEXT(M1526,"0.0000")</f>
        <v>2017|085|0.5000</v>
      </c>
      <c r="AG1526" s="22" t="str">
        <f>IF(AND(B1526&gt;=2015,B1526&lt;=2024,C1526=19,G1526=41,I1526=2,K1526="A",L1526="RBUP",M1526&gt;=0.5,M1526&lt;=0.85),"IN","OUT")</f>
        <v>IN</v>
      </c>
    </row>
    <row r="1527" spans="1:33">
      <c r="A1527" s="14" t="s">
        <v>187</v>
      </c>
      <c r="B1527" s="16">
        <v>2017</v>
      </c>
      <c r="C1527" s="16">
        <v>19</v>
      </c>
      <c r="D1527" s="14" t="s">
        <v>80</v>
      </c>
      <c r="E1527" s="16">
        <v>85</v>
      </c>
      <c r="F1527" s="14" t="s">
        <v>128</v>
      </c>
      <c r="G1527" s="16">
        <v>41</v>
      </c>
      <c r="H1527" s="14" t="s">
        <v>186</v>
      </c>
      <c r="I1527" s="16">
        <v>2</v>
      </c>
      <c r="J1527" s="14" t="s">
        <v>83</v>
      </c>
      <c r="K1527" s="14" t="s">
        <v>84</v>
      </c>
      <c r="L1527" s="14" t="s">
        <v>85</v>
      </c>
      <c r="M1527" s="23">
        <v>0.6</v>
      </c>
      <c r="N1527" s="16">
        <v>2</v>
      </c>
      <c r="O1527" s="16">
        <v>2</v>
      </c>
      <c r="P1527" s="16">
        <v>1</v>
      </c>
      <c r="Q1527" s="16">
        <v>2</v>
      </c>
      <c r="R1527" s="16">
        <v>1</v>
      </c>
      <c r="S1527" s="14" t="s">
        <v>86</v>
      </c>
      <c r="T1527" s="16">
        <v>920</v>
      </c>
      <c r="U1527" s="16">
        <v>0</v>
      </c>
      <c r="V1527" s="18">
        <v>439427</v>
      </c>
      <c r="W1527" s="18">
        <v>6977</v>
      </c>
      <c r="X1527" s="18">
        <v>5495</v>
      </c>
      <c r="Y1527" s="18">
        <v>0</v>
      </c>
      <c r="Z1527" s="18">
        <v>0</v>
      </c>
      <c r="AA1527" s="18">
        <v>0</v>
      </c>
      <c r="AB1527" s="18">
        <v>932</v>
      </c>
      <c r="AC1527" s="23">
        <v>0.13</v>
      </c>
      <c r="AD1527" s="14" t="str">
        <f>IF(E1527=113,"Linn","Iowa ex-Linn")</f>
        <v>Iowa ex-Linn</v>
      </c>
      <c r="AE1527" s="23">
        <f>IFERROR(AB1527/W1527,"N/M")</f>
        <v>0.13358176866848215</v>
      </c>
      <c r="AF1527" s="14" t="str">
        <f>B1527&amp;"|"&amp;TEXT(E1527,"000")&amp;"|"&amp;TEXT(M1527,"0.0000")</f>
        <v>2017|085|0.6000</v>
      </c>
      <c r="AG1527" s="22" t="str">
        <f>IF(AND(B1527&gt;=2015,B1527&lt;=2024,C1527=19,G1527=41,I1527=2,K1527="A",L1527="RBUP",M1527&gt;=0.5,M1527&lt;=0.85),"IN","OUT")</f>
        <v>IN</v>
      </c>
    </row>
    <row r="1528" spans="1:33">
      <c r="A1528" s="14" t="s">
        <v>187</v>
      </c>
      <c r="B1528" s="16">
        <v>2017</v>
      </c>
      <c r="C1528" s="16">
        <v>19</v>
      </c>
      <c r="D1528" s="14" t="s">
        <v>80</v>
      </c>
      <c r="E1528" s="16">
        <v>85</v>
      </c>
      <c r="F1528" s="14" t="s">
        <v>128</v>
      </c>
      <c r="G1528" s="16">
        <v>41</v>
      </c>
      <c r="H1528" s="14" t="s">
        <v>186</v>
      </c>
      <c r="I1528" s="16">
        <v>2</v>
      </c>
      <c r="J1528" s="14" t="s">
        <v>83</v>
      </c>
      <c r="K1528" s="14" t="s">
        <v>84</v>
      </c>
      <c r="L1528" s="14" t="s">
        <v>85</v>
      </c>
      <c r="M1528" s="23">
        <v>0.65</v>
      </c>
      <c r="N1528" s="16">
        <v>18</v>
      </c>
      <c r="O1528" s="16">
        <v>14</v>
      </c>
      <c r="P1528" s="16">
        <v>1</v>
      </c>
      <c r="Q1528" s="16">
        <v>22</v>
      </c>
      <c r="R1528" s="16">
        <v>4</v>
      </c>
      <c r="S1528" s="14" t="s">
        <v>86</v>
      </c>
      <c r="T1528" s="16">
        <v>1530</v>
      </c>
      <c r="U1528" s="16">
        <v>0</v>
      </c>
      <c r="V1528" s="18">
        <v>673899</v>
      </c>
      <c r="W1528" s="18">
        <v>19487</v>
      </c>
      <c r="X1528" s="18">
        <v>12718</v>
      </c>
      <c r="Y1528" s="18">
        <v>0</v>
      </c>
      <c r="Z1528" s="18">
        <v>0</v>
      </c>
      <c r="AA1528" s="18">
        <v>0</v>
      </c>
      <c r="AB1528" s="18">
        <v>1608</v>
      </c>
      <c r="AC1528" s="23">
        <v>0.08</v>
      </c>
      <c r="AD1528" s="14" t="str">
        <f>IF(E1528=113,"Linn","Iowa ex-Linn")</f>
        <v>Iowa ex-Linn</v>
      </c>
      <c r="AE1528" s="23">
        <f>IFERROR(AB1528/W1528,"N/M")</f>
        <v>0.08251654949453482</v>
      </c>
      <c r="AF1528" s="14" t="str">
        <f>B1528&amp;"|"&amp;TEXT(E1528,"000")&amp;"|"&amp;TEXT(M1528,"0.0000")</f>
        <v>2017|085|0.6500</v>
      </c>
      <c r="AG1528" s="22" t="str">
        <f>IF(AND(B1528&gt;=2015,B1528&lt;=2024,C1528=19,G1528=41,I1528=2,K1528="A",L1528="RBUP",M1528&gt;=0.5,M1528&lt;=0.85),"IN","OUT")</f>
        <v>IN</v>
      </c>
    </row>
    <row r="1529" spans="1:33">
      <c r="A1529" s="14" t="s">
        <v>187</v>
      </c>
      <c r="B1529" s="16">
        <v>2017</v>
      </c>
      <c r="C1529" s="16">
        <v>19</v>
      </c>
      <c r="D1529" s="14" t="s">
        <v>80</v>
      </c>
      <c r="E1529" s="16">
        <v>85</v>
      </c>
      <c r="F1529" s="14" t="s">
        <v>128</v>
      </c>
      <c r="G1529" s="16">
        <v>41</v>
      </c>
      <c r="H1529" s="14" t="s">
        <v>186</v>
      </c>
      <c r="I1529" s="16">
        <v>2</v>
      </c>
      <c r="J1529" s="14" t="s">
        <v>83</v>
      </c>
      <c r="K1529" s="14" t="s">
        <v>84</v>
      </c>
      <c r="L1529" s="14" t="s">
        <v>85</v>
      </c>
      <c r="M1529" s="23">
        <v>0.7</v>
      </c>
      <c r="N1529" s="16">
        <v>37</v>
      </c>
      <c r="O1529" s="16">
        <v>33</v>
      </c>
      <c r="P1529" s="16">
        <v>7</v>
      </c>
      <c r="Q1529" s="16">
        <v>52</v>
      </c>
      <c r="R1529" s="16">
        <v>9</v>
      </c>
      <c r="S1529" s="14" t="s">
        <v>86</v>
      </c>
      <c r="T1529" s="16">
        <v>3561</v>
      </c>
      <c r="U1529" s="16">
        <v>0</v>
      </c>
      <c r="V1529" s="18">
        <v>1849142</v>
      </c>
      <c r="W1529" s="18">
        <v>75704</v>
      </c>
      <c r="X1529" s="18">
        <v>48465</v>
      </c>
      <c r="Y1529" s="18">
        <v>0</v>
      </c>
      <c r="Z1529" s="18">
        <v>0</v>
      </c>
      <c r="AA1529" s="18">
        <v>0</v>
      </c>
      <c r="AB1529" s="18">
        <v>6890</v>
      </c>
      <c r="AC1529" s="23">
        <v>0.09</v>
      </c>
      <c r="AD1529" s="14" t="str">
        <f>IF(E1529=113,"Linn","Iowa ex-Linn")</f>
        <v>Iowa ex-Linn</v>
      </c>
      <c r="AE1529" s="23">
        <f>IFERROR(AB1529/W1529,"N/M")</f>
        <v>0.09101236394378104</v>
      </c>
      <c r="AF1529" s="14" t="str">
        <f>B1529&amp;"|"&amp;TEXT(E1529,"000")&amp;"|"&amp;TEXT(M1529,"0.0000")</f>
        <v>2017|085|0.7000</v>
      </c>
      <c r="AG1529" s="22" t="str">
        <f>IF(AND(B1529&gt;=2015,B1529&lt;=2024,C1529=19,G1529=41,I1529=2,K1529="A",L1529="RBUP",M1529&gt;=0.5,M1529&lt;=0.85),"IN","OUT")</f>
        <v>IN</v>
      </c>
    </row>
    <row r="1530" spans="1:33">
      <c r="A1530" s="14" t="s">
        <v>187</v>
      </c>
      <c r="B1530" s="16">
        <v>2017</v>
      </c>
      <c r="C1530" s="16">
        <v>19</v>
      </c>
      <c r="D1530" s="14" t="s">
        <v>80</v>
      </c>
      <c r="E1530" s="16">
        <v>85</v>
      </c>
      <c r="F1530" s="14" t="s">
        <v>128</v>
      </c>
      <c r="G1530" s="16">
        <v>41</v>
      </c>
      <c r="H1530" s="14" t="s">
        <v>186</v>
      </c>
      <c r="I1530" s="16">
        <v>2</v>
      </c>
      <c r="J1530" s="14" t="s">
        <v>83</v>
      </c>
      <c r="K1530" s="14" t="s">
        <v>84</v>
      </c>
      <c r="L1530" s="14" t="s">
        <v>85</v>
      </c>
      <c r="M1530" s="23">
        <v>0.75</v>
      </c>
      <c r="N1530" s="16">
        <v>164</v>
      </c>
      <c r="O1530" s="16">
        <v>145</v>
      </c>
      <c r="P1530" s="16">
        <v>30</v>
      </c>
      <c r="Q1530" s="16">
        <v>236</v>
      </c>
      <c r="R1530" s="16">
        <v>44</v>
      </c>
      <c r="S1530" s="14" t="s">
        <v>86</v>
      </c>
      <c r="T1530" s="16">
        <v>21545</v>
      </c>
      <c r="U1530" s="16">
        <v>0</v>
      </c>
      <c r="V1530" s="18">
        <v>11993109</v>
      </c>
      <c r="W1530" s="18">
        <v>648129</v>
      </c>
      <c r="X1530" s="18">
        <v>416759</v>
      </c>
      <c r="Y1530" s="18">
        <v>0</v>
      </c>
      <c r="Z1530" s="18">
        <v>0</v>
      </c>
      <c r="AA1530" s="18">
        <v>0</v>
      </c>
      <c r="AB1530" s="18">
        <v>79968</v>
      </c>
      <c r="AC1530" s="23">
        <v>0.12</v>
      </c>
      <c r="AD1530" s="14" t="str">
        <f>IF(E1530=113,"Linn","Iowa ex-Linn")</f>
        <v>Iowa ex-Linn</v>
      </c>
      <c r="AE1530" s="23">
        <f>IFERROR(AB1530/W1530,"N/M")</f>
        <v>0.12338284508176613</v>
      </c>
      <c r="AF1530" s="14" t="str">
        <f>B1530&amp;"|"&amp;TEXT(E1530,"000")&amp;"|"&amp;TEXT(M1530,"0.0000")</f>
        <v>2017|085|0.7500</v>
      </c>
      <c r="AG1530" s="22" t="str">
        <f>IF(AND(B1530&gt;=2015,B1530&lt;=2024,C1530=19,G1530=41,I1530=2,K1530="A",L1530="RBUP",M1530&gt;=0.5,M1530&lt;=0.85),"IN","OUT")</f>
        <v>IN</v>
      </c>
    </row>
    <row r="1531" spans="1:33">
      <c r="A1531" s="14" t="s">
        <v>187</v>
      </c>
      <c r="B1531" s="16">
        <v>2017</v>
      </c>
      <c r="C1531" s="16">
        <v>19</v>
      </c>
      <c r="D1531" s="14" t="s">
        <v>80</v>
      </c>
      <c r="E1531" s="16">
        <v>85</v>
      </c>
      <c r="F1531" s="14" t="s">
        <v>128</v>
      </c>
      <c r="G1531" s="16">
        <v>41</v>
      </c>
      <c r="H1531" s="14" t="s">
        <v>186</v>
      </c>
      <c r="I1531" s="16">
        <v>2</v>
      </c>
      <c r="J1531" s="14" t="s">
        <v>83</v>
      </c>
      <c r="K1531" s="14" t="s">
        <v>84</v>
      </c>
      <c r="L1531" s="14" t="s">
        <v>85</v>
      </c>
      <c r="M1531" s="23">
        <v>0.8</v>
      </c>
      <c r="N1531" s="16">
        <v>302</v>
      </c>
      <c r="O1531" s="16">
        <v>256</v>
      </c>
      <c r="P1531" s="16">
        <v>49</v>
      </c>
      <c r="Q1531" s="16">
        <v>663</v>
      </c>
      <c r="R1531" s="16">
        <v>108</v>
      </c>
      <c r="S1531" s="14" t="s">
        <v>86</v>
      </c>
      <c r="T1531" s="16">
        <v>69767</v>
      </c>
      <c r="U1531" s="16">
        <v>0</v>
      </c>
      <c r="V1531" s="18">
        <v>41863247</v>
      </c>
      <c r="W1531" s="18">
        <v>2796243</v>
      </c>
      <c r="X1531" s="18">
        <v>1578034</v>
      </c>
      <c r="Y1531" s="18">
        <v>0</v>
      </c>
      <c r="Z1531" s="18">
        <v>0</v>
      </c>
      <c r="AA1531" s="18">
        <v>0</v>
      </c>
      <c r="AB1531" s="18">
        <v>408558</v>
      </c>
      <c r="AC1531" s="23">
        <v>0.15</v>
      </c>
      <c r="AD1531" s="14" t="str">
        <f>IF(E1531=113,"Linn","Iowa ex-Linn")</f>
        <v>Iowa ex-Linn</v>
      </c>
      <c r="AE1531" s="23">
        <f>IFERROR(AB1531/W1531,"N/M")</f>
        <v>0.1461096192283718</v>
      </c>
      <c r="AF1531" s="14" t="str">
        <f>B1531&amp;"|"&amp;TEXT(E1531,"000")&amp;"|"&amp;TEXT(M1531,"0.0000")</f>
        <v>2017|085|0.8000</v>
      </c>
      <c r="AG1531" s="22" t="str">
        <f>IF(AND(B1531&gt;=2015,B1531&lt;=2024,C1531=19,G1531=41,I1531=2,K1531="A",L1531="RBUP",M1531&gt;=0.5,M1531&lt;=0.85),"IN","OUT")</f>
        <v>IN</v>
      </c>
    </row>
    <row r="1532" spans="1:33">
      <c r="A1532" s="14" t="s">
        <v>187</v>
      </c>
      <c r="B1532" s="16">
        <v>2017</v>
      </c>
      <c r="C1532" s="16">
        <v>19</v>
      </c>
      <c r="D1532" s="14" t="s">
        <v>80</v>
      </c>
      <c r="E1532" s="16">
        <v>85</v>
      </c>
      <c r="F1532" s="14" t="s">
        <v>128</v>
      </c>
      <c r="G1532" s="16">
        <v>41</v>
      </c>
      <c r="H1532" s="14" t="s">
        <v>186</v>
      </c>
      <c r="I1532" s="16">
        <v>2</v>
      </c>
      <c r="J1532" s="14" t="s">
        <v>83</v>
      </c>
      <c r="K1532" s="14" t="s">
        <v>84</v>
      </c>
      <c r="L1532" s="14" t="s">
        <v>85</v>
      </c>
      <c r="M1532" s="23">
        <v>0.85</v>
      </c>
      <c r="N1532" s="16">
        <v>281</v>
      </c>
      <c r="O1532" s="16">
        <v>242</v>
      </c>
      <c r="P1532" s="16">
        <v>59</v>
      </c>
      <c r="Q1532" s="16">
        <v>457</v>
      </c>
      <c r="R1532" s="16">
        <v>120</v>
      </c>
      <c r="S1532" s="14" t="s">
        <v>86</v>
      </c>
      <c r="T1532" s="16">
        <v>64146</v>
      </c>
      <c r="U1532" s="16">
        <v>0</v>
      </c>
      <c r="V1532" s="18">
        <v>40308191</v>
      </c>
      <c r="W1532" s="18">
        <v>3152449</v>
      </c>
      <c r="X1532" s="18">
        <v>1463987</v>
      </c>
      <c r="Y1532" s="18">
        <v>0</v>
      </c>
      <c r="Z1532" s="18">
        <v>0</v>
      </c>
      <c r="AA1532" s="18">
        <v>0</v>
      </c>
      <c r="AB1532" s="18">
        <v>569189</v>
      </c>
      <c r="AC1532" s="23">
        <v>0.18</v>
      </c>
      <c r="AD1532" s="14" t="str">
        <f>IF(E1532=113,"Linn","Iowa ex-Linn")</f>
        <v>Iowa ex-Linn</v>
      </c>
      <c r="AE1532" s="23">
        <f>IFERROR(AB1532/W1532,"N/M")</f>
        <v>0.18055454663977116</v>
      </c>
      <c r="AF1532" s="14" t="str">
        <f>B1532&amp;"|"&amp;TEXT(E1532,"000")&amp;"|"&amp;TEXT(M1532,"0.0000")</f>
        <v>2017|085|0.8500</v>
      </c>
      <c r="AG1532" s="22" t="str">
        <f>IF(AND(B1532&gt;=2015,B1532&lt;=2024,C1532=19,G1532=41,I1532=2,K1532="A",L1532="RBUP",M1532&gt;=0.5,M1532&lt;=0.85),"IN","OUT")</f>
        <v>IN</v>
      </c>
    </row>
    <row r="1533" spans="1:33">
      <c r="A1533" s="14" t="s">
        <v>187</v>
      </c>
      <c r="B1533" s="16">
        <v>2017</v>
      </c>
      <c r="C1533" s="16">
        <v>19</v>
      </c>
      <c r="D1533" s="14" t="s">
        <v>80</v>
      </c>
      <c r="E1533" s="16">
        <v>87</v>
      </c>
      <c r="F1533" s="14" t="s">
        <v>129</v>
      </c>
      <c r="G1533" s="16">
        <v>41</v>
      </c>
      <c r="H1533" s="14" t="s">
        <v>186</v>
      </c>
      <c r="I1533" s="16">
        <v>2</v>
      </c>
      <c r="J1533" s="14" t="s">
        <v>83</v>
      </c>
      <c r="K1533" s="14" t="s">
        <v>84</v>
      </c>
      <c r="L1533" s="14" t="s">
        <v>85</v>
      </c>
      <c r="M1533" s="23">
        <v>0.5</v>
      </c>
      <c r="N1533" s="16">
        <v>1</v>
      </c>
      <c r="O1533" s="16">
        <v>1</v>
      </c>
      <c r="P1533" s="16">
        <v>0</v>
      </c>
      <c r="Q1533" s="16">
        <v>2</v>
      </c>
      <c r="R1533" s="16">
        <v>0</v>
      </c>
      <c r="S1533" s="14" t="s">
        <v>86</v>
      </c>
      <c r="T1533" s="16">
        <v>173</v>
      </c>
      <c r="U1533" s="16">
        <v>0</v>
      </c>
      <c r="V1533" s="18">
        <v>55222</v>
      </c>
      <c r="W1533" s="18">
        <v>1218</v>
      </c>
      <c r="X1533" s="18">
        <v>816</v>
      </c>
      <c r="Y1533" s="18">
        <v>0</v>
      </c>
      <c r="Z1533" s="18">
        <v>0</v>
      </c>
      <c r="AA1533" s="18">
        <v>0</v>
      </c>
      <c r="AB1533" s="18">
        <v>0</v>
      </c>
      <c r="AC1533" s="23">
        <v>0</v>
      </c>
      <c r="AD1533" s="14" t="str">
        <f>IF(E1533=113,"Linn","Iowa ex-Linn")</f>
        <v>Iowa ex-Linn</v>
      </c>
      <c r="AE1533" s="23">
        <f>IFERROR(AB1533/W1533,"N/M")</f>
        <v>0.0</v>
      </c>
      <c r="AF1533" s="14" t="str">
        <f>B1533&amp;"|"&amp;TEXT(E1533,"000")&amp;"|"&amp;TEXT(M1533,"0.0000")</f>
        <v>2017|087|0.5000</v>
      </c>
      <c r="AG1533" s="22" t="str">
        <f>IF(AND(B1533&gt;=2015,B1533&lt;=2024,C1533=19,G1533=41,I1533=2,K1533="A",L1533="RBUP",M1533&gt;=0.5,M1533&lt;=0.85),"IN","OUT")</f>
        <v>IN</v>
      </c>
    </row>
    <row r="1534" spans="1:33">
      <c r="A1534" s="14" t="s">
        <v>187</v>
      </c>
      <c r="B1534" s="16">
        <v>2017</v>
      </c>
      <c r="C1534" s="16">
        <v>19</v>
      </c>
      <c r="D1534" s="14" t="s">
        <v>80</v>
      </c>
      <c r="E1534" s="16">
        <v>87</v>
      </c>
      <c r="F1534" s="14" t="s">
        <v>129</v>
      </c>
      <c r="G1534" s="16">
        <v>41</v>
      </c>
      <c r="H1534" s="14" t="s">
        <v>186</v>
      </c>
      <c r="I1534" s="16">
        <v>2</v>
      </c>
      <c r="J1534" s="14" t="s">
        <v>83</v>
      </c>
      <c r="K1534" s="14" t="s">
        <v>84</v>
      </c>
      <c r="L1534" s="14" t="s">
        <v>85</v>
      </c>
      <c r="M1534" s="23">
        <v>0.55</v>
      </c>
      <c r="N1534" s="16">
        <v>3</v>
      </c>
      <c r="O1534" s="16">
        <v>3</v>
      </c>
      <c r="P1534" s="16">
        <v>0</v>
      </c>
      <c r="Q1534" s="16">
        <v>3</v>
      </c>
      <c r="R1534" s="16">
        <v>0</v>
      </c>
      <c r="S1534" s="14" t="s">
        <v>86</v>
      </c>
      <c r="T1534" s="16">
        <v>285</v>
      </c>
      <c r="U1534" s="16">
        <v>0</v>
      </c>
      <c r="V1534" s="18">
        <v>99388</v>
      </c>
      <c r="W1534" s="18">
        <v>1980</v>
      </c>
      <c r="X1534" s="18">
        <v>1458</v>
      </c>
      <c r="Y1534" s="18">
        <v>0</v>
      </c>
      <c r="Z1534" s="18">
        <v>0</v>
      </c>
      <c r="AA1534" s="18">
        <v>0</v>
      </c>
      <c r="AB1534" s="18">
        <v>0</v>
      </c>
      <c r="AC1534" s="23">
        <v>0</v>
      </c>
      <c r="AD1534" s="14" t="str">
        <f>IF(E1534=113,"Linn","Iowa ex-Linn")</f>
        <v>Iowa ex-Linn</v>
      </c>
      <c r="AE1534" s="23">
        <f>IFERROR(AB1534/W1534,"N/M")</f>
        <v>0.0</v>
      </c>
      <c r="AF1534" s="14" t="str">
        <f>B1534&amp;"|"&amp;TEXT(E1534,"000")&amp;"|"&amp;TEXT(M1534,"0.0000")</f>
        <v>2017|087|0.5500</v>
      </c>
      <c r="AG1534" s="22" t="str">
        <f>IF(AND(B1534&gt;=2015,B1534&lt;=2024,C1534=19,G1534=41,I1534=2,K1534="A",L1534="RBUP",M1534&gt;=0.5,M1534&lt;=0.85),"IN","OUT")</f>
        <v>IN</v>
      </c>
    </row>
    <row r="1535" spans="1:33">
      <c r="A1535" s="14" t="s">
        <v>187</v>
      </c>
      <c r="B1535" s="16">
        <v>2017</v>
      </c>
      <c r="C1535" s="16">
        <v>19</v>
      </c>
      <c r="D1535" s="14" t="s">
        <v>80</v>
      </c>
      <c r="E1535" s="16">
        <v>87</v>
      </c>
      <c r="F1535" s="14" t="s">
        <v>129</v>
      </c>
      <c r="G1535" s="16">
        <v>41</v>
      </c>
      <c r="H1535" s="14" t="s">
        <v>186</v>
      </c>
      <c r="I1535" s="16">
        <v>2</v>
      </c>
      <c r="J1535" s="14" t="s">
        <v>83</v>
      </c>
      <c r="K1535" s="14" t="s">
        <v>84</v>
      </c>
      <c r="L1535" s="14" t="s">
        <v>85</v>
      </c>
      <c r="M1535" s="23">
        <v>0.6</v>
      </c>
      <c r="N1535" s="16">
        <v>4</v>
      </c>
      <c r="O1535" s="16">
        <v>1</v>
      </c>
      <c r="P1535" s="16">
        <v>0</v>
      </c>
      <c r="Q1535" s="16">
        <v>1</v>
      </c>
      <c r="R1535" s="16">
        <v>0</v>
      </c>
      <c r="S1535" s="14" t="s">
        <v>86</v>
      </c>
      <c r="T1535" s="16">
        <v>253</v>
      </c>
      <c r="U1535" s="16">
        <v>0</v>
      </c>
      <c r="V1535" s="18">
        <v>128998</v>
      </c>
      <c r="W1535" s="18">
        <v>3459</v>
      </c>
      <c r="X1535" s="18">
        <v>2767</v>
      </c>
      <c r="Y1535" s="18">
        <v>0</v>
      </c>
      <c r="Z1535" s="18">
        <v>0</v>
      </c>
      <c r="AA1535" s="18">
        <v>0</v>
      </c>
      <c r="AB1535" s="18">
        <v>0</v>
      </c>
      <c r="AC1535" s="23">
        <v>0</v>
      </c>
      <c r="AD1535" s="14" t="str">
        <f>IF(E1535=113,"Linn","Iowa ex-Linn")</f>
        <v>Iowa ex-Linn</v>
      </c>
      <c r="AE1535" s="23">
        <f>IFERROR(AB1535/W1535,"N/M")</f>
        <v>0.0</v>
      </c>
      <c r="AF1535" s="14" t="str">
        <f>B1535&amp;"|"&amp;TEXT(E1535,"000")&amp;"|"&amp;TEXT(M1535,"0.0000")</f>
        <v>2017|087|0.6000</v>
      </c>
      <c r="AG1535" s="22" t="str">
        <f>IF(AND(B1535&gt;=2015,B1535&lt;=2024,C1535=19,G1535=41,I1535=2,K1535="A",L1535="RBUP",M1535&gt;=0.5,M1535&lt;=0.85),"IN","OUT")</f>
        <v>IN</v>
      </c>
    </row>
    <row r="1536" spans="1:33">
      <c r="A1536" s="14" t="s">
        <v>187</v>
      </c>
      <c r="B1536" s="16">
        <v>2017</v>
      </c>
      <c r="C1536" s="16">
        <v>19</v>
      </c>
      <c r="D1536" s="14" t="s">
        <v>80</v>
      </c>
      <c r="E1536" s="16">
        <v>87</v>
      </c>
      <c r="F1536" s="14" t="s">
        <v>129</v>
      </c>
      <c r="G1536" s="16">
        <v>41</v>
      </c>
      <c r="H1536" s="14" t="s">
        <v>186</v>
      </c>
      <c r="I1536" s="16">
        <v>2</v>
      </c>
      <c r="J1536" s="14" t="s">
        <v>83</v>
      </c>
      <c r="K1536" s="14" t="s">
        <v>84</v>
      </c>
      <c r="L1536" s="14" t="s">
        <v>85</v>
      </c>
      <c r="M1536" s="23">
        <v>0.65</v>
      </c>
      <c r="N1536" s="16">
        <v>2</v>
      </c>
      <c r="O1536" s="16">
        <v>1</v>
      </c>
      <c r="P1536" s="16">
        <v>0</v>
      </c>
      <c r="Q1536" s="16">
        <v>1</v>
      </c>
      <c r="R1536" s="16">
        <v>0</v>
      </c>
      <c r="S1536" s="14" t="s">
        <v>86</v>
      </c>
      <c r="T1536" s="16">
        <v>45</v>
      </c>
      <c r="U1536" s="16">
        <v>0</v>
      </c>
      <c r="V1536" s="18">
        <v>15192</v>
      </c>
      <c r="W1536" s="18">
        <v>573</v>
      </c>
      <c r="X1536" s="18">
        <v>338</v>
      </c>
      <c r="Y1536" s="18">
        <v>0</v>
      </c>
      <c r="Z1536" s="18">
        <v>0</v>
      </c>
      <c r="AA1536" s="18">
        <v>0</v>
      </c>
      <c r="AB1536" s="18">
        <v>0</v>
      </c>
      <c r="AC1536" s="23">
        <v>0</v>
      </c>
      <c r="AD1536" s="14" t="str">
        <f>IF(E1536=113,"Linn","Iowa ex-Linn")</f>
        <v>Iowa ex-Linn</v>
      </c>
      <c r="AE1536" s="23">
        <f>IFERROR(AB1536/W1536,"N/M")</f>
        <v>0.0</v>
      </c>
      <c r="AF1536" s="14" t="str">
        <f>B1536&amp;"|"&amp;TEXT(E1536,"000")&amp;"|"&amp;TEXT(M1536,"0.0000")</f>
        <v>2017|087|0.6500</v>
      </c>
      <c r="AG1536" s="22" t="str">
        <f>IF(AND(B1536&gt;=2015,B1536&lt;=2024,C1536=19,G1536=41,I1536=2,K1536="A",L1536="RBUP",M1536&gt;=0.5,M1536&lt;=0.85),"IN","OUT")</f>
        <v>IN</v>
      </c>
    </row>
    <row r="1537" spans="1:33">
      <c r="A1537" s="14" t="s">
        <v>187</v>
      </c>
      <c r="B1537" s="16">
        <v>2017</v>
      </c>
      <c r="C1537" s="16">
        <v>19</v>
      </c>
      <c r="D1537" s="14" t="s">
        <v>80</v>
      </c>
      <c r="E1537" s="16">
        <v>87</v>
      </c>
      <c r="F1537" s="14" t="s">
        <v>129</v>
      </c>
      <c r="G1537" s="16">
        <v>41</v>
      </c>
      <c r="H1537" s="14" t="s">
        <v>186</v>
      </c>
      <c r="I1537" s="16">
        <v>2</v>
      </c>
      <c r="J1537" s="14" t="s">
        <v>83</v>
      </c>
      <c r="K1537" s="14" t="s">
        <v>84</v>
      </c>
      <c r="L1537" s="14" t="s">
        <v>85</v>
      </c>
      <c r="M1537" s="23">
        <v>0.7</v>
      </c>
      <c r="N1537" s="16">
        <v>23</v>
      </c>
      <c r="O1537" s="16">
        <v>16</v>
      </c>
      <c r="P1537" s="16">
        <v>3</v>
      </c>
      <c r="Q1537" s="16">
        <v>21</v>
      </c>
      <c r="R1537" s="16">
        <v>3</v>
      </c>
      <c r="S1537" s="14" t="s">
        <v>86</v>
      </c>
      <c r="T1537" s="16">
        <v>867</v>
      </c>
      <c r="U1537" s="16">
        <v>0</v>
      </c>
      <c r="V1537" s="18">
        <v>374879</v>
      </c>
      <c r="W1537" s="18">
        <v>33094</v>
      </c>
      <c r="X1537" s="18">
        <v>19526</v>
      </c>
      <c r="Y1537" s="18">
        <v>0</v>
      </c>
      <c r="Z1537" s="18">
        <v>0</v>
      </c>
      <c r="AA1537" s="18">
        <v>0</v>
      </c>
      <c r="AB1537" s="18">
        <v>7482</v>
      </c>
      <c r="AC1537" s="23">
        <v>0.23</v>
      </c>
      <c r="AD1537" s="14" t="str">
        <f>IF(E1537=113,"Linn","Iowa ex-Linn")</f>
        <v>Iowa ex-Linn</v>
      </c>
      <c r="AE1537" s="23">
        <f>IFERROR(AB1537/W1537,"N/M")</f>
        <v>0.22608327793557745</v>
      </c>
      <c r="AF1537" s="14" t="str">
        <f>B1537&amp;"|"&amp;TEXT(E1537,"000")&amp;"|"&amp;TEXT(M1537,"0.0000")</f>
        <v>2017|087|0.7000</v>
      </c>
      <c r="AG1537" s="22" t="str">
        <f>IF(AND(B1537&gt;=2015,B1537&lt;=2024,C1537=19,G1537=41,I1537=2,K1537="A",L1537="RBUP",M1537&gt;=0.5,M1537&lt;=0.85),"IN","OUT")</f>
        <v>IN</v>
      </c>
    </row>
    <row r="1538" spans="1:33">
      <c r="A1538" s="14" t="s">
        <v>187</v>
      </c>
      <c r="B1538" s="16">
        <v>2017</v>
      </c>
      <c r="C1538" s="16">
        <v>19</v>
      </c>
      <c r="D1538" s="14" t="s">
        <v>80</v>
      </c>
      <c r="E1538" s="16">
        <v>87</v>
      </c>
      <c r="F1538" s="14" t="s">
        <v>129</v>
      </c>
      <c r="G1538" s="16">
        <v>41</v>
      </c>
      <c r="H1538" s="14" t="s">
        <v>186</v>
      </c>
      <c r="I1538" s="16">
        <v>2</v>
      </c>
      <c r="J1538" s="14" t="s">
        <v>83</v>
      </c>
      <c r="K1538" s="14" t="s">
        <v>84</v>
      </c>
      <c r="L1538" s="14" t="s">
        <v>85</v>
      </c>
      <c r="M1538" s="23">
        <v>0.75</v>
      </c>
      <c r="N1538" s="16">
        <v>173</v>
      </c>
      <c r="O1538" s="16">
        <v>138</v>
      </c>
      <c r="P1538" s="16">
        <v>20</v>
      </c>
      <c r="Q1538" s="16">
        <v>185</v>
      </c>
      <c r="R1538" s="16">
        <v>26</v>
      </c>
      <c r="S1538" s="14" t="s">
        <v>86</v>
      </c>
      <c r="T1538" s="16">
        <v>15095</v>
      </c>
      <c r="U1538" s="16">
        <v>0</v>
      </c>
      <c r="V1538" s="18">
        <v>7880235</v>
      </c>
      <c r="W1538" s="18">
        <v>485145</v>
      </c>
      <c r="X1538" s="18">
        <v>330162</v>
      </c>
      <c r="Y1538" s="18">
        <v>0</v>
      </c>
      <c r="Z1538" s="18">
        <v>0</v>
      </c>
      <c r="AA1538" s="18">
        <v>0</v>
      </c>
      <c r="AB1538" s="18">
        <v>62101</v>
      </c>
      <c r="AC1538" s="23">
        <v>0.13</v>
      </c>
      <c r="AD1538" s="14" t="str">
        <f>IF(E1538=113,"Linn","Iowa ex-Linn")</f>
        <v>Iowa ex-Linn</v>
      </c>
      <c r="AE1538" s="23">
        <f>IFERROR(AB1538/W1538,"N/M")</f>
        <v>0.12800502942419276</v>
      </c>
      <c r="AF1538" s="14" t="str">
        <f>B1538&amp;"|"&amp;TEXT(E1538,"000")&amp;"|"&amp;TEXT(M1538,"0.0000")</f>
        <v>2017|087|0.7500</v>
      </c>
      <c r="AG1538" s="22" t="str">
        <f>IF(AND(B1538&gt;=2015,B1538&lt;=2024,C1538=19,G1538=41,I1538=2,K1538="A",L1538="RBUP",M1538&gt;=0.5,M1538&lt;=0.85),"IN","OUT")</f>
        <v>IN</v>
      </c>
    </row>
    <row r="1539" spans="1:33">
      <c r="A1539" s="14" t="s">
        <v>187</v>
      </c>
      <c r="B1539" s="16">
        <v>2017</v>
      </c>
      <c r="C1539" s="16">
        <v>19</v>
      </c>
      <c r="D1539" s="14" t="s">
        <v>80</v>
      </c>
      <c r="E1539" s="16">
        <v>87</v>
      </c>
      <c r="F1539" s="14" t="s">
        <v>129</v>
      </c>
      <c r="G1539" s="16">
        <v>41</v>
      </c>
      <c r="H1539" s="14" t="s">
        <v>186</v>
      </c>
      <c r="I1539" s="16">
        <v>2</v>
      </c>
      <c r="J1539" s="14" t="s">
        <v>83</v>
      </c>
      <c r="K1539" s="14" t="s">
        <v>84</v>
      </c>
      <c r="L1539" s="14" t="s">
        <v>85</v>
      </c>
      <c r="M1539" s="23">
        <v>0.8</v>
      </c>
      <c r="N1539" s="16">
        <v>251</v>
      </c>
      <c r="O1539" s="16">
        <v>200</v>
      </c>
      <c r="P1539" s="16">
        <v>31</v>
      </c>
      <c r="Q1539" s="16">
        <v>278</v>
      </c>
      <c r="R1539" s="16">
        <v>35</v>
      </c>
      <c r="S1539" s="14" t="s">
        <v>86</v>
      </c>
      <c r="T1539" s="16">
        <v>33513</v>
      </c>
      <c r="U1539" s="16">
        <v>0</v>
      </c>
      <c r="V1539" s="18">
        <v>19475898</v>
      </c>
      <c r="W1539" s="18">
        <v>1490069</v>
      </c>
      <c r="X1539" s="18">
        <v>920418</v>
      </c>
      <c r="Y1539" s="18">
        <v>0</v>
      </c>
      <c r="Z1539" s="18">
        <v>0</v>
      </c>
      <c r="AA1539" s="18">
        <v>0</v>
      </c>
      <c r="AB1539" s="18">
        <v>218482</v>
      </c>
      <c r="AC1539" s="23">
        <v>0.15</v>
      </c>
      <c r="AD1539" s="14" t="str">
        <f>IF(E1539=113,"Linn","Iowa ex-Linn")</f>
        <v>Iowa ex-Linn</v>
      </c>
      <c r="AE1539" s="23">
        <f>IFERROR(AB1539/W1539,"N/M")</f>
        <v>0.1466254247286535</v>
      </c>
      <c r="AF1539" s="14" t="str">
        <f>B1539&amp;"|"&amp;TEXT(E1539,"000")&amp;"|"&amp;TEXT(M1539,"0.0000")</f>
        <v>2017|087|0.8000</v>
      </c>
      <c r="AG1539" s="22" t="str">
        <f>IF(AND(B1539&gt;=2015,B1539&lt;=2024,C1539=19,G1539=41,I1539=2,K1539="A",L1539="RBUP",M1539&gt;=0.5,M1539&lt;=0.85),"IN","OUT")</f>
        <v>IN</v>
      </c>
    </row>
    <row r="1540" spans="1:33">
      <c r="A1540" s="14" t="s">
        <v>187</v>
      </c>
      <c r="B1540" s="16">
        <v>2017</v>
      </c>
      <c r="C1540" s="16">
        <v>19</v>
      </c>
      <c r="D1540" s="14" t="s">
        <v>80</v>
      </c>
      <c r="E1540" s="16">
        <v>87</v>
      </c>
      <c r="F1540" s="14" t="s">
        <v>129</v>
      </c>
      <c r="G1540" s="16">
        <v>41</v>
      </c>
      <c r="H1540" s="14" t="s">
        <v>186</v>
      </c>
      <c r="I1540" s="16">
        <v>2</v>
      </c>
      <c r="J1540" s="14" t="s">
        <v>83</v>
      </c>
      <c r="K1540" s="14" t="s">
        <v>84</v>
      </c>
      <c r="L1540" s="14" t="s">
        <v>85</v>
      </c>
      <c r="M1540" s="23">
        <v>0.85</v>
      </c>
      <c r="N1540" s="16">
        <v>82</v>
      </c>
      <c r="O1540" s="16">
        <v>64</v>
      </c>
      <c r="P1540" s="16">
        <v>15</v>
      </c>
      <c r="Q1540" s="16">
        <v>112</v>
      </c>
      <c r="R1540" s="16">
        <v>25</v>
      </c>
      <c r="S1540" s="14" t="s">
        <v>86</v>
      </c>
      <c r="T1540" s="16">
        <v>12982</v>
      </c>
      <c r="U1540" s="16">
        <v>0</v>
      </c>
      <c r="V1540" s="18">
        <v>7779411</v>
      </c>
      <c r="W1540" s="18">
        <v>741756</v>
      </c>
      <c r="X1540" s="18">
        <v>352742</v>
      </c>
      <c r="Y1540" s="18">
        <v>0</v>
      </c>
      <c r="Z1540" s="18">
        <v>0</v>
      </c>
      <c r="AA1540" s="18">
        <v>0</v>
      </c>
      <c r="AB1540" s="18">
        <v>296404</v>
      </c>
      <c r="AC1540" s="23">
        <v>0.4</v>
      </c>
      <c r="AD1540" s="14" t="str">
        <f>IF(E1540=113,"Linn","Iowa ex-Linn")</f>
        <v>Iowa ex-Linn</v>
      </c>
      <c r="AE1540" s="23">
        <f>IFERROR(AB1540/W1540,"N/M")</f>
        <v>0.39959771137678696</v>
      </c>
      <c r="AF1540" s="14" t="str">
        <f>B1540&amp;"|"&amp;TEXT(E1540,"000")&amp;"|"&amp;TEXT(M1540,"0.0000")</f>
        <v>2017|087|0.8500</v>
      </c>
      <c r="AG1540" s="22" t="str">
        <f>IF(AND(B1540&gt;=2015,B1540&lt;=2024,C1540=19,G1540=41,I1540=2,K1540="A",L1540="RBUP",M1540&gt;=0.5,M1540&lt;=0.85),"IN","OUT")</f>
        <v>IN</v>
      </c>
    </row>
    <row r="1541" spans="1:33">
      <c r="A1541" s="14" t="s">
        <v>187</v>
      </c>
      <c r="B1541" s="16">
        <v>2017</v>
      </c>
      <c r="C1541" s="16">
        <v>19</v>
      </c>
      <c r="D1541" s="14" t="s">
        <v>80</v>
      </c>
      <c r="E1541" s="16">
        <v>89</v>
      </c>
      <c r="F1541" s="14" t="s">
        <v>130</v>
      </c>
      <c r="G1541" s="16">
        <v>41</v>
      </c>
      <c r="H1541" s="14" t="s">
        <v>186</v>
      </c>
      <c r="I1541" s="16">
        <v>2</v>
      </c>
      <c r="J1541" s="14" t="s">
        <v>83</v>
      </c>
      <c r="K1541" s="14" t="s">
        <v>84</v>
      </c>
      <c r="L1541" s="14" t="s">
        <v>85</v>
      </c>
      <c r="M1541" s="23">
        <v>0.5</v>
      </c>
      <c r="N1541" s="16">
        <v>1</v>
      </c>
      <c r="O1541" s="16">
        <v>1</v>
      </c>
      <c r="P1541" s="16">
        <v>0</v>
      </c>
      <c r="Q1541" s="16">
        <v>1</v>
      </c>
      <c r="R1541" s="16">
        <v>0</v>
      </c>
      <c r="S1541" s="14" t="s">
        <v>86</v>
      </c>
      <c r="T1541" s="16">
        <v>50</v>
      </c>
      <c r="U1541" s="16">
        <v>0</v>
      </c>
      <c r="V1541" s="18">
        <v>16236</v>
      </c>
      <c r="W1541" s="18">
        <v>123</v>
      </c>
      <c r="X1541" s="18">
        <v>82</v>
      </c>
      <c r="Y1541" s="18">
        <v>0</v>
      </c>
      <c r="Z1541" s="18">
        <v>0</v>
      </c>
      <c r="AA1541" s="18">
        <v>0</v>
      </c>
      <c r="AB1541" s="18">
        <v>0</v>
      </c>
      <c r="AC1541" s="23">
        <v>0</v>
      </c>
      <c r="AD1541" s="14" t="str">
        <f>IF(E1541=113,"Linn","Iowa ex-Linn")</f>
        <v>Iowa ex-Linn</v>
      </c>
      <c r="AE1541" s="23">
        <f>IFERROR(AB1541/W1541,"N/M")</f>
        <v>0.0</v>
      </c>
      <c r="AF1541" s="14" t="str">
        <f>B1541&amp;"|"&amp;TEXT(E1541,"000")&amp;"|"&amp;TEXT(M1541,"0.0000")</f>
        <v>2017|089|0.5000</v>
      </c>
      <c r="AG1541" s="22" t="str">
        <f>IF(AND(B1541&gt;=2015,B1541&lt;=2024,C1541=19,G1541=41,I1541=2,K1541="A",L1541="RBUP",M1541&gt;=0.5,M1541&lt;=0.85),"IN","OUT")</f>
        <v>IN</v>
      </c>
    </row>
    <row r="1542" spans="1:33">
      <c r="A1542" s="14" t="s">
        <v>187</v>
      </c>
      <c r="B1542" s="16">
        <v>2017</v>
      </c>
      <c r="C1542" s="16">
        <v>19</v>
      </c>
      <c r="D1542" s="14" t="s">
        <v>80</v>
      </c>
      <c r="E1542" s="16">
        <v>89</v>
      </c>
      <c r="F1542" s="14" t="s">
        <v>130</v>
      </c>
      <c r="G1542" s="16">
        <v>41</v>
      </c>
      <c r="H1542" s="14" t="s">
        <v>186</v>
      </c>
      <c r="I1542" s="16">
        <v>2</v>
      </c>
      <c r="J1542" s="14" t="s">
        <v>83</v>
      </c>
      <c r="K1542" s="14" t="s">
        <v>84</v>
      </c>
      <c r="L1542" s="14" t="s">
        <v>85</v>
      </c>
      <c r="M1542" s="23">
        <v>0.6</v>
      </c>
      <c r="N1542" s="16">
        <v>1</v>
      </c>
      <c r="O1542" s="16">
        <v>1</v>
      </c>
      <c r="P1542" s="16">
        <v>0</v>
      </c>
      <c r="Q1542" s="16">
        <v>1</v>
      </c>
      <c r="R1542" s="16">
        <v>0</v>
      </c>
      <c r="S1542" s="14" t="s">
        <v>86</v>
      </c>
      <c r="T1542" s="16">
        <v>63</v>
      </c>
      <c r="U1542" s="16">
        <v>0</v>
      </c>
      <c r="V1542" s="18">
        <v>27516</v>
      </c>
      <c r="W1542" s="18">
        <v>420</v>
      </c>
      <c r="X1542" s="18">
        <v>269</v>
      </c>
      <c r="Y1542" s="18">
        <v>0</v>
      </c>
      <c r="Z1542" s="18">
        <v>0</v>
      </c>
      <c r="AA1542" s="18">
        <v>0</v>
      </c>
      <c r="AB1542" s="18">
        <v>0</v>
      </c>
      <c r="AC1542" s="23">
        <v>0</v>
      </c>
      <c r="AD1542" s="14" t="str">
        <f>IF(E1542=113,"Linn","Iowa ex-Linn")</f>
        <v>Iowa ex-Linn</v>
      </c>
      <c r="AE1542" s="23">
        <f>IFERROR(AB1542/W1542,"N/M")</f>
        <v>0.0</v>
      </c>
      <c r="AF1542" s="14" t="str">
        <f>B1542&amp;"|"&amp;TEXT(E1542,"000")&amp;"|"&amp;TEXT(M1542,"0.0000")</f>
        <v>2017|089|0.6000</v>
      </c>
      <c r="AG1542" s="22" t="str">
        <f>IF(AND(B1542&gt;=2015,B1542&lt;=2024,C1542=19,G1542=41,I1542=2,K1542="A",L1542="RBUP",M1542&gt;=0.5,M1542&lt;=0.85),"IN","OUT")</f>
        <v>IN</v>
      </c>
    </row>
    <row r="1543" spans="1:33">
      <c r="A1543" s="14" t="s">
        <v>187</v>
      </c>
      <c r="B1543" s="16">
        <v>2017</v>
      </c>
      <c r="C1543" s="16">
        <v>19</v>
      </c>
      <c r="D1543" s="14" t="s">
        <v>80</v>
      </c>
      <c r="E1543" s="16">
        <v>89</v>
      </c>
      <c r="F1543" s="14" t="s">
        <v>130</v>
      </c>
      <c r="G1543" s="16">
        <v>41</v>
      </c>
      <c r="H1543" s="14" t="s">
        <v>186</v>
      </c>
      <c r="I1543" s="16">
        <v>2</v>
      </c>
      <c r="J1543" s="14" t="s">
        <v>83</v>
      </c>
      <c r="K1543" s="14" t="s">
        <v>84</v>
      </c>
      <c r="L1543" s="14" t="s">
        <v>85</v>
      </c>
      <c r="M1543" s="23">
        <v>0.65</v>
      </c>
      <c r="N1543" s="16">
        <v>3</v>
      </c>
      <c r="O1543" s="16">
        <v>2</v>
      </c>
      <c r="P1543" s="16">
        <v>0</v>
      </c>
      <c r="Q1543" s="16">
        <v>3</v>
      </c>
      <c r="R1543" s="16">
        <v>0</v>
      </c>
      <c r="S1543" s="14" t="s">
        <v>86</v>
      </c>
      <c r="T1543" s="16">
        <v>197</v>
      </c>
      <c r="U1543" s="16">
        <v>0</v>
      </c>
      <c r="V1543" s="18">
        <v>90790</v>
      </c>
      <c r="W1543" s="18">
        <v>2199</v>
      </c>
      <c r="X1543" s="18">
        <v>1297</v>
      </c>
      <c r="Y1543" s="18">
        <v>0</v>
      </c>
      <c r="Z1543" s="18">
        <v>0</v>
      </c>
      <c r="AA1543" s="18">
        <v>0</v>
      </c>
      <c r="AB1543" s="18">
        <v>0</v>
      </c>
      <c r="AC1543" s="23">
        <v>0</v>
      </c>
      <c r="AD1543" s="14" t="str">
        <f>IF(E1543=113,"Linn","Iowa ex-Linn")</f>
        <v>Iowa ex-Linn</v>
      </c>
      <c r="AE1543" s="23">
        <f>IFERROR(AB1543/W1543,"N/M")</f>
        <v>0.0</v>
      </c>
      <c r="AF1543" s="14" t="str">
        <f>B1543&amp;"|"&amp;TEXT(E1543,"000")&amp;"|"&amp;TEXT(M1543,"0.0000")</f>
        <v>2017|089|0.6500</v>
      </c>
      <c r="AG1543" s="22" t="str">
        <f>IF(AND(B1543&gt;=2015,B1543&lt;=2024,C1543=19,G1543=41,I1543=2,K1543="A",L1543="RBUP",M1543&gt;=0.5,M1543&lt;=0.85),"IN","OUT")</f>
        <v>IN</v>
      </c>
    </row>
    <row r="1544" spans="1:33">
      <c r="A1544" s="14" t="s">
        <v>187</v>
      </c>
      <c r="B1544" s="16">
        <v>2017</v>
      </c>
      <c r="C1544" s="16">
        <v>19</v>
      </c>
      <c r="D1544" s="14" t="s">
        <v>80</v>
      </c>
      <c r="E1544" s="16">
        <v>89</v>
      </c>
      <c r="F1544" s="14" t="s">
        <v>130</v>
      </c>
      <c r="G1544" s="16">
        <v>41</v>
      </c>
      <c r="H1544" s="14" t="s">
        <v>186</v>
      </c>
      <c r="I1544" s="16">
        <v>2</v>
      </c>
      <c r="J1544" s="14" t="s">
        <v>83</v>
      </c>
      <c r="K1544" s="14" t="s">
        <v>84</v>
      </c>
      <c r="L1544" s="14" t="s">
        <v>85</v>
      </c>
      <c r="M1544" s="23">
        <v>0.7</v>
      </c>
      <c r="N1544" s="16">
        <v>24</v>
      </c>
      <c r="O1544" s="16">
        <v>21</v>
      </c>
      <c r="P1544" s="16">
        <v>0</v>
      </c>
      <c r="Q1544" s="16">
        <v>31</v>
      </c>
      <c r="R1544" s="16">
        <v>0</v>
      </c>
      <c r="S1544" s="14" t="s">
        <v>86</v>
      </c>
      <c r="T1544" s="16">
        <v>4035</v>
      </c>
      <c r="U1544" s="16">
        <v>0</v>
      </c>
      <c r="V1544" s="18">
        <v>2108053</v>
      </c>
      <c r="W1544" s="18">
        <v>66981</v>
      </c>
      <c r="X1544" s="18">
        <v>45455</v>
      </c>
      <c r="Y1544" s="18">
        <v>0</v>
      </c>
      <c r="Z1544" s="18">
        <v>0</v>
      </c>
      <c r="AA1544" s="18">
        <v>0</v>
      </c>
      <c r="AB1544" s="18">
        <v>0</v>
      </c>
      <c r="AC1544" s="23">
        <v>0</v>
      </c>
      <c r="AD1544" s="14" t="str">
        <f>IF(E1544=113,"Linn","Iowa ex-Linn")</f>
        <v>Iowa ex-Linn</v>
      </c>
      <c r="AE1544" s="23">
        <f>IFERROR(AB1544/W1544,"N/M")</f>
        <v>0.0</v>
      </c>
      <c r="AF1544" s="14" t="str">
        <f>B1544&amp;"|"&amp;TEXT(E1544,"000")&amp;"|"&amp;TEXT(M1544,"0.0000")</f>
        <v>2017|089|0.7000</v>
      </c>
      <c r="AG1544" s="22" t="str">
        <f>IF(AND(B1544&gt;=2015,B1544&lt;=2024,C1544=19,G1544=41,I1544=2,K1544="A",L1544="RBUP",M1544&gt;=0.5,M1544&lt;=0.85),"IN","OUT")</f>
        <v>IN</v>
      </c>
    </row>
    <row r="1545" spans="1:33">
      <c r="A1545" s="14" t="s">
        <v>187</v>
      </c>
      <c r="B1545" s="16">
        <v>2017</v>
      </c>
      <c r="C1545" s="16">
        <v>19</v>
      </c>
      <c r="D1545" s="14" t="s">
        <v>80</v>
      </c>
      <c r="E1545" s="16">
        <v>89</v>
      </c>
      <c r="F1545" s="14" t="s">
        <v>130</v>
      </c>
      <c r="G1545" s="16">
        <v>41</v>
      </c>
      <c r="H1545" s="14" t="s">
        <v>186</v>
      </c>
      <c r="I1545" s="16">
        <v>2</v>
      </c>
      <c r="J1545" s="14" t="s">
        <v>83</v>
      </c>
      <c r="K1545" s="14" t="s">
        <v>84</v>
      </c>
      <c r="L1545" s="14" t="s">
        <v>85</v>
      </c>
      <c r="M1545" s="23">
        <v>0.75</v>
      </c>
      <c r="N1545" s="16">
        <v>104</v>
      </c>
      <c r="O1545" s="16">
        <v>81</v>
      </c>
      <c r="P1545" s="16">
        <v>8</v>
      </c>
      <c r="Q1545" s="16">
        <v>106</v>
      </c>
      <c r="R1545" s="16">
        <v>9</v>
      </c>
      <c r="S1545" s="14" t="s">
        <v>86</v>
      </c>
      <c r="T1545" s="16">
        <v>18549</v>
      </c>
      <c r="U1545" s="16">
        <v>0</v>
      </c>
      <c r="V1545" s="18">
        <v>10553558</v>
      </c>
      <c r="W1545" s="18">
        <v>428652</v>
      </c>
      <c r="X1545" s="18">
        <v>295314</v>
      </c>
      <c r="Y1545" s="18">
        <v>0</v>
      </c>
      <c r="Z1545" s="18">
        <v>0</v>
      </c>
      <c r="AA1545" s="18">
        <v>0</v>
      </c>
      <c r="AB1545" s="18">
        <v>42701</v>
      </c>
      <c r="AC1545" s="23">
        <v>0.1</v>
      </c>
      <c r="AD1545" s="14" t="str">
        <f>IF(E1545=113,"Linn","Iowa ex-Linn")</f>
        <v>Iowa ex-Linn</v>
      </c>
      <c r="AE1545" s="23">
        <f>IFERROR(AB1545/W1545,"N/M")</f>
        <v>0.09961693868219441</v>
      </c>
      <c r="AF1545" s="14" t="str">
        <f>B1545&amp;"|"&amp;TEXT(E1545,"000")&amp;"|"&amp;TEXT(M1545,"0.0000")</f>
        <v>2017|089|0.7500</v>
      </c>
      <c r="AG1545" s="22" t="str">
        <f>IF(AND(B1545&gt;=2015,B1545&lt;=2024,C1545=19,G1545=41,I1545=2,K1545="A",L1545="RBUP",M1545&gt;=0.5,M1545&lt;=0.85),"IN","OUT")</f>
        <v>IN</v>
      </c>
    </row>
    <row r="1546" spans="1:33">
      <c r="A1546" s="14" t="s">
        <v>187</v>
      </c>
      <c r="B1546" s="16">
        <v>2017</v>
      </c>
      <c r="C1546" s="16">
        <v>19</v>
      </c>
      <c r="D1546" s="14" t="s">
        <v>80</v>
      </c>
      <c r="E1546" s="16">
        <v>89</v>
      </c>
      <c r="F1546" s="14" t="s">
        <v>130</v>
      </c>
      <c r="G1546" s="16">
        <v>41</v>
      </c>
      <c r="H1546" s="14" t="s">
        <v>186</v>
      </c>
      <c r="I1546" s="16">
        <v>2</v>
      </c>
      <c r="J1546" s="14" t="s">
        <v>83</v>
      </c>
      <c r="K1546" s="14" t="s">
        <v>84</v>
      </c>
      <c r="L1546" s="14" t="s">
        <v>85</v>
      </c>
      <c r="M1546" s="23">
        <v>0.8</v>
      </c>
      <c r="N1546" s="16">
        <v>253</v>
      </c>
      <c r="O1546" s="16">
        <v>206</v>
      </c>
      <c r="P1546" s="16">
        <v>11</v>
      </c>
      <c r="Q1546" s="16">
        <v>245</v>
      </c>
      <c r="R1546" s="16">
        <v>11</v>
      </c>
      <c r="S1546" s="14" t="s">
        <v>86</v>
      </c>
      <c r="T1546" s="16">
        <v>44768</v>
      </c>
      <c r="U1546" s="16">
        <v>0</v>
      </c>
      <c r="V1546" s="18">
        <v>27115574</v>
      </c>
      <c r="W1546" s="18">
        <v>1492164</v>
      </c>
      <c r="X1546" s="18">
        <v>949787</v>
      </c>
      <c r="Y1546" s="18">
        <v>0</v>
      </c>
      <c r="Z1546" s="18">
        <v>0</v>
      </c>
      <c r="AA1546" s="18">
        <v>0</v>
      </c>
      <c r="AB1546" s="18">
        <v>49880</v>
      </c>
      <c r="AC1546" s="23">
        <v>0.03</v>
      </c>
      <c r="AD1546" s="14" t="str">
        <f>IF(E1546=113,"Linn","Iowa ex-Linn")</f>
        <v>Iowa ex-Linn</v>
      </c>
      <c r="AE1546" s="23">
        <f>IFERROR(AB1546/W1546,"N/M")</f>
        <v>0.03342796100160572</v>
      </c>
      <c r="AF1546" s="14" t="str">
        <f>B1546&amp;"|"&amp;TEXT(E1546,"000")&amp;"|"&amp;TEXT(M1546,"0.0000")</f>
        <v>2017|089|0.8000</v>
      </c>
      <c r="AG1546" s="22" t="str">
        <f>IF(AND(B1546&gt;=2015,B1546&lt;=2024,C1546=19,G1546=41,I1546=2,K1546="A",L1546="RBUP",M1546&gt;=0.5,M1546&lt;=0.85),"IN","OUT")</f>
        <v>IN</v>
      </c>
    </row>
    <row r="1547" spans="1:33">
      <c r="A1547" s="14" t="s">
        <v>187</v>
      </c>
      <c r="B1547" s="16">
        <v>2017</v>
      </c>
      <c r="C1547" s="16">
        <v>19</v>
      </c>
      <c r="D1547" s="14" t="s">
        <v>80</v>
      </c>
      <c r="E1547" s="16">
        <v>89</v>
      </c>
      <c r="F1547" s="14" t="s">
        <v>130</v>
      </c>
      <c r="G1547" s="16">
        <v>41</v>
      </c>
      <c r="H1547" s="14" t="s">
        <v>186</v>
      </c>
      <c r="I1547" s="16">
        <v>2</v>
      </c>
      <c r="J1547" s="14" t="s">
        <v>83</v>
      </c>
      <c r="K1547" s="14" t="s">
        <v>84</v>
      </c>
      <c r="L1547" s="14" t="s">
        <v>85</v>
      </c>
      <c r="M1547" s="23">
        <v>0.85</v>
      </c>
      <c r="N1547" s="16">
        <v>200</v>
      </c>
      <c r="O1547" s="16">
        <v>172</v>
      </c>
      <c r="P1547" s="16">
        <v>19</v>
      </c>
      <c r="Q1547" s="16">
        <v>217</v>
      </c>
      <c r="R1547" s="16">
        <v>24</v>
      </c>
      <c r="S1547" s="14" t="s">
        <v>86</v>
      </c>
      <c r="T1547" s="16">
        <v>44989</v>
      </c>
      <c r="U1547" s="16">
        <v>0</v>
      </c>
      <c r="V1547" s="18">
        <v>28952316</v>
      </c>
      <c r="W1547" s="18">
        <v>1950265</v>
      </c>
      <c r="X1547" s="18">
        <v>975582</v>
      </c>
      <c r="Y1547" s="18">
        <v>0</v>
      </c>
      <c r="Z1547" s="18">
        <v>0</v>
      </c>
      <c r="AA1547" s="18">
        <v>0</v>
      </c>
      <c r="AB1547" s="18">
        <v>163049</v>
      </c>
      <c r="AC1547" s="23">
        <v>0.08</v>
      </c>
      <c r="AD1547" s="14" t="str">
        <f>IF(E1547=113,"Linn","Iowa ex-Linn")</f>
        <v>Iowa ex-Linn</v>
      </c>
      <c r="AE1547" s="23">
        <f>IFERROR(AB1547/W1547,"N/M")</f>
        <v>0.08360351029219106</v>
      </c>
      <c r="AF1547" s="14" t="str">
        <f>B1547&amp;"|"&amp;TEXT(E1547,"000")&amp;"|"&amp;TEXT(M1547,"0.0000")</f>
        <v>2017|089|0.8500</v>
      </c>
      <c r="AG1547" s="22" t="str">
        <f>IF(AND(B1547&gt;=2015,B1547&lt;=2024,C1547=19,G1547=41,I1547=2,K1547="A",L1547="RBUP",M1547&gt;=0.5,M1547&lt;=0.85),"IN","OUT")</f>
        <v>IN</v>
      </c>
    </row>
    <row r="1548" spans="1:33">
      <c r="A1548" s="14" t="s">
        <v>187</v>
      </c>
      <c r="B1548" s="16">
        <v>2017</v>
      </c>
      <c r="C1548" s="16">
        <v>19</v>
      </c>
      <c r="D1548" s="14" t="s">
        <v>80</v>
      </c>
      <c r="E1548" s="16">
        <v>91</v>
      </c>
      <c r="F1548" s="14" t="s">
        <v>131</v>
      </c>
      <c r="G1548" s="16">
        <v>41</v>
      </c>
      <c r="H1548" s="14" t="s">
        <v>186</v>
      </c>
      <c r="I1548" s="16">
        <v>2</v>
      </c>
      <c r="J1548" s="14" t="s">
        <v>83</v>
      </c>
      <c r="K1548" s="14" t="s">
        <v>84</v>
      </c>
      <c r="L1548" s="14" t="s">
        <v>85</v>
      </c>
      <c r="M1548" s="23">
        <v>0.6</v>
      </c>
      <c r="N1548" s="16">
        <v>1</v>
      </c>
      <c r="O1548" s="16">
        <v>1</v>
      </c>
      <c r="P1548" s="16">
        <v>0</v>
      </c>
      <c r="Q1548" s="16">
        <v>1</v>
      </c>
      <c r="R1548" s="16">
        <v>0</v>
      </c>
      <c r="S1548" s="14" t="s">
        <v>86</v>
      </c>
      <c r="T1548" s="16">
        <v>76</v>
      </c>
      <c r="U1548" s="16">
        <v>0</v>
      </c>
      <c r="V1548" s="18">
        <v>39030</v>
      </c>
      <c r="W1548" s="18">
        <v>506</v>
      </c>
      <c r="X1548" s="18">
        <v>324</v>
      </c>
      <c r="Y1548" s="18">
        <v>0</v>
      </c>
      <c r="Z1548" s="18">
        <v>0</v>
      </c>
      <c r="AA1548" s="18">
        <v>0</v>
      </c>
      <c r="AB1548" s="18">
        <v>0</v>
      </c>
      <c r="AC1548" s="23">
        <v>0</v>
      </c>
      <c r="AD1548" s="14" t="str">
        <f>IF(E1548=113,"Linn","Iowa ex-Linn")</f>
        <v>Iowa ex-Linn</v>
      </c>
      <c r="AE1548" s="23">
        <f>IFERROR(AB1548/W1548,"N/M")</f>
        <v>0.0</v>
      </c>
      <c r="AF1548" s="14" t="str">
        <f>B1548&amp;"|"&amp;TEXT(E1548,"000")&amp;"|"&amp;TEXT(M1548,"0.0000")</f>
        <v>2017|091|0.6000</v>
      </c>
      <c r="AG1548" s="22" t="str">
        <f>IF(AND(B1548&gt;=2015,B1548&lt;=2024,C1548=19,G1548=41,I1548=2,K1548="A",L1548="RBUP",M1548&gt;=0.5,M1548&lt;=0.85),"IN","OUT")</f>
        <v>IN</v>
      </c>
    </row>
    <row r="1549" spans="1:33">
      <c r="A1549" s="14" t="s">
        <v>187</v>
      </c>
      <c r="B1549" s="16">
        <v>2017</v>
      </c>
      <c r="C1549" s="16">
        <v>19</v>
      </c>
      <c r="D1549" s="14" t="s">
        <v>80</v>
      </c>
      <c r="E1549" s="16">
        <v>91</v>
      </c>
      <c r="F1549" s="14" t="s">
        <v>131</v>
      </c>
      <c r="G1549" s="16">
        <v>41</v>
      </c>
      <c r="H1549" s="14" t="s">
        <v>186</v>
      </c>
      <c r="I1549" s="16">
        <v>2</v>
      </c>
      <c r="J1549" s="14" t="s">
        <v>83</v>
      </c>
      <c r="K1549" s="14" t="s">
        <v>84</v>
      </c>
      <c r="L1549" s="14" t="s">
        <v>85</v>
      </c>
      <c r="M1549" s="23">
        <v>0.65</v>
      </c>
      <c r="N1549" s="16">
        <v>15</v>
      </c>
      <c r="O1549" s="16">
        <v>10</v>
      </c>
      <c r="P1549" s="16">
        <v>0</v>
      </c>
      <c r="Q1549" s="16">
        <v>10</v>
      </c>
      <c r="R1549" s="16">
        <v>0</v>
      </c>
      <c r="S1549" s="14" t="s">
        <v>86</v>
      </c>
      <c r="T1549" s="16">
        <v>478</v>
      </c>
      <c r="U1549" s="16">
        <v>0</v>
      </c>
      <c r="V1549" s="18">
        <v>243041</v>
      </c>
      <c r="W1549" s="18">
        <v>3568</v>
      </c>
      <c r="X1549" s="18">
        <v>2518</v>
      </c>
      <c r="Y1549" s="18">
        <v>0</v>
      </c>
      <c r="Z1549" s="18">
        <v>0</v>
      </c>
      <c r="AA1549" s="18">
        <v>0</v>
      </c>
      <c r="AB1549" s="18">
        <v>0</v>
      </c>
      <c r="AC1549" s="23">
        <v>0</v>
      </c>
      <c r="AD1549" s="14" t="str">
        <f>IF(E1549=113,"Linn","Iowa ex-Linn")</f>
        <v>Iowa ex-Linn</v>
      </c>
      <c r="AE1549" s="23">
        <f>IFERROR(AB1549/W1549,"N/M")</f>
        <v>0.0</v>
      </c>
      <c r="AF1549" s="14" t="str">
        <f>B1549&amp;"|"&amp;TEXT(E1549,"000")&amp;"|"&amp;TEXT(M1549,"0.0000")</f>
        <v>2017|091|0.6500</v>
      </c>
      <c r="AG1549" s="22" t="str">
        <f>IF(AND(B1549&gt;=2015,B1549&lt;=2024,C1549=19,G1549=41,I1549=2,K1549="A",L1549="RBUP",M1549&gt;=0.5,M1549&lt;=0.85),"IN","OUT")</f>
        <v>IN</v>
      </c>
    </row>
    <row r="1550" spans="1:33">
      <c r="A1550" s="14" t="s">
        <v>187</v>
      </c>
      <c r="B1550" s="16">
        <v>2017</v>
      </c>
      <c r="C1550" s="16">
        <v>19</v>
      </c>
      <c r="D1550" s="14" t="s">
        <v>80</v>
      </c>
      <c r="E1550" s="16">
        <v>91</v>
      </c>
      <c r="F1550" s="14" t="s">
        <v>131</v>
      </c>
      <c r="G1550" s="16">
        <v>41</v>
      </c>
      <c r="H1550" s="14" t="s">
        <v>186</v>
      </c>
      <c r="I1550" s="16">
        <v>2</v>
      </c>
      <c r="J1550" s="14" t="s">
        <v>83</v>
      </c>
      <c r="K1550" s="14" t="s">
        <v>84</v>
      </c>
      <c r="L1550" s="14" t="s">
        <v>85</v>
      </c>
      <c r="M1550" s="23">
        <v>0.7</v>
      </c>
      <c r="N1550" s="16">
        <v>19</v>
      </c>
      <c r="O1550" s="16">
        <v>16</v>
      </c>
      <c r="P1550" s="16">
        <v>0</v>
      </c>
      <c r="Q1550" s="16">
        <v>25</v>
      </c>
      <c r="R1550" s="16">
        <v>0</v>
      </c>
      <c r="S1550" s="14" t="s">
        <v>86</v>
      </c>
      <c r="T1550" s="16">
        <v>1393</v>
      </c>
      <c r="U1550" s="16">
        <v>0</v>
      </c>
      <c r="V1550" s="18">
        <v>752024</v>
      </c>
      <c r="W1550" s="18">
        <v>18761</v>
      </c>
      <c r="X1550" s="18">
        <v>11812</v>
      </c>
      <c r="Y1550" s="18">
        <v>0</v>
      </c>
      <c r="Z1550" s="18">
        <v>0</v>
      </c>
      <c r="AA1550" s="18">
        <v>0</v>
      </c>
      <c r="AB1550" s="18">
        <v>0</v>
      </c>
      <c r="AC1550" s="23">
        <v>0</v>
      </c>
      <c r="AD1550" s="14" t="str">
        <f>IF(E1550=113,"Linn","Iowa ex-Linn")</f>
        <v>Iowa ex-Linn</v>
      </c>
      <c r="AE1550" s="23">
        <f>IFERROR(AB1550/W1550,"N/M")</f>
        <v>0.0</v>
      </c>
      <c r="AF1550" s="14" t="str">
        <f>B1550&amp;"|"&amp;TEXT(E1550,"000")&amp;"|"&amp;TEXT(M1550,"0.0000")</f>
        <v>2017|091|0.7000</v>
      </c>
      <c r="AG1550" s="22" t="str">
        <f>IF(AND(B1550&gt;=2015,B1550&lt;=2024,C1550=19,G1550=41,I1550=2,K1550="A",L1550="RBUP",M1550&gt;=0.5,M1550&lt;=0.85),"IN","OUT")</f>
        <v>IN</v>
      </c>
    </row>
    <row r="1551" spans="1:33">
      <c r="A1551" s="14" t="s">
        <v>187</v>
      </c>
      <c r="B1551" s="16">
        <v>2017</v>
      </c>
      <c r="C1551" s="16">
        <v>19</v>
      </c>
      <c r="D1551" s="14" t="s">
        <v>80</v>
      </c>
      <c r="E1551" s="16">
        <v>91</v>
      </c>
      <c r="F1551" s="14" t="s">
        <v>131</v>
      </c>
      <c r="G1551" s="16">
        <v>41</v>
      </c>
      <c r="H1551" s="14" t="s">
        <v>186</v>
      </c>
      <c r="I1551" s="16">
        <v>2</v>
      </c>
      <c r="J1551" s="14" t="s">
        <v>83</v>
      </c>
      <c r="K1551" s="14" t="s">
        <v>84</v>
      </c>
      <c r="L1551" s="14" t="s">
        <v>85</v>
      </c>
      <c r="M1551" s="23">
        <v>0.75</v>
      </c>
      <c r="N1551" s="16">
        <v>132</v>
      </c>
      <c r="O1551" s="16">
        <v>115</v>
      </c>
      <c r="P1551" s="16">
        <v>1</v>
      </c>
      <c r="Q1551" s="16">
        <v>178</v>
      </c>
      <c r="R1551" s="16">
        <v>1</v>
      </c>
      <c r="S1551" s="14" t="s">
        <v>86</v>
      </c>
      <c r="T1551" s="16">
        <v>14621</v>
      </c>
      <c r="U1551" s="16">
        <v>0</v>
      </c>
      <c r="V1551" s="18">
        <v>8501466</v>
      </c>
      <c r="W1551" s="18">
        <v>310682</v>
      </c>
      <c r="X1551" s="18">
        <v>194433</v>
      </c>
      <c r="Y1551" s="18">
        <v>0</v>
      </c>
      <c r="Z1551" s="18">
        <v>0</v>
      </c>
      <c r="AA1551" s="18">
        <v>0</v>
      </c>
      <c r="AB1551" s="18">
        <v>394</v>
      </c>
      <c r="AC1551" s="23">
        <v>0</v>
      </c>
      <c r="AD1551" s="14" t="str">
        <f>IF(E1551=113,"Linn","Iowa ex-Linn")</f>
        <v>Iowa ex-Linn</v>
      </c>
      <c r="AE1551" s="23">
        <f>IFERROR(AB1551/W1551,"N/M")</f>
        <v>0.0012681777508835401</v>
      </c>
      <c r="AF1551" s="14" t="str">
        <f>B1551&amp;"|"&amp;TEXT(E1551,"000")&amp;"|"&amp;TEXT(M1551,"0.0000")</f>
        <v>2017|091|0.7500</v>
      </c>
      <c r="AG1551" s="22" t="str">
        <f>IF(AND(B1551&gt;=2015,B1551&lt;=2024,C1551=19,G1551=41,I1551=2,K1551="A",L1551="RBUP",M1551&gt;=0.5,M1551&lt;=0.85),"IN","OUT")</f>
        <v>IN</v>
      </c>
    </row>
    <row r="1552" spans="1:33">
      <c r="A1552" s="14" t="s">
        <v>187</v>
      </c>
      <c r="B1552" s="16">
        <v>2017</v>
      </c>
      <c r="C1552" s="16">
        <v>19</v>
      </c>
      <c r="D1552" s="14" t="s">
        <v>80</v>
      </c>
      <c r="E1552" s="16">
        <v>91</v>
      </c>
      <c r="F1552" s="14" t="s">
        <v>131</v>
      </c>
      <c r="G1552" s="16">
        <v>41</v>
      </c>
      <c r="H1552" s="14" t="s">
        <v>186</v>
      </c>
      <c r="I1552" s="16">
        <v>2</v>
      </c>
      <c r="J1552" s="14" t="s">
        <v>83</v>
      </c>
      <c r="K1552" s="14" t="s">
        <v>84</v>
      </c>
      <c r="L1552" s="14" t="s">
        <v>85</v>
      </c>
      <c r="M1552" s="23">
        <v>0.8</v>
      </c>
      <c r="N1552" s="16">
        <v>295</v>
      </c>
      <c r="O1552" s="16">
        <v>235</v>
      </c>
      <c r="P1552" s="16">
        <v>24</v>
      </c>
      <c r="Q1552" s="16">
        <v>375</v>
      </c>
      <c r="R1552" s="16">
        <v>33</v>
      </c>
      <c r="S1552" s="14" t="s">
        <v>86</v>
      </c>
      <c r="T1552" s="16">
        <v>37204</v>
      </c>
      <c r="U1552" s="16">
        <v>0</v>
      </c>
      <c r="V1552" s="18">
        <v>23050366</v>
      </c>
      <c r="W1552" s="18">
        <v>1073856</v>
      </c>
      <c r="X1552" s="18">
        <v>610869</v>
      </c>
      <c r="Y1552" s="18">
        <v>0</v>
      </c>
      <c r="Z1552" s="18">
        <v>0</v>
      </c>
      <c r="AA1552" s="18">
        <v>0</v>
      </c>
      <c r="AB1552" s="18">
        <v>134461</v>
      </c>
      <c r="AC1552" s="23">
        <v>0.13</v>
      </c>
      <c r="AD1552" s="14" t="str">
        <f>IF(E1552=113,"Linn","Iowa ex-Linn")</f>
        <v>Iowa ex-Linn</v>
      </c>
      <c r="AE1552" s="23">
        <f>IFERROR(AB1552/W1552,"N/M")</f>
        <v>0.1252132501936945</v>
      </c>
      <c r="AF1552" s="14" t="str">
        <f>B1552&amp;"|"&amp;TEXT(E1552,"000")&amp;"|"&amp;TEXT(M1552,"0.0000")</f>
        <v>2017|091|0.8000</v>
      </c>
      <c r="AG1552" s="22" t="str">
        <f>IF(AND(B1552&gt;=2015,B1552&lt;=2024,C1552=19,G1552=41,I1552=2,K1552="A",L1552="RBUP",M1552&gt;=0.5,M1552&lt;=0.85),"IN","OUT")</f>
        <v>IN</v>
      </c>
    </row>
    <row r="1553" spans="1:33">
      <c r="A1553" s="14" t="s">
        <v>187</v>
      </c>
      <c r="B1553" s="16">
        <v>2017</v>
      </c>
      <c r="C1553" s="16">
        <v>19</v>
      </c>
      <c r="D1553" s="14" t="s">
        <v>80</v>
      </c>
      <c r="E1553" s="16">
        <v>91</v>
      </c>
      <c r="F1553" s="14" t="s">
        <v>131</v>
      </c>
      <c r="G1553" s="16">
        <v>41</v>
      </c>
      <c r="H1553" s="14" t="s">
        <v>186</v>
      </c>
      <c r="I1553" s="16">
        <v>2</v>
      </c>
      <c r="J1553" s="14" t="s">
        <v>83</v>
      </c>
      <c r="K1553" s="14" t="s">
        <v>84</v>
      </c>
      <c r="L1553" s="14" t="s">
        <v>85</v>
      </c>
      <c r="M1553" s="23">
        <v>0.85</v>
      </c>
      <c r="N1553" s="16">
        <v>308</v>
      </c>
      <c r="O1553" s="16">
        <v>254</v>
      </c>
      <c r="P1553" s="16">
        <v>81</v>
      </c>
      <c r="Q1553" s="16">
        <v>537</v>
      </c>
      <c r="R1553" s="16">
        <v>140</v>
      </c>
      <c r="S1553" s="14" t="s">
        <v>86</v>
      </c>
      <c r="T1553" s="16">
        <v>56472</v>
      </c>
      <c r="U1553" s="16">
        <v>0</v>
      </c>
      <c r="V1553" s="18">
        <v>36769313</v>
      </c>
      <c r="W1553" s="18">
        <v>2207384</v>
      </c>
      <c r="X1553" s="18">
        <v>960954</v>
      </c>
      <c r="Y1553" s="18">
        <v>0</v>
      </c>
      <c r="Z1553" s="18">
        <v>0</v>
      </c>
      <c r="AA1553" s="18">
        <v>0</v>
      </c>
      <c r="AB1553" s="18">
        <v>831993</v>
      </c>
      <c r="AC1553" s="23">
        <v>0.38</v>
      </c>
      <c r="AD1553" s="14" t="str">
        <f>IF(E1553=113,"Linn","Iowa ex-Linn")</f>
        <v>Iowa ex-Linn</v>
      </c>
      <c r="AE1553" s="23">
        <f>IFERROR(AB1553/W1553,"N/M")</f>
        <v>0.3769135773386053</v>
      </c>
      <c r="AF1553" s="14" t="str">
        <f>B1553&amp;"|"&amp;TEXT(E1553,"000")&amp;"|"&amp;TEXT(M1553,"0.0000")</f>
        <v>2017|091|0.8500</v>
      </c>
      <c r="AG1553" s="22" t="str">
        <f>IF(AND(B1553&gt;=2015,B1553&lt;=2024,C1553=19,G1553=41,I1553=2,K1553="A",L1553="RBUP",M1553&gt;=0.5,M1553&lt;=0.85),"IN","OUT")</f>
        <v>IN</v>
      </c>
    </row>
    <row r="1554" spans="1:33">
      <c r="A1554" s="14" t="s">
        <v>187</v>
      </c>
      <c r="B1554" s="16">
        <v>2017</v>
      </c>
      <c r="C1554" s="16">
        <v>19</v>
      </c>
      <c r="D1554" s="14" t="s">
        <v>80</v>
      </c>
      <c r="E1554" s="16">
        <v>93</v>
      </c>
      <c r="F1554" s="14" t="s">
        <v>132</v>
      </c>
      <c r="G1554" s="16">
        <v>41</v>
      </c>
      <c r="H1554" s="14" t="s">
        <v>186</v>
      </c>
      <c r="I1554" s="16">
        <v>2</v>
      </c>
      <c r="J1554" s="14" t="s">
        <v>83</v>
      </c>
      <c r="K1554" s="14" t="s">
        <v>84</v>
      </c>
      <c r="L1554" s="14" t="s">
        <v>85</v>
      </c>
      <c r="M1554" s="23">
        <v>0.5</v>
      </c>
      <c r="N1554" s="16">
        <v>1</v>
      </c>
      <c r="O1554" s="16">
        <v>1</v>
      </c>
      <c r="P1554" s="16">
        <v>0</v>
      </c>
      <c r="Q1554" s="16">
        <v>1</v>
      </c>
      <c r="R1554" s="16">
        <v>0</v>
      </c>
      <c r="S1554" s="14" t="s">
        <v>86</v>
      </c>
      <c r="T1554" s="16">
        <v>136</v>
      </c>
      <c r="U1554" s="16">
        <v>0</v>
      </c>
      <c r="V1554" s="18">
        <v>56114</v>
      </c>
      <c r="W1554" s="18">
        <v>386</v>
      </c>
      <c r="X1554" s="18">
        <v>259</v>
      </c>
      <c r="Y1554" s="18">
        <v>0</v>
      </c>
      <c r="Z1554" s="18">
        <v>0</v>
      </c>
      <c r="AA1554" s="18">
        <v>0</v>
      </c>
      <c r="AB1554" s="18">
        <v>0</v>
      </c>
      <c r="AC1554" s="23">
        <v>0</v>
      </c>
      <c r="AD1554" s="14" t="str">
        <f>IF(E1554=113,"Linn","Iowa ex-Linn")</f>
        <v>Iowa ex-Linn</v>
      </c>
      <c r="AE1554" s="23">
        <f>IFERROR(AB1554/W1554,"N/M")</f>
        <v>0.0</v>
      </c>
      <c r="AF1554" s="14" t="str">
        <f>B1554&amp;"|"&amp;TEXT(E1554,"000")&amp;"|"&amp;TEXT(M1554,"0.0000")</f>
        <v>2017|093|0.5000</v>
      </c>
      <c r="AG1554" s="22" t="str">
        <f>IF(AND(B1554&gt;=2015,B1554&lt;=2024,C1554=19,G1554=41,I1554=2,K1554="A",L1554="RBUP",M1554&gt;=0.5,M1554&lt;=0.85),"IN","OUT")</f>
        <v>IN</v>
      </c>
    </row>
    <row r="1555" spans="1:33">
      <c r="A1555" s="14" t="s">
        <v>187</v>
      </c>
      <c r="B1555" s="16">
        <v>2017</v>
      </c>
      <c r="C1555" s="16">
        <v>19</v>
      </c>
      <c r="D1555" s="14" t="s">
        <v>80</v>
      </c>
      <c r="E1555" s="16">
        <v>93</v>
      </c>
      <c r="F1555" s="14" t="s">
        <v>132</v>
      </c>
      <c r="G1555" s="16">
        <v>41</v>
      </c>
      <c r="H1555" s="14" t="s">
        <v>186</v>
      </c>
      <c r="I1555" s="16">
        <v>2</v>
      </c>
      <c r="J1555" s="14" t="s">
        <v>83</v>
      </c>
      <c r="K1555" s="14" t="s">
        <v>84</v>
      </c>
      <c r="L1555" s="14" t="s">
        <v>85</v>
      </c>
      <c r="M1555" s="23">
        <v>0.6</v>
      </c>
      <c r="N1555" s="16">
        <v>1</v>
      </c>
      <c r="O1555" s="16">
        <v>1</v>
      </c>
      <c r="P1555" s="16">
        <v>0</v>
      </c>
      <c r="Q1555" s="16">
        <v>1</v>
      </c>
      <c r="R1555" s="16">
        <v>0</v>
      </c>
      <c r="S1555" s="14" t="s">
        <v>86</v>
      </c>
      <c r="T1555" s="16">
        <v>79</v>
      </c>
      <c r="U1555" s="16">
        <v>0</v>
      </c>
      <c r="V1555" s="18">
        <v>37980</v>
      </c>
      <c r="W1555" s="18">
        <v>509</v>
      </c>
      <c r="X1555" s="18">
        <v>326</v>
      </c>
      <c r="Y1555" s="18">
        <v>0</v>
      </c>
      <c r="Z1555" s="18">
        <v>0</v>
      </c>
      <c r="AA1555" s="18">
        <v>0</v>
      </c>
      <c r="AB1555" s="18">
        <v>0</v>
      </c>
      <c r="AC1555" s="23">
        <v>0</v>
      </c>
      <c r="AD1555" s="14" t="str">
        <f>IF(E1555=113,"Linn","Iowa ex-Linn")</f>
        <v>Iowa ex-Linn</v>
      </c>
      <c r="AE1555" s="23">
        <f>IFERROR(AB1555/W1555,"N/M")</f>
        <v>0.0</v>
      </c>
      <c r="AF1555" s="14" t="str">
        <f>B1555&amp;"|"&amp;TEXT(E1555,"000")&amp;"|"&amp;TEXT(M1555,"0.0000")</f>
        <v>2017|093|0.6000</v>
      </c>
      <c r="AG1555" s="22" t="str">
        <f>IF(AND(B1555&gt;=2015,B1555&lt;=2024,C1555=19,G1555=41,I1555=2,K1555="A",L1555="RBUP",M1555&gt;=0.5,M1555&lt;=0.85),"IN","OUT")</f>
        <v>IN</v>
      </c>
    </row>
    <row r="1556" spans="1:33">
      <c r="A1556" s="14" t="s">
        <v>187</v>
      </c>
      <c r="B1556" s="16">
        <v>2017</v>
      </c>
      <c r="C1556" s="16">
        <v>19</v>
      </c>
      <c r="D1556" s="14" t="s">
        <v>80</v>
      </c>
      <c r="E1556" s="16">
        <v>93</v>
      </c>
      <c r="F1556" s="14" t="s">
        <v>132</v>
      </c>
      <c r="G1556" s="16">
        <v>41</v>
      </c>
      <c r="H1556" s="14" t="s">
        <v>186</v>
      </c>
      <c r="I1556" s="16">
        <v>2</v>
      </c>
      <c r="J1556" s="14" t="s">
        <v>83</v>
      </c>
      <c r="K1556" s="14" t="s">
        <v>84</v>
      </c>
      <c r="L1556" s="14" t="s">
        <v>85</v>
      </c>
      <c r="M1556" s="23">
        <v>0.65</v>
      </c>
      <c r="N1556" s="16">
        <v>3</v>
      </c>
      <c r="O1556" s="16">
        <v>1</v>
      </c>
      <c r="P1556" s="16">
        <v>0</v>
      </c>
      <c r="Q1556" s="16">
        <v>1</v>
      </c>
      <c r="R1556" s="16">
        <v>0</v>
      </c>
      <c r="S1556" s="14" t="s">
        <v>86</v>
      </c>
      <c r="T1556" s="16">
        <v>1625</v>
      </c>
      <c r="U1556" s="16">
        <v>0</v>
      </c>
      <c r="V1556" s="18">
        <v>889676</v>
      </c>
      <c r="W1556" s="18">
        <v>13767</v>
      </c>
      <c r="X1556" s="18">
        <v>11014</v>
      </c>
      <c r="Y1556" s="18">
        <v>0</v>
      </c>
      <c r="Z1556" s="18">
        <v>0</v>
      </c>
      <c r="AA1556" s="18">
        <v>0</v>
      </c>
      <c r="AB1556" s="18">
        <v>0</v>
      </c>
      <c r="AC1556" s="23">
        <v>0</v>
      </c>
      <c r="AD1556" s="14" t="str">
        <f>IF(E1556=113,"Linn","Iowa ex-Linn")</f>
        <v>Iowa ex-Linn</v>
      </c>
      <c r="AE1556" s="23">
        <f>IFERROR(AB1556/W1556,"N/M")</f>
        <v>0.0</v>
      </c>
      <c r="AF1556" s="14" t="str">
        <f>B1556&amp;"|"&amp;TEXT(E1556,"000")&amp;"|"&amp;TEXT(M1556,"0.0000")</f>
        <v>2017|093|0.6500</v>
      </c>
      <c r="AG1556" s="22" t="str">
        <f>IF(AND(B1556&gt;=2015,B1556&lt;=2024,C1556=19,G1556=41,I1556=2,K1556="A",L1556="RBUP",M1556&gt;=0.5,M1556&lt;=0.85),"IN","OUT")</f>
        <v>IN</v>
      </c>
    </row>
    <row r="1557" spans="1:33">
      <c r="A1557" s="14" t="s">
        <v>187</v>
      </c>
      <c r="B1557" s="16">
        <v>2017</v>
      </c>
      <c r="C1557" s="16">
        <v>19</v>
      </c>
      <c r="D1557" s="14" t="s">
        <v>80</v>
      </c>
      <c r="E1557" s="16">
        <v>93</v>
      </c>
      <c r="F1557" s="14" t="s">
        <v>132</v>
      </c>
      <c r="G1557" s="16">
        <v>41</v>
      </c>
      <c r="H1557" s="14" t="s">
        <v>186</v>
      </c>
      <c r="I1557" s="16">
        <v>2</v>
      </c>
      <c r="J1557" s="14" t="s">
        <v>83</v>
      </c>
      <c r="K1557" s="14" t="s">
        <v>84</v>
      </c>
      <c r="L1557" s="14" t="s">
        <v>85</v>
      </c>
      <c r="M1557" s="23">
        <v>0.7</v>
      </c>
      <c r="N1557" s="16">
        <v>17</v>
      </c>
      <c r="O1557" s="16">
        <v>12</v>
      </c>
      <c r="P1557" s="16">
        <v>0</v>
      </c>
      <c r="Q1557" s="16">
        <v>21</v>
      </c>
      <c r="R1557" s="16">
        <v>0</v>
      </c>
      <c r="S1557" s="14" t="s">
        <v>86</v>
      </c>
      <c r="T1557" s="16">
        <v>2073</v>
      </c>
      <c r="U1557" s="16">
        <v>0</v>
      </c>
      <c r="V1557" s="18">
        <v>1223829</v>
      </c>
      <c r="W1557" s="18">
        <v>33415</v>
      </c>
      <c r="X1557" s="18">
        <v>22684</v>
      </c>
      <c r="Y1557" s="18">
        <v>0</v>
      </c>
      <c r="Z1557" s="18">
        <v>0</v>
      </c>
      <c r="AA1557" s="18">
        <v>0</v>
      </c>
      <c r="AB1557" s="18">
        <v>0</v>
      </c>
      <c r="AC1557" s="23">
        <v>0</v>
      </c>
      <c r="AD1557" s="14" t="str">
        <f>IF(E1557=113,"Linn","Iowa ex-Linn")</f>
        <v>Iowa ex-Linn</v>
      </c>
      <c r="AE1557" s="23">
        <f>IFERROR(AB1557/W1557,"N/M")</f>
        <v>0.0</v>
      </c>
      <c r="AF1557" s="14" t="str">
        <f>B1557&amp;"|"&amp;TEXT(E1557,"000")&amp;"|"&amp;TEXT(M1557,"0.0000")</f>
        <v>2017|093|0.7000</v>
      </c>
      <c r="AG1557" s="22" t="str">
        <f>IF(AND(B1557&gt;=2015,B1557&lt;=2024,C1557=19,G1557=41,I1557=2,K1557="A",L1557="RBUP",M1557&gt;=0.5,M1557&lt;=0.85),"IN","OUT")</f>
        <v>IN</v>
      </c>
    </row>
    <row r="1558" spans="1:33">
      <c r="A1558" s="14" t="s">
        <v>187</v>
      </c>
      <c r="B1558" s="16">
        <v>2017</v>
      </c>
      <c r="C1558" s="16">
        <v>19</v>
      </c>
      <c r="D1558" s="14" t="s">
        <v>80</v>
      </c>
      <c r="E1558" s="16">
        <v>93</v>
      </c>
      <c r="F1558" s="14" t="s">
        <v>132</v>
      </c>
      <c r="G1558" s="16">
        <v>41</v>
      </c>
      <c r="H1558" s="14" t="s">
        <v>186</v>
      </c>
      <c r="I1558" s="16">
        <v>2</v>
      </c>
      <c r="J1558" s="14" t="s">
        <v>83</v>
      </c>
      <c r="K1558" s="14" t="s">
        <v>84</v>
      </c>
      <c r="L1558" s="14" t="s">
        <v>85</v>
      </c>
      <c r="M1558" s="23">
        <v>0.75</v>
      </c>
      <c r="N1558" s="16">
        <v>56</v>
      </c>
      <c r="O1558" s="16">
        <v>40</v>
      </c>
      <c r="P1558" s="16">
        <v>1</v>
      </c>
      <c r="Q1558" s="16">
        <v>61</v>
      </c>
      <c r="R1558" s="16">
        <v>1</v>
      </c>
      <c r="S1558" s="14" t="s">
        <v>86</v>
      </c>
      <c r="T1558" s="16">
        <v>7479</v>
      </c>
      <c r="U1558" s="16">
        <v>0</v>
      </c>
      <c r="V1558" s="18">
        <v>4442656</v>
      </c>
      <c r="W1558" s="18">
        <v>185333</v>
      </c>
      <c r="X1558" s="18">
        <v>115091</v>
      </c>
      <c r="Y1558" s="18">
        <v>0</v>
      </c>
      <c r="Z1558" s="18">
        <v>0</v>
      </c>
      <c r="AA1558" s="18">
        <v>0</v>
      </c>
      <c r="AB1558" s="18">
        <v>809</v>
      </c>
      <c r="AC1558" s="23">
        <v>0</v>
      </c>
      <c r="AD1558" s="14" t="str">
        <f>IF(E1558=113,"Linn","Iowa ex-Linn")</f>
        <v>Iowa ex-Linn</v>
      </c>
      <c r="AE1558" s="23">
        <f>IFERROR(AB1558/W1558,"N/M")</f>
        <v>0.004365115764596699</v>
      </c>
      <c r="AF1558" s="14" t="str">
        <f>B1558&amp;"|"&amp;TEXT(E1558,"000")&amp;"|"&amp;TEXT(M1558,"0.0000")</f>
        <v>2017|093|0.7500</v>
      </c>
      <c r="AG1558" s="22" t="str">
        <f>IF(AND(B1558&gt;=2015,B1558&lt;=2024,C1558=19,G1558=41,I1558=2,K1558="A",L1558="RBUP",M1558&gt;=0.5,M1558&lt;=0.85),"IN","OUT")</f>
        <v>IN</v>
      </c>
    </row>
    <row r="1559" spans="1:33">
      <c r="A1559" s="14" t="s">
        <v>187</v>
      </c>
      <c r="B1559" s="16">
        <v>2017</v>
      </c>
      <c r="C1559" s="16">
        <v>19</v>
      </c>
      <c r="D1559" s="14" t="s">
        <v>80</v>
      </c>
      <c r="E1559" s="16">
        <v>93</v>
      </c>
      <c r="F1559" s="14" t="s">
        <v>132</v>
      </c>
      <c r="G1559" s="16">
        <v>41</v>
      </c>
      <c r="H1559" s="14" t="s">
        <v>186</v>
      </c>
      <c r="I1559" s="16">
        <v>2</v>
      </c>
      <c r="J1559" s="14" t="s">
        <v>83</v>
      </c>
      <c r="K1559" s="14" t="s">
        <v>84</v>
      </c>
      <c r="L1559" s="14" t="s">
        <v>85</v>
      </c>
      <c r="M1559" s="23">
        <v>0.8</v>
      </c>
      <c r="N1559" s="16">
        <v>221</v>
      </c>
      <c r="O1559" s="16">
        <v>166</v>
      </c>
      <c r="P1559" s="16">
        <v>12</v>
      </c>
      <c r="Q1559" s="16">
        <v>275</v>
      </c>
      <c r="R1559" s="16">
        <v>12</v>
      </c>
      <c r="S1559" s="14" t="s">
        <v>86</v>
      </c>
      <c r="T1559" s="16">
        <v>42069</v>
      </c>
      <c r="U1559" s="16">
        <v>0</v>
      </c>
      <c r="V1559" s="18">
        <v>27087029</v>
      </c>
      <c r="W1559" s="18">
        <v>1328332</v>
      </c>
      <c r="X1559" s="18">
        <v>774270</v>
      </c>
      <c r="Y1559" s="18">
        <v>0</v>
      </c>
      <c r="Z1559" s="18">
        <v>0</v>
      </c>
      <c r="AA1559" s="18">
        <v>0</v>
      </c>
      <c r="AB1559" s="18">
        <v>262008</v>
      </c>
      <c r="AC1559" s="23">
        <v>0.2</v>
      </c>
      <c r="AD1559" s="14" t="str">
        <f>IF(E1559=113,"Linn","Iowa ex-Linn")</f>
        <v>Iowa ex-Linn</v>
      </c>
      <c r="AE1559" s="23">
        <f>IFERROR(AB1559/W1559,"N/M")</f>
        <v>0.19724586925557766</v>
      </c>
      <c r="AF1559" s="14" t="str">
        <f>B1559&amp;"|"&amp;TEXT(E1559,"000")&amp;"|"&amp;TEXT(M1559,"0.0000")</f>
        <v>2017|093|0.8000</v>
      </c>
      <c r="AG1559" s="22" t="str">
        <f>IF(AND(B1559&gt;=2015,B1559&lt;=2024,C1559=19,G1559=41,I1559=2,K1559="A",L1559="RBUP",M1559&gt;=0.5,M1559&lt;=0.85),"IN","OUT")</f>
        <v>IN</v>
      </c>
    </row>
    <row r="1560" spans="1:33">
      <c r="A1560" s="14" t="s">
        <v>187</v>
      </c>
      <c r="B1560" s="16">
        <v>2017</v>
      </c>
      <c r="C1560" s="16">
        <v>19</v>
      </c>
      <c r="D1560" s="14" t="s">
        <v>80</v>
      </c>
      <c r="E1560" s="16">
        <v>93</v>
      </c>
      <c r="F1560" s="14" t="s">
        <v>132</v>
      </c>
      <c r="G1560" s="16">
        <v>41</v>
      </c>
      <c r="H1560" s="14" t="s">
        <v>186</v>
      </c>
      <c r="I1560" s="16">
        <v>2</v>
      </c>
      <c r="J1560" s="14" t="s">
        <v>83</v>
      </c>
      <c r="K1560" s="14" t="s">
        <v>84</v>
      </c>
      <c r="L1560" s="14" t="s">
        <v>85</v>
      </c>
      <c r="M1560" s="23">
        <v>0.85</v>
      </c>
      <c r="N1560" s="16">
        <v>316</v>
      </c>
      <c r="O1560" s="16">
        <v>253</v>
      </c>
      <c r="P1560" s="16">
        <v>40</v>
      </c>
      <c r="Q1560" s="16">
        <v>433</v>
      </c>
      <c r="R1560" s="16">
        <v>44</v>
      </c>
      <c r="S1560" s="14" t="s">
        <v>86</v>
      </c>
      <c r="T1560" s="16">
        <v>62929</v>
      </c>
      <c r="U1560" s="16">
        <v>0</v>
      </c>
      <c r="V1560" s="18">
        <v>43677145</v>
      </c>
      <c r="W1560" s="18">
        <v>2798416</v>
      </c>
      <c r="X1560" s="18">
        <v>1271955</v>
      </c>
      <c r="Y1560" s="18">
        <v>0</v>
      </c>
      <c r="Z1560" s="18">
        <v>0</v>
      </c>
      <c r="AA1560" s="18">
        <v>0</v>
      </c>
      <c r="AB1560" s="18">
        <v>759731</v>
      </c>
      <c r="AC1560" s="23">
        <v>0.27</v>
      </c>
      <c r="AD1560" s="14" t="str">
        <f>IF(E1560=113,"Linn","Iowa ex-Linn")</f>
        <v>Iowa ex-Linn</v>
      </c>
      <c r="AE1560" s="23">
        <f>IFERROR(AB1560/W1560,"N/M")</f>
        <v>0.27148608355584014</v>
      </c>
      <c r="AF1560" s="14" t="str">
        <f>B1560&amp;"|"&amp;TEXT(E1560,"000")&amp;"|"&amp;TEXT(M1560,"0.0000")</f>
        <v>2017|093|0.8500</v>
      </c>
      <c r="AG1560" s="22" t="str">
        <f>IF(AND(B1560&gt;=2015,B1560&lt;=2024,C1560=19,G1560=41,I1560=2,K1560="A",L1560="RBUP",M1560&gt;=0.5,M1560&lt;=0.85),"IN","OUT")</f>
        <v>IN</v>
      </c>
    </row>
    <row r="1561" spans="1:33">
      <c r="A1561" s="14" t="s">
        <v>187</v>
      </c>
      <c r="B1561" s="16">
        <v>2017</v>
      </c>
      <c r="C1561" s="16">
        <v>19</v>
      </c>
      <c r="D1561" s="14" t="s">
        <v>80</v>
      </c>
      <c r="E1561" s="16">
        <v>95</v>
      </c>
      <c r="F1561" s="14" t="s">
        <v>133</v>
      </c>
      <c r="G1561" s="16">
        <v>41</v>
      </c>
      <c r="H1561" s="14" t="s">
        <v>186</v>
      </c>
      <c r="I1561" s="16">
        <v>2</v>
      </c>
      <c r="J1561" s="14" t="s">
        <v>83</v>
      </c>
      <c r="K1561" s="14" t="s">
        <v>84</v>
      </c>
      <c r="L1561" s="14" t="s">
        <v>85</v>
      </c>
      <c r="M1561" s="23">
        <v>0.5</v>
      </c>
      <c r="N1561" s="16">
        <v>1</v>
      </c>
      <c r="O1561" s="16">
        <v>1</v>
      </c>
      <c r="P1561" s="16">
        <v>0</v>
      </c>
      <c r="Q1561" s="16">
        <v>3</v>
      </c>
      <c r="R1561" s="16">
        <v>0</v>
      </c>
      <c r="S1561" s="14" t="s">
        <v>86</v>
      </c>
      <c r="T1561" s="16">
        <v>283</v>
      </c>
      <c r="U1561" s="16">
        <v>0</v>
      </c>
      <c r="V1561" s="18">
        <v>91504</v>
      </c>
      <c r="W1561" s="18">
        <v>4522</v>
      </c>
      <c r="X1561" s="18">
        <v>3030</v>
      </c>
      <c r="Y1561" s="18">
        <v>0</v>
      </c>
      <c r="Z1561" s="18">
        <v>0</v>
      </c>
      <c r="AA1561" s="18">
        <v>0</v>
      </c>
      <c r="AB1561" s="18">
        <v>0</v>
      </c>
      <c r="AC1561" s="23">
        <v>0</v>
      </c>
      <c r="AD1561" s="14" t="str">
        <f>IF(E1561=113,"Linn","Iowa ex-Linn")</f>
        <v>Iowa ex-Linn</v>
      </c>
      <c r="AE1561" s="23">
        <f>IFERROR(AB1561/W1561,"N/M")</f>
        <v>0.0</v>
      </c>
      <c r="AF1561" s="14" t="str">
        <f>B1561&amp;"|"&amp;TEXT(E1561,"000")&amp;"|"&amp;TEXT(M1561,"0.0000")</f>
        <v>2017|095|0.5000</v>
      </c>
      <c r="AG1561" s="22" t="str">
        <f>IF(AND(B1561&gt;=2015,B1561&lt;=2024,C1561=19,G1561=41,I1561=2,K1561="A",L1561="RBUP",M1561&gt;=0.5,M1561&lt;=0.85),"IN","OUT")</f>
        <v>IN</v>
      </c>
    </row>
    <row r="1562" spans="1:33">
      <c r="A1562" s="14" t="s">
        <v>187</v>
      </c>
      <c r="B1562" s="16">
        <v>2017</v>
      </c>
      <c r="C1562" s="16">
        <v>19</v>
      </c>
      <c r="D1562" s="14" t="s">
        <v>80</v>
      </c>
      <c r="E1562" s="16">
        <v>95</v>
      </c>
      <c r="F1562" s="14" t="s">
        <v>133</v>
      </c>
      <c r="G1562" s="16">
        <v>41</v>
      </c>
      <c r="H1562" s="14" t="s">
        <v>186</v>
      </c>
      <c r="I1562" s="16">
        <v>2</v>
      </c>
      <c r="J1562" s="14" t="s">
        <v>83</v>
      </c>
      <c r="K1562" s="14" t="s">
        <v>84</v>
      </c>
      <c r="L1562" s="14" t="s">
        <v>85</v>
      </c>
      <c r="M1562" s="23">
        <v>0.6</v>
      </c>
      <c r="N1562" s="16">
        <v>3</v>
      </c>
      <c r="O1562" s="16">
        <v>3</v>
      </c>
      <c r="P1562" s="16">
        <v>2</v>
      </c>
      <c r="Q1562" s="16">
        <v>3</v>
      </c>
      <c r="R1562" s="16">
        <v>2</v>
      </c>
      <c r="S1562" s="14" t="s">
        <v>86</v>
      </c>
      <c r="T1562" s="16">
        <v>194</v>
      </c>
      <c r="U1562" s="16">
        <v>0</v>
      </c>
      <c r="V1562" s="18">
        <v>75579</v>
      </c>
      <c r="W1562" s="18">
        <v>1127</v>
      </c>
      <c r="X1562" s="18">
        <v>721</v>
      </c>
      <c r="Y1562" s="18">
        <v>0</v>
      </c>
      <c r="Z1562" s="18">
        <v>0</v>
      </c>
      <c r="AA1562" s="18">
        <v>0</v>
      </c>
      <c r="AB1562" s="18">
        <v>3262</v>
      </c>
      <c r="AC1562" s="23">
        <v>2.89</v>
      </c>
      <c r="AD1562" s="14" t="str">
        <f>IF(E1562=113,"Linn","Iowa ex-Linn")</f>
        <v>Iowa ex-Linn</v>
      </c>
      <c r="AE1562" s="23">
        <f>IFERROR(AB1562/W1562,"N/M")</f>
        <v>2.8944099378881987</v>
      </c>
      <c r="AF1562" s="14" t="str">
        <f>B1562&amp;"|"&amp;TEXT(E1562,"000")&amp;"|"&amp;TEXT(M1562,"0.0000")</f>
        <v>2017|095|0.6000</v>
      </c>
      <c r="AG1562" s="22" t="str">
        <f>IF(AND(B1562&gt;=2015,B1562&lt;=2024,C1562=19,G1562=41,I1562=2,K1562="A",L1562="RBUP",M1562&gt;=0.5,M1562&lt;=0.85),"IN","OUT")</f>
        <v>IN</v>
      </c>
    </row>
    <row r="1563" spans="1:33">
      <c r="A1563" s="14" t="s">
        <v>187</v>
      </c>
      <c r="B1563" s="16">
        <v>2017</v>
      </c>
      <c r="C1563" s="16">
        <v>19</v>
      </c>
      <c r="D1563" s="14" t="s">
        <v>80</v>
      </c>
      <c r="E1563" s="16">
        <v>95</v>
      </c>
      <c r="F1563" s="14" t="s">
        <v>133</v>
      </c>
      <c r="G1563" s="16">
        <v>41</v>
      </c>
      <c r="H1563" s="14" t="s">
        <v>186</v>
      </c>
      <c r="I1563" s="16">
        <v>2</v>
      </c>
      <c r="J1563" s="14" t="s">
        <v>83</v>
      </c>
      <c r="K1563" s="14" t="s">
        <v>84</v>
      </c>
      <c r="L1563" s="14" t="s">
        <v>85</v>
      </c>
      <c r="M1563" s="23">
        <v>0.65</v>
      </c>
      <c r="N1563" s="16">
        <v>2</v>
      </c>
      <c r="O1563" s="16">
        <v>2</v>
      </c>
      <c r="P1563" s="16">
        <v>0</v>
      </c>
      <c r="Q1563" s="16">
        <v>2</v>
      </c>
      <c r="R1563" s="16">
        <v>0</v>
      </c>
      <c r="S1563" s="14" t="s">
        <v>86</v>
      </c>
      <c r="T1563" s="16">
        <v>158</v>
      </c>
      <c r="U1563" s="16">
        <v>0</v>
      </c>
      <c r="V1563" s="18">
        <v>68565</v>
      </c>
      <c r="W1563" s="18">
        <v>1019</v>
      </c>
      <c r="X1563" s="18">
        <v>602</v>
      </c>
      <c r="Y1563" s="18">
        <v>0</v>
      </c>
      <c r="Z1563" s="18">
        <v>0</v>
      </c>
      <c r="AA1563" s="18">
        <v>0</v>
      </c>
      <c r="AB1563" s="18">
        <v>0</v>
      </c>
      <c r="AC1563" s="23">
        <v>0</v>
      </c>
      <c r="AD1563" s="14" t="str">
        <f>IF(E1563=113,"Linn","Iowa ex-Linn")</f>
        <v>Iowa ex-Linn</v>
      </c>
      <c r="AE1563" s="23">
        <f>IFERROR(AB1563/W1563,"N/M")</f>
        <v>0.0</v>
      </c>
      <c r="AF1563" s="14" t="str">
        <f>B1563&amp;"|"&amp;TEXT(E1563,"000")&amp;"|"&amp;TEXT(M1563,"0.0000")</f>
        <v>2017|095|0.6500</v>
      </c>
      <c r="AG1563" s="22" t="str">
        <f>IF(AND(B1563&gt;=2015,B1563&lt;=2024,C1563=19,G1563=41,I1563=2,K1563="A",L1563="RBUP",M1563&gt;=0.5,M1563&lt;=0.85),"IN","OUT")</f>
        <v>IN</v>
      </c>
    </row>
    <row r="1564" spans="1:33">
      <c r="A1564" s="14" t="s">
        <v>187</v>
      </c>
      <c r="B1564" s="16">
        <v>2017</v>
      </c>
      <c r="C1564" s="16">
        <v>19</v>
      </c>
      <c r="D1564" s="14" t="s">
        <v>80</v>
      </c>
      <c r="E1564" s="16">
        <v>95</v>
      </c>
      <c r="F1564" s="14" t="s">
        <v>133</v>
      </c>
      <c r="G1564" s="16">
        <v>41</v>
      </c>
      <c r="H1564" s="14" t="s">
        <v>186</v>
      </c>
      <c r="I1564" s="16">
        <v>2</v>
      </c>
      <c r="J1564" s="14" t="s">
        <v>83</v>
      </c>
      <c r="K1564" s="14" t="s">
        <v>84</v>
      </c>
      <c r="L1564" s="14" t="s">
        <v>85</v>
      </c>
      <c r="M1564" s="23">
        <v>0.7</v>
      </c>
      <c r="N1564" s="16">
        <v>30</v>
      </c>
      <c r="O1564" s="16">
        <v>22</v>
      </c>
      <c r="P1564" s="16">
        <v>0</v>
      </c>
      <c r="Q1564" s="16">
        <v>23</v>
      </c>
      <c r="R1564" s="16">
        <v>0</v>
      </c>
      <c r="S1564" s="14" t="s">
        <v>86</v>
      </c>
      <c r="T1564" s="16">
        <v>2485</v>
      </c>
      <c r="U1564" s="16">
        <v>0</v>
      </c>
      <c r="V1564" s="18">
        <v>1339190</v>
      </c>
      <c r="W1564" s="18">
        <v>37197</v>
      </c>
      <c r="X1564" s="18">
        <v>27882</v>
      </c>
      <c r="Y1564" s="18">
        <v>0</v>
      </c>
      <c r="Z1564" s="18">
        <v>0</v>
      </c>
      <c r="AA1564" s="18">
        <v>0</v>
      </c>
      <c r="AB1564" s="18">
        <v>0</v>
      </c>
      <c r="AC1564" s="23">
        <v>0</v>
      </c>
      <c r="AD1564" s="14" t="str">
        <f>IF(E1564=113,"Linn","Iowa ex-Linn")</f>
        <v>Iowa ex-Linn</v>
      </c>
      <c r="AE1564" s="23">
        <f>IFERROR(AB1564/W1564,"N/M")</f>
        <v>0.0</v>
      </c>
      <c r="AF1564" s="14" t="str">
        <f>B1564&amp;"|"&amp;TEXT(E1564,"000")&amp;"|"&amp;TEXT(M1564,"0.0000")</f>
        <v>2017|095|0.7000</v>
      </c>
      <c r="AG1564" s="22" t="str">
        <f>IF(AND(B1564&gt;=2015,B1564&lt;=2024,C1564=19,G1564=41,I1564=2,K1564="A",L1564="RBUP",M1564&gt;=0.5,M1564&lt;=0.85),"IN","OUT")</f>
        <v>IN</v>
      </c>
    </row>
    <row r="1565" spans="1:33">
      <c r="A1565" s="14" t="s">
        <v>187</v>
      </c>
      <c r="B1565" s="16">
        <v>2017</v>
      </c>
      <c r="C1565" s="16">
        <v>19</v>
      </c>
      <c r="D1565" s="14" t="s">
        <v>80</v>
      </c>
      <c r="E1565" s="16">
        <v>95</v>
      </c>
      <c r="F1565" s="14" t="s">
        <v>133</v>
      </c>
      <c r="G1565" s="16">
        <v>41</v>
      </c>
      <c r="H1565" s="14" t="s">
        <v>186</v>
      </c>
      <c r="I1565" s="16">
        <v>2</v>
      </c>
      <c r="J1565" s="14" t="s">
        <v>83</v>
      </c>
      <c r="K1565" s="14" t="s">
        <v>84</v>
      </c>
      <c r="L1565" s="14" t="s">
        <v>85</v>
      </c>
      <c r="M1565" s="23">
        <v>0.75</v>
      </c>
      <c r="N1565" s="16">
        <v>92</v>
      </c>
      <c r="O1565" s="16">
        <v>70</v>
      </c>
      <c r="P1565" s="16">
        <v>5</v>
      </c>
      <c r="Q1565" s="16">
        <v>99</v>
      </c>
      <c r="R1565" s="16">
        <v>5</v>
      </c>
      <c r="S1565" s="14" t="s">
        <v>86</v>
      </c>
      <c r="T1565" s="16">
        <v>8992</v>
      </c>
      <c r="U1565" s="16">
        <v>0</v>
      </c>
      <c r="V1565" s="18">
        <v>4936783</v>
      </c>
      <c r="W1565" s="18">
        <v>201149</v>
      </c>
      <c r="X1565" s="18">
        <v>126692</v>
      </c>
      <c r="Y1565" s="18">
        <v>0</v>
      </c>
      <c r="Z1565" s="18">
        <v>0</v>
      </c>
      <c r="AA1565" s="18">
        <v>0</v>
      </c>
      <c r="AB1565" s="18">
        <v>37826</v>
      </c>
      <c r="AC1565" s="23">
        <v>0.19</v>
      </c>
      <c r="AD1565" s="14" t="str">
        <f>IF(E1565=113,"Linn","Iowa ex-Linn")</f>
        <v>Iowa ex-Linn</v>
      </c>
      <c r="AE1565" s="23">
        <f>IFERROR(AB1565/W1565,"N/M")</f>
        <v>0.18804965473355573</v>
      </c>
      <c r="AF1565" s="14" t="str">
        <f>B1565&amp;"|"&amp;TEXT(E1565,"000")&amp;"|"&amp;TEXT(M1565,"0.0000")</f>
        <v>2017|095|0.7500</v>
      </c>
      <c r="AG1565" s="22" t="str">
        <f>IF(AND(B1565&gt;=2015,B1565&lt;=2024,C1565=19,G1565=41,I1565=2,K1565="A",L1565="RBUP",M1565&gt;=0.5,M1565&lt;=0.85),"IN","OUT")</f>
        <v>IN</v>
      </c>
    </row>
    <row r="1566" spans="1:33">
      <c r="A1566" s="14" t="s">
        <v>187</v>
      </c>
      <c r="B1566" s="16">
        <v>2017</v>
      </c>
      <c r="C1566" s="16">
        <v>19</v>
      </c>
      <c r="D1566" s="14" t="s">
        <v>80</v>
      </c>
      <c r="E1566" s="16">
        <v>95</v>
      </c>
      <c r="F1566" s="14" t="s">
        <v>133</v>
      </c>
      <c r="G1566" s="16">
        <v>41</v>
      </c>
      <c r="H1566" s="14" t="s">
        <v>186</v>
      </c>
      <c r="I1566" s="16">
        <v>2</v>
      </c>
      <c r="J1566" s="14" t="s">
        <v>83</v>
      </c>
      <c r="K1566" s="14" t="s">
        <v>84</v>
      </c>
      <c r="L1566" s="14" t="s">
        <v>85</v>
      </c>
      <c r="M1566" s="23">
        <v>0.8</v>
      </c>
      <c r="N1566" s="16">
        <v>287</v>
      </c>
      <c r="O1566" s="16">
        <v>234</v>
      </c>
      <c r="P1566" s="16">
        <v>17</v>
      </c>
      <c r="Q1566" s="16">
        <v>373</v>
      </c>
      <c r="R1566" s="16">
        <v>21</v>
      </c>
      <c r="S1566" s="14" t="s">
        <v>86</v>
      </c>
      <c r="T1566" s="16">
        <v>53842</v>
      </c>
      <c r="U1566" s="16">
        <v>0</v>
      </c>
      <c r="V1566" s="18">
        <v>32384531</v>
      </c>
      <c r="W1566" s="18">
        <v>1674464</v>
      </c>
      <c r="X1566" s="18">
        <v>1034230</v>
      </c>
      <c r="Y1566" s="18">
        <v>0</v>
      </c>
      <c r="Z1566" s="18">
        <v>0</v>
      </c>
      <c r="AA1566" s="18">
        <v>0</v>
      </c>
      <c r="AB1566" s="18">
        <v>206266</v>
      </c>
      <c r="AC1566" s="23">
        <v>0.12</v>
      </c>
      <c r="AD1566" s="14" t="str">
        <f>IF(E1566=113,"Linn","Iowa ex-Linn")</f>
        <v>Iowa ex-Linn</v>
      </c>
      <c r="AE1566" s="23">
        <f>IFERROR(AB1566/W1566,"N/M")</f>
        <v>0.12318329925277581</v>
      </c>
      <c r="AF1566" s="14" t="str">
        <f>B1566&amp;"|"&amp;TEXT(E1566,"000")&amp;"|"&amp;TEXT(M1566,"0.0000")</f>
        <v>2017|095|0.8000</v>
      </c>
      <c r="AG1566" s="22" t="str">
        <f>IF(AND(B1566&gt;=2015,B1566&lt;=2024,C1566=19,G1566=41,I1566=2,K1566="A",L1566="RBUP",M1566&gt;=0.5,M1566&lt;=0.85),"IN","OUT")</f>
        <v>IN</v>
      </c>
    </row>
    <row r="1567" spans="1:33">
      <c r="A1567" s="14" t="s">
        <v>187</v>
      </c>
      <c r="B1567" s="16">
        <v>2017</v>
      </c>
      <c r="C1567" s="16">
        <v>19</v>
      </c>
      <c r="D1567" s="14" t="s">
        <v>80</v>
      </c>
      <c r="E1567" s="16">
        <v>95</v>
      </c>
      <c r="F1567" s="14" t="s">
        <v>133</v>
      </c>
      <c r="G1567" s="16">
        <v>41</v>
      </c>
      <c r="H1567" s="14" t="s">
        <v>186</v>
      </c>
      <c r="I1567" s="16">
        <v>2</v>
      </c>
      <c r="J1567" s="14" t="s">
        <v>83</v>
      </c>
      <c r="K1567" s="14" t="s">
        <v>84</v>
      </c>
      <c r="L1567" s="14" t="s">
        <v>85</v>
      </c>
      <c r="M1567" s="23">
        <v>0.85</v>
      </c>
      <c r="N1567" s="16">
        <v>264</v>
      </c>
      <c r="O1567" s="16">
        <v>219</v>
      </c>
      <c r="P1567" s="16">
        <v>20</v>
      </c>
      <c r="Q1567" s="16">
        <v>349</v>
      </c>
      <c r="R1567" s="16">
        <v>26</v>
      </c>
      <c r="S1567" s="14" t="s">
        <v>86</v>
      </c>
      <c r="T1567" s="16">
        <v>45868</v>
      </c>
      <c r="U1567" s="16">
        <v>0</v>
      </c>
      <c r="V1567" s="18">
        <v>28953244</v>
      </c>
      <c r="W1567" s="18">
        <v>1905080</v>
      </c>
      <c r="X1567" s="18">
        <v>902813</v>
      </c>
      <c r="Y1567" s="18">
        <v>0</v>
      </c>
      <c r="Z1567" s="18">
        <v>0</v>
      </c>
      <c r="AA1567" s="18">
        <v>0</v>
      </c>
      <c r="AB1567" s="18">
        <v>120145</v>
      </c>
      <c r="AC1567" s="23">
        <v>0.06</v>
      </c>
      <c r="AD1567" s="14" t="str">
        <f>IF(E1567=113,"Linn","Iowa ex-Linn")</f>
        <v>Iowa ex-Linn</v>
      </c>
      <c r="AE1567" s="23">
        <f>IFERROR(AB1567/W1567,"N/M")</f>
        <v>0.06306559304596132</v>
      </c>
      <c r="AF1567" s="14" t="str">
        <f>B1567&amp;"|"&amp;TEXT(E1567,"000")&amp;"|"&amp;TEXT(M1567,"0.0000")</f>
        <v>2017|095|0.8500</v>
      </c>
      <c r="AG1567" s="22" t="str">
        <f>IF(AND(B1567&gt;=2015,B1567&lt;=2024,C1567=19,G1567=41,I1567=2,K1567="A",L1567="RBUP",M1567&gt;=0.5,M1567&lt;=0.85),"IN","OUT")</f>
        <v>IN</v>
      </c>
    </row>
    <row r="1568" spans="1:33">
      <c r="A1568" s="14" t="s">
        <v>187</v>
      </c>
      <c r="B1568" s="16">
        <v>2017</v>
      </c>
      <c r="C1568" s="16">
        <v>19</v>
      </c>
      <c r="D1568" s="14" t="s">
        <v>80</v>
      </c>
      <c r="E1568" s="16">
        <v>97</v>
      </c>
      <c r="F1568" s="14" t="s">
        <v>134</v>
      </c>
      <c r="G1568" s="16">
        <v>41</v>
      </c>
      <c r="H1568" s="14" t="s">
        <v>186</v>
      </c>
      <c r="I1568" s="16">
        <v>2</v>
      </c>
      <c r="J1568" s="14" t="s">
        <v>83</v>
      </c>
      <c r="K1568" s="14" t="s">
        <v>84</v>
      </c>
      <c r="L1568" s="14" t="s">
        <v>85</v>
      </c>
      <c r="M1568" s="23">
        <v>0.5</v>
      </c>
      <c r="N1568" s="16">
        <v>1</v>
      </c>
      <c r="O1568" s="16">
        <v>1</v>
      </c>
      <c r="P1568" s="16">
        <v>0</v>
      </c>
      <c r="Q1568" s="16">
        <v>1</v>
      </c>
      <c r="R1568" s="16">
        <v>0</v>
      </c>
      <c r="S1568" s="14" t="s">
        <v>86</v>
      </c>
      <c r="T1568" s="16">
        <v>5</v>
      </c>
      <c r="U1568" s="16">
        <v>0</v>
      </c>
      <c r="V1568" s="18">
        <v>1588</v>
      </c>
      <c r="W1568" s="18">
        <v>16</v>
      </c>
      <c r="X1568" s="18">
        <v>11</v>
      </c>
      <c r="Y1568" s="18">
        <v>0</v>
      </c>
      <c r="Z1568" s="18">
        <v>0</v>
      </c>
      <c r="AA1568" s="18">
        <v>0</v>
      </c>
      <c r="AB1568" s="18">
        <v>0</v>
      </c>
      <c r="AC1568" s="23">
        <v>0</v>
      </c>
      <c r="AD1568" s="14" t="str">
        <f>IF(E1568=113,"Linn","Iowa ex-Linn")</f>
        <v>Iowa ex-Linn</v>
      </c>
      <c r="AE1568" s="23">
        <f>IFERROR(AB1568/W1568,"N/M")</f>
        <v>0.0</v>
      </c>
      <c r="AF1568" s="14" t="str">
        <f>B1568&amp;"|"&amp;TEXT(E1568,"000")&amp;"|"&amp;TEXT(M1568,"0.0000")</f>
        <v>2017|097|0.5000</v>
      </c>
      <c r="AG1568" s="22" t="str">
        <f>IF(AND(B1568&gt;=2015,B1568&lt;=2024,C1568=19,G1568=41,I1568=2,K1568="A",L1568="RBUP",M1568&gt;=0.5,M1568&lt;=0.85),"IN","OUT")</f>
        <v>IN</v>
      </c>
    </row>
    <row r="1569" spans="1:33">
      <c r="A1569" s="14" t="s">
        <v>187</v>
      </c>
      <c r="B1569" s="16">
        <v>2017</v>
      </c>
      <c r="C1569" s="16">
        <v>19</v>
      </c>
      <c r="D1569" s="14" t="s">
        <v>80</v>
      </c>
      <c r="E1569" s="16">
        <v>97</v>
      </c>
      <c r="F1569" s="14" t="s">
        <v>134</v>
      </c>
      <c r="G1569" s="16">
        <v>41</v>
      </c>
      <c r="H1569" s="14" t="s">
        <v>186</v>
      </c>
      <c r="I1569" s="16">
        <v>2</v>
      </c>
      <c r="J1569" s="14" t="s">
        <v>83</v>
      </c>
      <c r="K1569" s="14" t="s">
        <v>84</v>
      </c>
      <c r="L1569" s="14" t="s">
        <v>85</v>
      </c>
      <c r="M1569" s="23">
        <v>0.6</v>
      </c>
      <c r="N1569" s="16">
        <v>1</v>
      </c>
      <c r="O1569" s="16">
        <v>1</v>
      </c>
      <c r="P1569" s="16">
        <v>0</v>
      </c>
      <c r="Q1569" s="16">
        <v>1</v>
      </c>
      <c r="R1569" s="16">
        <v>0</v>
      </c>
      <c r="S1569" s="14" t="s">
        <v>86</v>
      </c>
      <c r="T1569" s="16">
        <v>24</v>
      </c>
      <c r="U1569" s="16">
        <v>0</v>
      </c>
      <c r="V1569" s="18">
        <v>6330</v>
      </c>
      <c r="W1569" s="18">
        <v>132</v>
      </c>
      <c r="X1569" s="18">
        <v>97</v>
      </c>
      <c r="Y1569" s="18">
        <v>0</v>
      </c>
      <c r="Z1569" s="18">
        <v>0</v>
      </c>
      <c r="AA1569" s="18">
        <v>0</v>
      </c>
      <c r="AB1569" s="18">
        <v>0</v>
      </c>
      <c r="AC1569" s="23">
        <v>0</v>
      </c>
      <c r="AD1569" s="14" t="str">
        <f>IF(E1569=113,"Linn","Iowa ex-Linn")</f>
        <v>Iowa ex-Linn</v>
      </c>
      <c r="AE1569" s="23">
        <f>IFERROR(AB1569/W1569,"N/M")</f>
        <v>0.0</v>
      </c>
      <c r="AF1569" s="14" t="str">
        <f>B1569&amp;"|"&amp;TEXT(E1569,"000")&amp;"|"&amp;TEXT(M1569,"0.0000")</f>
        <v>2017|097|0.6000</v>
      </c>
      <c r="AG1569" s="22" t="str">
        <f>IF(AND(B1569&gt;=2015,B1569&lt;=2024,C1569=19,G1569=41,I1569=2,K1569="A",L1569="RBUP",M1569&gt;=0.5,M1569&lt;=0.85),"IN","OUT")</f>
        <v>IN</v>
      </c>
    </row>
    <row r="1570" spans="1:33">
      <c r="A1570" s="14" t="s">
        <v>187</v>
      </c>
      <c r="B1570" s="16">
        <v>2017</v>
      </c>
      <c r="C1570" s="16">
        <v>19</v>
      </c>
      <c r="D1570" s="14" t="s">
        <v>80</v>
      </c>
      <c r="E1570" s="16">
        <v>97</v>
      </c>
      <c r="F1570" s="14" t="s">
        <v>134</v>
      </c>
      <c r="G1570" s="16">
        <v>41</v>
      </c>
      <c r="H1570" s="14" t="s">
        <v>186</v>
      </c>
      <c r="I1570" s="16">
        <v>2</v>
      </c>
      <c r="J1570" s="14" t="s">
        <v>83</v>
      </c>
      <c r="K1570" s="14" t="s">
        <v>84</v>
      </c>
      <c r="L1570" s="14" t="s">
        <v>85</v>
      </c>
      <c r="M1570" s="23">
        <v>0.65</v>
      </c>
      <c r="N1570" s="16">
        <v>6</v>
      </c>
      <c r="O1570" s="16">
        <v>6</v>
      </c>
      <c r="P1570" s="16">
        <v>0</v>
      </c>
      <c r="Q1570" s="16">
        <v>7</v>
      </c>
      <c r="R1570" s="16">
        <v>0</v>
      </c>
      <c r="S1570" s="14" t="s">
        <v>86</v>
      </c>
      <c r="T1570" s="16">
        <v>680</v>
      </c>
      <c r="U1570" s="16">
        <v>0</v>
      </c>
      <c r="V1570" s="18">
        <v>331249</v>
      </c>
      <c r="W1570" s="18">
        <v>9194</v>
      </c>
      <c r="X1570" s="18">
        <v>5424</v>
      </c>
      <c r="Y1570" s="18">
        <v>0</v>
      </c>
      <c r="Z1570" s="18">
        <v>0</v>
      </c>
      <c r="AA1570" s="18">
        <v>0</v>
      </c>
      <c r="AB1570" s="18">
        <v>0</v>
      </c>
      <c r="AC1570" s="23">
        <v>0</v>
      </c>
      <c r="AD1570" s="14" t="str">
        <f>IF(E1570=113,"Linn","Iowa ex-Linn")</f>
        <v>Iowa ex-Linn</v>
      </c>
      <c r="AE1570" s="23">
        <f>IFERROR(AB1570/W1570,"N/M")</f>
        <v>0.0</v>
      </c>
      <c r="AF1570" s="14" t="str">
        <f>B1570&amp;"|"&amp;TEXT(E1570,"000")&amp;"|"&amp;TEXT(M1570,"0.0000")</f>
        <v>2017|097|0.6500</v>
      </c>
      <c r="AG1570" s="22" t="str">
        <f>IF(AND(B1570&gt;=2015,B1570&lt;=2024,C1570=19,G1570=41,I1570=2,K1570="A",L1570="RBUP",M1570&gt;=0.5,M1570&lt;=0.85),"IN","OUT")</f>
        <v>IN</v>
      </c>
    </row>
    <row r="1571" spans="1:33">
      <c r="A1571" s="14" t="s">
        <v>187</v>
      </c>
      <c r="B1571" s="16">
        <v>2017</v>
      </c>
      <c r="C1571" s="16">
        <v>19</v>
      </c>
      <c r="D1571" s="14" t="s">
        <v>80</v>
      </c>
      <c r="E1571" s="16">
        <v>97</v>
      </c>
      <c r="F1571" s="14" t="s">
        <v>134</v>
      </c>
      <c r="G1571" s="16">
        <v>41</v>
      </c>
      <c r="H1571" s="14" t="s">
        <v>186</v>
      </c>
      <c r="I1571" s="16">
        <v>2</v>
      </c>
      <c r="J1571" s="14" t="s">
        <v>83</v>
      </c>
      <c r="K1571" s="14" t="s">
        <v>84</v>
      </c>
      <c r="L1571" s="14" t="s">
        <v>85</v>
      </c>
      <c r="M1571" s="23">
        <v>0.7</v>
      </c>
      <c r="N1571" s="16">
        <v>26</v>
      </c>
      <c r="O1571" s="16">
        <v>21</v>
      </c>
      <c r="P1571" s="16">
        <v>1</v>
      </c>
      <c r="Q1571" s="16">
        <v>24</v>
      </c>
      <c r="R1571" s="16">
        <v>1</v>
      </c>
      <c r="S1571" s="14" t="s">
        <v>86</v>
      </c>
      <c r="T1571" s="16">
        <v>2132</v>
      </c>
      <c r="U1571" s="16">
        <v>0</v>
      </c>
      <c r="V1571" s="18">
        <v>1102223</v>
      </c>
      <c r="W1571" s="18">
        <v>39380</v>
      </c>
      <c r="X1571" s="18">
        <v>26813</v>
      </c>
      <c r="Y1571" s="18">
        <v>0</v>
      </c>
      <c r="Z1571" s="18">
        <v>0</v>
      </c>
      <c r="AA1571" s="18">
        <v>0</v>
      </c>
      <c r="AB1571" s="18">
        <v>6750</v>
      </c>
      <c r="AC1571" s="23">
        <v>0.17</v>
      </c>
      <c r="AD1571" s="14" t="str">
        <f>IF(E1571=113,"Linn","Iowa ex-Linn")</f>
        <v>Iowa ex-Linn</v>
      </c>
      <c r="AE1571" s="23">
        <f>IFERROR(AB1571/W1571,"N/M")</f>
        <v>0.17140680548501777</v>
      </c>
      <c r="AF1571" s="14" t="str">
        <f>B1571&amp;"|"&amp;TEXT(E1571,"000")&amp;"|"&amp;TEXT(M1571,"0.0000")</f>
        <v>2017|097|0.7000</v>
      </c>
      <c r="AG1571" s="22" t="str">
        <f>IF(AND(B1571&gt;=2015,B1571&lt;=2024,C1571=19,G1571=41,I1571=2,K1571="A",L1571="RBUP",M1571&gt;=0.5,M1571&lt;=0.85),"IN","OUT")</f>
        <v>IN</v>
      </c>
    </row>
    <row r="1572" spans="1:33">
      <c r="A1572" s="14" t="s">
        <v>187</v>
      </c>
      <c r="B1572" s="16">
        <v>2017</v>
      </c>
      <c r="C1572" s="16">
        <v>19</v>
      </c>
      <c r="D1572" s="14" t="s">
        <v>80</v>
      </c>
      <c r="E1572" s="16">
        <v>97</v>
      </c>
      <c r="F1572" s="14" t="s">
        <v>134</v>
      </c>
      <c r="G1572" s="16">
        <v>41</v>
      </c>
      <c r="H1572" s="14" t="s">
        <v>186</v>
      </c>
      <c r="I1572" s="16">
        <v>2</v>
      </c>
      <c r="J1572" s="14" t="s">
        <v>83</v>
      </c>
      <c r="K1572" s="14" t="s">
        <v>84</v>
      </c>
      <c r="L1572" s="14" t="s">
        <v>85</v>
      </c>
      <c r="M1572" s="23">
        <v>0.75</v>
      </c>
      <c r="N1572" s="16">
        <v>88</v>
      </c>
      <c r="O1572" s="16">
        <v>78</v>
      </c>
      <c r="P1572" s="16">
        <v>2</v>
      </c>
      <c r="Q1572" s="16">
        <v>96</v>
      </c>
      <c r="R1572" s="16">
        <v>2</v>
      </c>
      <c r="S1572" s="14" t="s">
        <v>86</v>
      </c>
      <c r="T1572" s="16">
        <v>13924</v>
      </c>
      <c r="U1572" s="16">
        <v>0</v>
      </c>
      <c r="V1572" s="18">
        <v>7858207</v>
      </c>
      <c r="W1572" s="18">
        <v>333831</v>
      </c>
      <c r="X1572" s="18">
        <v>238057</v>
      </c>
      <c r="Y1572" s="18">
        <v>0</v>
      </c>
      <c r="Z1572" s="18">
        <v>0</v>
      </c>
      <c r="AA1572" s="18">
        <v>0</v>
      </c>
      <c r="AB1572" s="18">
        <v>7233</v>
      </c>
      <c r="AC1572" s="23">
        <v>0.02</v>
      </c>
      <c r="AD1572" s="14" t="str">
        <f>IF(E1572=113,"Linn","Iowa ex-Linn")</f>
        <v>Iowa ex-Linn</v>
      </c>
      <c r="AE1572" s="23">
        <f>IFERROR(AB1572/W1572,"N/M")</f>
        <v>0.02166665168902828</v>
      </c>
      <c r="AF1572" s="14" t="str">
        <f>B1572&amp;"|"&amp;TEXT(E1572,"000")&amp;"|"&amp;TEXT(M1572,"0.0000")</f>
        <v>2017|097|0.7500</v>
      </c>
      <c r="AG1572" s="22" t="str">
        <f>IF(AND(B1572&gt;=2015,B1572&lt;=2024,C1572=19,G1572=41,I1572=2,K1572="A",L1572="RBUP",M1572&gt;=0.5,M1572&lt;=0.85),"IN","OUT")</f>
        <v>IN</v>
      </c>
    </row>
    <row r="1573" spans="1:33">
      <c r="A1573" s="14" t="s">
        <v>187</v>
      </c>
      <c r="B1573" s="16">
        <v>2017</v>
      </c>
      <c r="C1573" s="16">
        <v>19</v>
      </c>
      <c r="D1573" s="14" t="s">
        <v>80</v>
      </c>
      <c r="E1573" s="16">
        <v>97</v>
      </c>
      <c r="F1573" s="14" t="s">
        <v>134</v>
      </c>
      <c r="G1573" s="16">
        <v>41</v>
      </c>
      <c r="H1573" s="14" t="s">
        <v>186</v>
      </c>
      <c r="I1573" s="16">
        <v>2</v>
      </c>
      <c r="J1573" s="14" t="s">
        <v>83</v>
      </c>
      <c r="K1573" s="14" t="s">
        <v>84</v>
      </c>
      <c r="L1573" s="14" t="s">
        <v>85</v>
      </c>
      <c r="M1573" s="23">
        <v>0.8</v>
      </c>
      <c r="N1573" s="16">
        <v>306</v>
      </c>
      <c r="O1573" s="16">
        <v>269</v>
      </c>
      <c r="P1573" s="16">
        <v>11</v>
      </c>
      <c r="Q1573" s="16">
        <v>373</v>
      </c>
      <c r="R1573" s="16">
        <v>16</v>
      </c>
      <c r="S1573" s="14" t="s">
        <v>86</v>
      </c>
      <c r="T1573" s="16">
        <v>44260</v>
      </c>
      <c r="U1573" s="16">
        <v>0</v>
      </c>
      <c r="V1573" s="18">
        <v>25743831</v>
      </c>
      <c r="W1573" s="18">
        <v>1476593</v>
      </c>
      <c r="X1573" s="18">
        <v>913979</v>
      </c>
      <c r="Y1573" s="18">
        <v>0</v>
      </c>
      <c r="Z1573" s="18">
        <v>0</v>
      </c>
      <c r="AA1573" s="18">
        <v>0</v>
      </c>
      <c r="AB1573" s="18">
        <v>38609</v>
      </c>
      <c r="AC1573" s="23">
        <v>0.03</v>
      </c>
      <c r="AD1573" s="14" t="str">
        <f>IF(E1573=113,"Linn","Iowa ex-Linn")</f>
        <v>Iowa ex-Linn</v>
      </c>
      <c r="AE1573" s="23">
        <f>IFERROR(AB1573/W1573,"N/M")</f>
        <v>0.026147354077934813</v>
      </c>
      <c r="AF1573" s="14" t="str">
        <f>B1573&amp;"|"&amp;TEXT(E1573,"000")&amp;"|"&amp;TEXT(M1573,"0.0000")</f>
        <v>2017|097|0.8000</v>
      </c>
      <c r="AG1573" s="22" t="str">
        <f>IF(AND(B1573&gt;=2015,B1573&lt;=2024,C1573=19,G1573=41,I1573=2,K1573="A",L1573="RBUP",M1573&gt;=0.5,M1573&lt;=0.85),"IN","OUT")</f>
        <v>IN</v>
      </c>
    </row>
    <row r="1574" spans="1:33">
      <c r="A1574" s="14" t="s">
        <v>187</v>
      </c>
      <c r="B1574" s="16">
        <v>2017</v>
      </c>
      <c r="C1574" s="16">
        <v>19</v>
      </c>
      <c r="D1574" s="14" t="s">
        <v>80</v>
      </c>
      <c r="E1574" s="16">
        <v>97</v>
      </c>
      <c r="F1574" s="14" t="s">
        <v>134</v>
      </c>
      <c r="G1574" s="16">
        <v>41</v>
      </c>
      <c r="H1574" s="14" t="s">
        <v>186</v>
      </c>
      <c r="I1574" s="16">
        <v>2</v>
      </c>
      <c r="J1574" s="14" t="s">
        <v>83</v>
      </c>
      <c r="K1574" s="14" t="s">
        <v>84</v>
      </c>
      <c r="L1574" s="14" t="s">
        <v>85</v>
      </c>
      <c r="M1574" s="23">
        <v>0.85</v>
      </c>
      <c r="N1574" s="16">
        <v>241</v>
      </c>
      <c r="O1574" s="16">
        <v>200</v>
      </c>
      <c r="P1574" s="16">
        <v>17</v>
      </c>
      <c r="Q1574" s="16">
        <v>320</v>
      </c>
      <c r="R1574" s="16">
        <v>22</v>
      </c>
      <c r="S1574" s="14" t="s">
        <v>86</v>
      </c>
      <c r="T1574" s="16">
        <v>41387</v>
      </c>
      <c r="U1574" s="16">
        <v>0</v>
      </c>
      <c r="V1574" s="18">
        <v>26523447</v>
      </c>
      <c r="W1574" s="18">
        <v>1855266</v>
      </c>
      <c r="X1574" s="18">
        <v>879478</v>
      </c>
      <c r="Y1574" s="18">
        <v>0</v>
      </c>
      <c r="Z1574" s="18">
        <v>0</v>
      </c>
      <c r="AA1574" s="18">
        <v>0</v>
      </c>
      <c r="AB1574" s="18">
        <v>221901</v>
      </c>
      <c r="AC1574" s="23">
        <v>0.12</v>
      </c>
      <c r="AD1574" s="14" t="str">
        <f>IF(E1574=113,"Linn","Iowa ex-Linn")</f>
        <v>Iowa ex-Linn</v>
      </c>
      <c r="AE1574" s="23">
        <f>IFERROR(AB1574/W1574,"N/M")</f>
        <v>0.11960602953969943</v>
      </c>
      <c r="AF1574" s="14" t="str">
        <f>B1574&amp;"|"&amp;TEXT(E1574,"000")&amp;"|"&amp;TEXT(M1574,"0.0000")</f>
        <v>2017|097|0.8500</v>
      </c>
      <c r="AG1574" s="22" t="str">
        <f>IF(AND(B1574&gt;=2015,B1574&lt;=2024,C1574=19,G1574=41,I1574=2,K1574="A",L1574="RBUP",M1574&gt;=0.5,M1574&lt;=0.85),"IN","OUT")</f>
        <v>IN</v>
      </c>
    </row>
    <row r="1575" spans="1:33">
      <c r="A1575" s="14" t="s">
        <v>187</v>
      </c>
      <c r="B1575" s="16">
        <v>2017</v>
      </c>
      <c r="C1575" s="16">
        <v>19</v>
      </c>
      <c r="D1575" s="14" t="s">
        <v>80</v>
      </c>
      <c r="E1575" s="16">
        <v>99</v>
      </c>
      <c r="F1575" s="14" t="s">
        <v>135</v>
      </c>
      <c r="G1575" s="16">
        <v>41</v>
      </c>
      <c r="H1575" s="14" t="s">
        <v>186</v>
      </c>
      <c r="I1575" s="16">
        <v>2</v>
      </c>
      <c r="J1575" s="14" t="s">
        <v>83</v>
      </c>
      <c r="K1575" s="14" t="s">
        <v>84</v>
      </c>
      <c r="L1575" s="14" t="s">
        <v>85</v>
      </c>
      <c r="M1575" s="23">
        <v>0.5</v>
      </c>
      <c r="N1575" s="16">
        <v>3</v>
      </c>
      <c r="O1575" s="16">
        <v>3</v>
      </c>
      <c r="P1575" s="16">
        <v>0</v>
      </c>
      <c r="Q1575" s="16">
        <v>3</v>
      </c>
      <c r="R1575" s="16">
        <v>0</v>
      </c>
      <c r="S1575" s="14" t="s">
        <v>86</v>
      </c>
      <c r="T1575" s="16">
        <v>85</v>
      </c>
      <c r="U1575" s="16">
        <v>0</v>
      </c>
      <c r="V1575" s="18">
        <v>29722</v>
      </c>
      <c r="W1575" s="18">
        <v>127</v>
      </c>
      <c r="X1575" s="18">
        <v>95</v>
      </c>
      <c r="Y1575" s="18">
        <v>0</v>
      </c>
      <c r="Z1575" s="18">
        <v>0</v>
      </c>
      <c r="AA1575" s="18">
        <v>0</v>
      </c>
      <c r="AB1575" s="18">
        <v>0</v>
      </c>
      <c r="AC1575" s="23">
        <v>0</v>
      </c>
      <c r="AD1575" s="14" t="str">
        <f>IF(E1575=113,"Linn","Iowa ex-Linn")</f>
        <v>Iowa ex-Linn</v>
      </c>
      <c r="AE1575" s="23">
        <f>IFERROR(AB1575/W1575,"N/M")</f>
        <v>0.0</v>
      </c>
      <c r="AF1575" s="14" t="str">
        <f>B1575&amp;"|"&amp;TEXT(E1575,"000")&amp;"|"&amp;TEXT(M1575,"0.0000")</f>
        <v>2017|099|0.5000</v>
      </c>
      <c r="AG1575" s="22" t="str">
        <f>IF(AND(B1575&gt;=2015,B1575&lt;=2024,C1575=19,G1575=41,I1575=2,K1575="A",L1575="RBUP",M1575&gt;=0.5,M1575&lt;=0.85),"IN","OUT")</f>
        <v>IN</v>
      </c>
    </row>
    <row r="1576" spans="1:33">
      <c r="A1576" s="14" t="s">
        <v>187</v>
      </c>
      <c r="B1576" s="16">
        <v>2017</v>
      </c>
      <c r="C1576" s="16">
        <v>19</v>
      </c>
      <c r="D1576" s="14" t="s">
        <v>80</v>
      </c>
      <c r="E1576" s="16">
        <v>99</v>
      </c>
      <c r="F1576" s="14" t="s">
        <v>135</v>
      </c>
      <c r="G1576" s="16">
        <v>41</v>
      </c>
      <c r="H1576" s="14" t="s">
        <v>186</v>
      </c>
      <c r="I1576" s="16">
        <v>2</v>
      </c>
      <c r="J1576" s="14" t="s">
        <v>83</v>
      </c>
      <c r="K1576" s="14" t="s">
        <v>84</v>
      </c>
      <c r="L1576" s="14" t="s">
        <v>85</v>
      </c>
      <c r="M1576" s="23">
        <v>0.6</v>
      </c>
      <c r="N1576" s="16">
        <v>2</v>
      </c>
      <c r="O1576" s="16">
        <v>1</v>
      </c>
      <c r="P1576" s="16">
        <v>0</v>
      </c>
      <c r="Q1576" s="16">
        <v>1</v>
      </c>
      <c r="R1576" s="16">
        <v>0</v>
      </c>
      <c r="S1576" s="14" t="s">
        <v>86</v>
      </c>
      <c r="T1576" s="16">
        <v>37</v>
      </c>
      <c r="U1576" s="16">
        <v>0</v>
      </c>
      <c r="V1576" s="18">
        <v>15131</v>
      </c>
      <c r="W1576" s="18">
        <v>139</v>
      </c>
      <c r="X1576" s="18">
        <v>89</v>
      </c>
      <c r="Y1576" s="18">
        <v>0</v>
      </c>
      <c r="Z1576" s="18">
        <v>0</v>
      </c>
      <c r="AA1576" s="18">
        <v>0</v>
      </c>
      <c r="AB1576" s="18">
        <v>0</v>
      </c>
      <c r="AC1576" s="23">
        <v>0</v>
      </c>
      <c r="AD1576" s="14" t="str">
        <f>IF(E1576=113,"Linn","Iowa ex-Linn")</f>
        <v>Iowa ex-Linn</v>
      </c>
      <c r="AE1576" s="23">
        <f>IFERROR(AB1576/W1576,"N/M")</f>
        <v>0.0</v>
      </c>
      <c r="AF1576" s="14" t="str">
        <f>B1576&amp;"|"&amp;TEXT(E1576,"000")&amp;"|"&amp;TEXT(M1576,"0.0000")</f>
        <v>2017|099|0.6000</v>
      </c>
      <c r="AG1576" s="22" t="str">
        <f>IF(AND(B1576&gt;=2015,B1576&lt;=2024,C1576=19,G1576=41,I1576=2,K1576="A",L1576="RBUP",M1576&gt;=0.5,M1576&lt;=0.85),"IN","OUT")</f>
        <v>IN</v>
      </c>
    </row>
    <row r="1577" spans="1:33">
      <c r="A1577" s="14" t="s">
        <v>187</v>
      </c>
      <c r="B1577" s="16">
        <v>2017</v>
      </c>
      <c r="C1577" s="16">
        <v>19</v>
      </c>
      <c r="D1577" s="14" t="s">
        <v>80</v>
      </c>
      <c r="E1577" s="16">
        <v>99</v>
      </c>
      <c r="F1577" s="14" t="s">
        <v>135</v>
      </c>
      <c r="G1577" s="16">
        <v>41</v>
      </c>
      <c r="H1577" s="14" t="s">
        <v>186</v>
      </c>
      <c r="I1577" s="16">
        <v>2</v>
      </c>
      <c r="J1577" s="14" t="s">
        <v>83</v>
      </c>
      <c r="K1577" s="14" t="s">
        <v>84</v>
      </c>
      <c r="L1577" s="14" t="s">
        <v>85</v>
      </c>
      <c r="M1577" s="23">
        <v>0.65</v>
      </c>
      <c r="N1577" s="16">
        <v>12</v>
      </c>
      <c r="O1577" s="16">
        <v>9</v>
      </c>
      <c r="P1577" s="16">
        <v>0</v>
      </c>
      <c r="Q1577" s="16">
        <v>13</v>
      </c>
      <c r="R1577" s="16">
        <v>0</v>
      </c>
      <c r="S1577" s="14" t="s">
        <v>86</v>
      </c>
      <c r="T1577" s="16">
        <v>800</v>
      </c>
      <c r="U1577" s="16">
        <v>0</v>
      </c>
      <c r="V1577" s="18">
        <v>374482</v>
      </c>
      <c r="W1577" s="18">
        <v>7057</v>
      </c>
      <c r="X1577" s="18">
        <v>4164</v>
      </c>
      <c r="Y1577" s="18">
        <v>0</v>
      </c>
      <c r="Z1577" s="18">
        <v>0</v>
      </c>
      <c r="AA1577" s="18">
        <v>0</v>
      </c>
      <c r="AB1577" s="18">
        <v>0</v>
      </c>
      <c r="AC1577" s="23">
        <v>0</v>
      </c>
      <c r="AD1577" s="14" t="str">
        <f>IF(E1577=113,"Linn","Iowa ex-Linn")</f>
        <v>Iowa ex-Linn</v>
      </c>
      <c r="AE1577" s="23">
        <f>IFERROR(AB1577/W1577,"N/M")</f>
        <v>0.0</v>
      </c>
      <c r="AF1577" s="14" t="str">
        <f>B1577&amp;"|"&amp;TEXT(E1577,"000")&amp;"|"&amp;TEXT(M1577,"0.0000")</f>
        <v>2017|099|0.6500</v>
      </c>
      <c r="AG1577" s="22" t="str">
        <f>IF(AND(B1577&gt;=2015,B1577&lt;=2024,C1577=19,G1577=41,I1577=2,K1577="A",L1577="RBUP",M1577&gt;=0.5,M1577&lt;=0.85),"IN","OUT")</f>
        <v>IN</v>
      </c>
    </row>
    <row r="1578" spans="1:33">
      <c r="A1578" s="14" t="s">
        <v>187</v>
      </c>
      <c r="B1578" s="16">
        <v>2017</v>
      </c>
      <c r="C1578" s="16">
        <v>19</v>
      </c>
      <c r="D1578" s="14" t="s">
        <v>80</v>
      </c>
      <c r="E1578" s="16">
        <v>99</v>
      </c>
      <c r="F1578" s="14" t="s">
        <v>135</v>
      </c>
      <c r="G1578" s="16">
        <v>41</v>
      </c>
      <c r="H1578" s="14" t="s">
        <v>186</v>
      </c>
      <c r="I1578" s="16">
        <v>2</v>
      </c>
      <c r="J1578" s="14" t="s">
        <v>83</v>
      </c>
      <c r="K1578" s="14" t="s">
        <v>84</v>
      </c>
      <c r="L1578" s="14" t="s">
        <v>85</v>
      </c>
      <c r="M1578" s="23">
        <v>0.7</v>
      </c>
      <c r="N1578" s="16">
        <v>51</v>
      </c>
      <c r="O1578" s="16">
        <v>45</v>
      </c>
      <c r="P1578" s="16">
        <v>0</v>
      </c>
      <c r="Q1578" s="16">
        <v>67</v>
      </c>
      <c r="R1578" s="16">
        <v>0</v>
      </c>
      <c r="S1578" s="14" t="s">
        <v>86</v>
      </c>
      <c r="T1578" s="16">
        <v>4476</v>
      </c>
      <c r="U1578" s="16">
        <v>0</v>
      </c>
      <c r="V1578" s="18">
        <v>2293759</v>
      </c>
      <c r="W1578" s="18">
        <v>55505</v>
      </c>
      <c r="X1578" s="18">
        <v>36804</v>
      </c>
      <c r="Y1578" s="18">
        <v>0</v>
      </c>
      <c r="Z1578" s="18">
        <v>0</v>
      </c>
      <c r="AA1578" s="18">
        <v>0</v>
      </c>
      <c r="AB1578" s="18">
        <v>0</v>
      </c>
      <c r="AC1578" s="23">
        <v>0</v>
      </c>
      <c r="AD1578" s="14" t="str">
        <f>IF(E1578=113,"Linn","Iowa ex-Linn")</f>
        <v>Iowa ex-Linn</v>
      </c>
      <c r="AE1578" s="23">
        <f>IFERROR(AB1578/W1578,"N/M")</f>
        <v>0.0</v>
      </c>
      <c r="AF1578" s="14" t="str">
        <f>B1578&amp;"|"&amp;TEXT(E1578,"000")&amp;"|"&amp;TEXT(M1578,"0.0000")</f>
        <v>2017|099|0.7000</v>
      </c>
      <c r="AG1578" s="22" t="str">
        <f>IF(AND(B1578&gt;=2015,B1578&lt;=2024,C1578=19,G1578=41,I1578=2,K1578="A",L1578="RBUP",M1578&gt;=0.5,M1578&lt;=0.85),"IN","OUT")</f>
        <v>IN</v>
      </c>
    </row>
    <row r="1579" spans="1:33">
      <c r="A1579" s="14" t="s">
        <v>187</v>
      </c>
      <c r="B1579" s="16">
        <v>2017</v>
      </c>
      <c r="C1579" s="16">
        <v>19</v>
      </c>
      <c r="D1579" s="14" t="s">
        <v>80</v>
      </c>
      <c r="E1579" s="16">
        <v>99</v>
      </c>
      <c r="F1579" s="14" t="s">
        <v>135</v>
      </c>
      <c r="G1579" s="16">
        <v>41</v>
      </c>
      <c r="H1579" s="14" t="s">
        <v>186</v>
      </c>
      <c r="I1579" s="16">
        <v>2</v>
      </c>
      <c r="J1579" s="14" t="s">
        <v>83</v>
      </c>
      <c r="K1579" s="14" t="s">
        <v>84</v>
      </c>
      <c r="L1579" s="14" t="s">
        <v>85</v>
      </c>
      <c r="M1579" s="23">
        <v>0.75</v>
      </c>
      <c r="N1579" s="16">
        <v>169</v>
      </c>
      <c r="O1579" s="16">
        <v>146</v>
      </c>
      <c r="P1579" s="16">
        <v>1</v>
      </c>
      <c r="Q1579" s="16">
        <v>246</v>
      </c>
      <c r="R1579" s="16">
        <v>1</v>
      </c>
      <c r="S1579" s="14" t="s">
        <v>86</v>
      </c>
      <c r="T1579" s="16">
        <v>24671</v>
      </c>
      <c r="U1579" s="16">
        <v>0</v>
      </c>
      <c r="V1579" s="18">
        <v>13929805</v>
      </c>
      <c r="W1579" s="18">
        <v>473429</v>
      </c>
      <c r="X1579" s="18">
        <v>318649</v>
      </c>
      <c r="Y1579" s="18">
        <v>0</v>
      </c>
      <c r="Z1579" s="18">
        <v>0</v>
      </c>
      <c r="AA1579" s="18">
        <v>0</v>
      </c>
      <c r="AB1579" s="18">
        <v>3663</v>
      </c>
      <c r="AC1579" s="23">
        <v>0.01</v>
      </c>
      <c r="AD1579" s="14" t="str">
        <f>IF(E1579=113,"Linn","Iowa ex-Linn")</f>
        <v>Iowa ex-Linn</v>
      </c>
      <c r="AE1579" s="23">
        <f>IFERROR(AB1579/W1579,"N/M")</f>
        <v>0.007737168614512419</v>
      </c>
      <c r="AF1579" s="14" t="str">
        <f>B1579&amp;"|"&amp;TEXT(E1579,"000")&amp;"|"&amp;TEXT(M1579,"0.0000")</f>
        <v>2017|099|0.7500</v>
      </c>
      <c r="AG1579" s="22" t="str">
        <f>IF(AND(B1579&gt;=2015,B1579&lt;=2024,C1579=19,G1579=41,I1579=2,K1579="A",L1579="RBUP",M1579&gt;=0.5,M1579&lt;=0.85),"IN","OUT")</f>
        <v>IN</v>
      </c>
    </row>
    <row r="1580" spans="1:33">
      <c r="A1580" s="14" t="s">
        <v>187</v>
      </c>
      <c r="B1580" s="16">
        <v>2017</v>
      </c>
      <c r="C1580" s="16">
        <v>19</v>
      </c>
      <c r="D1580" s="14" t="s">
        <v>80</v>
      </c>
      <c r="E1580" s="16">
        <v>99</v>
      </c>
      <c r="F1580" s="14" t="s">
        <v>135</v>
      </c>
      <c r="G1580" s="16">
        <v>41</v>
      </c>
      <c r="H1580" s="14" t="s">
        <v>186</v>
      </c>
      <c r="I1580" s="16">
        <v>2</v>
      </c>
      <c r="J1580" s="14" t="s">
        <v>83</v>
      </c>
      <c r="K1580" s="14" t="s">
        <v>84</v>
      </c>
      <c r="L1580" s="14" t="s">
        <v>85</v>
      </c>
      <c r="M1580" s="23">
        <v>0.8</v>
      </c>
      <c r="N1580" s="16">
        <v>325</v>
      </c>
      <c r="O1580" s="16">
        <v>278</v>
      </c>
      <c r="P1580" s="16">
        <v>8</v>
      </c>
      <c r="Q1580" s="16">
        <v>456</v>
      </c>
      <c r="R1580" s="16">
        <v>12</v>
      </c>
      <c r="S1580" s="14" t="s">
        <v>86</v>
      </c>
      <c r="T1580" s="16">
        <v>52563</v>
      </c>
      <c r="U1580" s="16">
        <v>0</v>
      </c>
      <c r="V1580" s="18">
        <v>32158920</v>
      </c>
      <c r="W1580" s="18">
        <v>1482798</v>
      </c>
      <c r="X1580" s="18">
        <v>885463</v>
      </c>
      <c r="Y1580" s="18">
        <v>0</v>
      </c>
      <c r="Z1580" s="18">
        <v>0</v>
      </c>
      <c r="AA1580" s="18">
        <v>0</v>
      </c>
      <c r="AB1580" s="18">
        <v>102358</v>
      </c>
      <c r="AC1580" s="23">
        <v>0.07000000000000001</v>
      </c>
      <c r="AD1580" s="14" t="str">
        <f>IF(E1580=113,"Linn","Iowa ex-Linn")</f>
        <v>Iowa ex-Linn</v>
      </c>
      <c r="AE1580" s="23">
        <f>IFERROR(AB1580/W1580,"N/M")</f>
        <v>0.06903030621837904</v>
      </c>
      <c r="AF1580" s="14" t="str">
        <f>B1580&amp;"|"&amp;TEXT(E1580,"000")&amp;"|"&amp;TEXT(M1580,"0.0000")</f>
        <v>2017|099|0.8000</v>
      </c>
      <c r="AG1580" s="22" t="str">
        <f>IF(AND(B1580&gt;=2015,B1580&lt;=2024,C1580=19,G1580=41,I1580=2,K1580="A",L1580="RBUP",M1580&gt;=0.5,M1580&lt;=0.85),"IN","OUT")</f>
        <v>IN</v>
      </c>
    </row>
    <row r="1581" spans="1:33">
      <c r="A1581" s="14" t="s">
        <v>187</v>
      </c>
      <c r="B1581" s="16">
        <v>2017</v>
      </c>
      <c r="C1581" s="16">
        <v>19</v>
      </c>
      <c r="D1581" s="14" t="s">
        <v>80</v>
      </c>
      <c r="E1581" s="16">
        <v>99</v>
      </c>
      <c r="F1581" s="14" t="s">
        <v>135</v>
      </c>
      <c r="G1581" s="16">
        <v>41</v>
      </c>
      <c r="H1581" s="14" t="s">
        <v>186</v>
      </c>
      <c r="I1581" s="16">
        <v>2</v>
      </c>
      <c r="J1581" s="14" t="s">
        <v>83</v>
      </c>
      <c r="K1581" s="14" t="s">
        <v>84</v>
      </c>
      <c r="L1581" s="14" t="s">
        <v>85</v>
      </c>
      <c r="M1581" s="23">
        <v>0.85</v>
      </c>
      <c r="N1581" s="16">
        <v>340</v>
      </c>
      <c r="O1581" s="16">
        <v>285</v>
      </c>
      <c r="P1581" s="16">
        <v>22</v>
      </c>
      <c r="Q1581" s="16">
        <v>491</v>
      </c>
      <c r="R1581" s="16">
        <v>29</v>
      </c>
      <c r="S1581" s="14" t="s">
        <v>86</v>
      </c>
      <c r="T1581" s="16">
        <v>75251</v>
      </c>
      <c r="U1581" s="16">
        <v>0</v>
      </c>
      <c r="V1581" s="18">
        <v>50039171</v>
      </c>
      <c r="W1581" s="18">
        <v>2832398</v>
      </c>
      <c r="X1581" s="18">
        <v>1357327</v>
      </c>
      <c r="Y1581" s="18">
        <v>0</v>
      </c>
      <c r="Z1581" s="18">
        <v>0</v>
      </c>
      <c r="AA1581" s="18">
        <v>0</v>
      </c>
      <c r="AB1581" s="18">
        <v>123722</v>
      </c>
      <c r="AC1581" s="23">
        <v>0.04</v>
      </c>
      <c r="AD1581" s="14" t="str">
        <f>IF(E1581=113,"Linn","Iowa ex-Linn")</f>
        <v>Iowa ex-Linn</v>
      </c>
      <c r="AE1581" s="23">
        <f>IFERROR(AB1581/W1581,"N/M")</f>
        <v>0.04368100810691153</v>
      </c>
      <c r="AF1581" s="14" t="str">
        <f>B1581&amp;"|"&amp;TEXT(E1581,"000")&amp;"|"&amp;TEXT(M1581,"0.0000")</f>
        <v>2017|099|0.8500</v>
      </c>
      <c r="AG1581" s="22" t="str">
        <f>IF(AND(B1581&gt;=2015,B1581&lt;=2024,C1581=19,G1581=41,I1581=2,K1581="A",L1581="RBUP",M1581&gt;=0.5,M1581&lt;=0.85),"IN","OUT")</f>
        <v>IN</v>
      </c>
    </row>
    <row r="1582" spans="1:33">
      <c r="A1582" s="14" t="s">
        <v>187</v>
      </c>
      <c r="B1582" s="16">
        <v>2017</v>
      </c>
      <c r="C1582" s="16">
        <v>19</v>
      </c>
      <c r="D1582" s="14" t="s">
        <v>80</v>
      </c>
      <c r="E1582" s="16">
        <v>101</v>
      </c>
      <c r="F1582" s="14" t="s">
        <v>136</v>
      </c>
      <c r="G1582" s="16">
        <v>41</v>
      </c>
      <c r="H1582" s="14" t="s">
        <v>186</v>
      </c>
      <c r="I1582" s="16">
        <v>2</v>
      </c>
      <c r="J1582" s="14" t="s">
        <v>83</v>
      </c>
      <c r="K1582" s="14" t="s">
        <v>84</v>
      </c>
      <c r="L1582" s="14" t="s">
        <v>85</v>
      </c>
      <c r="M1582" s="23">
        <v>0.55</v>
      </c>
      <c r="N1582" s="16">
        <v>3</v>
      </c>
      <c r="O1582" s="16">
        <v>1</v>
      </c>
      <c r="P1582" s="16">
        <v>0</v>
      </c>
      <c r="Q1582" s="16">
        <v>1</v>
      </c>
      <c r="R1582" s="16">
        <v>0</v>
      </c>
      <c r="S1582" s="14" t="s">
        <v>86</v>
      </c>
      <c r="T1582" s="16">
        <v>88</v>
      </c>
      <c r="U1582" s="16">
        <v>0</v>
      </c>
      <c r="V1582" s="18">
        <v>26719</v>
      </c>
      <c r="W1582" s="18">
        <v>3121</v>
      </c>
      <c r="X1582" s="18">
        <v>1997</v>
      </c>
      <c r="Y1582" s="18">
        <v>0</v>
      </c>
      <c r="Z1582" s="18">
        <v>0</v>
      </c>
      <c r="AA1582" s="18">
        <v>0</v>
      </c>
      <c r="AB1582" s="18">
        <v>0</v>
      </c>
      <c r="AC1582" s="23">
        <v>0</v>
      </c>
      <c r="AD1582" s="14" t="str">
        <f>IF(E1582=113,"Linn","Iowa ex-Linn")</f>
        <v>Iowa ex-Linn</v>
      </c>
      <c r="AE1582" s="23">
        <f>IFERROR(AB1582/W1582,"N/M")</f>
        <v>0.0</v>
      </c>
      <c r="AF1582" s="14" t="str">
        <f>B1582&amp;"|"&amp;TEXT(E1582,"000")&amp;"|"&amp;TEXT(M1582,"0.0000")</f>
        <v>2017|101|0.5500</v>
      </c>
      <c r="AG1582" s="22" t="str">
        <f>IF(AND(B1582&gt;=2015,B1582&lt;=2024,C1582=19,G1582=41,I1582=2,K1582="A",L1582="RBUP",M1582&gt;=0.5,M1582&lt;=0.85),"IN","OUT")</f>
        <v>IN</v>
      </c>
    </row>
    <row r="1583" spans="1:33">
      <c r="A1583" s="14" t="s">
        <v>187</v>
      </c>
      <c r="B1583" s="16">
        <v>2017</v>
      </c>
      <c r="C1583" s="16">
        <v>19</v>
      </c>
      <c r="D1583" s="14" t="s">
        <v>80</v>
      </c>
      <c r="E1583" s="16">
        <v>101</v>
      </c>
      <c r="F1583" s="14" t="s">
        <v>136</v>
      </c>
      <c r="G1583" s="16">
        <v>41</v>
      </c>
      <c r="H1583" s="14" t="s">
        <v>186</v>
      </c>
      <c r="I1583" s="16">
        <v>2</v>
      </c>
      <c r="J1583" s="14" t="s">
        <v>83</v>
      </c>
      <c r="K1583" s="14" t="s">
        <v>84</v>
      </c>
      <c r="L1583" s="14" t="s">
        <v>85</v>
      </c>
      <c r="M1583" s="23">
        <v>0.65</v>
      </c>
      <c r="N1583" s="16">
        <v>4</v>
      </c>
      <c r="O1583" s="16">
        <v>4</v>
      </c>
      <c r="P1583" s="16">
        <v>0</v>
      </c>
      <c r="Q1583" s="16">
        <v>4</v>
      </c>
      <c r="R1583" s="16">
        <v>0</v>
      </c>
      <c r="S1583" s="14" t="s">
        <v>86</v>
      </c>
      <c r="T1583" s="16">
        <v>362</v>
      </c>
      <c r="U1583" s="16">
        <v>0</v>
      </c>
      <c r="V1583" s="18">
        <v>153694</v>
      </c>
      <c r="W1583" s="18">
        <v>10018</v>
      </c>
      <c r="X1583" s="18">
        <v>7057</v>
      </c>
      <c r="Y1583" s="18">
        <v>0</v>
      </c>
      <c r="Z1583" s="18">
        <v>0</v>
      </c>
      <c r="AA1583" s="18">
        <v>0</v>
      </c>
      <c r="AB1583" s="18">
        <v>0</v>
      </c>
      <c r="AC1583" s="23">
        <v>0</v>
      </c>
      <c r="AD1583" s="14" t="str">
        <f>IF(E1583=113,"Linn","Iowa ex-Linn")</f>
        <v>Iowa ex-Linn</v>
      </c>
      <c r="AE1583" s="23">
        <f>IFERROR(AB1583/W1583,"N/M")</f>
        <v>0.0</v>
      </c>
      <c r="AF1583" s="14" t="str">
        <f>B1583&amp;"|"&amp;TEXT(E1583,"000")&amp;"|"&amp;TEXT(M1583,"0.0000")</f>
        <v>2017|101|0.6500</v>
      </c>
      <c r="AG1583" s="22" t="str">
        <f>IF(AND(B1583&gt;=2015,B1583&lt;=2024,C1583=19,G1583=41,I1583=2,K1583="A",L1583="RBUP",M1583&gt;=0.5,M1583&lt;=0.85),"IN","OUT")</f>
        <v>IN</v>
      </c>
    </row>
    <row r="1584" spans="1:33">
      <c r="A1584" s="14" t="s">
        <v>187</v>
      </c>
      <c r="B1584" s="16">
        <v>2017</v>
      </c>
      <c r="C1584" s="16">
        <v>19</v>
      </c>
      <c r="D1584" s="14" t="s">
        <v>80</v>
      </c>
      <c r="E1584" s="16">
        <v>101</v>
      </c>
      <c r="F1584" s="14" t="s">
        <v>136</v>
      </c>
      <c r="G1584" s="16">
        <v>41</v>
      </c>
      <c r="H1584" s="14" t="s">
        <v>186</v>
      </c>
      <c r="I1584" s="16">
        <v>2</v>
      </c>
      <c r="J1584" s="14" t="s">
        <v>83</v>
      </c>
      <c r="K1584" s="14" t="s">
        <v>84</v>
      </c>
      <c r="L1584" s="14" t="s">
        <v>85</v>
      </c>
      <c r="M1584" s="23">
        <v>0.7</v>
      </c>
      <c r="N1584" s="16">
        <v>15</v>
      </c>
      <c r="O1584" s="16">
        <v>12</v>
      </c>
      <c r="P1584" s="16">
        <v>3</v>
      </c>
      <c r="Q1584" s="16">
        <v>15</v>
      </c>
      <c r="R1584" s="16">
        <v>3</v>
      </c>
      <c r="S1584" s="14" t="s">
        <v>86</v>
      </c>
      <c r="T1584" s="16">
        <v>1529</v>
      </c>
      <c r="U1584" s="16">
        <v>0</v>
      </c>
      <c r="V1584" s="18">
        <v>650149</v>
      </c>
      <c r="W1584" s="18">
        <v>50175</v>
      </c>
      <c r="X1584" s="18">
        <v>35406</v>
      </c>
      <c r="Y1584" s="18">
        <v>0</v>
      </c>
      <c r="Z1584" s="18">
        <v>0</v>
      </c>
      <c r="AA1584" s="18">
        <v>0</v>
      </c>
      <c r="AB1584" s="18">
        <v>8338</v>
      </c>
      <c r="AC1584" s="23">
        <v>0.17</v>
      </c>
      <c r="AD1584" s="14" t="str">
        <f>IF(E1584=113,"Linn","Iowa ex-Linn")</f>
        <v>Iowa ex-Linn</v>
      </c>
      <c r="AE1584" s="23">
        <f>IFERROR(AB1584/W1584,"N/M")</f>
        <v>0.16617837568510213</v>
      </c>
      <c r="AF1584" s="14" t="str">
        <f>B1584&amp;"|"&amp;TEXT(E1584,"000")&amp;"|"&amp;TEXT(M1584,"0.0000")</f>
        <v>2017|101|0.7000</v>
      </c>
      <c r="AG1584" s="22" t="str">
        <f>IF(AND(B1584&gt;=2015,B1584&lt;=2024,C1584=19,G1584=41,I1584=2,K1584="A",L1584="RBUP",M1584&gt;=0.5,M1584&lt;=0.85),"IN","OUT")</f>
        <v>IN</v>
      </c>
    </row>
    <row r="1585" spans="1:33">
      <c r="A1585" s="14" t="s">
        <v>187</v>
      </c>
      <c r="B1585" s="16">
        <v>2017</v>
      </c>
      <c r="C1585" s="16">
        <v>19</v>
      </c>
      <c r="D1585" s="14" t="s">
        <v>80</v>
      </c>
      <c r="E1585" s="16">
        <v>101</v>
      </c>
      <c r="F1585" s="14" t="s">
        <v>136</v>
      </c>
      <c r="G1585" s="16">
        <v>41</v>
      </c>
      <c r="H1585" s="14" t="s">
        <v>186</v>
      </c>
      <c r="I1585" s="16">
        <v>2</v>
      </c>
      <c r="J1585" s="14" t="s">
        <v>83</v>
      </c>
      <c r="K1585" s="14" t="s">
        <v>84</v>
      </c>
      <c r="L1585" s="14" t="s">
        <v>85</v>
      </c>
      <c r="M1585" s="23">
        <v>0.75</v>
      </c>
      <c r="N1585" s="16">
        <v>132</v>
      </c>
      <c r="O1585" s="16">
        <v>87</v>
      </c>
      <c r="P1585" s="16">
        <v>32</v>
      </c>
      <c r="Q1585" s="16">
        <v>149</v>
      </c>
      <c r="R1585" s="16">
        <v>57</v>
      </c>
      <c r="S1585" s="14" t="s">
        <v>86</v>
      </c>
      <c r="T1585" s="16">
        <v>15771</v>
      </c>
      <c r="U1585" s="16">
        <v>0</v>
      </c>
      <c r="V1585" s="18">
        <v>7594549</v>
      </c>
      <c r="W1585" s="18">
        <v>644237</v>
      </c>
      <c r="X1585" s="18">
        <v>428505</v>
      </c>
      <c r="Y1585" s="18">
        <v>0</v>
      </c>
      <c r="Z1585" s="18">
        <v>0</v>
      </c>
      <c r="AA1585" s="18">
        <v>0</v>
      </c>
      <c r="AB1585" s="18">
        <v>523248</v>
      </c>
      <c r="AC1585" s="23">
        <v>0.8100000000000001</v>
      </c>
      <c r="AD1585" s="14" t="str">
        <f>IF(E1585=113,"Linn","Iowa ex-Linn")</f>
        <v>Iowa ex-Linn</v>
      </c>
      <c r="AE1585" s="23">
        <f>IFERROR(AB1585/W1585,"N/M")</f>
        <v>0.8121979954581932</v>
      </c>
      <c r="AF1585" s="14" t="str">
        <f>B1585&amp;"|"&amp;TEXT(E1585,"000")&amp;"|"&amp;TEXT(M1585,"0.0000")</f>
        <v>2017|101|0.7500</v>
      </c>
      <c r="AG1585" s="22" t="str">
        <f>IF(AND(B1585&gt;=2015,B1585&lt;=2024,C1585=19,G1585=41,I1585=2,K1585="A",L1585="RBUP",M1585&gt;=0.5,M1585&lt;=0.85),"IN","OUT")</f>
        <v>IN</v>
      </c>
    </row>
    <row r="1586" spans="1:33">
      <c r="A1586" s="14" t="s">
        <v>187</v>
      </c>
      <c r="B1586" s="16">
        <v>2017</v>
      </c>
      <c r="C1586" s="16">
        <v>19</v>
      </c>
      <c r="D1586" s="14" t="s">
        <v>80</v>
      </c>
      <c r="E1586" s="16">
        <v>101</v>
      </c>
      <c r="F1586" s="14" t="s">
        <v>136</v>
      </c>
      <c r="G1586" s="16">
        <v>41</v>
      </c>
      <c r="H1586" s="14" t="s">
        <v>186</v>
      </c>
      <c r="I1586" s="16">
        <v>2</v>
      </c>
      <c r="J1586" s="14" t="s">
        <v>83</v>
      </c>
      <c r="K1586" s="14" t="s">
        <v>84</v>
      </c>
      <c r="L1586" s="14" t="s">
        <v>85</v>
      </c>
      <c r="M1586" s="23">
        <v>0.8</v>
      </c>
      <c r="N1586" s="16">
        <v>238</v>
      </c>
      <c r="O1586" s="16">
        <v>193</v>
      </c>
      <c r="P1586" s="16">
        <v>75</v>
      </c>
      <c r="Q1586" s="16">
        <v>250</v>
      </c>
      <c r="R1586" s="16">
        <v>96</v>
      </c>
      <c r="S1586" s="14" t="s">
        <v>86</v>
      </c>
      <c r="T1586" s="16">
        <v>42960</v>
      </c>
      <c r="U1586" s="16">
        <v>0</v>
      </c>
      <c r="V1586" s="18">
        <v>22729097</v>
      </c>
      <c r="W1586" s="18">
        <v>2144464</v>
      </c>
      <c r="X1586" s="18">
        <v>1380921</v>
      </c>
      <c r="Y1586" s="18">
        <v>0</v>
      </c>
      <c r="Z1586" s="18">
        <v>0</v>
      </c>
      <c r="AA1586" s="18">
        <v>0</v>
      </c>
      <c r="AB1586" s="18">
        <v>1527153</v>
      </c>
      <c r="AC1586" s="23">
        <v>0.71</v>
      </c>
      <c r="AD1586" s="14" t="str">
        <f>IF(E1586=113,"Linn","Iowa ex-Linn")</f>
        <v>Iowa ex-Linn</v>
      </c>
      <c r="AE1586" s="23">
        <f>IFERROR(AB1586/W1586,"N/M")</f>
        <v>0.7121373919077215</v>
      </c>
      <c r="AF1586" s="14" t="str">
        <f>B1586&amp;"|"&amp;TEXT(E1586,"000")&amp;"|"&amp;TEXT(M1586,"0.0000")</f>
        <v>2017|101|0.8000</v>
      </c>
      <c r="AG1586" s="22" t="str">
        <f>IF(AND(B1586&gt;=2015,B1586&lt;=2024,C1586=19,G1586=41,I1586=2,K1586="A",L1586="RBUP",M1586&gt;=0.5,M1586&lt;=0.85),"IN","OUT")</f>
        <v>IN</v>
      </c>
    </row>
    <row r="1587" spans="1:33">
      <c r="A1587" s="14" t="s">
        <v>187</v>
      </c>
      <c r="B1587" s="16">
        <v>2017</v>
      </c>
      <c r="C1587" s="16">
        <v>19</v>
      </c>
      <c r="D1587" s="14" t="s">
        <v>80</v>
      </c>
      <c r="E1587" s="16">
        <v>101</v>
      </c>
      <c r="F1587" s="14" t="s">
        <v>136</v>
      </c>
      <c r="G1587" s="16">
        <v>41</v>
      </c>
      <c r="H1587" s="14" t="s">
        <v>186</v>
      </c>
      <c r="I1587" s="16">
        <v>2</v>
      </c>
      <c r="J1587" s="14" t="s">
        <v>83</v>
      </c>
      <c r="K1587" s="14" t="s">
        <v>84</v>
      </c>
      <c r="L1587" s="14" t="s">
        <v>85</v>
      </c>
      <c r="M1587" s="23">
        <v>0.85</v>
      </c>
      <c r="N1587" s="16">
        <v>75</v>
      </c>
      <c r="O1587" s="16">
        <v>58</v>
      </c>
      <c r="P1587" s="16">
        <v>36</v>
      </c>
      <c r="Q1587" s="16">
        <v>69</v>
      </c>
      <c r="R1587" s="16">
        <v>40</v>
      </c>
      <c r="S1587" s="14" t="s">
        <v>86</v>
      </c>
      <c r="T1587" s="16">
        <v>10152</v>
      </c>
      <c r="U1587" s="16">
        <v>0</v>
      </c>
      <c r="V1587" s="18">
        <v>5473559</v>
      </c>
      <c r="W1587" s="18">
        <v>588893</v>
      </c>
      <c r="X1587" s="18">
        <v>294196</v>
      </c>
      <c r="Y1587" s="18">
        <v>0</v>
      </c>
      <c r="Z1587" s="18">
        <v>0</v>
      </c>
      <c r="AA1587" s="18">
        <v>0</v>
      </c>
      <c r="AB1587" s="18">
        <v>785041</v>
      </c>
      <c r="AC1587" s="23">
        <v>1.33</v>
      </c>
      <c r="AD1587" s="14" t="str">
        <f>IF(E1587=113,"Linn","Iowa ex-Linn")</f>
        <v>Iowa ex-Linn</v>
      </c>
      <c r="AE1587" s="23">
        <f>IFERROR(AB1587/W1587,"N/M")</f>
        <v>1.333079184164186</v>
      </c>
      <c r="AF1587" s="14" t="str">
        <f>B1587&amp;"|"&amp;TEXT(E1587,"000")&amp;"|"&amp;TEXT(M1587,"0.0000")</f>
        <v>2017|101|0.8500</v>
      </c>
      <c r="AG1587" s="22" t="str">
        <f>IF(AND(B1587&gt;=2015,B1587&lt;=2024,C1587=19,G1587=41,I1587=2,K1587="A",L1587="RBUP",M1587&gt;=0.5,M1587&lt;=0.85),"IN","OUT")</f>
        <v>IN</v>
      </c>
    </row>
    <row r="1588" spans="1:33">
      <c r="A1588" s="14" t="s">
        <v>187</v>
      </c>
      <c r="B1588" s="16">
        <v>2017</v>
      </c>
      <c r="C1588" s="16">
        <v>19</v>
      </c>
      <c r="D1588" s="14" t="s">
        <v>80</v>
      </c>
      <c r="E1588" s="16">
        <v>103</v>
      </c>
      <c r="F1588" s="14" t="s">
        <v>137</v>
      </c>
      <c r="G1588" s="16">
        <v>41</v>
      </c>
      <c r="H1588" s="14" t="s">
        <v>186</v>
      </c>
      <c r="I1588" s="16">
        <v>2</v>
      </c>
      <c r="J1588" s="14" t="s">
        <v>83</v>
      </c>
      <c r="K1588" s="14" t="s">
        <v>84</v>
      </c>
      <c r="L1588" s="14" t="s">
        <v>85</v>
      </c>
      <c r="M1588" s="23">
        <v>0.5</v>
      </c>
      <c r="N1588" s="16">
        <v>1</v>
      </c>
      <c r="O1588" s="16">
        <v>1</v>
      </c>
      <c r="P1588" s="16">
        <v>0</v>
      </c>
      <c r="Q1588" s="16">
        <v>1</v>
      </c>
      <c r="R1588" s="16">
        <v>0</v>
      </c>
      <c r="S1588" s="14" t="s">
        <v>86</v>
      </c>
      <c r="T1588" s="16">
        <v>59</v>
      </c>
      <c r="U1588" s="16">
        <v>0</v>
      </c>
      <c r="V1588" s="18">
        <v>14179</v>
      </c>
      <c r="W1588" s="18">
        <v>391</v>
      </c>
      <c r="X1588" s="18">
        <v>262</v>
      </c>
      <c r="Y1588" s="18">
        <v>0</v>
      </c>
      <c r="Z1588" s="18">
        <v>0</v>
      </c>
      <c r="AA1588" s="18">
        <v>0</v>
      </c>
      <c r="AB1588" s="18">
        <v>0</v>
      </c>
      <c r="AC1588" s="23">
        <v>0</v>
      </c>
      <c r="AD1588" s="14" t="str">
        <f>IF(E1588=113,"Linn","Iowa ex-Linn")</f>
        <v>Iowa ex-Linn</v>
      </c>
      <c r="AE1588" s="23">
        <f>IFERROR(AB1588/W1588,"N/M")</f>
        <v>0.0</v>
      </c>
      <c r="AF1588" s="14" t="str">
        <f>B1588&amp;"|"&amp;TEXT(E1588,"000")&amp;"|"&amp;TEXT(M1588,"0.0000")</f>
        <v>2017|103|0.5000</v>
      </c>
      <c r="AG1588" s="22" t="str">
        <f>IF(AND(B1588&gt;=2015,B1588&lt;=2024,C1588=19,G1588=41,I1588=2,K1588="A",L1588="RBUP",M1588&gt;=0.5,M1588&lt;=0.85),"IN","OUT")</f>
        <v>IN</v>
      </c>
    </row>
    <row r="1589" spans="1:33">
      <c r="A1589" s="14" t="s">
        <v>187</v>
      </c>
      <c r="B1589" s="16">
        <v>2017</v>
      </c>
      <c r="C1589" s="16">
        <v>19</v>
      </c>
      <c r="D1589" s="14" t="s">
        <v>80</v>
      </c>
      <c r="E1589" s="16">
        <v>103</v>
      </c>
      <c r="F1589" s="14" t="s">
        <v>137</v>
      </c>
      <c r="G1589" s="16">
        <v>41</v>
      </c>
      <c r="H1589" s="14" t="s">
        <v>186</v>
      </c>
      <c r="I1589" s="16">
        <v>2</v>
      </c>
      <c r="J1589" s="14" t="s">
        <v>83</v>
      </c>
      <c r="K1589" s="14" t="s">
        <v>84</v>
      </c>
      <c r="L1589" s="14" t="s">
        <v>85</v>
      </c>
      <c r="M1589" s="23">
        <v>0.6</v>
      </c>
      <c r="N1589" s="16">
        <v>1</v>
      </c>
      <c r="O1589" s="16">
        <v>1</v>
      </c>
      <c r="P1589" s="16">
        <v>0</v>
      </c>
      <c r="Q1589" s="16">
        <v>1</v>
      </c>
      <c r="R1589" s="16">
        <v>0</v>
      </c>
      <c r="S1589" s="14" t="s">
        <v>86</v>
      </c>
      <c r="T1589" s="16">
        <v>67</v>
      </c>
      <c r="U1589" s="16">
        <v>0</v>
      </c>
      <c r="V1589" s="18">
        <v>28895</v>
      </c>
      <c r="W1589" s="18">
        <v>522</v>
      </c>
      <c r="X1589" s="18">
        <v>334</v>
      </c>
      <c r="Y1589" s="18">
        <v>0</v>
      </c>
      <c r="Z1589" s="18">
        <v>0</v>
      </c>
      <c r="AA1589" s="18">
        <v>0</v>
      </c>
      <c r="AB1589" s="18">
        <v>0</v>
      </c>
      <c r="AC1589" s="23">
        <v>0</v>
      </c>
      <c r="AD1589" s="14" t="str">
        <f>IF(E1589=113,"Linn","Iowa ex-Linn")</f>
        <v>Iowa ex-Linn</v>
      </c>
      <c r="AE1589" s="23">
        <f>IFERROR(AB1589/W1589,"N/M")</f>
        <v>0.0</v>
      </c>
      <c r="AF1589" s="14" t="str">
        <f>B1589&amp;"|"&amp;TEXT(E1589,"000")&amp;"|"&amp;TEXT(M1589,"0.0000")</f>
        <v>2017|103|0.6000</v>
      </c>
      <c r="AG1589" s="22" t="str">
        <f>IF(AND(B1589&gt;=2015,B1589&lt;=2024,C1589=19,G1589=41,I1589=2,K1589="A",L1589="RBUP",M1589&gt;=0.5,M1589&lt;=0.85),"IN","OUT")</f>
        <v>IN</v>
      </c>
    </row>
    <row r="1590" spans="1:33">
      <c r="A1590" s="14" t="s">
        <v>187</v>
      </c>
      <c r="B1590" s="16">
        <v>2017</v>
      </c>
      <c r="C1590" s="16">
        <v>19</v>
      </c>
      <c r="D1590" s="14" t="s">
        <v>80</v>
      </c>
      <c r="E1590" s="16">
        <v>103</v>
      </c>
      <c r="F1590" s="14" t="s">
        <v>137</v>
      </c>
      <c r="G1590" s="16">
        <v>41</v>
      </c>
      <c r="H1590" s="14" t="s">
        <v>186</v>
      </c>
      <c r="I1590" s="16">
        <v>2</v>
      </c>
      <c r="J1590" s="14" t="s">
        <v>83</v>
      </c>
      <c r="K1590" s="14" t="s">
        <v>84</v>
      </c>
      <c r="L1590" s="14" t="s">
        <v>85</v>
      </c>
      <c r="M1590" s="23">
        <v>0.65</v>
      </c>
      <c r="N1590" s="16">
        <v>8</v>
      </c>
      <c r="O1590" s="16">
        <v>7</v>
      </c>
      <c r="P1590" s="16">
        <v>0</v>
      </c>
      <c r="Q1590" s="16">
        <v>12</v>
      </c>
      <c r="R1590" s="16">
        <v>0</v>
      </c>
      <c r="S1590" s="14" t="s">
        <v>86</v>
      </c>
      <c r="T1590" s="16">
        <v>629</v>
      </c>
      <c r="U1590" s="16">
        <v>0</v>
      </c>
      <c r="V1590" s="18">
        <v>295811</v>
      </c>
      <c r="W1590" s="18">
        <v>8706</v>
      </c>
      <c r="X1590" s="18">
        <v>5137</v>
      </c>
      <c r="Y1590" s="18">
        <v>0</v>
      </c>
      <c r="Z1590" s="18">
        <v>0</v>
      </c>
      <c r="AA1590" s="18">
        <v>0</v>
      </c>
      <c r="AB1590" s="18">
        <v>0</v>
      </c>
      <c r="AC1590" s="23">
        <v>0</v>
      </c>
      <c r="AD1590" s="14" t="str">
        <f>IF(E1590=113,"Linn","Iowa ex-Linn")</f>
        <v>Iowa ex-Linn</v>
      </c>
      <c r="AE1590" s="23">
        <f>IFERROR(AB1590/W1590,"N/M")</f>
        <v>0.0</v>
      </c>
      <c r="AF1590" s="14" t="str">
        <f>B1590&amp;"|"&amp;TEXT(E1590,"000")&amp;"|"&amp;TEXT(M1590,"0.0000")</f>
        <v>2017|103|0.6500</v>
      </c>
      <c r="AG1590" s="22" t="str">
        <f>IF(AND(B1590&gt;=2015,B1590&lt;=2024,C1590=19,G1590=41,I1590=2,K1590="A",L1590="RBUP",M1590&gt;=0.5,M1590&lt;=0.85),"IN","OUT")</f>
        <v>IN</v>
      </c>
    </row>
    <row r="1591" spans="1:33">
      <c r="A1591" s="14" t="s">
        <v>187</v>
      </c>
      <c r="B1591" s="16">
        <v>2017</v>
      </c>
      <c r="C1591" s="16">
        <v>19</v>
      </c>
      <c r="D1591" s="14" t="s">
        <v>80</v>
      </c>
      <c r="E1591" s="16">
        <v>103</v>
      </c>
      <c r="F1591" s="14" t="s">
        <v>137</v>
      </c>
      <c r="G1591" s="16">
        <v>41</v>
      </c>
      <c r="H1591" s="14" t="s">
        <v>186</v>
      </c>
      <c r="I1591" s="16">
        <v>2</v>
      </c>
      <c r="J1591" s="14" t="s">
        <v>83</v>
      </c>
      <c r="K1591" s="14" t="s">
        <v>84</v>
      </c>
      <c r="L1591" s="14" t="s">
        <v>85</v>
      </c>
      <c r="M1591" s="23">
        <v>0.7</v>
      </c>
      <c r="N1591" s="16">
        <v>37</v>
      </c>
      <c r="O1591" s="16">
        <v>27</v>
      </c>
      <c r="P1591" s="16">
        <v>0</v>
      </c>
      <c r="Q1591" s="16">
        <v>32</v>
      </c>
      <c r="R1591" s="16">
        <v>0</v>
      </c>
      <c r="S1591" s="14" t="s">
        <v>86</v>
      </c>
      <c r="T1591" s="16">
        <v>2002</v>
      </c>
      <c r="U1591" s="16">
        <v>0</v>
      </c>
      <c r="V1591" s="18">
        <v>968850</v>
      </c>
      <c r="W1591" s="18">
        <v>38074</v>
      </c>
      <c r="X1591" s="18">
        <v>25291</v>
      </c>
      <c r="Y1591" s="18">
        <v>0</v>
      </c>
      <c r="Z1591" s="18">
        <v>0</v>
      </c>
      <c r="AA1591" s="18">
        <v>0</v>
      </c>
      <c r="AB1591" s="18">
        <v>0</v>
      </c>
      <c r="AC1591" s="23">
        <v>0</v>
      </c>
      <c r="AD1591" s="14" t="str">
        <f>IF(E1591=113,"Linn","Iowa ex-Linn")</f>
        <v>Iowa ex-Linn</v>
      </c>
      <c r="AE1591" s="23">
        <f>IFERROR(AB1591/W1591,"N/M")</f>
        <v>0.0</v>
      </c>
      <c r="AF1591" s="14" t="str">
        <f>B1591&amp;"|"&amp;TEXT(E1591,"000")&amp;"|"&amp;TEXT(M1591,"0.0000")</f>
        <v>2017|103|0.7000</v>
      </c>
      <c r="AG1591" s="22" t="str">
        <f>IF(AND(B1591&gt;=2015,B1591&lt;=2024,C1591=19,G1591=41,I1591=2,K1591="A",L1591="RBUP",M1591&gt;=0.5,M1591&lt;=0.85),"IN","OUT")</f>
        <v>IN</v>
      </c>
    </row>
    <row r="1592" spans="1:33">
      <c r="A1592" s="14" t="s">
        <v>187</v>
      </c>
      <c r="B1592" s="16">
        <v>2017</v>
      </c>
      <c r="C1592" s="16">
        <v>19</v>
      </c>
      <c r="D1592" s="14" t="s">
        <v>80</v>
      </c>
      <c r="E1592" s="16">
        <v>103</v>
      </c>
      <c r="F1592" s="14" t="s">
        <v>137</v>
      </c>
      <c r="G1592" s="16">
        <v>41</v>
      </c>
      <c r="H1592" s="14" t="s">
        <v>186</v>
      </c>
      <c r="I1592" s="16">
        <v>2</v>
      </c>
      <c r="J1592" s="14" t="s">
        <v>83</v>
      </c>
      <c r="K1592" s="14" t="s">
        <v>84</v>
      </c>
      <c r="L1592" s="14" t="s">
        <v>85</v>
      </c>
      <c r="M1592" s="23">
        <v>0.75</v>
      </c>
      <c r="N1592" s="16">
        <v>122</v>
      </c>
      <c r="O1592" s="16">
        <v>91</v>
      </c>
      <c r="P1592" s="16">
        <v>1</v>
      </c>
      <c r="Q1592" s="16">
        <v>156</v>
      </c>
      <c r="R1592" s="16">
        <v>1</v>
      </c>
      <c r="S1592" s="14" t="s">
        <v>86</v>
      </c>
      <c r="T1592" s="16">
        <v>11958</v>
      </c>
      <c r="U1592" s="16">
        <v>0</v>
      </c>
      <c r="V1592" s="18">
        <v>6524057</v>
      </c>
      <c r="W1592" s="18">
        <v>336509</v>
      </c>
      <c r="X1592" s="18">
        <v>205286</v>
      </c>
      <c r="Y1592" s="18">
        <v>0</v>
      </c>
      <c r="Z1592" s="18">
        <v>0</v>
      </c>
      <c r="AA1592" s="18">
        <v>0</v>
      </c>
      <c r="AB1592" s="18">
        <v>6177</v>
      </c>
      <c r="AC1592" s="23">
        <v>0.02</v>
      </c>
      <c r="AD1592" s="14" t="str">
        <f>IF(E1592=113,"Linn","Iowa ex-Linn")</f>
        <v>Iowa ex-Linn</v>
      </c>
      <c r="AE1592" s="23">
        <f>IFERROR(AB1592/W1592,"N/M")</f>
        <v>0.018356121233013084</v>
      </c>
      <c r="AF1592" s="14" t="str">
        <f>B1592&amp;"|"&amp;TEXT(E1592,"000")&amp;"|"&amp;TEXT(M1592,"0.0000")</f>
        <v>2017|103|0.7500</v>
      </c>
      <c r="AG1592" s="22" t="str">
        <f>IF(AND(B1592&gt;=2015,B1592&lt;=2024,C1592=19,G1592=41,I1592=2,K1592="A",L1592="RBUP",M1592&gt;=0.5,M1592&lt;=0.85),"IN","OUT")</f>
        <v>IN</v>
      </c>
    </row>
    <row r="1593" spans="1:33">
      <c r="A1593" s="14" t="s">
        <v>187</v>
      </c>
      <c r="B1593" s="16">
        <v>2017</v>
      </c>
      <c r="C1593" s="16">
        <v>19</v>
      </c>
      <c r="D1593" s="14" t="s">
        <v>80</v>
      </c>
      <c r="E1593" s="16">
        <v>103</v>
      </c>
      <c r="F1593" s="14" t="s">
        <v>137</v>
      </c>
      <c r="G1593" s="16">
        <v>41</v>
      </c>
      <c r="H1593" s="14" t="s">
        <v>186</v>
      </c>
      <c r="I1593" s="16">
        <v>2</v>
      </c>
      <c r="J1593" s="14" t="s">
        <v>83</v>
      </c>
      <c r="K1593" s="14" t="s">
        <v>84</v>
      </c>
      <c r="L1593" s="14" t="s">
        <v>85</v>
      </c>
      <c r="M1593" s="23">
        <v>0.8</v>
      </c>
      <c r="N1593" s="16">
        <v>270</v>
      </c>
      <c r="O1593" s="16">
        <v>219</v>
      </c>
      <c r="P1593" s="16">
        <v>7</v>
      </c>
      <c r="Q1593" s="16">
        <v>358</v>
      </c>
      <c r="R1593" s="16">
        <v>7</v>
      </c>
      <c r="S1593" s="14" t="s">
        <v>86</v>
      </c>
      <c r="T1593" s="16">
        <v>36109</v>
      </c>
      <c r="U1593" s="16">
        <v>0</v>
      </c>
      <c r="V1593" s="18">
        <v>20898891</v>
      </c>
      <c r="W1593" s="18">
        <v>1271081</v>
      </c>
      <c r="X1593" s="18">
        <v>739843</v>
      </c>
      <c r="Y1593" s="18">
        <v>0</v>
      </c>
      <c r="Z1593" s="18">
        <v>0</v>
      </c>
      <c r="AA1593" s="18">
        <v>0</v>
      </c>
      <c r="AB1593" s="18">
        <v>12983</v>
      </c>
      <c r="AC1593" s="23">
        <v>0.01</v>
      </c>
      <c r="AD1593" s="14" t="str">
        <f>IF(E1593=113,"Linn","Iowa ex-Linn")</f>
        <v>Iowa ex-Linn</v>
      </c>
      <c r="AE1593" s="23">
        <f>IFERROR(AB1593/W1593,"N/M")</f>
        <v>0.010214140562245837</v>
      </c>
      <c r="AF1593" s="14" t="str">
        <f>B1593&amp;"|"&amp;TEXT(E1593,"000")&amp;"|"&amp;TEXT(M1593,"0.0000")</f>
        <v>2017|103|0.8000</v>
      </c>
      <c r="AG1593" s="22" t="str">
        <f>IF(AND(B1593&gt;=2015,B1593&lt;=2024,C1593=19,G1593=41,I1593=2,K1593="A",L1593="RBUP",M1593&gt;=0.5,M1593&lt;=0.85),"IN","OUT")</f>
        <v>IN</v>
      </c>
    </row>
    <row r="1594" spans="1:33">
      <c r="A1594" s="14" t="s">
        <v>187</v>
      </c>
      <c r="B1594" s="16">
        <v>2017</v>
      </c>
      <c r="C1594" s="16">
        <v>19</v>
      </c>
      <c r="D1594" s="14" t="s">
        <v>80</v>
      </c>
      <c r="E1594" s="16">
        <v>103</v>
      </c>
      <c r="F1594" s="14" t="s">
        <v>137</v>
      </c>
      <c r="G1594" s="16">
        <v>41</v>
      </c>
      <c r="H1594" s="14" t="s">
        <v>186</v>
      </c>
      <c r="I1594" s="16">
        <v>2</v>
      </c>
      <c r="J1594" s="14" t="s">
        <v>83</v>
      </c>
      <c r="K1594" s="14" t="s">
        <v>84</v>
      </c>
      <c r="L1594" s="14" t="s">
        <v>85</v>
      </c>
      <c r="M1594" s="23">
        <v>0.85</v>
      </c>
      <c r="N1594" s="16">
        <v>289</v>
      </c>
      <c r="O1594" s="16">
        <v>249</v>
      </c>
      <c r="P1594" s="16">
        <v>13</v>
      </c>
      <c r="Q1594" s="16">
        <v>576</v>
      </c>
      <c r="R1594" s="16">
        <v>16</v>
      </c>
      <c r="S1594" s="14" t="s">
        <v>86</v>
      </c>
      <c r="T1594" s="16">
        <v>45707</v>
      </c>
      <c r="U1594" s="16">
        <v>0</v>
      </c>
      <c r="V1594" s="18">
        <v>29030235</v>
      </c>
      <c r="W1594" s="18">
        <v>2177331</v>
      </c>
      <c r="X1594" s="18">
        <v>947341</v>
      </c>
      <c r="Y1594" s="18">
        <v>0</v>
      </c>
      <c r="Z1594" s="18">
        <v>0</v>
      </c>
      <c r="AA1594" s="18">
        <v>0</v>
      </c>
      <c r="AB1594" s="18">
        <v>61498</v>
      </c>
      <c r="AC1594" s="23">
        <v>0.03</v>
      </c>
      <c r="AD1594" s="14" t="str">
        <f>IF(E1594=113,"Linn","Iowa ex-Linn")</f>
        <v>Iowa ex-Linn</v>
      </c>
      <c r="AE1594" s="23">
        <f>IFERROR(AB1594/W1594,"N/M")</f>
        <v>0.028244672031951044</v>
      </c>
      <c r="AF1594" s="14" t="str">
        <f>B1594&amp;"|"&amp;TEXT(E1594,"000")&amp;"|"&amp;TEXT(M1594,"0.0000")</f>
        <v>2017|103|0.8500</v>
      </c>
      <c r="AG1594" s="22" t="str">
        <f>IF(AND(B1594&gt;=2015,B1594&lt;=2024,C1594=19,G1594=41,I1594=2,K1594="A",L1594="RBUP",M1594&gt;=0.5,M1594&lt;=0.85),"IN","OUT")</f>
        <v>IN</v>
      </c>
    </row>
    <row r="1595" spans="1:33">
      <c r="A1595" s="14" t="s">
        <v>187</v>
      </c>
      <c r="B1595" s="16">
        <v>2017</v>
      </c>
      <c r="C1595" s="16">
        <v>19</v>
      </c>
      <c r="D1595" s="14" t="s">
        <v>80</v>
      </c>
      <c r="E1595" s="16">
        <v>105</v>
      </c>
      <c r="F1595" s="14" t="s">
        <v>138</v>
      </c>
      <c r="G1595" s="16">
        <v>41</v>
      </c>
      <c r="H1595" s="14" t="s">
        <v>186</v>
      </c>
      <c r="I1595" s="16">
        <v>2</v>
      </c>
      <c r="J1595" s="14" t="s">
        <v>83</v>
      </c>
      <c r="K1595" s="14" t="s">
        <v>84</v>
      </c>
      <c r="L1595" s="14" t="s">
        <v>85</v>
      </c>
      <c r="M1595" s="23">
        <v>0.65</v>
      </c>
      <c r="N1595" s="16">
        <v>5</v>
      </c>
      <c r="O1595" s="16">
        <v>3</v>
      </c>
      <c r="P1595" s="16">
        <v>1</v>
      </c>
      <c r="Q1595" s="16">
        <v>5</v>
      </c>
      <c r="R1595" s="16">
        <v>1</v>
      </c>
      <c r="S1595" s="14" t="s">
        <v>86</v>
      </c>
      <c r="T1595" s="16">
        <v>350</v>
      </c>
      <c r="U1595" s="16">
        <v>0</v>
      </c>
      <c r="V1595" s="18">
        <v>150947</v>
      </c>
      <c r="W1595" s="18">
        <v>3311</v>
      </c>
      <c r="X1595" s="18">
        <v>1954</v>
      </c>
      <c r="Y1595" s="18">
        <v>0</v>
      </c>
      <c r="Z1595" s="18">
        <v>0</v>
      </c>
      <c r="AA1595" s="18">
        <v>0</v>
      </c>
      <c r="AB1595" s="18">
        <v>5061</v>
      </c>
      <c r="AC1595" s="23">
        <v>1.53</v>
      </c>
      <c r="AD1595" s="14" t="str">
        <f>IF(E1595=113,"Linn","Iowa ex-Linn")</f>
        <v>Iowa ex-Linn</v>
      </c>
      <c r="AE1595" s="23">
        <f>IFERROR(AB1595/W1595,"N/M")</f>
        <v>1.5285412262156448</v>
      </c>
      <c r="AF1595" s="14" t="str">
        <f>B1595&amp;"|"&amp;TEXT(E1595,"000")&amp;"|"&amp;TEXT(M1595,"0.0000")</f>
        <v>2017|105|0.6500</v>
      </c>
      <c r="AG1595" s="22" t="str">
        <f>IF(AND(B1595&gt;=2015,B1595&lt;=2024,C1595=19,G1595=41,I1595=2,K1595="A",L1595="RBUP",M1595&gt;=0.5,M1595&lt;=0.85),"IN","OUT")</f>
        <v>IN</v>
      </c>
    </row>
    <row r="1596" spans="1:33">
      <c r="A1596" s="14" t="s">
        <v>187</v>
      </c>
      <c r="B1596" s="16">
        <v>2017</v>
      </c>
      <c r="C1596" s="16">
        <v>19</v>
      </c>
      <c r="D1596" s="14" t="s">
        <v>80</v>
      </c>
      <c r="E1596" s="16">
        <v>105</v>
      </c>
      <c r="F1596" s="14" t="s">
        <v>138</v>
      </c>
      <c r="G1596" s="16">
        <v>41</v>
      </c>
      <c r="H1596" s="14" t="s">
        <v>186</v>
      </c>
      <c r="I1596" s="16">
        <v>2</v>
      </c>
      <c r="J1596" s="14" t="s">
        <v>83</v>
      </c>
      <c r="K1596" s="14" t="s">
        <v>84</v>
      </c>
      <c r="L1596" s="14" t="s">
        <v>85</v>
      </c>
      <c r="M1596" s="23">
        <v>0.7</v>
      </c>
      <c r="N1596" s="16">
        <v>19</v>
      </c>
      <c r="O1596" s="16">
        <v>14</v>
      </c>
      <c r="P1596" s="16">
        <v>0</v>
      </c>
      <c r="Q1596" s="16">
        <v>16</v>
      </c>
      <c r="R1596" s="16">
        <v>0</v>
      </c>
      <c r="S1596" s="14" t="s">
        <v>86</v>
      </c>
      <c r="T1596" s="16">
        <v>1626</v>
      </c>
      <c r="U1596" s="16">
        <v>0</v>
      </c>
      <c r="V1596" s="18">
        <v>818371</v>
      </c>
      <c r="W1596" s="18">
        <v>25046</v>
      </c>
      <c r="X1596" s="18">
        <v>18093</v>
      </c>
      <c r="Y1596" s="18">
        <v>0</v>
      </c>
      <c r="Z1596" s="18">
        <v>0</v>
      </c>
      <c r="AA1596" s="18">
        <v>0</v>
      </c>
      <c r="AB1596" s="18">
        <v>0</v>
      </c>
      <c r="AC1596" s="23">
        <v>0</v>
      </c>
      <c r="AD1596" s="14" t="str">
        <f>IF(E1596=113,"Linn","Iowa ex-Linn")</f>
        <v>Iowa ex-Linn</v>
      </c>
      <c r="AE1596" s="23">
        <f>IFERROR(AB1596/W1596,"N/M")</f>
        <v>0.0</v>
      </c>
      <c r="AF1596" s="14" t="str">
        <f>B1596&amp;"|"&amp;TEXT(E1596,"000")&amp;"|"&amp;TEXT(M1596,"0.0000")</f>
        <v>2017|105|0.7000</v>
      </c>
      <c r="AG1596" s="22" t="str">
        <f>IF(AND(B1596&gt;=2015,B1596&lt;=2024,C1596=19,G1596=41,I1596=2,K1596="A",L1596="RBUP",M1596&gt;=0.5,M1596&lt;=0.85),"IN","OUT")</f>
        <v>IN</v>
      </c>
    </row>
    <row r="1597" spans="1:33">
      <c r="A1597" s="14" t="s">
        <v>187</v>
      </c>
      <c r="B1597" s="16">
        <v>2017</v>
      </c>
      <c r="C1597" s="16">
        <v>19</v>
      </c>
      <c r="D1597" s="14" t="s">
        <v>80</v>
      </c>
      <c r="E1597" s="16">
        <v>105</v>
      </c>
      <c r="F1597" s="14" t="s">
        <v>138</v>
      </c>
      <c r="G1597" s="16">
        <v>41</v>
      </c>
      <c r="H1597" s="14" t="s">
        <v>186</v>
      </c>
      <c r="I1597" s="16">
        <v>2</v>
      </c>
      <c r="J1597" s="14" t="s">
        <v>83</v>
      </c>
      <c r="K1597" s="14" t="s">
        <v>84</v>
      </c>
      <c r="L1597" s="14" t="s">
        <v>85</v>
      </c>
      <c r="M1597" s="23">
        <v>0.75</v>
      </c>
      <c r="N1597" s="16">
        <v>71</v>
      </c>
      <c r="O1597" s="16">
        <v>63</v>
      </c>
      <c r="P1597" s="16">
        <v>1</v>
      </c>
      <c r="Q1597" s="16">
        <v>98</v>
      </c>
      <c r="R1597" s="16">
        <v>1</v>
      </c>
      <c r="S1597" s="14" t="s">
        <v>86</v>
      </c>
      <c r="T1597" s="16">
        <v>13249</v>
      </c>
      <c r="U1597" s="16">
        <v>0</v>
      </c>
      <c r="V1597" s="18">
        <v>7243000</v>
      </c>
      <c r="W1597" s="18">
        <v>259015</v>
      </c>
      <c r="X1597" s="18">
        <v>171644</v>
      </c>
      <c r="Y1597" s="18">
        <v>0</v>
      </c>
      <c r="Z1597" s="18">
        <v>0</v>
      </c>
      <c r="AA1597" s="18">
        <v>0</v>
      </c>
      <c r="AB1597" s="18">
        <v>10177</v>
      </c>
      <c r="AC1597" s="23">
        <v>0.04</v>
      </c>
      <c r="AD1597" s="14" t="str">
        <f>IF(E1597=113,"Linn","Iowa ex-Linn")</f>
        <v>Iowa ex-Linn</v>
      </c>
      <c r="AE1597" s="23">
        <f>IFERROR(AB1597/W1597,"N/M")</f>
        <v>0.03929116074358628</v>
      </c>
      <c r="AF1597" s="14" t="str">
        <f>B1597&amp;"|"&amp;TEXT(E1597,"000")&amp;"|"&amp;TEXT(M1597,"0.0000")</f>
        <v>2017|105|0.7500</v>
      </c>
      <c r="AG1597" s="22" t="str">
        <f>IF(AND(B1597&gt;=2015,B1597&lt;=2024,C1597=19,G1597=41,I1597=2,K1597="A",L1597="RBUP",M1597&gt;=0.5,M1597&lt;=0.85),"IN","OUT")</f>
        <v>IN</v>
      </c>
    </row>
    <row r="1598" spans="1:33">
      <c r="A1598" s="14" t="s">
        <v>187</v>
      </c>
      <c r="B1598" s="16">
        <v>2017</v>
      </c>
      <c r="C1598" s="16">
        <v>19</v>
      </c>
      <c r="D1598" s="14" t="s">
        <v>80</v>
      </c>
      <c r="E1598" s="16">
        <v>105</v>
      </c>
      <c r="F1598" s="14" t="s">
        <v>138</v>
      </c>
      <c r="G1598" s="16">
        <v>41</v>
      </c>
      <c r="H1598" s="14" t="s">
        <v>186</v>
      </c>
      <c r="I1598" s="16">
        <v>2</v>
      </c>
      <c r="J1598" s="14" t="s">
        <v>83</v>
      </c>
      <c r="K1598" s="14" t="s">
        <v>84</v>
      </c>
      <c r="L1598" s="14" t="s">
        <v>85</v>
      </c>
      <c r="M1598" s="23">
        <v>0.8</v>
      </c>
      <c r="N1598" s="16">
        <v>301</v>
      </c>
      <c r="O1598" s="16">
        <v>260</v>
      </c>
      <c r="P1598" s="16">
        <v>8</v>
      </c>
      <c r="Q1598" s="16">
        <v>328</v>
      </c>
      <c r="R1598" s="16">
        <v>9</v>
      </c>
      <c r="S1598" s="14" t="s">
        <v>86</v>
      </c>
      <c r="T1598" s="16">
        <v>58929</v>
      </c>
      <c r="U1598" s="16">
        <v>0</v>
      </c>
      <c r="V1598" s="18">
        <v>35456823</v>
      </c>
      <c r="W1598" s="18">
        <v>1672659</v>
      </c>
      <c r="X1598" s="18">
        <v>1054975</v>
      </c>
      <c r="Y1598" s="18">
        <v>0</v>
      </c>
      <c r="Z1598" s="18">
        <v>0</v>
      </c>
      <c r="AA1598" s="18">
        <v>0</v>
      </c>
      <c r="AB1598" s="18">
        <v>45277</v>
      </c>
      <c r="AC1598" s="23">
        <v>0.03</v>
      </c>
      <c r="AD1598" s="14" t="str">
        <f>IF(E1598=113,"Linn","Iowa ex-Linn")</f>
        <v>Iowa ex-Linn</v>
      </c>
      <c r="AE1598" s="23">
        <f>IFERROR(AB1598/W1598,"N/M")</f>
        <v>0.02706887656121182</v>
      </c>
      <c r="AF1598" s="14" t="str">
        <f>B1598&amp;"|"&amp;TEXT(E1598,"000")&amp;"|"&amp;TEXT(M1598,"0.0000")</f>
        <v>2017|105|0.8000</v>
      </c>
      <c r="AG1598" s="22" t="str">
        <f>IF(AND(B1598&gt;=2015,B1598&lt;=2024,C1598=19,G1598=41,I1598=2,K1598="A",L1598="RBUP",M1598&gt;=0.5,M1598&lt;=0.85),"IN","OUT")</f>
        <v>IN</v>
      </c>
    </row>
    <row r="1599" spans="1:33">
      <c r="A1599" s="14" t="s">
        <v>187</v>
      </c>
      <c r="B1599" s="16">
        <v>2017</v>
      </c>
      <c r="C1599" s="16">
        <v>19</v>
      </c>
      <c r="D1599" s="14" t="s">
        <v>80</v>
      </c>
      <c r="E1599" s="16">
        <v>105</v>
      </c>
      <c r="F1599" s="14" t="s">
        <v>138</v>
      </c>
      <c r="G1599" s="16">
        <v>41</v>
      </c>
      <c r="H1599" s="14" t="s">
        <v>186</v>
      </c>
      <c r="I1599" s="16">
        <v>2</v>
      </c>
      <c r="J1599" s="14" t="s">
        <v>83</v>
      </c>
      <c r="K1599" s="14" t="s">
        <v>84</v>
      </c>
      <c r="L1599" s="14" t="s">
        <v>85</v>
      </c>
      <c r="M1599" s="23">
        <v>0.85</v>
      </c>
      <c r="N1599" s="16">
        <v>334</v>
      </c>
      <c r="O1599" s="16">
        <v>295</v>
      </c>
      <c r="P1599" s="16">
        <v>10</v>
      </c>
      <c r="Q1599" s="16">
        <v>375</v>
      </c>
      <c r="R1599" s="16">
        <v>11</v>
      </c>
      <c r="S1599" s="14" t="s">
        <v>86</v>
      </c>
      <c r="T1599" s="16">
        <v>60654</v>
      </c>
      <c r="U1599" s="16">
        <v>0</v>
      </c>
      <c r="V1599" s="18">
        <v>38932609</v>
      </c>
      <c r="W1599" s="18">
        <v>2293038</v>
      </c>
      <c r="X1599" s="18">
        <v>1128963</v>
      </c>
      <c r="Y1599" s="18">
        <v>0</v>
      </c>
      <c r="Z1599" s="18">
        <v>0</v>
      </c>
      <c r="AA1599" s="18">
        <v>0</v>
      </c>
      <c r="AB1599" s="18">
        <v>67755</v>
      </c>
      <c r="AC1599" s="23">
        <v>0.03</v>
      </c>
      <c r="AD1599" s="14" t="str">
        <f>IF(E1599=113,"Linn","Iowa ex-Linn")</f>
        <v>Iowa ex-Linn</v>
      </c>
      <c r="AE1599" s="23">
        <f>IFERROR(AB1599/W1599,"N/M")</f>
        <v>0.02954813657689057</v>
      </c>
      <c r="AF1599" s="14" t="str">
        <f>B1599&amp;"|"&amp;TEXT(E1599,"000")&amp;"|"&amp;TEXT(M1599,"0.0000")</f>
        <v>2017|105|0.8500</v>
      </c>
      <c r="AG1599" s="22" t="str">
        <f>IF(AND(B1599&gt;=2015,B1599&lt;=2024,C1599=19,G1599=41,I1599=2,K1599="A",L1599="RBUP",M1599&gt;=0.5,M1599&lt;=0.85),"IN","OUT")</f>
        <v>IN</v>
      </c>
    </row>
    <row r="1600" spans="1:33">
      <c r="A1600" s="14" t="s">
        <v>187</v>
      </c>
      <c r="B1600" s="16">
        <v>2017</v>
      </c>
      <c r="C1600" s="16">
        <v>19</v>
      </c>
      <c r="D1600" s="14" t="s">
        <v>80</v>
      </c>
      <c r="E1600" s="16">
        <v>107</v>
      </c>
      <c r="F1600" s="14" t="s">
        <v>139</v>
      </c>
      <c r="G1600" s="16">
        <v>41</v>
      </c>
      <c r="H1600" s="14" t="s">
        <v>186</v>
      </c>
      <c r="I1600" s="16">
        <v>2</v>
      </c>
      <c r="J1600" s="14" t="s">
        <v>83</v>
      </c>
      <c r="K1600" s="14" t="s">
        <v>84</v>
      </c>
      <c r="L1600" s="14" t="s">
        <v>85</v>
      </c>
      <c r="M1600" s="23">
        <v>0.5</v>
      </c>
      <c r="N1600" s="16">
        <v>2</v>
      </c>
      <c r="O1600" s="16">
        <v>1</v>
      </c>
      <c r="P1600" s="16">
        <v>0</v>
      </c>
      <c r="Q1600" s="16">
        <v>2</v>
      </c>
      <c r="R1600" s="16">
        <v>0</v>
      </c>
      <c r="S1600" s="14" t="s">
        <v>86</v>
      </c>
      <c r="T1600" s="16">
        <v>73</v>
      </c>
      <c r="U1600" s="16">
        <v>0</v>
      </c>
      <c r="V1600" s="18">
        <v>26406</v>
      </c>
      <c r="W1600" s="18">
        <v>1020</v>
      </c>
      <c r="X1600" s="18">
        <v>684</v>
      </c>
      <c r="Y1600" s="18">
        <v>0</v>
      </c>
      <c r="Z1600" s="18">
        <v>0</v>
      </c>
      <c r="AA1600" s="18">
        <v>0</v>
      </c>
      <c r="AB1600" s="18">
        <v>0</v>
      </c>
      <c r="AC1600" s="23">
        <v>0</v>
      </c>
      <c r="AD1600" s="14" t="str">
        <f>IF(E1600=113,"Linn","Iowa ex-Linn")</f>
        <v>Iowa ex-Linn</v>
      </c>
      <c r="AE1600" s="23">
        <f>IFERROR(AB1600/W1600,"N/M")</f>
        <v>0.0</v>
      </c>
      <c r="AF1600" s="14" t="str">
        <f>B1600&amp;"|"&amp;TEXT(E1600,"000")&amp;"|"&amp;TEXT(M1600,"0.0000")</f>
        <v>2017|107|0.5000</v>
      </c>
      <c r="AG1600" s="22" t="str">
        <f>IF(AND(B1600&gt;=2015,B1600&lt;=2024,C1600=19,G1600=41,I1600=2,K1600="A",L1600="RBUP",M1600&gt;=0.5,M1600&lt;=0.85),"IN","OUT")</f>
        <v>IN</v>
      </c>
    </row>
    <row r="1601" spans="1:33">
      <c r="A1601" s="14" t="s">
        <v>187</v>
      </c>
      <c r="B1601" s="16">
        <v>2017</v>
      </c>
      <c r="C1601" s="16">
        <v>19</v>
      </c>
      <c r="D1601" s="14" t="s">
        <v>80</v>
      </c>
      <c r="E1601" s="16">
        <v>107</v>
      </c>
      <c r="F1601" s="14" t="s">
        <v>139</v>
      </c>
      <c r="G1601" s="16">
        <v>41</v>
      </c>
      <c r="H1601" s="14" t="s">
        <v>186</v>
      </c>
      <c r="I1601" s="16">
        <v>2</v>
      </c>
      <c r="J1601" s="14" t="s">
        <v>83</v>
      </c>
      <c r="K1601" s="14" t="s">
        <v>84</v>
      </c>
      <c r="L1601" s="14" t="s">
        <v>85</v>
      </c>
      <c r="M1601" s="23">
        <v>0.6</v>
      </c>
      <c r="N1601" s="16">
        <v>3</v>
      </c>
      <c r="O1601" s="16">
        <v>1</v>
      </c>
      <c r="P1601" s="16">
        <v>0</v>
      </c>
      <c r="Q1601" s="16">
        <v>1</v>
      </c>
      <c r="R1601" s="16">
        <v>0</v>
      </c>
      <c r="S1601" s="14" t="s">
        <v>86</v>
      </c>
      <c r="T1601" s="16">
        <v>137</v>
      </c>
      <c r="U1601" s="16">
        <v>0</v>
      </c>
      <c r="V1601" s="18">
        <v>63605</v>
      </c>
      <c r="W1601" s="18">
        <v>2114</v>
      </c>
      <c r="X1601" s="18">
        <v>1353</v>
      </c>
      <c r="Y1601" s="18">
        <v>0</v>
      </c>
      <c r="Z1601" s="18">
        <v>0</v>
      </c>
      <c r="AA1601" s="18">
        <v>0</v>
      </c>
      <c r="AB1601" s="18">
        <v>0</v>
      </c>
      <c r="AC1601" s="23">
        <v>0</v>
      </c>
      <c r="AD1601" s="14" t="str">
        <f>IF(E1601=113,"Linn","Iowa ex-Linn")</f>
        <v>Iowa ex-Linn</v>
      </c>
      <c r="AE1601" s="23">
        <f>IFERROR(AB1601/W1601,"N/M")</f>
        <v>0.0</v>
      </c>
      <c r="AF1601" s="14" t="str">
        <f>B1601&amp;"|"&amp;TEXT(E1601,"000")&amp;"|"&amp;TEXT(M1601,"0.0000")</f>
        <v>2017|107|0.6000</v>
      </c>
      <c r="AG1601" s="22" t="str">
        <f>IF(AND(B1601&gt;=2015,B1601&lt;=2024,C1601=19,G1601=41,I1601=2,K1601="A",L1601="RBUP",M1601&gt;=0.5,M1601&lt;=0.85),"IN","OUT")</f>
        <v>IN</v>
      </c>
    </row>
    <row r="1602" spans="1:33">
      <c r="A1602" s="14" t="s">
        <v>187</v>
      </c>
      <c r="B1602" s="16">
        <v>2017</v>
      </c>
      <c r="C1602" s="16">
        <v>19</v>
      </c>
      <c r="D1602" s="14" t="s">
        <v>80</v>
      </c>
      <c r="E1602" s="16">
        <v>107</v>
      </c>
      <c r="F1602" s="14" t="s">
        <v>139</v>
      </c>
      <c r="G1602" s="16">
        <v>41</v>
      </c>
      <c r="H1602" s="14" t="s">
        <v>186</v>
      </c>
      <c r="I1602" s="16">
        <v>2</v>
      </c>
      <c r="J1602" s="14" t="s">
        <v>83</v>
      </c>
      <c r="K1602" s="14" t="s">
        <v>84</v>
      </c>
      <c r="L1602" s="14" t="s">
        <v>85</v>
      </c>
      <c r="M1602" s="23">
        <v>0.65</v>
      </c>
      <c r="N1602" s="16">
        <v>12</v>
      </c>
      <c r="O1602" s="16">
        <v>7</v>
      </c>
      <c r="P1602" s="16">
        <v>1</v>
      </c>
      <c r="Q1602" s="16">
        <v>10</v>
      </c>
      <c r="R1602" s="16">
        <v>1</v>
      </c>
      <c r="S1602" s="14" t="s">
        <v>86</v>
      </c>
      <c r="T1602" s="16">
        <v>430</v>
      </c>
      <c r="U1602" s="16">
        <v>0</v>
      </c>
      <c r="V1602" s="18">
        <v>188337</v>
      </c>
      <c r="W1602" s="18">
        <v>10120</v>
      </c>
      <c r="X1602" s="18">
        <v>6609</v>
      </c>
      <c r="Y1602" s="18">
        <v>0</v>
      </c>
      <c r="Z1602" s="18">
        <v>0</v>
      </c>
      <c r="AA1602" s="18">
        <v>0</v>
      </c>
      <c r="AB1602" s="18">
        <v>6231</v>
      </c>
      <c r="AC1602" s="23">
        <v>0.62</v>
      </c>
      <c r="AD1602" s="14" t="str">
        <f>IF(E1602=113,"Linn","Iowa ex-Linn")</f>
        <v>Iowa ex-Linn</v>
      </c>
      <c r="AE1602" s="23">
        <f>IFERROR(AB1602/W1602,"N/M")</f>
        <v>0.6157114624505929</v>
      </c>
      <c r="AF1602" s="14" t="str">
        <f>B1602&amp;"|"&amp;TEXT(E1602,"000")&amp;"|"&amp;TEXT(M1602,"0.0000")</f>
        <v>2017|107|0.6500</v>
      </c>
      <c r="AG1602" s="22" t="str">
        <f>IF(AND(B1602&gt;=2015,B1602&lt;=2024,C1602=19,G1602=41,I1602=2,K1602="A",L1602="RBUP",M1602&gt;=0.5,M1602&lt;=0.85),"IN","OUT")</f>
        <v>IN</v>
      </c>
    </row>
    <row r="1603" spans="1:33">
      <c r="A1603" s="14" t="s">
        <v>187</v>
      </c>
      <c r="B1603" s="16">
        <v>2017</v>
      </c>
      <c r="C1603" s="16">
        <v>19</v>
      </c>
      <c r="D1603" s="14" t="s">
        <v>80</v>
      </c>
      <c r="E1603" s="16">
        <v>107</v>
      </c>
      <c r="F1603" s="14" t="s">
        <v>139</v>
      </c>
      <c r="G1603" s="16">
        <v>41</v>
      </c>
      <c r="H1603" s="14" t="s">
        <v>186</v>
      </c>
      <c r="I1603" s="16">
        <v>2</v>
      </c>
      <c r="J1603" s="14" t="s">
        <v>83</v>
      </c>
      <c r="K1603" s="14" t="s">
        <v>84</v>
      </c>
      <c r="L1603" s="14" t="s">
        <v>85</v>
      </c>
      <c r="M1603" s="23">
        <v>0.7</v>
      </c>
      <c r="N1603" s="16">
        <v>36</v>
      </c>
      <c r="O1603" s="16">
        <v>31</v>
      </c>
      <c r="P1603" s="16">
        <v>2</v>
      </c>
      <c r="Q1603" s="16">
        <v>52</v>
      </c>
      <c r="R1603" s="16">
        <v>2</v>
      </c>
      <c r="S1603" s="14" t="s">
        <v>86</v>
      </c>
      <c r="T1603" s="16">
        <v>3764</v>
      </c>
      <c r="U1603" s="16">
        <v>0</v>
      </c>
      <c r="V1603" s="18">
        <v>1748548</v>
      </c>
      <c r="W1603" s="18">
        <v>127054</v>
      </c>
      <c r="X1603" s="18">
        <v>77318</v>
      </c>
      <c r="Y1603" s="18">
        <v>0</v>
      </c>
      <c r="Z1603" s="18">
        <v>0</v>
      </c>
      <c r="AA1603" s="18">
        <v>0</v>
      </c>
      <c r="AB1603" s="18">
        <v>7096</v>
      </c>
      <c r="AC1603" s="23">
        <v>0.06</v>
      </c>
      <c r="AD1603" s="14" t="str">
        <f>IF(E1603=113,"Linn","Iowa ex-Linn")</f>
        <v>Iowa ex-Linn</v>
      </c>
      <c r="AE1603" s="23">
        <f>IFERROR(AB1603/W1603,"N/M")</f>
        <v>0.055850268389818505</v>
      </c>
      <c r="AF1603" s="14" t="str">
        <f>B1603&amp;"|"&amp;TEXT(E1603,"000")&amp;"|"&amp;TEXT(M1603,"0.0000")</f>
        <v>2017|107|0.7000</v>
      </c>
      <c r="AG1603" s="22" t="str">
        <f>IF(AND(B1603&gt;=2015,B1603&lt;=2024,C1603=19,G1603=41,I1603=2,K1603="A",L1603="RBUP",M1603&gt;=0.5,M1603&lt;=0.85),"IN","OUT")</f>
        <v>IN</v>
      </c>
    </row>
    <row r="1604" spans="1:33">
      <c r="A1604" s="14" t="s">
        <v>187</v>
      </c>
      <c r="B1604" s="16">
        <v>2017</v>
      </c>
      <c r="C1604" s="16">
        <v>19</v>
      </c>
      <c r="D1604" s="14" t="s">
        <v>80</v>
      </c>
      <c r="E1604" s="16">
        <v>107</v>
      </c>
      <c r="F1604" s="14" t="s">
        <v>139</v>
      </c>
      <c r="G1604" s="16">
        <v>41</v>
      </c>
      <c r="H1604" s="14" t="s">
        <v>186</v>
      </c>
      <c r="I1604" s="16">
        <v>2</v>
      </c>
      <c r="J1604" s="14" t="s">
        <v>83</v>
      </c>
      <c r="K1604" s="14" t="s">
        <v>84</v>
      </c>
      <c r="L1604" s="14" t="s">
        <v>85</v>
      </c>
      <c r="M1604" s="23">
        <v>0.75</v>
      </c>
      <c r="N1604" s="16">
        <v>200</v>
      </c>
      <c r="O1604" s="16">
        <v>155</v>
      </c>
      <c r="P1604" s="16">
        <v>26</v>
      </c>
      <c r="Q1604" s="16">
        <v>284</v>
      </c>
      <c r="R1604" s="16">
        <v>33</v>
      </c>
      <c r="S1604" s="14" t="s">
        <v>86</v>
      </c>
      <c r="T1604" s="16">
        <v>22269</v>
      </c>
      <c r="U1604" s="16">
        <v>0</v>
      </c>
      <c r="V1604" s="18">
        <v>11657296</v>
      </c>
      <c r="W1604" s="18">
        <v>957068</v>
      </c>
      <c r="X1604" s="18">
        <v>600919</v>
      </c>
      <c r="Y1604" s="18">
        <v>0</v>
      </c>
      <c r="Z1604" s="18">
        <v>0</v>
      </c>
      <c r="AA1604" s="18">
        <v>0</v>
      </c>
      <c r="AB1604" s="18">
        <v>227527</v>
      </c>
      <c r="AC1604" s="23">
        <v>0.24</v>
      </c>
      <c r="AD1604" s="14" t="str">
        <f>IF(E1604=113,"Linn","Iowa ex-Linn")</f>
        <v>Iowa ex-Linn</v>
      </c>
      <c r="AE1604" s="23">
        <f>IFERROR(AB1604/W1604,"N/M")</f>
        <v>0.23773336899781417</v>
      </c>
      <c r="AF1604" s="14" t="str">
        <f>B1604&amp;"|"&amp;TEXT(E1604,"000")&amp;"|"&amp;TEXT(M1604,"0.0000")</f>
        <v>2017|107|0.7500</v>
      </c>
      <c r="AG1604" s="22" t="str">
        <f>IF(AND(B1604&gt;=2015,B1604&lt;=2024,C1604=19,G1604=41,I1604=2,K1604="A",L1604="RBUP",M1604&gt;=0.5,M1604&lt;=0.85),"IN","OUT")</f>
        <v>IN</v>
      </c>
    </row>
    <row r="1605" spans="1:33">
      <c r="A1605" s="14" t="s">
        <v>187</v>
      </c>
      <c r="B1605" s="16">
        <v>2017</v>
      </c>
      <c r="C1605" s="16">
        <v>19</v>
      </c>
      <c r="D1605" s="14" t="s">
        <v>80</v>
      </c>
      <c r="E1605" s="16">
        <v>107</v>
      </c>
      <c r="F1605" s="14" t="s">
        <v>139</v>
      </c>
      <c r="G1605" s="16">
        <v>41</v>
      </c>
      <c r="H1605" s="14" t="s">
        <v>186</v>
      </c>
      <c r="I1605" s="16">
        <v>2</v>
      </c>
      <c r="J1605" s="14" t="s">
        <v>83</v>
      </c>
      <c r="K1605" s="14" t="s">
        <v>84</v>
      </c>
      <c r="L1605" s="14" t="s">
        <v>85</v>
      </c>
      <c r="M1605" s="23">
        <v>0.8</v>
      </c>
      <c r="N1605" s="16">
        <v>417</v>
      </c>
      <c r="O1605" s="16">
        <v>350</v>
      </c>
      <c r="P1605" s="16">
        <v>65</v>
      </c>
      <c r="Q1605" s="16">
        <v>576</v>
      </c>
      <c r="R1605" s="16">
        <v>92</v>
      </c>
      <c r="S1605" s="14" t="s">
        <v>86</v>
      </c>
      <c r="T1605" s="16">
        <v>65682</v>
      </c>
      <c r="U1605" s="16">
        <v>0</v>
      </c>
      <c r="V1605" s="18">
        <v>37362807</v>
      </c>
      <c r="W1605" s="18">
        <v>3421680</v>
      </c>
      <c r="X1605" s="18">
        <v>2075340</v>
      </c>
      <c r="Y1605" s="18">
        <v>0</v>
      </c>
      <c r="Z1605" s="18">
        <v>0</v>
      </c>
      <c r="AA1605" s="18">
        <v>0</v>
      </c>
      <c r="AB1605" s="18">
        <v>696156</v>
      </c>
      <c r="AC1605" s="23">
        <v>0.2</v>
      </c>
      <c r="AD1605" s="14" t="str">
        <f>IF(E1605=113,"Linn","Iowa ex-Linn")</f>
        <v>Iowa ex-Linn</v>
      </c>
      <c r="AE1605" s="23">
        <f>IFERROR(AB1605/W1605,"N/M")</f>
        <v>0.2034544434312969</v>
      </c>
      <c r="AF1605" s="14" t="str">
        <f>B1605&amp;"|"&amp;TEXT(E1605,"000")&amp;"|"&amp;TEXT(M1605,"0.0000")</f>
        <v>2017|107|0.8000</v>
      </c>
      <c r="AG1605" s="22" t="str">
        <f>IF(AND(B1605&gt;=2015,B1605&lt;=2024,C1605=19,G1605=41,I1605=2,K1605="A",L1605="RBUP",M1605&gt;=0.5,M1605&lt;=0.85),"IN","OUT")</f>
        <v>IN</v>
      </c>
    </row>
    <row r="1606" spans="1:33">
      <c r="A1606" s="14" t="s">
        <v>187</v>
      </c>
      <c r="B1606" s="16">
        <v>2017</v>
      </c>
      <c r="C1606" s="16">
        <v>19</v>
      </c>
      <c r="D1606" s="14" t="s">
        <v>80</v>
      </c>
      <c r="E1606" s="16">
        <v>107</v>
      </c>
      <c r="F1606" s="14" t="s">
        <v>139</v>
      </c>
      <c r="G1606" s="16">
        <v>41</v>
      </c>
      <c r="H1606" s="14" t="s">
        <v>186</v>
      </c>
      <c r="I1606" s="16">
        <v>2</v>
      </c>
      <c r="J1606" s="14" t="s">
        <v>83</v>
      </c>
      <c r="K1606" s="14" t="s">
        <v>84</v>
      </c>
      <c r="L1606" s="14" t="s">
        <v>85</v>
      </c>
      <c r="M1606" s="23">
        <v>0.85</v>
      </c>
      <c r="N1606" s="16">
        <v>153</v>
      </c>
      <c r="O1606" s="16">
        <v>118</v>
      </c>
      <c r="P1606" s="16">
        <v>34</v>
      </c>
      <c r="Q1606" s="16">
        <v>204</v>
      </c>
      <c r="R1606" s="16">
        <v>49</v>
      </c>
      <c r="S1606" s="14" t="s">
        <v>86</v>
      </c>
      <c r="T1606" s="16">
        <v>20090</v>
      </c>
      <c r="U1606" s="16">
        <v>0</v>
      </c>
      <c r="V1606" s="18">
        <v>12182708</v>
      </c>
      <c r="W1606" s="18">
        <v>1329479</v>
      </c>
      <c r="X1606" s="18">
        <v>616246</v>
      </c>
      <c r="Y1606" s="18">
        <v>0</v>
      </c>
      <c r="Z1606" s="18">
        <v>0</v>
      </c>
      <c r="AA1606" s="18">
        <v>0</v>
      </c>
      <c r="AB1606" s="18">
        <v>649607</v>
      </c>
      <c r="AC1606" s="23">
        <v>0.49</v>
      </c>
      <c r="AD1606" s="14" t="str">
        <f>IF(E1606=113,"Linn","Iowa ex-Linn")</f>
        <v>Iowa ex-Linn</v>
      </c>
      <c r="AE1606" s="23">
        <f>IFERROR(AB1606/W1606,"N/M")</f>
        <v>0.4886177216789434</v>
      </c>
      <c r="AF1606" s="14" t="str">
        <f>B1606&amp;"|"&amp;TEXT(E1606,"000")&amp;"|"&amp;TEXT(M1606,"0.0000")</f>
        <v>2017|107|0.8500</v>
      </c>
      <c r="AG1606" s="22" t="str">
        <f>IF(AND(B1606&gt;=2015,B1606&lt;=2024,C1606=19,G1606=41,I1606=2,K1606="A",L1606="RBUP",M1606&gt;=0.5,M1606&lt;=0.85),"IN","OUT")</f>
        <v>IN</v>
      </c>
    </row>
    <row r="1607" spans="1:33">
      <c r="A1607" s="14" t="s">
        <v>187</v>
      </c>
      <c r="B1607" s="16">
        <v>2017</v>
      </c>
      <c r="C1607" s="16">
        <v>19</v>
      </c>
      <c r="D1607" s="14" t="s">
        <v>80</v>
      </c>
      <c r="E1607" s="16">
        <v>109</v>
      </c>
      <c r="F1607" s="14" t="s">
        <v>140</v>
      </c>
      <c r="G1607" s="16">
        <v>41</v>
      </c>
      <c r="H1607" s="14" t="s">
        <v>186</v>
      </c>
      <c r="I1607" s="16">
        <v>2</v>
      </c>
      <c r="J1607" s="14" t="s">
        <v>83</v>
      </c>
      <c r="K1607" s="14" t="s">
        <v>84</v>
      </c>
      <c r="L1607" s="14" t="s">
        <v>85</v>
      </c>
      <c r="M1607" s="23">
        <v>0.5</v>
      </c>
      <c r="N1607" s="16">
        <v>5</v>
      </c>
      <c r="O1607" s="16">
        <v>3</v>
      </c>
      <c r="P1607" s="16">
        <v>0</v>
      </c>
      <c r="Q1607" s="16">
        <v>5</v>
      </c>
      <c r="R1607" s="16">
        <v>0</v>
      </c>
      <c r="S1607" s="14" t="s">
        <v>86</v>
      </c>
      <c r="T1607" s="16">
        <v>736</v>
      </c>
      <c r="U1607" s="16">
        <v>0</v>
      </c>
      <c r="V1607" s="18">
        <v>283989</v>
      </c>
      <c r="W1607" s="18">
        <v>1465</v>
      </c>
      <c r="X1607" s="18">
        <v>1116</v>
      </c>
      <c r="Y1607" s="18">
        <v>0</v>
      </c>
      <c r="Z1607" s="18">
        <v>0</v>
      </c>
      <c r="AA1607" s="18">
        <v>0</v>
      </c>
      <c r="AB1607" s="18">
        <v>0</v>
      </c>
      <c r="AC1607" s="23">
        <v>0</v>
      </c>
      <c r="AD1607" s="14" t="str">
        <f>IF(E1607=113,"Linn","Iowa ex-Linn")</f>
        <v>Iowa ex-Linn</v>
      </c>
      <c r="AE1607" s="23">
        <f>IFERROR(AB1607/W1607,"N/M")</f>
        <v>0.0</v>
      </c>
      <c r="AF1607" s="14" t="str">
        <f>B1607&amp;"|"&amp;TEXT(E1607,"000")&amp;"|"&amp;TEXT(M1607,"0.0000")</f>
        <v>2017|109|0.5000</v>
      </c>
      <c r="AG1607" s="22" t="str">
        <f>IF(AND(B1607&gt;=2015,B1607&lt;=2024,C1607=19,G1607=41,I1607=2,K1607="A",L1607="RBUP",M1607&gt;=0.5,M1607&lt;=0.85),"IN","OUT")</f>
        <v>IN</v>
      </c>
    </row>
    <row r="1608" spans="1:33">
      <c r="A1608" s="14" t="s">
        <v>187</v>
      </c>
      <c r="B1608" s="16">
        <v>2017</v>
      </c>
      <c r="C1608" s="16">
        <v>19</v>
      </c>
      <c r="D1608" s="14" t="s">
        <v>80</v>
      </c>
      <c r="E1608" s="16">
        <v>109</v>
      </c>
      <c r="F1608" s="14" t="s">
        <v>140</v>
      </c>
      <c r="G1608" s="16">
        <v>41</v>
      </c>
      <c r="H1608" s="14" t="s">
        <v>186</v>
      </c>
      <c r="I1608" s="16">
        <v>2</v>
      </c>
      <c r="J1608" s="14" t="s">
        <v>83</v>
      </c>
      <c r="K1608" s="14" t="s">
        <v>84</v>
      </c>
      <c r="L1608" s="14" t="s">
        <v>85</v>
      </c>
      <c r="M1608" s="23">
        <v>0.65</v>
      </c>
      <c r="N1608" s="16">
        <v>16</v>
      </c>
      <c r="O1608" s="16">
        <v>14</v>
      </c>
      <c r="P1608" s="16">
        <v>4</v>
      </c>
      <c r="Q1608" s="16">
        <v>21</v>
      </c>
      <c r="R1608" s="16">
        <v>4</v>
      </c>
      <c r="S1608" s="14" t="s">
        <v>86</v>
      </c>
      <c r="T1608" s="16">
        <v>1300</v>
      </c>
      <c r="U1608" s="16">
        <v>0</v>
      </c>
      <c r="V1608" s="18">
        <v>696842</v>
      </c>
      <c r="W1608" s="18">
        <v>10031</v>
      </c>
      <c r="X1608" s="18">
        <v>6761</v>
      </c>
      <c r="Y1608" s="18">
        <v>0</v>
      </c>
      <c r="Z1608" s="18">
        <v>0</v>
      </c>
      <c r="AA1608" s="18">
        <v>0</v>
      </c>
      <c r="AB1608" s="18">
        <v>29327</v>
      </c>
      <c r="AC1608" s="23">
        <v>2.92</v>
      </c>
      <c r="AD1608" s="14" t="str">
        <f>IF(E1608=113,"Linn","Iowa ex-Linn")</f>
        <v>Iowa ex-Linn</v>
      </c>
      <c r="AE1608" s="23">
        <f>IFERROR(AB1608/W1608,"N/M")</f>
        <v>2.9236367261489384</v>
      </c>
      <c r="AF1608" s="14" t="str">
        <f>B1608&amp;"|"&amp;TEXT(E1608,"000")&amp;"|"&amp;TEXT(M1608,"0.0000")</f>
        <v>2017|109|0.6500</v>
      </c>
      <c r="AG1608" s="22" t="str">
        <f>IF(AND(B1608&gt;=2015,B1608&lt;=2024,C1608=19,G1608=41,I1608=2,K1608="A",L1608="RBUP",M1608&gt;=0.5,M1608&lt;=0.85),"IN","OUT")</f>
        <v>IN</v>
      </c>
    </row>
    <row r="1609" spans="1:33">
      <c r="A1609" s="14" t="s">
        <v>187</v>
      </c>
      <c r="B1609" s="16">
        <v>2017</v>
      </c>
      <c r="C1609" s="16">
        <v>19</v>
      </c>
      <c r="D1609" s="14" t="s">
        <v>80</v>
      </c>
      <c r="E1609" s="16">
        <v>109</v>
      </c>
      <c r="F1609" s="14" t="s">
        <v>140</v>
      </c>
      <c r="G1609" s="16">
        <v>41</v>
      </c>
      <c r="H1609" s="14" t="s">
        <v>186</v>
      </c>
      <c r="I1609" s="16">
        <v>2</v>
      </c>
      <c r="J1609" s="14" t="s">
        <v>83</v>
      </c>
      <c r="K1609" s="14" t="s">
        <v>84</v>
      </c>
      <c r="L1609" s="14" t="s">
        <v>85</v>
      </c>
      <c r="M1609" s="23">
        <v>0.7</v>
      </c>
      <c r="N1609" s="16">
        <v>33</v>
      </c>
      <c r="O1609" s="16">
        <v>28</v>
      </c>
      <c r="P1609" s="16">
        <v>2</v>
      </c>
      <c r="Q1609" s="16">
        <v>43</v>
      </c>
      <c r="R1609" s="16">
        <v>2</v>
      </c>
      <c r="S1609" s="14" t="s">
        <v>86</v>
      </c>
      <c r="T1609" s="16">
        <v>2554</v>
      </c>
      <c r="U1609" s="16">
        <v>0</v>
      </c>
      <c r="V1609" s="18">
        <v>1394849</v>
      </c>
      <c r="W1609" s="18">
        <v>36490</v>
      </c>
      <c r="X1609" s="18">
        <v>22992</v>
      </c>
      <c r="Y1609" s="18">
        <v>0</v>
      </c>
      <c r="Z1609" s="18">
        <v>0</v>
      </c>
      <c r="AA1609" s="18">
        <v>0</v>
      </c>
      <c r="AB1609" s="18">
        <v>3791</v>
      </c>
      <c r="AC1609" s="23">
        <v>0.1</v>
      </c>
      <c r="AD1609" s="14" t="str">
        <f>IF(E1609=113,"Linn","Iowa ex-Linn")</f>
        <v>Iowa ex-Linn</v>
      </c>
      <c r="AE1609" s="23">
        <f>IFERROR(AB1609/W1609,"N/M")</f>
        <v>0.10389147711701836</v>
      </c>
      <c r="AF1609" s="14" t="str">
        <f>B1609&amp;"|"&amp;TEXT(E1609,"000")&amp;"|"&amp;TEXT(M1609,"0.0000")</f>
        <v>2017|109|0.7000</v>
      </c>
      <c r="AG1609" s="22" t="str">
        <f>IF(AND(B1609&gt;=2015,B1609&lt;=2024,C1609=19,G1609=41,I1609=2,K1609="A",L1609="RBUP",M1609&gt;=0.5,M1609&lt;=0.85),"IN","OUT")</f>
        <v>IN</v>
      </c>
    </row>
    <row r="1610" spans="1:33">
      <c r="A1610" s="14" t="s">
        <v>187</v>
      </c>
      <c r="B1610" s="16">
        <v>2017</v>
      </c>
      <c r="C1610" s="16">
        <v>19</v>
      </c>
      <c r="D1610" s="14" t="s">
        <v>80</v>
      </c>
      <c r="E1610" s="16">
        <v>109</v>
      </c>
      <c r="F1610" s="14" t="s">
        <v>140</v>
      </c>
      <c r="G1610" s="16">
        <v>41</v>
      </c>
      <c r="H1610" s="14" t="s">
        <v>186</v>
      </c>
      <c r="I1610" s="16">
        <v>2</v>
      </c>
      <c r="J1610" s="14" t="s">
        <v>83</v>
      </c>
      <c r="K1610" s="14" t="s">
        <v>84</v>
      </c>
      <c r="L1610" s="14" t="s">
        <v>85</v>
      </c>
      <c r="M1610" s="23">
        <v>0.75</v>
      </c>
      <c r="N1610" s="16">
        <v>159</v>
      </c>
      <c r="O1610" s="16">
        <v>146</v>
      </c>
      <c r="P1610" s="16">
        <v>5</v>
      </c>
      <c r="Q1610" s="16">
        <v>214</v>
      </c>
      <c r="R1610" s="16">
        <v>8</v>
      </c>
      <c r="S1610" s="14" t="s">
        <v>86</v>
      </c>
      <c r="T1610" s="16">
        <v>21215</v>
      </c>
      <c r="U1610" s="16">
        <v>0</v>
      </c>
      <c r="V1610" s="18">
        <v>12392756</v>
      </c>
      <c r="W1610" s="18">
        <v>419608</v>
      </c>
      <c r="X1610" s="18">
        <v>268104</v>
      </c>
      <c r="Y1610" s="18">
        <v>0</v>
      </c>
      <c r="Z1610" s="18">
        <v>0</v>
      </c>
      <c r="AA1610" s="18">
        <v>0</v>
      </c>
      <c r="AB1610" s="18">
        <v>70307</v>
      </c>
      <c r="AC1610" s="23">
        <v>0.17</v>
      </c>
      <c r="AD1610" s="14" t="str">
        <f>IF(E1610=113,"Linn","Iowa ex-Linn")</f>
        <v>Iowa ex-Linn</v>
      </c>
      <c r="AE1610" s="23">
        <f>IFERROR(AB1610/W1610,"N/M")</f>
        <v>0.16755400278355037</v>
      </c>
      <c r="AF1610" s="14" t="str">
        <f>B1610&amp;"|"&amp;TEXT(E1610,"000")&amp;"|"&amp;TEXT(M1610,"0.0000")</f>
        <v>2017|109|0.7500</v>
      </c>
      <c r="AG1610" s="22" t="str">
        <f>IF(AND(B1610&gt;=2015,B1610&lt;=2024,C1610=19,G1610=41,I1610=2,K1610="A",L1610="RBUP",M1610&gt;=0.5,M1610&lt;=0.85),"IN","OUT")</f>
        <v>IN</v>
      </c>
    </row>
    <row r="1611" spans="1:33">
      <c r="A1611" s="14" t="s">
        <v>187</v>
      </c>
      <c r="B1611" s="16">
        <v>2017</v>
      </c>
      <c r="C1611" s="16">
        <v>19</v>
      </c>
      <c r="D1611" s="14" t="s">
        <v>80</v>
      </c>
      <c r="E1611" s="16">
        <v>109</v>
      </c>
      <c r="F1611" s="14" t="s">
        <v>140</v>
      </c>
      <c r="G1611" s="16">
        <v>41</v>
      </c>
      <c r="H1611" s="14" t="s">
        <v>186</v>
      </c>
      <c r="I1611" s="16">
        <v>2</v>
      </c>
      <c r="J1611" s="14" t="s">
        <v>83</v>
      </c>
      <c r="K1611" s="14" t="s">
        <v>84</v>
      </c>
      <c r="L1611" s="14" t="s">
        <v>85</v>
      </c>
      <c r="M1611" s="23">
        <v>0.8</v>
      </c>
      <c r="N1611" s="16">
        <v>569</v>
      </c>
      <c r="O1611" s="16">
        <v>494</v>
      </c>
      <c r="P1611" s="16">
        <v>26</v>
      </c>
      <c r="Q1611" s="16">
        <v>841</v>
      </c>
      <c r="R1611" s="16">
        <v>29</v>
      </c>
      <c r="S1611" s="14" t="s">
        <v>86</v>
      </c>
      <c r="T1611" s="16">
        <v>110555</v>
      </c>
      <c r="U1611" s="16">
        <v>0</v>
      </c>
      <c r="V1611" s="18">
        <v>68830915</v>
      </c>
      <c r="W1611" s="18">
        <v>3096162</v>
      </c>
      <c r="X1611" s="18">
        <v>1821362</v>
      </c>
      <c r="Y1611" s="18">
        <v>0</v>
      </c>
      <c r="Z1611" s="18">
        <v>0</v>
      </c>
      <c r="AA1611" s="18">
        <v>0</v>
      </c>
      <c r="AB1611" s="18">
        <v>79004</v>
      </c>
      <c r="AC1611" s="23">
        <v>0.03</v>
      </c>
      <c r="AD1611" s="14" t="str">
        <f>IF(E1611=113,"Linn","Iowa ex-Linn")</f>
        <v>Iowa ex-Linn</v>
      </c>
      <c r="AE1611" s="23">
        <f>IFERROR(AB1611/W1611,"N/M")</f>
        <v>0.025516752676378044</v>
      </c>
      <c r="AF1611" s="14" t="str">
        <f>B1611&amp;"|"&amp;TEXT(E1611,"000")&amp;"|"&amp;TEXT(M1611,"0.0000")</f>
        <v>2017|109|0.8000</v>
      </c>
      <c r="AG1611" s="22" t="str">
        <f>IF(AND(B1611&gt;=2015,B1611&lt;=2024,C1611=19,G1611=41,I1611=2,K1611="A",L1611="RBUP",M1611&gt;=0.5,M1611&lt;=0.85),"IN","OUT")</f>
        <v>IN</v>
      </c>
    </row>
    <row r="1612" spans="1:33">
      <c r="A1612" s="14" t="s">
        <v>187</v>
      </c>
      <c r="B1612" s="16">
        <v>2017</v>
      </c>
      <c r="C1612" s="16">
        <v>19</v>
      </c>
      <c r="D1612" s="14" t="s">
        <v>80</v>
      </c>
      <c r="E1612" s="16">
        <v>109</v>
      </c>
      <c r="F1612" s="14" t="s">
        <v>140</v>
      </c>
      <c r="G1612" s="16">
        <v>41</v>
      </c>
      <c r="H1612" s="14" t="s">
        <v>186</v>
      </c>
      <c r="I1612" s="16">
        <v>2</v>
      </c>
      <c r="J1612" s="14" t="s">
        <v>83</v>
      </c>
      <c r="K1612" s="14" t="s">
        <v>84</v>
      </c>
      <c r="L1612" s="14" t="s">
        <v>85</v>
      </c>
      <c r="M1612" s="23">
        <v>0.85</v>
      </c>
      <c r="N1612" s="16">
        <v>587</v>
      </c>
      <c r="O1612" s="16">
        <v>516</v>
      </c>
      <c r="P1612" s="16">
        <v>48</v>
      </c>
      <c r="Q1612" s="16">
        <v>791</v>
      </c>
      <c r="R1612" s="16">
        <v>72</v>
      </c>
      <c r="S1612" s="14" t="s">
        <v>86</v>
      </c>
      <c r="T1612" s="16">
        <v>131108</v>
      </c>
      <c r="U1612" s="16">
        <v>0</v>
      </c>
      <c r="V1612" s="18">
        <v>86505581</v>
      </c>
      <c r="W1612" s="18">
        <v>4749915</v>
      </c>
      <c r="X1612" s="18">
        <v>2275917</v>
      </c>
      <c r="Y1612" s="18">
        <v>0</v>
      </c>
      <c r="Z1612" s="18">
        <v>0</v>
      </c>
      <c r="AA1612" s="18">
        <v>0</v>
      </c>
      <c r="AB1612" s="18">
        <v>510583</v>
      </c>
      <c r="AC1612" s="23">
        <v>0.11</v>
      </c>
      <c r="AD1612" s="14" t="str">
        <f>IF(E1612=113,"Linn","Iowa ex-Linn")</f>
        <v>Iowa ex-Linn</v>
      </c>
      <c r="AE1612" s="23">
        <f>IFERROR(AB1612/W1612,"N/M")</f>
        <v>0.10749308145514183</v>
      </c>
      <c r="AF1612" s="14" t="str">
        <f>B1612&amp;"|"&amp;TEXT(E1612,"000")&amp;"|"&amp;TEXT(M1612,"0.0000")</f>
        <v>2017|109|0.8500</v>
      </c>
      <c r="AG1612" s="22" t="str">
        <f>IF(AND(B1612&gt;=2015,B1612&lt;=2024,C1612=19,G1612=41,I1612=2,K1612="A",L1612="RBUP",M1612&gt;=0.5,M1612&lt;=0.85),"IN","OUT")</f>
        <v>IN</v>
      </c>
    </row>
    <row r="1613" spans="1:33">
      <c r="A1613" s="14" t="s">
        <v>187</v>
      </c>
      <c r="B1613" s="16">
        <v>2017</v>
      </c>
      <c r="C1613" s="16">
        <v>19</v>
      </c>
      <c r="D1613" s="14" t="s">
        <v>80</v>
      </c>
      <c r="E1613" s="16">
        <v>111</v>
      </c>
      <c r="F1613" s="14" t="s">
        <v>141</v>
      </c>
      <c r="G1613" s="16">
        <v>41</v>
      </c>
      <c r="H1613" s="14" t="s">
        <v>186</v>
      </c>
      <c r="I1613" s="16">
        <v>2</v>
      </c>
      <c r="J1613" s="14" t="s">
        <v>83</v>
      </c>
      <c r="K1613" s="14" t="s">
        <v>84</v>
      </c>
      <c r="L1613" s="14" t="s">
        <v>85</v>
      </c>
      <c r="M1613" s="23">
        <v>0.5</v>
      </c>
      <c r="N1613" s="16">
        <v>2</v>
      </c>
      <c r="O1613" s="16">
        <v>2</v>
      </c>
      <c r="P1613" s="16">
        <v>0</v>
      </c>
      <c r="Q1613" s="16">
        <v>5</v>
      </c>
      <c r="R1613" s="16">
        <v>0</v>
      </c>
      <c r="S1613" s="14" t="s">
        <v>86</v>
      </c>
      <c r="T1613" s="16">
        <v>553</v>
      </c>
      <c r="U1613" s="16">
        <v>0</v>
      </c>
      <c r="V1613" s="18">
        <v>191200</v>
      </c>
      <c r="W1613" s="18">
        <v>4856</v>
      </c>
      <c r="X1613" s="18">
        <v>3696</v>
      </c>
      <c r="Y1613" s="18">
        <v>0</v>
      </c>
      <c r="Z1613" s="18">
        <v>0</v>
      </c>
      <c r="AA1613" s="18">
        <v>0</v>
      </c>
      <c r="AB1613" s="18">
        <v>0</v>
      </c>
      <c r="AC1613" s="23">
        <v>0</v>
      </c>
      <c r="AD1613" s="14" t="str">
        <f>IF(E1613=113,"Linn","Iowa ex-Linn")</f>
        <v>Iowa ex-Linn</v>
      </c>
      <c r="AE1613" s="23">
        <f>IFERROR(AB1613/W1613,"N/M")</f>
        <v>0.0</v>
      </c>
      <c r="AF1613" s="14" t="str">
        <f>B1613&amp;"|"&amp;TEXT(E1613,"000")&amp;"|"&amp;TEXT(M1613,"0.0000")</f>
        <v>2017|111|0.5000</v>
      </c>
      <c r="AG1613" s="22" t="str">
        <f>IF(AND(B1613&gt;=2015,B1613&lt;=2024,C1613=19,G1613=41,I1613=2,K1613="A",L1613="RBUP",M1613&gt;=0.5,M1613&lt;=0.85),"IN","OUT")</f>
        <v>IN</v>
      </c>
    </row>
    <row r="1614" spans="1:33">
      <c r="A1614" s="14" t="s">
        <v>187</v>
      </c>
      <c r="B1614" s="16">
        <v>2017</v>
      </c>
      <c r="C1614" s="16">
        <v>19</v>
      </c>
      <c r="D1614" s="14" t="s">
        <v>80</v>
      </c>
      <c r="E1614" s="16">
        <v>111</v>
      </c>
      <c r="F1614" s="14" t="s">
        <v>141</v>
      </c>
      <c r="G1614" s="16">
        <v>41</v>
      </c>
      <c r="H1614" s="14" t="s">
        <v>186</v>
      </c>
      <c r="I1614" s="16">
        <v>2</v>
      </c>
      <c r="J1614" s="14" t="s">
        <v>83</v>
      </c>
      <c r="K1614" s="14" t="s">
        <v>84</v>
      </c>
      <c r="L1614" s="14" t="s">
        <v>85</v>
      </c>
      <c r="M1614" s="23">
        <v>0.55</v>
      </c>
      <c r="N1614" s="16">
        <v>1</v>
      </c>
      <c r="O1614" s="16">
        <v>1</v>
      </c>
      <c r="P1614" s="16">
        <v>0</v>
      </c>
      <c r="Q1614" s="16">
        <v>2</v>
      </c>
      <c r="R1614" s="16">
        <v>0</v>
      </c>
      <c r="S1614" s="14" t="s">
        <v>86</v>
      </c>
      <c r="T1614" s="16">
        <v>91</v>
      </c>
      <c r="U1614" s="16">
        <v>0</v>
      </c>
      <c r="V1614" s="18">
        <v>35221</v>
      </c>
      <c r="W1614" s="18">
        <v>1698</v>
      </c>
      <c r="X1614" s="18">
        <v>1087</v>
      </c>
      <c r="Y1614" s="18">
        <v>0</v>
      </c>
      <c r="Z1614" s="18">
        <v>0</v>
      </c>
      <c r="AA1614" s="18">
        <v>0</v>
      </c>
      <c r="AB1614" s="18">
        <v>0</v>
      </c>
      <c r="AC1614" s="23">
        <v>0</v>
      </c>
      <c r="AD1614" s="14" t="str">
        <f>IF(E1614=113,"Linn","Iowa ex-Linn")</f>
        <v>Iowa ex-Linn</v>
      </c>
      <c r="AE1614" s="23">
        <f>IFERROR(AB1614/W1614,"N/M")</f>
        <v>0.0</v>
      </c>
      <c r="AF1614" s="14" t="str">
        <f>B1614&amp;"|"&amp;TEXT(E1614,"000")&amp;"|"&amp;TEXT(M1614,"0.0000")</f>
        <v>2017|111|0.5500</v>
      </c>
      <c r="AG1614" s="22" t="str">
        <f>IF(AND(B1614&gt;=2015,B1614&lt;=2024,C1614=19,G1614=41,I1614=2,K1614="A",L1614="RBUP",M1614&gt;=0.5,M1614&lt;=0.85),"IN","OUT")</f>
        <v>IN</v>
      </c>
    </row>
    <row r="1615" spans="1:33">
      <c r="A1615" s="14" t="s">
        <v>187</v>
      </c>
      <c r="B1615" s="16">
        <v>2017</v>
      </c>
      <c r="C1615" s="16">
        <v>19</v>
      </c>
      <c r="D1615" s="14" t="s">
        <v>80</v>
      </c>
      <c r="E1615" s="16">
        <v>111</v>
      </c>
      <c r="F1615" s="14" t="s">
        <v>141</v>
      </c>
      <c r="G1615" s="16">
        <v>41</v>
      </c>
      <c r="H1615" s="14" t="s">
        <v>186</v>
      </c>
      <c r="I1615" s="16">
        <v>2</v>
      </c>
      <c r="J1615" s="14" t="s">
        <v>83</v>
      </c>
      <c r="K1615" s="14" t="s">
        <v>84</v>
      </c>
      <c r="L1615" s="14" t="s">
        <v>85</v>
      </c>
      <c r="M1615" s="23">
        <v>0.6</v>
      </c>
      <c r="N1615" s="16">
        <v>9</v>
      </c>
      <c r="O1615" s="16">
        <v>9</v>
      </c>
      <c r="P1615" s="16">
        <v>0</v>
      </c>
      <c r="Q1615" s="16">
        <v>11</v>
      </c>
      <c r="R1615" s="16">
        <v>0</v>
      </c>
      <c r="S1615" s="14" t="s">
        <v>86</v>
      </c>
      <c r="T1615" s="16">
        <v>869</v>
      </c>
      <c r="U1615" s="16">
        <v>0</v>
      </c>
      <c r="V1615" s="18">
        <v>364901</v>
      </c>
      <c r="W1615" s="18">
        <v>16009</v>
      </c>
      <c r="X1615" s="18">
        <v>10914</v>
      </c>
      <c r="Y1615" s="18">
        <v>0</v>
      </c>
      <c r="Z1615" s="18">
        <v>0</v>
      </c>
      <c r="AA1615" s="18">
        <v>0</v>
      </c>
      <c r="AB1615" s="18">
        <v>0</v>
      </c>
      <c r="AC1615" s="23">
        <v>0</v>
      </c>
      <c r="AD1615" s="14" t="str">
        <f>IF(E1615=113,"Linn","Iowa ex-Linn")</f>
        <v>Iowa ex-Linn</v>
      </c>
      <c r="AE1615" s="23">
        <f>IFERROR(AB1615/W1615,"N/M")</f>
        <v>0.0</v>
      </c>
      <c r="AF1615" s="14" t="str">
        <f>B1615&amp;"|"&amp;TEXT(E1615,"000")&amp;"|"&amp;TEXT(M1615,"0.0000")</f>
        <v>2017|111|0.6000</v>
      </c>
      <c r="AG1615" s="22" t="str">
        <f>IF(AND(B1615&gt;=2015,B1615&lt;=2024,C1615=19,G1615=41,I1615=2,K1615="A",L1615="RBUP",M1615&gt;=0.5,M1615&lt;=0.85),"IN","OUT")</f>
        <v>IN</v>
      </c>
    </row>
    <row r="1616" spans="1:33">
      <c r="A1616" s="14" t="s">
        <v>187</v>
      </c>
      <c r="B1616" s="16">
        <v>2017</v>
      </c>
      <c r="C1616" s="16">
        <v>19</v>
      </c>
      <c r="D1616" s="14" t="s">
        <v>80</v>
      </c>
      <c r="E1616" s="16">
        <v>111</v>
      </c>
      <c r="F1616" s="14" t="s">
        <v>141</v>
      </c>
      <c r="G1616" s="16">
        <v>41</v>
      </c>
      <c r="H1616" s="14" t="s">
        <v>186</v>
      </c>
      <c r="I1616" s="16">
        <v>2</v>
      </c>
      <c r="J1616" s="14" t="s">
        <v>83</v>
      </c>
      <c r="K1616" s="14" t="s">
        <v>84</v>
      </c>
      <c r="L1616" s="14" t="s">
        <v>85</v>
      </c>
      <c r="M1616" s="23">
        <v>0.65</v>
      </c>
      <c r="N1616" s="16">
        <v>13</v>
      </c>
      <c r="O1616" s="16">
        <v>10</v>
      </c>
      <c r="P1616" s="16">
        <v>1</v>
      </c>
      <c r="Q1616" s="16">
        <v>14</v>
      </c>
      <c r="R1616" s="16">
        <v>1</v>
      </c>
      <c r="S1616" s="14" t="s">
        <v>86</v>
      </c>
      <c r="T1616" s="16">
        <v>744</v>
      </c>
      <c r="U1616" s="16">
        <v>0</v>
      </c>
      <c r="V1616" s="18">
        <v>285008</v>
      </c>
      <c r="W1616" s="18">
        <v>17723</v>
      </c>
      <c r="X1616" s="18">
        <v>10595</v>
      </c>
      <c r="Y1616" s="18">
        <v>0</v>
      </c>
      <c r="Z1616" s="18">
        <v>0</v>
      </c>
      <c r="AA1616" s="18">
        <v>0</v>
      </c>
      <c r="AB1616" s="18">
        <v>4516</v>
      </c>
      <c r="AC1616" s="23">
        <v>0.25</v>
      </c>
      <c r="AD1616" s="14" t="str">
        <f>IF(E1616=113,"Linn","Iowa ex-Linn")</f>
        <v>Iowa ex-Linn</v>
      </c>
      <c r="AE1616" s="23">
        <f>IFERROR(AB1616/W1616,"N/M")</f>
        <v>0.25481013372453876</v>
      </c>
      <c r="AF1616" s="14" t="str">
        <f>B1616&amp;"|"&amp;TEXT(E1616,"000")&amp;"|"&amp;TEXT(M1616,"0.0000")</f>
        <v>2017|111|0.6500</v>
      </c>
      <c r="AG1616" s="22" t="str">
        <f>IF(AND(B1616&gt;=2015,B1616&lt;=2024,C1616=19,G1616=41,I1616=2,K1616="A",L1616="RBUP",M1616&gt;=0.5,M1616&lt;=0.85),"IN","OUT")</f>
        <v>IN</v>
      </c>
    </row>
    <row r="1617" spans="1:33">
      <c r="A1617" s="14" t="s">
        <v>187</v>
      </c>
      <c r="B1617" s="16">
        <v>2017</v>
      </c>
      <c r="C1617" s="16">
        <v>19</v>
      </c>
      <c r="D1617" s="14" t="s">
        <v>80</v>
      </c>
      <c r="E1617" s="16">
        <v>111</v>
      </c>
      <c r="F1617" s="14" t="s">
        <v>141</v>
      </c>
      <c r="G1617" s="16">
        <v>41</v>
      </c>
      <c r="H1617" s="14" t="s">
        <v>186</v>
      </c>
      <c r="I1617" s="16">
        <v>2</v>
      </c>
      <c r="J1617" s="14" t="s">
        <v>83</v>
      </c>
      <c r="K1617" s="14" t="s">
        <v>84</v>
      </c>
      <c r="L1617" s="14" t="s">
        <v>85</v>
      </c>
      <c r="M1617" s="23">
        <v>0.7</v>
      </c>
      <c r="N1617" s="16">
        <v>53</v>
      </c>
      <c r="O1617" s="16">
        <v>40</v>
      </c>
      <c r="P1617" s="16">
        <v>4</v>
      </c>
      <c r="Q1617" s="16">
        <v>71</v>
      </c>
      <c r="R1617" s="16">
        <v>6</v>
      </c>
      <c r="S1617" s="14" t="s">
        <v>86</v>
      </c>
      <c r="T1617" s="16">
        <v>4320</v>
      </c>
      <c r="U1617" s="16">
        <v>0</v>
      </c>
      <c r="V1617" s="18">
        <v>1978618</v>
      </c>
      <c r="W1617" s="18">
        <v>143133</v>
      </c>
      <c r="X1617" s="18">
        <v>93970</v>
      </c>
      <c r="Y1617" s="18">
        <v>0</v>
      </c>
      <c r="Z1617" s="18">
        <v>0</v>
      </c>
      <c r="AA1617" s="18">
        <v>0</v>
      </c>
      <c r="AB1617" s="18">
        <v>5263</v>
      </c>
      <c r="AC1617" s="23">
        <v>0.04</v>
      </c>
      <c r="AD1617" s="14" t="str">
        <f>IF(E1617=113,"Linn","Iowa ex-Linn")</f>
        <v>Iowa ex-Linn</v>
      </c>
      <c r="AE1617" s="23">
        <f>IFERROR(AB1617/W1617,"N/M")</f>
        <v>0.036769997135531286</v>
      </c>
      <c r="AF1617" s="14" t="str">
        <f>B1617&amp;"|"&amp;TEXT(E1617,"000")&amp;"|"&amp;TEXT(M1617,"0.0000")</f>
        <v>2017|111|0.7000</v>
      </c>
      <c r="AG1617" s="22" t="str">
        <f>IF(AND(B1617&gt;=2015,B1617&lt;=2024,C1617=19,G1617=41,I1617=2,K1617="A",L1617="RBUP",M1617&gt;=0.5,M1617&lt;=0.85),"IN","OUT")</f>
        <v>IN</v>
      </c>
    </row>
    <row r="1618" spans="1:33">
      <c r="A1618" s="14" t="s">
        <v>187</v>
      </c>
      <c r="B1618" s="16">
        <v>2017</v>
      </c>
      <c r="C1618" s="16">
        <v>19</v>
      </c>
      <c r="D1618" s="14" t="s">
        <v>80</v>
      </c>
      <c r="E1618" s="16">
        <v>111</v>
      </c>
      <c r="F1618" s="14" t="s">
        <v>141</v>
      </c>
      <c r="G1618" s="16">
        <v>41</v>
      </c>
      <c r="H1618" s="14" t="s">
        <v>186</v>
      </c>
      <c r="I1618" s="16">
        <v>2</v>
      </c>
      <c r="J1618" s="14" t="s">
        <v>83</v>
      </c>
      <c r="K1618" s="14" t="s">
        <v>84</v>
      </c>
      <c r="L1618" s="14" t="s">
        <v>85</v>
      </c>
      <c r="M1618" s="23">
        <v>0.75</v>
      </c>
      <c r="N1618" s="16">
        <v>153</v>
      </c>
      <c r="O1618" s="16">
        <v>122</v>
      </c>
      <c r="P1618" s="16">
        <v>16</v>
      </c>
      <c r="Q1618" s="16">
        <v>185</v>
      </c>
      <c r="R1618" s="16">
        <v>21</v>
      </c>
      <c r="S1618" s="14" t="s">
        <v>86</v>
      </c>
      <c r="T1618" s="16">
        <v>14215</v>
      </c>
      <c r="U1618" s="16">
        <v>0</v>
      </c>
      <c r="V1618" s="18">
        <v>7131642</v>
      </c>
      <c r="W1618" s="18">
        <v>575993</v>
      </c>
      <c r="X1618" s="18">
        <v>394359</v>
      </c>
      <c r="Y1618" s="18">
        <v>0</v>
      </c>
      <c r="Z1618" s="18">
        <v>0</v>
      </c>
      <c r="AA1618" s="18">
        <v>0</v>
      </c>
      <c r="AB1618" s="18">
        <v>77703</v>
      </c>
      <c r="AC1618" s="23">
        <v>0.13</v>
      </c>
      <c r="AD1618" s="14" t="str">
        <f>IF(E1618=113,"Linn","Iowa ex-Linn")</f>
        <v>Iowa ex-Linn</v>
      </c>
      <c r="AE1618" s="23">
        <f>IFERROR(AB1618/W1618,"N/M")</f>
        <v>0.1349026811089718</v>
      </c>
      <c r="AF1618" s="14" t="str">
        <f>B1618&amp;"|"&amp;TEXT(E1618,"000")&amp;"|"&amp;TEXT(M1618,"0.0000")</f>
        <v>2017|111|0.7500</v>
      </c>
      <c r="AG1618" s="22" t="str">
        <f>IF(AND(B1618&gt;=2015,B1618&lt;=2024,C1618=19,G1618=41,I1618=2,K1618="A",L1618="RBUP",M1618&gt;=0.5,M1618&lt;=0.85),"IN","OUT")</f>
        <v>IN</v>
      </c>
    </row>
    <row r="1619" spans="1:33">
      <c r="A1619" s="14" t="s">
        <v>187</v>
      </c>
      <c r="B1619" s="16">
        <v>2017</v>
      </c>
      <c r="C1619" s="16">
        <v>19</v>
      </c>
      <c r="D1619" s="14" t="s">
        <v>80</v>
      </c>
      <c r="E1619" s="16">
        <v>111</v>
      </c>
      <c r="F1619" s="14" t="s">
        <v>141</v>
      </c>
      <c r="G1619" s="16">
        <v>41</v>
      </c>
      <c r="H1619" s="14" t="s">
        <v>186</v>
      </c>
      <c r="I1619" s="16">
        <v>2</v>
      </c>
      <c r="J1619" s="14" t="s">
        <v>83</v>
      </c>
      <c r="K1619" s="14" t="s">
        <v>84</v>
      </c>
      <c r="L1619" s="14" t="s">
        <v>85</v>
      </c>
      <c r="M1619" s="23">
        <v>0.8</v>
      </c>
      <c r="N1619" s="16">
        <v>232</v>
      </c>
      <c r="O1619" s="16">
        <v>194</v>
      </c>
      <c r="P1619" s="16">
        <v>31</v>
      </c>
      <c r="Q1619" s="16">
        <v>311</v>
      </c>
      <c r="R1619" s="16">
        <v>37</v>
      </c>
      <c r="S1619" s="14" t="s">
        <v>86</v>
      </c>
      <c r="T1619" s="16">
        <v>36991</v>
      </c>
      <c r="U1619" s="16">
        <v>0</v>
      </c>
      <c r="V1619" s="18">
        <v>19770787</v>
      </c>
      <c r="W1619" s="18">
        <v>1822327</v>
      </c>
      <c r="X1619" s="18">
        <v>1146815</v>
      </c>
      <c r="Y1619" s="18">
        <v>0</v>
      </c>
      <c r="Z1619" s="18">
        <v>0</v>
      </c>
      <c r="AA1619" s="18">
        <v>0</v>
      </c>
      <c r="AB1619" s="18">
        <v>361813</v>
      </c>
      <c r="AC1619" s="23">
        <v>0.2</v>
      </c>
      <c r="AD1619" s="14" t="str">
        <f>IF(E1619=113,"Linn","Iowa ex-Linn")</f>
        <v>Iowa ex-Linn</v>
      </c>
      <c r="AE1619" s="23">
        <f>IFERROR(AB1619/W1619,"N/M")</f>
        <v>0.19854449832549262</v>
      </c>
      <c r="AF1619" s="14" t="str">
        <f>B1619&amp;"|"&amp;TEXT(E1619,"000")&amp;"|"&amp;TEXT(M1619,"0.0000")</f>
        <v>2017|111|0.8000</v>
      </c>
      <c r="AG1619" s="22" t="str">
        <f>IF(AND(B1619&gt;=2015,B1619&lt;=2024,C1619=19,G1619=41,I1619=2,K1619="A",L1619="RBUP",M1619&gt;=0.5,M1619&lt;=0.85),"IN","OUT")</f>
        <v>IN</v>
      </c>
    </row>
    <row r="1620" spans="1:33">
      <c r="A1620" s="14" t="s">
        <v>187</v>
      </c>
      <c r="B1620" s="16">
        <v>2017</v>
      </c>
      <c r="C1620" s="16">
        <v>19</v>
      </c>
      <c r="D1620" s="14" t="s">
        <v>80</v>
      </c>
      <c r="E1620" s="16">
        <v>111</v>
      </c>
      <c r="F1620" s="14" t="s">
        <v>141</v>
      </c>
      <c r="G1620" s="16">
        <v>41</v>
      </c>
      <c r="H1620" s="14" t="s">
        <v>186</v>
      </c>
      <c r="I1620" s="16">
        <v>2</v>
      </c>
      <c r="J1620" s="14" t="s">
        <v>83</v>
      </c>
      <c r="K1620" s="14" t="s">
        <v>84</v>
      </c>
      <c r="L1620" s="14" t="s">
        <v>85</v>
      </c>
      <c r="M1620" s="23">
        <v>0.85</v>
      </c>
      <c r="N1620" s="16">
        <v>50</v>
      </c>
      <c r="O1620" s="16">
        <v>39</v>
      </c>
      <c r="P1620" s="16">
        <v>13</v>
      </c>
      <c r="Q1620" s="16">
        <v>52</v>
      </c>
      <c r="R1620" s="16">
        <v>14</v>
      </c>
      <c r="S1620" s="14" t="s">
        <v>86</v>
      </c>
      <c r="T1620" s="16">
        <v>11468</v>
      </c>
      <c r="U1620" s="16">
        <v>0</v>
      </c>
      <c r="V1620" s="18">
        <v>6444931</v>
      </c>
      <c r="W1620" s="18">
        <v>658057</v>
      </c>
      <c r="X1620" s="18">
        <v>337499</v>
      </c>
      <c r="Y1620" s="18">
        <v>0</v>
      </c>
      <c r="Z1620" s="18">
        <v>0</v>
      </c>
      <c r="AA1620" s="18">
        <v>0</v>
      </c>
      <c r="AB1620" s="18">
        <v>45426</v>
      </c>
      <c r="AC1620" s="23">
        <v>0.07000000000000001</v>
      </c>
      <c r="AD1620" s="14" t="str">
        <f>IF(E1620=113,"Linn","Iowa ex-Linn")</f>
        <v>Iowa ex-Linn</v>
      </c>
      <c r="AE1620" s="23">
        <f>IFERROR(AB1620/W1620,"N/M")</f>
        <v>0.0690304943188812</v>
      </c>
      <c r="AF1620" s="14" t="str">
        <f>B1620&amp;"|"&amp;TEXT(E1620,"000")&amp;"|"&amp;TEXT(M1620,"0.0000")</f>
        <v>2017|111|0.8500</v>
      </c>
      <c r="AG1620" s="22" t="str">
        <f>IF(AND(B1620&gt;=2015,B1620&lt;=2024,C1620=19,G1620=41,I1620=2,K1620="A",L1620="RBUP",M1620&gt;=0.5,M1620&lt;=0.85),"IN","OUT")</f>
        <v>IN</v>
      </c>
    </row>
    <row r="1621" spans="1:33">
      <c r="A1621" s="14" t="s">
        <v>187</v>
      </c>
      <c r="B1621" s="16">
        <v>2017</v>
      </c>
      <c r="C1621" s="16">
        <v>19</v>
      </c>
      <c r="D1621" s="14" t="s">
        <v>80</v>
      </c>
      <c r="E1621" s="16">
        <v>113</v>
      </c>
      <c r="F1621" s="14" t="s">
        <v>142</v>
      </c>
      <c r="G1621" s="16">
        <v>41</v>
      </c>
      <c r="H1621" s="14" t="s">
        <v>186</v>
      </c>
      <c r="I1621" s="16">
        <v>2</v>
      </c>
      <c r="J1621" s="14" t="s">
        <v>83</v>
      </c>
      <c r="K1621" s="14" t="s">
        <v>84</v>
      </c>
      <c r="L1621" s="14" t="s">
        <v>85</v>
      </c>
      <c r="M1621" s="23">
        <v>0.65</v>
      </c>
      <c r="N1621" s="16">
        <v>7</v>
      </c>
      <c r="O1621" s="16">
        <v>6</v>
      </c>
      <c r="P1621" s="16">
        <v>0</v>
      </c>
      <c r="Q1621" s="16">
        <v>6</v>
      </c>
      <c r="R1621" s="16">
        <v>0</v>
      </c>
      <c r="S1621" s="14" t="s">
        <v>86</v>
      </c>
      <c r="T1621" s="16">
        <v>260</v>
      </c>
      <c r="U1621" s="16">
        <v>0</v>
      </c>
      <c r="V1621" s="18">
        <v>112855</v>
      </c>
      <c r="W1621" s="18">
        <v>3180</v>
      </c>
      <c r="X1621" s="18">
        <v>1876</v>
      </c>
      <c r="Y1621" s="18">
        <v>0</v>
      </c>
      <c r="Z1621" s="18">
        <v>0</v>
      </c>
      <c r="AA1621" s="18">
        <v>0</v>
      </c>
      <c r="AB1621" s="18">
        <v>0</v>
      </c>
      <c r="AC1621" s="23">
        <v>0</v>
      </c>
      <c r="AD1621" s="14" t="str">
        <f>IF(E1621=113,"Linn","Iowa ex-Linn")</f>
        <v>Linn</v>
      </c>
      <c r="AE1621" s="23">
        <f>IFERROR(AB1621/W1621,"N/M")</f>
        <v>0.0</v>
      </c>
      <c r="AF1621" s="14" t="str">
        <f>B1621&amp;"|"&amp;TEXT(E1621,"000")&amp;"|"&amp;TEXT(M1621,"0.0000")</f>
        <v>2017|113|0.6500</v>
      </c>
      <c r="AG1621" s="22" t="str">
        <f>IF(AND(B1621&gt;=2015,B1621&lt;=2024,C1621=19,G1621=41,I1621=2,K1621="A",L1621="RBUP",M1621&gt;=0.5,M1621&lt;=0.85),"IN","OUT")</f>
        <v>IN</v>
      </c>
    </row>
    <row r="1622" spans="1:33">
      <c r="A1622" s="14" t="s">
        <v>187</v>
      </c>
      <c r="B1622" s="16">
        <v>2017</v>
      </c>
      <c r="C1622" s="16">
        <v>19</v>
      </c>
      <c r="D1622" s="14" t="s">
        <v>80</v>
      </c>
      <c r="E1622" s="16">
        <v>113</v>
      </c>
      <c r="F1622" s="14" t="s">
        <v>142</v>
      </c>
      <c r="G1622" s="16">
        <v>41</v>
      </c>
      <c r="H1622" s="14" t="s">
        <v>186</v>
      </c>
      <c r="I1622" s="16">
        <v>2</v>
      </c>
      <c r="J1622" s="14" t="s">
        <v>83</v>
      </c>
      <c r="K1622" s="14" t="s">
        <v>84</v>
      </c>
      <c r="L1622" s="14" t="s">
        <v>85</v>
      </c>
      <c r="M1622" s="23">
        <v>0.7</v>
      </c>
      <c r="N1622" s="16">
        <v>21</v>
      </c>
      <c r="O1622" s="16">
        <v>17</v>
      </c>
      <c r="P1622" s="16">
        <v>0</v>
      </c>
      <c r="Q1622" s="16">
        <v>22</v>
      </c>
      <c r="R1622" s="16">
        <v>0</v>
      </c>
      <c r="S1622" s="14" t="s">
        <v>86</v>
      </c>
      <c r="T1622" s="16">
        <v>1401</v>
      </c>
      <c r="U1622" s="16">
        <v>0</v>
      </c>
      <c r="V1622" s="18">
        <v>689962</v>
      </c>
      <c r="W1622" s="18">
        <v>14665</v>
      </c>
      <c r="X1622" s="18">
        <v>9036</v>
      </c>
      <c r="Y1622" s="18">
        <v>0</v>
      </c>
      <c r="Z1622" s="18">
        <v>0</v>
      </c>
      <c r="AA1622" s="18">
        <v>0</v>
      </c>
      <c r="AB1622" s="18">
        <v>0</v>
      </c>
      <c r="AC1622" s="23">
        <v>0</v>
      </c>
      <c r="AD1622" s="14" t="str">
        <f>IF(E1622=113,"Linn","Iowa ex-Linn")</f>
        <v>Linn</v>
      </c>
      <c r="AE1622" s="23">
        <f>IFERROR(AB1622/W1622,"N/M")</f>
        <v>0.0</v>
      </c>
      <c r="AF1622" s="14" t="str">
        <f>B1622&amp;"|"&amp;TEXT(E1622,"000")&amp;"|"&amp;TEXT(M1622,"0.0000")</f>
        <v>2017|113|0.7000</v>
      </c>
      <c r="AG1622" s="22" t="str">
        <f>IF(AND(B1622&gt;=2015,B1622&lt;=2024,C1622=19,G1622=41,I1622=2,K1622="A",L1622="RBUP",M1622&gt;=0.5,M1622&lt;=0.85),"IN","OUT")</f>
        <v>IN</v>
      </c>
    </row>
    <row r="1623" spans="1:33">
      <c r="A1623" s="14" t="s">
        <v>187</v>
      </c>
      <c r="B1623" s="16">
        <v>2017</v>
      </c>
      <c r="C1623" s="16">
        <v>19</v>
      </c>
      <c r="D1623" s="14" t="s">
        <v>80</v>
      </c>
      <c r="E1623" s="16">
        <v>113</v>
      </c>
      <c r="F1623" s="14" t="s">
        <v>142</v>
      </c>
      <c r="G1623" s="16">
        <v>41</v>
      </c>
      <c r="H1623" s="14" t="s">
        <v>186</v>
      </c>
      <c r="I1623" s="16">
        <v>2</v>
      </c>
      <c r="J1623" s="14" t="s">
        <v>83</v>
      </c>
      <c r="K1623" s="14" t="s">
        <v>84</v>
      </c>
      <c r="L1623" s="14" t="s">
        <v>85</v>
      </c>
      <c r="M1623" s="23">
        <v>0.75</v>
      </c>
      <c r="N1623" s="16">
        <v>115</v>
      </c>
      <c r="O1623" s="16">
        <v>90</v>
      </c>
      <c r="P1623" s="16">
        <v>0</v>
      </c>
      <c r="Q1623" s="16">
        <v>122</v>
      </c>
      <c r="R1623" s="16">
        <v>0</v>
      </c>
      <c r="S1623" s="14" t="s">
        <v>86</v>
      </c>
      <c r="T1623" s="16">
        <v>9957</v>
      </c>
      <c r="U1623" s="16">
        <v>0</v>
      </c>
      <c r="V1623" s="18">
        <v>5348447</v>
      </c>
      <c r="W1623" s="18">
        <v>166859</v>
      </c>
      <c r="X1623" s="18">
        <v>109831</v>
      </c>
      <c r="Y1623" s="18">
        <v>0</v>
      </c>
      <c r="Z1623" s="18">
        <v>0</v>
      </c>
      <c r="AA1623" s="18">
        <v>0</v>
      </c>
      <c r="AB1623" s="18">
        <v>0</v>
      </c>
      <c r="AC1623" s="23">
        <v>0</v>
      </c>
      <c r="AD1623" s="14" t="str">
        <f>IF(E1623=113,"Linn","Iowa ex-Linn")</f>
        <v>Linn</v>
      </c>
      <c r="AE1623" s="23">
        <f>IFERROR(AB1623/W1623,"N/M")</f>
        <v>0.0</v>
      </c>
      <c r="AF1623" s="14" t="str">
        <f>B1623&amp;"|"&amp;TEXT(E1623,"000")&amp;"|"&amp;TEXT(M1623,"0.0000")</f>
        <v>2017|113|0.7500</v>
      </c>
      <c r="AG1623" s="22" t="str">
        <f>IF(AND(B1623&gt;=2015,B1623&lt;=2024,C1623=19,G1623=41,I1623=2,K1623="A",L1623="RBUP",M1623&gt;=0.5,M1623&lt;=0.85),"IN","OUT")</f>
        <v>IN</v>
      </c>
    </row>
    <row r="1624" spans="1:33">
      <c r="A1624" s="14" t="s">
        <v>187</v>
      </c>
      <c r="B1624" s="16">
        <v>2017</v>
      </c>
      <c r="C1624" s="16">
        <v>19</v>
      </c>
      <c r="D1624" s="14" t="s">
        <v>80</v>
      </c>
      <c r="E1624" s="16">
        <v>113</v>
      </c>
      <c r="F1624" s="14" t="s">
        <v>142</v>
      </c>
      <c r="G1624" s="16">
        <v>41</v>
      </c>
      <c r="H1624" s="14" t="s">
        <v>186</v>
      </c>
      <c r="I1624" s="16">
        <v>2</v>
      </c>
      <c r="J1624" s="14" t="s">
        <v>83</v>
      </c>
      <c r="K1624" s="14" t="s">
        <v>84</v>
      </c>
      <c r="L1624" s="14" t="s">
        <v>85</v>
      </c>
      <c r="M1624" s="23">
        <v>0.8</v>
      </c>
      <c r="N1624" s="16">
        <v>334</v>
      </c>
      <c r="O1624" s="16">
        <v>280</v>
      </c>
      <c r="P1624" s="16">
        <v>9</v>
      </c>
      <c r="Q1624" s="16">
        <v>483</v>
      </c>
      <c r="R1624" s="16">
        <v>10</v>
      </c>
      <c r="S1624" s="14" t="s">
        <v>86</v>
      </c>
      <c r="T1624" s="16">
        <v>53494</v>
      </c>
      <c r="U1624" s="16">
        <v>0</v>
      </c>
      <c r="V1624" s="18">
        <v>31773950</v>
      </c>
      <c r="W1624" s="18">
        <v>1399257</v>
      </c>
      <c r="X1624" s="18">
        <v>822731</v>
      </c>
      <c r="Y1624" s="18">
        <v>0</v>
      </c>
      <c r="Z1624" s="18">
        <v>0</v>
      </c>
      <c r="AA1624" s="18">
        <v>0</v>
      </c>
      <c r="AB1624" s="18">
        <v>32035</v>
      </c>
      <c r="AC1624" s="23">
        <v>0.02</v>
      </c>
      <c r="AD1624" s="14" t="str">
        <f>IF(E1624=113,"Linn","Iowa ex-Linn")</f>
        <v>Linn</v>
      </c>
      <c r="AE1624" s="23">
        <f>IFERROR(AB1624/W1624,"N/M")</f>
        <v>0.022894293185597787</v>
      </c>
      <c r="AF1624" s="14" t="str">
        <f>B1624&amp;"|"&amp;TEXT(E1624,"000")&amp;"|"&amp;TEXT(M1624,"0.0000")</f>
        <v>2017|113|0.8000</v>
      </c>
      <c r="AG1624" s="22" t="str">
        <f>IF(AND(B1624&gt;=2015,B1624&lt;=2024,C1624=19,G1624=41,I1624=2,K1624="A",L1624="RBUP",M1624&gt;=0.5,M1624&lt;=0.85),"IN","OUT")</f>
        <v>IN</v>
      </c>
    </row>
    <row r="1625" spans="1:33">
      <c r="A1625" s="14" t="s">
        <v>187</v>
      </c>
      <c r="B1625" s="16">
        <v>2017</v>
      </c>
      <c r="C1625" s="16">
        <v>19</v>
      </c>
      <c r="D1625" s="14" t="s">
        <v>80</v>
      </c>
      <c r="E1625" s="16">
        <v>113</v>
      </c>
      <c r="F1625" s="14" t="s">
        <v>142</v>
      </c>
      <c r="G1625" s="16">
        <v>41</v>
      </c>
      <c r="H1625" s="14" t="s">
        <v>186</v>
      </c>
      <c r="I1625" s="16">
        <v>2</v>
      </c>
      <c r="J1625" s="14" t="s">
        <v>83</v>
      </c>
      <c r="K1625" s="14" t="s">
        <v>84</v>
      </c>
      <c r="L1625" s="14" t="s">
        <v>85</v>
      </c>
      <c r="M1625" s="23">
        <v>0.85</v>
      </c>
      <c r="N1625" s="16">
        <v>425</v>
      </c>
      <c r="O1625" s="16">
        <v>346</v>
      </c>
      <c r="P1625" s="16">
        <v>7</v>
      </c>
      <c r="Q1625" s="16">
        <v>484</v>
      </c>
      <c r="R1625" s="16">
        <v>7</v>
      </c>
      <c r="S1625" s="14" t="s">
        <v>86</v>
      </c>
      <c r="T1625" s="16">
        <v>73539</v>
      </c>
      <c r="U1625" s="16">
        <v>0</v>
      </c>
      <c r="V1625" s="18">
        <v>47231002</v>
      </c>
      <c r="W1625" s="18">
        <v>2564067</v>
      </c>
      <c r="X1625" s="18">
        <v>1236572</v>
      </c>
      <c r="Y1625" s="18">
        <v>0</v>
      </c>
      <c r="Z1625" s="18">
        <v>0</v>
      </c>
      <c r="AA1625" s="18">
        <v>0</v>
      </c>
      <c r="AB1625" s="18">
        <v>121768</v>
      </c>
      <c r="AC1625" s="23">
        <v>0.05</v>
      </c>
      <c r="AD1625" s="14" t="str">
        <f>IF(E1625=113,"Linn","Iowa ex-Linn")</f>
        <v>Linn</v>
      </c>
      <c r="AE1625" s="23">
        <f>IFERROR(AB1625/W1625,"N/M")</f>
        <v>0.04749017868877841</v>
      </c>
      <c r="AF1625" s="14" t="str">
        <f>B1625&amp;"|"&amp;TEXT(E1625,"000")&amp;"|"&amp;TEXT(M1625,"0.0000")</f>
        <v>2017|113|0.8500</v>
      </c>
      <c r="AG1625" s="22" t="str">
        <f>IF(AND(B1625&gt;=2015,B1625&lt;=2024,C1625=19,G1625=41,I1625=2,K1625="A",L1625="RBUP",M1625&gt;=0.5,M1625&lt;=0.85),"IN","OUT")</f>
        <v>IN</v>
      </c>
    </row>
    <row r="1626" spans="1:33">
      <c r="A1626" s="14" t="s">
        <v>187</v>
      </c>
      <c r="B1626" s="16">
        <v>2017</v>
      </c>
      <c r="C1626" s="16">
        <v>19</v>
      </c>
      <c r="D1626" s="14" t="s">
        <v>80</v>
      </c>
      <c r="E1626" s="16">
        <v>115</v>
      </c>
      <c r="F1626" s="14" t="s">
        <v>143</v>
      </c>
      <c r="G1626" s="16">
        <v>41</v>
      </c>
      <c r="H1626" s="14" t="s">
        <v>186</v>
      </c>
      <c r="I1626" s="16">
        <v>2</v>
      </c>
      <c r="J1626" s="14" t="s">
        <v>83</v>
      </c>
      <c r="K1626" s="14" t="s">
        <v>84</v>
      </c>
      <c r="L1626" s="14" t="s">
        <v>85</v>
      </c>
      <c r="M1626" s="23">
        <v>0.5</v>
      </c>
      <c r="N1626" s="16">
        <v>2</v>
      </c>
      <c r="O1626" s="16">
        <v>1</v>
      </c>
      <c r="P1626" s="16">
        <v>0</v>
      </c>
      <c r="Q1626" s="16">
        <v>1</v>
      </c>
      <c r="R1626" s="16">
        <v>0</v>
      </c>
      <c r="S1626" s="14" t="s">
        <v>86</v>
      </c>
      <c r="T1626" s="16">
        <v>22</v>
      </c>
      <c r="U1626" s="16">
        <v>0</v>
      </c>
      <c r="V1626" s="18">
        <v>5810</v>
      </c>
      <c r="W1626" s="18">
        <v>157</v>
      </c>
      <c r="X1626" s="18">
        <v>105</v>
      </c>
      <c r="Y1626" s="18">
        <v>0</v>
      </c>
      <c r="Z1626" s="18">
        <v>0</v>
      </c>
      <c r="AA1626" s="18">
        <v>0</v>
      </c>
      <c r="AB1626" s="18">
        <v>0</v>
      </c>
      <c r="AC1626" s="23">
        <v>0</v>
      </c>
      <c r="AD1626" s="14" t="str">
        <f>IF(E1626=113,"Linn","Iowa ex-Linn")</f>
        <v>Iowa ex-Linn</v>
      </c>
      <c r="AE1626" s="23">
        <f>IFERROR(AB1626/W1626,"N/M")</f>
        <v>0.0</v>
      </c>
      <c r="AF1626" s="14" t="str">
        <f>B1626&amp;"|"&amp;TEXT(E1626,"000")&amp;"|"&amp;TEXT(M1626,"0.0000")</f>
        <v>2017|115|0.5000</v>
      </c>
      <c r="AG1626" s="22" t="str">
        <f>IF(AND(B1626&gt;=2015,B1626&lt;=2024,C1626=19,G1626=41,I1626=2,K1626="A",L1626="RBUP",M1626&gt;=0.5,M1626&lt;=0.85),"IN","OUT")</f>
        <v>IN</v>
      </c>
    </row>
    <row r="1627" spans="1:33">
      <c r="A1627" s="14" t="s">
        <v>187</v>
      </c>
      <c r="B1627" s="16">
        <v>2017</v>
      </c>
      <c r="C1627" s="16">
        <v>19</v>
      </c>
      <c r="D1627" s="14" t="s">
        <v>80</v>
      </c>
      <c r="E1627" s="16">
        <v>115</v>
      </c>
      <c r="F1627" s="14" t="s">
        <v>143</v>
      </c>
      <c r="G1627" s="16">
        <v>41</v>
      </c>
      <c r="H1627" s="14" t="s">
        <v>186</v>
      </c>
      <c r="I1627" s="16">
        <v>2</v>
      </c>
      <c r="J1627" s="14" t="s">
        <v>83</v>
      </c>
      <c r="K1627" s="14" t="s">
        <v>84</v>
      </c>
      <c r="L1627" s="14" t="s">
        <v>85</v>
      </c>
      <c r="M1627" s="23">
        <v>0.6</v>
      </c>
      <c r="N1627" s="16">
        <v>2</v>
      </c>
      <c r="O1627" s="16">
        <v>2</v>
      </c>
      <c r="P1627" s="16">
        <v>0</v>
      </c>
      <c r="Q1627" s="16">
        <v>2</v>
      </c>
      <c r="R1627" s="16">
        <v>0</v>
      </c>
      <c r="S1627" s="14" t="s">
        <v>86</v>
      </c>
      <c r="T1627" s="16">
        <v>118</v>
      </c>
      <c r="U1627" s="16">
        <v>0</v>
      </c>
      <c r="V1627" s="18">
        <v>48583</v>
      </c>
      <c r="W1627" s="18">
        <v>1442</v>
      </c>
      <c r="X1627" s="18">
        <v>922</v>
      </c>
      <c r="Y1627" s="18">
        <v>0</v>
      </c>
      <c r="Z1627" s="18">
        <v>0</v>
      </c>
      <c r="AA1627" s="18">
        <v>0</v>
      </c>
      <c r="AB1627" s="18">
        <v>0</v>
      </c>
      <c r="AC1627" s="23">
        <v>0</v>
      </c>
      <c r="AD1627" s="14" t="str">
        <f>IF(E1627=113,"Linn","Iowa ex-Linn")</f>
        <v>Iowa ex-Linn</v>
      </c>
      <c r="AE1627" s="23">
        <f>IFERROR(AB1627/W1627,"N/M")</f>
        <v>0.0</v>
      </c>
      <c r="AF1627" s="14" t="str">
        <f>B1627&amp;"|"&amp;TEXT(E1627,"000")&amp;"|"&amp;TEXT(M1627,"0.0000")</f>
        <v>2017|115|0.6000</v>
      </c>
      <c r="AG1627" s="22" t="str">
        <f>IF(AND(B1627&gt;=2015,B1627&lt;=2024,C1627=19,G1627=41,I1627=2,K1627="A",L1627="RBUP",M1627&gt;=0.5,M1627&lt;=0.85),"IN","OUT")</f>
        <v>IN</v>
      </c>
    </row>
    <row r="1628" spans="1:33">
      <c r="A1628" s="14" t="s">
        <v>187</v>
      </c>
      <c r="B1628" s="16">
        <v>2017</v>
      </c>
      <c r="C1628" s="16">
        <v>19</v>
      </c>
      <c r="D1628" s="14" t="s">
        <v>80</v>
      </c>
      <c r="E1628" s="16">
        <v>115</v>
      </c>
      <c r="F1628" s="14" t="s">
        <v>143</v>
      </c>
      <c r="G1628" s="16">
        <v>41</v>
      </c>
      <c r="H1628" s="14" t="s">
        <v>186</v>
      </c>
      <c r="I1628" s="16">
        <v>2</v>
      </c>
      <c r="J1628" s="14" t="s">
        <v>83</v>
      </c>
      <c r="K1628" s="14" t="s">
        <v>84</v>
      </c>
      <c r="L1628" s="14" t="s">
        <v>85</v>
      </c>
      <c r="M1628" s="23">
        <v>0.65</v>
      </c>
      <c r="N1628" s="16">
        <v>6</v>
      </c>
      <c r="O1628" s="16">
        <v>3</v>
      </c>
      <c r="P1628" s="16">
        <v>1</v>
      </c>
      <c r="Q1628" s="16">
        <v>3</v>
      </c>
      <c r="R1628" s="16">
        <v>1</v>
      </c>
      <c r="S1628" s="14" t="s">
        <v>86</v>
      </c>
      <c r="T1628" s="16">
        <v>358</v>
      </c>
      <c r="U1628" s="16">
        <v>0</v>
      </c>
      <c r="V1628" s="18">
        <v>156708</v>
      </c>
      <c r="W1628" s="18">
        <v>6942</v>
      </c>
      <c r="X1628" s="18">
        <v>5413</v>
      </c>
      <c r="Y1628" s="18">
        <v>0</v>
      </c>
      <c r="Z1628" s="18">
        <v>0</v>
      </c>
      <c r="AA1628" s="18">
        <v>0</v>
      </c>
      <c r="AB1628" s="18">
        <v>2005</v>
      </c>
      <c r="AC1628" s="23">
        <v>0.29</v>
      </c>
      <c r="AD1628" s="14" t="str">
        <f>IF(E1628=113,"Linn","Iowa ex-Linn")</f>
        <v>Iowa ex-Linn</v>
      </c>
      <c r="AE1628" s="23">
        <f>IFERROR(AB1628/W1628,"N/M")</f>
        <v>0.2888216652261596</v>
      </c>
      <c r="AF1628" s="14" t="str">
        <f>B1628&amp;"|"&amp;TEXT(E1628,"000")&amp;"|"&amp;TEXT(M1628,"0.0000")</f>
        <v>2017|115|0.6500</v>
      </c>
      <c r="AG1628" s="22" t="str">
        <f>IF(AND(B1628&gt;=2015,B1628&lt;=2024,C1628=19,G1628=41,I1628=2,K1628="A",L1628="RBUP",M1628&gt;=0.5,M1628&lt;=0.85),"IN","OUT")</f>
        <v>IN</v>
      </c>
    </row>
    <row r="1629" spans="1:33">
      <c r="A1629" s="14" t="s">
        <v>187</v>
      </c>
      <c r="B1629" s="16">
        <v>2017</v>
      </c>
      <c r="C1629" s="16">
        <v>19</v>
      </c>
      <c r="D1629" s="14" t="s">
        <v>80</v>
      </c>
      <c r="E1629" s="16">
        <v>115</v>
      </c>
      <c r="F1629" s="14" t="s">
        <v>143</v>
      </c>
      <c r="G1629" s="16">
        <v>41</v>
      </c>
      <c r="H1629" s="14" t="s">
        <v>186</v>
      </c>
      <c r="I1629" s="16">
        <v>2</v>
      </c>
      <c r="J1629" s="14" t="s">
        <v>83</v>
      </c>
      <c r="K1629" s="14" t="s">
        <v>84</v>
      </c>
      <c r="L1629" s="14" t="s">
        <v>85</v>
      </c>
      <c r="M1629" s="23">
        <v>0.7</v>
      </c>
      <c r="N1629" s="16">
        <v>40</v>
      </c>
      <c r="O1629" s="16">
        <v>29</v>
      </c>
      <c r="P1629" s="16">
        <v>1</v>
      </c>
      <c r="Q1629" s="16">
        <v>45</v>
      </c>
      <c r="R1629" s="16">
        <v>1</v>
      </c>
      <c r="S1629" s="14" t="s">
        <v>86</v>
      </c>
      <c r="T1629" s="16">
        <v>3670</v>
      </c>
      <c r="U1629" s="16">
        <v>0</v>
      </c>
      <c r="V1629" s="18">
        <v>1766502</v>
      </c>
      <c r="W1629" s="18">
        <v>95874</v>
      </c>
      <c r="X1629" s="18">
        <v>65103</v>
      </c>
      <c r="Y1629" s="18">
        <v>0</v>
      </c>
      <c r="Z1629" s="18">
        <v>0</v>
      </c>
      <c r="AA1629" s="18">
        <v>0</v>
      </c>
      <c r="AB1629" s="18">
        <v>48</v>
      </c>
      <c r="AC1629" s="23">
        <v>0</v>
      </c>
      <c r="AD1629" s="14" t="str">
        <f>IF(E1629=113,"Linn","Iowa ex-Linn")</f>
        <v>Iowa ex-Linn</v>
      </c>
      <c r="AE1629" s="23">
        <f>IFERROR(AB1629/W1629,"N/M")</f>
        <v>0.0005006571124601039</v>
      </c>
      <c r="AF1629" s="14" t="str">
        <f>B1629&amp;"|"&amp;TEXT(E1629,"000")&amp;"|"&amp;TEXT(M1629,"0.0000")</f>
        <v>2017|115|0.7000</v>
      </c>
      <c r="AG1629" s="22" t="str">
        <f>IF(AND(B1629&gt;=2015,B1629&lt;=2024,C1629=19,G1629=41,I1629=2,K1629="A",L1629="RBUP",M1629&gt;=0.5,M1629&lt;=0.85),"IN","OUT")</f>
        <v>IN</v>
      </c>
    </row>
    <row r="1630" spans="1:33">
      <c r="A1630" s="14" t="s">
        <v>187</v>
      </c>
      <c r="B1630" s="16">
        <v>2017</v>
      </c>
      <c r="C1630" s="16">
        <v>19</v>
      </c>
      <c r="D1630" s="14" t="s">
        <v>80</v>
      </c>
      <c r="E1630" s="16">
        <v>115</v>
      </c>
      <c r="F1630" s="14" t="s">
        <v>143</v>
      </c>
      <c r="G1630" s="16">
        <v>41</v>
      </c>
      <c r="H1630" s="14" t="s">
        <v>186</v>
      </c>
      <c r="I1630" s="16">
        <v>2</v>
      </c>
      <c r="J1630" s="14" t="s">
        <v>83</v>
      </c>
      <c r="K1630" s="14" t="s">
        <v>84</v>
      </c>
      <c r="L1630" s="14" t="s">
        <v>85</v>
      </c>
      <c r="M1630" s="23">
        <v>0.75</v>
      </c>
      <c r="N1630" s="16">
        <v>126</v>
      </c>
      <c r="O1630" s="16">
        <v>101</v>
      </c>
      <c r="P1630" s="16">
        <v>8</v>
      </c>
      <c r="Q1630" s="16">
        <v>180</v>
      </c>
      <c r="R1630" s="16">
        <v>10</v>
      </c>
      <c r="S1630" s="14" t="s">
        <v>86</v>
      </c>
      <c r="T1630" s="16">
        <v>16637</v>
      </c>
      <c r="U1630" s="16">
        <v>0</v>
      </c>
      <c r="V1630" s="18">
        <v>8977878</v>
      </c>
      <c r="W1630" s="18">
        <v>612910</v>
      </c>
      <c r="X1630" s="18">
        <v>397401</v>
      </c>
      <c r="Y1630" s="18">
        <v>0</v>
      </c>
      <c r="Z1630" s="18">
        <v>0</v>
      </c>
      <c r="AA1630" s="18">
        <v>0</v>
      </c>
      <c r="AB1630" s="18">
        <v>20801</v>
      </c>
      <c r="AC1630" s="23">
        <v>0.03</v>
      </c>
      <c r="AD1630" s="14" t="str">
        <f>IF(E1630=113,"Linn","Iowa ex-Linn")</f>
        <v>Iowa ex-Linn</v>
      </c>
      <c r="AE1630" s="23">
        <f>IFERROR(AB1630/W1630,"N/M")</f>
        <v>0.03393809857891044</v>
      </c>
      <c r="AF1630" s="14" t="str">
        <f>B1630&amp;"|"&amp;TEXT(E1630,"000")&amp;"|"&amp;TEXT(M1630,"0.0000")</f>
        <v>2017|115|0.7500</v>
      </c>
      <c r="AG1630" s="22" t="str">
        <f>IF(AND(B1630&gt;=2015,B1630&lt;=2024,C1630=19,G1630=41,I1630=2,K1630="A",L1630="RBUP",M1630&gt;=0.5,M1630&lt;=0.85),"IN","OUT")</f>
        <v>IN</v>
      </c>
    </row>
    <row r="1631" spans="1:33">
      <c r="A1631" s="14" t="s">
        <v>187</v>
      </c>
      <c r="B1631" s="16">
        <v>2017</v>
      </c>
      <c r="C1631" s="16">
        <v>19</v>
      </c>
      <c r="D1631" s="14" t="s">
        <v>80</v>
      </c>
      <c r="E1631" s="16">
        <v>115</v>
      </c>
      <c r="F1631" s="14" t="s">
        <v>143</v>
      </c>
      <c r="G1631" s="16">
        <v>41</v>
      </c>
      <c r="H1631" s="14" t="s">
        <v>186</v>
      </c>
      <c r="I1631" s="16">
        <v>2</v>
      </c>
      <c r="J1631" s="14" t="s">
        <v>83</v>
      </c>
      <c r="K1631" s="14" t="s">
        <v>84</v>
      </c>
      <c r="L1631" s="14" t="s">
        <v>85</v>
      </c>
      <c r="M1631" s="23">
        <v>0.8</v>
      </c>
      <c r="N1631" s="16">
        <v>227</v>
      </c>
      <c r="O1631" s="16">
        <v>183</v>
      </c>
      <c r="P1631" s="16">
        <v>8</v>
      </c>
      <c r="Q1631" s="16">
        <v>264</v>
      </c>
      <c r="R1631" s="16">
        <v>13</v>
      </c>
      <c r="S1631" s="14" t="s">
        <v>86</v>
      </c>
      <c r="T1631" s="16">
        <v>32002</v>
      </c>
      <c r="U1631" s="16">
        <v>0</v>
      </c>
      <c r="V1631" s="18">
        <v>18243515</v>
      </c>
      <c r="W1631" s="18">
        <v>1546639</v>
      </c>
      <c r="X1631" s="18">
        <v>945227</v>
      </c>
      <c r="Y1631" s="18">
        <v>0</v>
      </c>
      <c r="Z1631" s="18">
        <v>0</v>
      </c>
      <c r="AA1631" s="18">
        <v>0</v>
      </c>
      <c r="AB1631" s="18">
        <v>99264</v>
      </c>
      <c r="AC1631" s="23">
        <v>0.06</v>
      </c>
      <c r="AD1631" s="14" t="str">
        <f>IF(E1631=113,"Linn","Iowa ex-Linn")</f>
        <v>Iowa ex-Linn</v>
      </c>
      <c r="AE1631" s="23">
        <f>IFERROR(AB1631/W1631,"N/M")</f>
        <v>0.06418045840044122</v>
      </c>
      <c r="AF1631" s="14" t="str">
        <f>B1631&amp;"|"&amp;TEXT(E1631,"000")&amp;"|"&amp;TEXT(M1631,"0.0000")</f>
        <v>2017|115|0.8000</v>
      </c>
      <c r="AG1631" s="22" t="str">
        <f>IF(AND(B1631&gt;=2015,B1631&lt;=2024,C1631=19,G1631=41,I1631=2,K1631="A",L1631="RBUP",M1631&gt;=0.5,M1631&lt;=0.85),"IN","OUT")</f>
        <v>IN</v>
      </c>
    </row>
    <row r="1632" spans="1:33">
      <c r="A1632" s="14" t="s">
        <v>187</v>
      </c>
      <c r="B1632" s="16">
        <v>2017</v>
      </c>
      <c r="C1632" s="16">
        <v>19</v>
      </c>
      <c r="D1632" s="14" t="s">
        <v>80</v>
      </c>
      <c r="E1632" s="16">
        <v>115</v>
      </c>
      <c r="F1632" s="14" t="s">
        <v>143</v>
      </c>
      <c r="G1632" s="16">
        <v>41</v>
      </c>
      <c r="H1632" s="14" t="s">
        <v>186</v>
      </c>
      <c r="I1632" s="16">
        <v>2</v>
      </c>
      <c r="J1632" s="14" t="s">
        <v>83</v>
      </c>
      <c r="K1632" s="14" t="s">
        <v>84</v>
      </c>
      <c r="L1632" s="14" t="s">
        <v>85</v>
      </c>
      <c r="M1632" s="23">
        <v>0.85</v>
      </c>
      <c r="N1632" s="16">
        <v>92</v>
      </c>
      <c r="O1632" s="16">
        <v>72</v>
      </c>
      <c r="P1632" s="16">
        <v>9</v>
      </c>
      <c r="Q1632" s="16">
        <v>116</v>
      </c>
      <c r="R1632" s="16">
        <v>11</v>
      </c>
      <c r="S1632" s="14" t="s">
        <v>86</v>
      </c>
      <c r="T1632" s="16">
        <v>15050</v>
      </c>
      <c r="U1632" s="16">
        <v>0</v>
      </c>
      <c r="V1632" s="18">
        <v>9220354</v>
      </c>
      <c r="W1632" s="18">
        <v>960294</v>
      </c>
      <c r="X1632" s="18">
        <v>447647</v>
      </c>
      <c r="Y1632" s="18">
        <v>0</v>
      </c>
      <c r="Z1632" s="18">
        <v>0</v>
      </c>
      <c r="AA1632" s="18">
        <v>0</v>
      </c>
      <c r="AB1632" s="18">
        <v>45078</v>
      </c>
      <c r="AC1632" s="23">
        <v>0.05</v>
      </c>
      <c r="AD1632" s="14" t="str">
        <f>IF(E1632=113,"Linn","Iowa ex-Linn")</f>
        <v>Iowa ex-Linn</v>
      </c>
      <c r="AE1632" s="23">
        <f>IFERROR(AB1632/W1632,"N/M")</f>
        <v>0.04694187405107186</v>
      </c>
      <c r="AF1632" s="14" t="str">
        <f>B1632&amp;"|"&amp;TEXT(E1632,"000")&amp;"|"&amp;TEXT(M1632,"0.0000")</f>
        <v>2017|115|0.8500</v>
      </c>
      <c r="AG1632" s="22" t="str">
        <f>IF(AND(B1632&gt;=2015,B1632&lt;=2024,C1632=19,G1632=41,I1632=2,K1632="A",L1632="RBUP",M1632&gt;=0.5,M1632&lt;=0.85),"IN","OUT")</f>
        <v>IN</v>
      </c>
    </row>
    <row r="1633" spans="1:33">
      <c r="A1633" s="14" t="s">
        <v>187</v>
      </c>
      <c r="B1633" s="16">
        <v>2017</v>
      </c>
      <c r="C1633" s="16">
        <v>19</v>
      </c>
      <c r="D1633" s="14" t="s">
        <v>80</v>
      </c>
      <c r="E1633" s="16">
        <v>117</v>
      </c>
      <c r="F1633" s="14" t="s">
        <v>144</v>
      </c>
      <c r="G1633" s="16">
        <v>41</v>
      </c>
      <c r="H1633" s="14" t="s">
        <v>186</v>
      </c>
      <c r="I1633" s="16">
        <v>2</v>
      </c>
      <c r="J1633" s="14" t="s">
        <v>83</v>
      </c>
      <c r="K1633" s="14" t="s">
        <v>84</v>
      </c>
      <c r="L1633" s="14" t="s">
        <v>85</v>
      </c>
      <c r="M1633" s="23">
        <v>0.5</v>
      </c>
      <c r="N1633" s="16">
        <v>1</v>
      </c>
      <c r="O1633" s="16">
        <v>1</v>
      </c>
      <c r="P1633" s="16">
        <v>0</v>
      </c>
      <c r="Q1633" s="16">
        <v>2</v>
      </c>
      <c r="R1633" s="16">
        <v>0</v>
      </c>
      <c r="S1633" s="14" t="s">
        <v>86</v>
      </c>
      <c r="T1633" s="16">
        <v>44</v>
      </c>
      <c r="U1633" s="16">
        <v>0</v>
      </c>
      <c r="V1633" s="18">
        <v>11207</v>
      </c>
      <c r="W1633" s="18">
        <v>950</v>
      </c>
      <c r="X1633" s="18">
        <v>636</v>
      </c>
      <c r="Y1633" s="18">
        <v>0</v>
      </c>
      <c r="Z1633" s="18">
        <v>0</v>
      </c>
      <c r="AA1633" s="18">
        <v>0</v>
      </c>
      <c r="AB1633" s="18">
        <v>0</v>
      </c>
      <c r="AC1633" s="23">
        <v>0</v>
      </c>
      <c r="AD1633" s="14" t="str">
        <f>IF(E1633=113,"Linn","Iowa ex-Linn")</f>
        <v>Iowa ex-Linn</v>
      </c>
      <c r="AE1633" s="23">
        <f>IFERROR(AB1633/W1633,"N/M")</f>
        <v>0.0</v>
      </c>
      <c r="AF1633" s="14" t="str">
        <f>B1633&amp;"|"&amp;TEXT(E1633,"000")&amp;"|"&amp;TEXT(M1633,"0.0000")</f>
        <v>2017|117|0.5000</v>
      </c>
      <c r="AG1633" s="22" t="str">
        <f>IF(AND(B1633&gt;=2015,B1633&lt;=2024,C1633=19,G1633=41,I1633=2,K1633="A",L1633="RBUP",M1633&gt;=0.5,M1633&lt;=0.85),"IN","OUT")</f>
        <v>IN</v>
      </c>
    </row>
    <row r="1634" spans="1:33">
      <c r="A1634" s="14" t="s">
        <v>187</v>
      </c>
      <c r="B1634" s="16">
        <v>2017</v>
      </c>
      <c r="C1634" s="16">
        <v>19</v>
      </c>
      <c r="D1634" s="14" t="s">
        <v>80</v>
      </c>
      <c r="E1634" s="16">
        <v>117</v>
      </c>
      <c r="F1634" s="14" t="s">
        <v>144</v>
      </c>
      <c r="G1634" s="16">
        <v>41</v>
      </c>
      <c r="H1634" s="14" t="s">
        <v>186</v>
      </c>
      <c r="I1634" s="16">
        <v>2</v>
      </c>
      <c r="J1634" s="14" t="s">
        <v>83</v>
      </c>
      <c r="K1634" s="14" t="s">
        <v>84</v>
      </c>
      <c r="L1634" s="14" t="s">
        <v>85</v>
      </c>
      <c r="M1634" s="23">
        <v>0.6</v>
      </c>
      <c r="N1634" s="16">
        <v>1</v>
      </c>
      <c r="O1634" s="16">
        <v>1</v>
      </c>
      <c r="P1634" s="16">
        <v>0</v>
      </c>
      <c r="Q1634" s="16">
        <v>1</v>
      </c>
      <c r="R1634" s="16">
        <v>0</v>
      </c>
      <c r="S1634" s="14" t="s">
        <v>86</v>
      </c>
      <c r="T1634" s="16">
        <v>42</v>
      </c>
      <c r="U1634" s="16">
        <v>0</v>
      </c>
      <c r="V1634" s="18">
        <v>14600</v>
      </c>
      <c r="W1634" s="18">
        <v>1279</v>
      </c>
      <c r="X1634" s="18">
        <v>819</v>
      </c>
      <c r="Y1634" s="18">
        <v>0</v>
      </c>
      <c r="Z1634" s="18">
        <v>0</v>
      </c>
      <c r="AA1634" s="18">
        <v>0</v>
      </c>
      <c r="AB1634" s="18">
        <v>0</v>
      </c>
      <c r="AC1634" s="23">
        <v>0</v>
      </c>
      <c r="AD1634" s="14" t="str">
        <f>IF(E1634=113,"Linn","Iowa ex-Linn")</f>
        <v>Iowa ex-Linn</v>
      </c>
      <c r="AE1634" s="23">
        <f>IFERROR(AB1634/W1634,"N/M")</f>
        <v>0.0</v>
      </c>
      <c r="AF1634" s="14" t="str">
        <f>B1634&amp;"|"&amp;TEXT(E1634,"000")&amp;"|"&amp;TEXT(M1634,"0.0000")</f>
        <v>2017|117|0.6000</v>
      </c>
      <c r="AG1634" s="22" t="str">
        <f>IF(AND(B1634&gt;=2015,B1634&lt;=2024,C1634=19,G1634=41,I1634=2,K1634="A",L1634="RBUP",M1634&gt;=0.5,M1634&lt;=0.85),"IN","OUT")</f>
        <v>IN</v>
      </c>
    </row>
    <row r="1635" spans="1:33">
      <c r="A1635" s="14" t="s">
        <v>187</v>
      </c>
      <c r="B1635" s="16">
        <v>2017</v>
      </c>
      <c r="C1635" s="16">
        <v>19</v>
      </c>
      <c r="D1635" s="14" t="s">
        <v>80</v>
      </c>
      <c r="E1635" s="16">
        <v>117</v>
      </c>
      <c r="F1635" s="14" t="s">
        <v>144</v>
      </c>
      <c r="G1635" s="16">
        <v>41</v>
      </c>
      <c r="H1635" s="14" t="s">
        <v>186</v>
      </c>
      <c r="I1635" s="16">
        <v>2</v>
      </c>
      <c r="J1635" s="14" t="s">
        <v>83</v>
      </c>
      <c r="K1635" s="14" t="s">
        <v>84</v>
      </c>
      <c r="L1635" s="14" t="s">
        <v>85</v>
      </c>
      <c r="M1635" s="23">
        <v>0.65</v>
      </c>
      <c r="N1635" s="16">
        <v>4</v>
      </c>
      <c r="O1635" s="16">
        <v>2</v>
      </c>
      <c r="P1635" s="16">
        <v>1</v>
      </c>
      <c r="Q1635" s="16">
        <v>3</v>
      </c>
      <c r="R1635" s="16">
        <v>1</v>
      </c>
      <c r="S1635" s="14" t="s">
        <v>86</v>
      </c>
      <c r="T1635" s="16">
        <v>95</v>
      </c>
      <c r="U1635" s="16">
        <v>0</v>
      </c>
      <c r="V1635" s="18">
        <v>28988</v>
      </c>
      <c r="W1635" s="18">
        <v>3972</v>
      </c>
      <c r="X1635" s="18">
        <v>2344</v>
      </c>
      <c r="Y1635" s="18">
        <v>0</v>
      </c>
      <c r="Z1635" s="18">
        <v>0</v>
      </c>
      <c r="AA1635" s="18">
        <v>0</v>
      </c>
      <c r="AB1635" s="18">
        <v>3815</v>
      </c>
      <c r="AC1635" s="23">
        <v>0.96</v>
      </c>
      <c r="AD1635" s="14" t="str">
        <f>IF(E1635=113,"Linn","Iowa ex-Linn")</f>
        <v>Iowa ex-Linn</v>
      </c>
      <c r="AE1635" s="23">
        <f>IFERROR(AB1635/W1635,"N/M")</f>
        <v>0.9604733131923464</v>
      </c>
      <c r="AF1635" s="14" t="str">
        <f>B1635&amp;"|"&amp;TEXT(E1635,"000")&amp;"|"&amp;TEXT(M1635,"0.0000")</f>
        <v>2017|117|0.6500</v>
      </c>
      <c r="AG1635" s="22" t="str">
        <f>IF(AND(B1635&gt;=2015,B1635&lt;=2024,C1635=19,G1635=41,I1635=2,K1635="A",L1635="RBUP",M1635&gt;=0.5,M1635&lt;=0.85),"IN","OUT")</f>
        <v>IN</v>
      </c>
    </row>
    <row r="1636" spans="1:33">
      <c r="A1636" s="14" t="s">
        <v>187</v>
      </c>
      <c r="B1636" s="16">
        <v>2017</v>
      </c>
      <c r="C1636" s="16">
        <v>19</v>
      </c>
      <c r="D1636" s="14" t="s">
        <v>80</v>
      </c>
      <c r="E1636" s="16">
        <v>117</v>
      </c>
      <c r="F1636" s="14" t="s">
        <v>144</v>
      </c>
      <c r="G1636" s="16">
        <v>41</v>
      </c>
      <c r="H1636" s="14" t="s">
        <v>186</v>
      </c>
      <c r="I1636" s="16">
        <v>2</v>
      </c>
      <c r="J1636" s="14" t="s">
        <v>83</v>
      </c>
      <c r="K1636" s="14" t="s">
        <v>84</v>
      </c>
      <c r="L1636" s="14" t="s">
        <v>85</v>
      </c>
      <c r="M1636" s="23">
        <v>0.7</v>
      </c>
      <c r="N1636" s="16">
        <v>63</v>
      </c>
      <c r="O1636" s="16">
        <v>39</v>
      </c>
      <c r="P1636" s="16">
        <v>12</v>
      </c>
      <c r="Q1636" s="16">
        <v>65</v>
      </c>
      <c r="R1636" s="16">
        <v>16</v>
      </c>
      <c r="S1636" s="14" t="s">
        <v>86</v>
      </c>
      <c r="T1636" s="16">
        <v>3364</v>
      </c>
      <c r="U1636" s="16">
        <v>0</v>
      </c>
      <c r="V1636" s="18">
        <v>1294593</v>
      </c>
      <c r="W1636" s="18">
        <v>167383</v>
      </c>
      <c r="X1636" s="18">
        <v>100581</v>
      </c>
      <c r="Y1636" s="18">
        <v>0</v>
      </c>
      <c r="Z1636" s="18">
        <v>0</v>
      </c>
      <c r="AA1636" s="18">
        <v>0</v>
      </c>
      <c r="AB1636" s="18">
        <v>185595</v>
      </c>
      <c r="AC1636" s="23">
        <v>1.11</v>
      </c>
      <c r="AD1636" s="14" t="str">
        <f>IF(E1636=113,"Linn","Iowa ex-Linn")</f>
        <v>Iowa ex-Linn</v>
      </c>
      <c r="AE1636" s="23">
        <f>IFERROR(AB1636/W1636,"N/M")</f>
        <v>1.1088043588655956</v>
      </c>
      <c r="AF1636" s="14" t="str">
        <f>B1636&amp;"|"&amp;TEXT(E1636,"000")&amp;"|"&amp;TEXT(M1636,"0.0000")</f>
        <v>2017|117|0.7000</v>
      </c>
      <c r="AG1636" s="22" t="str">
        <f>IF(AND(B1636&gt;=2015,B1636&lt;=2024,C1636=19,G1636=41,I1636=2,K1636="A",L1636="RBUP",M1636&gt;=0.5,M1636&lt;=0.85),"IN","OUT")</f>
        <v>IN</v>
      </c>
    </row>
    <row r="1637" spans="1:33">
      <c r="A1637" s="14" t="s">
        <v>187</v>
      </c>
      <c r="B1637" s="16">
        <v>2017</v>
      </c>
      <c r="C1637" s="16">
        <v>19</v>
      </c>
      <c r="D1637" s="14" t="s">
        <v>80</v>
      </c>
      <c r="E1637" s="16">
        <v>117</v>
      </c>
      <c r="F1637" s="14" t="s">
        <v>144</v>
      </c>
      <c r="G1637" s="16">
        <v>41</v>
      </c>
      <c r="H1637" s="14" t="s">
        <v>186</v>
      </c>
      <c r="I1637" s="16">
        <v>2</v>
      </c>
      <c r="J1637" s="14" t="s">
        <v>83</v>
      </c>
      <c r="K1637" s="14" t="s">
        <v>84</v>
      </c>
      <c r="L1637" s="14" t="s">
        <v>85</v>
      </c>
      <c r="M1637" s="23">
        <v>0.75</v>
      </c>
      <c r="N1637" s="16">
        <v>158</v>
      </c>
      <c r="O1637" s="16">
        <v>82</v>
      </c>
      <c r="P1637" s="16">
        <v>43</v>
      </c>
      <c r="Q1637" s="16">
        <v>111</v>
      </c>
      <c r="R1637" s="16">
        <v>46</v>
      </c>
      <c r="S1637" s="14" t="s">
        <v>86</v>
      </c>
      <c r="T1637" s="16">
        <v>9050</v>
      </c>
      <c r="U1637" s="16">
        <v>0</v>
      </c>
      <c r="V1637" s="18">
        <v>3872715</v>
      </c>
      <c r="W1637" s="18">
        <v>484423</v>
      </c>
      <c r="X1637" s="18">
        <v>327824</v>
      </c>
      <c r="Y1637" s="18">
        <v>0</v>
      </c>
      <c r="Z1637" s="18">
        <v>0</v>
      </c>
      <c r="AA1637" s="18">
        <v>0</v>
      </c>
      <c r="AB1637" s="18">
        <v>291768</v>
      </c>
      <c r="AC1637" s="23">
        <v>0.6</v>
      </c>
      <c r="AD1637" s="14" t="str">
        <f>IF(E1637=113,"Linn","Iowa ex-Linn")</f>
        <v>Iowa ex-Linn</v>
      </c>
      <c r="AE1637" s="23">
        <f>IFERROR(AB1637/W1637,"N/M")</f>
        <v>0.6023000559428433</v>
      </c>
      <c r="AF1637" s="14" t="str">
        <f>B1637&amp;"|"&amp;TEXT(E1637,"000")&amp;"|"&amp;TEXT(M1637,"0.0000")</f>
        <v>2017|117|0.7500</v>
      </c>
      <c r="AG1637" s="22" t="str">
        <f>IF(AND(B1637&gt;=2015,B1637&lt;=2024,C1637=19,G1637=41,I1637=2,K1637="A",L1637="RBUP",M1637&gt;=0.5,M1637&lt;=0.85),"IN","OUT")</f>
        <v>IN</v>
      </c>
    </row>
    <row r="1638" spans="1:33">
      <c r="A1638" s="14" t="s">
        <v>187</v>
      </c>
      <c r="B1638" s="16">
        <v>2017</v>
      </c>
      <c r="C1638" s="16">
        <v>19</v>
      </c>
      <c r="D1638" s="14" t="s">
        <v>80</v>
      </c>
      <c r="E1638" s="16">
        <v>117</v>
      </c>
      <c r="F1638" s="14" t="s">
        <v>144</v>
      </c>
      <c r="G1638" s="16">
        <v>41</v>
      </c>
      <c r="H1638" s="14" t="s">
        <v>186</v>
      </c>
      <c r="I1638" s="16">
        <v>2</v>
      </c>
      <c r="J1638" s="14" t="s">
        <v>83</v>
      </c>
      <c r="K1638" s="14" t="s">
        <v>84</v>
      </c>
      <c r="L1638" s="14" t="s">
        <v>85</v>
      </c>
      <c r="M1638" s="23">
        <v>0.8</v>
      </c>
      <c r="N1638" s="16">
        <v>139</v>
      </c>
      <c r="O1638" s="16">
        <v>74</v>
      </c>
      <c r="P1638" s="16">
        <v>42</v>
      </c>
      <c r="Q1638" s="16">
        <v>87</v>
      </c>
      <c r="R1638" s="16">
        <v>47</v>
      </c>
      <c r="S1638" s="14" t="s">
        <v>86</v>
      </c>
      <c r="T1638" s="16">
        <v>14364</v>
      </c>
      <c r="U1638" s="16">
        <v>0</v>
      </c>
      <c r="V1638" s="18">
        <v>6354107</v>
      </c>
      <c r="W1638" s="18">
        <v>871744</v>
      </c>
      <c r="X1638" s="18">
        <v>568514</v>
      </c>
      <c r="Y1638" s="18">
        <v>0</v>
      </c>
      <c r="Z1638" s="18">
        <v>0</v>
      </c>
      <c r="AA1638" s="18">
        <v>0</v>
      </c>
      <c r="AB1638" s="18">
        <v>1303082</v>
      </c>
      <c r="AC1638" s="23">
        <v>1.49</v>
      </c>
      <c r="AD1638" s="14" t="str">
        <f>IF(E1638=113,"Linn","Iowa ex-Linn")</f>
        <v>Iowa ex-Linn</v>
      </c>
      <c r="AE1638" s="23">
        <f>IFERROR(AB1638/W1638,"N/M")</f>
        <v>1.4947989317964907</v>
      </c>
      <c r="AF1638" s="14" t="str">
        <f>B1638&amp;"|"&amp;TEXT(E1638,"000")&amp;"|"&amp;TEXT(M1638,"0.0000")</f>
        <v>2017|117|0.8000</v>
      </c>
      <c r="AG1638" s="22" t="str">
        <f>IF(AND(B1638&gt;=2015,B1638&lt;=2024,C1638=19,G1638=41,I1638=2,K1638="A",L1638="RBUP",M1638&gt;=0.5,M1638&lt;=0.85),"IN","OUT")</f>
        <v>IN</v>
      </c>
    </row>
    <row r="1639" spans="1:33">
      <c r="A1639" s="14" t="s">
        <v>187</v>
      </c>
      <c r="B1639" s="16">
        <v>2017</v>
      </c>
      <c r="C1639" s="16">
        <v>19</v>
      </c>
      <c r="D1639" s="14" t="s">
        <v>80</v>
      </c>
      <c r="E1639" s="16">
        <v>117</v>
      </c>
      <c r="F1639" s="14" t="s">
        <v>144</v>
      </c>
      <c r="G1639" s="16">
        <v>41</v>
      </c>
      <c r="H1639" s="14" t="s">
        <v>186</v>
      </c>
      <c r="I1639" s="16">
        <v>2</v>
      </c>
      <c r="J1639" s="14" t="s">
        <v>83</v>
      </c>
      <c r="K1639" s="14" t="s">
        <v>84</v>
      </c>
      <c r="L1639" s="14" t="s">
        <v>85</v>
      </c>
      <c r="M1639" s="23">
        <v>0.85</v>
      </c>
      <c r="N1639" s="16">
        <v>33</v>
      </c>
      <c r="O1639" s="16">
        <v>15</v>
      </c>
      <c r="P1639" s="16">
        <v>12</v>
      </c>
      <c r="Q1639" s="16">
        <v>18</v>
      </c>
      <c r="R1639" s="16">
        <v>13</v>
      </c>
      <c r="S1639" s="14" t="s">
        <v>86</v>
      </c>
      <c r="T1639" s="16">
        <v>2346</v>
      </c>
      <c r="U1639" s="16">
        <v>0</v>
      </c>
      <c r="V1639" s="18">
        <v>1084236</v>
      </c>
      <c r="W1639" s="18">
        <v>171159</v>
      </c>
      <c r="X1639" s="18">
        <v>84735</v>
      </c>
      <c r="Y1639" s="18">
        <v>0</v>
      </c>
      <c r="Z1639" s="18">
        <v>0</v>
      </c>
      <c r="AA1639" s="18">
        <v>0</v>
      </c>
      <c r="AB1639" s="18">
        <v>308250</v>
      </c>
      <c r="AC1639" s="23">
        <v>1.8</v>
      </c>
      <c r="AD1639" s="14" t="str">
        <f>IF(E1639=113,"Linn","Iowa ex-Linn")</f>
        <v>Iowa ex-Linn</v>
      </c>
      <c r="AE1639" s="23">
        <f>IFERROR(AB1639/W1639,"N/M")</f>
        <v>1.8009570048901897</v>
      </c>
      <c r="AF1639" s="14" t="str">
        <f>B1639&amp;"|"&amp;TEXT(E1639,"000")&amp;"|"&amp;TEXT(M1639,"0.0000")</f>
        <v>2017|117|0.8500</v>
      </c>
      <c r="AG1639" s="22" t="str">
        <f>IF(AND(B1639&gt;=2015,B1639&lt;=2024,C1639=19,G1639=41,I1639=2,K1639="A",L1639="RBUP",M1639&gt;=0.5,M1639&lt;=0.85),"IN","OUT")</f>
        <v>IN</v>
      </c>
    </row>
    <row r="1640" spans="1:33">
      <c r="A1640" s="14" t="s">
        <v>187</v>
      </c>
      <c r="B1640" s="16">
        <v>2017</v>
      </c>
      <c r="C1640" s="16">
        <v>19</v>
      </c>
      <c r="D1640" s="14" t="s">
        <v>80</v>
      </c>
      <c r="E1640" s="16">
        <v>119</v>
      </c>
      <c r="F1640" s="14" t="s">
        <v>145</v>
      </c>
      <c r="G1640" s="16">
        <v>41</v>
      </c>
      <c r="H1640" s="14" t="s">
        <v>186</v>
      </c>
      <c r="I1640" s="16">
        <v>2</v>
      </c>
      <c r="J1640" s="14" t="s">
        <v>83</v>
      </c>
      <c r="K1640" s="14" t="s">
        <v>84</v>
      </c>
      <c r="L1640" s="14" t="s">
        <v>85</v>
      </c>
      <c r="M1640" s="23">
        <v>0.5</v>
      </c>
      <c r="N1640" s="16">
        <v>1</v>
      </c>
      <c r="O1640" s="16">
        <v>1</v>
      </c>
      <c r="P1640" s="16">
        <v>0</v>
      </c>
      <c r="Q1640" s="16">
        <v>1</v>
      </c>
      <c r="R1640" s="16">
        <v>0</v>
      </c>
      <c r="S1640" s="14" t="s">
        <v>86</v>
      </c>
      <c r="T1640" s="16">
        <v>176</v>
      </c>
      <c r="U1640" s="16">
        <v>0</v>
      </c>
      <c r="V1640" s="18">
        <v>67456</v>
      </c>
      <c r="W1640" s="18">
        <v>456</v>
      </c>
      <c r="X1640" s="18">
        <v>365</v>
      </c>
      <c r="Y1640" s="18">
        <v>0</v>
      </c>
      <c r="Z1640" s="18">
        <v>0</v>
      </c>
      <c r="AA1640" s="18">
        <v>0</v>
      </c>
      <c r="AB1640" s="18">
        <v>0</v>
      </c>
      <c r="AC1640" s="23">
        <v>0</v>
      </c>
      <c r="AD1640" s="14" t="str">
        <f>IF(E1640=113,"Linn","Iowa ex-Linn")</f>
        <v>Iowa ex-Linn</v>
      </c>
      <c r="AE1640" s="23">
        <f>IFERROR(AB1640/W1640,"N/M")</f>
        <v>0.0</v>
      </c>
      <c r="AF1640" s="14" t="str">
        <f>B1640&amp;"|"&amp;TEXT(E1640,"000")&amp;"|"&amp;TEXT(M1640,"0.0000")</f>
        <v>2017|119|0.5000</v>
      </c>
      <c r="AG1640" s="22" t="str">
        <f>IF(AND(B1640&gt;=2015,B1640&lt;=2024,C1640=19,G1640=41,I1640=2,K1640="A",L1640="RBUP",M1640&gt;=0.5,M1640&lt;=0.85),"IN","OUT")</f>
        <v>IN</v>
      </c>
    </row>
    <row r="1641" spans="1:33">
      <c r="A1641" s="14" t="s">
        <v>187</v>
      </c>
      <c r="B1641" s="16">
        <v>2017</v>
      </c>
      <c r="C1641" s="16">
        <v>19</v>
      </c>
      <c r="D1641" s="14" t="s">
        <v>80</v>
      </c>
      <c r="E1641" s="16">
        <v>119</v>
      </c>
      <c r="F1641" s="14" t="s">
        <v>145</v>
      </c>
      <c r="G1641" s="16">
        <v>41</v>
      </c>
      <c r="H1641" s="14" t="s">
        <v>186</v>
      </c>
      <c r="I1641" s="16">
        <v>2</v>
      </c>
      <c r="J1641" s="14" t="s">
        <v>83</v>
      </c>
      <c r="K1641" s="14" t="s">
        <v>84</v>
      </c>
      <c r="L1641" s="14" t="s">
        <v>85</v>
      </c>
      <c r="M1641" s="23">
        <v>0.6</v>
      </c>
      <c r="N1641" s="16">
        <v>6</v>
      </c>
      <c r="O1641" s="16">
        <v>5</v>
      </c>
      <c r="P1641" s="16">
        <v>0</v>
      </c>
      <c r="Q1641" s="16">
        <v>6</v>
      </c>
      <c r="R1641" s="16">
        <v>0</v>
      </c>
      <c r="S1641" s="14" t="s">
        <v>86</v>
      </c>
      <c r="T1641" s="16">
        <v>457</v>
      </c>
      <c r="U1641" s="16">
        <v>0</v>
      </c>
      <c r="V1641" s="18">
        <v>225355</v>
      </c>
      <c r="W1641" s="18">
        <v>3298</v>
      </c>
      <c r="X1641" s="18">
        <v>2140</v>
      </c>
      <c r="Y1641" s="18">
        <v>0</v>
      </c>
      <c r="Z1641" s="18">
        <v>0</v>
      </c>
      <c r="AA1641" s="18">
        <v>0</v>
      </c>
      <c r="AB1641" s="18">
        <v>0</v>
      </c>
      <c r="AC1641" s="23">
        <v>0</v>
      </c>
      <c r="AD1641" s="14" t="str">
        <f>IF(E1641=113,"Linn","Iowa ex-Linn")</f>
        <v>Iowa ex-Linn</v>
      </c>
      <c r="AE1641" s="23">
        <f>IFERROR(AB1641/W1641,"N/M")</f>
        <v>0.0</v>
      </c>
      <c r="AF1641" s="14" t="str">
        <f>B1641&amp;"|"&amp;TEXT(E1641,"000")&amp;"|"&amp;TEXT(M1641,"0.0000")</f>
        <v>2017|119|0.6000</v>
      </c>
      <c r="AG1641" s="22" t="str">
        <f>IF(AND(B1641&gt;=2015,B1641&lt;=2024,C1641=19,G1641=41,I1641=2,K1641="A",L1641="RBUP",M1641&gt;=0.5,M1641&lt;=0.85),"IN","OUT")</f>
        <v>IN</v>
      </c>
    </row>
    <row r="1642" spans="1:33">
      <c r="A1642" s="14" t="s">
        <v>187</v>
      </c>
      <c r="B1642" s="16">
        <v>2017</v>
      </c>
      <c r="C1642" s="16">
        <v>19</v>
      </c>
      <c r="D1642" s="14" t="s">
        <v>80</v>
      </c>
      <c r="E1642" s="16">
        <v>119</v>
      </c>
      <c r="F1642" s="14" t="s">
        <v>145</v>
      </c>
      <c r="G1642" s="16">
        <v>41</v>
      </c>
      <c r="H1642" s="14" t="s">
        <v>186</v>
      </c>
      <c r="I1642" s="16">
        <v>2</v>
      </c>
      <c r="J1642" s="14" t="s">
        <v>83</v>
      </c>
      <c r="K1642" s="14" t="s">
        <v>84</v>
      </c>
      <c r="L1642" s="14" t="s">
        <v>85</v>
      </c>
      <c r="M1642" s="23">
        <v>0.65</v>
      </c>
      <c r="N1642" s="16">
        <v>22</v>
      </c>
      <c r="O1642" s="16">
        <v>18</v>
      </c>
      <c r="P1642" s="16">
        <v>0</v>
      </c>
      <c r="Q1642" s="16">
        <v>30</v>
      </c>
      <c r="R1642" s="16">
        <v>0</v>
      </c>
      <c r="S1642" s="14" t="s">
        <v>86</v>
      </c>
      <c r="T1642" s="16">
        <v>2362</v>
      </c>
      <c r="U1642" s="16">
        <v>0</v>
      </c>
      <c r="V1642" s="18">
        <v>1197876</v>
      </c>
      <c r="W1642" s="18">
        <v>25326</v>
      </c>
      <c r="X1642" s="18">
        <v>15088</v>
      </c>
      <c r="Y1642" s="18">
        <v>0</v>
      </c>
      <c r="Z1642" s="18">
        <v>0</v>
      </c>
      <c r="AA1642" s="18">
        <v>0</v>
      </c>
      <c r="AB1642" s="18">
        <v>0</v>
      </c>
      <c r="AC1642" s="23">
        <v>0</v>
      </c>
      <c r="AD1642" s="14" t="str">
        <f>IF(E1642=113,"Linn","Iowa ex-Linn")</f>
        <v>Iowa ex-Linn</v>
      </c>
      <c r="AE1642" s="23">
        <f>IFERROR(AB1642/W1642,"N/M")</f>
        <v>0.0</v>
      </c>
      <c r="AF1642" s="14" t="str">
        <f>B1642&amp;"|"&amp;TEXT(E1642,"000")&amp;"|"&amp;TEXT(M1642,"0.0000")</f>
        <v>2017|119|0.6500</v>
      </c>
      <c r="AG1642" s="22" t="str">
        <f>IF(AND(B1642&gt;=2015,B1642&lt;=2024,C1642=19,G1642=41,I1642=2,K1642="A",L1642="RBUP",M1642&gt;=0.5,M1642&lt;=0.85),"IN","OUT")</f>
        <v>IN</v>
      </c>
    </row>
    <row r="1643" spans="1:33">
      <c r="A1643" s="14" t="s">
        <v>187</v>
      </c>
      <c r="B1643" s="16">
        <v>2017</v>
      </c>
      <c r="C1643" s="16">
        <v>19</v>
      </c>
      <c r="D1643" s="14" t="s">
        <v>80</v>
      </c>
      <c r="E1643" s="16">
        <v>119</v>
      </c>
      <c r="F1643" s="14" t="s">
        <v>145</v>
      </c>
      <c r="G1643" s="16">
        <v>41</v>
      </c>
      <c r="H1643" s="14" t="s">
        <v>186</v>
      </c>
      <c r="I1643" s="16">
        <v>2</v>
      </c>
      <c r="J1643" s="14" t="s">
        <v>83</v>
      </c>
      <c r="K1643" s="14" t="s">
        <v>84</v>
      </c>
      <c r="L1643" s="14" t="s">
        <v>85</v>
      </c>
      <c r="M1643" s="23">
        <v>0.7</v>
      </c>
      <c r="N1643" s="16">
        <v>86</v>
      </c>
      <c r="O1643" s="16">
        <v>69</v>
      </c>
      <c r="P1643" s="16">
        <v>1</v>
      </c>
      <c r="Q1643" s="16">
        <v>92</v>
      </c>
      <c r="R1643" s="16">
        <v>1</v>
      </c>
      <c r="S1643" s="14" t="s">
        <v>86</v>
      </c>
      <c r="T1643" s="16">
        <v>9476</v>
      </c>
      <c r="U1643" s="16">
        <v>0</v>
      </c>
      <c r="V1643" s="18">
        <v>5353854</v>
      </c>
      <c r="W1643" s="18">
        <v>147524</v>
      </c>
      <c r="X1643" s="18">
        <v>99482</v>
      </c>
      <c r="Y1643" s="18">
        <v>0</v>
      </c>
      <c r="Z1643" s="18">
        <v>0</v>
      </c>
      <c r="AA1643" s="18">
        <v>0</v>
      </c>
      <c r="AB1643" s="18">
        <v>2869</v>
      </c>
      <c r="AC1643" s="23">
        <v>0.02</v>
      </c>
      <c r="AD1643" s="14" t="str">
        <f>IF(E1643=113,"Linn","Iowa ex-Linn")</f>
        <v>Iowa ex-Linn</v>
      </c>
      <c r="AE1643" s="23">
        <f>IFERROR(AB1643/W1643,"N/M")</f>
        <v>0.019447683088853338</v>
      </c>
      <c r="AF1643" s="14" t="str">
        <f>B1643&amp;"|"&amp;TEXT(E1643,"000")&amp;"|"&amp;TEXT(M1643,"0.0000")</f>
        <v>2017|119|0.7000</v>
      </c>
      <c r="AG1643" s="22" t="str">
        <f>IF(AND(B1643&gt;=2015,B1643&lt;=2024,C1643=19,G1643=41,I1643=2,K1643="A",L1643="RBUP",M1643&gt;=0.5,M1643&lt;=0.85),"IN","OUT")</f>
        <v>IN</v>
      </c>
    </row>
    <row r="1644" spans="1:33">
      <c r="A1644" s="14" t="s">
        <v>187</v>
      </c>
      <c r="B1644" s="16">
        <v>2017</v>
      </c>
      <c r="C1644" s="16">
        <v>19</v>
      </c>
      <c r="D1644" s="14" t="s">
        <v>80</v>
      </c>
      <c r="E1644" s="16">
        <v>119</v>
      </c>
      <c r="F1644" s="14" t="s">
        <v>145</v>
      </c>
      <c r="G1644" s="16">
        <v>41</v>
      </c>
      <c r="H1644" s="14" t="s">
        <v>186</v>
      </c>
      <c r="I1644" s="16">
        <v>2</v>
      </c>
      <c r="J1644" s="14" t="s">
        <v>83</v>
      </c>
      <c r="K1644" s="14" t="s">
        <v>84</v>
      </c>
      <c r="L1644" s="14" t="s">
        <v>85</v>
      </c>
      <c r="M1644" s="23">
        <v>0.75</v>
      </c>
      <c r="N1644" s="16">
        <v>230</v>
      </c>
      <c r="O1644" s="16">
        <v>201</v>
      </c>
      <c r="P1644" s="16">
        <v>3</v>
      </c>
      <c r="Q1644" s="16">
        <v>316</v>
      </c>
      <c r="R1644" s="16">
        <v>3</v>
      </c>
      <c r="S1644" s="14" t="s">
        <v>86</v>
      </c>
      <c r="T1644" s="16">
        <v>35633</v>
      </c>
      <c r="U1644" s="16">
        <v>0</v>
      </c>
      <c r="V1644" s="18">
        <v>21711114</v>
      </c>
      <c r="W1644" s="18">
        <v>819441</v>
      </c>
      <c r="X1644" s="18">
        <v>529703</v>
      </c>
      <c r="Y1644" s="18">
        <v>0</v>
      </c>
      <c r="Z1644" s="18">
        <v>0</v>
      </c>
      <c r="AA1644" s="18">
        <v>0</v>
      </c>
      <c r="AB1644" s="18">
        <v>13301</v>
      </c>
      <c r="AC1644" s="23">
        <v>0.02</v>
      </c>
      <c r="AD1644" s="14" t="str">
        <f>IF(E1644=113,"Linn","Iowa ex-Linn")</f>
        <v>Iowa ex-Linn</v>
      </c>
      <c r="AE1644" s="23">
        <f>IFERROR(AB1644/W1644,"N/M")</f>
        <v>0.01623179704212994</v>
      </c>
      <c r="AF1644" s="14" t="str">
        <f>B1644&amp;"|"&amp;TEXT(E1644,"000")&amp;"|"&amp;TEXT(M1644,"0.0000")</f>
        <v>2017|119|0.7500</v>
      </c>
      <c r="AG1644" s="22" t="str">
        <f>IF(AND(B1644&gt;=2015,B1644&lt;=2024,C1644=19,G1644=41,I1644=2,K1644="A",L1644="RBUP",M1644&gt;=0.5,M1644&lt;=0.85),"IN","OUT")</f>
        <v>IN</v>
      </c>
    </row>
    <row r="1645" spans="1:33">
      <c r="A1645" s="14" t="s">
        <v>187</v>
      </c>
      <c r="B1645" s="16">
        <v>2017</v>
      </c>
      <c r="C1645" s="16">
        <v>19</v>
      </c>
      <c r="D1645" s="14" t="s">
        <v>80</v>
      </c>
      <c r="E1645" s="16">
        <v>119</v>
      </c>
      <c r="F1645" s="14" t="s">
        <v>145</v>
      </c>
      <c r="G1645" s="16">
        <v>41</v>
      </c>
      <c r="H1645" s="14" t="s">
        <v>186</v>
      </c>
      <c r="I1645" s="16">
        <v>2</v>
      </c>
      <c r="J1645" s="14" t="s">
        <v>83</v>
      </c>
      <c r="K1645" s="14" t="s">
        <v>84</v>
      </c>
      <c r="L1645" s="14" t="s">
        <v>85</v>
      </c>
      <c r="M1645" s="23">
        <v>0.8</v>
      </c>
      <c r="N1645" s="16">
        <v>395</v>
      </c>
      <c r="O1645" s="16">
        <v>345</v>
      </c>
      <c r="P1645" s="16">
        <v>15</v>
      </c>
      <c r="Q1645" s="16">
        <v>557</v>
      </c>
      <c r="R1645" s="16">
        <v>19</v>
      </c>
      <c r="S1645" s="14" t="s">
        <v>86</v>
      </c>
      <c r="T1645" s="16">
        <v>61896</v>
      </c>
      <c r="U1645" s="16">
        <v>0</v>
      </c>
      <c r="V1645" s="18">
        <v>39978482</v>
      </c>
      <c r="W1645" s="18">
        <v>2000232</v>
      </c>
      <c r="X1645" s="18">
        <v>1133449</v>
      </c>
      <c r="Y1645" s="18">
        <v>0</v>
      </c>
      <c r="Z1645" s="18">
        <v>0</v>
      </c>
      <c r="AA1645" s="18">
        <v>0</v>
      </c>
      <c r="AB1645" s="18">
        <v>34879</v>
      </c>
      <c r="AC1645" s="23">
        <v>0.02</v>
      </c>
      <c r="AD1645" s="14" t="str">
        <f>IF(E1645=113,"Linn","Iowa ex-Linn")</f>
        <v>Iowa ex-Linn</v>
      </c>
      <c r="AE1645" s="23">
        <f>IFERROR(AB1645/W1645,"N/M")</f>
        <v>0.017437477252638695</v>
      </c>
      <c r="AF1645" s="14" t="str">
        <f>B1645&amp;"|"&amp;TEXT(E1645,"000")&amp;"|"&amp;TEXT(M1645,"0.0000")</f>
        <v>2017|119|0.8000</v>
      </c>
      <c r="AG1645" s="22" t="str">
        <f>IF(AND(B1645&gt;=2015,B1645&lt;=2024,C1645=19,G1645=41,I1645=2,K1645="A",L1645="RBUP",M1645&gt;=0.5,M1645&lt;=0.85),"IN","OUT")</f>
        <v>IN</v>
      </c>
    </row>
    <row r="1646" spans="1:33">
      <c r="A1646" s="14" t="s">
        <v>187</v>
      </c>
      <c r="B1646" s="16">
        <v>2017</v>
      </c>
      <c r="C1646" s="16">
        <v>19</v>
      </c>
      <c r="D1646" s="14" t="s">
        <v>80</v>
      </c>
      <c r="E1646" s="16">
        <v>119</v>
      </c>
      <c r="F1646" s="14" t="s">
        <v>145</v>
      </c>
      <c r="G1646" s="16">
        <v>41</v>
      </c>
      <c r="H1646" s="14" t="s">
        <v>186</v>
      </c>
      <c r="I1646" s="16">
        <v>2</v>
      </c>
      <c r="J1646" s="14" t="s">
        <v>83</v>
      </c>
      <c r="K1646" s="14" t="s">
        <v>84</v>
      </c>
      <c r="L1646" s="14" t="s">
        <v>85</v>
      </c>
      <c r="M1646" s="23">
        <v>0.85</v>
      </c>
      <c r="N1646" s="16">
        <v>344</v>
      </c>
      <c r="O1646" s="16">
        <v>301</v>
      </c>
      <c r="P1646" s="16">
        <v>34</v>
      </c>
      <c r="Q1646" s="16">
        <v>462</v>
      </c>
      <c r="R1646" s="16">
        <v>41</v>
      </c>
      <c r="S1646" s="14" t="s">
        <v>86</v>
      </c>
      <c r="T1646" s="16">
        <v>50722</v>
      </c>
      <c r="U1646" s="16">
        <v>0</v>
      </c>
      <c r="V1646" s="18">
        <v>34683610</v>
      </c>
      <c r="W1646" s="18">
        <v>2102067</v>
      </c>
      <c r="X1646" s="18">
        <v>948093</v>
      </c>
      <c r="Y1646" s="18">
        <v>0</v>
      </c>
      <c r="Z1646" s="18">
        <v>0</v>
      </c>
      <c r="AA1646" s="18">
        <v>0</v>
      </c>
      <c r="AB1646" s="18">
        <v>110804</v>
      </c>
      <c r="AC1646" s="23">
        <v>0.05</v>
      </c>
      <c r="AD1646" s="14" t="str">
        <f>IF(E1646=113,"Linn","Iowa ex-Linn")</f>
        <v>Iowa ex-Linn</v>
      </c>
      <c r="AE1646" s="23">
        <f>IFERROR(AB1646/W1646,"N/M")</f>
        <v>0.05271192592814596</v>
      </c>
      <c r="AF1646" s="14" t="str">
        <f>B1646&amp;"|"&amp;TEXT(E1646,"000")&amp;"|"&amp;TEXT(M1646,"0.0000")</f>
        <v>2017|119|0.8500</v>
      </c>
      <c r="AG1646" s="22" t="str">
        <f>IF(AND(B1646&gt;=2015,B1646&lt;=2024,C1646=19,G1646=41,I1646=2,K1646="A",L1646="RBUP",M1646&gt;=0.5,M1646&lt;=0.85),"IN","OUT")</f>
        <v>IN</v>
      </c>
    </row>
    <row r="1647" spans="1:33">
      <c r="A1647" s="14" t="s">
        <v>187</v>
      </c>
      <c r="B1647" s="16">
        <v>2017</v>
      </c>
      <c r="C1647" s="16">
        <v>19</v>
      </c>
      <c r="D1647" s="14" t="s">
        <v>80</v>
      </c>
      <c r="E1647" s="16">
        <v>121</v>
      </c>
      <c r="F1647" s="14" t="s">
        <v>146</v>
      </c>
      <c r="G1647" s="16">
        <v>41</v>
      </c>
      <c r="H1647" s="14" t="s">
        <v>186</v>
      </c>
      <c r="I1647" s="16">
        <v>2</v>
      </c>
      <c r="J1647" s="14" t="s">
        <v>83</v>
      </c>
      <c r="K1647" s="14" t="s">
        <v>84</v>
      </c>
      <c r="L1647" s="14" t="s">
        <v>85</v>
      </c>
      <c r="M1647" s="23">
        <v>0.6</v>
      </c>
      <c r="N1647" s="16">
        <v>6</v>
      </c>
      <c r="O1647" s="16">
        <v>5</v>
      </c>
      <c r="P1647" s="16">
        <v>0</v>
      </c>
      <c r="Q1647" s="16">
        <v>6</v>
      </c>
      <c r="R1647" s="16">
        <v>0</v>
      </c>
      <c r="S1647" s="14" t="s">
        <v>86</v>
      </c>
      <c r="T1647" s="16">
        <v>147</v>
      </c>
      <c r="U1647" s="16">
        <v>0</v>
      </c>
      <c r="V1647" s="18">
        <v>59876</v>
      </c>
      <c r="W1647" s="18">
        <v>3161</v>
      </c>
      <c r="X1647" s="18">
        <v>2022</v>
      </c>
      <c r="Y1647" s="18">
        <v>0</v>
      </c>
      <c r="Z1647" s="18">
        <v>0</v>
      </c>
      <c r="AA1647" s="18">
        <v>0</v>
      </c>
      <c r="AB1647" s="18">
        <v>0</v>
      </c>
      <c r="AC1647" s="23">
        <v>0</v>
      </c>
      <c r="AD1647" s="14" t="str">
        <f>IF(E1647=113,"Linn","Iowa ex-Linn")</f>
        <v>Iowa ex-Linn</v>
      </c>
      <c r="AE1647" s="23">
        <f>IFERROR(AB1647/W1647,"N/M")</f>
        <v>0.0</v>
      </c>
      <c r="AF1647" s="14" t="str">
        <f>B1647&amp;"|"&amp;TEXT(E1647,"000")&amp;"|"&amp;TEXT(M1647,"0.0000")</f>
        <v>2017|121|0.6000</v>
      </c>
      <c r="AG1647" s="22" t="str">
        <f>IF(AND(B1647&gt;=2015,B1647&lt;=2024,C1647=19,G1647=41,I1647=2,K1647="A",L1647="RBUP",M1647&gt;=0.5,M1647&lt;=0.85),"IN","OUT")</f>
        <v>IN</v>
      </c>
    </row>
    <row r="1648" spans="1:33">
      <c r="A1648" s="14" t="s">
        <v>187</v>
      </c>
      <c r="B1648" s="16">
        <v>2017</v>
      </c>
      <c r="C1648" s="16">
        <v>19</v>
      </c>
      <c r="D1648" s="14" t="s">
        <v>80</v>
      </c>
      <c r="E1648" s="16">
        <v>121</v>
      </c>
      <c r="F1648" s="14" t="s">
        <v>146</v>
      </c>
      <c r="G1648" s="16">
        <v>41</v>
      </c>
      <c r="H1648" s="14" t="s">
        <v>186</v>
      </c>
      <c r="I1648" s="16">
        <v>2</v>
      </c>
      <c r="J1648" s="14" t="s">
        <v>83</v>
      </c>
      <c r="K1648" s="14" t="s">
        <v>84</v>
      </c>
      <c r="L1648" s="14" t="s">
        <v>85</v>
      </c>
      <c r="M1648" s="23">
        <v>0.65</v>
      </c>
      <c r="N1648" s="16">
        <v>11</v>
      </c>
      <c r="O1648" s="16">
        <v>8</v>
      </c>
      <c r="P1648" s="16">
        <v>2</v>
      </c>
      <c r="Q1648" s="16">
        <v>10</v>
      </c>
      <c r="R1648" s="16">
        <v>2</v>
      </c>
      <c r="S1648" s="14" t="s">
        <v>86</v>
      </c>
      <c r="T1648" s="16">
        <v>734</v>
      </c>
      <c r="U1648" s="16">
        <v>0</v>
      </c>
      <c r="V1648" s="18">
        <v>291339</v>
      </c>
      <c r="W1648" s="18">
        <v>16138</v>
      </c>
      <c r="X1648" s="18">
        <v>11305</v>
      </c>
      <c r="Y1648" s="18">
        <v>0</v>
      </c>
      <c r="Z1648" s="18">
        <v>0</v>
      </c>
      <c r="AA1648" s="18">
        <v>0</v>
      </c>
      <c r="AB1648" s="18">
        <v>3124</v>
      </c>
      <c r="AC1648" s="23">
        <v>0.19</v>
      </c>
      <c r="AD1648" s="14" t="str">
        <f>IF(E1648=113,"Linn","Iowa ex-Linn")</f>
        <v>Iowa ex-Linn</v>
      </c>
      <c r="AE1648" s="23">
        <f>IFERROR(AB1648/W1648,"N/M")</f>
        <v>0.19358036931466105</v>
      </c>
      <c r="AF1648" s="14" t="str">
        <f>B1648&amp;"|"&amp;TEXT(E1648,"000")&amp;"|"&amp;TEXT(M1648,"0.0000")</f>
        <v>2017|121|0.6500</v>
      </c>
      <c r="AG1648" s="22" t="str">
        <f>IF(AND(B1648&gt;=2015,B1648&lt;=2024,C1648=19,G1648=41,I1648=2,K1648="A",L1648="RBUP",M1648&gt;=0.5,M1648&lt;=0.85),"IN","OUT")</f>
        <v>IN</v>
      </c>
    </row>
    <row r="1649" spans="1:33">
      <c r="A1649" s="14" t="s">
        <v>187</v>
      </c>
      <c r="B1649" s="16">
        <v>2017</v>
      </c>
      <c r="C1649" s="16">
        <v>19</v>
      </c>
      <c r="D1649" s="14" t="s">
        <v>80</v>
      </c>
      <c r="E1649" s="16">
        <v>121</v>
      </c>
      <c r="F1649" s="14" t="s">
        <v>146</v>
      </c>
      <c r="G1649" s="16">
        <v>41</v>
      </c>
      <c r="H1649" s="14" t="s">
        <v>186</v>
      </c>
      <c r="I1649" s="16">
        <v>2</v>
      </c>
      <c r="J1649" s="14" t="s">
        <v>83</v>
      </c>
      <c r="K1649" s="14" t="s">
        <v>84</v>
      </c>
      <c r="L1649" s="14" t="s">
        <v>85</v>
      </c>
      <c r="M1649" s="23">
        <v>0.7</v>
      </c>
      <c r="N1649" s="16">
        <v>42</v>
      </c>
      <c r="O1649" s="16">
        <v>29</v>
      </c>
      <c r="P1649" s="16">
        <v>10</v>
      </c>
      <c r="Q1649" s="16">
        <v>34</v>
      </c>
      <c r="R1649" s="16">
        <v>12</v>
      </c>
      <c r="S1649" s="14" t="s">
        <v>86</v>
      </c>
      <c r="T1649" s="16">
        <v>1197</v>
      </c>
      <c r="U1649" s="16">
        <v>0</v>
      </c>
      <c r="V1649" s="18">
        <v>457210</v>
      </c>
      <c r="W1649" s="18">
        <v>37155</v>
      </c>
      <c r="X1649" s="18">
        <v>24472</v>
      </c>
      <c r="Y1649" s="18">
        <v>0</v>
      </c>
      <c r="Z1649" s="18">
        <v>0</v>
      </c>
      <c r="AA1649" s="18">
        <v>0</v>
      </c>
      <c r="AB1649" s="18">
        <v>23126</v>
      </c>
      <c r="AC1649" s="23">
        <v>0.62</v>
      </c>
      <c r="AD1649" s="14" t="str">
        <f>IF(E1649=113,"Linn","Iowa ex-Linn")</f>
        <v>Iowa ex-Linn</v>
      </c>
      <c r="AE1649" s="23">
        <f>IFERROR(AB1649/W1649,"N/M")</f>
        <v>0.6224195935944018</v>
      </c>
      <c r="AF1649" s="14" t="str">
        <f>B1649&amp;"|"&amp;TEXT(E1649,"000")&amp;"|"&amp;TEXT(M1649,"0.0000")</f>
        <v>2017|121|0.7000</v>
      </c>
      <c r="AG1649" s="22" t="str">
        <f>IF(AND(B1649&gt;=2015,B1649&lt;=2024,C1649=19,G1649=41,I1649=2,K1649="A",L1649="RBUP",M1649&gt;=0.5,M1649&lt;=0.85),"IN","OUT")</f>
        <v>IN</v>
      </c>
    </row>
    <row r="1650" spans="1:33">
      <c r="A1650" s="14" t="s">
        <v>187</v>
      </c>
      <c r="B1650" s="16">
        <v>2017</v>
      </c>
      <c r="C1650" s="16">
        <v>19</v>
      </c>
      <c r="D1650" s="14" t="s">
        <v>80</v>
      </c>
      <c r="E1650" s="16">
        <v>121</v>
      </c>
      <c r="F1650" s="14" t="s">
        <v>146</v>
      </c>
      <c r="G1650" s="16">
        <v>41</v>
      </c>
      <c r="H1650" s="14" t="s">
        <v>186</v>
      </c>
      <c r="I1650" s="16">
        <v>2</v>
      </c>
      <c r="J1650" s="14" t="s">
        <v>83</v>
      </c>
      <c r="K1650" s="14" t="s">
        <v>84</v>
      </c>
      <c r="L1650" s="14" t="s">
        <v>85</v>
      </c>
      <c r="M1650" s="23">
        <v>0.75</v>
      </c>
      <c r="N1650" s="16">
        <v>169</v>
      </c>
      <c r="O1650" s="16">
        <v>118</v>
      </c>
      <c r="P1650" s="16">
        <v>24</v>
      </c>
      <c r="Q1650" s="16">
        <v>144</v>
      </c>
      <c r="R1650" s="16">
        <v>27</v>
      </c>
      <c r="S1650" s="14" t="s">
        <v>86</v>
      </c>
      <c r="T1650" s="16">
        <v>17851</v>
      </c>
      <c r="U1650" s="16">
        <v>0</v>
      </c>
      <c r="V1650" s="18">
        <v>9021256</v>
      </c>
      <c r="W1650" s="18">
        <v>780140</v>
      </c>
      <c r="X1650" s="18">
        <v>563410</v>
      </c>
      <c r="Y1650" s="18">
        <v>0</v>
      </c>
      <c r="Z1650" s="18">
        <v>0</v>
      </c>
      <c r="AA1650" s="18">
        <v>0</v>
      </c>
      <c r="AB1650" s="18">
        <v>150833</v>
      </c>
      <c r="AC1650" s="23">
        <v>0.19</v>
      </c>
      <c r="AD1650" s="14" t="str">
        <f>IF(E1650=113,"Linn","Iowa ex-Linn")</f>
        <v>Iowa ex-Linn</v>
      </c>
      <c r="AE1650" s="23">
        <f>IFERROR(AB1650/W1650,"N/M")</f>
        <v>0.19334093880585537</v>
      </c>
      <c r="AF1650" s="14" t="str">
        <f>B1650&amp;"|"&amp;TEXT(E1650,"000")&amp;"|"&amp;TEXT(M1650,"0.0000")</f>
        <v>2017|121|0.7500</v>
      </c>
      <c r="AG1650" s="22" t="str">
        <f>IF(AND(B1650&gt;=2015,B1650&lt;=2024,C1650=19,G1650=41,I1650=2,K1650="A",L1650="RBUP",M1650&gt;=0.5,M1650&lt;=0.85),"IN","OUT")</f>
        <v>IN</v>
      </c>
    </row>
    <row r="1651" spans="1:33">
      <c r="A1651" s="14" t="s">
        <v>187</v>
      </c>
      <c r="B1651" s="16">
        <v>2017</v>
      </c>
      <c r="C1651" s="16">
        <v>19</v>
      </c>
      <c r="D1651" s="14" t="s">
        <v>80</v>
      </c>
      <c r="E1651" s="16">
        <v>121</v>
      </c>
      <c r="F1651" s="14" t="s">
        <v>146</v>
      </c>
      <c r="G1651" s="16">
        <v>41</v>
      </c>
      <c r="H1651" s="14" t="s">
        <v>186</v>
      </c>
      <c r="I1651" s="16">
        <v>2</v>
      </c>
      <c r="J1651" s="14" t="s">
        <v>83</v>
      </c>
      <c r="K1651" s="14" t="s">
        <v>84</v>
      </c>
      <c r="L1651" s="14" t="s">
        <v>85</v>
      </c>
      <c r="M1651" s="23">
        <v>0.8</v>
      </c>
      <c r="N1651" s="16">
        <v>249</v>
      </c>
      <c r="O1651" s="16">
        <v>178</v>
      </c>
      <c r="P1651" s="16">
        <v>67</v>
      </c>
      <c r="Q1651" s="16">
        <v>206</v>
      </c>
      <c r="R1651" s="16">
        <v>70</v>
      </c>
      <c r="S1651" s="14" t="s">
        <v>86</v>
      </c>
      <c r="T1651" s="16">
        <v>28202</v>
      </c>
      <c r="U1651" s="16">
        <v>0</v>
      </c>
      <c r="V1651" s="18">
        <v>14793431</v>
      </c>
      <c r="W1651" s="18">
        <v>1541394</v>
      </c>
      <c r="X1651" s="18">
        <v>997226</v>
      </c>
      <c r="Y1651" s="18">
        <v>0</v>
      </c>
      <c r="Z1651" s="18">
        <v>0</v>
      </c>
      <c r="AA1651" s="18">
        <v>0</v>
      </c>
      <c r="AB1651" s="18">
        <v>527291</v>
      </c>
      <c r="AC1651" s="23">
        <v>0.34</v>
      </c>
      <c r="AD1651" s="14" t="str">
        <f>IF(E1651=113,"Linn","Iowa ex-Linn")</f>
        <v>Iowa ex-Linn</v>
      </c>
      <c r="AE1651" s="23">
        <f>IFERROR(AB1651/W1651,"N/M")</f>
        <v>0.34208709778291596</v>
      </c>
      <c r="AF1651" s="14" t="str">
        <f>B1651&amp;"|"&amp;TEXT(E1651,"000")&amp;"|"&amp;TEXT(M1651,"0.0000")</f>
        <v>2017|121|0.8000</v>
      </c>
      <c r="AG1651" s="22" t="str">
        <f>IF(AND(B1651&gt;=2015,B1651&lt;=2024,C1651=19,G1651=41,I1651=2,K1651="A",L1651="RBUP",M1651&gt;=0.5,M1651&lt;=0.85),"IN","OUT")</f>
        <v>IN</v>
      </c>
    </row>
    <row r="1652" spans="1:33">
      <c r="A1652" s="14" t="s">
        <v>187</v>
      </c>
      <c r="B1652" s="16">
        <v>2017</v>
      </c>
      <c r="C1652" s="16">
        <v>19</v>
      </c>
      <c r="D1652" s="14" t="s">
        <v>80</v>
      </c>
      <c r="E1652" s="16">
        <v>121</v>
      </c>
      <c r="F1652" s="14" t="s">
        <v>146</v>
      </c>
      <c r="G1652" s="16">
        <v>41</v>
      </c>
      <c r="H1652" s="14" t="s">
        <v>186</v>
      </c>
      <c r="I1652" s="16">
        <v>2</v>
      </c>
      <c r="J1652" s="14" t="s">
        <v>83</v>
      </c>
      <c r="K1652" s="14" t="s">
        <v>84</v>
      </c>
      <c r="L1652" s="14" t="s">
        <v>85</v>
      </c>
      <c r="M1652" s="23">
        <v>0.85</v>
      </c>
      <c r="N1652" s="16">
        <v>100</v>
      </c>
      <c r="O1652" s="16">
        <v>66</v>
      </c>
      <c r="P1652" s="16">
        <v>30</v>
      </c>
      <c r="Q1652" s="16">
        <v>84</v>
      </c>
      <c r="R1652" s="16">
        <v>32</v>
      </c>
      <c r="S1652" s="14" t="s">
        <v>86</v>
      </c>
      <c r="T1652" s="16">
        <v>10740</v>
      </c>
      <c r="U1652" s="16">
        <v>0</v>
      </c>
      <c r="V1652" s="18">
        <v>5998669</v>
      </c>
      <c r="W1652" s="18">
        <v>713452</v>
      </c>
      <c r="X1652" s="18">
        <v>354789</v>
      </c>
      <c r="Y1652" s="18">
        <v>0</v>
      </c>
      <c r="Z1652" s="18">
        <v>0</v>
      </c>
      <c r="AA1652" s="18">
        <v>0</v>
      </c>
      <c r="AB1652" s="18">
        <v>381697</v>
      </c>
      <c r="AC1652" s="23">
        <v>0.54</v>
      </c>
      <c r="AD1652" s="14" t="str">
        <f>IF(E1652=113,"Linn","Iowa ex-Linn")</f>
        <v>Iowa ex-Linn</v>
      </c>
      <c r="AE1652" s="23">
        <f>IFERROR(AB1652/W1652,"N/M")</f>
        <v>0.5350002522944781</v>
      </c>
      <c r="AF1652" s="14" t="str">
        <f>B1652&amp;"|"&amp;TEXT(E1652,"000")&amp;"|"&amp;TEXT(M1652,"0.0000")</f>
        <v>2017|121|0.8500</v>
      </c>
      <c r="AG1652" s="22" t="str">
        <f>IF(AND(B1652&gt;=2015,B1652&lt;=2024,C1652=19,G1652=41,I1652=2,K1652="A",L1652="RBUP",M1652&gt;=0.5,M1652&lt;=0.85),"IN","OUT")</f>
        <v>IN</v>
      </c>
    </row>
    <row r="1653" spans="1:33">
      <c r="A1653" s="14" t="s">
        <v>187</v>
      </c>
      <c r="B1653" s="16">
        <v>2017</v>
      </c>
      <c r="C1653" s="16">
        <v>19</v>
      </c>
      <c r="D1653" s="14" t="s">
        <v>80</v>
      </c>
      <c r="E1653" s="16">
        <v>123</v>
      </c>
      <c r="F1653" s="14" t="s">
        <v>147</v>
      </c>
      <c r="G1653" s="16">
        <v>41</v>
      </c>
      <c r="H1653" s="14" t="s">
        <v>186</v>
      </c>
      <c r="I1653" s="16">
        <v>2</v>
      </c>
      <c r="J1653" s="14" t="s">
        <v>83</v>
      </c>
      <c r="K1653" s="14" t="s">
        <v>84</v>
      </c>
      <c r="L1653" s="14" t="s">
        <v>85</v>
      </c>
      <c r="M1653" s="23">
        <v>0.5</v>
      </c>
      <c r="N1653" s="16">
        <v>1</v>
      </c>
      <c r="O1653" s="16">
        <v>1</v>
      </c>
      <c r="P1653" s="16">
        <v>0</v>
      </c>
      <c r="Q1653" s="16">
        <v>1</v>
      </c>
      <c r="R1653" s="16">
        <v>0</v>
      </c>
      <c r="S1653" s="14" t="s">
        <v>86</v>
      </c>
      <c r="T1653" s="16">
        <v>129</v>
      </c>
      <c r="U1653" s="16">
        <v>0</v>
      </c>
      <c r="V1653" s="18">
        <v>50080</v>
      </c>
      <c r="W1653" s="18">
        <v>895</v>
      </c>
      <c r="X1653" s="18">
        <v>716</v>
      </c>
      <c r="Y1653" s="18">
        <v>0</v>
      </c>
      <c r="Z1653" s="18">
        <v>0</v>
      </c>
      <c r="AA1653" s="18">
        <v>0</v>
      </c>
      <c r="AB1653" s="18">
        <v>0</v>
      </c>
      <c r="AC1653" s="23">
        <v>0</v>
      </c>
      <c r="AD1653" s="14" t="str">
        <f>IF(E1653=113,"Linn","Iowa ex-Linn")</f>
        <v>Iowa ex-Linn</v>
      </c>
      <c r="AE1653" s="23">
        <f>IFERROR(AB1653/W1653,"N/M")</f>
        <v>0.0</v>
      </c>
      <c r="AF1653" s="14" t="str">
        <f>B1653&amp;"|"&amp;TEXT(E1653,"000")&amp;"|"&amp;TEXT(M1653,"0.0000")</f>
        <v>2017|123|0.5000</v>
      </c>
      <c r="AG1653" s="22" t="str">
        <f>IF(AND(B1653&gt;=2015,B1653&lt;=2024,C1653=19,G1653=41,I1653=2,K1653="A",L1653="RBUP",M1653&gt;=0.5,M1653&lt;=0.85),"IN","OUT")</f>
        <v>IN</v>
      </c>
    </row>
    <row r="1654" spans="1:33">
      <c r="A1654" s="14" t="s">
        <v>187</v>
      </c>
      <c r="B1654" s="16">
        <v>2017</v>
      </c>
      <c r="C1654" s="16">
        <v>19</v>
      </c>
      <c r="D1654" s="14" t="s">
        <v>80</v>
      </c>
      <c r="E1654" s="16">
        <v>123</v>
      </c>
      <c r="F1654" s="14" t="s">
        <v>147</v>
      </c>
      <c r="G1654" s="16">
        <v>41</v>
      </c>
      <c r="H1654" s="14" t="s">
        <v>186</v>
      </c>
      <c r="I1654" s="16">
        <v>2</v>
      </c>
      <c r="J1654" s="14" t="s">
        <v>83</v>
      </c>
      <c r="K1654" s="14" t="s">
        <v>84</v>
      </c>
      <c r="L1654" s="14" t="s">
        <v>85</v>
      </c>
      <c r="M1654" s="23">
        <v>0.55</v>
      </c>
      <c r="N1654" s="16">
        <v>2</v>
      </c>
      <c r="O1654" s="16">
        <v>2</v>
      </c>
      <c r="P1654" s="16">
        <v>0</v>
      </c>
      <c r="Q1654" s="16">
        <v>2</v>
      </c>
      <c r="R1654" s="16">
        <v>0</v>
      </c>
      <c r="S1654" s="14" t="s">
        <v>86</v>
      </c>
      <c r="T1654" s="16">
        <v>171</v>
      </c>
      <c r="U1654" s="16">
        <v>0</v>
      </c>
      <c r="V1654" s="18">
        <v>70911</v>
      </c>
      <c r="W1654" s="18">
        <v>1505</v>
      </c>
      <c r="X1654" s="18">
        <v>1151</v>
      </c>
      <c r="Y1654" s="18">
        <v>0</v>
      </c>
      <c r="Z1654" s="18">
        <v>0</v>
      </c>
      <c r="AA1654" s="18">
        <v>0</v>
      </c>
      <c r="AB1654" s="18">
        <v>0</v>
      </c>
      <c r="AC1654" s="23">
        <v>0</v>
      </c>
      <c r="AD1654" s="14" t="str">
        <f>IF(E1654=113,"Linn","Iowa ex-Linn")</f>
        <v>Iowa ex-Linn</v>
      </c>
      <c r="AE1654" s="23">
        <f>IFERROR(AB1654/W1654,"N/M")</f>
        <v>0.0</v>
      </c>
      <c r="AF1654" s="14" t="str">
        <f>B1654&amp;"|"&amp;TEXT(E1654,"000")&amp;"|"&amp;TEXT(M1654,"0.0000")</f>
        <v>2017|123|0.5500</v>
      </c>
      <c r="AG1654" s="22" t="str">
        <f>IF(AND(B1654&gt;=2015,B1654&lt;=2024,C1654=19,G1654=41,I1654=2,K1654="A",L1654="RBUP",M1654&gt;=0.5,M1654&lt;=0.85),"IN","OUT")</f>
        <v>IN</v>
      </c>
    </row>
    <row r="1655" spans="1:33">
      <c r="A1655" s="14" t="s">
        <v>187</v>
      </c>
      <c r="B1655" s="16">
        <v>2017</v>
      </c>
      <c r="C1655" s="16">
        <v>19</v>
      </c>
      <c r="D1655" s="14" t="s">
        <v>80</v>
      </c>
      <c r="E1655" s="16">
        <v>123</v>
      </c>
      <c r="F1655" s="14" t="s">
        <v>147</v>
      </c>
      <c r="G1655" s="16">
        <v>41</v>
      </c>
      <c r="H1655" s="14" t="s">
        <v>186</v>
      </c>
      <c r="I1655" s="16">
        <v>2</v>
      </c>
      <c r="J1655" s="14" t="s">
        <v>83</v>
      </c>
      <c r="K1655" s="14" t="s">
        <v>84</v>
      </c>
      <c r="L1655" s="14" t="s">
        <v>85</v>
      </c>
      <c r="M1655" s="23">
        <v>0.6</v>
      </c>
      <c r="N1655" s="16">
        <v>2</v>
      </c>
      <c r="O1655" s="16">
        <v>2</v>
      </c>
      <c r="P1655" s="16">
        <v>0</v>
      </c>
      <c r="Q1655" s="16">
        <v>2</v>
      </c>
      <c r="R1655" s="16">
        <v>0</v>
      </c>
      <c r="S1655" s="14" t="s">
        <v>86</v>
      </c>
      <c r="T1655" s="16">
        <v>191</v>
      </c>
      <c r="U1655" s="16">
        <v>0</v>
      </c>
      <c r="V1655" s="18">
        <v>79620</v>
      </c>
      <c r="W1655" s="18">
        <v>1951</v>
      </c>
      <c r="X1655" s="18">
        <v>1249</v>
      </c>
      <c r="Y1655" s="18">
        <v>0</v>
      </c>
      <c r="Z1655" s="18">
        <v>0</v>
      </c>
      <c r="AA1655" s="18">
        <v>0</v>
      </c>
      <c r="AB1655" s="18">
        <v>0</v>
      </c>
      <c r="AC1655" s="23">
        <v>0</v>
      </c>
      <c r="AD1655" s="14" t="str">
        <f>IF(E1655=113,"Linn","Iowa ex-Linn")</f>
        <v>Iowa ex-Linn</v>
      </c>
      <c r="AE1655" s="23">
        <f>IFERROR(AB1655/W1655,"N/M")</f>
        <v>0.0</v>
      </c>
      <c r="AF1655" s="14" t="str">
        <f>B1655&amp;"|"&amp;TEXT(E1655,"000")&amp;"|"&amp;TEXT(M1655,"0.0000")</f>
        <v>2017|123|0.6000</v>
      </c>
      <c r="AG1655" s="22" t="str">
        <f>IF(AND(B1655&gt;=2015,B1655&lt;=2024,C1655=19,G1655=41,I1655=2,K1655="A",L1655="RBUP",M1655&gt;=0.5,M1655&lt;=0.85),"IN","OUT")</f>
        <v>IN</v>
      </c>
    </row>
    <row r="1656" spans="1:33">
      <c r="A1656" s="14" t="s">
        <v>187</v>
      </c>
      <c r="B1656" s="16">
        <v>2017</v>
      </c>
      <c r="C1656" s="16">
        <v>19</v>
      </c>
      <c r="D1656" s="14" t="s">
        <v>80</v>
      </c>
      <c r="E1656" s="16">
        <v>123</v>
      </c>
      <c r="F1656" s="14" t="s">
        <v>147</v>
      </c>
      <c r="G1656" s="16">
        <v>41</v>
      </c>
      <c r="H1656" s="14" t="s">
        <v>186</v>
      </c>
      <c r="I1656" s="16">
        <v>2</v>
      </c>
      <c r="J1656" s="14" t="s">
        <v>83</v>
      </c>
      <c r="K1656" s="14" t="s">
        <v>84</v>
      </c>
      <c r="L1656" s="14" t="s">
        <v>85</v>
      </c>
      <c r="M1656" s="23">
        <v>0.65</v>
      </c>
      <c r="N1656" s="16">
        <v>17</v>
      </c>
      <c r="O1656" s="16">
        <v>12</v>
      </c>
      <c r="P1656" s="16">
        <v>1</v>
      </c>
      <c r="Q1656" s="16">
        <v>15</v>
      </c>
      <c r="R1656" s="16">
        <v>1</v>
      </c>
      <c r="S1656" s="14" t="s">
        <v>86</v>
      </c>
      <c r="T1656" s="16">
        <v>754</v>
      </c>
      <c r="U1656" s="16">
        <v>0</v>
      </c>
      <c r="V1656" s="18">
        <v>334421</v>
      </c>
      <c r="W1656" s="18">
        <v>15031</v>
      </c>
      <c r="X1656" s="18">
        <v>8500</v>
      </c>
      <c r="Y1656" s="18">
        <v>0</v>
      </c>
      <c r="Z1656" s="18">
        <v>0</v>
      </c>
      <c r="AA1656" s="18">
        <v>0</v>
      </c>
      <c r="AB1656" s="18">
        <v>948</v>
      </c>
      <c r="AC1656" s="23">
        <v>0.06</v>
      </c>
      <c r="AD1656" s="14" t="str">
        <f>IF(E1656=113,"Linn","Iowa ex-Linn")</f>
        <v>Iowa ex-Linn</v>
      </c>
      <c r="AE1656" s="23">
        <f>IFERROR(AB1656/W1656,"N/M")</f>
        <v>0.06306965604417537</v>
      </c>
      <c r="AF1656" s="14" t="str">
        <f>B1656&amp;"|"&amp;TEXT(E1656,"000")&amp;"|"&amp;TEXT(M1656,"0.0000")</f>
        <v>2017|123|0.6500</v>
      </c>
      <c r="AG1656" s="22" t="str">
        <f>IF(AND(B1656&gt;=2015,B1656&lt;=2024,C1656=19,G1656=41,I1656=2,K1656="A",L1656="RBUP",M1656&gt;=0.5,M1656&lt;=0.85),"IN","OUT")</f>
        <v>IN</v>
      </c>
    </row>
    <row r="1657" spans="1:33">
      <c r="A1657" s="14" t="s">
        <v>187</v>
      </c>
      <c r="B1657" s="16">
        <v>2017</v>
      </c>
      <c r="C1657" s="16">
        <v>19</v>
      </c>
      <c r="D1657" s="14" t="s">
        <v>80</v>
      </c>
      <c r="E1657" s="16">
        <v>123</v>
      </c>
      <c r="F1657" s="14" t="s">
        <v>147</v>
      </c>
      <c r="G1657" s="16">
        <v>41</v>
      </c>
      <c r="H1657" s="14" t="s">
        <v>186</v>
      </c>
      <c r="I1657" s="16">
        <v>2</v>
      </c>
      <c r="J1657" s="14" t="s">
        <v>83</v>
      </c>
      <c r="K1657" s="14" t="s">
        <v>84</v>
      </c>
      <c r="L1657" s="14" t="s">
        <v>85</v>
      </c>
      <c r="M1657" s="23">
        <v>0.7</v>
      </c>
      <c r="N1657" s="16">
        <v>63</v>
      </c>
      <c r="O1657" s="16">
        <v>54</v>
      </c>
      <c r="P1657" s="16">
        <v>11</v>
      </c>
      <c r="Q1657" s="16">
        <v>75</v>
      </c>
      <c r="R1657" s="16">
        <v>12</v>
      </c>
      <c r="S1657" s="14" t="s">
        <v>86</v>
      </c>
      <c r="T1657" s="16">
        <v>4981</v>
      </c>
      <c r="U1657" s="16">
        <v>0</v>
      </c>
      <c r="V1657" s="18">
        <v>2324789</v>
      </c>
      <c r="W1657" s="18">
        <v>129979</v>
      </c>
      <c r="X1657" s="18">
        <v>85866</v>
      </c>
      <c r="Y1657" s="18">
        <v>0</v>
      </c>
      <c r="Z1657" s="18">
        <v>0</v>
      </c>
      <c r="AA1657" s="18">
        <v>0</v>
      </c>
      <c r="AB1657" s="18">
        <v>32808</v>
      </c>
      <c r="AC1657" s="23">
        <v>0.25</v>
      </c>
      <c r="AD1657" s="14" t="str">
        <f>IF(E1657=113,"Linn","Iowa ex-Linn")</f>
        <v>Iowa ex-Linn</v>
      </c>
      <c r="AE1657" s="23">
        <f>IFERROR(AB1657/W1657,"N/M")</f>
        <v>0.2524100046930658</v>
      </c>
      <c r="AF1657" s="14" t="str">
        <f>B1657&amp;"|"&amp;TEXT(E1657,"000")&amp;"|"&amp;TEXT(M1657,"0.0000")</f>
        <v>2017|123|0.7000</v>
      </c>
      <c r="AG1657" s="22" t="str">
        <f>IF(AND(B1657&gt;=2015,B1657&lt;=2024,C1657=19,G1657=41,I1657=2,K1657="A",L1657="RBUP",M1657&gt;=0.5,M1657&lt;=0.85),"IN","OUT")</f>
        <v>IN</v>
      </c>
    </row>
    <row r="1658" spans="1:33">
      <c r="A1658" s="14" t="s">
        <v>187</v>
      </c>
      <c r="B1658" s="16">
        <v>2017</v>
      </c>
      <c r="C1658" s="16">
        <v>19</v>
      </c>
      <c r="D1658" s="14" t="s">
        <v>80</v>
      </c>
      <c r="E1658" s="16">
        <v>123</v>
      </c>
      <c r="F1658" s="14" t="s">
        <v>147</v>
      </c>
      <c r="G1658" s="16">
        <v>41</v>
      </c>
      <c r="H1658" s="14" t="s">
        <v>186</v>
      </c>
      <c r="I1658" s="16">
        <v>2</v>
      </c>
      <c r="J1658" s="14" t="s">
        <v>83</v>
      </c>
      <c r="K1658" s="14" t="s">
        <v>84</v>
      </c>
      <c r="L1658" s="14" t="s">
        <v>85</v>
      </c>
      <c r="M1658" s="23">
        <v>0.75</v>
      </c>
      <c r="N1658" s="16">
        <v>246</v>
      </c>
      <c r="O1658" s="16">
        <v>198</v>
      </c>
      <c r="P1658" s="16">
        <v>41</v>
      </c>
      <c r="Q1658" s="16">
        <v>299</v>
      </c>
      <c r="R1658" s="16">
        <v>62</v>
      </c>
      <c r="S1658" s="14" t="s">
        <v>86</v>
      </c>
      <c r="T1658" s="16">
        <v>24429</v>
      </c>
      <c r="U1658" s="16">
        <v>0</v>
      </c>
      <c r="V1658" s="18">
        <v>12910792</v>
      </c>
      <c r="W1658" s="18">
        <v>799201</v>
      </c>
      <c r="X1658" s="18">
        <v>531074</v>
      </c>
      <c r="Y1658" s="18">
        <v>0</v>
      </c>
      <c r="Z1658" s="18">
        <v>0</v>
      </c>
      <c r="AA1658" s="18">
        <v>0</v>
      </c>
      <c r="AB1658" s="18">
        <v>311536</v>
      </c>
      <c r="AC1658" s="23">
        <v>0.39</v>
      </c>
      <c r="AD1658" s="14" t="str">
        <f>IF(E1658=113,"Linn","Iowa ex-Linn")</f>
        <v>Iowa ex-Linn</v>
      </c>
      <c r="AE1658" s="23">
        <f>IFERROR(AB1658/W1658,"N/M")</f>
        <v>0.38980932206040786</v>
      </c>
      <c r="AF1658" s="14" t="str">
        <f>B1658&amp;"|"&amp;TEXT(E1658,"000")&amp;"|"&amp;TEXT(M1658,"0.0000")</f>
        <v>2017|123|0.7500</v>
      </c>
      <c r="AG1658" s="22" t="str">
        <f>IF(AND(B1658&gt;=2015,B1658&lt;=2024,C1658=19,G1658=41,I1658=2,K1658="A",L1658="RBUP",M1658&gt;=0.5,M1658&lt;=0.85),"IN","OUT")</f>
        <v>IN</v>
      </c>
    </row>
    <row r="1659" spans="1:33">
      <c r="A1659" s="14" t="s">
        <v>187</v>
      </c>
      <c r="B1659" s="16">
        <v>2017</v>
      </c>
      <c r="C1659" s="16">
        <v>19</v>
      </c>
      <c r="D1659" s="14" t="s">
        <v>80</v>
      </c>
      <c r="E1659" s="16">
        <v>123</v>
      </c>
      <c r="F1659" s="14" t="s">
        <v>147</v>
      </c>
      <c r="G1659" s="16">
        <v>41</v>
      </c>
      <c r="H1659" s="14" t="s">
        <v>186</v>
      </c>
      <c r="I1659" s="16">
        <v>2</v>
      </c>
      <c r="J1659" s="14" t="s">
        <v>83</v>
      </c>
      <c r="K1659" s="14" t="s">
        <v>84</v>
      </c>
      <c r="L1659" s="14" t="s">
        <v>85</v>
      </c>
      <c r="M1659" s="23">
        <v>0.8</v>
      </c>
      <c r="N1659" s="16">
        <v>361</v>
      </c>
      <c r="O1659" s="16">
        <v>297</v>
      </c>
      <c r="P1659" s="16">
        <v>110</v>
      </c>
      <c r="Q1659" s="16">
        <v>500</v>
      </c>
      <c r="R1659" s="16">
        <v>148</v>
      </c>
      <c r="S1659" s="14" t="s">
        <v>86</v>
      </c>
      <c r="T1659" s="16">
        <v>58713</v>
      </c>
      <c r="U1659" s="16">
        <v>0</v>
      </c>
      <c r="V1659" s="18">
        <v>33853329</v>
      </c>
      <c r="W1659" s="18">
        <v>2613283</v>
      </c>
      <c r="X1659" s="18">
        <v>1574862</v>
      </c>
      <c r="Y1659" s="18">
        <v>0</v>
      </c>
      <c r="Z1659" s="18">
        <v>0</v>
      </c>
      <c r="AA1659" s="18">
        <v>0</v>
      </c>
      <c r="AB1659" s="18">
        <v>1266319</v>
      </c>
      <c r="AC1659" s="23">
        <v>0.48</v>
      </c>
      <c r="AD1659" s="14" t="str">
        <f>IF(E1659=113,"Linn","Iowa ex-Linn")</f>
        <v>Iowa ex-Linn</v>
      </c>
      <c r="AE1659" s="23">
        <f>IFERROR(AB1659/W1659,"N/M")</f>
        <v>0.4845701747571924</v>
      </c>
      <c r="AF1659" s="14" t="str">
        <f>B1659&amp;"|"&amp;TEXT(E1659,"000")&amp;"|"&amp;TEXT(M1659,"0.0000")</f>
        <v>2017|123|0.8000</v>
      </c>
      <c r="AG1659" s="22" t="str">
        <f>IF(AND(B1659&gt;=2015,B1659&lt;=2024,C1659=19,G1659=41,I1659=2,K1659="A",L1659="RBUP",M1659&gt;=0.5,M1659&lt;=0.85),"IN","OUT")</f>
        <v>IN</v>
      </c>
    </row>
    <row r="1660" spans="1:33">
      <c r="A1660" s="14" t="s">
        <v>187</v>
      </c>
      <c r="B1660" s="16">
        <v>2017</v>
      </c>
      <c r="C1660" s="16">
        <v>19</v>
      </c>
      <c r="D1660" s="14" t="s">
        <v>80</v>
      </c>
      <c r="E1660" s="16">
        <v>123</v>
      </c>
      <c r="F1660" s="14" t="s">
        <v>147</v>
      </c>
      <c r="G1660" s="16">
        <v>41</v>
      </c>
      <c r="H1660" s="14" t="s">
        <v>186</v>
      </c>
      <c r="I1660" s="16">
        <v>2</v>
      </c>
      <c r="J1660" s="14" t="s">
        <v>83</v>
      </c>
      <c r="K1660" s="14" t="s">
        <v>84</v>
      </c>
      <c r="L1660" s="14" t="s">
        <v>85</v>
      </c>
      <c r="M1660" s="23">
        <v>0.85</v>
      </c>
      <c r="N1660" s="16">
        <v>186</v>
      </c>
      <c r="O1660" s="16">
        <v>148</v>
      </c>
      <c r="P1660" s="16">
        <v>45</v>
      </c>
      <c r="Q1660" s="16">
        <v>197</v>
      </c>
      <c r="R1660" s="16">
        <v>54</v>
      </c>
      <c r="S1660" s="14" t="s">
        <v>86</v>
      </c>
      <c r="T1660" s="16">
        <v>29484</v>
      </c>
      <c r="U1660" s="16">
        <v>0</v>
      </c>
      <c r="V1660" s="18">
        <v>18267145</v>
      </c>
      <c r="W1660" s="18">
        <v>1569052</v>
      </c>
      <c r="X1660" s="18">
        <v>784269</v>
      </c>
      <c r="Y1660" s="18">
        <v>0</v>
      </c>
      <c r="Z1660" s="18">
        <v>0</v>
      </c>
      <c r="AA1660" s="18">
        <v>0</v>
      </c>
      <c r="AB1660" s="18">
        <v>1139611</v>
      </c>
      <c r="AC1660" s="23">
        <v>0.73</v>
      </c>
      <c r="AD1660" s="14" t="str">
        <f>IF(E1660=113,"Linn","Iowa ex-Linn")</f>
        <v>Iowa ex-Linn</v>
      </c>
      <c r="AE1660" s="23">
        <f>IFERROR(AB1660/W1660,"N/M")</f>
        <v>0.7263054379332233</v>
      </c>
      <c r="AF1660" s="14" t="str">
        <f>B1660&amp;"|"&amp;TEXT(E1660,"000")&amp;"|"&amp;TEXT(M1660,"0.0000")</f>
        <v>2017|123|0.8500</v>
      </c>
      <c r="AG1660" s="22" t="str">
        <f>IF(AND(B1660&gt;=2015,B1660&lt;=2024,C1660=19,G1660=41,I1660=2,K1660="A",L1660="RBUP",M1660&gt;=0.5,M1660&lt;=0.85),"IN","OUT")</f>
        <v>IN</v>
      </c>
    </row>
    <row r="1661" spans="1:33">
      <c r="A1661" s="14" t="s">
        <v>187</v>
      </c>
      <c r="B1661" s="16">
        <v>2017</v>
      </c>
      <c r="C1661" s="16">
        <v>19</v>
      </c>
      <c r="D1661" s="14" t="s">
        <v>80</v>
      </c>
      <c r="E1661" s="16">
        <v>125</v>
      </c>
      <c r="F1661" s="14" t="s">
        <v>148</v>
      </c>
      <c r="G1661" s="16">
        <v>41</v>
      </c>
      <c r="H1661" s="14" t="s">
        <v>186</v>
      </c>
      <c r="I1661" s="16">
        <v>2</v>
      </c>
      <c r="J1661" s="14" t="s">
        <v>83</v>
      </c>
      <c r="K1661" s="14" t="s">
        <v>84</v>
      </c>
      <c r="L1661" s="14" t="s">
        <v>85</v>
      </c>
      <c r="M1661" s="23">
        <v>0.5</v>
      </c>
      <c r="N1661" s="16">
        <v>1</v>
      </c>
      <c r="O1661" s="16">
        <v>1</v>
      </c>
      <c r="P1661" s="16">
        <v>0</v>
      </c>
      <c r="Q1661" s="16">
        <v>2</v>
      </c>
      <c r="R1661" s="16">
        <v>0</v>
      </c>
      <c r="S1661" s="14" t="s">
        <v>86</v>
      </c>
      <c r="T1661" s="16">
        <v>31</v>
      </c>
      <c r="U1661" s="16">
        <v>0</v>
      </c>
      <c r="V1661" s="18">
        <v>10990</v>
      </c>
      <c r="W1661" s="18">
        <v>634</v>
      </c>
      <c r="X1661" s="18">
        <v>425</v>
      </c>
      <c r="Y1661" s="18">
        <v>0</v>
      </c>
      <c r="Z1661" s="18">
        <v>0</v>
      </c>
      <c r="AA1661" s="18">
        <v>0</v>
      </c>
      <c r="AB1661" s="18">
        <v>0</v>
      </c>
      <c r="AC1661" s="23">
        <v>0</v>
      </c>
      <c r="AD1661" s="14" t="str">
        <f>IF(E1661=113,"Linn","Iowa ex-Linn")</f>
        <v>Iowa ex-Linn</v>
      </c>
      <c r="AE1661" s="23">
        <f>IFERROR(AB1661/W1661,"N/M")</f>
        <v>0.0</v>
      </c>
      <c r="AF1661" s="14" t="str">
        <f>B1661&amp;"|"&amp;TEXT(E1661,"000")&amp;"|"&amp;TEXT(M1661,"0.0000")</f>
        <v>2017|125|0.5000</v>
      </c>
      <c r="AG1661" s="22" t="str">
        <f>IF(AND(B1661&gt;=2015,B1661&lt;=2024,C1661=19,G1661=41,I1661=2,K1661="A",L1661="RBUP",M1661&gt;=0.5,M1661&lt;=0.85),"IN","OUT")</f>
        <v>IN</v>
      </c>
    </row>
    <row r="1662" spans="1:33">
      <c r="A1662" s="14" t="s">
        <v>187</v>
      </c>
      <c r="B1662" s="16">
        <v>2017</v>
      </c>
      <c r="C1662" s="16">
        <v>19</v>
      </c>
      <c r="D1662" s="14" t="s">
        <v>80</v>
      </c>
      <c r="E1662" s="16">
        <v>125</v>
      </c>
      <c r="F1662" s="14" t="s">
        <v>148</v>
      </c>
      <c r="G1662" s="16">
        <v>41</v>
      </c>
      <c r="H1662" s="14" t="s">
        <v>186</v>
      </c>
      <c r="I1662" s="16">
        <v>2</v>
      </c>
      <c r="J1662" s="14" t="s">
        <v>83</v>
      </c>
      <c r="K1662" s="14" t="s">
        <v>84</v>
      </c>
      <c r="L1662" s="14" t="s">
        <v>85</v>
      </c>
      <c r="M1662" s="23">
        <v>0.55</v>
      </c>
      <c r="N1662" s="16">
        <v>1</v>
      </c>
      <c r="O1662" s="16">
        <v>1</v>
      </c>
      <c r="P1662" s="16">
        <v>0</v>
      </c>
      <c r="Q1662" s="16">
        <v>1</v>
      </c>
      <c r="R1662" s="16">
        <v>0</v>
      </c>
      <c r="S1662" s="14" t="s">
        <v>86</v>
      </c>
      <c r="T1662" s="16">
        <v>90</v>
      </c>
      <c r="U1662" s="16">
        <v>0</v>
      </c>
      <c r="V1662" s="18">
        <v>29663</v>
      </c>
      <c r="W1662" s="18">
        <v>992</v>
      </c>
      <c r="X1662" s="18">
        <v>635</v>
      </c>
      <c r="Y1662" s="18">
        <v>0</v>
      </c>
      <c r="Z1662" s="18">
        <v>0</v>
      </c>
      <c r="AA1662" s="18">
        <v>0</v>
      </c>
      <c r="AB1662" s="18">
        <v>0</v>
      </c>
      <c r="AC1662" s="23">
        <v>0</v>
      </c>
      <c r="AD1662" s="14" t="str">
        <f>IF(E1662=113,"Linn","Iowa ex-Linn")</f>
        <v>Iowa ex-Linn</v>
      </c>
      <c r="AE1662" s="23">
        <f>IFERROR(AB1662/W1662,"N/M")</f>
        <v>0.0</v>
      </c>
      <c r="AF1662" s="14" t="str">
        <f>B1662&amp;"|"&amp;TEXT(E1662,"000")&amp;"|"&amp;TEXT(M1662,"0.0000")</f>
        <v>2017|125|0.5500</v>
      </c>
      <c r="AG1662" s="22" t="str">
        <f>IF(AND(B1662&gt;=2015,B1662&lt;=2024,C1662=19,G1662=41,I1662=2,K1662="A",L1662="RBUP",M1662&gt;=0.5,M1662&lt;=0.85),"IN","OUT")</f>
        <v>IN</v>
      </c>
    </row>
    <row r="1663" spans="1:33">
      <c r="A1663" s="14" t="s">
        <v>187</v>
      </c>
      <c r="B1663" s="16">
        <v>2017</v>
      </c>
      <c r="C1663" s="16">
        <v>19</v>
      </c>
      <c r="D1663" s="14" t="s">
        <v>80</v>
      </c>
      <c r="E1663" s="16">
        <v>125</v>
      </c>
      <c r="F1663" s="14" t="s">
        <v>148</v>
      </c>
      <c r="G1663" s="16">
        <v>41</v>
      </c>
      <c r="H1663" s="14" t="s">
        <v>186</v>
      </c>
      <c r="I1663" s="16">
        <v>2</v>
      </c>
      <c r="J1663" s="14" t="s">
        <v>83</v>
      </c>
      <c r="K1663" s="14" t="s">
        <v>84</v>
      </c>
      <c r="L1663" s="14" t="s">
        <v>85</v>
      </c>
      <c r="M1663" s="23">
        <v>0.6</v>
      </c>
      <c r="N1663" s="16">
        <v>3</v>
      </c>
      <c r="O1663" s="16">
        <v>2</v>
      </c>
      <c r="P1663" s="16">
        <v>0</v>
      </c>
      <c r="Q1663" s="16">
        <v>3</v>
      </c>
      <c r="R1663" s="16">
        <v>0</v>
      </c>
      <c r="S1663" s="14" t="s">
        <v>86</v>
      </c>
      <c r="T1663" s="16">
        <v>97</v>
      </c>
      <c r="U1663" s="16">
        <v>0</v>
      </c>
      <c r="V1663" s="18">
        <v>54585</v>
      </c>
      <c r="W1663" s="18">
        <v>3312</v>
      </c>
      <c r="X1663" s="18">
        <v>2120</v>
      </c>
      <c r="Y1663" s="18">
        <v>0</v>
      </c>
      <c r="Z1663" s="18">
        <v>0</v>
      </c>
      <c r="AA1663" s="18">
        <v>0</v>
      </c>
      <c r="AB1663" s="18">
        <v>0</v>
      </c>
      <c r="AC1663" s="23">
        <v>0</v>
      </c>
      <c r="AD1663" s="14" t="str">
        <f>IF(E1663=113,"Linn","Iowa ex-Linn")</f>
        <v>Iowa ex-Linn</v>
      </c>
      <c r="AE1663" s="23">
        <f>IFERROR(AB1663/W1663,"N/M")</f>
        <v>0.0</v>
      </c>
      <c r="AF1663" s="14" t="str">
        <f>B1663&amp;"|"&amp;TEXT(E1663,"000")&amp;"|"&amp;TEXT(M1663,"0.0000")</f>
        <v>2017|125|0.6000</v>
      </c>
      <c r="AG1663" s="22" t="str">
        <f>IF(AND(B1663&gt;=2015,B1663&lt;=2024,C1663=19,G1663=41,I1663=2,K1663="A",L1663="RBUP",M1663&gt;=0.5,M1663&lt;=0.85),"IN","OUT")</f>
        <v>IN</v>
      </c>
    </row>
    <row r="1664" spans="1:33">
      <c r="A1664" s="14" t="s">
        <v>187</v>
      </c>
      <c r="B1664" s="16">
        <v>2017</v>
      </c>
      <c r="C1664" s="16">
        <v>19</v>
      </c>
      <c r="D1664" s="14" t="s">
        <v>80</v>
      </c>
      <c r="E1664" s="16">
        <v>125</v>
      </c>
      <c r="F1664" s="14" t="s">
        <v>148</v>
      </c>
      <c r="G1664" s="16">
        <v>41</v>
      </c>
      <c r="H1664" s="14" t="s">
        <v>186</v>
      </c>
      <c r="I1664" s="16">
        <v>2</v>
      </c>
      <c r="J1664" s="14" t="s">
        <v>83</v>
      </c>
      <c r="K1664" s="14" t="s">
        <v>84</v>
      </c>
      <c r="L1664" s="14" t="s">
        <v>85</v>
      </c>
      <c r="M1664" s="23">
        <v>0.65</v>
      </c>
      <c r="N1664" s="16">
        <v>20</v>
      </c>
      <c r="O1664" s="16">
        <v>14</v>
      </c>
      <c r="P1664" s="16">
        <v>0</v>
      </c>
      <c r="Q1664" s="16">
        <v>19</v>
      </c>
      <c r="R1664" s="16">
        <v>0</v>
      </c>
      <c r="S1664" s="14" t="s">
        <v>86</v>
      </c>
      <c r="T1664" s="16">
        <v>983</v>
      </c>
      <c r="U1664" s="16">
        <v>0</v>
      </c>
      <c r="V1664" s="18">
        <v>386701</v>
      </c>
      <c r="W1664" s="18">
        <v>28156</v>
      </c>
      <c r="X1664" s="18">
        <v>18437</v>
      </c>
      <c r="Y1664" s="18">
        <v>0</v>
      </c>
      <c r="Z1664" s="18">
        <v>0</v>
      </c>
      <c r="AA1664" s="18">
        <v>0</v>
      </c>
      <c r="AB1664" s="18">
        <v>0</v>
      </c>
      <c r="AC1664" s="23">
        <v>0</v>
      </c>
      <c r="AD1664" s="14" t="str">
        <f>IF(E1664=113,"Linn","Iowa ex-Linn")</f>
        <v>Iowa ex-Linn</v>
      </c>
      <c r="AE1664" s="23">
        <f>IFERROR(AB1664/W1664,"N/M")</f>
        <v>0.0</v>
      </c>
      <c r="AF1664" s="14" t="str">
        <f>B1664&amp;"|"&amp;TEXT(E1664,"000")&amp;"|"&amp;TEXT(M1664,"0.0000")</f>
        <v>2017|125|0.6500</v>
      </c>
      <c r="AG1664" s="22" t="str">
        <f>IF(AND(B1664&gt;=2015,B1664&lt;=2024,C1664=19,G1664=41,I1664=2,K1664="A",L1664="RBUP",M1664&gt;=0.5,M1664&lt;=0.85),"IN","OUT")</f>
        <v>IN</v>
      </c>
    </row>
    <row r="1665" spans="1:33">
      <c r="A1665" s="14" t="s">
        <v>187</v>
      </c>
      <c r="B1665" s="16">
        <v>2017</v>
      </c>
      <c r="C1665" s="16">
        <v>19</v>
      </c>
      <c r="D1665" s="14" t="s">
        <v>80</v>
      </c>
      <c r="E1665" s="16">
        <v>125</v>
      </c>
      <c r="F1665" s="14" t="s">
        <v>148</v>
      </c>
      <c r="G1665" s="16">
        <v>41</v>
      </c>
      <c r="H1665" s="14" t="s">
        <v>186</v>
      </c>
      <c r="I1665" s="16">
        <v>2</v>
      </c>
      <c r="J1665" s="14" t="s">
        <v>83</v>
      </c>
      <c r="K1665" s="14" t="s">
        <v>84</v>
      </c>
      <c r="L1665" s="14" t="s">
        <v>85</v>
      </c>
      <c r="M1665" s="23">
        <v>0.7</v>
      </c>
      <c r="N1665" s="16">
        <v>75</v>
      </c>
      <c r="O1665" s="16">
        <v>54</v>
      </c>
      <c r="P1665" s="16">
        <v>9</v>
      </c>
      <c r="Q1665" s="16">
        <v>88</v>
      </c>
      <c r="R1665" s="16">
        <v>11</v>
      </c>
      <c r="S1665" s="14" t="s">
        <v>86</v>
      </c>
      <c r="T1665" s="16">
        <v>5150</v>
      </c>
      <c r="U1665" s="16">
        <v>0</v>
      </c>
      <c r="V1665" s="18">
        <v>2327945</v>
      </c>
      <c r="W1665" s="18">
        <v>215900</v>
      </c>
      <c r="X1665" s="18">
        <v>141618</v>
      </c>
      <c r="Y1665" s="18">
        <v>0</v>
      </c>
      <c r="Z1665" s="18">
        <v>0</v>
      </c>
      <c r="AA1665" s="18">
        <v>0</v>
      </c>
      <c r="AB1665" s="18">
        <v>34415</v>
      </c>
      <c r="AC1665" s="23">
        <v>0.16</v>
      </c>
      <c r="AD1665" s="14" t="str">
        <f>IF(E1665=113,"Linn","Iowa ex-Linn")</f>
        <v>Iowa ex-Linn</v>
      </c>
      <c r="AE1665" s="23">
        <f>IFERROR(AB1665/W1665,"N/M")</f>
        <v>0.1594025011579435</v>
      </c>
      <c r="AF1665" s="14" t="str">
        <f>B1665&amp;"|"&amp;TEXT(E1665,"000")&amp;"|"&amp;TEXT(M1665,"0.0000")</f>
        <v>2017|125|0.7000</v>
      </c>
      <c r="AG1665" s="22" t="str">
        <f>IF(AND(B1665&gt;=2015,B1665&lt;=2024,C1665=19,G1665=41,I1665=2,K1665="A",L1665="RBUP",M1665&gt;=0.5,M1665&lt;=0.85),"IN","OUT")</f>
        <v>IN</v>
      </c>
    </row>
    <row r="1666" spans="1:33">
      <c r="A1666" s="14" t="s">
        <v>187</v>
      </c>
      <c r="B1666" s="16">
        <v>2017</v>
      </c>
      <c r="C1666" s="16">
        <v>19</v>
      </c>
      <c r="D1666" s="14" t="s">
        <v>80</v>
      </c>
      <c r="E1666" s="16">
        <v>125</v>
      </c>
      <c r="F1666" s="14" t="s">
        <v>148</v>
      </c>
      <c r="G1666" s="16">
        <v>41</v>
      </c>
      <c r="H1666" s="14" t="s">
        <v>186</v>
      </c>
      <c r="I1666" s="16">
        <v>2</v>
      </c>
      <c r="J1666" s="14" t="s">
        <v>83</v>
      </c>
      <c r="K1666" s="14" t="s">
        <v>84</v>
      </c>
      <c r="L1666" s="14" t="s">
        <v>85</v>
      </c>
      <c r="M1666" s="23">
        <v>0.75</v>
      </c>
      <c r="N1666" s="16">
        <v>216</v>
      </c>
      <c r="O1666" s="16">
        <v>169</v>
      </c>
      <c r="P1666" s="16">
        <v>45</v>
      </c>
      <c r="Q1666" s="16">
        <v>245</v>
      </c>
      <c r="R1666" s="16">
        <v>55</v>
      </c>
      <c r="S1666" s="14" t="s">
        <v>86</v>
      </c>
      <c r="T1666" s="16">
        <v>18265</v>
      </c>
      <c r="U1666" s="16">
        <v>0</v>
      </c>
      <c r="V1666" s="18">
        <v>9005146</v>
      </c>
      <c r="W1666" s="18">
        <v>840452</v>
      </c>
      <c r="X1666" s="18">
        <v>561677</v>
      </c>
      <c r="Y1666" s="18">
        <v>0</v>
      </c>
      <c r="Z1666" s="18">
        <v>0</v>
      </c>
      <c r="AA1666" s="18">
        <v>0</v>
      </c>
      <c r="AB1666" s="18">
        <v>282057</v>
      </c>
      <c r="AC1666" s="23">
        <v>0.34</v>
      </c>
      <c r="AD1666" s="14" t="str">
        <f>IF(E1666=113,"Linn","Iowa ex-Linn")</f>
        <v>Iowa ex-Linn</v>
      </c>
      <c r="AE1666" s="23">
        <f>IFERROR(AB1666/W1666,"N/M")</f>
        <v>0.33560155725728535</v>
      </c>
      <c r="AF1666" s="14" t="str">
        <f>B1666&amp;"|"&amp;TEXT(E1666,"000")&amp;"|"&amp;TEXT(M1666,"0.0000")</f>
        <v>2017|125|0.7500</v>
      </c>
      <c r="AG1666" s="22" t="str">
        <f>IF(AND(B1666&gt;=2015,B1666&lt;=2024,C1666=19,G1666=41,I1666=2,K1666="A",L1666="RBUP",M1666&gt;=0.5,M1666&lt;=0.85),"IN","OUT")</f>
        <v>IN</v>
      </c>
    </row>
    <row r="1667" spans="1:33">
      <c r="A1667" s="14" t="s">
        <v>187</v>
      </c>
      <c r="B1667" s="16">
        <v>2017</v>
      </c>
      <c r="C1667" s="16">
        <v>19</v>
      </c>
      <c r="D1667" s="14" t="s">
        <v>80</v>
      </c>
      <c r="E1667" s="16">
        <v>125</v>
      </c>
      <c r="F1667" s="14" t="s">
        <v>148</v>
      </c>
      <c r="G1667" s="16">
        <v>41</v>
      </c>
      <c r="H1667" s="14" t="s">
        <v>186</v>
      </c>
      <c r="I1667" s="16">
        <v>2</v>
      </c>
      <c r="J1667" s="14" t="s">
        <v>83</v>
      </c>
      <c r="K1667" s="14" t="s">
        <v>84</v>
      </c>
      <c r="L1667" s="14" t="s">
        <v>85</v>
      </c>
      <c r="M1667" s="23">
        <v>0.8</v>
      </c>
      <c r="N1667" s="16">
        <v>243</v>
      </c>
      <c r="O1667" s="16">
        <v>184</v>
      </c>
      <c r="P1667" s="16">
        <v>41</v>
      </c>
      <c r="Q1667" s="16">
        <v>248</v>
      </c>
      <c r="R1667" s="16">
        <v>52</v>
      </c>
      <c r="S1667" s="14" t="s">
        <v>86</v>
      </c>
      <c r="T1667" s="16">
        <v>31877</v>
      </c>
      <c r="U1667" s="16">
        <v>0</v>
      </c>
      <c r="V1667" s="18">
        <v>16586370</v>
      </c>
      <c r="W1667" s="18">
        <v>1746813</v>
      </c>
      <c r="X1667" s="18">
        <v>1100527</v>
      </c>
      <c r="Y1667" s="18">
        <v>0</v>
      </c>
      <c r="Z1667" s="18">
        <v>0</v>
      </c>
      <c r="AA1667" s="18">
        <v>0</v>
      </c>
      <c r="AB1667" s="18">
        <v>549285</v>
      </c>
      <c r="AC1667" s="23">
        <v>0.31</v>
      </c>
      <c r="AD1667" s="14" t="str">
        <f>IF(E1667=113,"Linn","Iowa ex-Linn")</f>
        <v>Iowa ex-Linn</v>
      </c>
      <c r="AE1667" s="23">
        <f>IFERROR(AB1667/W1667,"N/M")</f>
        <v>0.31444980086591984</v>
      </c>
      <c r="AF1667" s="14" t="str">
        <f>B1667&amp;"|"&amp;TEXT(E1667,"000")&amp;"|"&amp;TEXT(M1667,"0.0000")</f>
        <v>2017|125|0.8000</v>
      </c>
      <c r="AG1667" s="22" t="str">
        <f>IF(AND(B1667&gt;=2015,B1667&lt;=2024,C1667=19,G1667=41,I1667=2,K1667="A",L1667="RBUP",M1667&gt;=0.5,M1667&lt;=0.85),"IN","OUT")</f>
        <v>IN</v>
      </c>
    </row>
    <row r="1668" spans="1:33">
      <c r="A1668" s="14" t="s">
        <v>187</v>
      </c>
      <c r="B1668" s="16">
        <v>2017</v>
      </c>
      <c r="C1668" s="16">
        <v>19</v>
      </c>
      <c r="D1668" s="14" t="s">
        <v>80</v>
      </c>
      <c r="E1668" s="16">
        <v>125</v>
      </c>
      <c r="F1668" s="14" t="s">
        <v>148</v>
      </c>
      <c r="G1668" s="16">
        <v>41</v>
      </c>
      <c r="H1668" s="14" t="s">
        <v>186</v>
      </c>
      <c r="I1668" s="16">
        <v>2</v>
      </c>
      <c r="J1668" s="14" t="s">
        <v>83</v>
      </c>
      <c r="K1668" s="14" t="s">
        <v>84</v>
      </c>
      <c r="L1668" s="14" t="s">
        <v>85</v>
      </c>
      <c r="M1668" s="23">
        <v>0.85</v>
      </c>
      <c r="N1668" s="16">
        <v>64</v>
      </c>
      <c r="O1668" s="16">
        <v>45</v>
      </c>
      <c r="P1668" s="16">
        <v>9</v>
      </c>
      <c r="Q1668" s="16">
        <v>60</v>
      </c>
      <c r="R1668" s="16">
        <v>14</v>
      </c>
      <c r="S1668" s="14" t="s">
        <v>86</v>
      </c>
      <c r="T1668" s="16">
        <v>9437</v>
      </c>
      <c r="U1668" s="16">
        <v>0</v>
      </c>
      <c r="V1668" s="18">
        <v>5484491</v>
      </c>
      <c r="W1668" s="18">
        <v>695587</v>
      </c>
      <c r="X1668" s="18">
        <v>345109</v>
      </c>
      <c r="Y1668" s="18">
        <v>0</v>
      </c>
      <c r="Z1668" s="18">
        <v>0</v>
      </c>
      <c r="AA1668" s="18">
        <v>0</v>
      </c>
      <c r="AB1668" s="18">
        <v>149409</v>
      </c>
      <c r="AC1668" s="23">
        <v>0.21</v>
      </c>
      <c r="AD1668" s="14" t="str">
        <f>IF(E1668=113,"Linn","Iowa ex-Linn")</f>
        <v>Iowa ex-Linn</v>
      </c>
      <c r="AE1668" s="23">
        <f>IFERROR(AB1668/W1668,"N/M")</f>
        <v>0.2147955611591361</v>
      </c>
      <c r="AF1668" s="14" t="str">
        <f>B1668&amp;"|"&amp;TEXT(E1668,"000")&amp;"|"&amp;TEXT(M1668,"0.0000")</f>
        <v>2017|125|0.8500</v>
      </c>
      <c r="AG1668" s="22" t="str">
        <f>IF(AND(B1668&gt;=2015,B1668&lt;=2024,C1668=19,G1668=41,I1668=2,K1668="A",L1668="RBUP",M1668&gt;=0.5,M1668&lt;=0.85),"IN","OUT")</f>
        <v>IN</v>
      </c>
    </row>
    <row r="1669" spans="1:33">
      <c r="A1669" s="14" t="s">
        <v>187</v>
      </c>
      <c r="B1669" s="16">
        <v>2017</v>
      </c>
      <c r="C1669" s="16">
        <v>19</v>
      </c>
      <c r="D1669" s="14" t="s">
        <v>80</v>
      </c>
      <c r="E1669" s="16">
        <v>127</v>
      </c>
      <c r="F1669" s="14" t="s">
        <v>149</v>
      </c>
      <c r="G1669" s="16">
        <v>41</v>
      </c>
      <c r="H1669" s="14" t="s">
        <v>186</v>
      </c>
      <c r="I1669" s="16">
        <v>2</v>
      </c>
      <c r="J1669" s="14" t="s">
        <v>83</v>
      </c>
      <c r="K1669" s="14" t="s">
        <v>84</v>
      </c>
      <c r="L1669" s="14" t="s">
        <v>85</v>
      </c>
      <c r="M1669" s="23">
        <v>0.5</v>
      </c>
      <c r="N1669" s="16">
        <v>1</v>
      </c>
      <c r="O1669" s="16">
        <v>0</v>
      </c>
      <c r="P1669" s="16">
        <v>0</v>
      </c>
      <c r="Q1669" s="16">
        <v>0</v>
      </c>
      <c r="R1669" s="16">
        <v>0</v>
      </c>
      <c r="S1669" s="14" t="s">
        <v>86</v>
      </c>
      <c r="T1669" s="16">
        <v>0</v>
      </c>
      <c r="U1669" s="16">
        <v>0</v>
      </c>
      <c r="V1669" s="18">
        <v>0</v>
      </c>
      <c r="W1669" s="18">
        <v>0</v>
      </c>
      <c r="X1669" s="18">
        <v>0</v>
      </c>
      <c r="Y1669" s="18">
        <v>0</v>
      </c>
      <c r="Z1669" s="18">
        <v>0</v>
      </c>
      <c r="AA1669" s="18">
        <v>0</v>
      </c>
      <c r="AB1669" s="18">
        <v>0</v>
      </c>
      <c r="AC1669" s="23">
        <v>0</v>
      </c>
      <c r="AD1669" s="14" t="str">
        <f>IF(E1669=113,"Linn","Iowa ex-Linn")</f>
        <v>Iowa ex-Linn</v>
      </c>
      <c r="AE1669" s="23" t="str">
        <f>IFERROR(AB1669/W1669,"N/M")</f>
        <v>N/M</v>
      </c>
      <c r="AF1669" s="14" t="str">
        <f>B1669&amp;"|"&amp;TEXT(E1669,"000")&amp;"|"&amp;TEXT(M1669,"0.0000")</f>
        <v>2017|127|0.5000</v>
      </c>
      <c r="AG1669" s="22" t="str">
        <f>IF(AND(B1669&gt;=2015,B1669&lt;=2024,C1669=19,G1669=41,I1669=2,K1669="A",L1669="RBUP",M1669&gt;=0.5,M1669&lt;=0.85),"IN","OUT")</f>
        <v>IN</v>
      </c>
    </row>
    <row r="1670" spans="1:33">
      <c r="A1670" s="14" t="s">
        <v>187</v>
      </c>
      <c r="B1670" s="16">
        <v>2017</v>
      </c>
      <c r="C1670" s="16">
        <v>19</v>
      </c>
      <c r="D1670" s="14" t="s">
        <v>80</v>
      </c>
      <c r="E1670" s="16">
        <v>127</v>
      </c>
      <c r="F1670" s="14" t="s">
        <v>149</v>
      </c>
      <c r="G1670" s="16">
        <v>41</v>
      </c>
      <c r="H1670" s="14" t="s">
        <v>186</v>
      </c>
      <c r="I1670" s="16">
        <v>2</v>
      </c>
      <c r="J1670" s="14" t="s">
        <v>83</v>
      </c>
      <c r="K1670" s="14" t="s">
        <v>84</v>
      </c>
      <c r="L1670" s="14" t="s">
        <v>85</v>
      </c>
      <c r="M1670" s="23">
        <v>0.6</v>
      </c>
      <c r="N1670" s="16">
        <v>3</v>
      </c>
      <c r="O1670" s="16">
        <v>3</v>
      </c>
      <c r="P1670" s="16">
        <v>0</v>
      </c>
      <c r="Q1670" s="16">
        <v>3</v>
      </c>
      <c r="R1670" s="16">
        <v>0</v>
      </c>
      <c r="S1670" s="14" t="s">
        <v>86</v>
      </c>
      <c r="T1670" s="16">
        <v>2739</v>
      </c>
      <c r="U1670" s="16">
        <v>0</v>
      </c>
      <c r="V1670" s="18">
        <v>1417182</v>
      </c>
      <c r="W1670" s="18">
        <v>9363</v>
      </c>
      <c r="X1670" s="18">
        <v>7462</v>
      </c>
      <c r="Y1670" s="18">
        <v>0</v>
      </c>
      <c r="Z1670" s="18">
        <v>0</v>
      </c>
      <c r="AA1670" s="18">
        <v>0</v>
      </c>
      <c r="AB1670" s="18">
        <v>0</v>
      </c>
      <c r="AC1670" s="23">
        <v>0</v>
      </c>
      <c r="AD1670" s="14" t="str">
        <f>IF(E1670=113,"Linn","Iowa ex-Linn")</f>
        <v>Iowa ex-Linn</v>
      </c>
      <c r="AE1670" s="23">
        <f>IFERROR(AB1670/W1670,"N/M")</f>
        <v>0.0</v>
      </c>
      <c r="AF1670" s="14" t="str">
        <f>B1670&amp;"|"&amp;TEXT(E1670,"000")&amp;"|"&amp;TEXT(M1670,"0.0000")</f>
        <v>2017|127|0.6000</v>
      </c>
      <c r="AG1670" s="22" t="str">
        <f>IF(AND(B1670&gt;=2015,B1670&lt;=2024,C1670=19,G1670=41,I1670=2,K1670="A",L1670="RBUP",M1670&gt;=0.5,M1670&lt;=0.85),"IN","OUT")</f>
        <v>IN</v>
      </c>
    </row>
    <row r="1671" spans="1:33">
      <c r="A1671" s="14" t="s">
        <v>187</v>
      </c>
      <c r="B1671" s="16">
        <v>2017</v>
      </c>
      <c r="C1671" s="16">
        <v>19</v>
      </c>
      <c r="D1671" s="14" t="s">
        <v>80</v>
      </c>
      <c r="E1671" s="16">
        <v>127</v>
      </c>
      <c r="F1671" s="14" t="s">
        <v>149</v>
      </c>
      <c r="G1671" s="16">
        <v>41</v>
      </c>
      <c r="H1671" s="14" t="s">
        <v>186</v>
      </c>
      <c r="I1671" s="16">
        <v>2</v>
      </c>
      <c r="J1671" s="14" t="s">
        <v>83</v>
      </c>
      <c r="K1671" s="14" t="s">
        <v>84</v>
      </c>
      <c r="L1671" s="14" t="s">
        <v>85</v>
      </c>
      <c r="M1671" s="23">
        <v>0.65</v>
      </c>
      <c r="N1671" s="16">
        <v>6</v>
      </c>
      <c r="O1671" s="16">
        <v>5</v>
      </c>
      <c r="P1671" s="16">
        <v>0</v>
      </c>
      <c r="Q1671" s="16">
        <v>7</v>
      </c>
      <c r="R1671" s="16">
        <v>0</v>
      </c>
      <c r="S1671" s="14" t="s">
        <v>86</v>
      </c>
      <c r="T1671" s="16">
        <v>436</v>
      </c>
      <c r="U1671" s="16">
        <v>0</v>
      </c>
      <c r="V1671" s="18">
        <v>212149</v>
      </c>
      <c r="W1671" s="18">
        <v>2490</v>
      </c>
      <c r="X1671" s="18">
        <v>1561</v>
      </c>
      <c r="Y1671" s="18">
        <v>0</v>
      </c>
      <c r="Z1671" s="18">
        <v>0</v>
      </c>
      <c r="AA1671" s="18">
        <v>0</v>
      </c>
      <c r="AB1671" s="18">
        <v>0</v>
      </c>
      <c r="AC1671" s="23">
        <v>0</v>
      </c>
      <c r="AD1671" s="14" t="str">
        <f>IF(E1671=113,"Linn","Iowa ex-Linn")</f>
        <v>Iowa ex-Linn</v>
      </c>
      <c r="AE1671" s="23">
        <f>IFERROR(AB1671/W1671,"N/M")</f>
        <v>0.0</v>
      </c>
      <c r="AF1671" s="14" t="str">
        <f>B1671&amp;"|"&amp;TEXT(E1671,"000")&amp;"|"&amp;TEXT(M1671,"0.0000")</f>
        <v>2017|127|0.6500</v>
      </c>
      <c r="AG1671" s="22" t="str">
        <f>IF(AND(B1671&gt;=2015,B1671&lt;=2024,C1671=19,G1671=41,I1671=2,K1671="A",L1671="RBUP",M1671&gt;=0.5,M1671&lt;=0.85),"IN","OUT")</f>
        <v>IN</v>
      </c>
    </row>
    <row r="1672" spans="1:33">
      <c r="A1672" s="14" t="s">
        <v>187</v>
      </c>
      <c r="B1672" s="16">
        <v>2017</v>
      </c>
      <c r="C1672" s="16">
        <v>19</v>
      </c>
      <c r="D1672" s="14" t="s">
        <v>80</v>
      </c>
      <c r="E1672" s="16">
        <v>127</v>
      </c>
      <c r="F1672" s="14" t="s">
        <v>149</v>
      </c>
      <c r="G1672" s="16">
        <v>41</v>
      </c>
      <c r="H1672" s="14" t="s">
        <v>186</v>
      </c>
      <c r="I1672" s="16">
        <v>2</v>
      </c>
      <c r="J1672" s="14" t="s">
        <v>83</v>
      </c>
      <c r="K1672" s="14" t="s">
        <v>84</v>
      </c>
      <c r="L1672" s="14" t="s">
        <v>85</v>
      </c>
      <c r="M1672" s="23">
        <v>0.7</v>
      </c>
      <c r="N1672" s="16">
        <v>32</v>
      </c>
      <c r="O1672" s="16">
        <v>25</v>
      </c>
      <c r="P1672" s="16">
        <v>0</v>
      </c>
      <c r="Q1672" s="16">
        <v>35</v>
      </c>
      <c r="R1672" s="16">
        <v>0</v>
      </c>
      <c r="S1672" s="14" t="s">
        <v>86</v>
      </c>
      <c r="T1672" s="16">
        <v>3466</v>
      </c>
      <c r="U1672" s="16">
        <v>0</v>
      </c>
      <c r="V1672" s="18">
        <v>1888644</v>
      </c>
      <c r="W1672" s="18">
        <v>45900</v>
      </c>
      <c r="X1672" s="18">
        <v>30434</v>
      </c>
      <c r="Y1672" s="18">
        <v>0</v>
      </c>
      <c r="Z1672" s="18">
        <v>0</v>
      </c>
      <c r="AA1672" s="18">
        <v>0</v>
      </c>
      <c r="AB1672" s="18">
        <v>0</v>
      </c>
      <c r="AC1672" s="23">
        <v>0</v>
      </c>
      <c r="AD1672" s="14" t="str">
        <f>IF(E1672=113,"Linn","Iowa ex-Linn")</f>
        <v>Iowa ex-Linn</v>
      </c>
      <c r="AE1672" s="23">
        <f>IFERROR(AB1672/W1672,"N/M")</f>
        <v>0.0</v>
      </c>
      <c r="AF1672" s="14" t="str">
        <f>B1672&amp;"|"&amp;TEXT(E1672,"000")&amp;"|"&amp;TEXT(M1672,"0.0000")</f>
        <v>2017|127|0.7000</v>
      </c>
      <c r="AG1672" s="22" t="str">
        <f>IF(AND(B1672&gt;=2015,B1672&lt;=2024,C1672=19,G1672=41,I1672=2,K1672="A",L1672="RBUP",M1672&gt;=0.5,M1672&lt;=0.85),"IN","OUT")</f>
        <v>IN</v>
      </c>
    </row>
    <row r="1673" spans="1:33">
      <c r="A1673" s="14" t="s">
        <v>187</v>
      </c>
      <c r="B1673" s="16">
        <v>2017</v>
      </c>
      <c r="C1673" s="16">
        <v>19</v>
      </c>
      <c r="D1673" s="14" t="s">
        <v>80</v>
      </c>
      <c r="E1673" s="16">
        <v>127</v>
      </c>
      <c r="F1673" s="14" t="s">
        <v>149</v>
      </c>
      <c r="G1673" s="16">
        <v>41</v>
      </c>
      <c r="H1673" s="14" t="s">
        <v>186</v>
      </c>
      <c r="I1673" s="16">
        <v>2</v>
      </c>
      <c r="J1673" s="14" t="s">
        <v>83</v>
      </c>
      <c r="K1673" s="14" t="s">
        <v>84</v>
      </c>
      <c r="L1673" s="14" t="s">
        <v>85</v>
      </c>
      <c r="M1673" s="23">
        <v>0.75</v>
      </c>
      <c r="N1673" s="16">
        <v>79</v>
      </c>
      <c r="O1673" s="16">
        <v>62</v>
      </c>
      <c r="P1673" s="16">
        <v>0</v>
      </c>
      <c r="Q1673" s="16">
        <v>100</v>
      </c>
      <c r="R1673" s="16">
        <v>0</v>
      </c>
      <c r="S1673" s="14" t="s">
        <v>86</v>
      </c>
      <c r="T1673" s="16">
        <v>11772</v>
      </c>
      <c r="U1673" s="16">
        <v>0</v>
      </c>
      <c r="V1673" s="18">
        <v>7000599</v>
      </c>
      <c r="W1673" s="18">
        <v>182251</v>
      </c>
      <c r="X1673" s="18">
        <v>120925</v>
      </c>
      <c r="Y1673" s="18">
        <v>0</v>
      </c>
      <c r="Z1673" s="18">
        <v>0</v>
      </c>
      <c r="AA1673" s="18">
        <v>0</v>
      </c>
      <c r="AB1673" s="18">
        <v>0</v>
      </c>
      <c r="AC1673" s="23">
        <v>0</v>
      </c>
      <c r="AD1673" s="14" t="str">
        <f>IF(E1673=113,"Linn","Iowa ex-Linn")</f>
        <v>Iowa ex-Linn</v>
      </c>
      <c r="AE1673" s="23">
        <f>IFERROR(AB1673/W1673,"N/M")</f>
        <v>0.0</v>
      </c>
      <c r="AF1673" s="14" t="str">
        <f>B1673&amp;"|"&amp;TEXT(E1673,"000")&amp;"|"&amp;TEXT(M1673,"0.0000")</f>
        <v>2017|127|0.7500</v>
      </c>
      <c r="AG1673" s="22" t="str">
        <f>IF(AND(B1673&gt;=2015,B1673&lt;=2024,C1673=19,G1673=41,I1673=2,K1673="A",L1673="RBUP",M1673&gt;=0.5,M1673&lt;=0.85),"IN","OUT")</f>
        <v>IN</v>
      </c>
    </row>
    <row r="1674" spans="1:33">
      <c r="A1674" s="14" t="s">
        <v>187</v>
      </c>
      <c r="B1674" s="16">
        <v>2017</v>
      </c>
      <c r="C1674" s="16">
        <v>19</v>
      </c>
      <c r="D1674" s="14" t="s">
        <v>80</v>
      </c>
      <c r="E1674" s="16">
        <v>127</v>
      </c>
      <c r="F1674" s="14" t="s">
        <v>149</v>
      </c>
      <c r="G1674" s="16">
        <v>41</v>
      </c>
      <c r="H1674" s="14" t="s">
        <v>186</v>
      </c>
      <c r="I1674" s="16">
        <v>2</v>
      </c>
      <c r="J1674" s="14" t="s">
        <v>83</v>
      </c>
      <c r="K1674" s="14" t="s">
        <v>84</v>
      </c>
      <c r="L1674" s="14" t="s">
        <v>85</v>
      </c>
      <c r="M1674" s="23">
        <v>0.8</v>
      </c>
      <c r="N1674" s="16">
        <v>251</v>
      </c>
      <c r="O1674" s="16">
        <v>208</v>
      </c>
      <c r="P1674" s="16">
        <v>7</v>
      </c>
      <c r="Q1674" s="16">
        <v>305</v>
      </c>
      <c r="R1674" s="16">
        <v>8</v>
      </c>
      <c r="S1674" s="14" t="s">
        <v>86</v>
      </c>
      <c r="T1674" s="16">
        <v>38968</v>
      </c>
      <c r="U1674" s="16">
        <v>0</v>
      </c>
      <c r="V1674" s="18">
        <v>24837929</v>
      </c>
      <c r="W1674" s="18">
        <v>1005843</v>
      </c>
      <c r="X1674" s="18">
        <v>590948</v>
      </c>
      <c r="Y1674" s="18">
        <v>0</v>
      </c>
      <c r="Z1674" s="18">
        <v>0</v>
      </c>
      <c r="AA1674" s="18">
        <v>0</v>
      </c>
      <c r="AB1674" s="18">
        <v>25816</v>
      </c>
      <c r="AC1674" s="23">
        <v>0.03</v>
      </c>
      <c r="AD1674" s="14" t="str">
        <f>IF(E1674=113,"Linn","Iowa ex-Linn")</f>
        <v>Iowa ex-Linn</v>
      </c>
      <c r="AE1674" s="23">
        <f>IFERROR(AB1674/W1674,"N/M")</f>
        <v>0.025666033367036406</v>
      </c>
      <c r="AF1674" s="14" t="str">
        <f>B1674&amp;"|"&amp;TEXT(E1674,"000")&amp;"|"&amp;TEXT(M1674,"0.0000")</f>
        <v>2017|127|0.8000</v>
      </c>
      <c r="AG1674" s="22" t="str">
        <f>IF(AND(B1674&gt;=2015,B1674&lt;=2024,C1674=19,G1674=41,I1674=2,K1674="A",L1674="RBUP",M1674&gt;=0.5,M1674&lt;=0.85),"IN","OUT")</f>
        <v>IN</v>
      </c>
    </row>
    <row r="1675" spans="1:33">
      <c r="A1675" s="14" t="s">
        <v>187</v>
      </c>
      <c r="B1675" s="16">
        <v>2017</v>
      </c>
      <c r="C1675" s="16">
        <v>19</v>
      </c>
      <c r="D1675" s="14" t="s">
        <v>80</v>
      </c>
      <c r="E1675" s="16">
        <v>127</v>
      </c>
      <c r="F1675" s="14" t="s">
        <v>149</v>
      </c>
      <c r="G1675" s="16">
        <v>41</v>
      </c>
      <c r="H1675" s="14" t="s">
        <v>186</v>
      </c>
      <c r="I1675" s="16">
        <v>2</v>
      </c>
      <c r="J1675" s="14" t="s">
        <v>83</v>
      </c>
      <c r="K1675" s="14" t="s">
        <v>84</v>
      </c>
      <c r="L1675" s="14" t="s">
        <v>85</v>
      </c>
      <c r="M1675" s="23">
        <v>0.85</v>
      </c>
      <c r="N1675" s="16">
        <v>392</v>
      </c>
      <c r="O1675" s="16">
        <v>300</v>
      </c>
      <c r="P1675" s="16">
        <v>12</v>
      </c>
      <c r="Q1675" s="16">
        <v>380</v>
      </c>
      <c r="R1675" s="16">
        <v>14</v>
      </c>
      <c r="S1675" s="14" t="s">
        <v>86</v>
      </c>
      <c r="T1675" s="16">
        <v>71366</v>
      </c>
      <c r="U1675" s="16">
        <v>0</v>
      </c>
      <c r="V1675" s="18">
        <v>48293415</v>
      </c>
      <c r="W1675" s="18">
        <v>2357502</v>
      </c>
      <c r="X1675" s="18">
        <v>1177591</v>
      </c>
      <c r="Y1675" s="18">
        <v>0</v>
      </c>
      <c r="Z1675" s="18">
        <v>0</v>
      </c>
      <c r="AA1675" s="18">
        <v>0</v>
      </c>
      <c r="AB1675" s="18">
        <v>106919</v>
      </c>
      <c r="AC1675" s="23">
        <v>0.05</v>
      </c>
      <c r="AD1675" s="14" t="str">
        <f>IF(E1675=113,"Linn","Iowa ex-Linn")</f>
        <v>Iowa ex-Linn</v>
      </c>
      <c r="AE1675" s="23">
        <f>IFERROR(AB1675/W1675,"N/M")</f>
        <v>0.04535266566051694</v>
      </c>
      <c r="AF1675" s="14" t="str">
        <f>B1675&amp;"|"&amp;TEXT(E1675,"000")&amp;"|"&amp;TEXT(M1675,"0.0000")</f>
        <v>2017|127|0.8500</v>
      </c>
      <c r="AG1675" s="22" t="str">
        <f>IF(AND(B1675&gt;=2015,B1675&lt;=2024,C1675=19,G1675=41,I1675=2,K1675="A",L1675="RBUP",M1675&gt;=0.5,M1675&lt;=0.85),"IN","OUT")</f>
        <v>IN</v>
      </c>
    </row>
    <row r="1676" spans="1:33">
      <c r="A1676" s="14" t="s">
        <v>187</v>
      </c>
      <c r="B1676" s="16">
        <v>2017</v>
      </c>
      <c r="C1676" s="16">
        <v>19</v>
      </c>
      <c r="D1676" s="14" t="s">
        <v>80</v>
      </c>
      <c r="E1676" s="16">
        <v>129</v>
      </c>
      <c r="F1676" s="14" t="s">
        <v>150</v>
      </c>
      <c r="G1676" s="16">
        <v>41</v>
      </c>
      <c r="H1676" s="14" t="s">
        <v>186</v>
      </c>
      <c r="I1676" s="16">
        <v>2</v>
      </c>
      <c r="J1676" s="14" t="s">
        <v>83</v>
      </c>
      <c r="K1676" s="14" t="s">
        <v>84</v>
      </c>
      <c r="L1676" s="14" t="s">
        <v>85</v>
      </c>
      <c r="M1676" s="23">
        <v>0.5</v>
      </c>
      <c r="N1676" s="16">
        <v>1</v>
      </c>
      <c r="O1676" s="16">
        <v>0</v>
      </c>
      <c r="P1676" s="16">
        <v>0</v>
      </c>
      <c r="Q1676" s="16">
        <v>0</v>
      </c>
      <c r="R1676" s="16">
        <v>0</v>
      </c>
      <c r="S1676" s="14" t="s">
        <v>86</v>
      </c>
      <c r="T1676" s="16">
        <v>0</v>
      </c>
      <c r="U1676" s="16">
        <v>0</v>
      </c>
      <c r="V1676" s="18">
        <v>0</v>
      </c>
      <c r="W1676" s="18">
        <v>0</v>
      </c>
      <c r="X1676" s="18">
        <v>0</v>
      </c>
      <c r="Y1676" s="18">
        <v>0</v>
      </c>
      <c r="Z1676" s="18">
        <v>0</v>
      </c>
      <c r="AA1676" s="18">
        <v>0</v>
      </c>
      <c r="AB1676" s="18">
        <v>0</v>
      </c>
      <c r="AC1676" s="23">
        <v>0</v>
      </c>
      <c r="AD1676" s="14" t="str">
        <f>IF(E1676=113,"Linn","Iowa ex-Linn")</f>
        <v>Iowa ex-Linn</v>
      </c>
      <c r="AE1676" s="23" t="str">
        <f>IFERROR(AB1676/W1676,"N/M")</f>
        <v>N/M</v>
      </c>
      <c r="AF1676" s="14" t="str">
        <f>B1676&amp;"|"&amp;TEXT(E1676,"000")&amp;"|"&amp;TEXT(M1676,"0.0000")</f>
        <v>2017|129|0.5000</v>
      </c>
      <c r="AG1676" s="22" t="str">
        <f>IF(AND(B1676&gt;=2015,B1676&lt;=2024,C1676=19,G1676=41,I1676=2,K1676="A",L1676="RBUP",M1676&gt;=0.5,M1676&lt;=0.85),"IN","OUT")</f>
        <v>IN</v>
      </c>
    </row>
    <row r="1677" spans="1:33">
      <c r="A1677" s="14" t="s">
        <v>187</v>
      </c>
      <c r="B1677" s="16">
        <v>2017</v>
      </c>
      <c r="C1677" s="16">
        <v>19</v>
      </c>
      <c r="D1677" s="14" t="s">
        <v>80</v>
      </c>
      <c r="E1677" s="16">
        <v>129</v>
      </c>
      <c r="F1677" s="14" t="s">
        <v>150</v>
      </c>
      <c r="G1677" s="16">
        <v>41</v>
      </c>
      <c r="H1677" s="14" t="s">
        <v>186</v>
      </c>
      <c r="I1677" s="16">
        <v>2</v>
      </c>
      <c r="J1677" s="14" t="s">
        <v>83</v>
      </c>
      <c r="K1677" s="14" t="s">
        <v>84</v>
      </c>
      <c r="L1677" s="14" t="s">
        <v>85</v>
      </c>
      <c r="M1677" s="23">
        <v>0.6</v>
      </c>
      <c r="N1677" s="16">
        <v>3</v>
      </c>
      <c r="O1677" s="16">
        <v>3</v>
      </c>
      <c r="P1677" s="16">
        <v>0</v>
      </c>
      <c r="Q1677" s="16">
        <v>3</v>
      </c>
      <c r="R1677" s="16">
        <v>0</v>
      </c>
      <c r="S1677" s="14" t="s">
        <v>86</v>
      </c>
      <c r="T1677" s="16">
        <v>164</v>
      </c>
      <c r="U1677" s="16">
        <v>0</v>
      </c>
      <c r="V1677" s="18">
        <v>66345</v>
      </c>
      <c r="W1677" s="18">
        <v>1694</v>
      </c>
      <c r="X1677" s="18">
        <v>1084</v>
      </c>
      <c r="Y1677" s="18">
        <v>0</v>
      </c>
      <c r="Z1677" s="18">
        <v>0</v>
      </c>
      <c r="AA1677" s="18">
        <v>0</v>
      </c>
      <c r="AB1677" s="18">
        <v>0</v>
      </c>
      <c r="AC1677" s="23">
        <v>0</v>
      </c>
      <c r="AD1677" s="14" t="str">
        <f>IF(E1677=113,"Linn","Iowa ex-Linn")</f>
        <v>Iowa ex-Linn</v>
      </c>
      <c r="AE1677" s="23">
        <f>IFERROR(AB1677/W1677,"N/M")</f>
        <v>0.0</v>
      </c>
      <c r="AF1677" s="14" t="str">
        <f>B1677&amp;"|"&amp;TEXT(E1677,"000")&amp;"|"&amp;TEXT(M1677,"0.0000")</f>
        <v>2017|129|0.6000</v>
      </c>
      <c r="AG1677" s="22" t="str">
        <f>IF(AND(B1677&gt;=2015,B1677&lt;=2024,C1677=19,G1677=41,I1677=2,K1677="A",L1677="RBUP",M1677&gt;=0.5,M1677&lt;=0.85),"IN","OUT")</f>
        <v>IN</v>
      </c>
    </row>
    <row r="1678" spans="1:33">
      <c r="A1678" s="14" t="s">
        <v>187</v>
      </c>
      <c r="B1678" s="16">
        <v>2017</v>
      </c>
      <c r="C1678" s="16">
        <v>19</v>
      </c>
      <c r="D1678" s="14" t="s">
        <v>80</v>
      </c>
      <c r="E1678" s="16">
        <v>129</v>
      </c>
      <c r="F1678" s="14" t="s">
        <v>150</v>
      </c>
      <c r="G1678" s="16">
        <v>41</v>
      </c>
      <c r="H1678" s="14" t="s">
        <v>186</v>
      </c>
      <c r="I1678" s="16">
        <v>2</v>
      </c>
      <c r="J1678" s="14" t="s">
        <v>83</v>
      </c>
      <c r="K1678" s="14" t="s">
        <v>84</v>
      </c>
      <c r="L1678" s="14" t="s">
        <v>85</v>
      </c>
      <c r="M1678" s="23">
        <v>0.65</v>
      </c>
      <c r="N1678" s="16">
        <v>4</v>
      </c>
      <c r="O1678" s="16">
        <v>4</v>
      </c>
      <c r="P1678" s="16">
        <v>0</v>
      </c>
      <c r="Q1678" s="16">
        <v>4</v>
      </c>
      <c r="R1678" s="16">
        <v>0</v>
      </c>
      <c r="S1678" s="14" t="s">
        <v>86</v>
      </c>
      <c r="T1678" s="16">
        <v>255</v>
      </c>
      <c r="U1678" s="16">
        <v>0</v>
      </c>
      <c r="V1678" s="18">
        <v>101083</v>
      </c>
      <c r="W1678" s="18">
        <v>2547</v>
      </c>
      <c r="X1678" s="18">
        <v>1502</v>
      </c>
      <c r="Y1678" s="18">
        <v>0</v>
      </c>
      <c r="Z1678" s="18">
        <v>0</v>
      </c>
      <c r="AA1678" s="18">
        <v>0</v>
      </c>
      <c r="AB1678" s="18">
        <v>0</v>
      </c>
      <c r="AC1678" s="23">
        <v>0</v>
      </c>
      <c r="AD1678" s="14" t="str">
        <f>IF(E1678=113,"Linn","Iowa ex-Linn")</f>
        <v>Iowa ex-Linn</v>
      </c>
      <c r="AE1678" s="23">
        <f>IFERROR(AB1678/W1678,"N/M")</f>
        <v>0.0</v>
      </c>
      <c r="AF1678" s="14" t="str">
        <f>B1678&amp;"|"&amp;TEXT(E1678,"000")&amp;"|"&amp;TEXT(M1678,"0.0000")</f>
        <v>2017|129|0.6500</v>
      </c>
      <c r="AG1678" s="22" t="str">
        <f>IF(AND(B1678&gt;=2015,B1678&lt;=2024,C1678=19,G1678=41,I1678=2,K1678="A",L1678="RBUP",M1678&gt;=0.5,M1678&lt;=0.85),"IN","OUT")</f>
        <v>IN</v>
      </c>
    </row>
    <row r="1679" spans="1:33">
      <c r="A1679" s="14" t="s">
        <v>187</v>
      </c>
      <c r="B1679" s="16">
        <v>2017</v>
      </c>
      <c r="C1679" s="16">
        <v>19</v>
      </c>
      <c r="D1679" s="14" t="s">
        <v>80</v>
      </c>
      <c r="E1679" s="16">
        <v>129</v>
      </c>
      <c r="F1679" s="14" t="s">
        <v>150</v>
      </c>
      <c r="G1679" s="16">
        <v>41</v>
      </c>
      <c r="H1679" s="14" t="s">
        <v>186</v>
      </c>
      <c r="I1679" s="16">
        <v>2</v>
      </c>
      <c r="J1679" s="14" t="s">
        <v>83</v>
      </c>
      <c r="K1679" s="14" t="s">
        <v>84</v>
      </c>
      <c r="L1679" s="14" t="s">
        <v>85</v>
      </c>
      <c r="M1679" s="23">
        <v>0.7</v>
      </c>
      <c r="N1679" s="16">
        <v>29</v>
      </c>
      <c r="O1679" s="16">
        <v>26</v>
      </c>
      <c r="P1679" s="16">
        <v>1</v>
      </c>
      <c r="Q1679" s="16">
        <v>42</v>
      </c>
      <c r="R1679" s="16">
        <v>1</v>
      </c>
      <c r="S1679" s="14" t="s">
        <v>86</v>
      </c>
      <c r="T1679" s="16">
        <v>2756</v>
      </c>
      <c r="U1679" s="16">
        <v>0</v>
      </c>
      <c r="V1679" s="18">
        <v>1371096</v>
      </c>
      <c r="W1679" s="18">
        <v>61179</v>
      </c>
      <c r="X1679" s="18">
        <v>35223</v>
      </c>
      <c r="Y1679" s="18">
        <v>0</v>
      </c>
      <c r="Z1679" s="18">
        <v>0</v>
      </c>
      <c r="AA1679" s="18">
        <v>0</v>
      </c>
      <c r="AB1679" s="18">
        <v>919</v>
      </c>
      <c r="AC1679" s="23">
        <v>0.02</v>
      </c>
      <c r="AD1679" s="14" t="str">
        <f>IF(E1679=113,"Linn","Iowa ex-Linn")</f>
        <v>Iowa ex-Linn</v>
      </c>
      <c r="AE1679" s="23">
        <f>IFERROR(AB1679/W1679,"N/M")</f>
        <v>0.015021494303600908</v>
      </c>
      <c r="AF1679" s="14" t="str">
        <f>B1679&amp;"|"&amp;TEXT(E1679,"000")&amp;"|"&amp;TEXT(M1679,"0.0000")</f>
        <v>2017|129|0.7000</v>
      </c>
      <c r="AG1679" s="22" t="str">
        <f>IF(AND(B1679&gt;=2015,B1679&lt;=2024,C1679=19,G1679=41,I1679=2,K1679="A",L1679="RBUP",M1679&gt;=0.5,M1679&lt;=0.85),"IN","OUT")</f>
        <v>IN</v>
      </c>
    </row>
    <row r="1680" spans="1:33">
      <c r="A1680" s="14" t="s">
        <v>187</v>
      </c>
      <c r="B1680" s="16">
        <v>2017</v>
      </c>
      <c r="C1680" s="16">
        <v>19</v>
      </c>
      <c r="D1680" s="14" t="s">
        <v>80</v>
      </c>
      <c r="E1680" s="16">
        <v>129</v>
      </c>
      <c r="F1680" s="14" t="s">
        <v>150</v>
      </c>
      <c r="G1680" s="16">
        <v>41</v>
      </c>
      <c r="H1680" s="14" t="s">
        <v>186</v>
      </c>
      <c r="I1680" s="16">
        <v>2</v>
      </c>
      <c r="J1680" s="14" t="s">
        <v>83</v>
      </c>
      <c r="K1680" s="14" t="s">
        <v>84</v>
      </c>
      <c r="L1680" s="14" t="s">
        <v>85</v>
      </c>
      <c r="M1680" s="23">
        <v>0.75</v>
      </c>
      <c r="N1680" s="16">
        <v>144</v>
      </c>
      <c r="O1680" s="16">
        <v>121</v>
      </c>
      <c r="P1680" s="16">
        <v>8</v>
      </c>
      <c r="Q1680" s="16">
        <v>288</v>
      </c>
      <c r="R1680" s="16">
        <v>11</v>
      </c>
      <c r="S1680" s="14" t="s">
        <v>86</v>
      </c>
      <c r="T1680" s="16">
        <v>20207</v>
      </c>
      <c r="U1680" s="16">
        <v>0</v>
      </c>
      <c r="V1680" s="18">
        <v>10621924</v>
      </c>
      <c r="W1680" s="18">
        <v>600805</v>
      </c>
      <c r="X1680" s="18">
        <v>361204</v>
      </c>
      <c r="Y1680" s="18">
        <v>0</v>
      </c>
      <c r="Z1680" s="18">
        <v>0</v>
      </c>
      <c r="AA1680" s="18">
        <v>0</v>
      </c>
      <c r="AB1680" s="18">
        <v>49024</v>
      </c>
      <c r="AC1680" s="23">
        <v>0.08</v>
      </c>
      <c r="AD1680" s="14" t="str">
        <f>IF(E1680=113,"Linn","Iowa ex-Linn")</f>
        <v>Iowa ex-Linn</v>
      </c>
      <c r="AE1680" s="23">
        <f>IFERROR(AB1680/W1680,"N/M")</f>
        <v>0.08159719043616481</v>
      </c>
      <c r="AF1680" s="14" t="str">
        <f>B1680&amp;"|"&amp;TEXT(E1680,"000")&amp;"|"&amp;TEXT(M1680,"0.0000")</f>
        <v>2017|129|0.7500</v>
      </c>
      <c r="AG1680" s="22" t="str">
        <f>IF(AND(B1680&gt;=2015,B1680&lt;=2024,C1680=19,G1680=41,I1680=2,K1680="A",L1680="RBUP",M1680&gt;=0.5,M1680&lt;=0.85),"IN","OUT")</f>
        <v>IN</v>
      </c>
    </row>
    <row r="1681" spans="1:33">
      <c r="A1681" s="14" t="s">
        <v>187</v>
      </c>
      <c r="B1681" s="16">
        <v>2017</v>
      </c>
      <c r="C1681" s="16">
        <v>19</v>
      </c>
      <c r="D1681" s="14" t="s">
        <v>80</v>
      </c>
      <c r="E1681" s="16">
        <v>129</v>
      </c>
      <c r="F1681" s="14" t="s">
        <v>150</v>
      </c>
      <c r="G1681" s="16">
        <v>41</v>
      </c>
      <c r="H1681" s="14" t="s">
        <v>186</v>
      </c>
      <c r="I1681" s="16">
        <v>2</v>
      </c>
      <c r="J1681" s="14" t="s">
        <v>83</v>
      </c>
      <c r="K1681" s="14" t="s">
        <v>84</v>
      </c>
      <c r="L1681" s="14" t="s">
        <v>85</v>
      </c>
      <c r="M1681" s="23">
        <v>0.8</v>
      </c>
      <c r="N1681" s="16">
        <v>219</v>
      </c>
      <c r="O1681" s="16">
        <v>184</v>
      </c>
      <c r="P1681" s="16">
        <v>19</v>
      </c>
      <c r="Q1681" s="16">
        <v>444</v>
      </c>
      <c r="R1681" s="16">
        <v>34</v>
      </c>
      <c r="S1681" s="14" t="s">
        <v>86</v>
      </c>
      <c r="T1681" s="16">
        <v>37628</v>
      </c>
      <c r="U1681" s="16">
        <v>0</v>
      </c>
      <c r="V1681" s="18">
        <v>20980362</v>
      </c>
      <c r="W1681" s="18">
        <v>1513799</v>
      </c>
      <c r="X1681" s="18">
        <v>823183</v>
      </c>
      <c r="Y1681" s="18">
        <v>0</v>
      </c>
      <c r="Z1681" s="18">
        <v>0</v>
      </c>
      <c r="AA1681" s="18">
        <v>0</v>
      </c>
      <c r="AB1681" s="18">
        <v>192284</v>
      </c>
      <c r="AC1681" s="23">
        <v>0.13</v>
      </c>
      <c r="AD1681" s="14" t="str">
        <f>IF(E1681=113,"Linn","Iowa ex-Linn")</f>
        <v>Iowa ex-Linn</v>
      </c>
      <c r="AE1681" s="23">
        <f>IFERROR(AB1681/W1681,"N/M")</f>
        <v>0.12702082641090395</v>
      </c>
      <c r="AF1681" s="14" t="str">
        <f>B1681&amp;"|"&amp;TEXT(E1681,"000")&amp;"|"&amp;TEXT(M1681,"0.0000")</f>
        <v>2017|129|0.8000</v>
      </c>
      <c r="AG1681" s="22" t="str">
        <f>IF(AND(B1681&gt;=2015,B1681&lt;=2024,C1681=19,G1681=41,I1681=2,K1681="A",L1681="RBUP",M1681&gt;=0.5,M1681&lt;=0.85),"IN","OUT")</f>
        <v>IN</v>
      </c>
    </row>
    <row r="1682" spans="1:33">
      <c r="A1682" s="14" t="s">
        <v>187</v>
      </c>
      <c r="B1682" s="16">
        <v>2017</v>
      </c>
      <c r="C1682" s="16">
        <v>19</v>
      </c>
      <c r="D1682" s="14" t="s">
        <v>80</v>
      </c>
      <c r="E1682" s="16">
        <v>129</v>
      </c>
      <c r="F1682" s="14" t="s">
        <v>150</v>
      </c>
      <c r="G1682" s="16">
        <v>41</v>
      </c>
      <c r="H1682" s="14" t="s">
        <v>186</v>
      </c>
      <c r="I1682" s="16">
        <v>2</v>
      </c>
      <c r="J1682" s="14" t="s">
        <v>83</v>
      </c>
      <c r="K1682" s="14" t="s">
        <v>84</v>
      </c>
      <c r="L1682" s="14" t="s">
        <v>85</v>
      </c>
      <c r="M1682" s="23">
        <v>0.85</v>
      </c>
      <c r="N1682" s="16">
        <v>135</v>
      </c>
      <c r="O1682" s="16">
        <v>98</v>
      </c>
      <c r="P1682" s="16">
        <v>15</v>
      </c>
      <c r="Q1682" s="16">
        <v>223</v>
      </c>
      <c r="R1682" s="16">
        <v>19</v>
      </c>
      <c r="S1682" s="14" t="s">
        <v>86</v>
      </c>
      <c r="T1682" s="16">
        <v>19599</v>
      </c>
      <c r="U1682" s="16">
        <v>0</v>
      </c>
      <c r="V1682" s="18">
        <v>11877028</v>
      </c>
      <c r="W1682" s="18">
        <v>1059862</v>
      </c>
      <c r="X1682" s="18">
        <v>437328</v>
      </c>
      <c r="Y1682" s="18">
        <v>0</v>
      </c>
      <c r="Z1682" s="18">
        <v>0</v>
      </c>
      <c r="AA1682" s="18">
        <v>0</v>
      </c>
      <c r="AB1682" s="18">
        <v>200914</v>
      </c>
      <c r="AC1682" s="23">
        <v>0.19</v>
      </c>
      <c r="AD1682" s="14" t="str">
        <f>IF(E1682=113,"Linn","Iowa ex-Linn")</f>
        <v>Iowa ex-Linn</v>
      </c>
      <c r="AE1682" s="23">
        <f>IFERROR(AB1682/W1682,"N/M")</f>
        <v>0.18956618880571244</v>
      </c>
      <c r="AF1682" s="14" t="str">
        <f>B1682&amp;"|"&amp;TEXT(E1682,"000")&amp;"|"&amp;TEXT(M1682,"0.0000")</f>
        <v>2017|129|0.8500</v>
      </c>
      <c r="AG1682" s="22" t="str">
        <f>IF(AND(B1682&gt;=2015,B1682&lt;=2024,C1682=19,G1682=41,I1682=2,K1682="A",L1682="RBUP",M1682&gt;=0.5,M1682&lt;=0.85),"IN","OUT")</f>
        <v>IN</v>
      </c>
    </row>
    <row r="1683" spans="1:33">
      <c r="A1683" s="14" t="s">
        <v>187</v>
      </c>
      <c r="B1683" s="16">
        <v>2017</v>
      </c>
      <c r="C1683" s="16">
        <v>19</v>
      </c>
      <c r="D1683" s="14" t="s">
        <v>80</v>
      </c>
      <c r="E1683" s="16">
        <v>131</v>
      </c>
      <c r="F1683" s="14" t="s">
        <v>151</v>
      </c>
      <c r="G1683" s="16">
        <v>41</v>
      </c>
      <c r="H1683" s="14" t="s">
        <v>186</v>
      </c>
      <c r="I1683" s="16">
        <v>2</v>
      </c>
      <c r="J1683" s="14" t="s">
        <v>83</v>
      </c>
      <c r="K1683" s="14" t="s">
        <v>84</v>
      </c>
      <c r="L1683" s="14" t="s">
        <v>85</v>
      </c>
      <c r="M1683" s="23">
        <v>0.6</v>
      </c>
      <c r="N1683" s="16">
        <v>1</v>
      </c>
      <c r="O1683" s="16">
        <v>1</v>
      </c>
      <c r="P1683" s="16">
        <v>0</v>
      </c>
      <c r="Q1683" s="16">
        <v>1</v>
      </c>
      <c r="R1683" s="16">
        <v>0</v>
      </c>
      <c r="S1683" s="14" t="s">
        <v>86</v>
      </c>
      <c r="T1683" s="16">
        <v>77</v>
      </c>
      <c r="U1683" s="16">
        <v>0</v>
      </c>
      <c r="V1683" s="18">
        <v>35629</v>
      </c>
      <c r="W1683" s="18">
        <v>446</v>
      </c>
      <c r="X1683" s="18">
        <v>285</v>
      </c>
      <c r="Y1683" s="18">
        <v>0</v>
      </c>
      <c r="Z1683" s="18">
        <v>0</v>
      </c>
      <c r="AA1683" s="18">
        <v>0</v>
      </c>
      <c r="AB1683" s="18">
        <v>0</v>
      </c>
      <c r="AC1683" s="23">
        <v>0</v>
      </c>
      <c r="AD1683" s="14" t="str">
        <f>IF(E1683=113,"Linn","Iowa ex-Linn")</f>
        <v>Iowa ex-Linn</v>
      </c>
      <c r="AE1683" s="23">
        <f>IFERROR(AB1683/W1683,"N/M")</f>
        <v>0.0</v>
      </c>
      <c r="AF1683" s="14" t="str">
        <f>B1683&amp;"|"&amp;TEXT(E1683,"000")&amp;"|"&amp;TEXT(M1683,"0.0000")</f>
        <v>2017|131|0.6000</v>
      </c>
      <c r="AG1683" s="22" t="str">
        <f>IF(AND(B1683&gt;=2015,B1683&lt;=2024,C1683=19,G1683=41,I1683=2,K1683="A",L1683="RBUP",M1683&gt;=0.5,M1683&lt;=0.85),"IN","OUT")</f>
        <v>IN</v>
      </c>
    </row>
    <row r="1684" spans="1:33">
      <c r="A1684" s="14" t="s">
        <v>187</v>
      </c>
      <c r="B1684" s="16">
        <v>2017</v>
      </c>
      <c r="C1684" s="16">
        <v>19</v>
      </c>
      <c r="D1684" s="14" t="s">
        <v>80</v>
      </c>
      <c r="E1684" s="16">
        <v>131</v>
      </c>
      <c r="F1684" s="14" t="s">
        <v>151</v>
      </c>
      <c r="G1684" s="16">
        <v>41</v>
      </c>
      <c r="H1684" s="14" t="s">
        <v>186</v>
      </c>
      <c r="I1684" s="16">
        <v>2</v>
      </c>
      <c r="J1684" s="14" t="s">
        <v>83</v>
      </c>
      <c r="K1684" s="14" t="s">
        <v>84</v>
      </c>
      <c r="L1684" s="14" t="s">
        <v>85</v>
      </c>
      <c r="M1684" s="23">
        <v>0.65</v>
      </c>
      <c r="N1684" s="16">
        <v>6</v>
      </c>
      <c r="O1684" s="16">
        <v>6</v>
      </c>
      <c r="P1684" s="16">
        <v>0</v>
      </c>
      <c r="Q1684" s="16">
        <v>7</v>
      </c>
      <c r="R1684" s="16">
        <v>0</v>
      </c>
      <c r="S1684" s="14" t="s">
        <v>86</v>
      </c>
      <c r="T1684" s="16">
        <v>266</v>
      </c>
      <c r="U1684" s="16">
        <v>0</v>
      </c>
      <c r="V1684" s="18">
        <v>122902</v>
      </c>
      <c r="W1684" s="18">
        <v>2790</v>
      </c>
      <c r="X1684" s="18">
        <v>1646</v>
      </c>
      <c r="Y1684" s="18">
        <v>0</v>
      </c>
      <c r="Z1684" s="18">
        <v>0</v>
      </c>
      <c r="AA1684" s="18">
        <v>0</v>
      </c>
      <c r="AB1684" s="18">
        <v>0</v>
      </c>
      <c r="AC1684" s="23">
        <v>0</v>
      </c>
      <c r="AD1684" s="14" t="str">
        <f>IF(E1684=113,"Linn","Iowa ex-Linn")</f>
        <v>Iowa ex-Linn</v>
      </c>
      <c r="AE1684" s="23">
        <f>IFERROR(AB1684/W1684,"N/M")</f>
        <v>0.0</v>
      </c>
      <c r="AF1684" s="14" t="str">
        <f>B1684&amp;"|"&amp;TEXT(E1684,"000")&amp;"|"&amp;TEXT(M1684,"0.0000")</f>
        <v>2017|131|0.6500</v>
      </c>
      <c r="AG1684" s="22" t="str">
        <f>IF(AND(B1684&gt;=2015,B1684&lt;=2024,C1684=19,G1684=41,I1684=2,K1684="A",L1684="RBUP",M1684&gt;=0.5,M1684&lt;=0.85),"IN","OUT")</f>
        <v>IN</v>
      </c>
    </row>
    <row r="1685" spans="1:33">
      <c r="A1685" s="14" t="s">
        <v>187</v>
      </c>
      <c r="B1685" s="16">
        <v>2017</v>
      </c>
      <c r="C1685" s="16">
        <v>19</v>
      </c>
      <c r="D1685" s="14" t="s">
        <v>80</v>
      </c>
      <c r="E1685" s="16">
        <v>131</v>
      </c>
      <c r="F1685" s="14" t="s">
        <v>151</v>
      </c>
      <c r="G1685" s="16">
        <v>41</v>
      </c>
      <c r="H1685" s="14" t="s">
        <v>186</v>
      </c>
      <c r="I1685" s="16">
        <v>2</v>
      </c>
      <c r="J1685" s="14" t="s">
        <v>83</v>
      </c>
      <c r="K1685" s="14" t="s">
        <v>84</v>
      </c>
      <c r="L1685" s="14" t="s">
        <v>85</v>
      </c>
      <c r="M1685" s="23">
        <v>0.7</v>
      </c>
      <c r="N1685" s="16">
        <v>27</v>
      </c>
      <c r="O1685" s="16">
        <v>20</v>
      </c>
      <c r="P1685" s="16">
        <v>2</v>
      </c>
      <c r="Q1685" s="16">
        <v>27</v>
      </c>
      <c r="R1685" s="16">
        <v>2</v>
      </c>
      <c r="S1685" s="14" t="s">
        <v>86</v>
      </c>
      <c r="T1685" s="16">
        <v>3133</v>
      </c>
      <c r="U1685" s="16">
        <v>0</v>
      </c>
      <c r="V1685" s="18">
        <v>1671428</v>
      </c>
      <c r="W1685" s="18">
        <v>41263</v>
      </c>
      <c r="X1685" s="18">
        <v>29501</v>
      </c>
      <c r="Y1685" s="18">
        <v>0</v>
      </c>
      <c r="Z1685" s="18">
        <v>0</v>
      </c>
      <c r="AA1685" s="18">
        <v>0</v>
      </c>
      <c r="AB1685" s="18">
        <v>1498</v>
      </c>
      <c r="AC1685" s="23">
        <v>0.04</v>
      </c>
      <c r="AD1685" s="14" t="str">
        <f>IF(E1685=113,"Linn","Iowa ex-Linn")</f>
        <v>Iowa ex-Linn</v>
      </c>
      <c r="AE1685" s="23">
        <f>IFERROR(AB1685/W1685,"N/M")</f>
        <v>0.0363037103458304</v>
      </c>
      <c r="AF1685" s="14" t="str">
        <f>B1685&amp;"|"&amp;TEXT(E1685,"000")&amp;"|"&amp;TEXT(M1685,"0.0000")</f>
        <v>2017|131|0.7000</v>
      </c>
      <c r="AG1685" s="22" t="str">
        <f>IF(AND(B1685&gt;=2015,B1685&lt;=2024,C1685=19,G1685=41,I1685=2,K1685="A",L1685="RBUP",M1685&gt;=0.5,M1685&lt;=0.85),"IN","OUT")</f>
        <v>IN</v>
      </c>
    </row>
    <row r="1686" spans="1:33">
      <c r="A1686" s="14" t="s">
        <v>187</v>
      </c>
      <c r="B1686" s="16">
        <v>2017</v>
      </c>
      <c r="C1686" s="16">
        <v>19</v>
      </c>
      <c r="D1686" s="14" t="s">
        <v>80</v>
      </c>
      <c r="E1686" s="16">
        <v>131</v>
      </c>
      <c r="F1686" s="14" t="s">
        <v>151</v>
      </c>
      <c r="G1686" s="16">
        <v>41</v>
      </c>
      <c r="H1686" s="14" t="s">
        <v>186</v>
      </c>
      <c r="I1686" s="16">
        <v>2</v>
      </c>
      <c r="J1686" s="14" t="s">
        <v>83</v>
      </c>
      <c r="K1686" s="14" t="s">
        <v>84</v>
      </c>
      <c r="L1686" s="14" t="s">
        <v>85</v>
      </c>
      <c r="M1686" s="23">
        <v>0.75</v>
      </c>
      <c r="N1686" s="16">
        <v>82</v>
      </c>
      <c r="O1686" s="16">
        <v>66</v>
      </c>
      <c r="P1686" s="16">
        <v>3</v>
      </c>
      <c r="Q1686" s="16">
        <v>87</v>
      </c>
      <c r="R1686" s="16">
        <v>4</v>
      </c>
      <c r="S1686" s="14" t="s">
        <v>86</v>
      </c>
      <c r="T1686" s="16">
        <v>10361</v>
      </c>
      <c r="U1686" s="16">
        <v>0</v>
      </c>
      <c r="V1686" s="18">
        <v>5748684</v>
      </c>
      <c r="W1686" s="18">
        <v>211852</v>
      </c>
      <c r="X1686" s="18">
        <v>138368</v>
      </c>
      <c r="Y1686" s="18">
        <v>0</v>
      </c>
      <c r="Z1686" s="18">
        <v>0</v>
      </c>
      <c r="AA1686" s="18">
        <v>0</v>
      </c>
      <c r="AB1686" s="18">
        <v>34992</v>
      </c>
      <c r="AC1686" s="23">
        <v>0.17</v>
      </c>
      <c r="AD1686" s="14" t="str">
        <f>IF(E1686=113,"Linn","Iowa ex-Linn")</f>
        <v>Iowa ex-Linn</v>
      </c>
      <c r="AE1686" s="23">
        <f>IFERROR(AB1686/W1686,"N/M")</f>
        <v>0.16517191246719407</v>
      </c>
      <c r="AF1686" s="14" t="str">
        <f>B1686&amp;"|"&amp;TEXT(E1686,"000")&amp;"|"&amp;TEXT(M1686,"0.0000")</f>
        <v>2017|131|0.7500</v>
      </c>
      <c r="AG1686" s="22" t="str">
        <f>IF(AND(B1686&gt;=2015,B1686&lt;=2024,C1686=19,G1686=41,I1686=2,K1686="A",L1686="RBUP",M1686&gt;=0.5,M1686&lt;=0.85),"IN","OUT")</f>
        <v>IN</v>
      </c>
    </row>
    <row r="1687" spans="1:33">
      <c r="A1687" s="14" t="s">
        <v>187</v>
      </c>
      <c r="B1687" s="16">
        <v>2017</v>
      </c>
      <c r="C1687" s="16">
        <v>19</v>
      </c>
      <c r="D1687" s="14" t="s">
        <v>80</v>
      </c>
      <c r="E1687" s="16">
        <v>131</v>
      </c>
      <c r="F1687" s="14" t="s">
        <v>151</v>
      </c>
      <c r="G1687" s="16">
        <v>41</v>
      </c>
      <c r="H1687" s="14" t="s">
        <v>186</v>
      </c>
      <c r="I1687" s="16">
        <v>2</v>
      </c>
      <c r="J1687" s="14" t="s">
        <v>83</v>
      </c>
      <c r="K1687" s="14" t="s">
        <v>84</v>
      </c>
      <c r="L1687" s="14" t="s">
        <v>85</v>
      </c>
      <c r="M1687" s="23">
        <v>0.8</v>
      </c>
      <c r="N1687" s="16">
        <v>262</v>
      </c>
      <c r="O1687" s="16">
        <v>228</v>
      </c>
      <c r="P1687" s="16">
        <v>4</v>
      </c>
      <c r="Q1687" s="16">
        <v>282</v>
      </c>
      <c r="R1687" s="16">
        <v>4</v>
      </c>
      <c r="S1687" s="14" t="s">
        <v>86</v>
      </c>
      <c r="T1687" s="16">
        <v>52249</v>
      </c>
      <c r="U1687" s="16">
        <v>0</v>
      </c>
      <c r="V1687" s="18">
        <v>31817163</v>
      </c>
      <c r="W1687" s="18">
        <v>1507001</v>
      </c>
      <c r="X1687" s="18">
        <v>949538</v>
      </c>
      <c r="Y1687" s="18">
        <v>0</v>
      </c>
      <c r="Z1687" s="18">
        <v>0</v>
      </c>
      <c r="AA1687" s="18">
        <v>0</v>
      </c>
      <c r="AB1687" s="18">
        <v>3602</v>
      </c>
      <c r="AC1687" s="23">
        <v>0</v>
      </c>
      <c r="AD1687" s="14" t="str">
        <f>IF(E1687=113,"Linn","Iowa ex-Linn")</f>
        <v>Iowa ex-Linn</v>
      </c>
      <c r="AE1687" s="23">
        <f>IFERROR(AB1687/W1687,"N/M")</f>
        <v>0.0023901775778516405</v>
      </c>
      <c r="AF1687" s="14" t="str">
        <f>B1687&amp;"|"&amp;TEXT(E1687,"000")&amp;"|"&amp;TEXT(M1687,"0.0000")</f>
        <v>2017|131|0.8000</v>
      </c>
      <c r="AG1687" s="22" t="str">
        <f>IF(AND(B1687&gt;=2015,B1687&lt;=2024,C1687=19,G1687=41,I1687=2,K1687="A",L1687="RBUP",M1687&gt;=0.5,M1687&lt;=0.85),"IN","OUT")</f>
        <v>IN</v>
      </c>
    </row>
    <row r="1688" spans="1:33">
      <c r="A1688" s="14" t="s">
        <v>187</v>
      </c>
      <c r="B1688" s="16">
        <v>2017</v>
      </c>
      <c r="C1688" s="16">
        <v>19</v>
      </c>
      <c r="D1688" s="14" t="s">
        <v>80</v>
      </c>
      <c r="E1688" s="16">
        <v>131</v>
      </c>
      <c r="F1688" s="14" t="s">
        <v>151</v>
      </c>
      <c r="G1688" s="16">
        <v>41</v>
      </c>
      <c r="H1688" s="14" t="s">
        <v>186</v>
      </c>
      <c r="I1688" s="16">
        <v>2</v>
      </c>
      <c r="J1688" s="14" t="s">
        <v>83</v>
      </c>
      <c r="K1688" s="14" t="s">
        <v>84</v>
      </c>
      <c r="L1688" s="14" t="s">
        <v>85</v>
      </c>
      <c r="M1688" s="23">
        <v>0.85</v>
      </c>
      <c r="N1688" s="16">
        <v>264</v>
      </c>
      <c r="O1688" s="16">
        <v>234</v>
      </c>
      <c r="P1688" s="16">
        <v>18</v>
      </c>
      <c r="Q1688" s="16">
        <v>369</v>
      </c>
      <c r="R1688" s="16">
        <v>20</v>
      </c>
      <c r="S1688" s="14" t="s">
        <v>86</v>
      </c>
      <c r="T1688" s="16">
        <v>63879</v>
      </c>
      <c r="U1688" s="16">
        <v>0</v>
      </c>
      <c r="V1688" s="18">
        <v>41664454</v>
      </c>
      <c r="W1688" s="18">
        <v>2568716</v>
      </c>
      <c r="X1688" s="18">
        <v>1244601</v>
      </c>
      <c r="Y1688" s="18">
        <v>0</v>
      </c>
      <c r="Z1688" s="18">
        <v>0</v>
      </c>
      <c r="AA1688" s="18">
        <v>0</v>
      </c>
      <c r="AB1688" s="18">
        <v>59555</v>
      </c>
      <c r="AC1688" s="23">
        <v>0.02</v>
      </c>
      <c r="AD1688" s="14" t="str">
        <f>IF(E1688=113,"Linn","Iowa ex-Linn")</f>
        <v>Iowa ex-Linn</v>
      </c>
      <c r="AE1688" s="23">
        <f>IFERROR(AB1688/W1688,"N/M")</f>
        <v>0.02318473509722367</v>
      </c>
      <c r="AF1688" s="14" t="str">
        <f>B1688&amp;"|"&amp;TEXT(E1688,"000")&amp;"|"&amp;TEXT(M1688,"0.0000")</f>
        <v>2017|131|0.8500</v>
      </c>
      <c r="AG1688" s="22" t="str">
        <f>IF(AND(B1688&gt;=2015,B1688&lt;=2024,C1688=19,G1688=41,I1688=2,K1688="A",L1688="RBUP",M1688&gt;=0.5,M1688&lt;=0.85),"IN","OUT")</f>
        <v>IN</v>
      </c>
    </row>
    <row r="1689" spans="1:33">
      <c r="A1689" s="14" t="s">
        <v>187</v>
      </c>
      <c r="B1689" s="16">
        <v>2017</v>
      </c>
      <c r="C1689" s="16">
        <v>19</v>
      </c>
      <c r="D1689" s="14" t="s">
        <v>80</v>
      </c>
      <c r="E1689" s="16">
        <v>133</v>
      </c>
      <c r="F1689" s="14" t="s">
        <v>152</v>
      </c>
      <c r="G1689" s="16">
        <v>41</v>
      </c>
      <c r="H1689" s="14" t="s">
        <v>186</v>
      </c>
      <c r="I1689" s="16">
        <v>2</v>
      </c>
      <c r="J1689" s="14" t="s">
        <v>83</v>
      </c>
      <c r="K1689" s="14" t="s">
        <v>84</v>
      </c>
      <c r="L1689" s="14" t="s">
        <v>85</v>
      </c>
      <c r="M1689" s="23">
        <v>0.5</v>
      </c>
      <c r="N1689" s="16">
        <v>2</v>
      </c>
      <c r="O1689" s="16">
        <v>2</v>
      </c>
      <c r="P1689" s="16">
        <v>0</v>
      </c>
      <c r="Q1689" s="16">
        <v>3</v>
      </c>
      <c r="R1689" s="16">
        <v>0</v>
      </c>
      <c r="S1689" s="14" t="s">
        <v>86</v>
      </c>
      <c r="T1689" s="16">
        <v>193</v>
      </c>
      <c r="U1689" s="16">
        <v>0</v>
      </c>
      <c r="V1689" s="18">
        <v>73555</v>
      </c>
      <c r="W1689" s="18">
        <v>1489</v>
      </c>
      <c r="X1689" s="18">
        <v>997</v>
      </c>
      <c r="Y1689" s="18">
        <v>0</v>
      </c>
      <c r="Z1689" s="18">
        <v>0</v>
      </c>
      <c r="AA1689" s="18">
        <v>0</v>
      </c>
      <c r="AB1689" s="18">
        <v>0</v>
      </c>
      <c r="AC1689" s="23">
        <v>0</v>
      </c>
      <c r="AD1689" s="14" t="str">
        <f>IF(E1689=113,"Linn","Iowa ex-Linn")</f>
        <v>Iowa ex-Linn</v>
      </c>
      <c r="AE1689" s="23">
        <f>IFERROR(AB1689/W1689,"N/M")</f>
        <v>0.0</v>
      </c>
      <c r="AF1689" s="14" t="str">
        <f>B1689&amp;"|"&amp;TEXT(E1689,"000")&amp;"|"&amp;TEXT(M1689,"0.0000")</f>
        <v>2017|133|0.5000</v>
      </c>
      <c r="AG1689" s="22" t="str">
        <f>IF(AND(B1689&gt;=2015,B1689&lt;=2024,C1689=19,G1689=41,I1689=2,K1689="A",L1689="RBUP",M1689&gt;=0.5,M1689&lt;=0.85),"IN","OUT")</f>
        <v>IN</v>
      </c>
    </row>
    <row r="1690" spans="1:33">
      <c r="A1690" s="14" t="s">
        <v>187</v>
      </c>
      <c r="B1690" s="16">
        <v>2017</v>
      </c>
      <c r="C1690" s="16">
        <v>19</v>
      </c>
      <c r="D1690" s="14" t="s">
        <v>80</v>
      </c>
      <c r="E1690" s="16">
        <v>133</v>
      </c>
      <c r="F1690" s="14" t="s">
        <v>152</v>
      </c>
      <c r="G1690" s="16">
        <v>41</v>
      </c>
      <c r="H1690" s="14" t="s">
        <v>186</v>
      </c>
      <c r="I1690" s="16">
        <v>2</v>
      </c>
      <c r="J1690" s="14" t="s">
        <v>83</v>
      </c>
      <c r="K1690" s="14" t="s">
        <v>84</v>
      </c>
      <c r="L1690" s="14" t="s">
        <v>85</v>
      </c>
      <c r="M1690" s="23">
        <v>0.55</v>
      </c>
      <c r="N1690" s="16">
        <v>1</v>
      </c>
      <c r="O1690" s="16">
        <v>1</v>
      </c>
      <c r="P1690" s="16">
        <v>1</v>
      </c>
      <c r="Q1690" s="16">
        <v>1</v>
      </c>
      <c r="R1690" s="16">
        <v>1</v>
      </c>
      <c r="S1690" s="14" t="s">
        <v>86</v>
      </c>
      <c r="T1690" s="16">
        <v>159</v>
      </c>
      <c r="U1690" s="16">
        <v>0</v>
      </c>
      <c r="V1690" s="18">
        <v>55090</v>
      </c>
      <c r="W1690" s="18">
        <v>1167</v>
      </c>
      <c r="X1690" s="18">
        <v>747</v>
      </c>
      <c r="Y1690" s="18">
        <v>0</v>
      </c>
      <c r="Z1690" s="18">
        <v>0</v>
      </c>
      <c r="AA1690" s="18">
        <v>0</v>
      </c>
      <c r="AB1690" s="18">
        <v>4910</v>
      </c>
      <c r="AC1690" s="23">
        <v>4.21</v>
      </c>
      <c r="AD1690" s="14" t="str">
        <f>IF(E1690=113,"Linn","Iowa ex-Linn")</f>
        <v>Iowa ex-Linn</v>
      </c>
      <c r="AE1690" s="23">
        <f>IFERROR(AB1690/W1690,"N/M")</f>
        <v>4.207369323050557</v>
      </c>
      <c r="AF1690" s="14" t="str">
        <f>B1690&amp;"|"&amp;TEXT(E1690,"000")&amp;"|"&amp;TEXT(M1690,"0.0000")</f>
        <v>2017|133|0.5500</v>
      </c>
      <c r="AG1690" s="22" t="str">
        <f>IF(AND(B1690&gt;=2015,B1690&lt;=2024,C1690=19,G1690=41,I1690=2,K1690="A",L1690="RBUP",M1690&gt;=0.5,M1690&lt;=0.85),"IN","OUT")</f>
        <v>IN</v>
      </c>
    </row>
    <row r="1691" spans="1:33">
      <c r="A1691" s="14" t="s">
        <v>187</v>
      </c>
      <c r="B1691" s="16">
        <v>2017</v>
      </c>
      <c r="C1691" s="16">
        <v>19</v>
      </c>
      <c r="D1691" s="14" t="s">
        <v>80</v>
      </c>
      <c r="E1691" s="16">
        <v>133</v>
      </c>
      <c r="F1691" s="14" t="s">
        <v>152</v>
      </c>
      <c r="G1691" s="16">
        <v>41</v>
      </c>
      <c r="H1691" s="14" t="s">
        <v>186</v>
      </c>
      <c r="I1691" s="16">
        <v>2</v>
      </c>
      <c r="J1691" s="14" t="s">
        <v>83</v>
      </c>
      <c r="K1691" s="14" t="s">
        <v>84</v>
      </c>
      <c r="L1691" s="14" t="s">
        <v>85</v>
      </c>
      <c r="M1691" s="23">
        <v>0.65</v>
      </c>
      <c r="N1691" s="16">
        <v>10</v>
      </c>
      <c r="O1691" s="16">
        <v>7</v>
      </c>
      <c r="P1691" s="16">
        <v>0</v>
      </c>
      <c r="Q1691" s="16">
        <v>8</v>
      </c>
      <c r="R1691" s="16">
        <v>0</v>
      </c>
      <c r="S1691" s="14" t="s">
        <v>86</v>
      </c>
      <c r="T1691" s="16">
        <v>965</v>
      </c>
      <c r="U1691" s="16">
        <v>0</v>
      </c>
      <c r="V1691" s="18">
        <v>449975</v>
      </c>
      <c r="W1691" s="18">
        <v>14917</v>
      </c>
      <c r="X1691" s="18">
        <v>10631</v>
      </c>
      <c r="Y1691" s="18">
        <v>0</v>
      </c>
      <c r="Z1691" s="18">
        <v>0</v>
      </c>
      <c r="AA1691" s="18">
        <v>0</v>
      </c>
      <c r="AB1691" s="18">
        <v>0</v>
      </c>
      <c r="AC1691" s="23">
        <v>0</v>
      </c>
      <c r="AD1691" s="14" t="str">
        <f>IF(E1691=113,"Linn","Iowa ex-Linn")</f>
        <v>Iowa ex-Linn</v>
      </c>
      <c r="AE1691" s="23">
        <f>IFERROR(AB1691/W1691,"N/M")</f>
        <v>0.0</v>
      </c>
      <c r="AF1691" s="14" t="str">
        <f>B1691&amp;"|"&amp;TEXT(E1691,"000")&amp;"|"&amp;TEXT(M1691,"0.0000")</f>
        <v>2017|133|0.6500</v>
      </c>
      <c r="AG1691" s="22" t="str">
        <f>IF(AND(B1691&gt;=2015,B1691&lt;=2024,C1691=19,G1691=41,I1691=2,K1691="A",L1691="RBUP",M1691&gt;=0.5,M1691&lt;=0.85),"IN","OUT")</f>
        <v>IN</v>
      </c>
    </row>
    <row r="1692" spans="1:33">
      <c r="A1692" s="14" t="s">
        <v>187</v>
      </c>
      <c r="B1692" s="16">
        <v>2017</v>
      </c>
      <c r="C1692" s="16">
        <v>19</v>
      </c>
      <c r="D1692" s="14" t="s">
        <v>80</v>
      </c>
      <c r="E1692" s="16">
        <v>133</v>
      </c>
      <c r="F1692" s="14" t="s">
        <v>152</v>
      </c>
      <c r="G1692" s="16">
        <v>41</v>
      </c>
      <c r="H1692" s="14" t="s">
        <v>186</v>
      </c>
      <c r="I1692" s="16">
        <v>2</v>
      </c>
      <c r="J1692" s="14" t="s">
        <v>83</v>
      </c>
      <c r="K1692" s="14" t="s">
        <v>84</v>
      </c>
      <c r="L1692" s="14" t="s">
        <v>85</v>
      </c>
      <c r="M1692" s="23">
        <v>0.7</v>
      </c>
      <c r="N1692" s="16">
        <v>48</v>
      </c>
      <c r="O1692" s="16">
        <v>36</v>
      </c>
      <c r="P1692" s="16">
        <v>9</v>
      </c>
      <c r="Q1692" s="16">
        <v>86</v>
      </c>
      <c r="R1692" s="16">
        <v>22</v>
      </c>
      <c r="S1692" s="14" t="s">
        <v>86</v>
      </c>
      <c r="T1692" s="16">
        <v>10451</v>
      </c>
      <c r="U1692" s="16">
        <v>0</v>
      </c>
      <c r="V1692" s="18">
        <v>5505940</v>
      </c>
      <c r="W1692" s="18">
        <v>272748</v>
      </c>
      <c r="X1692" s="18">
        <v>177678</v>
      </c>
      <c r="Y1692" s="18">
        <v>0</v>
      </c>
      <c r="Z1692" s="18">
        <v>0</v>
      </c>
      <c r="AA1692" s="18">
        <v>0</v>
      </c>
      <c r="AB1692" s="18">
        <v>44658</v>
      </c>
      <c r="AC1692" s="23">
        <v>0.16</v>
      </c>
      <c r="AD1692" s="14" t="str">
        <f>IF(E1692=113,"Linn","Iowa ex-Linn")</f>
        <v>Iowa ex-Linn</v>
      </c>
      <c r="AE1692" s="23">
        <f>IFERROR(AB1692/W1692,"N/M")</f>
        <v>0.16373355624972502</v>
      </c>
      <c r="AF1692" s="14" t="str">
        <f>B1692&amp;"|"&amp;TEXT(E1692,"000")&amp;"|"&amp;TEXT(M1692,"0.0000")</f>
        <v>2017|133|0.7000</v>
      </c>
      <c r="AG1692" s="22" t="str">
        <f>IF(AND(B1692&gt;=2015,B1692&lt;=2024,C1692=19,G1692=41,I1692=2,K1692="A",L1692="RBUP",M1692&gt;=0.5,M1692&lt;=0.85),"IN","OUT")</f>
        <v>IN</v>
      </c>
    </row>
    <row r="1693" spans="1:33">
      <c r="A1693" s="14" t="s">
        <v>187</v>
      </c>
      <c r="B1693" s="16">
        <v>2017</v>
      </c>
      <c r="C1693" s="16">
        <v>19</v>
      </c>
      <c r="D1693" s="14" t="s">
        <v>80</v>
      </c>
      <c r="E1693" s="16">
        <v>133</v>
      </c>
      <c r="F1693" s="14" t="s">
        <v>152</v>
      </c>
      <c r="G1693" s="16">
        <v>41</v>
      </c>
      <c r="H1693" s="14" t="s">
        <v>186</v>
      </c>
      <c r="I1693" s="16">
        <v>2</v>
      </c>
      <c r="J1693" s="14" t="s">
        <v>83</v>
      </c>
      <c r="K1693" s="14" t="s">
        <v>84</v>
      </c>
      <c r="L1693" s="14" t="s">
        <v>85</v>
      </c>
      <c r="M1693" s="23">
        <v>0.75</v>
      </c>
      <c r="N1693" s="16">
        <v>215</v>
      </c>
      <c r="O1693" s="16">
        <v>171</v>
      </c>
      <c r="P1693" s="16">
        <v>56</v>
      </c>
      <c r="Q1693" s="16">
        <v>517</v>
      </c>
      <c r="R1693" s="16">
        <v>129</v>
      </c>
      <c r="S1693" s="14" t="s">
        <v>86</v>
      </c>
      <c r="T1693" s="16">
        <v>46110</v>
      </c>
      <c r="U1693" s="16">
        <v>0</v>
      </c>
      <c r="V1693" s="18">
        <v>25740097</v>
      </c>
      <c r="W1693" s="18">
        <v>1792982</v>
      </c>
      <c r="X1693" s="18">
        <v>1095339</v>
      </c>
      <c r="Y1693" s="18">
        <v>0</v>
      </c>
      <c r="Z1693" s="18">
        <v>0</v>
      </c>
      <c r="AA1693" s="18">
        <v>0</v>
      </c>
      <c r="AB1693" s="18">
        <v>214762</v>
      </c>
      <c r="AC1693" s="23">
        <v>0.12</v>
      </c>
      <c r="AD1693" s="14" t="str">
        <f>IF(E1693=113,"Linn","Iowa ex-Linn")</f>
        <v>Iowa ex-Linn</v>
      </c>
      <c r="AE1693" s="23">
        <f>IFERROR(AB1693/W1693,"N/M")</f>
        <v>0.11977922812387408</v>
      </c>
      <c r="AF1693" s="14" t="str">
        <f>B1693&amp;"|"&amp;TEXT(E1693,"000")&amp;"|"&amp;TEXT(M1693,"0.0000")</f>
        <v>2017|133|0.7500</v>
      </c>
      <c r="AG1693" s="22" t="str">
        <f>IF(AND(B1693&gt;=2015,B1693&lt;=2024,C1693=19,G1693=41,I1693=2,K1693="A",L1693="RBUP",M1693&gt;=0.5,M1693&lt;=0.85),"IN","OUT")</f>
        <v>IN</v>
      </c>
    </row>
    <row r="1694" spans="1:33">
      <c r="A1694" s="14" t="s">
        <v>187</v>
      </c>
      <c r="B1694" s="16">
        <v>2017</v>
      </c>
      <c r="C1694" s="16">
        <v>19</v>
      </c>
      <c r="D1694" s="14" t="s">
        <v>80</v>
      </c>
      <c r="E1694" s="16">
        <v>133</v>
      </c>
      <c r="F1694" s="14" t="s">
        <v>152</v>
      </c>
      <c r="G1694" s="16">
        <v>41</v>
      </c>
      <c r="H1694" s="14" t="s">
        <v>186</v>
      </c>
      <c r="I1694" s="16">
        <v>2</v>
      </c>
      <c r="J1694" s="14" t="s">
        <v>83</v>
      </c>
      <c r="K1694" s="14" t="s">
        <v>84</v>
      </c>
      <c r="L1694" s="14" t="s">
        <v>85</v>
      </c>
      <c r="M1694" s="23">
        <v>0.8</v>
      </c>
      <c r="N1694" s="16">
        <v>290</v>
      </c>
      <c r="O1694" s="16">
        <v>218</v>
      </c>
      <c r="P1694" s="16">
        <v>43</v>
      </c>
      <c r="Q1694" s="16">
        <v>491</v>
      </c>
      <c r="R1694" s="16">
        <v>91</v>
      </c>
      <c r="S1694" s="14" t="s">
        <v>86</v>
      </c>
      <c r="T1694" s="16">
        <v>53982</v>
      </c>
      <c r="U1694" s="16">
        <v>0</v>
      </c>
      <c r="V1694" s="18">
        <v>32873457</v>
      </c>
      <c r="W1694" s="18">
        <v>2614124</v>
      </c>
      <c r="X1694" s="18">
        <v>1478169</v>
      </c>
      <c r="Y1694" s="18">
        <v>0</v>
      </c>
      <c r="Z1694" s="18">
        <v>0</v>
      </c>
      <c r="AA1694" s="18">
        <v>0</v>
      </c>
      <c r="AB1694" s="18">
        <v>408244</v>
      </c>
      <c r="AC1694" s="23">
        <v>0.16</v>
      </c>
      <c r="AD1694" s="14" t="str">
        <f>IF(E1694=113,"Linn","Iowa ex-Linn")</f>
        <v>Iowa ex-Linn</v>
      </c>
      <c r="AE1694" s="23">
        <f>IFERROR(AB1694/W1694,"N/M")</f>
        <v>0.156168567367118</v>
      </c>
      <c r="AF1694" s="14" t="str">
        <f>B1694&amp;"|"&amp;TEXT(E1694,"000")&amp;"|"&amp;TEXT(M1694,"0.0000")</f>
        <v>2017|133|0.8000</v>
      </c>
      <c r="AG1694" s="22" t="str">
        <f>IF(AND(B1694&gt;=2015,B1694&lt;=2024,C1694=19,G1694=41,I1694=2,K1694="A",L1694="RBUP",M1694&gt;=0.5,M1694&lt;=0.85),"IN","OUT")</f>
        <v>IN</v>
      </c>
    </row>
    <row r="1695" spans="1:33">
      <c r="A1695" s="14" t="s">
        <v>187</v>
      </c>
      <c r="B1695" s="16">
        <v>2017</v>
      </c>
      <c r="C1695" s="16">
        <v>19</v>
      </c>
      <c r="D1695" s="14" t="s">
        <v>80</v>
      </c>
      <c r="E1695" s="16">
        <v>133</v>
      </c>
      <c r="F1695" s="14" t="s">
        <v>152</v>
      </c>
      <c r="G1695" s="16">
        <v>41</v>
      </c>
      <c r="H1695" s="14" t="s">
        <v>186</v>
      </c>
      <c r="I1695" s="16">
        <v>2</v>
      </c>
      <c r="J1695" s="14" t="s">
        <v>83</v>
      </c>
      <c r="K1695" s="14" t="s">
        <v>84</v>
      </c>
      <c r="L1695" s="14" t="s">
        <v>85</v>
      </c>
      <c r="M1695" s="23">
        <v>0.85</v>
      </c>
      <c r="N1695" s="16">
        <v>168</v>
      </c>
      <c r="O1695" s="16">
        <v>125</v>
      </c>
      <c r="P1695" s="16">
        <v>32</v>
      </c>
      <c r="Q1695" s="16">
        <v>211</v>
      </c>
      <c r="R1695" s="16">
        <v>39</v>
      </c>
      <c r="S1695" s="14" t="s">
        <v>86</v>
      </c>
      <c r="T1695" s="16">
        <v>29792</v>
      </c>
      <c r="U1695" s="16">
        <v>0</v>
      </c>
      <c r="V1695" s="18">
        <v>19215444</v>
      </c>
      <c r="W1695" s="18">
        <v>1762195</v>
      </c>
      <c r="X1695" s="18">
        <v>796944</v>
      </c>
      <c r="Y1695" s="18">
        <v>0</v>
      </c>
      <c r="Z1695" s="18">
        <v>0</v>
      </c>
      <c r="AA1695" s="18">
        <v>0</v>
      </c>
      <c r="AB1695" s="18">
        <v>376832</v>
      </c>
      <c r="AC1695" s="23">
        <v>0.21</v>
      </c>
      <c r="AD1695" s="14" t="str">
        <f>IF(E1695=113,"Linn","Iowa ex-Linn")</f>
        <v>Iowa ex-Linn</v>
      </c>
      <c r="AE1695" s="23">
        <f>IFERROR(AB1695/W1695,"N/M")</f>
        <v>0.21384239542161906</v>
      </c>
      <c r="AF1695" s="14" t="str">
        <f>B1695&amp;"|"&amp;TEXT(E1695,"000")&amp;"|"&amp;TEXT(M1695,"0.0000")</f>
        <v>2017|133|0.8500</v>
      </c>
      <c r="AG1695" s="22" t="str">
        <f>IF(AND(B1695&gt;=2015,B1695&lt;=2024,C1695=19,G1695=41,I1695=2,K1695="A",L1695="RBUP",M1695&gt;=0.5,M1695&lt;=0.85),"IN","OUT")</f>
        <v>IN</v>
      </c>
    </row>
    <row r="1696" spans="1:33">
      <c r="A1696" s="14" t="s">
        <v>187</v>
      </c>
      <c r="B1696" s="16">
        <v>2017</v>
      </c>
      <c r="C1696" s="16">
        <v>19</v>
      </c>
      <c r="D1696" s="14" t="s">
        <v>80</v>
      </c>
      <c r="E1696" s="16">
        <v>135</v>
      </c>
      <c r="F1696" s="14" t="s">
        <v>153</v>
      </c>
      <c r="G1696" s="16">
        <v>41</v>
      </c>
      <c r="H1696" s="14" t="s">
        <v>186</v>
      </c>
      <c r="I1696" s="16">
        <v>2</v>
      </c>
      <c r="J1696" s="14" t="s">
        <v>83</v>
      </c>
      <c r="K1696" s="14" t="s">
        <v>84</v>
      </c>
      <c r="L1696" s="14" t="s">
        <v>85</v>
      </c>
      <c r="M1696" s="23">
        <v>0.6</v>
      </c>
      <c r="N1696" s="16">
        <v>2</v>
      </c>
      <c r="O1696" s="16">
        <v>0</v>
      </c>
      <c r="P1696" s="16">
        <v>0</v>
      </c>
      <c r="Q1696" s="16">
        <v>0</v>
      </c>
      <c r="R1696" s="16">
        <v>0</v>
      </c>
      <c r="S1696" s="14" t="s">
        <v>86</v>
      </c>
      <c r="T1696" s="16">
        <v>0</v>
      </c>
      <c r="U1696" s="16">
        <v>0</v>
      </c>
      <c r="V1696" s="18">
        <v>0</v>
      </c>
      <c r="W1696" s="18">
        <v>0</v>
      </c>
      <c r="X1696" s="18">
        <v>0</v>
      </c>
      <c r="Y1696" s="18">
        <v>0</v>
      </c>
      <c r="Z1696" s="18">
        <v>0</v>
      </c>
      <c r="AA1696" s="18">
        <v>0</v>
      </c>
      <c r="AB1696" s="18">
        <v>0</v>
      </c>
      <c r="AC1696" s="23">
        <v>0</v>
      </c>
      <c r="AD1696" s="14" t="str">
        <f>IF(E1696=113,"Linn","Iowa ex-Linn")</f>
        <v>Iowa ex-Linn</v>
      </c>
      <c r="AE1696" s="23" t="str">
        <f>IFERROR(AB1696/W1696,"N/M")</f>
        <v>N/M</v>
      </c>
      <c r="AF1696" s="14" t="str">
        <f>B1696&amp;"|"&amp;TEXT(E1696,"000")&amp;"|"&amp;TEXT(M1696,"0.0000")</f>
        <v>2017|135|0.6000</v>
      </c>
      <c r="AG1696" s="22" t="str">
        <f>IF(AND(B1696&gt;=2015,B1696&lt;=2024,C1696=19,G1696=41,I1696=2,K1696="A",L1696="RBUP",M1696&gt;=0.5,M1696&lt;=0.85),"IN","OUT")</f>
        <v>IN</v>
      </c>
    </row>
    <row r="1697" spans="1:33">
      <c r="A1697" s="14" t="s">
        <v>187</v>
      </c>
      <c r="B1697" s="16">
        <v>2017</v>
      </c>
      <c r="C1697" s="16">
        <v>19</v>
      </c>
      <c r="D1697" s="14" t="s">
        <v>80</v>
      </c>
      <c r="E1697" s="16">
        <v>135</v>
      </c>
      <c r="F1697" s="14" t="s">
        <v>153</v>
      </c>
      <c r="G1697" s="16">
        <v>41</v>
      </c>
      <c r="H1697" s="14" t="s">
        <v>186</v>
      </c>
      <c r="I1697" s="16">
        <v>2</v>
      </c>
      <c r="J1697" s="14" t="s">
        <v>83</v>
      </c>
      <c r="K1697" s="14" t="s">
        <v>84</v>
      </c>
      <c r="L1697" s="14" t="s">
        <v>85</v>
      </c>
      <c r="M1697" s="23">
        <v>0.65</v>
      </c>
      <c r="N1697" s="16">
        <v>5</v>
      </c>
      <c r="O1697" s="16">
        <v>3</v>
      </c>
      <c r="P1697" s="16">
        <v>0</v>
      </c>
      <c r="Q1697" s="16">
        <v>3</v>
      </c>
      <c r="R1697" s="16">
        <v>0</v>
      </c>
      <c r="S1697" s="14" t="s">
        <v>86</v>
      </c>
      <c r="T1697" s="16">
        <v>432</v>
      </c>
      <c r="U1697" s="16">
        <v>0</v>
      </c>
      <c r="V1697" s="18">
        <v>162615</v>
      </c>
      <c r="W1697" s="18">
        <v>16862</v>
      </c>
      <c r="X1697" s="18">
        <v>12742</v>
      </c>
      <c r="Y1697" s="18">
        <v>0</v>
      </c>
      <c r="Z1697" s="18">
        <v>0</v>
      </c>
      <c r="AA1697" s="18">
        <v>0</v>
      </c>
      <c r="AB1697" s="18">
        <v>0</v>
      </c>
      <c r="AC1697" s="23">
        <v>0</v>
      </c>
      <c r="AD1697" s="14" t="str">
        <f>IF(E1697=113,"Linn","Iowa ex-Linn")</f>
        <v>Iowa ex-Linn</v>
      </c>
      <c r="AE1697" s="23">
        <f>IFERROR(AB1697/W1697,"N/M")</f>
        <v>0.0</v>
      </c>
      <c r="AF1697" s="14" t="str">
        <f>B1697&amp;"|"&amp;TEXT(E1697,"000")&amp;"|"&amp;TEXT(M1697,"0.0000")</f>
        <v>2017|135|0.6500</v>
      </c>
      <c r="AG1697" s="22" t="str">
        <f>IF(AND(B1697&gt;=2015,B1697&lt;=2024,C1697=19,G1697=41,I1697=2,K1697="A",L1697="RBUP",M1697&gt;=0.5,M1697&lt;=0.85),"IN","OUT")</f>
        <v>IN</v>
      </c>
    </row>
    <row r="1698" spans="1:33">
      <c r="A1698" s="14" t="s">
        <v>187</v>
      </c>
      <c r="B1698" s="16">
        <v>2017</v>
      </c>
      <c r="C1698" s="16">
        <v>19</v>
      </c>
      <c r="D1698" s="14" t="s">
        <v>80</v>
      </c>
      <c r="E1698" s="16">
        <v>135</v>
      </c>
      <c r="F1698" s="14" t="s">
        <v>153</v>
      </c>
      <c r="G1698" s="16">
        <v>41</v>
      </c>
      <c r="H1698" s="14" t="s">
        <v>186</v>
      </c>
      <c r="I1698" s="16">
        <v>2</v>
      </c>
      <c r="J1698" s="14" t="s">
        <v>83</v>
      </c>
      <c r="K1698" s="14" t="s">
        <v>84</v>
      </c>
      <c r="L1698" s="14" t="s">
        <v>85</v>
      </c>
      <c r="M1698" s="23">
        <v>0.7</v>
      </c>
      <c r="N1698" s="16">
        <v>47</v>
      </c>
      <c r="O1698" s="16">
        <v>23</v>
      </c>
      <c r="P1698" s="16">
        <v>7</v>
      </c>
      <c r="Q1698" s="16">
        <v>25</v>
      </c>
      <c r="R1698" s="16">
        <v>7</v>
      </c>
      <c r="S1698" s="14" t="s">
        <v>86</v>
      </c>
      <c r="T1698" s="16">
        <v>1425</v>
      </c>
      <c r="U1698" s="16">
        <v>0</v>
      </c>
      <c r="V1698" s="18">
        <v>563093</v>
      </c>
      <c r="W1698" s="18">
        <v>65349</v>
      </c>
      <c r="X1698" s="18">
        <v>45037</v>
      </c>
      <c r="Y1698" s="18">
        <v>0</v>
      </c>
      <c r="Z1698" s="18">
        <v>0</v>
      </c>
      <c r="AA1698" s="18">
        <v>0</v>
      </c>
      <c r="AB1698" s="18">
        <v>29101</v>
      </c>
      <c r="AC1698" s="23">
        <v>0.45</v>
      </c>
      <c r="AD1698" s="14" t="str">
        <f>IF(E1698=113,"Linn","Iowa ex-Linn")</f>
        <v>Iowa ex-Linn</v>
      </c>
      <c r="AE1698" s="23">
        <f>IFERROR(AB1698/W1698,"N/M")</f>
        <v>0.4453166842644876</v>
      </c>
      <c r="AF1698" s="14" t="str">
        <f>B1698&amp;"|"&amp;TEXT(E1698,"000")&amp;"|"&amp;TEXT(M1698,"0.0000")</f>
        <v>2017|135|0.7000</v>
      </c>
      <c r="AG1698" s="22" t="str">
        <f>IF(AND(B1698&gt;=2015,B1698&lt;=2024,C1698=19,G1698=41,I1698=2,K1698="A",L1698="RBUP",M1698&gt;=0.5,M1698&lt;=0.85),"IN","OUT")</f>
        <v>IN</v>
      </c>
    </row>
    <row r="1699" spans="1:33">
      <c r="A1699" s="14" t="s">
        <v>187</v>
      </c>
      <c r="B1699" s="16">
        <v>2017</v>
      </c>
      <c r="C1699" s="16">
        <v>19</v>
      </c>
      <c r="D1699" s="14" t="s">
        <v>80</v>
      </c>
      <c r="E1699" s="16">
        <v>135</v>
      </c>
      <c r="F1699" s="14" t="s">
        <v>153</v>
      </c>
      <c r="G1699" s="16">
        <v>41</v>
      </c>
      <c r="H1699" s="14" t="s">
        <v>186</v>
      </c>
      <c r="I1699" s="16">
        <v>2</v>
      </c>
      <c r="J1699" s="14" t="s">
        <v>83</v>
      </c>
      <c r="K1699" s="14" t="s">
        <v>84</v>
      </c>
      <c r="L1699" s="14" t="s">
        <v>85</v>
      </c>
      <c r="M1699" s="23">
        <v>0.75</v>
      </c>
      <c r="N1699" s="16">
        <v>213</v>
      </c>
      <c r="O1699" s="16">
        <v>119</v>
      </c>
      <c r="P1699" s="16">
        <v>28</v>
      </c>
      <c r="Q1699" s="16">
        <v>162</v>
      </c>
      <c r="R1699" s="16">
        <v>34</v>
      </c>
      <c r="S1699" s="14" t="s">
        <v>86</v>
      </c>
      <c r="T1699" s="16">
        <v>12375</v>
      </c>
      <c r="U1699" s="16">
        <v>0</v>
      </c>
      <c r="V1699" s="18">
        <v>5155486</v>
      </c>
      <c r="W1699" s="18">
        <v>724769</v>
      </c>
      <c r="X1699" s="18">
        <v>489619</v>
      </c>
      <c r="Y1699" s="18">
        <v>0</v>
      </c>
      <c r="Z1699" s="18">
        <v>0</v>
      </c>
      <c r="AA1699" s="18">
        <v>0</v>
      </c>
      <c r="AB1699" s="18">
        <v>212442</v>
      </c>
      <c r="AC1699" s="23">
        <v>0.29</v>
      </c>
      <c r="AD1699" s="14" t="str">
        <f>IF(E1699=113,"Linn","Iowa ex-Linn")</f>
        <v>Iowa ex-Linn</v>
      </c>
      <c r="AE1699" s="23">
        <f>IFERROR(AB1699/W1699,"N/M")</f>
        <v>0.29311684136600763</v>
      </c>
      <c r="AF1699" s="14" t="str">
        <f>B1699&amp;"|"&amp;TEXT(E1699,"000")&amp;"|"&amp;TEXT(M1699,"0.0000")</f>
        <v>2017|135|0.7500</v>
      </c>
      <c r="AG1699" s="22" t="str">
        <f>IF(AND(B1699&gt;=2015,B1699&lt;=2024,C1699=19,G1699=41,I1699=2,K1699="A",L1699="RBUP",M1699&gt;=0.5,M1699&lt;=0.85),"IN","OUT")</f>
        <v>IN</v>
      </c>
    </row>
    <row r="1700" spans="1:33">
      <c r="A1700" s="14" t="s">
        <v>187</v>
      </c>
      <c r="B1700" s="16">
        <v>2017</v>
      </c>
      <c r="C1700" s="16">
        <v>19</v>
      </c>
      <c r="D1700" s="14" t="s">
        <v>80</v>
      </c>
      <c r="E1700" s="16">
        <v>135</v>
      </c>
      <c r="F1700" s="14" t="s">
        <v>153</v>
      </c>
      <c r="G1700" s="16">
        <v>41</v>
      </c>
      <c r="H1700" s="14" t="s">
        <v>186</v>
      </c>
      <c r="I1700" s="16">
        <v>2</v>
      </c>
      <c r="J1700" s="14" t="s">
        <v>83</v>
      </c>
      <c r="K1700" s="14" t="s">
        <v>84</v>
      </c>
      <c r="L1700" s="14" t="s">
        <v>85</v>
      </c>
      <c r="M1700" s="23">
        <v>0.8</v>
      </c>
      <c r="N1700" s="16">
        <v>134</v>
      </c>
      <c r="O1700" s="16">
        <v>85</v>
      </c>
      <c r="P1700" s="16">
        <v>33</v>
      </c>
      <c r="Q1700" s="16">
        <v>100</v>
      </c>
      <c r="R1700" s="16">
        <v>38</v>
      </c>
      <c r="S1700" s="14" t="s">
        <v>86</v>
      </c>
      <c r="T1700" s="16">
        <v>15343</v>
      </c>
      <c r="U1700" s="16">
        <v>0</v>
      </c>
      <c r="V1700" s="18">
        <v>7086772</v>
      </c>
      <c r="W1700" s="18">
        <v>1024277</v>
      </c>
      <c r="X1700" s="18">
        <v>668862</v>
      </c>
      <c r="Y1700" s="18">
        <v>0</v>
      </c>
      <c r="Z1700" s="18">
        <v>0</v>
      </c>
      <c r="AA1700" s="18">
        <v>0</v>
      </c>
      <c r="AB1700" s="18">
        <v>768587</v>
      </c>
      <c r="AC1700" s="23">
        <v>0.75</v>
      </c>
      <c r="AD1700" s="14" t="str">
        <f>IF(E1700=113,"Linn","Iowa ex-Linn")</f>
        <v>Iowa ex-Linn</v>
      </c>
      <c r="AE1700" s="23">
        <f>IFERROR(AB1700/W1700,"N/M")</f>
        <v>0.7503702611695859</v>
      </c>
      <c r="AF1700" s="14" t="str">
        <f>B1700&amp;"|"&amp;TEXT(E1700,"000")&amp;"|"&amp;TEXT(M1700,"0.0000")</f>
        <v>2017|135|0.8000</v>
      </c>
      <c r="AG1700" s="22" t="str">
        <f>IF(AND(B1700&gt;=2015,B1700&lt;=2024,C1700=19,G1700=41,I1700=2,K1700="A",L1700="RBUP",M1700&gt;=0.5,M1700&lt;=0.85),"IN","OUT")</f>
        <v>IN</v>
      </c>
    </row>
    <row r="1701" spans="1:33">
      <c r="A1701" s="14" t="s">
        <v>187</v>
      </c>
      <c r="B1701" s="16">
        <v>2017</v>
      </c>
      <c r="C1701" s="16">
        <v>19</v>
      </c>
      <c r="D1701" s="14" t="s">
        <v>80</v>
      </c>
      <c r="E1701" s="16">
        <v>135</v>
      </c>
      <c r="F1701" s="14" t="s">
        <v>153</v>
      </c>
      <c r="G1701" s="16">
        <v>41</v>
      </c>
      <c r="H1701" s="14" t="s">
        <v>186</v>
      </c>
      <c r="I1701" s="16">
        <v>2</v>
      </c>
      <c r="J1701" s="14" t="s">
        <v>83</v>
      </c>
      <c r="K1701" s="14" t="s">
        <v>84</v>
      </c>
      <c r="L1701" s="14" t="s">
        <v>85</v>
      </c>
      <c r="M1701" s="23">
        <v>0.85</v>
      </c>
      <c r="N1701" s="16">
        <v>27</v>
      </c>
      <c r="O1701" s="16">
        <v>13</v>
      </c>
      <c r="P1701" s="16">
        <v>6</v>
      </c>
      <c r="Q1701" s="16">
        <v>13</v>
      </c>
      <c r="R1701" s="16">
        <v>6</v>
      </c>
      <c r="S1701" s="14" t="s">
        <v>86</v>
      </c>
      <c r="T1701" s="16">
        <v>967</v>
      </c>
      <c r="U1701" s="16">
        <v>0</v>
      </c>
      <c r="V1701" s="18">
        <v>452637</v>
      </c>
      <c r="W1701" s="18">
        <v>73909</v>
      </c>
      <c r="X1701" s="18">
        <v>37809</v>
      </c>
      <c r="Y1701" s="18">
        <v>0</v>
      </c>
      <c r="Z1701" s="18">
        <v>0</v>
      </c>
      <c r="AA1701" s="18">
        <v>0</v>
      </c>
      <c r="AB1701" s="18">
        <v>30353</v>
      </c>
      <c r="AC1701" s="23">
        <v>0.41</v>
      </c>
      <c r="AD1701" s="14" t="str">
        <f>IF(E1701=113,"Linn","Iowa ex-Linn")</f>
        <v>Iowa ex-Linn</v>
      </c>
      <c r="AE1701" s="23">
        <f>IFERROR(AB1701/W1701,"N/M")</f>
        <v>0.41068070194428286</v>
      </c>
      <c r="AF1701" s="14" t="str">
        <f>B1701&amp;"|"&amp;TEXT(E1701,"000")&amp;"|"&amp;TEXT(M1701,"0.0000")</f>
        <v>2017|135|0.8500</v>
      </c>
      <c r="AG1701" s="22" t="str">
        <f>IF(AND(B1701&gt;=2015,B1701&lt;=2024,C1701=19,G1701=41,I1701=2,K1701="A",L1701="RBUP",M1701&gt;=0.5,M1701&lt;=0.85),"IN","OUT")</f>
        <v>IN</v>
      </c>
    </row>
    <row r="1702" spans="1:33">
      <c r="A1702" s="14" t="s">
        <v>187</v>
      </c>
      <c r="B1702" s="16">
        <v>2017</v>
      </c>
      <c r="C1702" s="16">
        <v>19</v>
      </c>
      <c r="D1702" s="14" t="s">
        <v>80</v>
      </c>
      <c r="E1702" s="16">
        <v>137</v>
      </c>
      <c r="F1702" s="14" t="s">
        <v>154</v>
      </c>
      <c r="G1702" s="16">
        <v>41</v>
      </c>
      <c r="H1702" s="14" t="s">
        <v>186</v>
      </c>
      <c r="I1702" s="16">
        <v>2</v>
      </c>
      <c r="J1702" s="14" t="s">
        <v>83</v>
      </c>
      <c r="K1702" s="14" t="s">
        <v>84</v>
      </c>
      <c r="L1702" s="14" t="s">
        <v>85</v>
      </c>
      <c r="M1702" s="23">
        <v>0.5</v>
      </c>
      <c r="N1702" s="16">
        <v>1</v>
      </c>
      <c r="O1702" s="16">
        <v>1</v>
      </c>
      <c r="P1702" s="16">
        <v>0</v>
      </c>
      <c r="Q1702" s="16">
        <v>3</v>
      </c>
      <c r="R1702" s="16">
        <v>0</v>
      </c>
      <c r="S1702" s="14" t="s">
        <v>86</v>
      </c>
      <c r="T1702" s="16">
        <v>94</v>
      </c>
      <c r="U1702" s="16">
        <v>0</v>
      </c>
      <c r="V1702" s="18">
        <v>30706</v>
      </c>
      <c r="W1702" s="18">
        <v>368</v>
      </c>
      <c r="X1702" s="18">
        <v>247</v>
      </c>
      <c r="Y1702" s="18">
        <v>0</v>
      </c>
      <c r="Z1702" s="18">
        <v>0</v>
      </c>
      <c r="AA1702" s="18">
        <v>0</v>
      </c>
      <c r="AB1702" s="18">
        <v>0</v>
      </c>
      <c r="AC1702" s="23">
        <v>0</v>
      </c>
      <c r="AD1702" s="14" t="str">
        <f>IF(E1702=113,"Linn","Iowa ex-Linn")</f>
        <v>Iowa ex-Linn</v>
      </c>
      <c r="AE1702" s="23">
        <f>IFERROR(AB1702/W1702,"N/M")</f>
        <v>0.0</v>
      </c>
      <c r="AF1702" s="14" t="str">
        <f>B1702&amp;"|"&amp;TEXT(E1702,"000")&amp;"|"&amp;TEXT(M1702,"0.0000")</f>
        <v>2017|137|0.5000</v>
      </c>
      <c r="AG1702" s="22" t="str">
        <f>IF(AND(B1702&gt;=2015,B1702&lt;=2024,C1702=19,G1702=41,I1702=2,K1702="A",L1702="RBUP",M1702&gt;=0.5,M1702&lt;=0.85),"IN","OUT")</f>
        <v>IN</v>
      </c>
    </row>
    <row r="1703" spans="1:33">
      <c r="A1703" s="14" t="s">
        <v>187</v>
      </c>
      <c r="B1703" s="16">
        <v>2017</v>
      </c>
      <c r="C1703" s="16">
        <v>19</v>
      </c>
      <c r="D1703" s="14" t="s">
        <v>80</v>
      </c>
      <c r="E1703" s="16">
        <v>137</v>
      </c>
      <c r="F1703" s="14" t="s">
        <v>154</v>
      </c>
      <c r="G1703" s="16">
        <v>41</v>
      </c>
      <c r="H1703" s="14" t="s">
        <v>186</v>
      </c>
      <c r="I1703" s="16">
        <v>2</v>
      </c>
      <c r="J1703" s="14" t="s">
        <v>83</v>
      </c>
      <c r="K1703" s="14" t="s">
        <v>84</v>
      </c>
      <c r="L1703" s="14" t="s">
        <v>85</v>
      </c>
      <c r="M1703" s="23">
        <v>0.6</v>
      </c>
      <c r="N1703" s="16">
        <v>1</v>
      </c>
      <c r="O1703" s="16">
        <v>1</v>
      </c>
      <c r="P1703" s="16">
        <v>0</v>
      </c>
      <c r="Q1703" s="16">
        <v>1</v>
      </c>
      <c r="R1703" s="16">
        <v>0</v>
      </c>
      <c r="S1703" s="14" t="s">
        <v>86</v>
      </c>
      <c r="T1703" s="16">
        <v>32</v>
      </c>
      <c r="U1703" s="16">
        <v>0</v>
      </c>
      <c r="V1703" s="18">
        <v>12240</v>
      </c>
      <c r="W1703" s="18">
        <v>187</v>
      </c>
      <c r="X1703" s="18">
        <v>120</v>
      </c>
      <c r="Y1703" s="18">
        <v>0</v>
      </c>
      <c r="Z1703" s="18">
        <v>0</v>
      </c>
      <c r="AA1703" s="18">
        <v>0</v>
      </c>
      <c r="AB1703" s="18">
        <v>0</v>
      </c>
      <c r="AC1703" s="23">
        <v>0</v>
      </c>
      <c r="AD1703" s="14" t="str">
        <f>IF(E1703=113,"Linn","Iowa ex-Linn")</f>
        <v>Iowa ex-Linn</v>
      </c>
      <c r="AE1703" s="23">
        <f>IFERROR(AB1703/W1703,"N/M")</f>
        <v>0.0</v>
      </c>
      <c r="AF1703" s="14" t="str">
        <f>B1703&amp;"|"&amp;TEXT(E1703,"000")&amp;"|"&amp;TEXT(M1703,"0.0000")</f>
        <v>2017|137|0.6000</v>
      </c>
      <c r="AG1703" s="22" t="str">
        <f>IF(AND(B1703&gt;=2015,B1703&lt;=2024,C1703=19,G1703=41,I1703=2,K1703="A",L1703="RBUP",M1703&gt;=0.5,M1703&lt;=0.85),"IN","OUT")</f>
        <v>IN</v>
      </c>
    </row>
    <row r="1704" spans="1:33">
      <c r="A1704" s="14" t="s">
        <v>187</v>
      </c>
      <c r="B1704" s="16">
        <v>2017</v>
      </c>
      <c r="C1704" s="16">
        <v>19</v>
      </c>
      <c r="D1704" s="14" t="s">
        <v>80</v>
      </c>
      <c r="E1704" s="16">
        <v>137</v>
      </c>
      <c r="F1704" s="14" t="s">
        <v>154</v>
      </c>
      <c r="G1704" s="16">
        <v>41</v>
      </c>
      <c r="H1704" s="14" t="s">
        <v>186</v>
      </c>
      <c r="I1704" s="16">
        <v>2</v>
      </c>
      <c r="J1704" s="14" t="s">
        <v>83</v>
      </c>
      <c r="K1704" s="14" t="s">
        <v>84</v>
      </c>
      <c r="L1704" s="14" t="s">
        <v>85</v>
      </c>
      <c r="M1704" s="23">
        <v>0.65</v>
      </c>
      <c r="N1704" s="16">
        <v>6</v>
      </c>
      <c r="O1704" s="16">
        <v>5</v>
      </c>
      <c r="P1704" s="16">
        <v>0</v>
      </c>
      <c r="Q1704" s="16">
        <v>12</v>
      </c>
      <c r="R1704" s="16">
        <v>0</v>
      </c>
      <c r="S1704" s="14" t="s">
        <v>86</v>
      </c>
      <c r="T1704" s="16">
        <v>655</v>
      </c>
      <c r="U1704" s="16">
        <v>0</v>
      </c>
      <c r="V1704" s="18">
        <v>297927</v>
      </c>
      <c r="W1704" s="18">
        <v>9259</v>
      </c>
      <c r="X1704" s="18">
        <v>5463</v>
      </c>
      <c r="Y1704" s="18">
        <v>0</v>
      </c>
      <c r="Z1704" s="18">
        <v>0</v>
      </c>
      <c r="AA1704" s="18">
        <v>0</v>
      </c>
      <c r="AB1704" s="18">
        <v>0</v>
      </c>
      <c r="AC1704" s="23">
        <v>0</v>
      </c>
      <c r="AD1704" s="14" t="str">
        <f>IF(E1704=113,"Linn","Iowa ex-Linn")</f>
        <v>Iowa ex-Linn</v>
      </c>
      <c r="AE1704" s="23">
        <f>IFERROR(AB1704/W1704,"N/M")</f>
        <v>0.0</v>
      </c>
      <c r="AF1704" s="14" t="str">
        <f>B1704&amp;"|"&amp;TEXT(E1704,"000")&amp;"|"&amp;TEXT(M1704,"0.0000")</f>
        <v>2017|137|0.6500</v>
      </c>
      <c r="AG1704" s="22" t="str">
        <f>IF(AND(B1704&gt;=2015,B1704&lt;=2024,C1704=19,G1704=41,I1704=2,K1704="A",L1704="RBUP",M1704&gt;=0.5,M1704&lt;=0.85),"IN","OUT")</f>
        <v>IN</v>
      </c>
    </row>
    <row r="1705" spans="1:33">
      <c r="A1705" s="14" t="s">
        <v>187</v>
      </c>
      <c r="B1705" s="16">
        <v>2017</v>
      </c>
      <c r="C1705" s="16">
        <v>19</v>
      </c>
      <c r="D1705" s="14" t="s">
        <v>80</v>
      </c>
      <c r="E1705" s="16">
        <v>137</v>
      </c>
      <c r="F1705" s="14" t="s">
        <v>154</v>
      </c>
      <c r="G1705" s="16">
        <v>41</v>
      </c>
      <c r="H1705" s="14" t="s">
        <v>186</v>
      </c>
      <c r="I1705" s="16">
        <v>2</v>
      </c>
      <c r="J1705" s="14" t="s">
        <v>83</v>
      </c>
      <c r="K1705" s="14" t="s">
        <v>84</v>
      </c>
      <c r="L1705" s="14" t="s">
        <v>85</v>
      </c>
      <c r="M1705" s="23">
        <v>0.7</v>
      </c>
      <c r="N1705" s="16">
        <v>31</v>
      </c>
      <c r="O1705" s="16">
        <v>26</v>
      </c>
      <c r="P1705" s="16">
        <v>0</v>
      </c>
      <c r="Q1705" s="16">
        <v>39</v>
      </c>
      <c r="R1705" s="16">
        <v>0</v>
      </c>
      <c r="S1705" s="14" t="s">
        <v>86</v>
      </c>
      <c r="T1705" s="16">
        <v>2409</v>
      </c>
      <c r="U1705" s="16">
        <v>0</v>
      </c>
      <c r="V1705" s="18">
        <v>1118196</v>
      </c>
      <c r="W1705" s="18">
        <v>40215</v>
      </c>
      <c r="X1705" s="18">
        <v>26874</v>
      </c>
      <c r="Y1705" s="18">
        <v>0</v>
      </c>
      <c r="Z1705" s="18">
        <v>0</v>
      </c>
      <c r="AA1705" s="18">
        <v>0</v>
      </c>
      <c r="AB1705" s="18">
        <v>0</v>
      </c>
      <c r="AC1705" s="23">
        <v>0</v>
      </c>
      <c r="AD1705" s="14" t="str">
        <f>IF(E1705=113,"Linn","Iowa ex-Linn")</f>
        <v>Iowa ex-Linn</v>
      </c>
      <c r="AE1705" s="23">
        <f>IFERROR(AB1705/W1705,"N/M")</f>
        <v>0.0</v>
      </c>
      <c r="AF1705" s="14" t="str">
        <f>B1705&amp;"|"&amp;TEXT(E1705,"000")&amp;"|"&amp;TEXT(M1705,"0.0000")</f>
        <v>2017|137|0.7000</v>
      </c>
      <c r="AG1705" s="22" t="str">
        <f>IF(AND(B1705&gt;=2015,B1705&lt;=2024,C1705=19,G1705=41,I1705=2,K1705="A",L1705="RBUP",M1705&gt;=0.5,M1705&lt;=0.85),"IN","OUT")</f>
        <v>IN</v>
      </c>
    </row>
    <row r="1706" spans="1:33">
      <c r="A1706" s="14" t="s">
        <v>187</v>
      </c>
      <c r="B1706" s="16">
        <v>2017</v>
      </c>
      <c r="C1706" s="16">
        <v>19</v>
      </c>
      <c r="D1706" s="14" t="s">
        <v>80</v>
      </c>
      <c r="E1706" s="16">
        <v>137</v>
      </c>
      <c r="F1706" s="14" t="s">
        <v>154</v>
      </c>
      <c r="G1706" s="16">
        <v>41</v>
      </c>
      <c r="H1706" s="14" t="s">
        <v>186</v>
      </c>
      <c r="I1706" s="16">
        <v>2</v>
      </c>
      <c r="J1706" s="14" t="s">
        <v>83</v>
      </c>
      <c r="K1706" s="14" t="s">
        <v>84</v>
      </c>
      <c r="L1706" s="14" t="s">
        <v>85</v>
      </c>
      <c r="M1706" s="23">
        <v>0.75</v>
      </c>
      <c r="N1706" s="16">
        <v>133</v>
      </c>
      <c r="O1706" s="16">
        <v>111</v>
      </c>
      <c r="P1706" s="16">
        <v>2</v>
      </c>
      <c r="Q1706" s="16">
        <v>178</v>
      </c>
      <c r="R1706" s="16">
        <v>7</v>
      </c>
      <c r="S1706" s="14" t="s">
        <v>86</v>
      </c>
      <c r="T1706" s="16">
        <v>19328</v>
      </c>
      <c r="U1706" s="16">
        <v>0</v>
      </c>
      <c r="V1706" s="18">
        <v>10288477</v>
      </c>
      <c r="W1706" s="18">
        <v>454108</v>
      </c>
      <c r="X1706" s="18">
        <v>300253</v>
      </c>
      <c r="Y1706" s="18">
        <v>0</v>
      </c>
      <c r="Z1706" s="18">
        <v>0</v>
      </c>
      <c r="AA1706" s="18">
        <v>0</v>
      </c>
      <c r="AB1706" s="18">
        <v>33984</v>
      </c>
      <c r="AC1706" s="23">
        <v>0.07000000000000001</v>
      </c>
      <c r="AD1706" s="14" t="str">
        <f>IF(E1706=113,"Linn","Iowa ex-Linn")</f>
        <v>Iowa ex-Linn</v>
      </c>
      <c r="AE1706" s="23">
        <f>IFERROR(AB1706/W1706,"N/M")</f>
        <v>0.07483682295841518</v>
      </c>
      <c r="AF1706" s="14" t="str">
        <f>B1706&amp;"|"&amp;TEXT(E1706,"000")&amp;"|"&amp;TEXT(M1706,"0.0000")</f>
        <v>2017|137|0.7500</v>
      </c>
      <c r="AG1706" s="22" t="str">
        <f>IF(AND(B1706&gt;=2015,B1706&lt;=2024,C1706=19,G1706=41,I1706=2,K1706="A",L1706="RBUP",M1706&gt;=0.5,M1706&lt;=0.85),"IN","OUT")</f>
        <v>IN</v>
      </c>
    </row>
    <row r="1707" spans="1:33">
      <c r="A1707" s="14" t="s">
        <v>187</v>
      </c>
      <c r="B1707" s="16">
        <v>2017</v>
      </c>
      <c r="C1707" s="16">
        <v>19</v>
      </c>
      <c r="D1707" s="14" t="s">
        <v>80</v>
      </c>
      <c r="E1707" s="16">
        <v>137</v>
      </c>
      <c r="F1707" s="14" t="s">
        <v>154</v>
      </c>
      <c r="G1707" s="16">
        <v>41</v>
      </c>
      <c r="H1707" s="14" t="s">
        <v>186</v>
      </c>
      <c r="I1707" s="16">
        <v>2</v>
      </c>
      <c r="J1707" s="14" t="s">
        <v>83</v>
      </c>
      <c r="K1707" s="14" t="s">
        <v>84</v>
      </c>
      <c r="L1707" s="14" t="s">
        <v>85</v>
      </c>
      <c r="M1707" s="23">
        <v>0.8</v>
      </c>
      <c r="N1707" s="16">
        <v>233</v>
      </c>
      <c r="O1707" s="16">
        <v>193</v>
      </c>
      <c r="P1707" s="16">
        <v>8</v>
      </c>
      <c r="Q1707" s="16">
        <v>334</v>
      </c>
      <c r="R1707" s="16">
        <v>16</v>
      </c>
      <c r="S1707" s="14" t="s">
        <v>86</v>
      </c>
      <c r="T1707" s="16">
        <v>39051</v>
      </c>
      <c r="U1707" s="16">
        <v>0</v>
      </c>
      <c r="V1707" s="18">
        <v>21773981</v>
      </c>
      <c r="W1707" s="18">
        <v>1379044</v>
      </c>
      <c r="X1707" s="18">
        <v>783822</v>
      </c>
      <c r="Y1707" s="18">
        <v>0</v>
      </c>
      <c r="Z1707" s="18">
        <v>0</v>
      </c>
      <c r="AA1707" s="18">
        <v>0</v>
      </c>
      <c r="AB1707" s="18">
        <v>141499</v>
      </c>
      <c r="AC1707" s="23">
        <v>0.1</v>
      </c>
      <c r="AD1707" s="14" t="str">
        <f>IF(E1707=113,"Linn","Iowa ex-Linn")</f>
        <v>Iowa ex-Linn</v>
      </c>
      <c r="AE1707" s="23">
        <f>IFERROR(AB1707/W1707,"N/M")</f>
        <v>0.10260658833220695</v>
      </c>
      <c r="AF1707" s="14" t="str">
        <f>B1707&amp;"|"&amp;TEXT(E1707,"000")&amp;"|"&amp;TEXT(M1707,"0.0000")</f>
        <v>2017|137|0.8000</v>
      </c>
      <c r="AG1707" s="22" t="str">
        <f>IF(AND(B1707&gt;=2015,B1707&lt;=2024,C1707=19,G1707=41,I1707=2,K1707="A",L1707="RBUP",M1707&gt;=0.5,M1707&lt;=0.85),"IN","OUT")</f>
        <v>IN</v>
      </c>
    </row>
    <row r="1708" spans="1:33">
      <c r="A1708" s="14" t="s">
        <v>187</v>
      </c>
      <c r="B1708" s="16">
        <v>2017</v>
      </c>
      <c r="C1708" s="16">
        <v>19</v>
      </c>
      <c r="D1708" s="14" t="s">
        <v>80</v>
      </c>
      <c r="E1708" s="16">
        <v>137</v>
      </c>
      <c r="F1708" s="14" t="s">
        <v>154</v>
      </c>
      <c r="G1708" s="16">
        <v>41</v>
      </c>
      <c r="H1708" s="14" t="s">
        <v>186</v>
      </c>
      <c r="I1708" s="16">
        <v>2</v>
      </c>
      <c r="J1708" s="14" t="s">
        <v>83</v>
      </c>
      <c r="K1708" s="14" t="s">
        <v>84</v>
      </c>
      <c r="L1708" s="14" t="s">
        <v>85</v>
      </c>
      <c r="M1708" s="23">
        <v>0.85</v>
      </c>
      <c r="N1708" s="16">
        <v>160</v>
      </c>
      <c r="O1708" s="16">
        <v>127</v>
      </c>
      <c r="P1708" s="16">
        <v>17</v>
      </c>
      <c r="Q1708" s="16">
        <v>242</v>
      </c>
      <c r="R1708" s="16">
        <v>20</v>
      </c>
      <c r="S1708" s="14" t="s">
        <v>86</v>
      </c>
      <c r="T1708" s="16">
        <v>23607</v>
      </c>
      <c r="U1708" s="16">
        <v>0</v>
      </c>
      <c r="V1708" s="18">
        <v>14140150</v>
      </c>
      <c r="W1708" s="18">
        <v>1061367</v>
      </c>
      <c r="X1708" s="18">
        <v>502700</v>
      </c>
      <c r="Y1708" s="18">
        <v>0</v>
      </c>
      <c r="Z1708" s="18">
        <v>0</v>
      </c>
      <c r="AA1708" s="18">
        <v>0</v>
      </c>
      <c r="AB1708" s="18">
        <v>71989</v>
      </c>
      <c r="AC1708" s="23">
        <v>0.07000000000000001</v>
      </c>
      <c r="AD1708" s="14" t="str">
        <f>IF(E1708=113,"Linn","Iowa ex-Linn")</f>
        <v>Iowa ex-Linn</v>
      </c>
      <c r="AE1708" s="23">
        <f>IFERROR(AB1708/W1708,"N/M")</f>
        <v>0.06782668012101375</v>
      </c>
      <c r="AF1708" s="14" t="str">
        <f>B1708&amp;"|"&amp;TEXT(E1708,"000")&amp;"|"&amp;TEXT(M1708,"0.0000")</f>
        <v>2017|137|0.8500</v>
      </c>
      <c r="AG1708" s="22" t="str">
        <f>IF(AND(B1708&gt;=2015,B1708&lt;=2024,C1708=19,G1708=41,I1708=2,K1708="A",L1708="RBUP",M1708&gt;=0.5,M1708&lt;=0.85),"IN","OUT")</f>
        <v>IN</v>
      </c>
    </row>
    <row r="1709" spans="1:33">
      <c r="A1709" s="14" t="s">
        <v>187</v>
      </c>
      <c r="B1709" s="16">
        <v>2017</v>
      </c>
      <c r="C1709" s="16">
        <v>19</v>
      </c>
      <c r="D1709" s="14" t="s">
        <v>80</v>
      </c>
      <c r="E1709" s="16">
        <v>139</v>
      </c>
      <c r="F1709" s="14" t="s">
        <v>155</v>
      </c>
      <c r="G1709" s="16">
        <v>41</v>
      </c>
      <c r="H1709" s="14" t="s">
        <v>186</v>
      </c>
      <c r="I1709" s="16">
        <v>2</v>
      </c>
      <c r="J1709" s="14" t="s">
        <v>83</v>
      </c>
      <c r="K1709" s="14" t="s">
        <v>84</v>
      </c>
      <c r="L1709" s="14" t="s">
        <v>85</v>
      </c>
      <c r="M1709" s="23">
        <v>0.5</v>
      </c>
      <c r="N1709" s="16">
        <v>2</v>
      </c>
      <c r="O1709" s="16">
        <v>1</v>
      </c>
      <c r="P1709" s="16">
        <v>0</v>
      </c>
      <c r="Q1709" s="16">
        <v>1</v>
      </c>
      <c r="R1709" s="16">
        <v>0</v>
      </c>
      <c r="S1709" s="14" t="s">
        <v>86</v>
      </c>
      <c r="T1709" s="16">
        <v>58</v>
      </c>
      <c r="U1709" s="16">
        <v>0</v>
      </c>
      <c r="V1709" s="18">
        <v>20301</v>
      </c>
      <c r="W1709" s="18">
        <v>162</v>
      </c>
      <c r="X1709" s="18">
        <v>109</v>
      </c>
      <c r="Y1709" s="18">
        <v>0</v>
      </c>
      <c r="Z1709" s="18">
        <v>0</v>
      </c>
      <c r="AA1709" s="18">
        <v>0</v>
      </c>
      <c r="AB1709" s="18">
        <v>0</v>
      </c>
      <c r="AC1709" s="23">
        <v>0</v>
      </c>
      <c r="AD1709" s="14" t="str">
        <f>IF(E1709=113,"Linn","Iowa ex-Linn")</f>
        <v>Iowa ex-Linn</v>
      </c>
      <c r="AE1709" s="23">
        <f>IFERROR(AB1709/W1709,"N/M")</f>
        <v>0.0</v>
      </c>
      <c r="AF1709" s="14" t="str">
        <f>B1709&amp;"|"&amp;TEXT(E1709,"000")&amp;"|"&amp;TEXT(M1709,"0.0000")</f>
        <v>2017|139|0.5000</v>
      </c>
      <c r="AG1709" s="22" t="str">
        <f>IF(AND(B1709&gt;=2015,B1709&lt;=2024,C1709=19,G1709=41,I1709=2,K1709="A",L1709="RBUP",M1709&gt;=0.5,M1709&lt;=0.85),"IN","OUT")</f>
        <v>IN</v>
      </c>
    </row>
    <row r="1710" spans="1:33">
      <c r="A1710" s="14" t="s">
        <v>187</v>
      </c>
      <c r="B1710" s="16">
        <v>2017</v>
      </c>
      <c r="C1710" s="16">
        <v>19</v>
      </c>
      <c r="D1710" s="14" t="s">
        <v>80</v>
      </c>
      <c r="E1710" s="16">
        <v>139</v>
      </c>
      <c r="F1710" s="14" t="s">
        <v>155</v>
      </c>
      <c r="G1710" s="16">
        <v>41</v>
      </c>
      <c r="H1710" s="14" t="s">
        <v>186</v>
      </c>
      <c r="I1710" s="16">
        <v>2</v>
      </c>
      <c r="J1710" s="14" t="s">
        <v>83</v>
      </c>
      <c r="K1710" s="14" t="s">
        <v>84</v>
      </c>
      <c r="L1710" s="14" t="s">
        <v>85</v>
      </c>
      <c r="M1710" s="23">
        <v>0.6</v>
      </c>
      <c r="N1710" s="16">
        <v>3</v>
      </c>
      <c r="O1710" s="16">
        <v>3</v>
      </c>
      <c r="P1710" s="16">
        <v>0</v>
      </c>
      <c r="Q1710" s="16">
        <v>3</v>
      </c>
      <c r="R1710" s="16">
        <v>0</v>
      </c>
      <c r="S1710" s="14" t="s">
        <v>86</v>
      </c>
      <c r="T1710" s="16">
        <v>229</v>
      </c>
      <c r="U1710" s="16">
        <v>0</v>
      </c>
      <c r="V1710" s="18">
        <v>71064</v>
      </c>
      <c r="W1710" s="18">
        <v>5991</v>
      </c>
      <c r="X1710" s="18">
        <v>3834</v>
      </c>
      <c r="Y1710" s="18">
        <v>0</v>
      </c>
      <c r="Z1710" s="18">
        <v>0</v>
      </c>
      <c r="AA1710" s="18">
        <v>0</v>
      </c>
      <c r="AB1710" s="18">
        <v>0</v>
      </c>
      <c r="AC1710" s="23">
        <v>0</v>
      </c>
      <c r="AD1710" s="14" t="str">
        <f>IF(E1710=113,"Linn","Iowa ex-Linn")</f>
        <v>Iowa ex-Linn</v>
      </c>
      <c r="AE1710" s="23">
        <f>IFERROR(AB1710/W1710,"N/M")</f>
        <v>0.0</v>
      </c>
      <c r="AF1710" s="14" t="str">
        <f>B1710&amp;"|"&amp;TEXT(E1710,"000")&amp;"|"&amp;TEXT(M1710,"0.0000")</f>
        <v>2017|139|0.6000</v>
      </c>
      <c r="AG1710" s="22" t="str">
        <f>IF(AND(B1710&gt;=2015,B1710&lt;=2024,C1710=19,G1710=41,I1710=2,K1710="A",L1710="RBUP",M1710&gt;=0.5,M1710&lt;=0.85),"IN","OUT")</f>
        <v>IN</v>
      </c>
    </row>
    <row r="1711" spans="1:33">
      <c r="A1711" s="14" t="s">
        <v>187</v>
      </c>
      <c r="B1711" s="16">
        <v>2017</v>
      </c>
      <c r="C1711" s="16">
        <v>19</v>
      </c>
      <c r="D1711" s="14" t="s">
        <v>80</v>
      </c>
      <c r="E1711" s="16">
        <v>139</v>
      </c>
      <c r="F1711" s="14" t="s">
        <v>155</v>
      </c>
      <c r="G1711" s="16">
        <v>41</v>
      </c>
      <c r="H1711" s="14" t="s">
        <v>186</v>
      </c>
      <c r="I1711" s="16">
        <v>2</v>
      </c>
      <c r="J1711" s="14" t="s">
        <v>83</v>
      </c>
      <c r="K1711" s="14" t="s">
        <v>84</v>
      </c>
      <c r="L1711" s="14" t="s">
        <v>85</v>
      </c>
      <c r="M1711" s="23">
        <v>0.65</v>
      </c>
      <c r="N1711" s="16">
        <v>8</v>
      </c>
      <c r="O1711" s="16">
        <v>3</v>
      </c>
      <c r="P1711" s="16">
        <v>0</v>
      </c>
      <c r="Q1711" s="16">
        <v>4</v>
      </c>
      <c r="R1711" s="16">
        <v>0</v>
      </c>
      <c r="S1711" s="14" t="s">
        <v>86</v>
      </c>
      <c r="T1711" s="16">
        <v>337</v>
      </c>
      <c r="U1711" s="16">
        <v>0</v>
      </c>
      <c r="V1711" s="18">
        <v>164410</v>
      </c>
      <c r="W1711" s="18">
        <v>4436</v>
      </c>
      <c r="X1711" s="18">
        <v>2617</v>
      </c>
      <c r="Y1711" s="18">
        <v>0</v>
      </c>
      <c r="Z1711" s="18">
        <v>0</v>
      </c>
      <c r="AA1711" s="18">
        <v>0</v>
      </c>
      <c r="AB1711" s="18">
        <v>0</v>
      </c>
      <c r="AC1711" s="23">
        <v>0</v>
      </c>
      <c r="AD1711" s="14" t="str">
        <f>IF(E1711=113,"Linn","Iowa ex-Linn")</f>
        <v>Iowa ex-Linn</v>
      </c>
      <c r="AE1711" s="23">
        <f>IFERROR(AB1711/W1711,"N/M")</f>
        <v>0.0</v>
      </c>
      <c r="AF1711" s="14" t="str">
        <f>B1711&amp;"|"&amp;TEXT(E1711,"000")&amp;"|"&amp;TEXT(M1711,"0.0000")</f>
        <v>2017|139|0.6500</v>
      </c>
      <c r="AG1711" s="22" t="str">
        <f>IF(AND(B1711&gt;=2015,B1711&lt;=2024,C1711=19,G1711=41,I1711=2,K1711="A",L1711="RBUP",M1711&gt;=0.5,M1711&lt;=0.85),"IN","OUT")</f>
        <v>IN</v>
      </c>
    </row>
    <row r="1712" spans="1:33">
      <c r="A1712" s="14" t="s">
        <v>187</v>
      </c>
      <c r="B1712" s="16">
        <v>2017</v>
      </c>
      <c r="C1712" s="16">
        <v>19</v>
      </c>
      <c r="D1712" s="14" t="s">
        <v>80</v>
      </c>
      <c r="E1712" s="16">
        <v>139</v>
      </c>
      <c r="F1712" s="14" t="s">
        <v>155</v>
      </c>
      <c r="G1712" s="16">
        <v>41</v>
      </c>
      <c r="H1712" s="14" t="s">
        <v>186</v>
      </c>
      <c r="I1712" s="16">
        <v>2</v>
      </c>
      <c r="J1712" s="14" t="s">
        <v>83</v>
      </c>
      <c r="K1712" s="14" t="s">
        <v>84</v>
      </c>
      <c r="L1712" s="14" t="s">
        <v>85</v>
      </c>
      <c r="M1712" s="23">
        <v>0.7</v>
      </c>
      <c r="N1712" s="16">
        <v>34</v>
      </c>
      <c r="O1712" s="16">
        <v>28</v>
      </c>
      <c r="P1712" s="16">
        <v>0</v>
      </c>
      <c r="Q1712" s="16">
        <v>49</v>
      </c>
      <c r="R1712" s="16">
        <v>0</v>
      </c>
      <c r="S1712" s="14" t="s">
        <v>86</v>
      </c>
      <c r="T1712" s="16">
        <v>3582</v>
      </c>
      <c r="U1712" s="16">
        <v>0</v>
      </c>
      <c r="V1712" s="18">
        <v>1848500</v>
      </c>
      <c r="W1712" s="18">
        <v>60873</v>
      </c>
      <c r="X1712" s="18">
        <v>42196</v>
      </c>
      <c r="Y1712" s="18">
        <v>0</v>
      </c>
      <c r="Z1712" s="18">
        <v>0</v>
      </c>
      <c r="AA1712" s="18">
        <v>0</v>
      </c>
      <c r="AB1712" s="18">
        <v>0</v>
      </c>
      <c r="AC1712" s="23">
        <v>0</v>
      </c>
      <c r="AD1712" s="14" t="str">
        <f>IF(E1712=113,"Linn","Iowa ex-Linn")</f>
        <v>Iowa ex-Linn</v>
      </c>
      <c r="AE1712" s="23">
        <f>IFERROR(AB1712/W1712,"N/M")</f>
        <v>0.0</v>
      </c>
      <c r="AF1712" s="14" t="str">
        <f>B1712&amp;"|"&amp;TEXT(E1712,"000")&amp;"|"&amp;TEXT(M1712,"0.0000")</f>
        <v>2017|139|0.7000</v>
      </c>
      <c r="AG1712" s="22" t="str">
        <f>IF(AND(B1712&gt;=2015,B1712&lt;=2024,C1712=19,G1712=41,I1712=2,K1712="A",L1712="RBUP",M1712&gt;=0.5,M1712&lt;=0.85),"IN","OUT")</f>
        <v>IN</v>
      </c>
    </row>
    <row r="1713" spans="1:33">
      <c r="A1713" s="14" t="s">
        <v>187</v>
      </c>
      <c r="B1713" s="16">
        <v>2017</v>
      </c>
      <c r="C1713" s="16">
        <v>19</v>
      </c>
      <c r="D1713" s="14" t="s">
        <v>80</v>
      </c>
      <c r="E1713" s="16">
        <v>139</v>
      </c>
      <c r="F1713" s="14" t="s">
        <v>155</v>
      </c>
      <c r="G1713" s="16">
        <v>41</v>
      </c>
      <c r="H1713" s="14" t="s">
        <v>186</v>
      </c>
      <c r="I1713" s="16">
        <v>2</v>
      </c>
      <c r="J1713" s="14" t="s">
        <v>83</v>
      </c>
      <c r="K1713" s="14" t="s">
        <v>84</v>
      </c>
      <c r="L1713" s="14" t="s">
        <v>85</v>
      </c>
      <c r="M1713" s="23">
        <v>0.75</v>
      </c>
      <c r="N1713" s="16">
        <v>60</v>
      </c>
      <c r="O1713" s="16">
        <v>46</v>
      </c>
      <c r="P1713" s="16">
        <v>1</v>
      </c>
      <c r="Q1713" s="16">
        <v>59</v>
      </c>
      <c r="R1713" s="16">
        <v>1</v>
      </c>
      <c r="S1713" s="14" t="s">
        <v>86</v>
      </c>
      <c r="T1713" s="16">
        <v>5178</v>
      </c>
      <c r="U1713" s="16">
        <v>0</v>
      </c>
      <c r="V1713" s="18">
        <v>2716875</v>
      </c>
      <c r="W1713" s="18">
        <v>119108</v>
      </c>
      <c r="X1713" s="18">
        <v>78847</v>
      </c>
      <c r="Y1713" s="18">
        <v>0</v>
      </c>
      <c r="Z1713" s="18">
        <v>0</v>
      </c>
      <c r="AA1713" s="18">
        <v>0</v>
      </c>
      <c r="AB1713" s="18">
        <v>412</v>
      </c>
      <c r="AC1713" s="23">
        <v>0</v>
      </c>
      <c r="AD1713" s="14" t="str">
        <f>IF(E1713=113,"Linn","Iowa ex-Linn")</f>
        <v>Iowa ex-Linn</v>
      </c>
      <c r="AE1713" s="23">
        <f>IFERROR(AB1713/W1713,"N/M")</f>
        <v>0.003459045572085838</v>
      </c>
      <c r="AF1713" s="14" t="str">
        <f>B1713&amp;"|"&amp;TEXT(E1713,"000")&amp;"|"&amp;TEXT(M1713,"0.0000")</f>
        <v>2017|139|0.7500</v>
      </c>
      <c r="AG1713" s="22" t="str">
        <f>IF(AND(B1713&gt;=2015,B1713&lt;=2024,C1713=19,G1713=41,I1713=2,K1713="A",L1713="RBUP",M1713&gt;=0.5,M1713&lt;=0.85),"IN","OUT")</f>
        <v>IN</v>
      </c>
    </row>
    <row r="1714" spans="1:33">
      <c r="A1714" s="14" t="s">
        <v>187</v>
      </c>
      <c r="B1714" s="16">
        <v>2017</v>
      </c>
      <c r="C1714" s="16">
        <v>19</v>
      </c>
      <c r="D1714" s="14" t="s">
        <v>80</v>
      </c>
      <c r="E1714" s="16">
        <v>139</v>
      </c>
      <c r="F1714" s="14" t="s">
        <v>155</v>
      </c>
      <c r="G1714" s="16">
        <v>41</v>
      </c>
      <c r="H1714" s="14" t="s">
        <v>186</v>
      </c>
      <c r="I1714" s="16">
        <v>2</v>
      </c>
      <c r="J1714" s="14" t="s">
        <v>83</v>
      </c>
      <c r="K1714" s="14" t="s">
        <v>84</v>
      </c>
      <c r="L1714" s="14" t="s">
        <v>85</v>
      </c>
      <c r="M1714" s="23">
        <v>0.8</v>
      </c>
      <c r="N1714" s="16">
        <v>199</v>
      </c>
      <c r="O1714" s="16">
        <v>175</v>
      </c>
      <c r="P1714" s="16">
        <v>8</v>
      </c>
      <c r="Q1714" s="16">
        <v>292</v>
      </c>
      <c r="R1714" s="16">
        <v>9</v>
      </c>
      <c r="S1714" s="14" t="s">
        <v>86</v>
      </c>
      <c r="T1714" s="16">
        <v>33297</v>
      </c>
      <c r="U1714" s="16">
        <v>0</v>
      </c>
      <c r="V1714" s="18">
        <v>19661392</v>
      </c>
      <c r="W1714" s="18">
        <v>1125618</v>
      </c>
      <c r="X1714" s="18">
        <v>660630</v>
      </c>
      <c r="Y1714" s="18">
        <v>0</v>
      </c>
      <c r="Z1714" s="18">
        <v>0</v>
      </c>
      <c r="AA1714" s="18">
        <v>0</v>
      </c>
      <c r="AB1714" s="18">
        <v>8468</v>
      </c>
      <c r="AC1714" s="23">
        <v>0.01</v>
      </c>
      <c r="AD1714" s="14" t="str">
        <f>IF(E1714=113,"Linn","Iowa ex-Linn")</f>
        <v>Iowa ex-Linn</v>
      </c>
      <c r="AE1714" s="23">
        <f>IFERROR(AB1714/W1714,"N/M")</f>
        <v>0.007522978488261559</v>
      </c>
      <c r="AF1714" s="14" t="str">
        <f>B1714&amp;"|"&amp;TEXT(E1714,"000")&amp;"|"&amp;TEXT(M1714,"0.0000")</f>
        <v>2017|139|0.8000</v>
      </c>
      <c r="AG1714" s="22" t="str">
        <f>IF(AND(B1714&gt;=2015,B1714&lt;=2024,C1714=19,G1714=41,I1714=2,K1714="A",L1714="RBUP",M1714&gt;=0.5,M1714&lt;=0.85),"IN","OUT")</f>
        <v>IN</v>
      </c>
    </row>
    <row r="1715" spans="1:33">
      <c r="A1715" s="14" t="s">
        <v>187</v>
      </c>
      <c r="B1715" s="16">
        <v>2017</v>
      </c>
      <c r="C1715" s="16">
        <v>19</v>
      </c>
      <c r="D1715" s="14" t="s">
        <v>80</v>
      </c>
      <c r="E1715" s="16">
        <v>139</v>
      </c>
      <c r="F1715" s="14" t="s">
        <v>155</v>
      </c>
      <c r="G1715" s="16">
        <v>41</v>
      </c>
      <c r="H1715" s="14" t="s">
        <v>186</v>
      </c>
      <c r="I1715" s="16">
        <v>2</v>
      </c>
      <c r="J1715" s="14" t="s">
        <v>83</v>
      </c>
      <c r="K1715" s="14" t="s">
        <v>84</v>
      </c>
      <c r="L1715" s="14" t="s">
        <v>85</v>
      </c>
      <c r="M1715" s="23">
        <v>0.85</v>
      </c>
      <c r="N1715" s="16">
        <v>228</v>
      </c>
      <c r="O1715" s="16">
        <v>194</v>
      </c>
      <c r="P1715" s="16">
        <v>17</v>
      </c>
      <c r="Q1715" s="16">
        <v>307</v>
      </c>
      <c r="R1715" s="16">
        <v>22</v>
      </c>
      <c r="S1715" s="14" t="s">
        <v>86</v>
      </c>
      <c r="T1715" s="16">
        <v>35854</v>
      </c>
      <c r="U1715" s="16">
        <v>0</v>
      </c>
      <c r="V1715" s="18">
        <v>22254023</v>
      </c>
      <c r="W1715" s="18">
        <v>1500360</v>
      </c>
      <c r="X1715" s="18">
        <v>704477</v>
      </c>
      <c r="Y1715" s="18">
        <v>0</v>
      </c>
      <c r="Z1715" s="18">
        <v>0</v>
      </c>
      <c r="AA1715" s="18">
        <v>0</v>
      </c>
      <c r="AB1715" s="18">
        <v>284171</v>
      </c>
      <c r="AC1715" s="23">
        <v>0.19</v>
      </c>
      <c r="AD1715" s="14" t="str">
        <f>IF(E1715=113,"Linn","Iowa ex-Linn")</f>
        <v>Iowa ex-Linn</v>
      </c>
      <c r="AE1715" s="23">
        <f>IFERROR(AB1715/W1715,"N/M")</f>
        <v>0.18940187688288143</v>
      </c>
      <c r="AF1715" s="14" t="str">
        <f>B1715&amp;"|"&amp;TEXT(E1715,"000")&amp;"|"&amp;TEXT(M1715,"0.0000")</f>
        <v>2017|139|0.8500</v>
      </c>
      <c r="AG1715" s="22" t="str">
        <f>IF(AND(B1715&gt;=2015,B1715&lt;=2024,C1715=19,G1715=41,I1715=2,K1715="A",L1715="RBUP",M1715&gt;=0.5,M1715&lt;=0.85),"IN","OUT")</f>
        <v>IN</v>
      </c>
    </row>
    <row r="1716" spans="1:33">
      <c r="A1716" s="14" t="s">
        <v>187</v>
      </c>
      <c r="B1716" s="16">
        <v>2017</v>
      </c>
      <c r="C1716" s="16">
        <v>19</v>
      </c>
      <c r="D1716" s="14" t="s">
        <v>80</v>
      </c>
      <c r="E1716" s="16">
        <v>141</v>
      </c>
      <c r="F1716" s="14" t="s">
        <v>156</v>
      </c>
      <c r="G1716" s="16">
        <v>41</v>
      </c>
      <c r="H1716" s="14" t="s">
        <v>186</v>
      </c>
      <c r="I1716" s="16">
        <v>2</v>
      </c>
      <c r="J1716" s="14" t="s">
        <v>83</v>
      </c>
      <c r="K1716" s="14" t="s">
        <v>84</v>
      </c>
      <c r="L1716" s="14" t="s">
        <v>85</v>
      </c>
      <c r="M1716" s="23">
        <v>0.5</v>
      </c>
      <c r="N1716" s="16">
        <v>1</v>
      </c>
      <c r="O1716" s="16">
        <v>1</v>
      </c>
      <c r="P1716" s="16">
        <v>0</v>
      </c>
      <c r="Q1716" s="16">
        <v>7</v>
      </c>
      <c r="R1716" s="16">
        <v>0</v>
      </c>
      <c r="S1716" s="14" t="s">
        <v>86</v>
      </c>
      <c r="T1716" s="16">
        <v>1331</v>
      </c>
      <c r="U1716" s="16">
        <v>0</v>
      </c>
      <c r="V1716" s="18">
        <v>569683</v>
      </c>
      <c r="W1716" s="18">
        <v>3141</v>
      </c>
      <c r="X1716" s="18">
        <v>2105</v>
      </c>
      <c r="Y1716" s="18">
        <v>0</v>
      </c>
      <c r="Z1716" s="18">
        <v>0</v>
      </c>
      <c r="AA1716" s="18">
        <v>0</v>
      </c>
      <c r="AB1716" s="18">
        <v>0</v>
      </c>
      <c r="AC1716" s="23">
        <v>0</v>
      </c>
      <c r="AD1716" s="14" t="str">
        <f>IF(E1716=113,"Linn","Iowa ex-Linn")</f>
        <v>Iowa ex-Linn</v>
      </c>
      <c r="AE1716" s="23">
        <f>IFERROR(AB1716/W1716,"N/M")</f>
        <v>0.0</v>
      </c>
      <c r="AF1716" s="14" t="str">
        <f>B1716&amp;"|"&amp;TEXT(E1716,"000")&amp;"|"&amp;TEXT(M1716,"0.0000")</f>
        <v>2017|141|0.5000</v>
      </c>
      <c r="AG1716" s="22" t="str">
        <f>IF(AND(B1716&gt;=2015,B1716&lt;=2024,C1716=19,G1716=41,I1716=2,K1716="A",L1716="RBUP",M1716&gt;=0.5,M1716&lt;=0.85),"IN","OUT")</f>
        <v>IN</v>
      </c>
    </row>
    <row r="1717" spans="1:33">
      <c r="A1717" s="14" t="s">
        <v>187</v>
      </c>
      <c r="B1717" s="16">
        <v>2017</v>
      </c>
      <c r="C1717" s="16">
        <v>19</v>
      </c>
      <c r="D1717" s="14" t="s">
        <v>80</v>
      </c>
      <c r="E1717" s="16">
        <v>141</v>
      </c>
      <c r="F1717" s="14" t="s">
        <v>156</v>
      </c>
      <c r="G1717" s="16">
        <v>41</v>
      </c>
      <c r="H1717" s="14" t="s">
        <v>186</v>
      </c>
      <c r="I1717" s="16">
        <v>2</v>
      </c>
      <c r="J1717" s="14" t="s">
        <v>83</v>
      </c>
      <c r="K1717" s="14" t="s">
        <v>84</v>
      </c>
      <c r="L1717" s="14" t="s">
        <v>85</v>
      </c>
      <c r="M1717" s="23">
        <v>0.6</v>
      </c>
      <c r="N1717" s="16">
        <v>2</v>
      </c>
      <c r="O1717" s="16">
        <v>2</v>
      </c>
      <c r="P1717" s="16">
        <v>0</v>
      </c>
      <c r="Q1717" s="16">
        <v>2</v>
      </c>
      <c r="R1717" s="16">
        <v>0</v>
      </c>
      <c r="S1717" s="14" t="s">
        <v>86</v>
      </c>
      <c r="T1717" s="16">
        <v>246</v>
      </c>
      <c r="U1717" s="16">
        <v>0</v>
      </c>
      <c r="V1717" s="18">
        <v>116174</v>
      </c>
      <c r="W1717" s="18">
        <v>861</v>
      </c>
      <c r="X1717" s="18">
        <v>627</v>
      </c>
      <c r="Y1717" s="18">
        <v>0</v>
      </c>
      <c r="Z1717" s="18">
        <v>0</v>
      </c>
      <c r="AA1717" s="18">
        <v>0</v>
      </c>
      <c r="AB1717" s="18">
        <v>0</v>
      </c>
      <c r="AC1717" s="23">
        <v>0</v>
      </c>
      <c r="AD1717" s="14" t="str">
        <f>IF(E1717=113,"Linn","Iowa ex-Linn")</f>
        <v>Iowa ex-Linn</v>
      </c>
      <c r="AE1717" s="23">
        <f>IFERROR(AB1717/W1717,"N/M")</f>
        <v>0.0</v>
      </c>
      <c r="AF1717" s="14" t="str">
        <f>B1717&amp;"|"&amp;TEXT(E1717,"000")&amp;"|"&amp;TEXT(M1717,"0.0000")</f>
        <v>2017|141|0.6000</v>
      </c>
      <c r="AG1717" s="22" t="str">
        <f>IF(AND(B1717&gt;=2015,B1717&lt;=2024,C1717=19,G1717=41,I1717=2,K1717="A",L1717="RBUP",M1717&gt;=0.5,M1717&lt;=0.85),"IN","OUT")</f>
        <v>IN</v>
      </c>
    </row>
    <row r="1718" spans="1:33">
      <c r="A1718" s="14" t="s">
        <v>187</v>
      </c>
      <c r="B1718" s="16">
        <v>2017</v>
      </c>
      <c r="C1718" s="16">
        <v>19</v>
      </c>
      <c r="D1718" s="14" t="s">
        <v>80</v>
      </c>
      <c r="E1718" s="16">
        <v>141</v>
      </c>
      <c r="F1718" s="14" t="s">
        <v>156</v>
      </c>
      <c r="G1718" s="16">
        <v>41</v>
      </c>
      <c r="H1718" s="14" t="s">
        <v>186</v>
      </c>
      <c r="I1718" s="16">
        <v>2</v>
      </c>
      <c r="J1718" s="14" t="s">
        <v>83</v>
      </c>
      <c r="K1718" s="14" t="s">
        <v>84</v>
      </c>
      <c r="L1718" s="14" t="s">
        <v>85</v>
      </c>
      <c r="M1718" s="23">
        <v>0.65</v>
      </c>
      <c r="N1718" s="16">
        <v>24</v>
      </c>
      <c r="O1718" s="16">
        <v>20</v>
      </c>
      <c r="P1718" s="16">
        <v>0</v>
      </c>
      <c r="Q1718" s="16">
        <v>22</v>
      </c>
      <c r="R1718" s="16">
        <v>0</v>
      </c>
      <c r="S1718" s="14" t="s">
        <v>86</v>
      </c>
      <c r="T1718" s="16">
        <v>1149</v>
      </c>
      <c r="U1718" s="16">
        <v>0</v>
      </c>
      <c r="V1718" s="18">
        <v>636574</v>
      </c>
      <c r="W1718" s="18">
        <v>8030</v>
      </c>
      <c r="X1718" s="18">
        <v>5086</v>
      </c>
      <c r="Y1718" s="18">
        <v>0</v>
      </c>
      <c r="Z1718" s="18">
        <v>0</v>
      </c>
      <c r="AA1718" s="18">
        <v>0</v>
      </c>
      <c r="AB1718" s="18">
        <v>0</v>
      </c>
      <c r="AC1718" s="23">
        <v>0</v>
      </c>
      <c r="AD1718" s="14" t="str">
        <f>IF(E1718=113,"Linn","Iowa ex-Linn")</f>
        <v>Iowa ex-Linn</v>
      </c>
      <c r="AE1718" s="23">
        <f>IFERROR(AB1718/W1718,"N/M")</f>
        <v>0.0</v>
      </c>
      <c r="AF1718" s="14" t="str">
        <f>B1718&amp;"|"&amp;TEXT(E1718,"000")&amp;"|"&amp;TEXT(M1718,"0.0000")</f>
        <v>2017|141|0.6500</v>
      </c>
      <c r="AG1718" s="22" t="str">
        <f>IF(AND(B1718&gt;=2015,B1718&lt;=2024,C1718=19,G1718=41,I1718=2,K1718="A",L1718="RBUP",M1718&gt;=0.5,M1718&lt;=0.85),"IN","OUT")</f>
        <v>IN</v>
      </c>
    </row>
    <row r="1719" spans="1:33">
      <c r="A1719" s="14" t="s">
        <v>187</v>
      </c>
      <c r="B1719" s="16">
        <v>2017</v>
      </c>
      <c r="C1719" s="16">
        <v>19</v>
      </c>
      <c r="D1719" s="14" t="s">
        <v>80</v>
      </c>
      <c r="E1719" s="16">
        <v>141</v>
      </c>
      <c r="F1719" s="14" t="s">
        <v>156</v>
      </c>
      <c r="G1719" s="16">
        <v>41</v>
      </c>
      <c r="H1719" s="14" t="s">
        <v>186</v>
      </c>
      <c r="I1719" s="16">
        <v>2</v>
      </c>
      <c r="J1719" s="14" t="s">
        <v>83</v>
      </c>
      <c r="K1719" s="14" t="s">
        <v>84</v>
      </c>
      <c r="L1719" s="14" t="s">
        <v>85</v>
      </c>
      <c r="M1719" s="23">
        <v>0.7</v>
      </c>
      <c r="N1719" s="16">
        <v>64</v>
      </c>
      <c r="O1719" s="16">
        <v>58</v>
      </c>
      <c r="P1719" s="16">
        <v>1</v>
      </c>
      <c r="Q1719" s="16">
        <v>97</v>
      </c>
      <c r="R1719" s="16">
        <v>1</v>
      </c>
      <c r="S1719" s="14" t="s">
        <v>86</v>
      </c>
      <c r="T1719" s="16">
        <v>7845</v>
      </c>
      <c r="U1719" s="16">
        <v>0</v>
      </c>
      <c r="V1719" s="18">
        <v>4522277</v>
      </c>
      <c r="W1719" s="18">
        <v>107757</v>
      </c>
      <c r="X1719" s="18">
        <v>69856</v>
      </c>
      <c r="Y1719" s="18">
        <v>0</v>
      </c>
      <c r="Z1719" s="18">
        <v>0</v>
      </c>
      <c r="AA1719" s="18">
        <v>0</v>
      </c>
      <c r="AB1719" s="18">
        <v>15820</v>
      </c>
      <c r="AC1719" s="23">
        <v>0.15</v>
      </c>
      <c r="AD1719" s="14" t="str">
        <f>IF(E1719=113,"Linn","Iowa ex-Linn")</f>
        <v>Iowa ex-Linn</v>
      </c>
      <c r="AE1719" s="23">
        <f>IFERROR(AB1719/W1719,"N/M")</f>
        <v>0.14681180804959307</v>
      </c>
      <c r="AF1719" s="14" t="str">
        <f>B1719&amp;"|"&amp;TEXT(E1719,"000")&amp;"|"&amp;TEXT(M1719,"0.0000")</f>
        <v>2017|141|0.7000</v>
      </c>
      <c r="AG1719" s="22" t="str">
        <f>IF(AND(B1719&gt;=2015,B1719&lt;=2024,C1719=19,G1719=41,I1719=2,K1719="A",L1719="RBUP",M1719&gt;=0.5,M1719&lt;=0.85),"IN","OUT")</f>
        <v>IN</v>
      </c>
    </row>
    <row r="1720" spans="1:33">
      <c r="A1720" s="14" t="s">
        <v>187</v>
      </c>
      <c r="B1720" s="16">
        <v>2017</v>
      </c>
      <c r="C1720" s="16">
        <v>19</v>
      </c>
      <c r="D1720" s="14" t="s">
        <v>80</v>
      </c>
      <c r="E1720" s="16">
        <v>141</v>
      </c>
      <c r="F1720" s="14" t="s">
        <v>156</v>
      </c>
      <c r="G1720" s="16">
        <v>41</v>
      </c>
      <c r="H1720" s="14" t="s">
        <v>186</v>
      </c>
      <c r="I1720" s="16">
        <v>2</v>
      </c>
      <c r="J1720" s="14" t="s">
        <v>83</v>
      </c>
      <c r="K1720" s="14" t="s">
        <v>84</v>
      </c>
      <c r="L1720" s="14" t="s">
        <v>85</v>
      </c>
      <c r="M1720" s="23">
        <v>0.75</v>
      </c>
      <c r="N1720" s="16">
        <v>200</v>
      </c>
      <c r="O1720" s="16">
        <v>177</v>
      </c>
      <c r="P1720" s="16">
        <v>8</v>
      </c>
      <c r="Q1720" s="16">
        <v>263</v>
      </c>
      <c r="R1720" s="16">
        <v>8</v>
      </c>
      <c r="S1720" s="14" t="s">
        <v>86</v>
      </c>
      <c r="T1720" s="16">
        <v>24976</v>
      </c>
      <c r="U1720" s="16">
        <v>0</v>
      </c>
      <c r="V1720" s="18">
        <v>15317109</v>
      </c>
      <c r="W1720" s="18">
        <v>478871</v>
      </c>
      <c r="X1720" s="18">
        <v>307768</v>
      </c>
      <c r="Y1720" s="18">
        <v>0</v>
      </c>
      <c r="Z1720" s="18">
        <v>0</v>
      </c>
      <c r="AA1720" s="18">
        <v>0</v>
      </c>
      <c r="AB1720" s="18">
        <v>8249</v>
      </c>
      <c r="AC1720" s="23">
        <v>0.02</v>
      </c>
      <c r="AD1720" s="14" t="str">
        <f>IF(E1720=113,"Linn","Iowa ex-Linn")</f>
        <v>Iowa ex-Linn</v>
      </c>
      <c r="AE1720" s="23">
        <f>IFERROR(AB1720/W1720,"N/M")</f>
        <v>0.017225933497747828</v>
      </c>
      <c r="AF1720" s="14" t="str">
        <f>B1720&amp;"|"&amp;TEXT(E1720,"000")&amp;"|"&amp;TEXT(M1720,"0.0000")</f>
        <v>2017|141|0.7500</v>
      </c>
      <c r="AG1720" s="22" t="str">
        <f>IF(AND(B1720&gt;=2015,B1720&lt;=2024,C1720=19,G1720=41,I1720=2,K1720="A",L1720="RBUP",M1720&gt;=0.5,M1720&lt;=0.85),"IN","OUT")</f>
        <v>IN</v>
      </c>
    </row>
    <row r="1721" spans="1:33">
      <c r="A1721" s="14" t="s">
        <v>187</v>
      </c>
      <c r="B1721" s="16">
        <v>2017</v>
      </c>
      <c r="C1721" s="16">
        <v>19</v>
      </c>
      <c r="D1721" s="14" t="s">
        <v>80</v>
      </c>
      <c r="E1721" s="16">
        <v>141</v>
      </c>
      <c r="F1721" s="14" t="s">
        <v>156</v>
      </c>
      <c r="G1721" s="16">
        <v>41</v>
      </c>
      <c r="H1721" s="14" t="s">
        <v>186</v>
      </c>
      <c r="I1721" s="16">
        <v>2</v>
      </c>
      <c r="J1721" s="14" t="s">
        <v>83</v>
      </c>
      <c r="K1721" s="14" t="s">
        <v>84</v>
      </c>
      <c r="L1721" s="14" t="s">
        <v>85</v>
      </c>
      <c r="M1721" s="23">
        <v>0.8</v>
      </c>
      <c r="N1721" s="16">
        <v>402</v>
      </c>
      <c r="O1721" s="16">
        <v>348</v>
      </c>
      <c r="P1721" s="16">
        <v>14</v>
      </c>
      <c r="Q1721" s="16">
        <v>613</v>
      </c>
      <c r="R1721" s="16">
        <v>20</v>
      </c>
      <c r="S1721" s="14" t="s">
        <v>86</v>
      </c>
      <c r="T1721" s="16">
        <v>56153</v>
      </c>
      <c r="U1721" s="16">
        <v>0</v>
      </c>
      <c r="V1721" s="18">
        <v>36677150</v>
      </c>
      <c r="W1721" s="18">
        <v>1597561</v>
      </c>
      <c r="X1721" s="18">
        <v>899173</v>
      </c>
      <c r="Y1721" s="18">
        <v>0</v>
      </c>
      <c r="Z1721" s="18">
        <v>0</v>
      </c>
      <c r="AA1721" s="18">
        <v>0</v>
      </c>
      <c r="AB1721" s="18">
        <v>121995</v>
      </c>
      <c r="AC1721" s="23">
        <v>0.08</v>
      </c>
      <c r="AD1721" s="14" t="str">
        <f>IF(E1721=113,"Linn","Iowa ex-Linn")</f>
        <v>Iowa ex-Linn</v>
      </c>
      <c r="AE1721" s="23">
        <f>IFERROR(AB1721/W1721,"N/M")</f>
        <v>0.07636328127689647</v>
      </c>
      <c r="AF1721" s="14" t="str">
        <f>B1721&amp;"|"&amp;TEXT(E1721,"000")&amp;"|"&amp;TEXT(M1721,"0.0000")</f>
        <v>2017|141|0.8000</v>
      </c>
      <c r="AG1721" s="22" t="str">
        <f>IF(AND(B1721&gt;=2015,B1721&lt;=2024,C1721=19,G1721=41,I1721=2,K1721="A",L1721="RBUP",M1721&gt;=0.5,M1721&lt;=0.85),"IN","OUT")</f>
        <v>IN</v>
      </c>
    </row>
    <row r="1722" spans="1:33">
      <c r="A1722" s="14" t="s">
        <v>187</v>
      </c>
      <c r="B1722" s="16">
        <v>2017</v>
      </c>
      <c r="C1722" s="16">
        <v>19</v>
      </c>
      <c r="D1722" s="14" t="s">
        <v>80</v>
      </c>
      <c r="E1722" s="16">
        <v>141</v>
      </c>
      <c r="F1722" s="14" t="s">
        <v>156</v>
      </c>
      <c r="G1722" s="16">
        <v>41</v>
      </c>
      <c r="H1722" s="14" t="s">
        <v>186</v>
      </c>
      <c r="I1722" s="16">
        <v>2</v>
      </c>
      <c r="J1722" s="14" t="s">
        <v>83</v>
      </c>
      <c r="K1722" s="14" t="s">
        <v>84</v>
      </c>
      <c r="L1722" s="14" t="s">
        <v>85</v>
      </c>
      <c r="M1722" s="23">
        <v>0.85</v>
      </c>
      <c r="N1722" s="16">
        <v>336</v>
      </c>
      <c r="O1722" s="16">
        <v>287</v>
      </c>
      <c r="P1722" s="16">
        <v>30</v>
      </c>
      <c r="Q1722" s="16">
        <v>513</v>
      </c>
      <c r="R1722" s="16">
        <v>36</v>
      </c>
      <c r="S1722" s="14" t="s">
        <v>86</v>
      </c>
      <c r="T1722" s="16">
        <v>52226</v>
      </c>
      <c r="U1722" s="16">
        <v>0</v>
      </c>
      <c r="V1722" s="18">
        <v>36815840</v>
      </c>
      <c r="W1722" s="18">
        <v>2029388</v>
      </c>
      <c r="X1722" s="18">
        <v>898764</v>
      </c>
      <c r="Y1722" s="18">
        <v>0</v>
      </c>
      <c r="Z1722" s="18">
        <v>0</v>
      </c>
      <c r="AA1722" s="18">
        <v>0</v>
      </c>
      <c r="AB1722" s="18">
        <v>155736</v>
      </c>
      <c r="AC1722" s="23">
        <v>0.08</v>
      </c>
      <c r="AD1722" s="14" t="str">
        <f>IF(E1722=113,"Linn","Iowa ex-Linn")</f>
        <v>Iowa ex-Linn</v>
      </c>
      <c r="AE1722" s="23">
        <f>IFERROR(AB1722/W1722,"N/M")</f>
        <v>0.07674037690180488</v>
      </c>
      <c r="AF1722" s="14" t="str">
        <f>B1722&amp;"|"&amp;TEXT(E1722,"000")&amp;"|"&amp;TEXT(M1722,"0.0000")</f>
        <v>2017|141|0.8500</v>
      </c>
      <c r="AG1722" s="22" t="str">
        <f>IF(AND(B1722&gt;=2015,B1722&lt;=2024,C1722=19,G1722=41,I1722=2,K1722="A",L1722="RBUP",M1722&gt;=0.5,M1722&lt;=0.85),"IN","OUT")</f>
        <v>IN</v>
      </c>
    </row>
    <row r="1723" spans="1:33">
      <c r="A1723" s="14" t="s">
        <v>187</v>
      </c>
      <c r="B1723" s="16">
        <v>2017</v>
      </c>
      <c r="C1723" s="16">
        <v>19</v>
      </c>
      <c r="D1723" s="14" t="s">
        <v>80</v>
      </c>
      <c r="E1723" s="16">
        <v>143</v>
      </c>
      <c r="F1723" s="14" t="s">
        <v>157</v>
      </c>
      <c r="G1723" s="16">
        <v>41</v>
      </c>
      <c r="H1723" s="14" t="s">
        <v>186</v>
      </c>
      <c r="I1723" s="16">
        <v>2</v>
      </c>
      <c r="J1723" s="14" t="s">
        <v>83</v>
      </c>
      <c r="K1723" s="14" t="s">
        <v>84</v>
      </c>
      <c r="L1723" s="14" t="s">
        <v>85</v>
      </c>
      <c r="M1723" s="23">
        <v>0.5</v>
      </c>
      <c r="N1723" s="16">
        <v>1</v>
      </c>
      <c r="O1723" s="16">
        <v>1</v>
      </c>
      <c r="P1723" s="16">
        <v>0</v>
      </c>
      <c r="Q1723" s="16">
        <v>1</v>
      </c>
      <c r="R1723" s="16">
        <v>0</v>
      </c>
      <c r="S1723" s="14" t="s">
        <v>86</v>
      </c>
      <c r="T1723" s="16">
        <v>76</v>
      </c>
      <c r="U1723" s="16">
        <v>0</v>
      </c>
      <c r="V1723" s="18">
        <v>29300</v>
      </c>
      <c r="W1723" s="18">
        <v>133</v>
      </c>
      <c r="X1723" s="18">
        <v>89</v>
      </c>
      <c r="Y1723" s="18">
        <v>0</v>
      </c>
      <c r="Z1723" s="18">
        <v>0</v>
      </c>
      <c r="AA1723" s="18">
        <v>0</v>
      </c>
      <c r="AB1723" s="18">
        <v>0</v>
      </c>
      <c r="AC1723" s="23">
        <v>0</v>
      </c>
      <c r="AD1723" s="14" t="str">
        <f>IF(E1723=113,"Linn","Iowa ex-Linn")</f>
        <v>Iowa ex-Linn</v>
      </c>
      <c r="AE1723" s="23">
        <f>IFERROR(AB1723/W1723,"N/M")</f>
        <v>0.0</v>
      </c>
      <c r="AF1723" s="14" t="str">
        <f>B1723&amp;"|"&amp;TEXT(E1723,"000")&amp;"|"&amp;TEXT(M1723,"0.0000")</f>
        <v>2017|143|0.5000</v>
      </c>
      <c r="AG1723" s="22" t="str">
        <f>IF(AND(B1723&gt;=2015,B1723&lt;=2024,C1723=19,G1723=41,I1723=2,K1723="A",L1723="RBUP",M1723&gt;=0.5,M1723&lt;=0.85),"IN","OUT")</f>
        <v>IN</v>
      </c>
    </row>
    <row r="1724" spans="1:33">
      <c r="A1724" s="14" t="s">
        <v>187</v>
      </c>
      <c r="B1724" s="16">
        <v>2017</v>
      </c>
      <c r="C1724" s="16">
        <v>19</v>
      </c>
      <c r="D1724" s="14" t="s">
        <v>80</v>
      </c>
      <c r="E1724" s="16">
        <v>143</v>
      </c>
      <c r="F1724" s="14" t="s">
        <v>157</v>
      </c>
      <c r="G1724" s="16">
        <v>41</v>
      </c>
      <c r="H1724" s="14" t="s">
        <v>186</v>
      </c>
      <c r="I1724" s="16">
        <v>2</v>
      </c>
      <c r="J1724" s="14" t="s">
        <v>83</v>
      </c>
      <c r="K1724" s="14" t="s">
        <v>84</v>
      </c>
      <c r="L1724" s="14" t="s">
        <v>85</v>
      </c>
      <c r="M1724" s="23">
        <v>0.6</v>
      </c>
      <c r="N1724" s="16">
        <v>1</v>
      </c>
      <c r="O1724" s="16">
        <v>1</v>
      </c>
      <c r="P1724" s="16">
        <v>0</v>
      </c>
      <c r="Q1724" s="16">
        <v>1</v>
      </c>
      <c r="R1724" s="16">
        <v>0</v>
      </c>
      <c r="S1724" s="14" t="s">
        <v>86</v>
      </c>
      <c r="T1724" s="16">
        <v>73</v>
      </c>
      <c r="U1724" s="16">
        <v>0</v>
      </c>
      <c r="V1724" s="18">
        <v>33552</v>
      </c>
      <c r="W1724" s="18">
        <v>282</v>
      </c>
      <c r="X1724" s="18">
        <v>180</v>
      </c>
      <c r="Y1724" s="18">
        <v>0</v>
      </c>
      <c r="Z1724" s="18">
        <v>0</v>
      </c>
      <c r="AA1724" s="18">
        <v>0</v>
      </c>
      <c r="AB1724" s="18">
        <v>0</v>
      </c>
      <c r="AC1724" s="23">
        <v>0</v>
      </c>
      <c r="AD1724" s="14" t="str">
        <f>IF(E1724=113,"Linn","Iowa ex-Linn")</f>
        <v>Iowa ex-Linn</v>
      </c>
      <c r="AE1724" s="23">
        <f>IFERROR(AB1724/W1724,"N/M")</f>
        <v>0.0</v>
      </c>
      <c r="AF1724" s="14" t="str">
        <f>B1724&amp;"|"&amp;TEXT(E1724,"000")&amp;"|"&amp;TEXT(M1724,"0.0000")</f>
        <v>2017|143|0.6000</v>
      </c>
      <c r="AG1724" s="22" t="str">
        <f>IF(AND(B1724&gt;=2015,B1724&lt;=2024,C1724=19,G1724=41,I1724=2,K1724="A",L1724="RBUP",M1724&gt;=0.5,M1724&lt;=0.85),"IN","OUT")</f>
        <v>IN</v>
      </c>
    </row>
    <row r="1725" spans="1:33">
      <c r="A1725" s="14" t="s">
        <v>187</v>
      </c>
      <c r="B1725" s="16">
        <v>2017</v>
      </c>
      <c r="C1725" s="16">
        <v>19</v>
      </c>
      <c r="D1725" s="14" t="s">
        <v>80</v>
      </c>
      <c r="E1725" s="16">
        <v>143</v>
      </c>
      <c r="F1725" s="14" t="s">
        <v>157</v>
      </c>
      <c r="G1725" s="16">
        <v>41</v>
      </c>
      <c r="H1725" s="14" t="s">
        <v>186</v>
      </c>
      <c r="I1725" s="16">
        <v>2</v>
      </c>
      <c r="J1725" s="14" t="s">
        <v>83</v>
      </c>
      <c r="K1725" s="14" t="s">
        <v>84</v>
      </c>
      <c r="L1725" s="14" t="s">
        <v>85</v>
      </c>
      <c r="M1725" s="23">
        <v>0.65</v>
      </c>
      <c r="N1725" s="16">
        <v>11</v>
      </c>
      <c r="O1725" s="16">
        <v>9</v>
      </c>
      <c r="P1725" s="16">
        <v>1</v>
      </c>
      <c r="Q1725" s="16">
        <v>15</v>
      </c>
      <c r="R1725" s="16">
        <v>1</v>
      </c>
      <c r="S1725" s="14" t="s">
        <v>86</v>
      </c>
      <c r="T1725" s="16">
        <v>1146</v>
      </c>
      <c r="U1725" s="16">
        <v>0</v>
      </c>
      <c r="V1725" s="18">
        <v>561156</v>
      </c>
      <c r="W1725" s="18">
        <v>7548</v>
      </c>
      <c r="X1725" s="18">
        <v>5107</v>
      </c>
      <c r="Y1725" s="18">
        <v>0</v>
      </c>
      <c r="Z1725" s="18">
        <v>0</v>
      </c>
      <c r="AA1725" s="18">
        <v>0</v>
      </c>
      <c r="AB1725" s="18">
        <v>5656</v>
      </c>
      <c r="AC1725" s="23">
        <v>0.75</v>
      </c>
      <c r="AD1725" s="14" t="str">
        <f>IF(E1725=113,"Linn","Iowa ex-Linn")</f>
        <v>Iowa ex-Linn</v>
      </c>
      <c r="AE1725" s="23">
        <f>IFERROR(AB1725/W1725,"N/M")</f>
        <v>0.7493375728669847</v>
      </c>
      <c r="AF1725" s="14" t="str">
        <f>B1725&amp;"|"&amp;TEXT(E1725,"000")&amp;"|"&amp;TEXT(M1725,"0.0000")</f>
        <v>2017|143|0.6500</v>
      </c>
      <c r="AG1725" s="22" t="str">
        <f>IF(AND(B1725&gt;=2015,B1725&lt;=2024,C1725=19,G1725=41,I1725=2,K1725="A",L1725="RBUP",M1725&gt;=0.5,M1725&lt;=0.85),"IN","OUT")</f>
        <v>IN</v>
      </c>
    </row>
    <row r="1726" spans="1:33">
      <c r="A1726" s="14" t="s">
        <v>187</v>
      </c>
      <c r="B1726" s="16">
        <v>2017</v>
      </c>
      <c r="C1726" s="16">
        <v>19</v>
      </c>
      <c r="D1726" s="14" t="s">
        <v>80</v>
      </c>
      <c r="E1726" s="16">
        <v>143</v>
      </c>
      <c r="F1726" s="14" t="s">
        <v>157</v>
      </c>
      <c r="G1726" s="16">
        <v>41</v>
      </c>
      <c r="H1726" s="14" t="s">
        <v>186</v>
      </c>
      <c r="I1726" s="16">
        <v>2</v>
      </c>
      <c r="J1726" s="14" t="s">
        <v>83</v>
      </c>
      <c r="K1726" s="14" t="s">
        <v>84</v>
      </c>
      <c r="L1726" s="14" t="s">
        <v>85</v>
      </c>
      <c r="M1726" s="23">
        <v>0.7</v>
      </c>
      <c r="N1726" s="16">
        <v>28</v>
      </c>
      <c r="O1726" s="16">
        <v>24</v>
      </c>
      <c r="P1726" s="16">
        <v>1</v>
      </c>
      <c r="Q1726" s="16">
        <v>39</v>
      </c>
      <c r="R1726" s="16">
        <v>1</v>
      </c>
      <c r="S1726" s="14" t="s">
        <v>86</v>
      </c>
      <c r="T1726" s="16">
        <v>3212</v>
      </c>
      <c r="U1726" s="16">
        <v>0</v>
      </c>
      <c r="V1726" s="18">
        <v>1738004</v>
      </c>
      <c r="W1726" s="18">
        <v>53685</v>
      </c>
      <c r="X1726" s="18">
        <v>32144</v>
      </c>
      <c r="Y1726" s="18">
        <v>0</v>
      </c>
      <c r="Z1726" s="18">
        <v>0</v>
      </c>
      <c r="AA1726" s="18">
        <v>0</v>
      </c>
      <c r="AB1726" s="18">
        <v>1774</v>
      </c>
      <c r="AC1726" s="23">
        <v>0.03</v>
      </c>
      <c r="AD1726" s="14" t="str">
        <f>IF(E1726=113,"Linn","Iowa ex-Linn")</f>
        <v>Iowa ex-Linn</v>
      </c>
      <c r="AE1726" s="23">
        <f>IFERROR(AB1726/W1726,"N/M")</f>
        <v>0.0330446120890379</v>
      </c>
      <c r="AF1726" s="14" t="str">
        <f>B1726&amp;"|"&amp;TEXT(E1726,"000")&amp;"|"&amp;TEXT(M1726,"0.0000")</f>
        <v>2017|143|0.7000</v>
      </c>
      <c r="AG1726" s="22" t="str">
        <f>IF(AND(B1726&gt;=2015,B1726&lt;=2024,C1726=19,G1726=41,I1726=2,K1726="A",L1726="RBUP",M1726&gt;=0.5,M1726&lt;=0.85),"IN","OUT")</f>
        <v>IN</v>
      </c>
    </row>
    <row r="1727" spans="1:33">
      <c r="A1727" s="14" t="s">
        <v>187</v>
      </c>
      <c r="B1727" s="16">
        <v>2017</v>
      </c>
      <c r="C1727" s="16">
        <v>19</v>
      </c>
      <c r="D1727" s="14" t="s">
        <v>80</v>
      </c>
      <c r="E1727" s="16">
        <v>143</v>
      </c>
      <c r="F1727" s="14" t="s">
        <v>157</v>
      </c>
      <c r="G1727" s="16">
        <v>41</v>
      </c>
      <c r="H1727" s="14" t="s">
        <v>186</v>
      </c>
      <c r="I1727" s="16">
        <v>2</v>
      </c>
      <c r="J1727" s="14" t="s">
        <v>83</v>
      </c>
      <c r="K1727" s="14" t="s">
        <v>84</v>
      </c>
      <c r="L1727" s="14" t="s">
        <v>85</v>
      </c>
      <c r="M1727" s="23">
        <v>0.75</v>
      </c>
      <c r="N1727" s="16">
        <v>121</v>
      </c>
      <c r="O1727" s="16">
        <v>102</v>
      </c>
      <c r="P1727" s="16">
        <v>3</v>
      </c>
      <c r="Q1727" s="16">
        <v>153</v>
      </c>
      <c r="R1727" s="16">
        <v>3</v>
      </c>
      <c r="S1727" s="14" t="s">
        <v>86</v>
      </c>
      <c r="T1727" s="16">
        <v>18303</v>
      </c>
      <c r="U1727" s="16">
        <v>0</v>
      </c>
      <c r="V1727" s="18">
        <v>10950575</v>
      </c>
      <c r="W1727" s="18">
        <v>366477</v>
      </c>
      <c r="X1727" s="18">
        <v>237150</v>
      </c>
      <c r="Y1727" s="18">
        <v>0</v>
      </c>
      <c r="Z1727" s="18">
        <v>0</v>
      </c>
      <c r="AA1727" s="18">
        <v>0</v>
      </c>
      <c r="AB1727" s="18">
        <v>5897</v>
      </c>
      <c r="AC1727" s="23">
        <v>0.02</v>
      </c>
      <c r="AD1727" s="14" t="str">
        <f>IF(E1727=113,"Linn","Iowa ex-Linn")</f>
        <v>Iowa ex-Linn</v>
      </c>
      <c r="AE1727" s="23">
        <f>IFERROR(AB1727/W1727,"N/M")</f>
        <v>0.016091050734425353</v>
      </c>
      <c r="AF1727" s="14" t="str">
        <f>B1727&amp;"|"&amp;TEXT(E1727,"000")&amp;"|"&amp;TEXT(M1727,"0.0000")</f>
        <v>2017|143|0.7500</v>
      </c>
      <c r="AG1727" s="22" t="str">
        <f>IF(AND(B1727&gt;=2015,B1727&lt;=2024,C1727=19,G1727=41,I1727=2,K1727="A",L1727="RBUP",M1727&gt;=0.5,M1727&lt;=0.85),"IN","OUT")</f>
        <v>IN</v>
      </c>
    </row>
    <row r="1728" spans="1:33">
      <c r="A1728" s="14" t="s">
        <v>187</v>
      </c>
      <c r="B1728" s="16">
        <v>2017</v>
      </c>
      <c r="C1728" s="16">
        <v>19</v>
      </c>
      <c r="D1728" s="14" t="s">
        <v>80</v>
      </c>
      <c r="E1728" s="16">
        <v>143</v>
      </c>
      <c r="F1728" s="14" t="s">
        <v>157</v>
      </c>
      <c r="G1728" s="16">
        <v>41</v>
      </c>
      <c r="H1728" s="14" t="s">
        <v>186</v>
      </c>
      <c r="I1728" s="16">
        <v>2</v>
      </c>
      <c r="J1728" s="14" t="s">
        <v>83</v>
      </c>
      <c r="K1728" s="14" t="s">
        <v>84</v>
      </c>
      <c r="L1728" s="14" t="s">
        <v>85</v>
      </c>
      <c r="M1728" s="23">
        <v>0.8</v>
      </c>
      <c r="N1728" s="16">
        <v>245</v>
      </c>
      <c r="O1728" s="16">
        <v>208</v>
      </c>
      <c r="P1728" s="16">
        <v>10</v>
      </c>
      <c r="Q1728" s="16">
        <v>345</v>
      </c>
      <c r="R1728" s="16">
        <v>14</v>
      </c>
      <c r="S1728" s="14" t="s">
        <v>86</v>
      </c>
      <c r="T1728" s="16">
        <v>36177</v>
      </c>
      <c r="U1728" s="16">
        <v>0</v>
      </c>
      <c r="V1728" s="18">
        <v>22914827</v>
      </c>
      <c r="W1728" s="18">
        <v>1079101</v>
      </c>
      <c r="X1728" s="18">
        <v>595496</v>
      </c>
      <c r="Y1728" s="18">
        <v>0</v>
      </c>
      <c r="Z1728" s="18">
        <v>0</v>
      </c>
      <c r="AA1728" s="18">
        <v>0</v>
      </c>
      <c r="AB1728" s="18">
        <v>96451</v>
      </c>
      <c r="AC1728" s="23">
        <v>0.09</v>
      </c>
      <c r="AD1728" s="14" t="str">
        <f>IF(E1728=113,"Linn","Iowa ex-Linn")</f>
        <v>Iowa ex-Linn</v>
      </c>
      <c r="AE1728" s="23">
        <f>IFERROR(AB1728/W1728,"N/M")</f>
        <v>0.08938088279039683</v>
      </c>
      <c r="AF1728" s="14" t="str">
        <f>B1728&amp;"|"&amp;TEXT(E1728,"000")&amp;"|"&amp;TEXT(M1728,"0.0000")</f>
        <v>2017|143|0.8000</v>
      </c>
      <c r="AG1728" s="22" t="str">
        <f>IF(AND(B1728&gt;=2015,B1728&lt;=2024,C1728=19,G1728=41,I1728=2,K1728="A",L1728="RBUP",M1728&gt;=0.5,M1728&lt;=0.85),"IN","OUT")</f>
        <v>IN</v>
      </c>
    </row>
    <row r="1729" spans="1:33">
      <c r="A1729" s="14" t="s">
        <v>187</v>
      </c>
      <c r="B1729" s="16">
        <v>2017</v>
      </c>
      <c r="C1729" s="16">
        <v>19</v>
      </c>
      <c r="D1729" s="14" t="s">
        <v>80</v>
      </c>
      <c r="E1729" s="16">
        <v>143</v>
      </c>
      <c r="F1729" s="14" t="s">
        <v>157</v>
      </c>
      <c r="G1729" s="16">
        <v>41</v>
      </c>
      <c r="H1729" s="14" t="s">
        <v>186</v>
      </c>
      <c r="I1729" s="16">
        <v>2</v>
      </c>
      <c r="J1729" s="14" t="s">
        <v>83</v>
      </c>
      <c r="K1729" s="14" t="s">
        <v>84</v>
      </c>
      <c r="L1729" s="14" t="s">
        <v>85</v>
      </c>
      <c r="M1729" s="23">
        <v>0.85</v>
      </c>
      <c r="N1729" s="16">
        <v>277</v>
      </c>
      <c r="O1729" s="16">
        <v>230</v>
      </c>
      <c r="P1729" s="16">
        <v>33</v>
      </c>
      <c r="Q1729" s="16">
        <v>467</v>
      </c>
      <c r="R1729" s="16">
        <v>53</v>
      </c>
      <c r="S1729" s="14" t="s">
        <v>86</v>
      </c>
      <c r="T1729" s="16">
        <v>45940</v>
      </c>
      <c r="U1729" s="16">
        <v>0</v>
      </c>
      <c r="V1729" s="18">
        <v>30797899</v>
      </c>
      <c r="W1729" s="18">
        <v>1857837</v>
      </c>
      <c r="X1729" s="18">
        <v>783058</v>
      </c>
      <c r="Y1729" s="18">
        <v>0</v>
      </c>
      <c r="Z1729" s="18">
        <v>0</v>
      </c>
      <c r="AA1729" s="18">
        <v>0</v>
      </c>
      <c r="AB1729" s="18">
        <v>339955</v>
      </c>
      <c r="AC1729" s="23">
        <v>0.18</v>
      </c>
      <c r="AD1729" s="14" t="str">
        <f>IF(E1729=113,"Linn","Iowa ex-Linn")</f>
        <v>Iowa ex-Linn</v>
      </c>
      <c r="AE1729" s="23">
        <f>IFERROR(AB1729/W1729,"N/M")</f>
        <v>0.1829842984072338</v>
      </c>
      <c r="AF1729" s="14" t="str">
        <f>B1729&amp;"|"&amp;TEXT(E1729,"000")&amp;"|"&amp;TEXT(M1729,"0.0000")</f>
        <v>2017|143|0.8500</v>
      </c>
      <c r="AG1729" s="22" t="str">
        <f>IF(AND(B1729&gt;=2015,B1729&lt;=2024,C1729=19,G1729=41,I1729=2,K1729="A",L1729="RBUP",M1729&gt;=0.5,M1729&lt;=0.85),"IN","OUT")</f>
        <v>IN</v>
      </c>
    </row>
    <row r="1730" spans="1:33">
      <c r="A1730" s="14" t="s">
        <v>187</v>
      </c>
      <c r="B1730" s="16">
        <v>2017</v>
      </c>
      <c r="C1730" s="16">
        <v>19</v>
      </c>
      <c r="D1730" s="14" t="s">
        <v>80</v>
      </c>
      <c r="E1730" s="16">
        <v>145</v>
      </c>
      <c r="F1730" s="14" t="s">
        <v>158</v>
      </c>
      <c r="G1730" s="16">
        <v>41</v>
      </c>
      <c r="H1730" s="14" t="s">
        <v>186</v>
      </c>
      <c r="I1730" s="16">
        <v>2</v>
      </c>
      <c r="J1730" s="14" t="s">
        <v>83</v>
      </c>
      <c r="K1730" s="14" t="s">
        <v>84</v>
      </c>
      <c r="L1730" s="14" t="s">
        <v>85</v>
      </c>
      <c r="M1730" s="23">
        <v>0.5</v>
      </c>
      <c r="N1730" s="16">
        <v>1</v>
      </c>
      <c r="O1730" s="16">
        <v>1</v>
      </c>
      <c r="P1730" s="16">
        <v>0</v>
      </c>
      <c r="Q1730" s="16">
        <v>1</v>
      </c>
      <c r="R1730" s="16">
        <v>0</v>
      </c>
      <c r="S1730" s="14" t="s">
        <v>86</v>
      </c>
      <c r="T1730" s="16">
        <v>66</v>
      </c>
      <c r="U1730" s="16">
        <v>0</v>
      </c>
      <c r="V1730" s="18">
        <v>21906</v>
      </c>
      <c r="W1730" s="18">
        <v>200</v>
      </c>
      <c r="X1730" s="18">
        <v>134</v>
      </c>
      <c r="Y1730" s="18">
        <v>0</v>
      </c>
      <c r="Z1730" s="18">
        <v>0</v>
      </c>
      <c r="AA1730" s="18">
        <v>0</v>
      </c>
      <c r="AB1730" s="18">
        <v>0</v>
      </c>
      <c r="AC1730" s="23">
        <v>0</v>
      </c>
      <c r="AD1730" s="14" t="str">
        <f>IF(E1730=113,"Linn","Iowa ex-Linn")</f>
        <v>Iowa ex-Linn</v>
      </c>
      <c r="AE1730" s="23">
        <f>IFERROR(AB1730/W1730,"N/M")</f>
        <v>0.0</v>
      </c>
      <c r="AF1730" s="14" t="str">
        <f>B1730&amp;"|"&amp;TEXT(E1730,"000")&amp;"|"&amp;TEXT(M1730,"0.0000")</f>
        <v>2017|145|0.5000</v>
      </c>
      <c r="AG1730" s="22" t="str">
        <f>IF(AND(B1730&gt;=2015,B1730&lt;=2024,C1730=19,G1730=41,I1730=2,K1730="A",L1730="RBUP",M1730&gt;=0.5,M1730&lt;=0.85),"IN","OUT")</f>
        <v>IN</v>
      </c>
    </row>
    <row r="1731" spans="1:33">
      <c r="A1731" s="14" t="s">
        <v>187</v>
      </c>
      <c r="B1731" s="16">
        <v>2017</v>
      </c>
      <c r="C1731" s="16">
        <v>19</v>
      </c>
      <c r="D1731" s="14" t="s">
        <v>80</v>
      </c>
      <c r="E1731" s="16">
        <v>145</v>
      </c>
      <c r="F1731" s="14" t="s">
        <v>158</v>
      </c>
      <c r="G1731" s="16">
        <v>41</v>
      </c>
      <c r="H1731" s="14" t="s">
        <v>186</v>
      </c>
      <c r="I1731" s="16">
        <v>2</v>
      </c>
      <c r="J1731" s="14" t="s">
        <v>83</v>
      </c>
      <c r="K1731" s="14" t="s">
        <v>84</v>
      </c>
      <c r="L1731" s="14" t="s">
        <v>85</v>
      </c>
      <c r="M1731" s="23">
        <v>0.55</v>
      </c>
      <c r="N1731" s="16">
        <v>1</v>
      </c>
      <c r="O1731" s="16">
        <v>1</v>
      </c>
      <c r="P1731" s="16">
        <v>0</v>
      </c>
      <c r="Q1731" s="16">
        <v>2</v>
      </c>
      <c r="R1731" s="16">
        <v>0</v>
      </c>
      <c r="S1731" s="14" t="s">
        <v>86</v>
      </c>
      <c r="T1731" s="16">
        <v>124</v>
      </c>
      <c r="U1731" s="16">
        <v>0</v>
      </c>
      <c r="V1731" s="18">
        <v>48079</v>
      </c>
      <c r="W1731" s="18">
        <v>820</v>
      </c>
      <c r="X1731" s="18">
        <v>525</v>
      </c>
      <c r="Y1731" s="18">
        <v>0</v>
      </c>
      <c r="Z1731" s="18">
        <v>0</v>
      </c>
      <c r="AA1731" s="18">
        <v>0</v>
      </c>
      <c r="AB1731" s="18">
        <v>0</v>
      </c>
      <c r="AC1731" s="23">
        <v>0</v>
      </c>
      <c r="AD1731" s="14" t="str">
        <f>IF(E1731=113,"Linn","Iowa ex-Linn")</f>
        <v>Iowa ex-Linn</v>
      </c>
      <c r="AE1731" s="23">
        <f>IFERROR(AB1731/W1731,"N/M")</f>
        <v>0.0</v>
      </c>
      <c r="AF1731" s="14" t="str">
        <f>B1731&amp;"|"&amp;TEXT(E1731,"000")&amp;"|"&amp;TEXT(M1731,"0.0000")</f>
        <v>2017|145|0.5500</v>
      </c>
      <c r="AG1731" s="22" t="str">
        <f>IF(AND(B1731&gt;=2015,B1731&lt;=2024,C1731=19,G1731=41,I1731=2,K1731="A",L1731="RBUP",M1731&gt;=0.5,M1731&lt;=0.85),"IN","OUT")</f>
        <v>IN</v>
      </c>
    </row>
    <row r="1732" spans="1:33">
      <c r="A1732" s="14" t="s">
        <v>187</v>
      </c>
      <c r="B1732" s="16">
        <v>2017</v>
      </c>
      <c r="C1732" s="16">
        <v>19</v>
      </c>
      <c r="D1732" s="14" t="s">
        <v>80</v>
      </c>
      <c r="E1732" s="16">
        <v>145</v>
      </c>
      <c r="F1732" s="14" t="s">
        <v>158</v>
      </c>
      <c r="G1732" s="16">
        <v>41</v>
      </c>
      <c r="H1732" s="14" t="s">
        <v>186</v>
      </c>
      <c r="I1732" s="16">
        <v>2</v>
      </c>
      <c r="J1732" s="14" t="s">
        <v>83</v>
      </c>
      <c r="K1732" s="14" t="s">
        <v>84</v>
      </c>
      <c r="L1732" s="14" t="s">
        <v>85</v>
      </c>
      <c r="M1732" s="23">
        <v>0.6</v>
      </c>
      <c r="N1732" s="16">
        <v>1</v>
      </c>
      <c r="O1732" s="16">
        <v>1</v>
      </c>
      <c r="P1732" s="16">
        <v>0</v>
      </c>
      <c r="Q1732" s="16">
        <v>1</v>
      </c>
      <c r="R1732" s="16">
        <v>0</v>
      </c>
      <c r="S1732" s="14" t="s">
        <v>86</v>
      </c>
      <c r="T1732" s="16">
        <v>56</v>
      </c>
      <c r="U1732" s="16">
        <v>0</v>
      </c>
      <c r="V1732" s="18">
        <v>22320</v>
      </c>
      <c r="W1732" s="18">
        <v>451</v>
      </c>
      <c r="X1732" s="18">
        <v>289</v>
      </c>
      <c r="Y1732" s="18">
        <v>0</v>
      </c>
      <c r="Z1732" s="18">
        <v>0</v>
      </c>
      <c r="AA1732" s="18">
        <v>0</v>
      </c>
      <c r="AB1732" s="18">
        <v>0</v>
      </c>
      <c r="AC1732" s="23">
        <v>0</v>
      </c>
      <c r="AD1732" s="14" t="str">
        <f>IF(E1732=113,"Linn","Iowa ex-Linn")</f>
        <v>Iowa ex-Linn</v>
      </c>
      <c r="AE1732" s="23">
        <f>IFERROR(AB1732/W1732,"N/M")</f>
        <v>0.0</v>
      </c>
      <c r="AF1732" s="14" t="str">
        <f>B1732&amp;"|"&amp;TEXT(E1732,"000")&amp;"|"&amp;TEXT(M1732,"0.0000")</f>
        <v>2017|145|0.6000</v>
      </c>
      <c r="AG1732" s="22" t="str">
        <f>IF(AND(B1732&gt;=2015,B1732&lt;=2024,C1732=19,G1732=41,I1732=2,K1732="A",L1732="RBUP",M1732&gt;=0.5,M1732&lt;=0.85),"IN","OUT")</f>
        <v>IN</v>
      </c>
    </row>
    <row r="1733" spans="1:33">
      <c r="A1733" s="14" t="s">
        <v>187</v>
      </c>
      <c r="B1733" s="16">
        <v>2017</v>
      </c>
      <c r="C1733" s="16">
        <v>19</v>
      </c>
      <c r="D1733" s="14" t="s">
        <v>80</v>
      </c>
      <c r="E1733" s="16">
        <v>145</v>
      </c>
      <c r="F1733" s="14" t="s">
        <v>158</v>
      </c>
      <c r="G1733" s="16">
        <v>41</v>
      </c>
      <c r="H1733" s="14" t="s">
        <v>186</v>
      </c>
      <c r="I1733" s="16">
        <v>2</v>
      </c>
      <c r="J1733" s="14" t="s">
        <v>83</v>
      </c>
      <c r="K1733" s="14" t="s">
        <v>84</v>
      </c>
      <c r="L1733" s="14" t="s">
        <v>85</v>
      </c>
      <c r="M1733" s="23">
        <v>0.65</v>
      </c>
      <c r="N1733" s="16">
        <v>6</v>
      </c>
      <c r="O1733" s="16">
        <v>6</v>
      </c>
      <c r="P1733" s="16">
        <v>1</v>
      </c>
      <c r="Q1733" s="16">
        <v>7</v>
      </c>
      <c r="R1733" s="16">
        <v>1</v>
      </c>
      <c r="S1733" s="14" t="s">
        <v>86</v>
      </c>
      <c r="T1733" s="16">
        <v>267</v>
      </c>
      <c r="U1733" s="16">
        <v>0</v>
      </c>
      <c r="V1733" s="18">
        <v>112026</v>
      </c>
      <c r="W1733" s="18">
        <v>2129</v>
      </c>
      <c r="X1733" s="18">
        <v>1353</v>
      </c>
      <c r="Y1733" s="18">
        <v>0</v>
      </c>
      <c r="Z1733" s="18">
        <v>0</v>
      </c>
      <c r="AA1733" s="18">
        <v>0</v>
      </c>
      <c r="AB1733" s="18">
        <v>221</v>
      </c>
      <c r="AC1733" s="23">
        <v>0.1</v>
      </c>
      <c r="AD1733" s="14" t="str">
        <f>IF(E1733=113,"Linn","Iowa ex-Linn")</f>
        <v>Iowa ex-Linn</v>
      </c>
      <c r="AE1733" s="23">
        <f>IFERROR(AB1733/W1733,"N/M")</f>
        <v>0.10380460310004697</v>
      </c>
      <c r="AF1733" s="14" t="str">
        <f>B1733&amp;"|"&amp;TEXT(E1733,"000")&amp;"|"&amp;TEXT(M1733,"0.0000")</f>
        <v>2017|145|0.6500</v>
      </c>
      <c r="AG1733" s="22" t="str">
        <f>IF(AND(B1733&gt;=2015,B1733&lt;=2024,C1733=19,G1733=41,I1733=2,K1733="A",L1733="RBUP",M1733&gt;=0.5,M1733&lt;=0.85),"IN","OUT")</f>
        <v>IN</v>
      </c>
    </row>
    <row r="1734" spans="1:33">
      <c r="A1734" s="14" t="s">
        <v>187</v>
      </c>
      <c r="B1734" s="16">
        <v>2017</v>
      </c>
      <c r="C1734" s="16">
        <v>19</v>
      </c>
      <c r="D1734" s="14" t="s">
        <v>80</v>
      </c>
      <c r="E1734" s="16">
        <v>145</v>
      </c>
      <c r="F1734" s="14" t="s">
        <v>158</v>
      </c>
      <c r="G1734" s="16">
        <v>41</v>
      </c>
      <c r="H1734" s="14" t="s">
        <v>186</v>
      </c>
      <c r="I1734" s="16">
        <v>2</v>
      </c>
      <c r="J1734" s="14" t="s">
        <v>83</v>
      </c>
      <c r="K1734" s="14" t="s">
        <v>84</v>
      </c>
      <c r="L1734" s="14" t="s">
        <v>85</v>
      </c>
      <c r="M1734" s="23">
        <v>0.7</v>
      </c>
      <c r="N1734" s="16">
        <v>45</v>
      </c>
      <c r="O1734" s="16">
        <v>30</v>
      </c>
      <c r="P1734" s="16">
        <v>1</v>
      </c>
      <c r="Q1734" s="16">
        <v>41</v>
      </c>
      <c r="R1734" s="16">
        <v>1</v>
      </c>
      <c r="S1734" s="14" t="s">
        <v>86</v>
      </c>
      <c r="T1734" s="16">
        <v>3000</v>
      </c>
      <c r="U1734" s="16">
        <v>0</v>
      </c>
      <c r="V1734" s="18">
        <v>1339701</v>
      </c>
      <c r="W1734" s="18">
        <v>40230</v>
      </c>
      <c r="X1734" s="18">
        <v>27431</v>
      </c>
      <c r="Y1734" s="18">
        <v>0</v>
      </c>
      <c r="Z1734" s="18">
        <v>0</v>
      </c>
      <c r="AA1734" s="18">
        <v>0</v>
      </c>
      <c r="AB1734" s="18">
        <v>1396</v>
      </c>
      <c r="AC1734" s="23">
        <v>0.03</v>
      </c>
      <c r="AD1734" s="14" t="str">
        <f>IF(E1734=113,"Linn","Iowa ex-Linn")</f>
        <v>Iowa ex-Linn</v>
      </c>
      <c r="AE1734" s="23">
        <f>IFERROR(AB1734/W1734,"N/M")</f>
        <v>0.0347004722843649</v>
      </c>
      <c r="AF1734" s="14" t="str">
        <f>B1734&amp;"|"&amp;TEXT(E1734,"000")&amp;"|"&amp;TEXT(M1734,"0.0000")</f>
        <v>2017|145|0.7000</v>
      </c>
      <c r="AG1734" s="22" t="str">
        <f>IF(AND(B1734&gt;=2015,B1734&lt;=2024,C1734=19,G1734=41,I1734=2,K1734="A",L1734="RBUP",M1734&gt;=0.5,M1734&lt;=0.85),"IN","OUT")</f>
        <v>IN</v>
      </c>
    </row>
    <row r="1735" spans="1:33">
      <c r="A1735" s="14" t="s">
        <v>187</v>
      </c>
      <c r="B1735" s="16">
        <v>2017</v>
      </c>
      <c r="C1735" s="16">
        <v>19</v>
      </c>
      <c r="D1735" s="14" t="s">
        <v>80</v>
      </c>
      <c r="E1735" s="16">
        <v>145</v>
      </c>
      <c r="F1735" s="14" t="s">
        <v>158</v>
      </c>
      <c r="G1735" s="16">
        <v>41</v>
      </c>
      <c r="H1735" s="14" t="s">
        <v>186</v>
      </c>
      <c r="I1735" s="16">
        <v>2</v>
      </c>
      <c r="J1735" s="14" t="s">
        <v>83</v>
      </c>
      <c r="K1735" s="14" t="s">
        <v>84</v>
      </c>
      <c r="L1735" s="14" t="s">
        <v>85</v>
      </c>
      <c r="M1735" s="23">
        <v>0.75</v>
      </c>
      <c r="N1735" s="16">
        <v>171</v>
      </c>
      <c r="O1735" s="16">
        <v>129</v>
      </c>
      <c r="P1735" s="16">
        <v>3</v>
      </c>
      <c r="Q1735" s="16">
        <v>166</v>
      </c>
      <c r="R1735" s="16">
        <v>3</v>
      </c>
      <c r="S1735" s="14" t="s">
        <v>86</v>
      </c>
      <c r="T1735" s="16">
        <v>16465</v>
      </c>
      <c r="U1735" s="16">
        <v>0</v>
      </c>
      <c r="V1735" s="18">
        <v>8163526</v>
      </c>
      <c r="W1735" s="18">
        <v>356050</v>
      </c>
      <c r="X1735" s="18">
        <v>244677</v>
      </c>
      <c r="Y1735" s="18">
        <v>0</v>
      </c>
      <c r="Z1735" s="18">
        <v>0</v>
      </c>
      <c r="AA1735" s="18">
        <v>0</v>
      </c>
      <c r="AB1735" s="18">
        <v>11344</v>
      </c>
      <c r="AC1735" s="23">
        <v>0.03</v>
      </c>
      <c r="AD1735" s="14" t="str">
        <f>IF(E1735=113,"Linn","Iowa ex-Linn")</f>
        <v>Iowa ex-Linn</v>
      </c>
      <c r="AE1735" s="23">
        <f>IFERROR(AB1735/W1735,"N/M")</f>
        <v>0.031860693722791746</v>
      </c>
      <c r="AF1735" s="14" t="str">
        <f>B1735&amp;"|"&amp;TEXT(E1735,"000")&amp;"|"&amp;TEXT(M1735,"0.0000")</f>
        <v>2017|145|0.7500</v>
      </c>
      <c r="AG1735" s="22" t="str">
        <f>IF(AND(B1735&gt;=2015,B1735&lt;=2024,C1735=19,G1735=41,I1735=2,K1735="A",L1735="RBUP",M1735&gt;=0.5,M1735&lt;=0.85),"IN","OUT")</f>
        <v>IN</v>
      </c>
    </row>
    <row r="1736" spans="1:33">
      <c r="A1736" s="14" t="s">
        <v>187</v>
      </c>
      <c r="B1736" s="16">
        <v>2017</v>
      </c>
      <c r="C1736" s="16">
        <v>19</v>
      </c>
      <c r="D1736" s="14" t="s">
        <v>80</v>
      </c>
      <c r="E1736" s="16">
        <v>145</v>
      </c>
      <c r="F1736" s="14" t="s">
        <v>158</v>
      </c>
      <c r="G1736" s="16">
        <v>41</v>
      </c>
      <c r="H1736" s="14" t="s">
        <v>186</v>
      </c>
      <c r="I1736" s="16">
        <v>2</v>
      </c>
      <c r="J1736" s="14" t="s">
        <v>83</v>
      </c>
      <c r="K1736" s="14" t="s">
        <v>84</v>
      </c>
      <c r="L1736" s="14" t="s">
        <v>85</v>
      </c>
      <c r="M1736" s="23">
        <v>0.8</v>
      </c>
      <c r="N1736" s="16">
        <v>331</v>
      </c>
      <c r="O1736" s="16">
        <v>277</v>
      </c>
      <c r="P1736" s="16">
        <v>15</v>
      </c>
      <c r="Q1736" s="16">
        <v>487</v>
      </c>
      <c r="R1736" s="16">
        <v>16</v>
      </c>
      <c r="S1736" s="14" t="s">
        <v>86</v>
      </c>
      <c r="T1736" s="16">
        <v>43976</v>
      </c>
      <c r="U1736" s="16">
        <v>0</v>
      </c>
      <c r="V1736" s="18">
        <v>23135695</v>
      </c>
      <c r="W1736" s="18">
        <v>1388298</v>
      </c>
      <c r="X1736" s="18">
        <v>807508</v>
      </c>
      <c r="Y1736" s="18">
        <v>0</v>
      </c>
      <c r="Z1736" s="18">
        <v>0</v>
      </c>
      <c r="AA1736" s="18">
        <v>0</v>
      </c>
      <c r="AB1736" s="18">
        <v>172382</v>
      </c>
      <c r="AC1736" s="23">
        <v>0.12</v>
      </c>
      <c r="AD1736" s="14" t="str">
        <f>IF(E1736=113,"Linn","Iowa ex-Linn")</f>
        <v>Iowa ex-Linn</v>
      </c>
      <c r="AE1736" s="23">
        <f>IFERROR(AB1736/W1736,"N/M")</f>
        <v>0.12416786597690121</v>
      </c>
      <c r="AF1736" s="14" t="str">
        <f>B1736&amp;"|"&amp;TEXT(E1736,"000")&amp;"|"&amp;TEXT(M1736,"0.0000")</f>
        <v>2017|145|0.8000</v>
      </c>
      <c r="AG1736" s="22" t="str">
        <f>IF(AND(B1736&gt;=2015,B1736&lt;=2024,C1736=19,G1736=41,I1736=2,K1736="A",L1736="RBUP",M1736&gt;=0.5,M1736&lt;=0.85),"IN","OUT")</f>
        <v>IN</v>
      </c>
    </row>
    <row r="1737" spans="1:33">
      <c r="A1737" s="14" t="s">
        <v>187</v>
      </c>
      <c r="B1737" s="16">
        <v>2017</v>
      </c>
      <c r="C1737" s="16">
        <v>19</v>
      </c>
      <c r="D1737" s="14" t="s">
        <v>80</v>
      </c>
      <c r="E1737" s="16">
        <v>145</v>
      </c>
      <c r="F1737" s="14" t="s">
        <v>158</v>
      </c>
      <c r="G1737" s="16">
        <v>41</v>
      </c>
      <c r="H1737" s="14" t="s">
        <v>186</v>
      </c>
      <c r="I1737" s="16">
        <v>2</v>
      </c>
      <c r="J1737" s="14" t="s">
        <v>83</v>
      </c>
      <c r="K1737" s="14" t="s">
        <v>84</v>
      </c>
      <c r="L1737" s="14" t="s">
        <v>85</v>
      </c>
      <c r="M1737" s="23">
        <v>0.85</v>
      </c>
      <c r="N1737" s="16">
        <v>215</v>
      </c>
      <c r="O1737" s="16">
        <v>170</v>
      </c>
      <c r="P1737" s="16">
        <v>15</v>
      </c>
      <c r="Q1737" s="16">
        <v>311</v>
      </c>
      <c r="R1737" s="16">
        <v>27</v>
      </c>
      <c r="S1737" s="14" t="s">
        <v>86</v>
      </c>
      <c r="T1737" s="16">
        <v>36670</v>
      </c>
      <c r="U1737" s="16">
        <v>0</v>
      </c>
      <c r="V1737" s="18">
        <v>20905648</v>
      </c>
      <c r="W1737" s="18">
        <v>1512231</v>
      </c>
      <c r="X1737" s="18">
        <v>705493</v>
      </c>
      <c r="Y1737" s="18">
        <v>0</v>
      </c>
      <c r="Z1737" s="18">
        <v>0</v>
      </c>
      <c r="AA1737" s="18">
        <v>0</v>
      </c>
      <c r="AB1737" s="18">
        <v>180798</v>
      </c>
      <c r="AC1737" s="23">
        <v>0.12</v>
      </c>
      <c r="AD1737" s="14" t="str">
        <f>IF(E1737=113,"Linn","Iowa ex-Linn")</f>
        <v>Iowa ex-Linn</v>
      </c>
      <c r="AE1737" s="23">
        <f>IFERROR(AB1737/W1737,"N/M")</f>
        <v>0.11955713115258185</v>
      </c>
      <c r="AF1737" s="14" t="str">
        <f>B1737&amp;"|"&amp;TEXT(E1737,"000")&amp;"|"&amp;TEXT(M1737,"0.0000")</f>
        <v>2017|145|0.8500</v>
      </c>
      <c r="AG1737" s="22" t="str">
        <f>IF(AND(B1737&gt;=2015,B1737&lt;=2024,C1737=19,G1737=41,I1737=2,K1737="A",L1737="RBUP",M1737&gt;=0.5,M1737&lt;=0.85),"IN","OUT")</f>
        <v>IN</v>
      </c>
    </row>
    <row r="1738" spans="1:33">
      <c r="A1738" s="14" t="s">
        <v>187</v>
      </c>
      <c r="B1738" s="16">
        <v>2017</v>
      </c>
      <c r="C1738" s="16">
        <v>19</v>
      </c>
      <c r="D1738" s="14" t="s">
        <v>80</v>
      </c>
      <c r="E1738" s="16">
        <v>147</v>
      </c>
      <c r="F1738" s="14" t="s">
        <v>159</v>
      </c>
      <c r="G1738" s="16">
        <v>41</v>
      </c>
      <c r="H1738" s="14" t="s">
        <v>186</v>
      </c>
      <c r="I1738" s="16">
        <v>2</v>
      </c>
      <c r="J1738" s="14" t="s">
        <v>83</v>
      </c>
      <c r="K1738" s="14" t="s">
        <v>84</v>
      </c>
      <c r="L1738" s="14" t="s">
        <v>85</v>
      </c>
      <c r="M1738" s="23">
        <v>0.5</v>
      </c>
      <c r="N1738" s="16">
        <v>1</v>
      </c>
      <c r="O1738" s="16">
        <v>0</v>
      </c>
      <c r="P1738" s="16">
        <v>0</v>
      </c>
      <c r="Q1738" s="16">
        <v>0</v>
      </c>
      <c r="R1738" s="16">
        <v>0</v>
      </c>
      <c r="S1738" s="14" t="s">
        <v>86</v>
      </c>
      <c r="T1738" s="16">
        <v>0</v>
      </c>
      <c r="U1738" s="16">
        <v>0</v>
      </c>
      <c r="V1738" s="18">
        <v>0</v>
      </c>
      <c r="W1738" s="18">
        <v>0</v>
      </c>
      <c r="X1738" s="18">
        <v>0</v>
      </c>
      <c r="Y1738" s="18">
        <v>0</v>
      </c>
      <c r="Z1738" s="18">
        <v>0</v>
      </c>
      <c r="AA1738" s="18">
        <v>0</v>
      </c>
      <c r="AB1738" s="18">
        <v>0</v>
      </c>
      <c r="AC1738" s="23">
        <v>0</v>
      </c>
      <c r="AD1738" s="14" t="str">
        <f>IF(E1738=113,"Linn","Iowa ex-Linn")</f>
        <v>Iowa ex-Linn</v>
      </c>
      <c r="AE1738" s="23" t="str">
        <f>IFERROR(AB1738/W1738,"N/M")</f>
        <v>N/M</v>
      </c>
      <c r="AF1738" s="14" t="str">
        <f>B1738&amp;"|"&amp;TEXT(E1738,"000")&amp;"|"&amp;TEXT(M1738,"0.0000")</f>
        <v>2017|147|0.5000</v>
      </c>
      <c r="AG1738" s="22" t="str">
        <f>IF(AND(B1738&gt;=2015,B1738&lt;=2024,C1738=19,G1738=41,I1738=2,K1738="A",L1738="RBUP",M1738&gt;=0.5,M1738&lt;=0.85),"IN","OUT")</f>
        <v>IN</v>
      </c>
    </row>
    <row r="1739" spans="1:33">
      <c r="A1739" s="14" t="s">
        <v>187</v>
      </c>
      <c r="B1739" s="16">
        <v>2017</v>
      </c>
      <c r="C1739" s="16">
        <v>19</v>
      </c>
      <c r="D1739" s="14" t="s">
        <v>80</v>
      </c>
      <c r="E1739" s="16">
        <v>147</v>
      </c>
      <c r="F1739" s="14" t="s">
        <v>159</v>
      </c>
      <c r="G1739" s="16">
        <v>41</v>
      </c>
      <c r="H1739" s="14" t="s">
        <v>186</v>
      </c>
      <c r="I1739" s="16">
        <v>2</v>
      </c>
      <c r="J1739" s="14" t="s">
        <v>83</v>
      </c>
      <c r="K1739" s="14" t="s">
        <v>84</v>
      </c>
      <c r="L1739" s="14" t="s">
        <v>85</v>
      </c>
      <c r="M1739" s="23">
        <v>0.65</v>
      </c>
      <c r="N1739" s="16">
        <v>7</v>
      </c>
      <c r="O1739" s="16">
        <v>6</v>
      </c>
      <c r="P1739" s="16">
        <v>1</v>
      </c>
      <c r="Q1739" s="16">
        <v>6</v>
      </c>
      <c r="R1739" s="16">
        <v>1</v>
      </c>
      <c r="S1739" s="14" t="s">
        <v>86</v>
      </c>
      <c r="T1739" s="16">
        <v>3235</v>
      </c>
      <c r="U1739" s="16">
        <v>0</v>
      </c>
      <c r="V1739" s="18">
        <v>1666588</v>
      </c>
      <c r="W1739" s="18">
        <v>20978</v>
      </c>
      <c r="X1739" s="18">
        <v>16450</v>
      </c>
      <c r="Y1739" s="18">
        <v>0</v>
      </c>
      <c r="Z1739" s="18">
        <v>0</v>
      </c>
      <c r="AA1739" s="18">
        <v>0</v>
      </c>
      <c r="AB1739" s="18">
        <v>1511</v>
      </c>
      <c r="AC1739" s="23">
        <v>0.07000000000000001</v>
      </c>
      <c r="AD1739" s="14" t="str">
        <f>IF(E1739=113,"Linn","Iowa ex-Linn")</f>
        <v>Iowa ex-Linn</v>
      </c>
      <c r="AE1739" s="23">
        <f>IFERROR(AB1739/W1739,"N/M")</f>
        <v>0.07202783868814949</v>
      </c>
      <c r="AF1739" s="14" t="str">
        <f>B1739&amp;"|"&amp;TEXT(E1739,"000")&amp;"|"&amp;TEXT(M1739,"0.0000")</f>
        <v>2017|147|0.6500</v>
      </c>
      <c r="AG1739" s="22" t="str">
        <f>IF(AND(B1739&gt;=2015,B1739&lt;=2024,C1739=19,G1739=41,I1739=2,K1739="A",L1739="RBUP",M1739&gt;=0.5,M1739&lt;=0.85),"IN","OUT")</f>
        <v>IN</v>
      </c>
    </row>
    <row r="1740" spans="1:33">
      <c r="A1740" s="14" t="s">
        <v>187</v>
      </c>
      <c r="B1740" s="16">
        <v>2017</v>
      </c>
      <c r="C1740" s="16">
        <v>19</v>
      </c>
      <c r="D1740" s="14" t="s">
        <v>80</v>
      </c>
      <c r="E1740" s="16">
        <v>147</v>
      </c>
      <c r="F1740" s="14" t="s">
        <v>159</v>
      </c>
      <c r="G1740" s="16">
        <v>41</v>
      </c>
      <c r="H1740" s="14" t="s">
        <v>186</v>
      </c>
      <c r="I1740" s="16">
        <v>2</v>
      </c>
      <c r="J1740" s="14" t="s">
        <v>83</v>
      </c>
      <c r="K1740" s="14" t="s">
        <v>84</v>
      </c>
      <c r="L1740" s="14" t="s">
        <v>85</v>
      </c>
      <c r="M1740" s="23">
        <v>0.7</v>
      </c>
      <c r="N1740" s="16">
        <v>35</v>
      </c>
      <c r="O1740" s="16">
        <v>33</v>
      </c>
      <c r="P1740" s="16">
        <v>1</v>
      </c>
      <c r="Q1740" s="16">
        <v>55</v>
      </c>
      <c r="R1740" s="16">
        <v>1</v>
      </c>
      <c r="S1740" s="14" t="s">
        <v>86</v>
      </c>
      <c r="T1740" s="16">
        <v>4231</v>
      </c>
      <c r="U1740" s="16">
        <v>0</v>
      </c>
      <c r="V1740" s="18">
        <v>2317357</v>
      </c>
      <c r="W1740" s="18">
        <v>55663</v>
      </c>
      <c r="X1740" s="18">
        <v>36269</v>
      </c>
      <c r="Y1740" s="18">
        <v>0</v>
      </c>
      <c r="Z1740" s="18">
        <v>0</v>
      </c>
      <c r="AA1740" s="18">
        <v>0</v>
      </c>
      <c r="AB1740" s="18">
        <v>387</v>
      </c>
      <c r="AC1740" s="23">
        <v>0.01</v>
      </c>
      <c r="AD1740" s="14" t="str">
        <f>IF(E1740=113,"Linn","Iowa ex-Linn")</f>
        <v>Iowa ex-Linn</v>
      </c>
      <c r="AE1740" s="23">
        <f>IFERROR(AB1740/W1740,"N/M")</f>
        <v>0.0069525537610261754</v>
      </c>
      <c r="AF1740" s="14" t="str">
        <f>B1740&amp;"|"&amp;TEXT(E1740,"000")&amp;"|"&amp;TEXT(M1740,"0.0000")</f>
        <v>2017|147|0.7000</v>
      </c>
      <c r="AG1740" s="22" t="str">
        <f>IF(AND(B1740&gt;=2015,B1740&lt;=2024,C1740=19,G1740=41,I1740=2,K1740="A",L1740="RBUP",M1740&gt;=0.5,M1740&lt;=0.85),"IN","OUT")</f>
        <v>IN</v>
      </c>
    </row>
    <row r="1741" spans="1:33">
      <c r="A1741" s="14" t="s">
        <v>187</v>
      </c>
      <c r="B1741" s="16">
        <v>2017</v>
      </c>
      <c r="C1741" s="16">
        <v>19</v>
      </c>
      <c r="D1741" s="14" t="s">
        <v>80</v>
      </c>
      <c r="E1741" s="16">
        <v>147</v>
      </c>
      <c r="F1741" s="14" t="s">
        <v>159</v>
      </c>
      <c r="G1741" s="16">
        <v>41</v>
      </c>
      <c r="H1741" s="14" t="s">
        <v>186</v>
      </c>
      <c r="I1741" s="16">
        <v>2</v>
      </c>
      <c r="J1741" s="14" t="s">
        <v>83</v>
      </c>
      <c r="K1741" s="14" t="s">
        <v>84</v>
      </c>
      <c r="L1741" s="14" t="s">
        <v>85</v>
      </c>
      <c r="M1741" s="23">
        <v>0.75</v>
      </c>
      <c r="N1741" s="16">
        <v>116</v>
      </c>
      <c r="O1741" s="16">
        <v>98</v>
      </c>
      <c r="P1741" s="16">
        <v>11</v>
      </c>
      <c r="Q1741" s="16">
        <v>147</v>
      </c>
      <c r="R1741" s="16">
        <v>16</v>
      </c>
      <c r="S1741" s="14" t="s">
        <v>86</v>
      </c>
      <c r="T1741" s="16">
        <v>12496</v>
      </c>
      <c r="U1741" s="16">
        <v>0</v>
      </c>
      <c r="V1741" s="18">
        <v>7095431</v>
      </c>
      <c r="W1741" s="18">
        <v>278886</v>
      </c>
      <c r="X1741" s="18">
        <v>167848</v>
      </c>
      <c r="Y1741" s="18">
        <v>0</v>
      </c>
      <c r="Z1741" s="18">
        <v>0</v>
      </c>
      <c r="AA1741" s="18">
        <v>0</v>
      </c>
      <c r="AB1741" s="18">
        <v>120501</v>
      </c>
      <c r="AC1741" s="23">
        <v>0.43</v>
      </c>
      <c r="AD1741" s="14" t="str">
        <f>IF(E1741=113,"Linn","Iowa ex-Linn")</f>
        <v>Iowa ex-Linn</v>
      </c>
      <c r="AE1741" s="23">
        <f>IFERROR(AB1741/W1741,"N/M")</f>
        <v>0.432079774531529</v>
      </c>
      <c r="AF1741" s="14" t="str">
        <f>B1741&amp;"|"&amp;TEXT(E1741,"000")&amp;"|"&amp;TEXT(M1741,"0.0000")</f>
        <v>2017|147|0.7500</v>
      </c>
      <c r="AG1741" s="22" t="str">
        <f>IF(AND(B1741&gt;=2015,B1741&lt;=2024,C1741=19,G1741=41,I1741=2,K1741="A",L1741="RBUP",M1741&gt;=0.5,M1741&lt;=0.85),"IN","OUT")</f>
        <v>IN</v>
      </c>
    </row>
    <row r="1742" spans="1:33">
      <c r="A1742" s="14" t="s">
        <v>187</v>
      </c>
      <c r="B1742" s="16">
        <v>2017</v>
      </c>
      <c r="C1742" s="16">
        <v>19</v>
      </c>
      <c r="D1742" s="14" t="s">
        <v>80</v>
      </c>
      <c r="E1742" s="16">
        <v>147</v>
      </c>
      <c r="F1742" s="14" t="s">
        <v>159</v>
      </c>
      <c r="G1742" s="16">
        <v>41</v>
      </c>
      <c r="H1742" s="14" t="s">
        <v>186</v>
      </c>
      <c r="I1742" s="16">
        <v>2</v>
      </c>
      <c r="J1742" s="14" t="s">
        <v>83</v>
      </c>
      <c r="K1742" s="14" t="s">
        <v>84</v>
      </c>
      <c r="L1742" s="14" t="s">
        <v>85</v>
      </c>
      <c r="M1742" s="23">
        <v>0.8</v>
      </c>
      <c r="N1742" s="16">
        <v>375</v>
      </c>
      <c r="O1742" s="16">
        <v>320</v>
      </c>
      <c r="P1742" s="16">
        <v>65</v>
      </c>
      <c r="Q1742" s="16">
        <v>712</v>
      </c>
      <c r="R1742" s="16">
        <v>115</v>
      </c>
      <c r="S1742" s="14" t="s">
        <v>86</v>
      </c>
      <c r="T1742" s="16">
        <v>76850</v>
      </c>
      <c r="U1742" s="16">
        <v>0</v>
      </c>
      <c r="V1742" s="18">
        <v>47096368</v>
      </c>
      <c r="W1742" s="18">
        <v>2354377</v>
      </c>
      <c r="X1742" s="18">
        <v>1314610</v>
      </c>
      <c r="Y1742" s="18">
        <v>0</v>
      </c>
      <c r="Z1742" s="18">
        <v>0</v>
      </c>
      <c r="AA1742" s="18">
        <v>0</v>
      </c>
      <c r="AB1742" s="18">
        <v>1186627</v>
      </c>
      <c r="AC1742" s="23">
        <v>0.5</v>
      </c>
      <c r="AD1742" s="14" t="str">
        <f>IF(E1742=113,"Linn","Iowa ex-Linn")</f>
        <v>Iowa ex-Linn</v>
      </c>
      <c r="AE1742" s="23">
        <f>IFERROR(AB1742/W1742,"N/M")</f>
        <v>0.5040089161591368</v>
      </c>
      <c r="AF1742" s="14" t="str">
        <f>B1742&amp;"|"&amp;TEXT(E1742,"000")&amp;"|"&amp;TEXT(M1742,"0.0000")</f>
        <v>2017|147|0.8000</v>
      </c>
      <c r="AG1742" s="22" t="str">
        <f>IF(AND(B1742&gt;=2015,B1742&lt;=2024,C1742=19,G1742=41,I1742=2,K1742="A",L1742="RBUP",M1742&gt;=0.5,M1742&lt;=0.85),"IN","OUT")</f>
        <v>IN</v>
      </c>
    </row>
    <row r="1743" spans="1:33">
      <c r="A1743" s="14" t="s">
        <v>187</v>
      </c>
      <c r="B1743" s="16">
        <v>2017</v>
      </c>
      <c r="C1743" s="16">
        <v>19</v>
      </c>
      <c r="D1743" s="14" t="s">
        <v>80</v>
      </c>
      <c r="E1743" s="16">
        <v>147</v>
      </c>
      <c r="F1743" s="14" t="s">
        <v>159</v>
      </c>
      <c r="G1743" s="16">
        <v>41</v>
      </c>
      <c r="H1743" s="14" t="s">
        <v>186</v>
      </c>
      <c r="I1743" s="16">
        <v>2</v>
      </c>
      <c r="J1743" s="14" t="s">
        <v>83</v>
      </c>
      <c r="K1743" s="14" t="s">
        <v>84</v>
      </c>
      <c r="L1743" s="14" t="s">
        <v>85</v>
      </c>
      <c r="M1743" s="23">
        <v>0.85</v>
      </c>
      <c r="N1743" s="16">
        <v>280</v>
      </c>
      <c r="O1743" s="16">
        <v>235</v>
      </c>
      <c r="P1743" s="16">
        <v>52</v>
      </c>
      <c r="Q1743" s="16">
        <v>387</v>
      </c>
      <c r="R1743" s="16">
        <v>67</v>
      </c>
      <c r="S1743" s="14" t="s">
        <v>86</v>
      </c>
      <c r="T1743" s="16">
        <v>53955</v>
      </c>
      <c r="U1743" s="16">
        <v>0</v>
      </c>
      <c r="V1743" s="18">
        <v>35050176</v>
      </c>
      <c r="W1743" s="18">
        <v>2066798</v>
      </c>
      <c r="X1743" s="18">
        <v>983266</v>
      </c>
      <c r="Y1743" s="18">
        <v>0</v>
      </c>
      <c r="Z1743" s="18">
        <v>0</v>
      </c>
      <c r="AA1743" s="18">
        <v>0</v>
      </c>
      <c r="AB1743" s="18">
        <v>575661</v>
      </c>
      <c r="AC1743" s="23">
        <v>0.28</v>
      </c>
      <c r="AD1743" s="14" t="str">
        <f>IF(E1743=113,"Linn","Iowa ex-Linn")</f>
        <v>Iowa ex-Linn</v>
      </c>
      <c r="AE1743" s="23">
        <f>IFERROR(AB1743/W1743,"N/M")</f>
        <v>0.27852794515961404</v>
      </c>
      <c r="AF1743" s="14" t="str">
        <f>B1743&amp;"|"&amp;TEXT(E1743,"000")&amp;"|"&amp;TEXT(M1743,"0.0000")</f>
        <v>2017|147|0.8500</v>
      </c>
      <c r="AG1743" s="22" t="str">
        <f>IF(AND(B1743&gt;=2015,B1743&lt;=2024,C1743=19,G1743=41,I1743=2,K1743="A",L1743="RBUP",M1743&gt;=0.5,M1743&lt;=0.85),"IN","OUT")</f>
        <v>IN</v>
      </c>
    </row>
    <row r="1744" spans="1:33">
      <c r="A1744" s="14" t="s">
        <v>187</v>
      </c>
      <c r="B1744" s="16">
        <v>2017</v>
      </c>
      <c r="C1744" s="16">
        <v>19</v>
      </c>
      <c r="D1744" s="14" t="s">
        <v>80</v>
      </c>
      <c r="E1744" s="16">
        <v>149</v>
      </c>
      <c r="F1744" s="14" t="s">
        <v>160</v>
      </c>
      <c r="G1744" s="16">
        <v>41</v>
      </c>
      <c r="H1744" s="14" t="s">
        <v>186</v>
      </c>
      <c r="I1744" s="16">
        <v>2</v>
      </c>
      <c r="J1744" s="14" t="s">
        <v>83</v>
      </c>
      <c r="K1744" s="14" t="s">
        <v>84</v>
      </c>
      <c r="L1744" s="14" t="s">
        <v>85</v>
      </c>
      <c r="M1744" s="23">
        <v>0.6</v>
      </c>
      <c r="N1744" s="16">
        <v>3</v>
      </c>
      <c r="O1744" s="16">
        <v>2</v>
      </c>
      <c r="P1744" s="16">
        <v>0</v>
      </c>
      <c r="Q1744" s="16">
        <v>2</v>
      </c>
      <c r="R1744" s="16">
        <v>0</v>
      </c>
      <c r="S1744" s="14" t="s">
        <v>86</v>
      </c>
      <c r="T1744" s="16">
        <v>187</v>
      </c>
      <c r="U1744" s="16">
        <v>0</v>
      </c>
      <c r="V1744" s="18">
        <v>88952</v>
      </c>
      <c r="W1744" s="18">
        <v>1080</v>
      </c>
      <c r="X1744" s="18">
        <v>691</v>
      </c>
      <c r="Y1744" s="18">
        <v>0</v>
      </c>
      <c r="Z1744" s="18">
        <v>0</v>
      </c>
      <c r="AA1744" s="18">
        <v>0</v>
      </c>
      <c r="AB1744" s="18">
        <v>0</v>
      </c>
      <c r="AC1744" s="23">
        <v>0</v>
      </c>
      <c r="AD1744" s="14" t="str">
        <f>IF(E1744=113,"Linn","Iowa ex-Linn")</f>
        <v>Iowa ex-Linn</v>
      </c>
      <c r="AE1744" s="23">
        <f>IFERROR(AB1744/W1744,"N/M")</f>
        <v>0.0</v>
      </c>
      <c r="AF1744" s="14" t="str">
        <f>B1744&amp;"|"&amp;TEXT(E1744,"000")&amp;"|"&amp;TEXT(M1744,"0.0000")</f>
        <v>2017|149|0.6000</v>
      </c>
      <c r="AG1744" s="22" t="str">
        <f>IF(AND(B1744&gt;=2015,B1744&lt;=2024,C1744=19,G1744=41,I1744=2,K1744="A",L1744="RBUP",M1744&gt;=0.5,M1744&lt;=0.85),"IN","OUT")</f>
        <v>IN</v>
      </c>
    </row>
    <row r="1745" spans="1:33">
      <c r="A1745" s="14" t="s">
        <v>187</v>
      </c>
      <c r="B1745" s="16">
        <v>2017</v>
      </c>
      <c r="C1745" s="16">
        <v>19</v>
      </c>
      <c r="D1745" s="14" t="s">
        <v>80</v>
      </c>
      <c r="E1745" s="16">
        <v>149</v>
      </c>
      <c r="F1745" s="14" t="s">
        <v>160</v>
      </c>
      <c r="G1745" s="16">
        <v>41</v>
      </c>
      <c r="H1745" s="14" t="s">
        <v>186</v>
      </c>
      <c r="I1745" s="16">
        <v>2</v>
      </c>
      <c r="J1745" s="14" t="s">
        <v>83</v>
      </c>
      <c r="K1745" s="14" t="s">
        <v>84</v>
      </c>
      <c r="L1745" s="14" t="s">
        <v>85</v>
      </c>
      <c r="M1745" s="23">
        <v>0.65</v>
      </c>
      <c r="N1745" s="16">
        <v>19</v>
      </c>
      <c r="O1745" s="16">
        <v>13</v>
      </c>
      <c r="P1745" s="16">
        <v>3</v>
      </c>
      <c r="Q1745" s="16">
        <v>63</v>
      </c>
      <c r="R1745" s="16">
        <v>3</v>
      </c>
      <c r="S1745" s="14" t="s">
        <v>86</v>
      </c>
      <c r="T1745" s="16">
        <v>3159</v>
      </c>
      <c r="U1745" s="16">
        <v>0</v>
      </c>
      <c r="V1745" s="18">
        <v>1698183</v>
      </c>
      <c r="W1745" s="18">
        <v>47147</v>
      </c>
      <c r="X1745" s="18">
        <v>28995</v>
      </c>
      <c r="Y1745" s="18">
        <v>0</v>
      </c>
      <c r="Z1745" s="18">
        <v>0</v>
      </c>
      <c r="AA1745" s="18">
        <v>0</v>
      </c>
      <c r="AB1745" s="18">
        <v>9564</v>
      </c>
      <c r="AC1745" s="23">
        <v>0.2</v>
      </c>
      <c r="AD1745" s="14" t="str">
        <f>IF(E1745=113,"Linn","Iowa ex-Linn")</f>
        <v>Iowa ex-Linn</v>
      </c>
      <c r="AE1745" s="23">
        <f>IFERROR(AB1745/W1745,"N/M")</f>
        <v>0.20285490062994463</v>
      </c>
      <c r="AF1745" s="14" t="str">
        <f>B1745&amp;"|"&amp;TEXT(E1745,"000")&amp;"|"&amp;TEXT(M1745,"0.0000")</f>
        <v>2017|149|0.6500</v>
      </c>
      <c r="AG1745" s="22" t="str">
        <f>IF(AND(B1745&gt;=2015,B1745&lt;=2024,C1745=19,G1745=41,I1745=2,K1745="A",L1745="RBUP",M1745&gt;=0.5,M1745&lt;=0.85),"IN","OUT")</f>
        <v>IN</v>
      </c>
    </row>
    <row r="1746" spans="1:33">
      <c r="A1746" s="14" t="s">
        <v>187</v>
      </c>
      <c r="B1746" s="16">
        <v>2017</v>
      </c>
      <c r="C1746" s="16">
        <v>19</v>
      </c>
      <c r="D1746" s="14" t="s">
        <v>80</v>
      </c>
      <c r="E1746" s="16">
        <v>149</v>
      </c>
      <c r="F1746" s="14" t="s">
        <v>160</v>
      </c>
      <c r="G1746" s="16">
        <v>41</v>
      </c>
      <c r="H1746" s="14" t="s">
        <v>186</v>
      </c>
      <c r="I1746" s="16">
        <v>2</v>
      </c>
      <c r="J1746" s="14" t="s">
        <v>83</v>
      </c>
      <c r="K1746" s="14" t="s">
        <v>84</v>
      </c>
      <c r="L1746" s="14" t="s">
        <v>85</v>
      </c>
      <c r="M1746" s="23">
        <v>0.7</v>
      </c>
      <c r="N1746" s="16">
        <v>50</v>
      </c>
      <c r="O1746" s="16">
        <v>36</v>
      </c>
      <c r="P1746" s="16">
        <v>2</v>
      </c>
      <c r="Q1746" s="16">
        <v>54</v>
      </c>
      <c r="R1746" s="16">
        <v>2</v>
      </c>
      <c r="S1746" s="14" t="s">
        <v>86</v>
      </c>
      <c r="T1746" s="16">
        <v>4092</v>
      </c>
      <c r="U1746" s="16">
        <v>0</v>
      </c>
      <c r="V1746" s="18">
        <v>2306196</v>
      </c>
      <c r="W1746" s="18">
        <v>73725</v>
      </c>
      <c r="X1746" s="18">
        <v>51018</v>
      </c>
      <c r="Y1746" s="18">
        <v>0</v>
      </c>
      <c r="Z1746" s="18">
        <v>0</v>
      </c>
      <c r="AA1746" s="18">
        <v>0</v>
      </c>
      <c r="AB1746" s="18">
        <v>4213</v>
      </c>
      <c r="AC1746" s="23">
        <v>0.06</v>
      </c>
      <c r="AD1746" s="14" t="str">
        <f>IF(E1746=113,"Linn","Iowa ex-Linn")</f>
        <v>Iowa ex-Linn</v>
      </c>
      <c r="AE1746" s="23">
        <f>IFERROR(AB1746/W1746,"N/M")</f>
        <v>0.05714479484571041</v>
      </c>
      <c r="AF1746" s="14" t="str">
        <f>B1746&amp;"|"&amp;TEXT(E1746,"000")&amp;"|"&amp;TEXT(M1746,"0.0000")</f>
        <v>2017|149|0.7000</v>
      </c>
      <c r="AG1746" s="22" t="str">
        <f>IF(AND(B1746&gt;=2015,B1746&lt;=2024,C1746=19,G1746=41,I1746=2,K1746="A",L1746="RBUP",M1746&gt;=0.5,M1746&lt;=0.85),"IN","OUT")</f>
        <v>IN</v>
      </c>
    </row>
    <row r="1747" spans="1:33">
      <c r="A1747" s="14" t="s">
        <v>187</v>
      </c>
      <c r="B1747" s="16">
        <v>2017</v>
      </c>
      <c r="C1747" s="16">
        <v>19</v>
      </c>
      <c r="D1747" s="14" t="s">
        <v>80</v>
      </c>
      <c r="E1747" s="16">
        <v>149</v>
      </c>
      <c r="F1747" s="14" t="s">
        <v>160</v>
      </c>
      <c r="G1747" s="16">
        <v>41</v>
      </c>
      <c r="H1747" s="14" t="s">
        <v>186</v>
      </c>
      <c r="I1747" s="16">
        <v>2</v>
      </c>
      <c r="J1747" s="14" t="s">
        <v>83</v>
      </c>
      <c r="K1747" s="14" t="s">
        <v>84</v>
      </c>
      <c r="L1747" s="14" t="s">
        <v>85</v>
      </c>
      <c r="M1747" s="23">
        <v>0.75</v>
      </c>
      <c r="N1747" s="16">
        <v>189</v>
      </c>
      <c r="O1747" s="16">
        <v>159</v>
      </c>
      <c r="P1747" s="16">
        <v>21</v>
      </c>
      <c r="Q1747" s="16">
        <v>274</v>
      </c>
      <c r="R1747" s="16">
        <v>28</v>
      </c>
      <c r="S1747" s="14" t="s">
        <v>86</v>
      </c>
      <c r="T1747" s="16">
        <v>22455</v>
      </c>
      <c r="U1747" s="16">
        <v>0</v>
      </c>
      <c r="V1747" s="18">
        <v>13188668</v>
      </c>
      <c r="W1747" s="18">
        <v>631894</v>
      </c>
      <c r="X1747" s="18">
        <v>388888</v>
      </c>
      <c r="Y1747" s="18">
        <v>0</v>
      </c>
      <c r="Z1747" s="18">
        <v>0</v>
      </c>
      <c r="AA1747" s="18">
        <v>0</v>
      </c>
      <c r="AB1747" s="18">
        <v>160983</v>
      </c>
      <c r="AC1747" s="23">
        <v>0.25</v>
      </c>
      <c r="AD1747" s="14" t="str">
        <f>IF(E1747=113,"Linn","Iowa ex-Linn")</f>
        <v>Iowa ex-Linn</v>
      </c>
      <c r="AE1747" s="23">
        <f>IFERROR(AB1747/W1747,"N/M")</f>
        <v>0.2547626658901651</v>
      </c>
      <c r="AF1747" s="14" t="str">
        <f>B1747&amp;"|"&amp;TEXT(E1747,"000")&amp;"|"&amp;TEXT(M1747,"0.0000")</f>
        <v>2017|149|0.7500</v>
      </c>
      <c r="AG1747" s="22" t="str">
        <f>IF(AND(B1747&gt;=2015,B1747&lt;=2024,C1747=19,G1747=41,I1747=2,K1747="A",L1747="RBUP",M1747&gt;=0.5,M1747&lt;=0.85),"IN","OUT")</f>
        <v>IN</v>
      </c>
    </row>
    <row r="1748" spans="1:33">
      <c r="A1748" s="14" t="s">
        <v>187</v>
      </c>
      <c r="B1748" s="16">
        <v>2017</v>
      </c>
      <c r="C1748" s="16">
        <v>19</v>
      </c>
      <c r="D1748" s="14" t="s">
        <v>80</v>
      </c>
      <c r="E1748" s="16">
        <v>149</v>
      </c>
      <c r="F1748" s="14" t="s">
        <v>160</v>
      </c>
      <c r="G1748" s="16">
        <v>41</v>
      </c>
      <c r="H1748" s="14" t="s">
        <v>186</v>
      </c>
      <c r="I1748" s="16">
        <v>2</v>
      </c>
      <c r="J1748" s="14" t="s">
        <v>83</v>
      </c>
      <c r="K1748" s="14" t="s">
        <v>84</v>
      </c>
      <c r="L1748" s="14" t="s">
        <v>85</v>
      </c>
      <c r="M1748" s="23">
        <v>0.8</v>
      </c>
      <c r="N1748" s="16">
        <v>481</v>
      </c>
      <c r="O1748" s="16">
        <v>413</v>
      </c>
      <c r="P1748" s="16">
        <v>105</v>
      </c>
      <c r="Q1748" s="16">
        <v>769</v>
      </c>
      <c r="R1748" s="16">
        <v>169</v>
      </c>
      <c r="S1748" s="14" t="s">
        <v>86</v>
      </c>
      <c r="T1748" s="16">
        <v>90868</v>
      </c>
      <c r="U1748" s="16">
        <v>0</v>
      </c>
      <c r="V1748" s="18">
        <v>58678200</v>
      </c>
      <c r="W1748" s="18">
        <v>3397529</v>
      </c>
      <c r="X1748" s="18">
        <v>1981415</v>
      </c>
      <c r="Y1748" s="18">
        <v>0</v>
      </c>
      <c r="Z1748" s="18">
        <v>0</v>
      </c>
      <c r="AA1748" s="18">
        <v>0</v>
      </c>
      <c r="AB1748" s="18">
        <v>1357798</v>
      </c>
      <c r="AC1748" s="23">
        <v>0.4</v>
      </c>
      <c r="AD1748" s="14" t="str">
        <f>IF(E1748=113,"Linn","Iowa ex-Linn")</f>
        <v>Iowa ex-Linn</v>
      </c>
      <c r="AE1748" s="23">
        <f>IFERROR(AB1748/W1748,"N/M")</f>
        <v>0.3996427992226115</v>
      </c>
      <c r="AF1748" s="14" t="str">
        <f>B1748&amp;"|"&amp;TEXT(E1748,"000")&amp;"|"&amp;TEXT(M1748,"0.0000")</f>
        <v>2017|149|0.8000</v>
      </c>
      <c r="AG1748" s="22" t="str">
        <f>IF(AND(B1748&gt;=2015,B1748&lt;=2024,C1748=19,G1748=41,I1748=2,K1748="A",L1748="RBUP",M1748&gt;=0.5,M1748&lt;=0.85),"IN","OUT")</f>
        <v>IN</v>
      </c>
    </row>
    <row r="1749" spans="1:33">
      <c r="A1749" s="14" t="s">
        <v>187</v>
      </c>
      <c r="B1749" s="16">
        <v>2017</v>
      </c>
      <c r="C1749" s="16">
        <v>19</v>
      </c>
      <c r="D1749" s="14" t="s">
        <v>80</v>
      </c>
      <c r="E1749" s="16">
        <v>149</v>
      </c>
      <c r="F1749" s="14" t="s">
        <v>160</v>
      </c>
      <c r="G1749" s="16">
        <v>41</v>
      </c>
      <c r="H1749" s="14" t="s">
        <v>186</v>
      </c>
      <c r="I1749" s="16">
        <v>2</v>
      </c>
      <c r="J1749" s="14" t="s">
        <v>83</v>
      </c>
      <c r="K1749" s="14" t="s">
        <v>84</v>
      </c>
      <c r="L1749" s="14" t="s">
        <v>85</v>
      </c>
      <c r="M1749" s="23">
        <v>0.85</v>
      </c>
      <c r="N1749" s="16">
        <v>545</v>
      </c>
      <c r="O1749" s="16">
        <v>453</v>
      </c>
      <c r="P1749" s="16">
        <v>221</v>
      </c>
      <c r="Q1749" s="16">
        <v>1092</v>
      </c>
      <c r="R1749" s="16">
        <v>424</v>
      </c>
      <c r="S1749" s="14" t="s">
        <v>86</v>
      </c>
      <c r="T1749" s="16">
        <v>96554</v>
      </c>
      <c r="U1749" s="16">
        <v>0</v>
      </c>
      <c r="V1749" s="18">
        <v>65391309</v>
      </c>
      <c r="W1749" s="18">
        <v>4759863</v>
      </c>
      <c r="X1749" s="18">
        <v>2076556</v>
      </c>
      <c r="Y1749" s="18">
        <v>0</v>
      </c>
      <c r="Z1749" s="18">
        <v>0</v>
      </c>
      <c r="AA1749" s="18">
        <v>0</v>
      </c>
      <c r="AB1749" s="18">
        <v>2949730</v>
      </c>
      <c r="AC1749" s="23">
        <v>0.62</v>
      </c>
      <c r="AD1749" s="14" t="str">
        <f>IF(E1749=113,"Linn","Iowa ex-Linn")</f>
        <v>Iowa ex-Linn</v>
      </c>
      <c r="AE1749" s="23">
        <f>IFERROR(AB1749/W1749,"N/M")</f>
        <v>0.6197090126333468</v>
      </c>
      <c r="AF1749" s="14" t="str">
        <f>B1749&amp;"|"&amp;TEXT(E1749,"000")&amp;"|"&amp;TEXT(M1749,"0.0000")</f>
        <v>2017|149|0.8500</v>
      </c>
      <c r="AG1749" s="22" t="str">
        <f>IF(AND(B1749&gt;=2015,B1749&lt;=2024,C1749=19,G1749=41,I1749=2,K1749="A",L1749="RBUP",M1749&gt;=0.5,M1749&lt;=0.85),"IN","OUT")</f>
        <v>IN</v>
      </c>
    </row>
    <row r="1750" spans="1:33">
      <c r="A1750" s="14" t="s">
        <v>187</v>
      </c>
      <c r="B1750" s="16">
        <v>2017</v>
      </c>
      <c r="C1750" s="16">
        <v>19</v>
      </c>
      <c r="D1750" s="14" t="s">
        <v>80</v>
      </c>
      <c r="E1750" s="16">
        <v>151</v>
      </c>
      <c r="F1750" s="14" t="s">
        <v>161</v>
      </c>
      <c r="G1750" s="16">
        <v>41</v>
      </c>
      <c r="H1750" s="14" t="s">
        <v>186</v>
      </c>
      <c r="I1750" s="16">
        <v>2</v>
      </c>
      <c r="J1750" s="14" t="s">
        <v>83</v>
      </c>
      <c r="K1750" s="14" t="s">
        <v>84</v>
      </c>
      <c r="L1750" s="14" t="s">
        <v>85</v>
      </c>
      <c r="M1750" s="23">
        <v>0.6</v>
      </c>
      <c r="N1750" s="16">
        <v>2</v>
      </c>
      <c r="O1750" s="16">
        <v>2</v>
      </c>
      <c r="P1750" s="16">
        <v>0</v>
      </c>
      <c r="Q1750" s="16">
        <v>8</v>
      </c>
      <c r="R1750" s="16">
        <v>0</v>
      </c>
      <c r="S1750" s="14" t="s">
        <v>86</v>
      </c>
      <c r="T1750" s="16">
        <v>309</v>
      </c>
      <c r="U1750" s="16">
        <v>0</v>
      </c>
      <c r="V1750" s="18">
        <v>136167</v>
      </c>
      <c r="W1750" s="18">
        <v>1443</v>
      </c>
      <c r="X1750" s="18">
        <v>922</v>
      </c>
      <c r="Y1750" s="18">
        <v>0</v>
      </c>
      <c r="Z1750" s="18">
        <v>0</v>
      </c>
      <c r="AA1750" s="18">
        <v>0</v>
      </c>
      <c r="AB1750" s="18">
        <v>0</v>
      </c>
      <c r="AC1750" s="23">
        <v>0</v>
      </c>
      <c r="AD1750" s="14" t="str">
        <f>IF(E1750=113,"Linn","Iowa ex-Linn")</f>
        <v>Iowa ex-Linn</v>
      </c>
      <c r="AE1750" s="23">
        <f>IFERROR(AB1750/W1750,"N/M")</f>
        <v>0.0</v>
      </c>
      <c r="AF1750" s="14" t="str">
        <f>B1750&amp;"|"&amp;TEXT(E1750,"000")&amp;"|"&amp;TEXT(M1750,"0.0000")</f>
        <v>2017|151|0.6000</v>
      </c>
      <c r="AG1750" s="22" t="str">
        <f>IF(AND(B1750&gt;=2015,B1750&lt;=2024,C1750=19,G1750=41,I1750=2,K1750="A",L1750="RBUP",M1750&gt;=0.5,M1750&lt;=0.85),"IN","OUT")</f>
        <v>IN</v>
      </c>
    </row>
    <row r="1751" spans="1:33">
      <c r="A1751" s="14" t="s">
        <v>187</v>
      </c>
      <c r="B1751" s="16">
        <v>2017</v>
      </c>
      <c r="C1751" s="16">
        <v>19</v>
      </c>
      <c r="D1751" s="14" t="s">
        <v>80</v>
      </c>
      <c r="E1751" s="16">
        <v>151</v>
      </c>
      <c r="F1751" s="14" t="s">
        <v>161</v>
      </c>
      <c r="G1751" s="16">
        <v>41</v>
      </c>
      <c r="H1751" s="14" t="s">
        <v>186</v>
      </c>
      <c r="I1751" s="16">
        <v>2</v>
      </c>
      <c r="J1751" s="14" t="s">
        <v>83</v>
      </c>
      <c r="K1751" s="14" t="s">
        <v>84</v>
      </c>
      <c r="L1751" s="14" t="s">
        <v>85</v>
      </c>
      <c r="M1751" s="23">
        <v>0.65</v>
      </c>
      <c r="N1751" s="16">
        <v>17</v>
      </c>
      <c r="O1751" s="16">
        <v>10</v>
      </c>
      <c r="P1751" s="16">
        <v>0</v>
      </c>
      <c r="Q1751" s="16">
        <v>14</v>
      </c>
      <c r="R1751" s="16">
        <v>0</v>
      </c>
      <c r="S1751" s="14" t="s">
        <v>86</v>
      </c>
      <c r="T1751" s="16">
        <v>1384</v>
      </c>
      <c r="U1751" s="16">
        <v>0</v>
      </c>
      <c r="V1751" s="18">
        <v>698302</v>
      </c>
      <c r="W1751" s="18">
        <v>10884</v>
      </c>
      <c r="X1751" s="18">
        <v>7450</v>
      </c>
      <c r="Y1751" s="18">
        <v>0</v>
      </c>
      <c r="Z1751" s="18">
        <v>0</v>
      </c>
      <c r="AA1751" s="18">
        <v>0</v>
      </c>
      <c r="AB1751" s="18">
        <v>0</v>
      </c>
      <c r="AC1751" s="23">
        <v>0</v>
      </c>
      <c r="AD1751" s="14" t="str">
        <f>IF(E1751=113,"Linn","Iowa ex-Linn")</f>
        <v>Iowa ex-Linn</v>
      </c>
      <c r="AE1751" s="23">
        <f>IFERROR(AB1751/W1751,"N/M")</f>
        <v>0.0</v>
      </c>
      <c r="AF1751" s="14" t="str">
        <f>B1751&amp;"|"&amp;TEXT(E1751,"000")&amp;"|"&amp;TEXT(M1751,"0.0000")</f>
        <v>2017|151|0.6500</v>
      </c>
      <c r="AG1751" s="22" t="str">
        <f>IF(AND(B1751&gt;=2015,B1751&lt;=2024,C1751=19,G1751=41,I1751=2,K1751="A",L1751="RBUP",M1751&gt;=0.5,M1751&lt;=0.85),"IN","OUT")</f>
        <v>IN</v>
      </c>
    </row>
    <row r="1752" spans="1:33">
      <c r="A1752" s="14" t="s">
        <v>187</v>
      </c>
      <c r="B1752" s="16">
        <v>2017</v>
      </c>
      <c r="C1752" s="16">
        <v>19</v>
      </c>
      <c r="D1752" s="14" t="s">
        <v>80</v>
      </c>
      <c r="E1752" s="16">
        <v>151</v>
      </c>
      <c r="F1752" s="14" t="s">
        <v>161</v>
      </c>
      <c r="G1752" s="16">
        <v>41</v>
      </c>
      <c r="H1752" s="14" t="s">
        <v>186</v>
      </c>
      <c r="I1752" s="16">
        <v>2</v>
      </c>
      <c r="J1752" s="14" t="s">
        <v>83</v>
      </c>
      <c r="K1752" s="14" t="s">
        <v>84</v>
      </c>
      <c r="L1752" s="14" t="s">
        <v>85</v>
      </c>
      <c r="M1752" s="23">
        <v>0.7</v>
      </c>
      <c r="N1752" s="16">
        <v>21</v>
      </c>
      <c r="O1752" s="16">
        <v>17</v>
      </c>
      <c r="P1752" s="16">
        <v>2</v>
      </c>
      <c r="Q1752" s="16">
        <v>26</v>
      </c>
      <c r="R1752" s="16">
        <v>2</v>
      </c>
      <c r="S1752" s="14" t="s">
        <v>86</v>
      </c>
      <c r="T1752" s="16">
        <v>1313</v>
      </c>
      <c r="U1752" s="16">
        <v>0</v>
      </c>
      <c r="V1752" s="18">
        <v>789585</v>
      </c>
      <c r="W1752" s="18">
        <v>18644</v>
      </c>
      <c r="X1752" s="18">
        <v>11319</v>
      </c>
      <c r="Y1752" s="18">
        <v>0</v>
      </c>
      <c r="Z1752" s="18">
        <v>0</v>
      </c>
      <c r="AA1752" s="18">
        <v>0</v>
      </c>
      <c r="AB1752" s="18">
        <v>9033</v>
      </c>
      <c r="AC1752" s="23">
        <v>0.48</v>
      </c>
      <c r="AD1752" s="14" t="str">
        <f>IF(E1752=113,"Linn","Iowa ex-Linn")</f>
        <v>Iowa ex-Linn</v>
      </c>
      <c r="AE1752" s="23">
        <f>IFERROR(AB1752/W1752,"N/M")</f>
        <v>0.48449903454194376</v>
      </c>
      <c r="AF1752" s="14" t="str">
        <f>B1752&amp;"|"&amp;TEXT(E1752,"000")&amp;"|"&amp;TEXT(M1752,"0.0000")</f>
        <v>2017|151|0.7000</v>
      </c>
      <c r="AG1752" s="22" t="str">
        <f>IF(AND(B1752&gt;=2015,B1752&lt;=2024,C1752=19,G1752=41,I1752=2,K1752="A",L1752="RBUP",M1752&gt;=0.5,M1752&lt;=0.85),"IN","OUT")</f>
        <v>IN</v>
      </c>
    </row>
    <row r="1753" spans="1:33">
      <c r="A1753" s="14" t="s">
        <v>187</v>
      </c>
      <c r="B1753" s="16">
        <v>2017</v>
      </c>
      <c r="C1753" s="16">
        <v>19</v>
      </c>
      <c r="D1753" s="14" t="s">
        <v>80</v>
      </c>
      <c r="E1753" s="16">
        <v>151</v>
      </c>
      <c r="F1753" s="14" t="s">
        <v>161</v>
      </c>
      <c r="G1753" s="16">
        <v>41</v>
      </c>
      <c r="H1753" s="14" t="s">
        <v>186</v>
      </c>
      <c r="I1753" s="16">
        <v>2</v>
      </c>
      <c r="J1753" s="14" t="s">
        <v>83</v>
      </c>
      <c r="K1753" s="14" t="s">
        <v>84</v>
      </c>
      <c r="L1753" s="14" t="s">
        <v>85</v>
      </c>
      <c r="M1753" s="23">
        <v>0.75</v>
      </c>
      <c r="N1753" s="16">
        <v>125</v>
      </c>
      <c r="O1753" s="16">
        <v>107</v>
      </c>
      <c r="P1753" s="16">
        <v>10</v>
      </c>
      <c r="Q1753" s="16">
        <v>167</v>
      </c>
      <c r="R1753" s="16">
        <v>12</v>
      </c>
      <c r="S1753" s="14" t="s">
        <v>86</v>
      </c>
      <c r="T1753" s="16">
        <v>18691</v>
      </c>
      <c r="U1753" s="16">
        <v>0</v>
      </c>
      <c r="V1753" s="18">
        <v>11133275</v>
      </c>
      <c r="W1753" s="18">
        <v>341532</v>
      </c>
      <c r="X1753" s="18">
        <v>223944</v>
      </c>
      <c r="Y1753" s="18">
        <v>0</v>
      </c>
      <c r="Z1753" s="18">
        <v>0</v>
      </c>
      <c r="AA1753" s="18">
        <v>0</v>
      </c>
      <c r="AB1753" s="18">
        <v>60609</v>
      </c>
      <c r="AC1753" s="23">
        <v>0.18</v>
      </c>
      <c r="AD1753" s="14" t="str">
        <f>IF(E1753=113,"Linn","Iowa ex-Linn")</f>
        <v>Iowa ex-Linn</v>
      </c>
      <c r="AE1753" s="23">
        <f>IFERROR(AB1753/W1753,"N/M")</f>
        <v>0.17746214117564385</v>
      </c>
      <c r="AF1753" s="14" t="str">
        <f>B1753&amp;"|"&amp;TEXT(E1753,"000")&amp;"|"&amp;TEXT(M1753,"0.0000")</f>
        <v>2017|151|0.7500</v>
      </c>
      <c r="AG1753" s="22" t="str">
        <f>IF(AND(B1753&gt;=2015,B1753&lt;=2024,C1753=19,G1753=41,I1753=2,K1753="A",L1753="RBUP",M1753&gt;=0.5,M1753&lt;=0.85),"IN","OUT")</f>
        <v>IN</v>
      </c>
    </row>
    <row r="1754" spans="1:33">
      <c r="A1754" s="14" t="s">
        <v>187</v>
      </c>
      <c r="B1754" s="16">
        <v>2017</v>
      </c>
      <c r="C1754" s="16">
        <v>19</v>
      </c>
      <c r="D1754" s="14" t="s">
        <v>80</v>
      </c>
      <c r="E1754" s="16">
        <v>151</v>
      </c>
      <c r="F1754" s="14" t="s">
        <v>161</v>
      </c>
      <c r="G1754" s="16">
        <v>41</v>
      </c>
      <c r="H1754" s="14" t="s">
        <v>186</v>
      </c>
      <c r="I1754" s="16">
        <v>2</v>
      </c>
      <c r="J1754" s="14" t="s">
        <v>83</v>
      </c>
      <c r="K1754" s="14" t="s">
        <v>84</v>
      </c>
      <c r="L1754" s="14" t="s">
        <v>85</v>
      </c>
      <c r="M1754" s="23">
        <v>0.8</v>
      </c>
      <c r="N1754" s="16">
        <v>472</v>
      </c>
      <c r="O1754" s="16">
        <v>420</v>
      </c>
      <c r="P1754" s="16">
        <v>117</v>
      </c>
      <c r="Q1754" s="16">
        <v>890</v>
      </c>
      <c r="R1754" s="16">
        <v>176</v>
      </c>
      <c r="S1754" s="14" t="s">
        <v>86</v>
      </c>
      <c r="T1754" s="16">
        <v>71376</v>
      </c>
      <c r="U1754" s="16">
        <v>0</v>
      </c>
      <c r="V1754" s="18">
        <v>44359038</v>
      </c>
      <c r="W1754" s="18">
        <v>2057525</v>
      </c>
      <c r="X1754" s="18">
        <v>1094831</v>
      </c>
      <c r="Y1754" s="18">
        <v>0</v>
      </c>
      <c r="Z1754" s="18">
        <v>0</v>
      </c>
      <c r="AA1754" s="18">
        <v>0</v>
      </c>
      <c r="AB1754" s="18">
        <v>1334595</v>
      </c>
      <c r="AC1754" s="23">
        <v>0.65</v>
      </c>
      <c r="AD1754" s="14" t="str">
        <f>IF(E1754=113,"Linn","Iowa ex-Linn")</f>
        <v>Iowa ex-Linn</v>
      </c>
      <c r="AE1754" s="23">
        <f>IFERROR(AB1754/W1754,"N/M")</f>
        <v>0.6486409642653188</v>
      </c>
      <c r="AF1754" s="14" t="str">
        <f>B1754&amp;"|"&amp;TEXT(E1754,"000")&amp;"|"&amp;TEXT(M1754,"0.0000")</f>
        <v>2017|151|0.8000</v>
      </c>
      <c r="AG1754" s="22" t="str">
        <f>IF(AND(B1754&gt;=2015,B1754&lt;=2024,C1754=19,G1754=41,I1754=2,K1754="A",L1754="RBUP",M1754&gt;=0.5,M1754&lt;=0.85),"IN","OUT")</f>
        <v>IN</v>
      </c>
    </row>
    <row r="1755" spans="1:33">
      <c r="A1755" s="14" t="s">
        <v>187</v>
      </c>
      <c r="B1755" s="16">
        <v>2017</v>
      </c>
      <c r="C1755" s="16">
        <v>19</v>
      </c>
      <c r="D1755" s="14" t="s">
        <v>80</v>
      </c>
      <c r="E1755" s="16">
        <v>151</v>
      </c>
      <c r="F1755" s="14" t="s">
        <v>161</v>
      </c>
      <c r="G1755" s="16">
        <v>41</v>
      </c>
      <c r="H1755" s="14" t="s">
        <v>186</v>
      </c>
      <c r="I1755" s="16">
        <v>2</v>
      </c>
      <c r="J1755" s="14" t="s">
        <v>83</v>
      </c>
      <c r="K1755" s="14" t="s">
        <v>84</v>
      </c>
      <c r="L1755" s="14" t="s">
        <v>85</v>
      </c>
      <c r="M1755" s="23">
        <v>0.85</v>
      </c>
      <c r="N1755" s="16">
        <v>394</v>
      </c>
      <c r="O1755" s="16">
        <v>363</v>
      </c>
      <c r="P1755" s="16">
        <v>148</v>
      </c>
      <c r="Q1755" s="16">
        <v>695</v>
      </c>
      <c r="R1755" s="16">
        <v>233</v>
      </c>
      <c r="S1755" s="14" t="s">
        <v>86</v>
      </c>
      <c r="T1755" s="16">
        <v>69625</v>
      </c>
      <c r="U1755" s="16">
        <v>0</v>
      </c>
      <c r="V1755" s="18">
        <v>46287729</v>
      </c>
      <c r="W1755" s="18">
        <v>2605979</v>
      </c>
      <c r="X1755" s="18">
        <v>1157269</v>
      </c>
      <c r="Y1755" s="18">
        <v>0</v>
      </c>
      <c r="Z1755" s="18">
        <v>0</v>
      </c>
      <c r="AA1755" s="18">
        <v>0</v>
      </c>
      <c r="AB1755" s="18">
        <v>2145302</v>
      </c>
      <c r="AC1755" s="23">
        <v>0.82</v>
      </c>
      <c r="AD1755" s="14" t="str">
        <f>IF(E1755=113,"Linn","Iowa ex-Linn")</f>
        <v>Iowa ex-Linn</v>
      </c>
      <c r="AE1755" s="23">
        <f>IFERROR(AB1755/W1755,"N/M")</f>
        <v>0.8232230574382986</v>
      </c>
      <c r="AF1755" s="14" t="str">
        <f>B1755&amp;"|"&amp;TEXT(E1755,"000")&amp;"|"&amp;TEXT(M1755,"0.0000")</f>
        <v>2017|151|0.8500</v>
      </c>
      <c r="AG1755" s="22" t="str">
        <f>IF(AND(B1755&gt;=2015,B1755&lt;=2024,C1755=19,G1755=41,I1755=2,K1755="A",L1755="RBUP",M1755&gt;=0.5,M1755&lt;=0.85),"IN","OUT")</f>
        <v>IN</v>
      </c>
    </row>
    <row r="1756" spans="1:33">
      <c r="A1756" s="14" t="s">
        <v>187</v>
      </c>
      <c r="B1756" s="16">
        <v>2017</v>
      </c>
      <c r="C1756" s="16">
        <v>19</v>
      </c>
      <c r="D1756" s="14" t="s">
        <v>80</v>
      </c>
      <c r="E1756" s="16">
        <v>153</v>
      </c>
      <c r="F1756" s="14" t="s">
        <v>162</v>
      </c>
      <c r="G1756" s="16">
        <v>41</v>
      </c>
      <c r="H1756" s="14" t="s">
        <v>186</v>
      </c>
      <c r="I1756" s="16">
        <v>2</v>
      </c>
      <c r="J1756" s="14" t="s">
        <v>83</v>
      </c>
      <c r="K1756" s="14" t="s">
        <v>84</v>
      </c>
      <c r="L1756" s="14" t="s">
        <v>85</v>
      </c>
      <c r="M1756" s="23">
        <v>0.5</v>
      </c>
      <c r="N1756" s="16">
        <v>2</v>
      </c>
      <c r="O1756" s="16">
        <v>2</v>
      </c>
      <c r="P1756" s="16">
        <v>0</v>
      </c>
      <c r="Q1756" s="16">
        <v>2</v>
      </c>
      <c r="R1756" s="16">
        <v>0</v>
      </c>
      <c r="S1756" s="14" t="s">
        <v>86</v>
      </c>
      <c r="T1756" s="16">
        <v>20</v>
      </c>
      <c r="U1756" s="16">
        <v>0</v>
      </c>
      <c r="V1756" s="18">
        <v>7270</v>
      </c>
      <c r="W1756" s="18">
        <v>70</v>
      </c>
      <c r="X1756" s="18">
        <v>56</v>
      </c>
      <c r="Y1756" s="18">
        <v>0</v>
      </c>
      <c r="Z1756" s="18">
        <v>0</v>
      </c>
      <c r="AA1756" s="18">
        <v>0</v>
      </c>
      <c r="AB1756" s="18">
        <v>0</v>
      </c>
      <c r="AC1756" s="23">
        <v>0</v>
      </c>
      <c r="AD1756" s="14" t="str">
        <f>IF(E1756=113,"Linn","Iowa ex-Linn")</f>
        <v>Iowa ex-Linn</v>
      </c>
      <c r="AE1756" s="23">
        <f>IFERROR(AB1756/W1756,"N/M")</f>
        <v>0.0</v>
      </c>
      <c r="AF1756" s="14" t="str">
        <f>B1756&amp;"|"&amp;TEXT(E1756,"000")&amp;"|"&amp;TEXT(M1756,"0.0000")</f>
        <v>2017|153|0.5000</v>
      </c>
      <c r="AG1756" s="22" t="str">
        <f>IF(AND(B1756&gt;=2015,B1756&lt;=2024,C1756=19,G1756=41,I1756=2,K1756="A",L1756="RBUP",M1756&gt;=0.5,M1756&lt;=0.85),"IN","OUT")</f>
        <v>IN</v>
      </c>
    </row>
    <row r="1757" spans="1:33">
      <c r="A1757" s="14" t="s">
        <v>187</v>
      </c>
      <c r="B1757" s="16">
        <v>2017</v>
      </c>
      <c r="C1757" s="16">
        <v>19</v>
      </c>
      <c r="D1757" s="14" t="s">
        <v>80</v>
      </c>
      <c r="E1757" s="16">
        <v>153</v>
      </c>
      <c r="F1757" s="14" t="s">
        <v>162</v>
      </c>
      <c r="G1757" s="16">
        <v>41</v>
      </c>
      <c r="H1757" s="14" t="s">
        <v>186</v>
      </c>
      <c r="I1757" s="16">
        <v>2</v>
      </c>
      <c r="J1757" s="14" t="s">
        <v>83</v>
      </c>
      <c r="K1757" s="14" t="s">
        <v>84</v>
      </c>
      <c r="L1757" s="14" t="s">
        <v>85</v>
      </c>
      <c r="M1757" s="23">
        <v>0.6</v>
      </c>
      <c r="N1757" s="16">
        <v>1</v>
      </c>
      <c r="O1757" s="16">
        <v>0</v>
      </c>
      <c r="P1757" s="16">
        <v>0</v>
      </c>
      <c r="Q1757" s="16">
        <v>0</v>
      </c>
      <c r="R1757" s="16">
        <v>0</v>
      </c>
      <c r="S1757" s="14" t="s">
        <v>86</v>
      </c>
      <c r="T1757" s="16">
        <v>0</v>
      </c>
      <c r="U1757" s="16">
        <v>0</v>
      </c>
      <c r="V1757" s="18">
        <v>0</v>
      </c>
      <c r="W1757" s="18">
        <v>0</v>
      </c>
      <c r="X1757" s="18">
        <v>0</v>
      </c>
      <c r="Y1757" s="18">
        <v>0</v>
      </c>
      <c r="Z1757" s="18">
        <v>0</v>
      </c>
      <c r="AA1757" s="18">
        <v>0</v>
      </c>
      <c r="AB1757" s="18">
        <v>0</v>
      </c>
      <c r="AC1757" s="23">
        <v>0</v>
      </c>
      <c r="AD1757" s="14" t="str">
        <f>IF(E1757=113,"Linn","Iowa ex-Linn")</f>
        <v>Iowa ex-Linn</v>
      </c>
      <c r="AE1757" s="23" t="str">
        <f>IFERROR(AB1757/W1757,"N/M")</f>
        <v>N/M</v>
      </c>
      <c r="AF1757" s="14" t="str">
        <f>B1757&amp;"|"&amp;TEXT(E1757,"000")&amp;"|"&amp;TEXT(M1757,"0.0000")</f>
        <v>2017|153|0.6000</v>
      </c>
      <c r="AG1757" s="22" t="str">
        <f>IF(AND(B1757&gt;=2015,B1757&lt;=2024,C1757=19,G1757=41,I1757=2,K1757="A",L1757="RBUP",M1757&gt;=0.5,M1757&lt;=0.85),"IN","OUT")</f>
        <v>IN</v>
      </c>
    </row>
    <row r="1758" spans="1:33">
      <c r="A1758" s="14" t="s">
        <v>187</v>
      </c>
      <c r="B1758" s="16">
        <v>2017</v>
      </c>
      <c r="C1758" s="16">
        <v>19</v>
      </c>
      <c r="D1758" s="14" t="s">
        <v>80</v>
      </c>
      <c r="E1758" s="16">
        <v>153</v>
      </c>
      <c r="F1758" s="14" t="s">
        <v>162</v>
      </c>
      <c r="G1758" s="16">
        <v>41</v>
      </c>
      <c r="H1758" s="14" t="s">
        <v>186</v>
      </c>
      <c r="I1758" s="16">
        <v>2</v>
      </c>
      <c r="J1758" s="14" t="s">
        <v>83</v>
      </c>
      <c r="K1758" s="14" t="s">
        <v>84</v>
      </c>
      <c r="L1758" s="14" t="s">
        <v>85</v>
      </c>
      <c r="M1758" s="23">
        <v>0.65</v>
      </c>
      <c r="N1758" s="16">
        <v>3</v>
      </c>
      <c r="O1758" s="16">
        <v>3</v>
      </c>
      <c r="P1758" s="16">
        <v>0</v>
      </c>
      <c r="Q1758" s="16">
        <v>3</v>
      </c>
      <c r="R1758" s="16">
        <v>0</v>
      </c>
      <c r="S1758" s="14" t="s">
        <v>86</v>
      </c>
      <c r="T1758" s="16">
        <v>102</v>
      </c>
      <c r="U1758" s="16">
        <v>0</v>
      </c>
      <c r="V1758" s="18">
        <v>49395</v>
      </c>
      <c r="W1758" s="18">
        <v>810</v>
      </c>
      <c r="X1758" s="18">
        <v>478</v>
      </c>
      <c r="Y1758" s="18">
        <v>0</v>
      </c>
      <c r="Z1758" s="18">
        <v>0</v>
      </c>
      <c r="AA1758" s="18">
        <v>0</v>
      </c>
      <c r="AB1758" s="18">
        <v>0</v>
      </c>
      <c r="AC1758" s="23">
        <v>0</v>
      </c>
      <c r="AD1758" s="14" t="str">
        <f>IF(E1758=113,"Linn","Iowa ex-Linn")</f>
        <v>Iowa ex-Linn</v>
      </c>
      <c r="AE1758" s="23">
        <f>IFERROR(AB1758/W1758,"N/M")</f>
        <v>0.0</v>
      </c>
      <c r="AF1758" s="14" t="str">
        <f>B1758&amp;"|"&amp;TEXT(E1758,"000")&amp;"|"&amp;TEXT(M1758,"0.0000")</f>
        <v>2017|153|0.6500</v>
      </c>
      <c r="AG1758" s="22" t="str">
        <f>IF(AND(B1758&gt;=2015,B1758&lt;=2024,C1758=19,G1758=41,I1758=2,K1758="A",L1758="RBUP",M1758&gt;=0.5,M1758&lt;=0.85),"IN","OUT")</f>
        <v>IN</v>
      </c>
    </row>
    <row r="1759" spans="1:33">
      <c r="A1759" s="14" t="s">
        <v>187</v>
      </c>
      <c r="B1759" s="16">
        <v>2017</v>
      </c>
      <c r="C1759" s="16">
        <v>19</v>
      </c>
      <c r="D1759" s="14" t="s">
        <v>80</v>
      </c>
      <c r="E1759" s="16">
        <v>153</v>
      </c>
      <c r="F1759" s="14" t="s">
        <v>162</v>
      </c>
      <c r="G1759" s="16">
        <v>41</v>
      </c>
      <c r="H1759" s="14" t="s">
        <v>186</v>
      </c>
      <c r="I1759" s="16">
        <v>2</v>
      </c>
      <c r="J1759" s="14" t="s">
        <v>83</v>
      </c>
      <c r="K1759" s="14" t="s">
        <v>84</v>
      </c>
      <c r="L1759" s="14" t="s">
        <v>85</v>
      </c>
      <c r="M1759" s="23">
        <v>0.7</v>
      </c>
      <c r="N1759" s="16">
        <v>32</v>
      </c>
      <c r="O1759" s="16">
        <v>28</v>
      </c>
      <c r="P1759" s="16">
        <v>1</v>
      </c>
      <c r="Q1759" s="16">
        <v>37</v>
      </c>
      <c r="R1759" s="16">
        <v>1</v>
      </c>
      <c r="S1759" s="14" t="s">
        <v>86</v>
      </c>
      <c r="T1759" s="16">
        <v>1943</v>
      </c>
      <c r="U1759" s="16">
        <v>0</v>
      </c>
      <c r="V1759" s="18">
        <v>903918</v>
      </c>
      <c r="W1759" s="18">
        <v>37801</v>
      </c>
      <c r="X1759" s="18">
        <v>23091</v>
      </c>
      <c r="Y1759" s="18">
        <v>0</v>
      </c>
      <c r="Z1759" s="18">
        <v>0</v>
      </c>
      <c r="AA1759" s="18">
        <v>0</v>
      </c>
      <c r="AB1759" s="18">
        <v>22844</v>
      </c>
      <c r="AC1759" s="23">
        <v>0.6</v>
      </c>
      <c r="AD1759" s="14" t="str">
        <f>IF(E1759=113,"Linn","Iowa ex-Linn")</f>
        <v>Iowa ex-Linn</v>
      </c>
      <c r="AE1759" s="23">
        <f>IFERROR(AB1759/W1759,"N/M")</f>
        <v>0.604322636967276</v>
      </c>
      <c r="AF1759" s="14" t="str">
        <f>B1759&amp;"|"&amp;TEXT(E1759,"000")&amp;"|"&amp;TEXT(M1759,"0.0000")</f>
        <v>2017|153|0.7000</v>
      </c>
      <c r="AG1759" s="22" t="str">
        <f>IF(AND(B1759&gt;=2015,B1759&lt;=2024,C1759=19,G1759=41,I1759=2,K1759="A",L1759="RBUP",M1759&gt;=0.5,M1759&lt;=0.85),"IN","OUT")</f>
        <v>IN</v>
      </c>
    </row>
    <row r="1760" spans="1:33">
      <c r="A1760" s="14" t="s">
        <v>187</v>
      </c>
      <c r="B1760" s="16">
        <v>2017</v>
      </c>
      <c r="C1760" s="16">
        <v>19</v>
      </c>
      <c r="D1760" s="14" t="s">
        <v>80</v>
      </c>
      <c r="E1760" s="16">
        <v>153</v>
      </c>
      <c r="F1760" s="14" t="s">
        <v>162</v>
      </c>
      <c r="G1760" s="16">
        <v>41</v>
      </c>
      <c r="H1760" s="14" t="s">
        <v>186</v>
      </c>
      <c r="I1760" s="16">
        <v>2</v>
      </c>
      <c r="J1760" s="14" t="s">
        <v>83</v>
      </c>
      <c r="K1760" s="14" t="s">
        <v>84</v>
      </c>
      <c r="L1760" s="14" t="s">
        <v>85</v>
      </c>
      <c r="M1760" s="23">
        <v>0.75</v>
      </c>
      <c r="N1760" s="16">
        <v>92</v>
      </c>
      <c r="O1760" s="16">
        <v>68</v>
      </c>
      <c r="P1760" s="16">
        <v>2</v>
      </c>
      <c r="Q1760" s="16">
        <v>122</v>
      </c>
      <c r="R1760" s="16">
        <v>2</v>
      </c>
      <c r="S1760" s="14" t="s">
        <v>86</v>
      </c>
      <c r="T1760" s="16">
        <v>8373</v>
      </c>
      <c r="U1760" s="16">
        <v>0</v>
      </c>
      <c r="V1760" s="18">
        <v>4331272</v>
      </c>
      <c r="W1760" s="18">
        <v>244371</v>
      </c>
      <c r="X1760" s="18">
        <v>152033</v>
      </c>
      <c r="Y1760" s="18">
        <v>0</v>
      </c>
      <c r="Z1760" s="18">
        <v>0</v>
      </c>
      <c r="AA1760" s="18">
        <v>0</v>
      </c>
      <c r="AB1760" s="18">
        <v>493</v>
      </c>
      <c r="AC1760" s="23">
        <v>0</v>
      </c>
      <c r="AD1760" s="14" t="str">
        <f>IF(E1760=113,"Linn","Iowa ex-Linn")</f>
        <v>Iowa ex-Linn</v>
      </c>
      <c r="AE1760" s="23">
        <f>IFERROR(AB1760/W1760,"N/M")</f>
        <v>0.0020174243261270775</v>
      </c>
      <c r="AF1760" s="14" t="str">
        <f>B1760&amp;"|"&amp;TEXT(E1760,"000")&amp;"|"&amp;TEXT(M1760,"0.0000")</f>
        <v>2017|153|0.7500</v>
      </c>
      <c r="AG1760" s="22" t="str">
        <f>IF(AND(B1760&gt;=2015,B1760&lt;=2024,C1760=19,G1760=41,I1760=2,K1760="A",L1760="RBUP",M1760&gt;=0.5,M1760&lt;=0.85),"IN","OUT")</f>
        <v>IN</v>
      </c>
    </row>
    <row r="1761" spans="1:33">
      <c r="A1761" s="14" t="s">
        <v>187</v>
      </c>
      <c r="B1761" s="16">
        <v>2017</v>
      </c>
      <c r="C1761" s="16">
        <v>19</v>
      </c>
      <c r="D1761" s="14" t="s">
        <v>80</v>
      </c>
      <c r="E1761" s="16">
        <v>153</v>
      </c>
      <c r="F1761" s="14" t="s">
        <v>162</v>
      </c>
      <c r="G1761" s="16">
        <v>41</v>
      </c>
      <c r="H1761" s="14" t="s">
        <v>186</v>
      </c>
      <c r="I1761" s="16">
        <v>2</v>
      </c>
      <c r="J1761" s="14" t="s">
        <v>83</v>
      </c>
      <c r="K1761" s="14" t="s">
        <v>84</v>
      </c>
      <c r="L1761" s="14" t="s">
        <v>85</v>
      </c>
      <c r="M1761" s="23">
        <v>0.8</v>
      </c>
      <c r="N1761" s="16">
        <v>241</v>
      </c>
      <c r="O1761" s="16">
        <v>192</v>
      </c>
      <c r="P1761" s="16">
        <v>14</v>
      </c>
      <c r="Q1761" s="16">
        <v>300</v>
      </c>
      <c r="R1761" s="16">
        <v>17</v>
      </c>
      <c r="S1761" s="14" t="s">
        <v>86</v>
      </c>
      <c r="T1761" s="16">
        <v>26153</v>
      </c>
      <c r="U1761" s="16">
        <v>0</v>
      </c>
      <c r="V1761" s="18">
        <v>14989911</v>
      </c>
      <c r="W1761" s="18">
        <v>734215</v>
      </c>
      <c r="X1761" s="18">
        <v>439921</v>
      </c>
      <c r="Y1761" s="18">
        <v>0</v>
      </c>
      <c r="Z1761" s="18">
        <v>0</v>
      </c>
      <c r="AA1761" s="18">
        <v>0</v>
      </c>
      <c r="AB1761" s="18">
        <v>29889</v>
      </c>
      <c r="AC1761" s="23">
        <v>0.04</v>
      </c>
      <c r="AD1761" s="14" t="str">
        <f>IF(E1761=113,"Linn","Iowa ex-Linn")</f>
        <v>Iowa ex-Linn</v>
      </c>
      <c r="AE1761" s="23">
        <f>IFERROR(AB1761/W1761,"N/M")</f>
        <v>0.040708784211709106</v>
      </c>
      <c r="AF1761" s="14" t="str">
        <f>B1761&amp;"|"&amp;TEXT(E1761,"000")&amp;"|"&amp;TEXT(M1761,"0.0000")</f>
        <v>2017|153|0.8000</v>
      </c>
      <c r="AG1761" s="22" t="str">
        <f>IF(AND(B1761&gt;=2015,B1761&lt;=2024,C1761=19,G1761=41,I1761=2,K1761="A",L1761="RBUP",M1761&gt;=0.5,M1761&lt;=0.85),"IN","OUT")</f>
        <v>IN</v>
      </c>
    </row>
    <row r="1762" spans="1:33">
      <c r="A1762" s="14" t="s">
        <v>187</v>
      </c>
      <c r="B1762" s="16">
        <v>2017</v>
      </c>
      <c r="C1762" s="16">
        <v>19</v>
      </c>
      <c r="D1762" s="14" t="s">
        <v>80</v>
      </c>
      <c r="E1762" s="16">
        <v>153</v>
      </c>
      <c r="F1762" s="14" t="s">
        <v>162</v>
      </c>
      <c r="G1762" s="16">
        <v>41</v>
      </c>
      <c r="H1762" s="14" t="s">
        <v>186</v>
      </c>
      <c r="I1762" s="16">
        <v>2</v>
      </c>
      <c r="J1762" s="14" t="s">
        <v>83</v>
      </c>
      <c r="K1762" s="14" t="s">
        <v>84</v>
      </c>
      <c r="L1762" s="14" t="s">
        <v>85</v>
      </c>
      <c r="M1762" s="23">
        <v>0.85</v>
      </c>
      <c r="N1762" s="16">
        <v>192</v>
      </c>
      <c r="O1762" s="16">
        <v>131</v>
      </c>
      <c r="P1762" s="16">
        <v>17</v>
      </c>
      <c r="Q1762" s="16">
        <v>304</v>
      </c>
      <c r="R1762" s="16">
        <v>24</v>
      </c>
      <c r="S1762" s="14" t="s">
        <v>86</v>
      </c>
      <c r="T1762" s="16">
        <v>29729</v>
      </c>
      <c r="U1762" s="16">
        <v>0</v>
      </c>
      <c r="V1762" s="18">
        <v>18097690</v>
      </c>
      <c r="W1762" s="18">
        <v>1147735</v>
      </c>
      <c r="X1762" s="18">
        <v>530929</v>
      </c>
      <c r="Y1762" s="18">
        <v>0</v>
      </c>
      <c r="Z1762" s="18">
        <v>0</v>
      </c>
      <c r="AA1762" s="18">
        <v>0</v>
      </c>
      <c r="AB1762" s="18">
        <v>111416</v>
      </c>
      <c r="AC1762" s="23">
        <v>0.1</v>
      </c>
      <c r="AD1762" s="14" t="str">
        <f>IF(E1762=113,"Linn","Iowa ex-Linn")</f>
        <v>Iowa ex-Linn</v>
      </c>
      <c r="AE1762" s="23">
        <f>IFERROR(AB1762/W1762,"N/M")</f>
        <v>0.09707467316061634</v>
      </c>
      <c r="AF1762" s="14" t="str">
        <f>B1762&amp;"|"&amp;TEXT(E1762,"000")&amp;"|"&amp;TEXT(M1762,"0.0000")</f>
        <v>2017|153|0.8500</v>
      </c>
      <c r="AG1762" s="22" t="str">
        <f>IF(AND(B1762&gt;=2015,B1762&lt;=2024,C1762=19,G1762=41,I1762=2,K1762="A",L1762="RBUP",M1762&gt;=0.5,M1762&lt;=0.85),"IN","OUT")</f>
        <v>IN</v>
      </c>
    </row>
    <row r="1763" spans="1:33">
      <c r="A1763" s="14" t="s">
        <v>187</v>
      </c>
      <c r="B1763" s="16">
        <v>2017</v>
      </c>
      <c r="C1763" s="16">
        <v>19</v>
      </c>
      <c r="D1763" s="14" t="s">
        <v>80</v>
      </c>
      <c r="E1763" s="16">
        <v>155</v>
      </c>
      <c r="F1763" s="14" t="s">
        <v>163</v>
      </c>
      <c r="G1763" s="16">
        <v>41</v>
      </c>
      <c r="H1763" s="14" t="s">
        <v>186</v>
      </c>
      <c r="I1763" s="16">
        <v>2</v>
      </c>
      <c r="J1763" s="14" t="s">
        <v>83</v>
      </c>
      <c r="K1763" s="14" t="s">
        <v>84</v>
      </c>
      <c r="L1763" s="14" t="s">
        <v>85</v>
      </c>
      <c r="M1763" s="23">
        <v>0.5</v>
      </c>
      <c r="N1763" s="16">
        <v>2</v>
      </c>
      <c r="O1763" s="16">
        <v>1</v>
      </c>
      <c r="P1763" s="16">
        <v>0</v>
      </c>
      <c r="Q1763" s="16">
        <v>1</v>
      </c>
      <c r="R1763" s="16">
        <v>0</v>
      </c>
      <c r="S1763" s="14" t="s">
        <v>86</v>
      </c>
      <c r="T1763" s="16">
        <v>179</v>
      </c>
      <c r="U1763" s="16">
        <v>0</v>
      </c>
      <c r="V1763" s="18">
        <v>66514</v>
      </c>
      <c r="W1763" s="18">
        <v>576</v>
      </c>
      <c r="X1763" s="18">
        <v>386</v>
      </c>
      <c r="Y1763" s="18">
        <v>0</v>
      </c>
      <c r="Z1763" s="18">
        <v>0</v>
      </c>
      <c r="AA1763" s="18">
        <v>0</v>
      </c>
      <c r="AB1763" s="18">
        <v>0</v>
      </c>
      <c r="AC1763" s="23">
        <v>0</v>
      </c>
      <c r="AD1763" s="14" t="str">
        <f>IF(E1763=113,"Linn","Iowa ex-Linn")</f>
        <v>Iowa ex-Linn</v>
      </c>
      <c r="AE1763" s="23">
        <f>IFERROR(AB1763/W1763,"N/M")</f>
        <v>0.0</v>
      </c>
      <c r="AF1763" s="14" t="str">
        <f>B1763&amp;"|"&amp;TEXT(E1763,"000")&amp;"|"&amp;TEXT(M1763,"0.0000")</f>
        <v>2017|155|0.5000</v>
      </c>
      <c r="AG1763" s="22" t="str">
        <f>IF(AND(B1763&gt;=2015,B1763&lt;=2024,C1763=19,G1763=41,I1763=2,K1763="A",L1763="RBUP",M1763&gt;=0.5,M1763&lt;=0.85),"IN","OUT")</f>
        <v>IN</v>
      </c>
    </row>
    <row r="1764" spans="1:33">
      <c r="A1764" s="14" t="s">
        <v>187</v>
      </c>
      <c r="B1764" s="16">
        <v>2017</v>
      </c>
      <c r="C1764" s="16">
        <v>19</v>
      </c>
      <c r="D1764" s="14" t="s">
        <v>80</v>
      </c>
      <c r="E1764" s="16">
        <v>155</v>
      </c>
      <c r="F1764" s="14" t="s">
        <v>163</v>
      </c>
      <c r="G1764" s="16">
        <v>41</v>
      </c>
      <c r="H1764" s="14" t="s">
        <v>186</v>
      </c>
      <c r="I1764" s="16">
        <v>2</v>
      </c>
      <c r="J1764" s="14" t="s">
        <v>83</v>
      </c>
      <c r="K1764" s="14" t="s">
        <v>84</v>
      </c>
      <c r="L1764" s="14" t="s">
        <v>85</v>
      </c>
      <c r="M1764" s="23">
        <v>0.65</v>
      </c>
      <c r="N1764" s="16">
        <v>10</v>
      </c>
      <c r="O1764" s="16">
        <v>9</v>
      </c>
      <c r="P1764" s="16">
        <v>0</v>
      </c>
      <c r="Q1764" s="16">
        <v>11</v>
      </c>
      <c r="R1764" s="16">
        <v>0</v>
      </c>
      <c r="S1764" s="14" t="s">
        <v>86</v>
      </c>
      <c r="T1764" s="16">
        <v>469</v>
      </c>
      <c r="U1764" s="16">
        <v>0</v>
      </c>
      <c r="V1764" s="18">
        <v>205350</v>
      </c>
      <c r="W1764" s="18">
        <v>4188</v>
      </c>
      <c r="X1764" s="18">
        <v>1758</v>
      </c>
      <c r="Y1764" s="18">
        <v>0</v>
      </c>
      <c r="Z1764" s="18">
        <v>0</v>
      </c>
      <c r="AA1764" s="18">
        <v>0</v>
      </c>
      <c r="AB1764" s="18">
        <v>0</v>
      </c>
      <c r="AC1764" s="23">
        <v>0</v>
      </c>
      <c r="AD1764" s="14" t="str">
        <f>IF(E1764=113,"Linn","Iowa ex-Linn")</f>
        <v>Iowa ex-Linn</v>
      </c>
      <c r="AE1764" s="23">
        <f>IFERROR(AB1764/W1764,"N/M")</f>
        <v>0.0</v>
      </c>
      <c r="AF1764" s="14" t="str">
        <f>B1764&amp;"|"&amp;TEXT(E1764,"000")&amp;"|"&amp;TEXT(M1764,"0.0000")</f>
        <v>2017|155|0.6500</v>
      </c>
      <c r="AG1764" s="22" t="str">
        <f>IF(AND(B1764&gt;=2015,B1764&lt;=2024,C1764=19,G1764=41,I1764=2,K1764="A",L1764="RBUP",M1764&gt;=0.5,M1764&lt;=0.85),"IN","OUT")</f>
        <v>IN</v>
      </c>
    </row>
    <row r="1765" spans="1:33">
      <c r="A1765" s="14" t="s">
        <v>187</v>
      </c>
      <c r="B1765" s="16">
        <v>2017</v>
      </c>
      <c r="C1765" s="16">
        <v>19</v>
      </c>
      <c r="D1765" s="14" t="s">
        <v>80</v>
      </c>
      <c r="E1765" s="16">
        <v>155</v>
      </c>
      <c r="F1765" s="14" t="s">
        <v>163</v>
      </c>
      <c r="G1765" s="16">
        <v>41</v>
      </c>
      <c r="H1765" s="14" t="s">
        <v>186</v>
      </c>
      <c r="I1765" s="16">
        <v>2</v>
      </c>
      <c r="J1765" s="14" t="s">
        <v>83</v>
      </c>
      <c r="K1765" s="14" t="s">
        <v>84</v>
      </c>
      <c r="L1765" s="14" t="s">
        <v>85</v>
      </c>
      <c r="M1765" s="23">
        <v>0.7</v>
      </c>
      <c r="N1765" s="16">
        <v>38</v>
      </c>
      <c r="O1765" s="16">
        <v>31</v>
      </c>
      <c r="P1765" s="16">
        <v>2</v>
      </c>
      <c r="Q1765" s="16">
        <v>45</v>
      </c>
      <c r="R1765" s="16">
        <v>5</v>
      </c>
      <c r="S1765" s="14" t="s">
        <v>86</v>
      </c>
      <c r="T1765" s="16">
        <v>3826</v>
      </c>
      <c r="U1765" s="16">
        <v>0</v>
      </c>
      <c r="V1765" s="18">
        <v>1955931</v>
      </c>
      <c r="W1765" s="18">
        <v>63091</v>
      </c>
      <c r="X1765" s="18">
        <v>37845</v>
      </c>
      <c r="Y1765" s="18">
        <v>0</v>
      </c>
      <c r="Z1765" s="18">
        <v>0</v>
      </c>
      <c r="AA1765" s="18">
        <v>0</v>
      </c>
      <c r="AB1765" s="18">
        <v>29174</v>
      </c>
      <c r="AC1765" s="23">
        <v>0.46</v>
      </c>
      <c r="AD1765" s="14" t="str">
        <f>IF(E1765=113,"Linn","Iowa ex-Linn")</f>
        <v>Iowa ex-Linn</v>
      </c>
      <c r="AE1765" s="23">
        <f>IFERROR(AB1765/W1765,"N/M")</f>
        <v>0.46241143744749647</v>
      </c>
      <c r="AF1765" s="14" t="str">
        <f>B1765&amp;"|"&amp;TEXT(E1765,"000")&amp;"|"&amp;TEXT(M1765,"0.0000")</f>
        <v>2017|155|0.7000</v>
      </c>
      <c r="AG1765" s="22" t="str">
        <f>IF(AND(B1765&gt;=2015,B1765&lt;=2024,C1765=19,G1765=41,I1765=2,K1765="A",L1765="RBUP",M1765&gt;=0.5,M1765&lt;=0.85),"IN","OUT")</f>
        <v>IN</v>
      </c>
    </row>
    <row r="1766" spans="1:33">
      <c r="A1766" s="14" t="s">
        <v>187</v>
      </c>
      <c r="B1766" s="16">
        <v>2017</v>
      </c>
      <c r="C1766" s="16">
        <v>19</v>
      </c>
      <c r="D1766" s="14" t="s">
        <v>80</v>
      </c>
      <c r="E1766" s="16">
        <v>155</v>
      </c>
      <c r="F1766" s="14" t="s">
        <v>163</v>
      </c>
      <c r="G1766" s="16">
        <v>41</v>
      </c>
      <c r="H1766" s="14" t="s">
        <v>186</v>
      </c>
      <c r="I1766" s="16">
        <v>2</v>
      </c>
      <c r="J1766" s="14" t="s">
        <v>83</v>
      </c>
      <c r="K1766" s="14" t="s">
        <v>84</v>
      </c>
      <c r="L1766" s="14" t="s">
        <v>85</v>
      </c>
      <c r="M1766" s="23">
        <v>0.75</v>
      </c>
      <c r="N1766" s="16">
        <v>201</v>
      </c>
      <c r="O1766" s="16">
        <v>179</v>
      </c>
      <c r="P1766" s="16">
        <v>10</v>
      </c>
      <c r="Q1766" s="16">
        <v>309</v>
      </c>
      <c r="R1766" s="16">
        <v>13</v>
      </c>
      <c r="S1766" s="14" t="s">
        <v>86</v>
      </c>
      <c r="T1766" s="16">
        <v>26075</v>
      </c>
      <c r="U1766" s="16">
        <v>0</v>
      </c>
      <c r="V1766" s="18">
        <v>14259080</v>
      </c>
      <c r="W1766" s="18">
        <v>626043</v>
      </c>
      <c r="X1766" s="18">
        <v>384263</v>
      </c>
      <c r="Y1766" s="18">
        <v>0</v>
      </c>
      <c r="Z1766" s="18">
        <v>0</v>
      </c>
      <c r="AA1766" s="18">
        <v>0</v>
      </c>
      <c r="AB1766" s="18">
        <v>118811</v>
      </c>
      <c r="AC1766" s="23">
        <v>0.19</v>
      </c>
      <c r="AD1766" s="14" t="str">
        <f>IF(E1766=113,"Linn","Iowa ex-Linn")</f>
        <v>Iowa ex-Linn</v>
      </c>
      <c r="AE1766" s="23">
        <f>IFERROR(AB1766/W1766,"N/M")</f>
        <v>0.18978089364468576</v>
      </c>
      <c r="AF1766" s="14" t="str">
        <f>B1766&amp;"|"&amp;TEXT(E1766,"000")&amp;"|"&amp;TEXT(M1766,"0.0000")</f>
        <v>2017|155|0.7500</v>
      </c>
      <c r="AG1766" s="22" t="str">
        <f>IF(AND(B1766&gt;=2015,B1766&lt;=2024,C1766=19,G1766=41,I1766=2,K1766="A",L1766="RBUP",M1766&gt;=0.5,M1766&lt;=0.85),"IN","OUT")</f>
        <v>IN</v>
      </c>
    </row>
    <row r="1767" spans="1:33">
      <c r="A1767" s="14" t="s">
        <v>187</v>
      </c>
      <c r="B1767" s="16">
        <v>2017</v>
      </c>
      <c r="C1767" s="16">
        <v>19</v>
      </c>
      <c r="D1767" s="14" t="s">
        <v>80</v>
      </c>
      <c r="E1767" s="16">
        <v>155</v>
      </c>
      <c r="F1767" s="14" t="s">
        <v>163</v>
      </c>
      <c r="G1767" s="16">
        <v>41</v>
      </c>
      <c r="H1767" s="14" t="s">
        <v>186</v>
      </c>
      <c r="I1767" s="16">
        <v>2</v>
      </c>
      <c r="J1767" s="14" t="s">
        <v>83</v>
      </c>
      <c r="K1767" s="14" t="s">
        <v>84</v>
      </c>
      <c r="L1767" s="14" t="s">
        <v>85</v>
      </c>
      <c r="M1767" s="23">
        <v>0.8</v>
      </c>
      <c r="N1767" s="16">
        <v>418</v>
      </c>
      <c r="O1767" s="16">
        <v>359</v>
      </c>
      <c r="P1767" s="16">
        <v>27</v>
      </c>
      <c r="Q1767" s="16">
        <v>672</v>
      </c>
      <c r="R1767" s="16">
        <v>40</v>
      </c>
      <c r="S1767" s="14" t="s">
        <v>86</v>
      </c>
      <c r="T1767" s="16">
        <v>73914</v>
      </c>
      <c r="U1767" s="16">
        <v>0</v>
      </c>
      <c r="V1767" s="18">
        <v>43631958</v>
      </c>
      <c r="W1767" s="18">
        <v>2443585</v>
      </c>
      <c r="X1767" s="18">
        <v>1390364</v>
      </c>
      <c r="Y1767" s="18">
        <v>0</v>
      </c>
      <c r="Z1767" s="18">
        <v>0</v>
      </c>
      <c r="AA1767" s="18">
        <v>0</v>
      </c>
      <c r="AB1767" s="18">
        <v>228669</v>
      </c>
      <c r="AC1767" s="23">
        <v>0.09</v>
      </c>
      <c r="AD1767" s="14" t="str">
        <f>IF(E1767=113,"Linn","Iowa ex-Linn")</f>
        <v>Iowa ex-Linn</v>
      </c>
      <c r="AE1767" s="23">
        <f>IFERROR(AB1767/W1767,"N/M")</f>
        <v>0.09357931072583929</v>
      </c>
      <c r="AF1767" s="14" t="str">
        <f>B1767&amp;"|"&amp;TEXT(E1767,"000")&amp;"|"&amp;TEXT(M1767,"0.0000")</f>
        <v>2017|155|0.8000</v>
      </c>
      <c r="AG1767" s="22" t="str">
        <f>IF(AND(B1767&gt;=2015,B1767&lt;=2024,C1767=19,G1767=41,I1767=2,K1767="A",L1767="RBUP",M1767&gt;=0.5,M1767&lt;=0.85),"IN","OUT")</f>
        <v>IN</v>
      </c>
    </row>
    <row r="1768" spans="1:33">
      <c r="A1768" s="14" t="s">
        <v>187</v>
      </c>
      <c r="B1768" s="16">
        <v>2017</v>
      </c>
      <c r="C1768" s="16">
        <v>19</v>
      </c>
      <c r="D1768" s="14" t="s">
        <v>80</v>
      </c>
      <c r="E1768" s="16">
        <v>155</v>
      </c>
      <c r="F1768" s="14" t="s">
        <v>163</v>
      </c>
      <c r="G1768" s="16">
        <v>41</v>
      </c>
      <c r="H1768" s="14" t="s">
        <v>186</v>
      </c>
      <c r="I1768" s="16">
        <v>2</v>
      </c>
      <c r="J1768" s="14" t="s">
        <v>83</v>
      </c>
      <c r="K1768" s="14" t="s">
        <v>84</v>
      </c>
      <c r="L1768" s="14" t="s">
        <v>85</v>
      </c>
      <c r="M1768" s="23">
        <v>0.85</v>
      </c>
      <c r="N1768" s="16">
        <v>531</v>
      </c>
      <c r="O1768" s="16">
        <v>456</v>
      </c>
      <c r="P1768" s="16">
        <v>83</v>
      </c>
      <c r="Q1768" s="16">
        <v>939</v>
      </c>
      <c r="R1768" s="16">
        <v>194</v>
      </c>
      <c r="S1768" s="14" t="s">
        <v>86</v>
      </c>
      <c r="T1768" s="16">
        <v>122170</v>
      </c>
      <c r="U1768" s="16">
        <v>0</v>
      </c>
      <c r="V1768" s="18">
        <v>77817827</v>
      </c>
      <c r="W1768" s="18">
        <v>5129666</v>
      </c>
      <c r="X1768" s="18">
        <v>2370715</v>
      </c>
      <c r="Y1768" s="18">
        <v>0</v>
      </c>
      <c r="Z1768" s="18">
        <v>0</v>
      </c>
      <c r="AA1768" s="18">
        <v>0</v>
      </c>
      <c r="AB1768" s="18">
        <v>2276149</v>
      </c>
      <c r="AC1768" s="23">
        <v>0.44</v>
      </c>
      <c r="AD1768" s="14" t="str">
        <f>IF(E1768=113,"Linn","Iowa ex-Linn")</f>
        <v>Iowa ex-Linn</v>
      </c>
      <c r="AE1768" s="23">
        <f>IFERROR(AB1768/W1768,"N/M")</f>
        <v>0.4437226517282022</v>
      </c>
      <c r="AF1768" s="14" t="str">
        <f>B1768&amp;"|"&amp;TEXT(E1768,"000")&amp;"|"&amp;TEXT(M1768,"0.0000")</f>
        <v>2017|155|0.8500</v>
      </c>
      <c r="AG1768" s="22" t="str">
        <f>IF(AND(B1768&gt;=2015,B1768&lt;=2024,C1768=19,G1768=41,I1768=2,K1768="A",L1768="RBUP",M1768&gt;=0.5,M1768&lt;=0.85),"IN","OUT")</f>
        <v>IN</v>
      </c>
    </row>
    <row r="1769" spans="1:33">
      <c r="A1769" s="14" t="s">
        <v>187</v>
      </c>
      <c r="B1769" s="16">
        <v>2017</v>
      </c>
      <c r="C1769" s="16">
        <v>19</v>
      </c>
      <c r="D1769" s="14" t="s">
        <v>80</v>
      </c>
      <c r="E1769" s="16">
        <v>157</v>
      </c>
      <c r="F1769" s="14" t="s">
        <v>164</v>
      </c>
      <c r="G1769" s="16">
        <v>41</v>
      </c>
      <c r="H1769" s="14" t="s">
        <v>186</v>
      </c>
      <c r="I1769" s="16">
        <v>2</v>
      </c>
      <c r="J1769" s="14" t="s">
        <v>83</v>
      </c>
      <c r="K1769" s="14" t="s">
        <v>84</v>
      </c>
      <c r="L1769" s="14" t="s">
        <v>85</v>
      </c>
      <c r="M1769" s="23">
        <v>0.5</v>
      </c>
      <c r="N1769" s="16">
        <v>1</v>
      </c>
      <c r="O1769" s="16">
        <v>1</v>
      </c>
      <c r="P1769" s="16">
        <v>0</v>
      </c>
      <c r="Q1769" s="16">
        <v>2</v>
      </c>
      <c r="R1769" s="16">
        <v>0</v>
      </c>
      <c r="S1769" s="14" t="s">
        <v>86</v>
      </c>
      <c r="T1769" s="16">
        <v>94</v>
      </c>
      <c r="U1769" s="16">
        <v>0</v>
      </c>
      <c r="V1769" s="18">
        <v>31455</v>
      </c>
      <c r="W1769" s="18">
        <v>123</v>
      </c>
      <c r="X1769" s="18">
        <v>82</v>
      </c>
      <c r="Y1769" s="18">
        <v>0</v>
      </c>
      <c r="Z1769" s="18">
        <v>0</v>
      </c>
      <c r="AA1769" s="18">
        <v>0</v>
      </c>
      <c r="AB1769" s="18">
        <v>0</v>
      </c>
      <c r="AC1769" s="23">
        <v>0</v>
      </c>
      <c r="AD1769" s="14" t="str">
        <f>IF(E1769=113,"Linn","Iowa ex-Linn")</f>
        <v>Iowa ex-Linn</v>
      </c>
      <c r="AE1769" s="23">
        <f>IFERROR(AB1769/W1769,"N/M")</f>
        <v>0.0</v>
      </c>
      <c r="AF1769" s="14" t="str">
        <f>B1769&amp;"|"&amp;TEXT(E1769,"000")&amp;"|"&amp;TEXT(M1769,"0.0000")</f>
        <v>2017|157|0.5000</v>
      </c>
      <c r="AG1769" s="22" t="str">
        <f>IF(AND(B1769&gt;=2015,B1769&lt;=2024,C1769=19,G1769=41,I1769=2,K1769="A",L1769="RBUP",M1769&gt;=0.5,M1769&lt;=0.85),"IN","OUT")</f>
        <v>IN</v>
      </c>
    </row>
    <row r="1770" spans="1:33">
      <c r="A1770" s="14" t="s">
        <v>187</v>
      </c>
      <c r="B1770" s="16">
        <v>2017</v>
      </c>
      <c r="C1770" s="16">
        <v>19</v>
      </c>
      <c r="D1770" s="14" t="s">
        <v>80</v>
      </c>
      <c r="E1770" s="16">
        <v>157</v>
      </c>
      <c r="F1770" s="14" t="s">
        <v>164</v>
      </c>
      <c r="G1770" s="16">
        <v>41</v>
      </c>
      <c r="H1770" s="14" t="s">
        <v>186</v>
      </c>
      <c r="I1770" s="16">
        <v>2</v>
      </c>
      <c r="J1770" s="14" t="s">
        <v>83</v>
      </c>
      <c r="K1770" s="14" t="s">
        <v>84</v>
      </c>
      <c r="L1770" s="14" t="s">
        <v>85</v>
      </c>
      <c r="M1770" s="23">
        <v>0.6</v>
      </c>
      <c r="N1770" s="16">
        <v>4</v>
      </c>
      <c r="O1770" s="16">
        <v>2</v>
      </c>
      <c r="P1770" s="16">
        <v>0</v>
      </c>
      <c r="Q1770" s="16">
        <v>2</v>
      </c>
      <c r="R1770" s="16">
        <v>0</v>
      </c>
      <c r="S1770" s="14" t="s">
        <v>86</v>
      </c>
      <c r="T1770" s="16">
        <v>337</v>
      </c>
      <c r="U1770" s="16">
        <v>0</v>
      </c>
      <c r="V1770" s="18">
        <v>139385</v>
      </c>
      <c r="W1770" s="18">
        <v>1063</v>
      </c>
      <c r="X1770" s="18">
        <v>850</v>
      </c>
      <c r="Y1770" s="18">
        <v>0</v>
      </c>
      <c r="Z1770" s="18">
        <v>0</v>
      </c>
      <c r="AA1770" s="18">
        <v>0</v>
      </c>
      <c r="AB1770" s="18">
        <v>0</v>
      </c>
      <c r="AC1770" s="23">
        <v>0</v>
      </c>
      <c r="AD1770" s="14" t="str">
        <f>IF(E1770=113,"Linn","Iowa ex-Linn")</f>
        <v>Iowa ex-Linn</v>
      </c>
      <c r="AE1770" s="23">
        <f>IFERROR(AB1770/W1770,"N/M")</f>
        <v>0.0</v>
      </c>
      <c r="AF1770" s="14" t="str">
        <f>B1770&amp;"|"&amp;TEXT(E1770,"000")&amp;"|"&amp;TEXT(M1770,"0.0000")</f>
        <v>2017|157|0.6000</v>
      </c>
      <c r="AG1770" s="22" t="str">
        <f>IF(AND(B1770&gt;=2015,B1770&lt;=2024,C1770=19,G1770=41,I1770=2,K1770="A",L1770="RBUP",M1770&gt;=0.5,M1770&lt;=0.85),"IN","OUT")</f>
        <v>IN</v>
      </c>
    </row>
    <row r="1771" spans="1:33">
      <c r="A1771" s="14" t="s">
        <v>187</v>
      </c>
      <c r="B1771" s="16">
        <v>2017</v>
      </c>
      <c r="C1771" s="16">
        <v>19</v>
      </c>
      <c r="D1771" s="14" t="s">
        <v>80</v>
      </c>
      <c r="E1771" s="16">
        <v>157</v>
      </c>
      <c r="F1771" s="14" t="s">
        <v>164</v>
      </c>
      <c r="G1771" s="16">
        <v>41</v>
      </c>
      <c r="H1771" s="14" t="s">
        <v>186</v>
      </c>
      <c r="I1771" s="16">
        <v>2</v>
      </c>
      <c r="J1771" s="14" t="s">
        <v>83</v>
      </c>
      <c r="K1771" s="14" t="s">
        <v>84</v>
      </c>
      <c r="L1771" s="14" t="s">
        <v>85</v>
      </c>
      <c r="M1771" s="23">
        <v>0.65</v>
      </c>
      <c r="N1771" s="16">
        <v>6</v>
      </c>
      <c r="O1771" s="16">
        <v>6</v>
      </c>
      <c r="P1771" s="16">
        <v>0</v>
      </c>
      <c r="Q1771" s="16">
        <v>6</v>
      </c>
      <c r="R1771" s="16">
        <v>0</v>
      </c>
      <c r="S1771" s="14" t="s">
        <v>86</v>
      </c>
      <c r="T1771" s="16">
        <v>706</v>
      </c>
      <c r="U1771" s="16">
        <v>0</v>
      </c>
      <c r="V1771" s="18">
        <v>325471</v>
      </c>
      <c r="W1771" s="18">
        <v>4259</v>
      </c>
      <c r="X1771" s="18">
        <v>2972</v>
      </c>
      <c r="Y1771" s="18">
        <v>0</v>
      </c>
      <c r="Z1771" s="18">
        <v>0</v>
      </c>
      <c r="AA1771" s="18">
        <v>0</v>
      </c>
      <c r="AB1771" s="18">
        <v>0</v>
      </c>
      <c r="AC1771" s="23">
        <v>0</v>
      </c>
      <c r="AD1771" s="14" t="str">
        <f>IF(E1771=113,"Linn","Iowa ex-Linn")</f>
        <v>Iowa ex-Linn</v>
      </c>
      <c r="AE1771" s="23">
        <f>IFERROR(AB1771/W1771,"N/M")</f>
        <v>0.0</v>
      </c>
      <c r="AF1771" s="14" t="str">
        <f>B1771&amp;"|"&amp;TEXT(E1771,"000")&amp;"|"&amp;TEXT(M1771,"0.0000")</f>
        <v>2017|157|0.6500</v>
      </c>
      <c r="AG1771" s="22" t="str">
        <f>IF(AND(B1771&gt;=2015,B1771&lt;=2024,C1771=19,G1771=41,I1771=2,K1771="A",L1771="RBUP",M1771&gt;=0.5,M1771&lt;=0.85),"IN","OUT")</f>
        <v>IN</v>
      </c>
    </row>
    <row r="1772" spans="1:33">
      <c r="A1772" s="14" t="s">
        <v>187</v>
      </c>
      <c r="B1772" s="16">
        <v>2017</v>
      </c>
      <c r="C1772" s="16">
        <v>19</v>
      </c>
      <c r="D1772" s="14" t="s">
        <v>80</v>
      </c>
      <c r="E1772" s="16">
        <v>157</v>
      </c>
      <c r="F1772" s="14" t="s">
        <v>164</v>
      </c>
      <c r="G1772" s="16">
        <v>41</v>
      </c>
      <c r="H1772" s="14" t="s">
        <v>186</v>
      </c>
      <c r="I1772" s="16">
        <v>2</v>
      </c>
      <c r="J1772" s="14" t="s">
        <v>83</v>
      </c>
      <c r="K1772" s="14" t="s">
        <v>84</v>
      </c>
      <c r="L1772" s="14" t="s">
        <v>85</v>
      </c>
      <c r="M1772" s="23">
        <v>0.7</v>
      </c>
      <c r="N1772" s="16">
        <v>33</v>
      </c>
      <c r="O1772" s="16">
        <v>28</v>
      </c>
      <c r="P1772" s="16">
        <v>1</v>
      </c>
      <c r="Q1772" s="16">
        <v>39</v>
      </c>
      <c r="R1772" s="16">
        <v>1</v>
      </c>
      <c r="S1772" s="14" t="s">
        <v>86</v>
      </c>
      <c r="T1772" s="16">
        <v>2076</v>
      </c>
      <c r="U1772" s="16">
        <v>0</v>
      </c>
      <c r="V1772" s="18">
        <v>1039376</v>
      </c>
      <c r="W1772" s="18">
        <v>24369</v>
      </c>
      <c r="X1772" s="18">
        <v>15542</v>
      </c>
      <c r="Y1772" s="18">
        <v>0</v>
      </c>
      <c r="Z1772" s="18">
        <v>0</v>
      </c>
      <c r="AA1772" s="18">
        <v>0</v>
      </c>
      <c r="AB1772" s="18">
        <v>6203</v>
      </c>
      <c r="AC1772" s="23">
        <v>0.25</v>
      </c>
      <c r="AD1772" s="14" t="str">
        <f>IF(E1772=113,"Linn","Iowa ex-Linn")</f>
        <v>Iowa ex-Linn</v>
      </c>
      <c r="AE1772" s="23">
        <f>IFERROR(AB1772/W1772,"N/M")</f>
        <v>0.25454470844105215</v>
      </c>
      <c r="AF1772" s="14" t="str">
        <f>B1772&amp;"|"&amp;TEXT(E1772,"000")&amp;"|"&amp;TEXT(M1772,"0.0000")</f>
        <v>2017|157|0.7000</v>
      </c>
      <c r="AG1772" s="22" t="str">
        <f>IF(AND(B1772&gt;=2015,B1772&lt;=2024,C1772=19,G1772=41,I1772=2,K1772="A",L1772="RBUP",M1772&gt;=0.5,M1772&lt;=0.85),"IN","OUT")</f>
        <v>IN</v>
      </c>
    </row>
    <row r="1773" spans="1:33">
      <c r="A1773" s="14" t="s">
        <v>187</v>
      </c>
      <c r="B1773" s="16">
        <v>2017</v>
      </c>
      <c r="C1773" s="16">
        <v>19</v>
      </c>
      <c r="D1773" s="14" t="s">
        <v>80</v>
      </c>
      <c r="E1773" s="16">
        <v>157</v>
      </c>
      <c r="F1773" s="14" t="s">
        <v>164</v>
      </c>
      <c r="G1773" s="16">
        <v>41</v>
      </c>
      <c r="H1773" s="14" t="s">
        <v>186</v>
      </c>
      <c r="I1773" s="16">
        <v>2</v>
      </c>
      <c r="J1773" s="14" t="s">
        <v>83</v>
      </c>
      <c r="K1773" s="14" t="s">
        <v>84</v>
      </c>
      <c r="L1773" s="14" t="s">
        <v>85</v>
      </c>
      <c r="M1773" s="23">
        <v>0.75</v>
      </c>
      <c r="N1773" s="16">
        <v>74</v>
      </c>
      <c r="O1773" s="16">
        <v>62</v>
      </c>
      <c r="P1773" s="16">
        <v>0</v>
      </c>
      <c r="Q1773" s="16">
        <v>79</v>
      </c>
      <c r="R1773" s="16">
        <v>0</v>
      </c>
      <c r="S1773" s="14" t="s">
        <v>86</v>
      </c>
      <c r="T1773" s="16">
        <v>8217</v>
      </c>
      <c r="U1773" s="16">
        <v>0</v>
      </c>
      <c r="V1773" s="18">
        <v>4535795</v>
      </c>
      <c r="W1773" s="18">
        <v>138743</v>
      </c>
      <c r="X1773" s="18">
        <v>95104</v>
      </c>
      <c r="Y1773" s="18">
        <v>0</v>
      </c>
      <c r="Z1773" s="18">
        <v>0</v>
      </c>
      <c r="AA1773" s="18">
        <v>0</v>
      </c>
      <c r="AB1773" s="18">
        <v>0</v>
      </c>
      <c r="AC1773" s="23">
        <v>0</v>
      </c>
      <c r="AD1773" s="14" t="str">
        <f>IF(E1773=113,"Linn","Iowa ex-Linn")</f>
        <v>Iowa ex-Linn</v>
      </c>
      <c r="AE1773" s="23">
        <f>IFERROR(AB1773/W1773,"N/M")</f>
        <v>0.0</v>
      </c>
      <c r="AF1773" s="14" t="str">
        <f>B1773&amp;"|"&amp;TEXT(E1773,"000")&amp;"|"&amp;TEXT(M1773,"0.0000")</f>
        <v>2017|157|0.7500</v>
      </c>
      <c r="AG1773" s="22" t="str">
        <f>IF(AND(B1773&gt;=2015,B1773&lt;=2024,C1773=19,G1773=41,I1773=2,K1773="A",L1773="RBUP",M1773&gt;=0.5,M1773&lt;=0.85),"IN","OUT")</f>
        <v>IN</v>
      </c>
    </row>
    <row r="1774" spans="1:33">
      <c r="A1774" s="14" t="s">
        <v>187</v>
      </c>
      <c r="B1774" s="16">
        <v>2017</v>
      </c>
      <c r="C1774" s="16">
        <v>19</v>
      </c>
      <c r="D1774" s="14" t="s">
        <v>80</v>
      </c>
      <c r="E1774" s="16">
        <v>157</v>
      </c>
      <c r="F1774" s="14" t="s">
        <v>164</v>
      </c>
      <c r="G1774" s="16">
        <v>41</v>
      </c>
      <c r="H1774" s="14" t="s">
        <v>186</v>
      </c>
      <c r="I1774" s="16">
        <v>2</v>
      </c>
      <c r="J1774" s="14" t="s">
        <v>83</v>
      </c>
      <c r="K1774" s="14" t="s">
        <v>84</v>
      </c>
      <c r="L1774" s="14" t="s">
        <v>85</v>
      </c>
      <c r="M1774" s="23">
        <v>0.8</v>
      </c>
      <c r="N1774" s="16">
        <v>272</v>
      </c>
      <c r="O1774" s="16">
        <v>232</v>
      </c>
      <c r="P1774" s="16">
        <v>5</v>
      </c>
      <c r="Q1774" s="16">
        <v>349</v>
      </c>
      <c r="R1774" s="16">
        <v>5</v>
      </c>
      <c r="S1774" s="14" t="s">
        <v>86</v>
      </c>
      <c r="T1774" s="16">
        <v>47320</v>
      </c>
      <c r="U1774" s="16">
        <v>0</v>
      </c>
      <c r="V1774" s="18">
        <v>28904149</v>
      </c>
      <c r="W1774" s="18">
        <v>1268916</v>
      </c>
      <c r="X1774" s="18">
        <v>733426</v>
      </c>
      <c r="Y1774" s="18">
        <v>0</v>
      </c>
      <c r="Z1774" s="18">
        <v>0</v>
      </c>
      <c r="AA1774" s="18">
        <v>0</v>
      </c>
      <c r="AB1774" s="18">
        <v>64779</v>
      </c>
      <c r="AC1774" s="23">
        <v>0.05</v>
      </c>
      <c r="AD1774" s="14" t="str">
        <f>IF(E1774=113,"Linn","Iowa ex-Linn")</f>
        <v>Iowa ex-Linn</v>
      </c>
      <c r="AE1774" s="23">
        <f>IFERROR(AB1774/W1774,"N/M")</f>
        <v>0.05105066056381983</v>
      </c>
      <c r="AF1774" s="14" t="str">
        <f>B1774&amp;"|"&amp;TEXT(E1774,"000")&amp;"|"&amp;TEXT(M1774,"0.0000")</f>
        <v>2017|157|0.8000</v>
      </c>
      <c r="AG1774" s="22" t="str">
        <f>IF(AND(B1774&gt;=2015,B1774&lt;=2024,C1774=19,G1774=41,I1774=2,K1774="A",L1774="RBUP",M1774&gt;=0.5,M1774&lt;=0.85),"IN","OUT")</f>
        <v>IN</v>
      </c>
    </row>
    <row r="1775" spans="1:33">
      <c r="A1775" s="14" t="s">
        <v>187</v>
      </c>
      <c r="B1775" s="16">
        <v>2017</v>
      </c>
      <c r="C1775" s="16">
        <v>19</v>
      </c>
      <c r="D1775" s="14" t="s">
        <v>80</v>
      </c>
      <c r="E1775" s="16">
        <v>157</v>
      </c>
      <c r="F1775" s="14" t="s">
        <v>164</v>
      </c>
      <c r="G1775" s="16">
        <v>41</v>
      </c>
      <c r="H1775" s="14" t="s">
        <v>186</v>
      </c>
      <c r="I1775" s="16">
        <v>2</v>
      </c>
      <c r="J1775" s="14" t="s">
        <v>83</v>
      </c>
      <c r="K1775" s="14" t="s">
        <v>84</v>
      </c>
      <c r="L1775" s="14" t="s">
        <v>85</v>
      </c>
      <c r="M1775" s="23">
        <v>0.85</v>
      </c>
      <c r="N1775" s="16">
        <v>359</v>
      </c>
      <c r="O1775" s="16">
        <v>300</v>
      </c>
      <c r="P1775" s="16">
        <v>22</v>
      </c>
      <c r="Q1775" s="16">
        <v>683</v>
      </c>
      <c r="R1775" s="16">
        <v>61</v>
      </c>
      <c r="S1775" s="14" t="s">
        <v>86</v>
      </c>
      <c r="T1775" s="16">
        <v>76538</v>
      </c>
      <c r="U1775" s="16">
        <v>0</v>
      </c>
      <c r="V1775" s="18">
        <v>49017814</v>
      </c>
      <c r="W1775" s="18">
        <v>2777177</v>
      </c>
      <c r="X1775" s="18">
        <v>1262224</v>
      </c>
      <c r="Y1775" s="18">
        <v>0</v>
      </c>
      <c r="Z1775" s="18">
        <v>0</v>
      </c>
      <c r="AA1775" s="18">
        <v>0</v>
      </c>
      <c r="AB1775" s="18">
        <v>349571</v>
      </c>
      <c r="AC1775" s="23">
        <v>0.13</v>
      </c>
      <c r="AD1775" s="14" t="str">
        <f>IF(E1775=113,"Linn","Iowa ex-Linn")</f>
        <v>Iowa ex-Linn</v>
      </c>
      <c r="AE1775" s="23">
        <f>IFERROR(AB1775/W1775,"N/M")</f>
        <v>0.12587278376567285</v>
      </c>
      <c r="AF1775" s="14" t="str">
        <f>B1775&amp;"|"&amp;TEXT(E1775,"000")&amp;"|"&amp;TEXT(M1775,"0.0000")</f>
        <v>2017|157|0.8500</v>
      </c>
      <c r="AG1775" s="22" t="str">
        <f>IF(AND(B1775&gt;=2015,B1775&lt;=2024,C1775=19,G1775=41,I1775=2,K1775="A",L1775="RBUP",M1775&gt;=0.5,M1775&lt;=0.85),"IN","OUT")</f>
        <v>IN</v>
      </c>
    </row>
    <row r="1776" spans="1:33">
      <c r="A1776" s="14" t="s">
        <v>187</v>
      </c>
      <c r="B1776" s="16">
        <v>2017</v>
      </c>
      <c r="C1776" s="16">
        <v>19</v>
      </c>
      <c r="D1776" s="14" t="s">
        <v>80</v>
      </c>
      <c r="E1776" s="16">
        <v>159</v>
      </c>
      <c r="F1776" s="14" t="s">
        <v>165</v>
      </c>
      <c r="G1776" s="16">
        <v>41</v>
      </c>
      <c r="H1776" s="14" t="s">
        <v>186</v>
      </c>
      <c r="I1776" s="16">
        <v>2</v>
      </c>
      <c r="J1776" s="14" t="s">
        <v>83</v>
      </c>
      <c r="K1776" s="14" t="s">
        <v>84</v>
      </c>
      <c r="L1776" s="14" t="s">
        <v>85</v>
      </c>
      <c r="M1776" s="23">
        <v>0.5</v>
      </c>
      <c r="N1776" s="16">
        <v>6</v>
      </c>
      <c r="O1776" s="16">
        <v>4</v>
      </c>
      <c r="P1776" s="16">
        <v>0</v>
      </c>
      <c r="Q1776" s="16">
        <v>8</v>
      </c>
      <c r="R1776" s="16">
        <v>0</v>
      </c>
      <c r="S1776" s="14" t="s">
        <v>86</v>
      </c>
      <c r="T1776" s="16">
        <v>290</v>
      </c>
      <c r="U1776" s="16">
        <v>0</v>
      </c>
      <c r="V1776" s="18">
        <v>77560</v>
      </c>
      <c r="W1776" s="18">
        <v>5331</v>
      </c>
      <c r="X1776" s="18">
        <v>3680</v>
      </c>
      <c r="Y1776" s="18">
        <v>0</v>
      </c>
      <c r="Z1776" s="18">
        <v>0</v>
      </c>
      <c r="AA1776" s="18">
        <v>0</v>
      </c>
      <c r="AB1776" s="18">
        <v>0</v>
      </c>
      <c r="AC1776" s="23">
        <v>0</v>
      </c>
      <c r="AD1776" s="14" t="str">
        <f>IF(E1776=113,"Linn","Iowa ex-Linn")</f>
        <v>Iowa ex-Linn</v>
      </c>
      <c r="AE1776" s="23">
        <f>IFERROR(AB1776/W1776,"N/M")</f>
        <v>0.0</v>
      </c>
      <c r="AF1776" s="14" t="str">
        <f>B1776&amp;"|"&amp;TEXT(E1776,"000")&amp;"|"&amp;TEXT(M1776,"0.0000")</f>
        <v>2017|159|0.5000</v>
      </c>
      <c r="AG1776" s="22" t="str">
        <f>IF(AND(B1776&gt;=2015,B1776&lt;=2024,C1776=19,G1776=41,I1776=2,K1776="A",L1776="RBUP",M1776&gt;=0.5,M1776&lt;=0.85),"IN","OUT")</f>
        <v>IN</v>
      </c>
    </row>
    <row r="1777" spans="1:33">
      <c r="A1777" s="14" t="s">
        <v>187</v>
      </c>
      <c r="B1777" s="16">
        <v>2017</v>
      </c>
      <c r="C1777" s="16">
        <v>19</v>
      </c>
      <c r="D1777" s="14" t="s">
        <v>80</v>
      </c>
      <c r="E1777" s="16">
        <v>159</v>
      </c>
      <c r="F1777" s="14" t="s">
        <v>165</v>
      </c>
      <c r="G1777" s="16">
        <v>41</v>
      </c>
      <c r="H1777" s="14" t="s">
        <v>186</v>
      </c>
      <c r="I1777" s="16">
        <v>2</v>
      </c>
      <c r="J1777" s="14" t="s">
        <v>83</v>
      </c>
      <c r="K1777" s="14" t="s">
        <v>84</v>
      </c>
      <c r="L1777" s="14" t="s">
        <v>85</v>
      </c>
      <c r="M1777" s="23">
        <v>0.6</v>
      </c>
      <c r="N1777" s="16">
        <v>3</v>
      </c>
      <c r="O1777" s="16">
        <v>2</v>
      </c>
      <c r="P1777" s="16">
        <v>0</v>
      </c>
      <c r="Q1777" s="16">
        <v>2</v>
      </c>
      <c r="R1777" s="16">
        <v>0</v>
      </c>
      <c r="S1777" s="14" t="s">
        <v>86</v>
      </c>
      <c r="T1777" s="16">
        <v>56</v>
      </c>
      <c r="U1777" s="16">
        <v>0</v>
      </c>
      <c r="V1777" s="18">
        <v>18280</v>
      </c>
      <c r="W1777" s="18">
        <v>1294</v>
      </c>
      <c r="X1777" s="18">
        <v>828</v>
      </c>
      <c r="Y1777" s="18">
        <v>0</v>
      </c>
      <c r="Z1777" s="18">
        <v>0</v>
      </c>
      <c r="AA1777" s="18">
        <v>0</v>
      </c>
      <c r="AB1777" s="18">
        <v>0</v>
      </c>
      <c r="AC1777" s="23">
        <v>0</v>
      </c>
      <c r="AD1777" s="14" t="str">
        <f>IF(E1777=113,"Linn","Iowa ex-Linn")</f>
        <v>Iowa ex-Linn</v>
      </c>
      <c r="AE1777" s="23">
        <f>IFERROR(AB1777/W1777,"N/M")</f>
        <v>0.0</v>
      </c>
      <c r="AF1777" s="14" t="str">
        <f>B1777&amp;"|"&amp;TEXT(E1777,"000")&amp;"|"&amp;TEXT(M1777,"0.0000")</f>
        <v>2017|159|0.6000</v>
      </c>
      <c r="AG1777" s="22" t="str">
        <f>IF(AND(B1777&gt;=2015,B1777&lt;=2024,C1777=19,G1777=41,I1777=2,K1777="A",L1777="RBUP",M1777&gt;=0.5,M1777&lt;=0.85),"IN","OUT")</f>
        <v>IN</v>
      </c>
    </row>
    <row r="1778" spans="1:33">
      <c r="A1778" s="14" t="s">
        <v>187</v>
      </c>
      <c r="B1778" s="16">
        <v>2017</v>
      </c>
      <c r="C1778" s="16">
        <v>19</v>
      </c>
      <c r="D1778" s="14" t="s">
        <v>80</v>
      </c>
      <c r="E1778" s="16">
        <v>159</v>
      </c>
      <c r="F1778" s="14" t="s">
        <v>165</v>
      </c>
      <c r="G1778" s="16">
        <v>41</v>
      </c>
      <c r="H1778" s="14" t="s">
        <v>186</v>
      </c>
      <c r="I1778" s="16">
        <v>2</v>
      </c>
      <c r="J1778" s="14" t="s">
        <v>83</v>
      </c>
      <c r="K1778" s="14" t="s">
        <v>84</v>
      </c>
      <c r="L1778" s="14" t="s">
        <v>85</v>
      </c>
      <c r="M1778" s="23">
        <v>0.65</v>
      </c>
      <c r="N1778" s="16">
        <v>4</v>
      </c>
      <c r="O1778" s="16">
        <v>2</v>
      </c>
      <c r="P1778" s="16">
        <v>0</v>
      </c>
      <c r="Q1778" s="16">
        <v>2</v>
      </c>
      <c r="R1778" s="16">
        <v>0</v>
      </c>
      <c r="S1778" s="14" t="s">
        <v>86</v>
      </c>
      <c r="T1778" s="16">
        <v>634</v>
      </c>
      <c r="U1778" s="16">
        <v>0</v>
      </c>
      <c r="V1778" s="18">
        <v>213721</v>
      </c>
      <c r="W1778" s="18">
        <v>18123</v>
      </c>
      <c r="X1778" s="18">
        <v>14498</v>
      </c>
      <c r="Y1778" s="18">
        <v>0</v>
      </c>
      <c r="Z1778" s="18">
        <v>0</v>
      </c>
      <c r="AA1778" s="18">
        <v>0</v>
      </c>
      <c r="AB1778" s="18">
        <v>0</v>
      </c>
      <c r="AC1778" s="23">
        <v>0</v>
      </c>
      <c r="AD1778" s="14" t="str">
        <f>IF(E1778=113,"Linn","Iowa ex-Linn")</f>
        <v>Iowa ex-Linn</v>
      </c>
      <c r="AE1778" s="23">
        <f>IFERROR(AB1778/W1778,"N/M")</f>
        <v>0.0</v>
      </c>
      <c r="AF1778" s="14" t="str">
        <f>B1778&amp;"|"&amp;TEXT(E1778,"000")&amp;"|"&amp;TEXT(M1778,"0.0000")</f>
        <v>2017|159|0.6500</v>
      </c>
      <c r="AG1778" s="22" t="str">
        <f>IF(AND(B1778&gt;=2015,B1778&lt;=2024,C1778=19,G1778=41,I1778=2,K1778="A",L1778="RBUP",M1778&gt;=0.5,M1778&lt;=0.85),"IN","OUT")</f>
        <v>IN</v>
      </c>
    </row>
    <row r="1779" spans="1:33">
      <c r="A1779" s="14" t="s">
        <v>187</v>
      </c>
      <c r="B1779" s="16">
        <v>2017</v>
      </c>
      <c r="C1779" s="16">
        <v>19</v>
      </c>
      <c r="D1779" s="14" t="s">
        <v>80</v>
      </c>
      <c r="E1779" s="16">
        <v>159</v>
      </c>
      <c r="F1779" s="14" t="s">
        <v>165</v>
      </c>
      <c r="G1779" s="16">
        <v>41</v>
      </c>
      <c r="H1779" s="14" t="s">
        <v>186</v>
      </c>
      <c r="I1779" s="16">
        <v>2</v>
      </c>
      <c r="J1779" s="14" t="s">
        <v>83</v>
      </c>
      <c r="K1779" s="14" t="s">
        <v>84</v>
      </c>
      <c r="L1779" s="14" t="s">
        <v>85</v>
      </c>
      <c r="M1779" s="23">
        <v>0.7</v>
      </c>
      <c r="N1779" s="16">
        <v>74</v>
      </c>
      <c r="O1779" s="16">
        <v>52</v>
      </c>
      <c r="P1779" s="16">
        <v>6</v>
      </c>
      <c r="Q1779" s="16">
        <v>78</v>
      </c>
      <c r="R1779" s="16">
        <v>6</v>
      </c>
      <c r="S1779" s="14" t="s">
        <v>86</v>
      </c>
      <c r="T1779" s="16">
        <v>5062</v>
      </c>
      <c r="U1779" s="16">
        <v>0</v>
      </c>
      <c r="V1779" s="18">
        <v>1951226</v>
      </c>
      <c r="W1779" s="18">
        <v>218159</v>
      </c>
      <c r="X1779" s="18">
        <v>147602</v>
      </c>
      <c r="Y1779" s="18">
        <v>0</v>
      </c>
      <c r="Z1779" s="18">
        <v>0</v>
      </c>
      <c r="AA1779" s="18">
        <v>0</v>
      </c>
      <c r="AB1779" s="18">
        <v>30079</v>
      </c>
      <c r="AC1779" s="23">
        <v>0.14</v>
      </c>
      <c r="AD1779" s="14" t="str">
        <f>IF(E1779=113,"Linn","Iowa ex-Linn")</f>
        <v>Iowa ex-Linn</v>
      </c>
      <c r="AE1779" s="23">
        <f>IFERROR(AB1779/W1779,"N/M")</f>
        <v>0.1378765029175968</v>
      </c>
      <c r="AF1779" s="14" t="str">
        <f>B1779&amp;"|"&amp;TEXT(E1779,"000")&amp;"|"&amp;TEXT(M1779,"0.0000")</f>
        <v>2017|159|0.7000</v>
      </c>
      <c r="AG1779" s="22" t="str">
        <f>IF(AND(B1779&gt;=2015,B1779&lt;=2024,C1779=19,G1779=41,I1779=2,K1779="A",L1779="RBUP",M1779&gt;=0.5,M1779&lt;=0.85),"IN","OUT")</f>
        <v>IN</v>
      </c>
    </row>
    <row r="1780" spans="1:33">
      <c r="A1780" s="14" t="s">
        <v>187</v>
      </c>
      <c r="B1780" s="16">
        <v>2017</v>
      </c>
      <c r="C1780" s="16">
        <v>19</v>
      </c>
      <c r="D1780" s="14" t="s">
        <v>80</v>
      </c>
      <c r="E1780" s="16">
        <v>159</v>
      </c>
      <c r="F1780" s="14" t="s">
        <v>165</v>
      </c>
      <c r="G1780" s="16">
        <v>41</v>
      </c>
      <c r="H1780" s="14" t="s">
        <v>186</v>
      </c>
      <c r="I1780" s="16">
        <v>2</v>
      </c>
      <c r="J1780" s="14" t="s">
        <v>83</v>
      </c>
      <c r="K1780" s="14" t="s">
        <v>84</v>
      </c>
      <c r="L1780" s="14" t="s">
        <v>85</v>
      </c>
      <c r="M1780" s="23">
        <v>0.75</v>
      </c>
      <c r="N1780" s="16">
        <v>198</v>
      </c>
      <c r="O1780" s="16">
        <v>120</v>
      </c>
      <c r="P1780" s="16">
        <v>13</v>
      </c>
      <c r="Q1780" s="16">
        <v>146</v>
      </c>
      <c r="R1780" s="16">
        <v>13</v>
      </c>
      <c r="S1780" s="14" t="s">
        <v>86</v>
      </c>
      <c r="T1780" s="16">
        <v>15373</v>
      </c>
      <c r="U1780" s="16">
        <v>0</v>
      </c>
      <c r="V1780" s="18">
        <v>6482704</v>
      </c>
      <c r="W1780" s="18">
        <v>765663</v>
      </c>
      <c r="X1780" s="18">
        <v>546885</v>
      </c>
      <c r="Y1780" s="18">
        <v>0</v>
      </c>
      <c r="Z1780" s="18">
        <v>0</v>
      </c>
      <c r="AA1780" s="18">
        <v>0</v>
      </c>
      <c r="AB1780" s="18">
        <v>80704</v>
      </c>
      <c r="AC1780" s="23">
        <v>0.11</v>
      </c>
      <c r="AD1780" s="14" t="str">
        <f>IF(E1780=113,"Linn","Iowa ex-Linn")</f>
        <v>Iowa ex-Linn</v>
      </c>
      <c r="AE1780" s="23">
        <f>IFERROR(AB1780/W1780,"N/M")</f>
        <v>0.1054040746385812</v>
      </c>
      <c r="AF1780" s="14" t="str">
        <f>B1780&amp;"|"&amp;TEXT(E1780,"000")&amp;"|"&amp;TEXT(M1780,"0.0000")</f>
        <v>2017|159|0.7500</v>
      </c>
      <c r="AG1780" s="22" t="str">
        <f>IF(AND(B1780&gt;=2015,B1780&lt;=2024,C1780=19,G1780=41,I1780=2,K1780="A",L1780="RBUP",M1780&gt;=0.5,M1780&lt;=0.85),"IN","OUT")</f>
        <v>IN</v>
      </c>
    </row>
    <row r="1781" spans="1:33">
      <c r="A1781" s="14" t="s">
        <v>187</v>
      </c>
      <c r="B1781" s="16">
        <v>2017</v>
      </c>
      <c r="C1781" s="16">
        <v>19</v>
      </c>
      <c r="D1781" s="14" t="s">
        <v>80</v>
      </c>
      <c r="E1781" s="16">
        <v>159</v>
      </c>
      <c r="F1781" s="14" t="s">
        <v>165</v>
      </c>
      <c r="G1781" s="16">
        <v>41</v>
      </c>
      <c r="H1781" s="14" t="s">
        <v>186</v>
      </c>
      <c r="I1781" s="16">
        <v>2</v>
      </c>
      <c r="J1781" s="14" t="s">
        <v>83</v>
      </c>
      <c r="K1781" s="14" t="s">
        <v>84</v>
      </c>
      <c r="L1781" s="14" t="s">
        <v>85</v>
      </c>
      <c r="M1781" s="23">
        <v>0.8</v>
      </c>
      <c r="N1781" s="16">
        <v>177</v>
      </c>
      <c r="O1781" s="16">
        <v>101</v>
      </c>
      <c r="P1781" s="16">
        <v>22</v>
      </c>
      <c r="Q1781" s="16">
        <v>122</v>
      </c>
      <c r="R1781" s="16">
        <v>30</v>
      </c>
      <c r="S1781" s="14" t="s">
        <v>86</v>
      </c>
      <c r="T1781" s="16">
        <v>20769</v>
      </c>
      <c r="U1781" s="16">
        <v>0</v>
      </c>
      <c r="V1781" s="18">
        <v>9368949</v>
      </c>
      <c r="W1781" s="18">
        <v>1209419</v>
      </c>
      <c r="X1781" s="18">
        <v>767128</v>
      </c>
      <c r="Y1781" s="18">
        <v>0</v>
      </c>
      <c r="Z1781" s="18">
        <v>0</v>
      </c>
      <c r="AA1781" s="18">
        <v>0</v>
      </c>
      <c r="AB1781" s="18">
        <v>555637</v>
      </c>
      <c r="AC1781" s="23">
        <v>0.46</v>
      </c>
      <c r="AD1781" s="14" t="str">
        <f>IF(E1781=113,"Linn","Iowa ex-Linn")</f>
        <v>Iowa ex-Linn</v>
      </c>
      <c r="AE1781" s="23">
        <f>IFERROR(AB1781/W1781,"N/M")</f>
        <v>0.45942473204075673</v>
      </c>
      <c r="AF1781" s="14" t="str">
        <f>B1781&amp;"|"&amp;TEXT(E1781,"000")&amp;"|"&amp;TEXT(M1781,"0.0000")</f>
        <v>2017|159|0.8000</v>
      </c>
      <c r="AG1781" s="22" t="str">
        <f>IF(AND(B1781&gt;=2015,B1781&lt;=2024,C1781=19,G1781=41,I1781=2,K1781="A",L1781="RBUP",M1781&gt;=0.5,M1781&lt;=0.85),"IN","OUT")</f>
        <v>IN</v>
      </c>
    </row>
    <row r="1782" spans="1:33">
      <c r="A1782" s="14" t="s">
        <v>187</v>
      </c>
      <c r="B1782" s="16">
        <v>2017</v>
      </c>
      <c r="C1782" s="16">
        <v>19</v>
      </c>
      <c r="D1782" s="14" t="s">
        <v>80</v>
      </c>
      <c r="E1782" s="16">
        <v>159</v>
      </c>
      <c r="F1782" s="14" t="s">
        <v>165</v>
      </c>
      <c r="G1782" s="16">
        <v>41</v>
      </c>
      <c r="H1782" s="14" t="s">
        <v>186</v>
      </c>
      <c r="I1782" s="16">
        <v>2</v>
      </c>
      <c r="J1782" s="14" t="s">
        <v>83</v>
      </c>
      <c r="K1782" s="14" t="s">
        <v>84</v>
      </c>
      <c r="L1782" s="14" t="s">
        <v>85</v>
      </c>
      <c r="M1782" s="23">
        <v>0.85</v>
      </c>
      <c r="N1782" s="16">
        <v>44</v>
      </c>
      <c r="O1782" s="16">
        <v>12</v>
      </c>
      <c r="P1782" s="16">
        <v>6</v>
      </c>
      <c r="Q1782" s="16">
        <v>14</v>
      </c>
      <c r="R1782" s="16">
        <v>7</v>
      </c>
      <c r="S1782" s="14" t="s">
        <v>86</v>
      </c>
      <c r="T1782" s="16">
        <v>2858</v>
      </c>
      <c r="U1782" s="16">
        <v>0</v>
      </c>
      <c r="V1782" s="18">
        <v>1241813</v>
      </c>
      <c r="W1782" s="18">
        <v>168095</v>
      </c>
      <c r="X1782" s="18">
        <v>83223</v>
      </c>
      <c r="Y1782" s="18">
        <v>0</v>
      </c>
      <c r="Z1782" s="18">
        <v>0</v>
      </c>
      <c r="AA1782" s="18">
        <v>0</v>
      </c>
      <c r="AB1782" s="18">
        <v>115816</v>
      </c>
      <c r="AC1782" s="23">
        <v>0.6899999999999999</v>
      </c>
      <c r="AD1782" s="14" t="str">
        <f>IF(E1782=113,"Linn","Iowa ex-Linn")</f>
        <v>Iowa ex-Linn</v>
      </c>
      <c r="AE1782" s="23">
        <f>IFERROR(AB1782/W1782,"N/M")</f>
        <v>0.6889913441803742</v>
      </c>
      <c r="AF1782" s="14" t="str">
        <f>B1782&amp;"|"&amp;TEXT(E1782,"000")&amp;"|"&amp;TEXT(M1782,"0.0000")</f>
        <v>2017|159|0.8500</v>
      </c>
      <c r="AG1782" s="22" t="str">
        <f>IF(AND(B1782&gt;=2015,B1782&lt;=2024,C1782=19,G1782=41,I1782=2,K1782="A",L1782="RBUP",M1782&gt;=0.5,M1782&lt;=0.85),"IN","OUT")</f>
        <v>IN</v>
      </c>
    </row>
    <row r="1783" spans="1:33">
      <c r="A1783" s="14" t="s">
        <v>187</v>
      </c>
      <c r="B1783" s="16">
        <v>2017</v>
      </c>
      <c r="C1783" s="16">
        <v>19</v>
      </c>
      <c r="D1783" s="14" t="s">
        <v>80</v>
      </c>
      <c r="E1783" s="16">
        <v>161</v>
      </c>
      <c r="F1783" s="14" t="s">
        <v>166</v>
      </c>
      <c r="G1783" s="16">
        <v>41</v>
      </c>
      <c r="H1783" s="14" t="s">
        <v>186</v>
      </c>
      <c r="I1783" s="16">
        <v>2</v>
      </c>
      <c r="J1783" s="14" t="s">
        <v>83</v>
      </c>
      <c r="K1783" s="14" t="s">
        <v>84</v>
      </c>
      <c r="L1783" s="14" t="s">
        <v>85</v>
      </c>
      <c r="M1783" s="23">
        <v>0.5</v>
      </c>
      <c r="N1783" s="16">
        <v>4</v>
      </c>
      <c r="O1783" s="16">
        <v>2</v>
      </c>
      <c r="P1783" s="16">
        <v>0</v>
      </c>
      <c r="Q1783" s="16">
        <v>3</v>
      </c>
      <c r="R1783" s="16">
        <v>0</v>
      </c>
      <c r="S1783" s="14" t="s">
        <v>86</v>
      </c>
      <c r="T1783" s="16">
        <v>238</v>
      </c>
      <c r="U1783" s="16">
        <v>0</v>
      </c>
      <c r="V1783" s="18">
        <v>89401</v>
      </c>
      <c r="W1783" s="18">
        <v>1279</v>
      </c>
      <c r="X1783" s="18">
        <v>857</v>
      </c>
      <c r="Y1783" s="18">
        <v>0</v>
      </c>
      <c r="Z1783" s="18">
        <v>0</v>
      </c>
      <c r="AA1783" s="18">
        <v>0</v>
      </c>
      <c r="AB1783" s="18">
        <v>0</v>
      </c>
      <c r="AC1783" s="23">
        <v>0</v>
      </c>
      <c r="AD1783" s="14" t="str">
        <f>IF(E1783=113,"Linn","Iowa ex-Linn")</f>
        <v>Iowa ex-Linn</v>
      </c>
      <c r="AE1783" s="23">
        <f>IFERROR(AB1783/W1783,"N/M")</f>
        <v>0.0</v>
      </c>
      <c r="AF1783" s="14" t="str">
        <f>B1783&amp;"|"&amp;TEXT(E1783,"000")&amp;"|"&amp;TEXT(M1783,"0.0000")</f>
        <v>2017|161|0.5000</v>
      </c>
      <c r="AG1783" s="22" t="str">
        <f>IF(AND(B1783&gt;=2015,B1783&lt;=2024,C1783=19,G1783=41,I1783=2,K1783="A",L1783="RBUP",M1783&gt;=0.5,M1783&lt;=0.85),"IN","OUT")</f>
        <v>IN</v>
      </c>
    </row>
    <row r="1784" spans="1:33">
      <c r="A1784" s="14" t="s">
        <v>187</v>
      </c>
      <c r="B1784" s="16">
        <v>2017</v>
      </c>
      <c r="C1784" s="16">
        <v>19</v>
      </c>
      <c r="D1784" s="14" t="s">
        <v>80</v>
      </c>
      <c r="E1784" s="16">
        <v>161</v>
      </c>
      <c r="F1784" s="14" t="s">
        <v>166</v>
      </c>
      <c r="G1784" s="16">
        <v>41</v>
      </c>
      <c r="H1784" s="14" t="s">
        <v>186</v>
      </c>
      <c r="I1784" s="16">
        <v>2</v>
      </c>
      <c r="J1784" s="14" t="s">
        <v>83</v>
      </c>
      <c r="K1784" s="14" t="s">
        <v>84</v>
      </c>
      <c r="L1784" s="14" t="s">
        <v>85</v>
      </c>
      <c r="M1784" s="23">
        <v>0.6</v>
      </c>
      <c r="N1784" s="16">
        <v>1</v>
      </c>
      <c r="O1784" s="16">
        <v>1</v>
      </c>
      <c r="P1784" s="16">
        <v>0</v>
      </c>
      <c r="Q1784" s="16">
        <v>1</v>
      </c>
      <c r="R1784" s="16">
        <v>0</v>
      </c>
      <c r="S1784" s="14" t="s">
        <v>86</v>
      </c>
      <c r="T1784" s="16">
        <v>59</v>
      </c>
      <c r="U1784" s="16">
        <v>0</v>
      </c>
      <c r="V1784" s="18">
        <v>26366</v>
      </c>
      <c r="W1784" s="18">
        <v>502</v>
      </c>
      <c r="X1784" s="18">
        <v>321</v>
      </c>
      <c r="Y1784" s="18">
        <v>0</v>
      </c>
      <c r="Z1784" s="18">
        <v>0</v>
      </c>
      <c r="AA1784" s="18">
        <v>0</v>
      </c>
      <c r="AB1784" s="18">
        <v>0</v>
      </c>
      <c r="AC1784" s="23">
        <v>0</v>
      </c>
      <c r="AD1784" s="14" t="str">
        <f>IF(E1784=113,"Linn","Iowa ex-Linn")</f>
        <v>Iowa ex-Linn</v>
      </c>
      <c r="AE1784" s="23">
        <f>IFERROR(AB1784/W1784,"N/M")</f>
        <v>0.0</v>
      </c>
      <c r="AF1784" s="14" t="str">
        <f>B1784&amp;"|"&amp;TEXT(E1784,"000")&amp;"|"&amp;TEXT(M1784,"0.0000")</f>
        <v>2017|161|0.6000</v>
      </c>
      <c r="AG1784" s="22" t="str">
        <f>IF(AND(B1784&gt;=2015,B1784&lt;=2024,C1784=19,G1784=41,I1784=2,K1784="A",L1784="RBUP",M1784&gt;=0.5,M1784&lt;=0.85),"IN","OUT")</f>
        <v>IN</v>
      </c>
    </row>
    <row r="1785" spans="1:33">
      <c r="A1785" s="14" t="s">
        <v>187</v>
      </c>
      <c r="B1785" s="16">
        <v>2017</v>
      </c>
      <c r="C1785" s="16">
        <v>19</v>
      </c>
      <c r="D1785" s="14" t="s">
        <v>80</v>
      </c>
      <c r="E1785" s="16">
        <v>161</v>
      </c>
      <c r="F1785" s="14" t="s">
        <v>166</v>
      </c>
      <c r="G1785" s="16">
        <v>41</v>
      </c>
      <c r="H1785" s="14" t="s">
        <v>186</v>
      </c>
      <c r="I1785" s="16">
        <v>2</v>
      </c>
      <c r="J1785" s="14" t="s">
        <v>83</v>
      </c>
      <c r="K1785" s="14" t="s">
        <v>84</v>
      </c>
      <c r="L1785" s="14" t="s">
        <v>85</v>
      </c>
      <c r="M1785" s="23">
        <v>0.65</v>
      </c>
      <c r="N1785" s="16">
        <v>5</v>
      </c>
      <c r="O1785" s="16">
        <v>4</v>
      </c>
      <c r="P1785" s="16">
        <v>1</v>
      </c>
      <c r="Q1785" s="16">
        <v>11</v>
      </c>
      <c r="R1785" s="16">
        <v>1</v>
      </c>
      <c r="S1785" s="14" t="s">
        <v>86</v>
      </c>
      <c r="T1785" s="16">
        <v>536</v>
      </c>
      <c r="U1785" s="16">
        <v>0</v>
      </c>
      <c r="V1785" s="18">
        <v>261479</v>
      </c>
      <c r="W1785" s="18">
        <v>9480</v>
      </c>
      <c r="X1785" s="18">
        <v>5593</v>
      </c>
      <c r="Y1785" s="18">
        <v>0</v>
      </c>
      <c r="Z1785" s="18">
        <v>0</v>
      </c>
      <c r="AA1785" s="18">
        <v>0</v>
      </c>
      <c r="AB1785" s="18">
        <v>7754</v>
      </c>
      <c r="AC1785" s="23">
        <v>0.82</v>
      </c>
      <c r="AD1785" s="14" t="str">
        <f>IF(E1785=113,"Linn","Iowa ex-Linn")</f>
        <v>Iowa ex-Linn</v>
      </c>
      <c r="AE1785" s="23">
        <f>IFERROR(AB1785/W1785,"N/M")</f>
        <v>0.8179324894514768</v>
      </c>
      <c r="AF1785" s="14" t="str">
        <f>B1785&amp;"|"&amp;TEXT(E1785,"000")&amp;"|"&amp;TEXT(M1785,"0.0000")</f>
        <v>2017|161|0.6500</v>
      </c>
      <c r="AG1785" s="22" t="str">
        <f>IF(AND(B1785&gt;=2015,B1785&lt;=2024,C1785=19,G1785=41,I1785=2,K1785="A",L1785="RBUP",M1785&gt;=0.5,M1785&lt;=0.85),"IN","OUT")</f>
        <v>IN</v>
      </c>
    </row>
    <row r="1786" spans="1:33">
      <c r="A1786" s="14" t="s">
        <v>187</v>
      </c>
      <c r="B1786" s="16">
        <v>2017</v>
      </c>
      <c r="C1786" s="16">
        <v>19</v>
      </c>
      <c r="D1786" s="14" t="s">
        <v>80</v>
      </c>
      <c r="E1786" s="16">
        <v>161</v>
      </c>
      <c r="F1786" s="14" t="s">
        <v>166</v>
      </c>
      <c r="G1786" s="16">
        <v>41</v>
      </c>
      <c r="H1786" s="14" t="s">
        <v>186</v>
      </c>
      <c r="I1786" s="16">
        <v>2</v>
      </c>
      <c r="J1786" s="14" t="s">
        <v>83</v>
      </c>
      <c r="K1786" s="14" t="s">
        <v>84</v>
      </c>
      <c r="L1786" s="14" t="s">
        <v>85</v>
      </c>
      <c r="M1786" s="23">
        <v>0.7</v>
      </c>
      <c r="N1786" s="16">
        <v>25</v>
      </c>
      <c r="O1786" s="16">
        <v>20</v>
      </c>
      <c r="P1786" s="16">
        <v>0</v>
      </c>
      <c r="Q1786" s="16">
        <v>40</v>
      </c>
      <c r="R1786" s="16">
        <v>0</v>
      </c>
      <c r="S1786" s="14" t="s">
        <v>86</v>
      </c>
      <c r="T1786" s="16">
        <v>2150</v>
      </c>
      <c r="U1786" s="16">
        <v>0</v>
      </c>
      <c r="V1786" s="18">
        <v>1159050</v>
      </c>
      <c r="W1786" s="18">
        <v>49746</v>
      </c>
      <c r="X1786" s="18">
        <v>28044</v>
      </c>
      <c r="Y1786" s="18">
        <v>0</v>
      </c>
      <c r="Z1786" s="18">
        <v>0</v>
      </c>
      <c r="AA1786" s="18">
        <v>0</v>
      </c>
      <c r="AB1786" s="18">
        <v>0</v>
      </c>
      <c r="AC1786" s="23">
        <v>0</v>
      </c>
      <c r="AD1786" s="14" t="str">
        <f>IF(E1786=113,"Linn","Iowa ex-Linn")</f>
        <v>Iowa ex-Linn</v>
      </c>
      <c r="AE1786" s="23">
        <f>IFERROR(AB1786/W1786,"N/M")</f>
        <v>0.0</v>
      </c>
      <c r="AF1786" s="14" t="str">
        <f>B1786&amp;"|"&amp;TEXT(E1786,"000")&amp;"|"&amp;TEXT(M1786,"0.0000")</f>
        <v>2017|161|0.7000</v>
      </c>
      <c r="AG1786" s="22" t="str">
        <f>IF(AND(B1786&gt;=2015,B1786&lt;=2024,C1786=19,G1786=41,I1786=2,K1786="A",L1786="RBUP",M1786&gt;=0.5,M1786&lt;=0.85),"IN","OUT")</f>
        <v>IN</v>
      </c>
    </row>
    <row r="1787" spans="1:33">
      <c r="A1787" s="14" t="s">
        <v>187</v>
      </c>
      <c r="B1787" s="16">
        <v>2017</v>
      </c>
      <c r="C1787" s="16">
        <v>19</v>
      </c>
      <c r="D1787" s="14" t="s">
        <v>80</v>
      </c>
      <c r="E1787" s="16">
        <v>161</v>
      </c>
      <c r="F1787" s="14" t="s">
        <v>166</v>
      </c>
      <c r="G1787" s="16">
        <v>41</v>
      </c>
      <c r="H1787" s="14" t="s">
        <v>186</v>
      </c>
      <c r="I1787" s="16">
        <v>2</v>
      </c>
      <c r="J1787" s="14" t="s">
        <v>83</v>
      </c>
      <c r="K1787" s="14" t="s">
        <v>84</v>
      </c>
      <c r="L1787" s="14" t="s">
        <v>85</v>
      </c>
      <c r="M1787" s="23">
        <v>0.75</v>
      </c>
      <c r="N1787" s="16">
        <v>101</v>
      </c>
      <c r="O1787" s="16">
        <v>90</v>
      </c>
      <c r="P1787" s="16">
        <v>10</v>
      </c>
      <c r="Q1787" s="16">
        <v>176</v>
      </c>
      <c r="R1787" s="16">
        <v>23</v>
      </c>
      <c r="S1787" s="14" t="s">
        <v>86</v>
      </c>
      <c r="T1787" s="16">
        <v>13920</v>
      </c>
      <c r="U1787" s="16">
        <v>0</v>
      </c>
      <c r="V1787" s="18">
        <v>8001505</v>
      </c>
      <c r="W1787" s="18">
        <v>422766</v>
      </c>
      <c r="X1787" s="18">
        <v>261732</v>
      </c>
      <c r="Y1787" s="18">
        <v>0</v>
      </c>
      <c r="Z1787" s="18">
        <v>0</v>
      </c>
      <c r="AA1787" s="18">
        <v>0</v>
      </c>
      <c r="AB1787" s="18">
        <v>96354</v>
      </c>
      <c r="AC1787" s="23">
        <v>0.23</v>
      </c>
      <c r="AD1787" s="14" t="str">
        <f>IF(E1787=113,"Linn","Iowa ex-Linn")</f>
        <v>Iowa ex-Linn</v>
      </c>
      <c r="AE1787" s="23">
        <f>IFERROR(AB1787/W1787,"N/M")</f>
        <v>0.22791331374803084</v>
      </c>
      <c r="AF1787" s="14" t="str">
        <f>B1787&amp;"|"&amp;TEXT(E1787,"000")&amp;"|"&amp;TEXT(M1787,"0.0000")</f>
        <v>2017|161|0.7500</v>
      </c>
      <c r="AG1787" s="22" t="str">
        <f>IF(AND(B1787&gt;=2015,B1787&lt;=2024,C1787=19,G1787=41,I1787=2,K1787="A",L1787="RBUP",M1787&gt;=0.5,M1787&lt;=0.85),"IN","OUT")</f>
        <v>IN</v>
      </c>
    </row>
    <row r="1788" spans="1:33">
      <c r="A1788" s="14" t="s">
        <v>187</v>
      </c>
      <c r="B1788" s="16">
        <v>2017</v>
      </c>
      <c r="C1788" s="16">
        <v>19</v>
      </c>
      <c r="D1788" s="14" t="s">
        <v>80</v>
      </c>
      <c r="E1788" s="16">
        <v>161</v>
      </c>
      <c r="F1788" s="14" t="s">
        <v>166</v>
      </c>
      <c r="G1788" s="16">
        <v>41</v>
      </c>
      <c r="H1788" s="14" t="s">
        <v>186</v>
      </c>
      <c r="I1788" s="16">
        <v>2</v>
      </c>
      <c r="J1788" s="14" t="s">
        <v>83</v>
      </c>
      <c r="K1788" s="14" t="s">
        <v>84</v>
      </c>
      <c r="L1788" s="14" t="s">
        <v>85</v>
      </c>
      <c r="M1788" s="23">
        <v>0.8</v>
      </c>
      <c r="N1788" s="16">
        <v>314</v>
      </c>
      <c r="O1788" s="16">
        <v>276</v>
      </c>
      <c r="P1788" s="16">
        <v>43</v>
      </c>
      <c r="Q1788" s="16">
        <v>488</v>
      </c>
      <c r="R1788" s="16">
        <v>61</v>
      </c>
      <c r="S1788" s="14" t="s">
        <v>86</v>
      </c>
      <c r="T1788" s="16">
        <v>48252</v>
      </c>
      <c r="U1788" s="16">
        <v>0</v>
      </c>
      <c r="V1788" s="18">
        <v>29927882</v>
      </c>
      <c r="W1788" s="18">
        <v>1822042</v>
      </c>
      <c r="X1788" s="18">
        <v>1028316</v>
      </c>
      <c r="Y1788" s="18">
        <v>0</v>
      </c>
      <c r="Z1788" s="18">
        <v>0</v>
      </c>
      <c r="AA1788" s="18">
        <v>0</v>
      </c>
      <c r="AB1788" s="18">
        <v>464102</v>
      </c>
      <c r="AC1788" s="23">
        <v>0.25</v>
      </c>
      <c r="AD1788" s="14" t="str">
        <f>IF(E1788=113,"Linn","Iowa ex-Linn")</f>
        <v>Iowa ex-Linn</v>
      </c>
      <c r="AE1788" s="23">
        <f>IFERROR(AB1788/W1788,"N/M")</f>
        <v>0.2547153139170228</v>
      </c>
      <c r="AF1788" s="14" t="str">
        <f>B1788&amp;"|"&amp;TEXT(E1788,"000")&amp;"|"&amp;TEXT(M1788,"0.0000")</f>
        <v>2017|161|0.8000</v>
      </c>
      <c r="AG1788" s="22" t="str">
        <f>IF(AND(B1788&gt;=2015,B1788&lt;=2024,C1788=19,G1788=41,I1788=2,K1788="A",L1788="RBUP",M1788&gt;=0.5,M1788&lt;=0.85),"IN","OUT")</f>
        <v>IN</v>
      </c>
    </row>
    <row r="1789" spans="1:33">
      <c r="A1789" s="14" t="s">
        <v>187</v>
      </c>
      <c r="B1789" s="16">
        <v>2017</v>
      </c>
      <c r="C1789" s="16">
        <v>19</v>
      </c>
      <c r="D1789" s="14" t="s">
        <v>80</v>
      </c>
      <c r="E1789" s="16">
        <v>161</v>
      </c>
      <c r="F1789" s="14" t="s">
        <v>166</v>
      </c>
      <c r="G1789" s="16">
        <v>41</v>
      </c>
      <c r="H1789" s="14" t="s">
        <v>186</v>
      </c>
      <c r="I1789" s="16">
        <v>2</v>
      </c>
      <c r="J1789" s="14" t="s">
        <v>83</v>
      </c>
      <c r="K1789" s="14" t="s">
        <v>84</v>
      </c>
      <c r="L1789" s="14" t="s">
        <v>85</v>
      </c>
      <c r="M1789" s="23">
        <v>0.85</v>
      </c>
      <c r="N1789" s="16">
        <v>425</v>
      </c>
      <c r="O1789" s="16">
        <v>360</v>
      </c>
      <c r="P1789" s="16">
        <v>107</v>
      </c>
      <c r="Q1789" s="16">
        <v>683</v>
      </c>
      <c r="R1789" s="16">
        <v>155</v>
      </c>
      <c r="S1789" s="14" t="s">
        <v>86</v>
      </c>
      <c r="T1789" s="16">
        <v>86021</v>
      </c>
      <c r="U1789" s="16">
        <v>0</v>
      </c>
      <c r="V1789" s="18">
        <v>57630643</v>
      </c>
      <c r="W1789" s="18">
        <v>4154595</v>
      </c>
      <c r="X1789" s="18">
        <v>1866968</v>
      </c>
      <c r="Y1789" s="18">
        <v>0</v>
      </c>
      <c r="Z1789" s="18">
        <v>0</v>
      </c>
      <c r="AA1789" s="18">
        <v>0</v>
      </c>
      <c r="AB1789" s="18">
        <v>1630335</v>
      </c>
      <c r="AC1789" s="23">
        <v>0.39</v>
      </c>
      <c r="AD1789" s="14" t="str">
        <f>IF(E1789=113,"Linn","Iowa ex-Linn")</f>
        <v>Iowa ex-Linn</v>
      </c>
      <c r="AE1789" s="23">
        <f>IFERROR(AB1789/W1789,"N/M")</f>
        <v>0.39241731143468855</v>
      </c>
      <c r="AF1789" s="14" t="str">
        <f>B1789&amp;"|"&amp;TEXT(E1789,"000")&amp;"|"&amp;TEXT(M1789,"0.0000")</f>
        <v>2017|161|0.8500</v>
      </c>
      <c r="AG1789" s="22" t="str">
        <f>IF(AND(B1789&gt;=2015,B1789&lt;=2024,C1789=19,G1789=41,I1789=2,K1789="A",L1789="RBUP",M1789&gt;=0.5,M1789&lt;=0.85),"IN","OUT")</f>
        <v>IN</v>
      </c>
    </row>
    <row r="1790" spans="1:33">
      <c r="A1790" s="14" t="s">
        <v>187</v>
      </c>
      <c r="B1790" s="16">
        <v>2017</v>
      </c>
      <c r="C1790" s="16">
        <v>19</v>
      </c>
      <c r="D1790" s="14" t="s">
        <v>80</v>
      </c>
      <c r="E1790" s="16">
        <v>163</v>
      </c>
      <c r="F1790" s="14" t="s">
        <v>167</v>
      </c>
      <c r="G1790" s="16">
        <v>41</v>
      </c>
      <c r="H1790" s="14" t="s">
        <v>186</v>
      </c>
      <c r="I1790" s="16">
        <v>2</v>
      </c>
      <c r="J1790" s="14" t="s">
        <v>83</v>
      </c>
      <c r="K1790" s="14" t="s">
        <v>84</v>
      </c>
      <c r="L1790" s="14" t="s">
        <v>85</v>
      </c>
      <c r="M1790" s="23">
        <v>0.65</v>
      </c>
      <c r="N1790" s="16">
        <v>3</v>
      </c>
      <c r="O1790" s="16">
        <v>2</v>
      </c>
      <c r="P1790" s="16">
        <v>0</v>
      </c>
      <c r="Q1790" s="16">
        <v>2</v>
      </c>
      <c r="R1790" s="16">
        <v>0</v>
      </c>
      <c r="S1790" s="14" t="s">
        <v>86</v>
      </c>
      <c r="T1790" s="16">
        <v>101</v>
      </c>
      <c r="U1790" s="16">
        <v>0</v>
      </c>
      <c r="V1790" s="18">
        <v>48233</v>
      </c>
      <c r="W1790" s="18">
        <v>633</v>
      </c>
      <c r="X1790" s="18">
        <v>373</v>
      </c>
      <c r="Y1790" s="18">
        <v>0</v>
      </c>
      <c r="Z1790" s="18">
        <v>0</v>
      </c>
      <c r="AA1790" s="18">
        <v>0</v>
      </c>
      <c r="AB1790" s="18">
        <v>0</v>
      </c>
      <c r="AC1790" s="23">
        <v>0</v>
      </c>
      <c r="AD1790" s="14" t="str">
        <f>IF(E1790=113,"Linn","Iowa ex-Linn")</f>
        <v>Iowa ex-Linn</v>
      </c>
      <c r="AE1790" s="23">
        <f>IFERROR(AB1790/W1790,"N/M")</f>
        <v>0.0</v>
      </c>
      <c r="AF1790" s="14" t="str">
        <f>B1790&amp;"|"&amp;TEXT(E1790,"000")&amp;"|"&amp;TEXT(M1790,"0.0000")</f>
        <v>2017|163|0.6500</v>
      </c>
      <c r="AG1790" s="22" t="str">
        <f>IF(AND(B1790&gt;=2015,B1790&lt;=2024,C1790=19,G1790=41,I1790=2,K1790="A",L1790="RBUP",M1790&gt;=0.5,M1790&lt;=0.85),"IN","OUT")</f>
        <v>IN</v>
      </c>
    </row>
    <row r="1791" spans="1:33">
      <c r="A1791" s="14" t="s">
        <v>187</v>
      </c>
      <c r="B1791" s="16">
        <v>2017</v>
      </c>
      <c r="C1791" s="16">
        <v>19</v>
      </c>
      <c r="D1791" s="14" t="s">
        <v>80</v>
      </c>
      <c r="E1791" s="16">
        <v>163</v>
      </c>
      <c r="F1791" s="14" t="s">
        <v>167</v>
      </c>
      <c r="G1791" s="16">
        <v>41</v>
      </c>
      <c r="H1791" s="14" t="s">
        <v>186</v>
      </c>
      <c r="I1791" s="16">
        <v>2</v>
      </c>
      <c r="J1791" s="14" t="s">
        <v>83</v>
      </c>
      <c r="K1791" s="14" t="s">
        <v>84</v>
      </c>
      <c r="L1791" s="14" t="s">
        <v>85</v>
      </c>
      <c r="M1791" s="23">
        <v>0.7</v>
      </c>
      <c r="N1791" s="16">
        <v>8</v>
      </c>
      <c r="O1791" s="16">
        <v>7</v>
      </c>
      <c r="P1791" s="16">
        <v>0</v>
      </c>
      <c r="Q1791" s="16">
        <v>7</v>
      </c>
      <c r="R1791" s="16">
        <v>0</v>
      </c>
      <c r="S1791" s="14" t="s">
        <v>86</v>
      </c>
      <c r="T1791" s="16">
        <v>779</v>
      </c>
      <c r="U1791" s="16">
        <v>0</v>
      </c>
      <c r="V1791" s="18">
        <v>432235</v>
      </c>
      <c r="W1791" s="18">
        <v>10674</v>
      </c>
      <c r="X1791" s="18">
        <v>7628</v>
      </c>
      <c r="Y1791" s="18">
        <v>0</v>
      </c>
      <c r="Z1791" s="18">
        <v>0</v>
      </c>
      <c r="AA1791" s="18">
        <v>0</v>
      </c>
      <c r="AB1791" s="18">
        <v>0</v>
      </c>
      <c r="AC1791" s="23">
        <v>0</v>
      </c>
      <c r="AD1791" s="14" t="str">
        <f>IF(E1791=113,"Linn","Iowa ex-Linn")</f>
        <v>Iowa ex-Linn</v>
      </c>
      <c r="AE1791" s="23">
        <f>IFERROR(AB1791/W1791,"N/M")</f>
        <v>0.0</v>
      </c>
      <c r="AF1791" s="14" t="str">
        <f>B1791&amp;"|"&amp;TEXT(E1791,"000")&amp;"|"&amp;TEXT(M1791,"0.0000")</f>
        <v>2017|163|0.7000</v>
      </c>
      <c r="AG1791" s="22" t="str">
        <f>IF(AND(B1791&gt;=2015,B1791&lt;=2024,C1791=19,G1791=41,I1791=2,K1791="A",L1791="RBUP",M1791&gt;=0.5,M1791&lt;=0.85),"IN","OUT")</f>
        <v>IN</v>
      </c>
    </row>
    <row r="1792" spans="1:33">
      <c r="A1792" s="14" t="s">
        <v>187</v>
      </c>
      <c r="B1792" s="16">
        <v>2017</v>
      </c>
      <c r="C1792" s="16">
        <v>19</v>
      </c>
      <c r="D1792" s="14" t="s">
        <v>80</v>
      </c>
      <c r="E1792" s="16">
        <v>163</v>
      </c>
      <c r="F1792" s="14" t="s">
        <v>167</v>
      </c>
      <c r="G1792" s="16">
        <v>41</v>
      </c>
      <c r="H1792" s="14" t="s">
        <v>186</v>
      </c>
      <c r="I1792" s="16">
        <v>2</v>
      </c>
      <c r="J1792" s="14" t="s">
        <v>83</v>
      </c>
      <c r="K1792" s="14" t="s">
        <v>84</v>
      </c>
      <c r="L1792" s="14" t="s">
        <v>85</v>
      </c>
      <c r="M1792" s="23">
        <v>0.75</v>
      </c>
      <c r="N1792" s="16">
        <v>53</v>
      </c>
      <c r="O1792" s="16">
        <v>48</v>
      </c>
      <c r="P1792" s="16">
        <v>0</v>
      </c>
      <c r="Q1792" s="16">
        <v>76</v>
      </c>
      <c r="R1792" s="16">
        <v>0</v>
      </c>
      <c r="S1792" s="14" t="s">
        <v>86</v>
      </c>
      <c r="T1792" s="16">
        <v>7995</v>
      </c>
      <c r="U1792" s="16">
        <v>0</v>
      </c>
      <c r="V1792" s="18">
        <v>4708242</v>
      </c>
      <c r="W1792" s="18">
        <v>162378</v>
      </c>
      <c r="X1792" s="18">
        <v>108507</v>
      </c>
      <c r="Y1792" s="18">
        <v>0</v>
      </c>
      <c r="Z1792" s="18">
        <v>0</v>
      </c>
      <c r="AA1792" s="18">
        <v>0</v>
      </c>
      <c r="AB1792" s="18">
        <v>0</v>
      </c>
      <c r="AC1792" s="23">
        <v>0</v>
      </c>
      <c r="AD1792" s="14" t="str">
        <f>IF(E1792=113,"Linn","Iowa ex-Linn")</f>
        <v>Iowa ex-Linn</v>
      </c>
      <c r="AE1792" s="23">
        <f>IFERROR(AB1792/W1792,"N/M")</f>
        <v>0.0</v>
      </c>
      <c r="AF1792" s="14" t="str">
        <f>B1792&amp;"|"&amp;TEXT(E1792,"000")&amp;"|"&amp;TEXT(M1792,"0.0000")</f>
        <v>2017|163|0.7500</v>
      </c>
      <c r="AG1792" s="22" t="str">
        <f>IF(AND(B1792&gt;=2015,B1792&lt;=2024,C1792=19,G1792=41,I1792=2,K1792="A",L1792="RBUP",M1792&gt;=0.5,M1792&lt;=0.85),"IN","OUT")</f>
        <v>IN</v>
      </c>
    </row>
    <row r="1793" spans="1:33">
      <c r="A1793" s="14" t="s">
        <v>187</v>
      </c>
      <c r="B1793" s="16">
        <v>2017</v>
      </c>
      <c r="C1793" s="16">
        <v>19</v>
      </c>
      <c r="D1793" s="14" t="s">
        <v>80</v>
      </c>
      <c r="E1793" s="16">
        <v>163</v>
      </c>
      <c r="F1793" s="14" t="s">
        <v>167</v>
      </c>
      <c r="G1793" s="16">
        <v>41</v>
      </c>
      <c r="H1793" s="14" t="s">
        <v>186</v>
      </c>
      <c r="I1793" s="16">
        <v>2</v>
      </c>
      <c r="J1793" s="14" t="s">
        <v>83</v>
      </c>
      <c r="K1793" s="14" t="s">
        <v>84</v>
      </c>
      <c r="L1793" s="14" t="s">
        <v>85</v>
      </c>
      <c r="M1793" s="23">
        <v>0.8</v>
      </c>
      <c r="N1793" s="16">
        <v>151</v>
      </c>
      <c r="O1793" s="16">
        <v>127</v>
      </c>
      <c r="P1793" s="16">
        <v>4</v>
      </c>
      <c r="Q1793" s="16">
        <v>171</v>
      </c>
      <c r="R1793" s="16">
        <v>4</v>
      </c>
      <c r="S1793" s="14" t="s">
        <v>86</v>
      </c>
      <c r="T1793" s="16">
        <v>26091</v>
      </c>
      <c r="U1793" s="16">
        <v>0</v>
      </c>
      <c r="V1793" s="18">
        <v>16522925</v>
      </c>
      <c r="W1793" s="18">
        <v>723992</v>
      </c>
      <c r="X1793" s="18">
        <v>443001</v>
      </c>
      <c r="Y1793" s="18">
        <v>0</v>
      </c>
      <c r="Z1793" s="18">
        <v>0</v>
      </c>
      <c r="AA1793" s="18">
        <v>0</v>
      </c>
      <c r="AB1793" s="18">
        <v>6797</v>
      </c>
      <c r="AC1793" s="23">
        <v>0.01</v>
      </c>
      <c r="AD1793" s="14" t="str">
        <f>IF(E1793=113,"Linn","Iowa ex-Linn")</f>
        <v>Iowa ex-Linn</v>
      </c>
      <c r="AE1793" s="23">
        <f>IFERROR(AB1793/W1793,"N/M")</f>
        <v>0.009388225284257284</v>
      </c>
      <c r="AF1793" s="14" t="str">
        <f>B1793&amp;"|"&amp;TEXT(E1793,"000")&amp;"|"&amp;TEXT(M1793,"0.0000")</f>
        <v>2017|163|0.8000</v>
      </c>
      <c r="AG1793" s="22" t="str">
        <f>IF(AND(B1793&gt;=2015,B1793&lt;=2024,C1793=19,G1793=41,I1793=2,K1793="A",L1793="RBUP",M1793&gt;=0.5,M1793&lt;=0.85),"IN","OUT")</f>
        <v>IN</v>
      </c>
    </row>
    <row r="1794" spans="1:33">
      <c r="A1794" s="14" t="s">
        <v>187</v>
      </c>
      <c r="B1794" s="16">
        <v>2017</v>
      </c>
      <c r="C1794" s="16">
        <v>19</v>
      </c>
      <c r="D1794" s="14" t="s">
        <v>80</v>
      </c>
      <c r="E1794" s="16">
        <v>163</v>
      </c>
      <c r="F1794" s="14" t="s">
        <v>167</v>
      </c>
      <c r="G1794" s="16">
        <v>41</v>
      </c>
      <c r="H1794" s="14" t="s">
        <v>186</v>
      </c>
      <c r="I1794" s="16">
        <v>2</v>
      </c>
      <c r="J1794" s="14" t="s">
        <v>83</v>
      </c>
      <c r="K1794" s="14" t="s">
        <v>84</v>
      </c>
      <c r="L1794" s="14" t="s">
        <v>85</v>
      </c>
      <c r="M1794" s="23">
        <v>0.85</v>
      </c>
      <c r="N1794" s="16">
        <v>251</v>
      </c>
      <c r="O1794" s="16">
        <v>218</v>
      </c>
      <c r="P1794" s="16">
        <v>18</v>
      </c>
      <c r="Q1794" s="16">
        <v>303</v>
      </c>
      <c r="R1794" s="16">
        <v>22</v>
      </c>
      <c r="S1794" s="14" t="s">
        <v>86</v>
      </c>
      <c r="T1794" s="16">
        <v>55214</v>
      </c>
      <c r="U1794" s="16">
        <v>0</v>
      </c>
      <c r="V1794" s="18">
        <v>37015910</v>
      </c>
      <c r="W1794" s="18">
        <v>2070409</v>
      </c>
      <c r="X1794" s="18">
        <v>1019149</v>
      </c>
      <c r="Y1794" s="18">
        <v>0</v>
      </c>
      <c r="Z1794" s="18">
        <v>0</v>
      </c>
      <c r="AA1794" s="18">
        <v>0</v>
      </c>
      <c r="AB1794" s="18">
        <v>201125</v>
      </c>
      <c r="AC1794" s="23">
        <v>0.1</v>
      </c>
      <c r="AD1794" s="14" t="str">
        <f>IF(E1794=113,"Linn","Iowa ex-Linn")</f>
        <v>Iowa ex-Linn</v>
      </c>
      <c r="AE1794" s="23">
        <f>IFERROR(AB1794/W1794,"N/M")</f>
        <v>0.09714264186448185</v>
      </c>
      <c r="AF1794" s="14" t="str">
        <f>B1794&amp;"|"&amp;TEXT(E1794,"000")&amp;"|"&amp;TEXT(M1794,"0.0000")</f>
        <v>2017|163|0.8500</v>
      </c>
      <c r="AG1794" s="22" t="str">
        <f>IF(AND(B1794&gt;=2015,B1794&lt;=2024,C1794=19,G1794=41,I1794=2,K1794="A",L1794="RBUP",M1794&gt;=0.5,M1794&lt;=0.85),"IN","OUT")</f>
        <v>IN</v>
      </c>
    </row>
    <row r="1795" spans="1:33">
      <c r="A1795" s="14" t="s">
        <v>187</v>
      </c>
      <c r="B1795" s="16">
        <v>2017</v>
      </c>
      <c r="C1795" s="16">
        <v>19</v>
      </c>
      <c r="D1795" s="14" t="s">
        <v>80</v>
      </c>
      <c r="E1795" s="16">
        <v>165</v>
      </c>
      <c r="F1795" s="14" t="s">
        <v>168</v>
      </c>
      <c r="G1795" s="16">
        <v>41</v>
      </c>
      <c r="H1795" s="14" t="s">
        <v>186</v>
      </c>
      <c r="I1795" s="16">
        <v>2</v>
      </c>
      <c r="J1795" s="14" t="s">
        <v>83</v>
      </c>
      <c r="K1795" s="14" t="s">
        <v>84</v>
      </c>
      <c r="L1795" s="14" t="s">
        <v>85</v>
      </c>
      <c r="M1795" s="23">
        <v>0.5</v>
      </c>
      <c r="N1795" s="16">
        <v>1</v>
      </c>
      <c r="O1795" s="16">
        <v>1</v>
      </c>
      <c r="P1795" s="16">
        <v>0</v>
      </c>
      <c r="Q1795" s="16">
        <v>1</v>
      </c>
      <c r="R1795" s="16">
        <v>0</v>
      </c>
      <c r="S1795" s="14" t="s">
        <v>86</v>
      </c>
      <c r="T1795" s="16">
        <v>204</v>
      </c>
      <c r="U1795" s="16">
        <v>0</v>
      </c>
      <c r="V1795" s="18">
        <v>80665</v>
      </c>
      <c r="W1795" s="18">
        <v>307</v>
      </c>
      <c r="X1795" s="18">
        <v>206</v>
      </c>
      <c r="Y1795" s="18">
        <v>0</v>
      </c>
      <c r="Z1795" s="18">
        <v>0</v>
      </c>
      <c r="AA1795" s="18">
        <v>0</v>
      </c>
      <c r="AB1795" s="18">
        <v>0</v>
      </c>
      <c r="AC1795" s="23">
        <v>0</v>
      </c>
      <c r="AD1795" s="14" t="str">
        <f>IF(E1795=113,"Linn","Iowa ex-Linn")</f>
        <v>Iowa ex-Linn</v>
      </c>
      <c r="AE1795" s="23">
        <f>IFERROR(AB1795/W1795,"N/M")</f>
        <v>0.0</v>
      </c>
      <c r="AF1795" s="14" t="str">
        <f>B1795&amp;"|"&amp;TEXT(E1795,"000")&amp;"|"&amp;TEXT(M1795,"0.0000")</f>
        <v>2017|165|0.5000</v>
      </c>
      <c r="AG1795" s="22" t="str">
        <f>IF(AND(B1795&gt;=2015,B1795&lt;=2024,C1795=19,G1795=41,I1795=2,K1795="A",L1795="RBUP",M1795&gt;=0.5,M1795&lt;=0.85),"IN","OUT")</f>
        <v>IN</v>
      </c>
    </row>
    <row r="1796" spans="1:33">
      <c r="A1796" s="14" t="s">
        <v>187</v>
      </c>
      <c r="B1796" s="16">
        <v>2017</v>
      </c>
      <c r="C1796" s="16">
        <v>19</v>
      </c>
      <c r="D1796" s="14" t="s">
        <v>80</v>
      </c>
      <c r="E1796" s="16">
        <v>165</v>
      </c>
      <c r="F1796" s="14" t="s">
        <v>168</v>
      </c>
      <c r="G1796" s="16">
        <v>41</v>
      </c>
      <c r="H1796" s="14" t="s">
        <v>186</v>
      </c>
      <c r="I1796" s="16">
        <v>2</v>
      </c>
      <c r="J1796" s="14" t="s">
        <v>83</v>
      </c>
      <c r="K1796" s="14" t="s">
        <v>84</v>
      </c>
      <c r="L1796" s="14" t="s">
        <v>85</v>
      </c>
      <c r="M1796" s="23">
        <v>0.6</v>
      </c>
      <c r="N1796" s="16">
        <v>1</v>
      </c>
      <c r="O1796" s="16">
        <v>1</v>
      </c>
      <c r="P1796" s="16">
        <v>0</v>
      </c>
      <c r="Q1796" s="16">
        <v>1</v>
      </c>
      <c r="R1796" s="16">
        <v>0</v>
      </c>
      <c r="S1796" s="14" t="s">
        <v>86</v>
      </c>
      <c r="T1796" s="16">
        <v>62</v>
      </c>
      <c r="U1796" s="16">
        <v>0</v>
      </c>
      <c r="V1796" s="18">
        <v>23695</v>
      </c>
      <c r="W1796" s="18">
        <v>423</v>
      </c>
      <c r="X1796" s="18">
        <v>271</v>
      </c>
      <c r="Y1796" s="18">
        <v>0</v>
      </c>
      <c r="Z1796" s="18">
        <v>0</v>
      </c>
      <c r="AA1796" s="18">
        <v>0</v>
      </c>
      <c r="AB1796" s="18">
        <v>0</v>
      </c>
      <c r="AC1796" s="23">
        <v>0</v>
      </c>
      <c r="AD1796" s="14" t="str">
        <f>IF(E1796=113,"Linn","Iowa ex-Linn")</f>
        <v>Iowa ex-Linn</v>
      </c>
      <c r="AE1796" s="23">
        <f>IFERROR(AB1796/W1796,"N/M")</f>
        <v>0.0</v>
      </c>
      <c r="AF1796" s="14" t="str">
        <f>B1796&amp;"|"&amp;TEXT(E1796,"000")&amp;"|"&amp;TEXT(M1796,"0.0000")</f>
        <v>2017|165|0.6000</v>
      </c>
      <c r="AG1796" s="22" t="str">
        <f>IF(AND(B1796&gt;=2015,B1796&lt;=2024,C1796=19,G1796=41,I1796=2,K1796="A",L1796="RBUP",M1796&gt;=0.5,M1796&lt;=0.85),"IN","OUT")</f>
        <v>IN</v>
      </c>
    </row>
    <row r="1797" spans="1:33">
      <c r="A1797" s="14" t="s">
        <v>187</v>
      </c>
      <c r="B1797" s="16">
        <v>2017</v>
      </c>
      <c r="C1797" s="16">
        <v>19</v>
      </c>
      <c r="D1797" s="14" t="s">
        <v>80</v>
      </c>
      <c r="E1797" s="16">
        <v>165</v>
      </c>
      <c r="F1797" s="14" t="s">
        <v>168</v>
      </c>
      <c r="G1797" s="16">
        <v>41</v>
      </c>
      <c r="H1797" s="14" t="s">
        <v>186</v>
      </c>
      <c r="I1797" s="16">
        <v>2</v>
      </c>
      <c r="J1797" s="14" t="s">
        <v>83</v>
      </c>
      <c r="K1797" s="14" t="s">
        <v>84</v>
      </c>
      <c r="L1797" s="14" t="s">
        <v>85</v>
      </c>
      <c r="M1797" s="23">
        <v>0.65</v>
      </c>
      <c r="N1797" s="16">
        <v>8</v>
      </c>
      <c r="O1797" s="16">
        <v>6</v>
      </c>
      <c r="P1797" s="16">
        <v>1</v>
      </c>
      <c r="Q1797" s="16">
        <v>7</v>
      </c>
      <c r="R1797" s="16">
        <v>1</v>
      </c>
      <c r="S1797" s="14" t="s">
        <v>86</v>
      </c>
      <c r="T1797" s="16">
        <v>231</v>
      </c>
      <c r="U1797" s="16">
        <v>0</v>
      </c>
      <c r="V1797" s="18">
        <v>105045</v>
      </c>
      <c r="W1797" s="18">
        <v>1476</v>
      </c>
      <c r="X1797" s="18">
        <v>872</v>
      </c>
      <c r="Y1797" s="18">
        <v>0</v>
      </c>
      <c r="Z1797" s="18">
        <v>0</v>
      </c>
      <c r="AA1797" s="18">
        <v>0</v>
      </c>
      <c r="AB1797" s="18">
        <v>855</v>
      </c>
      <c r="AC1797" s="23">
        <v>0.58</v>
      </c>
      <c r="AD1797" s="14" t="str">
        <f>IF(E1797=113,"Linn","Iowa ex-Linn")</f>
        <v>Iowa ex-Linn</v>
      </c>
      <c r="AE1797" s="23">
        <f>IFERROR(AB1797/W1797,"N/M")</f>
        <v>0.5792682926829268</v>
      </c>
      <c r="AF1797" s="14" t="str">
        <f>B1797&amp;"|"&amp;TEXT(E1797,"000")&amp;"|"&amp;TEXT(M1797,"0.0000")</f>
        <v>2017|165|0.6500</v>
      </c>
      <c r="AG1797" s="22" t="str">
        <f>IF(AND(B1797&gt;=2015,B1797&lt;=2024,C1797=19,G1797=41,I1797=2,K1797="A",L1797="RBUP",M1797&gt;=0.5,M1797&lt;=0.85),"IN","OUT")</f>
        <v>IN</v>
      </c>
    </row>
    <row r="1798" spans="1:33">
      <c r="A1798" s="14" t="s">
        <v>187</v>
      </c>
      <c r="B1798" s="16">
        <v>2017</v>
      </c>
      <c r="C1798" s="16">
        <v>19</v>
      </c>
      <c r="D1798" s="14" t="s">
        <v>80</v>
      </c>
      <c r="E1798" s="16">
        <v>165</v>
      </c>
      <c r="F1798" s="14" t="s">
        <v>168</v>
      </c>
      <c r="G1798" s="16">
        <v>41</v>
      </c>
      <c r="H1798" s="14" t="s">
        <v>186</v>
      </c>
      <c r="I1798" s="16">
        <v>2</v>
      </c>
      <c r="J1798" s="14" t="s">
        <v>83</v>
      </c>
      <c r="K1798" s="14" t="s">
        <v>84</v>
      </c>
      <c r="L1798" s="14" t="s">
        <v>85</v>
      </c>
      <c r="M1798" s="23">
        <v>0.7</v>
      </c>
      <c r="N1798" s="16">
        <v>25</v>
      </c>
      <c r="O1798" s="16">
        <v>23</v>
      </c>
      <c r="P1798" s="16">
        <v>1</v>
      </c>
      <c r="Q1798" s="16">
        <v>29</v>
      </c>
      <c r="R1798" s="16">
        <v>1</v>
      </c>
      <c r="S1798" s="14" t="s">
        <v>86</v>
      </c>
      <c r="T1798" s="16">
        <v>2726</v>
      </c>
      <c r="U1798" s="16">
        <v>0</v>
      </c>
      <c r="V1798" s="18">
        <v>1479336</v>
      </c>
      <c r="W1798" s="18">
        <v>32624</v>
      </c>
      <c r="X1798" s="18">
        <v>22145</v>
      </c>
      <c r="Y1798" s="18">
        <v>0</v>
      </c>
      <c r="Z1798" s="18">
        <v>0</v>
      </c>
      <c r="AA1798" s="18">
        <v>0</v>
      </c>
      <c r="AB1798" s="18">
        <v>72708</v>
      </c>
      <c r="AC1798" s="23">
        <v>2.23</v>
      </c>
      <c r="AD1798" s="14" t="str">
        <f>IF(E1798=113,"Linn","Iowa ex-Linn")</f>
        <v>Iowa ex-Linn</v>
      </c>
      <c r="AE1798" s="23">
        <f>IFERROR(AB1798/W1798,"N/M")</f>
        <v>2.228666012751349</v>
      </c>
      <c r="AF1798" s="14" t="str">
        <f>B1798&amp;"|"&amp;TEXT(E1798,"000")&amp;"|"&amp;TEXT(M1798,"0.0000")</f>
        <v>2017|165|0.7000</v>
      </c>
      <c r="AG1798" s="22" t="str">
        <f>IF(AND(B1798&gt;=2015,B1798&lt;=2024,C1798=19,G1798=41,I1798=2,K1798="A",L1798="RBUP",M1798&gt;=0.5,M1798&lt;=0.85),"IN","OUT")</f>
        <v>IN</v>
      </c>
    </row>
    <row r="1799" spans="1:33">
      <c r="A1799" s="14" t="s">
        <v>187</v>
      </c>
      <c r="B1799" s="16">
        <v>2017</v>
      </c>
      <c r="C1799" s="16">
        <v>19</v>
      </c>
      <c r="D1799" s="14" t="s">
        <v>80</v>
      </c>
      <c r="E1799" s="16">
        <v>165</v>
      </c>
      <c r="F1799" s="14" t="s">
        <v>168</v>
      </c>
      <c r="G1799" s="16">
        <v>41</v>
      </c>
      <c r="H1799" s="14" t="s">
        <v>186</v>
      </c>
      <c r="I1799" s="16">
        <v>2</v>
      </c>
      <c r="J1799" s="14" t="s">
        <v>83</v>
      </c>
      <c r="K1799" s="14" t="s">
        <v>84</v>
      </c>
      <c r="L1799" s="14" t="s">
        <v>85</v>
      </c>
      <c r="M1799" s="23">
        <v>0.75</v>
      </c>
      <c r="N1799" s="16">
        <v>82</v>
      </c>
      <c r="O1799" s="16">
        <v>69</v>
      </c>
      <c r="P1799" s="16">
        <v>1</v>
      </c>
      <c r="Q1799" s="16">
        <v>116</v>
      </c>
      <c r="R1799" s="16">
        <v>1</v>
      </c>
      <c r="S1799" s="14" t="s">
        <v>86</v>
      </c>
      <c r="T1799" s="16">
        <v>11582</v>
      </c>
      <c r="U1799" s="16">
        <v>0</v>
      </c>
      <c r="V1799" s="18">
        <v>6839826</v>
      </c>
      <c r="W1799" s="18">
        <v>238123</v>
      </c>
      <c r="X1799" s="18">
        <v>147597</v>
      </c>
      <c r="Y1799" s="18">
        <v>0</v>
      </c>
      <c r="Z1799" s="18">
        <v>0</v>
      </c>
      <c r="AA1799" s="18">
        <v>0</v>
      </c>
      <c r="AB1799" s="18">
        <v>28351</v>
      </c>
      <c r="AC1799" s="23">
        <v>0.12</v>
      </c>
      <c r="AD1799" s="14" t="str">
        <f>IF(E1799=113,"Linn","Iowa ex-Linn")</f>
        <v>Iowa ex-Linn</v>
      </c>
      <c r="AE1799" s="23">
        <f>IFERROR(AB1799/W1799,"N/M")</f>
        <v>0.11906031756697169</v>
      </c>
      <c r="AF1799" s="14" t="str">
        <f>B1799&amp;"|"&amp;TEXT(E1799,"000")&amp;"|"&amp;TEXT(M1799,"0.0000")</f>
        <v>2017|165|0.7500</v>
      </c>
      <c r="AG1799" s="22" t="str">
        <f>IF(AND(B1799&gt;=2015,B1799&lt;=2024,C1799=19,G1799=41,I1799=2,K1799="A",L1799="RBUP",M1799&gt;=0.5,M1799&lt;=0.85),"IN","OUT")</f>
        <v>IN</v>
      </c>
    </row>
    <row r="1800" spans="1:33">
      <c r="A1800" s="14" t="s">
        <v>187</v>
      </c>
      <c r="B1800" s="16">
        <v>2017</v>
      </c>
      <c r="C1800" s="16">
        <v>19</v>
      </c>
      <c r="D1800" s="14" t="s">
        <v>80</v>
      </c>
      <c r="E1800" s="16">
        <v>165</v>
      </c>
      <c r="F1800" s="14" t="s">
        <v>168</v>
      </c>
      <c r="G1800" s="16">
        <v>41</v>
      </c>
      <c r="H1800" s="14" t="s">
        <v>186</v>
      </c>
      <c r="I1800" s="16">
        <v>2</v>
      </c>
      <c r="J1800" s="14" t="s">
        <v>83</v>
      </c>
      <c r="K1800" s="14" t="s">
        <v>84</v>
      </c>
      <c r="L1800" s="14" t="s">
        <v>85</v>
      </c>
      <c r="M1800" s="23">
        <v>0.8</v>
      </c>
      <c r="N1800" s="16">
        <v>323</v>
      </c>
      <c r="O1800" s="16">
        <v>295</v>
      </c>
      <c r="P1800" s="16">
        <v>5</v>
      </c>
      <c r="Q1800" s="16">
        <v>425</v>
      </c>
      <c r="R1800" s="16">
        <v>5</v>
      </c>
      <c r="S1800" s="14" t="s">
        <v>86</v>
      </c>
      <c r="T1800" s="16">
        <v>60496</v>
      </c>
      <c r="U1800" s="16">
        <v>0</v>
      </c>
      <c r="V1800" s="18">
        <v>38175866</v>
      </c>
      <c r="W1800" s="18">
        <v>1709158</v>
      </c>
      <c r="X1800" s="18">
        <v>1029829</v>
      </c>
      <c r="Y1800" s="18">
        <v>0</v>
      </c>
      <c r="Z1800" s="18">
        <v>0</v>
      </c>
      <c r="AA1800" s="18">
        <v>0</v>
      </c>
      <c r="AB1800" s="18">
        <v>10816</v>
      </c>
      <c r="AC1800" s="23">
        <v>0.01</v>
      </c>
      <c r="AD1800" s="14" t="str">
        <f>IF(E1800=113,"Linn","Iowa ex-Linn")</f>
        <v>Iowa ex-Linn</v>
      </c>
      <c r="AE1800" s="23">
        <f>IFERROR(AB1800/W1800,"N/M")</f>
        <v>0.006328262220344755</v>
      </c>
      <c r="AF1800" s="14" t="str">
        <f>B1800&amp;"|"&amp;TEXT(E1800,"000")&amp;"|"&amp;TEXT(M1800,"0.0000")</f>
        <v>2017|165|0.8000</v>
      </c>
      <c r="AG1800" s="22" t="str">
        <f>IF(AND(B1800&gt;=2015,B1800&lt;=2024,C1800=19,G1800=41,I1800=2,K1800="A",L1800="RBUP",M1800&gt;=0.5,M1800&lt;=0.85),"IN","OUT")</f>
        <v>IN</v>
      </c>
    </row>
    <row r="1801" spans="1:33">
      <c r="A1801" s="14" t="s">
        <v>187</v>
      </c>
      <c r="B1801" s="16">
        <v>2017</v>
      </c>
      <c r="C1801" s="16">
        <v>19</v>
      </c>
      <c r="D1801" s="14" t="s">
        <v>80</v>
      </c>
      <c r="E1801" s="16">
        <v>165</v>
      </c>
      <c r="F1801" s="14" t="s">
        <v>168</v>
      </c>
      <c r="G1801" s="16">
        <v>41</v>
      </c>
      <c r="H1801" s="14" t="s">
        <v>186</v>
      </c>
      <c r="I1801" s="16">
        <v>2</v>
      </c>
      <c r="J1801" s="14" t="s">
        <v>83</v>
      </c>
      <c r="K1801" s="14" t="s">
        <v>84</v>
      </c>
      <c r="L1801" s="14" t="s">
        <v>85</v>
      </c>
      <c r="M1801" s="23">
        <v>0.85</v>
      </c>
      <c r="N1801" s="16">
        <v>449</v>
      </c>
      <c r="O1801" s="16">
        <v>404</v>
      </c>
      <c r="P1801" s="16">
        <v>29</v>
      </c>
      <c r="Q1801" s="16">
        <v>621</v>
      </c>
      <c r="R1801" s="16">
        <v>33</v>
      </c>
      <c r="S1801" s="14" t="s">
        <v>86</v>
      </c>
      <c r="T1801" s="16">
        <v>84301</v>
      </c>
      <c r="U1801" s="16">
        <v>0</v>
      </c>
      <c r="V1801" s="18">
        <v>56392607</v>
      </c>
      <c r="W1801" s="18">
        <v>3271995</v>
      </c>
      <c r="X1801" s="18">
        <v>1524276</v>
      </c>
      <c r="Y1801" s="18">
        <v>0</v>
      </c>
      <c r="Z1801" s="18">
        <v>0</v>
      </c>
      <c r="AA1801" s="18">
        <v>0</v>
      </c>
      <c r="AB1801" s="18">
        <v>255854</v>
      </c>
      <c r="AC1801" s="23">
        <v>0.08</v>
      </c>
      <c r="AD1801" s="14" t="str">
        <f>IF(E1801=113,"Linn","Iowa ex-Linn")</f>
        <v>Iowa ex-Linn</v>
      </c>
      <c r="AE1801" s="23">
        <f>IFERROR(AB1801/W1801,"N/M")</f>
        <v>0.07819510726636196</v>
      </c>
      <c r="AF1801" s="14" t="str">
        <f>B1801&amp;"|"&amp;TEXT(E1801,"000")&amp;"|"&amp;TEXT(M1801,"0.0000")</f>
        <v>2017|165|0.8500</v>
      </c>
      <c r="AG1801" s="22" t="str">
        <f>IF(AND(B1801&gt;=2015,B1801&lt;=2024,C1801=19,G1801=41,I1801=2,K1801="A",L1801="RBUP",M1801&gt;=0.5,M1801&lt;=0.85),"IN","OUT")</f>
        <v>IN</v>
      </c>
    </row>
    <row r="1802" spans="1:33">
      <c r="A1802" s="14" t="s">
        <v>187</v>
      </c>
      <c r="B1802" s="16">
        <v>2017</v>
      </c>
      <c r="C1802" s="16">
        <v>19</v>
      </c>
      <c r="D1802" s="14" t="s">
        <v>80</v>
      </c>
      <c r="E1802" s="16">
        <v>167</v>
      </c>
      <c r="F1802" s="14" t="s">
        <v>169</v>
      </c>
      <c r="G1802" s="16">
        <v>41</v>
      </c>
      <c r="H1802" s="14" t="s">
        <v>186</v>
      </c>
      <c r="I1802" s="16">
        <v>2</v>
      </c>
      <c r="J1802" s="14" t="s">
        <v>83</v>
      </c>
      <c r="K1802" s="14" t="s">
        <v>84</v>
      </c>
      <c r="L1802" s="14" t="s">
        <v>85</v>
      </c>
      <c r="M1802" s="23">
        <v>0.5</v>
      </c>
      <c r="N1802" s="16">
        <v>2</v>
      </c>
      <c r="O1802" s="16">
        <v>1</v>
      </c>
      <c r="P1802" s="16">
        <v>0</v>
      </c>
      <c r="Q1802" s="16">
        <v>3</v>
      </c>
      <c r="R1802" s="16">
        <v>0</v>
      </c>
      <c r="S1802" s="14" t="s">
        <v>86</v>
      </c>
      <c r="T1802" s="16">
        <v>165</v>
      </c>
      <c r="U1802" s="16">
        <v>0</v>
      </c>
      <c r="V1802" s="18">
        <v>69759</v>
      </c>
      <c r="W1802" s="18">
        <v>822</v>
      </c>
      <c r="X1802" s="18">
        <v>550</v>
      </c>
      <c r="Y1802" s="18">
        <v>0</v>
      </c>
      <c r="Z1802" s="18">
        <v>0</v>
      </c>
      <c r="AA1802" s="18">
        <v>0</v>
      </c>
      <c r="AB1802" s="18">
        <v>0</v>
      </c>
      <c r="AC1802" s="23">
        <v>0</v>
      </c>
      <c r="AD1802" s="14" t="str">
        <f>IF(E1802=113,"Linn","Iowa ex-Linn")</f>
        <v>Iowa ex-Linn</v>
      </c>
      <c r="AE1802" s="23">
        <f>IFERROR(AB1802/W1802,"N/M")</f>
        <v>0.0</v>
      </c>
      <c r="AF1802" s="14" t="str">
        <f>B1802&amp;"|"&amp;TEXT(E1802,"000")&amp;"|"&amp;TEXT(M1802,"0.0000")</f>
        <v>2017|167|0.5000</v>
      </c>
      <c r="AG1802" s="22" t="str">
        <f>IF(AND(B1802&gt;=2015,B1802&lt;=2024,C1802=19,G1802=41,I1802=2,K1802="A",L1802="RBUP",M1802&gt;=0.5,M1802&lt;=0.85),"IN","OUT")</f>
        <v>IN</v>
      </c>
    </row>
    <row r="1803" spans="1:33">
      <c r="A1803" s="14" t="s">
        <v>187</v>
      </c>
      <c r="B1803" s="16">
        <v>2017</v>
      </c>
      <c r="C1803" s="16">
        <v>19</v>
      </c>
      <c r="D1803" s="14" t="s">
        <v>80</v>
      </c>
      <c r="E1803" s="16">
        <v>167</v>
      </c>
      <c r="F1803" s="14" t="s">
        <v>169</v>
      </c>
      <c r="G1803" s="16">
        <v>41</v>
      </c>
      <c r="H1803" s="14" t="s">
        <v>186</v>
      </c>
      <c r="I1803" s="16">
        <v>2</v>
      </c>
      <c r="J1803" s="14" t="s">
        <v>83</v>
      </c>
      <c r="K1803" s="14" t="s">
        <v>84</v>
      </c>
      <c r="L1803" s="14" t="s">
        <v>85</v>
      </c>
      <c r="M1803" s="23">
        <v>0.6</v>
      </c>
      <c r="N1803" s="16">
        <v>4</v>
      </c>
      <c r="O1803" s="16">
        <v>4</v>
      </c>
      <c r="P1803" s="16">
        <v>0</v>
      </c>
      <c r="Q1803" s="16">
        <v>6</v>
      </c>
      <c r="R1803" s="16">
        <v>0</v>
      </c>
      <c r="S1803" s="14" t="s">
        <v>86</v>
      </c>
      <c r="T1803" s="16">
        <v>274</v>
      </c>
      <c r="U1803" s="16">
        <v>0</v>
      </c>
      <c r="V1803" s="18">
        <v>123287</v>
      </c>
      <c r="W1803" s="18">
        <v>2249</v>
      </c>
      <c r="X1803" s="18">
        <v>1438</v>
      </c>
      <c r="Y1803" s="18">
        <v>0</v>
      </c>
      <c r="Z1803" s="18">
        <v>0</v>
      </c>
      <c r="AA1803" s="18">
        <v>0</v>
      </c>
      <c r="AB1803" s="18">
        <v>0</v>
      </c>
      <c r="AC1803" s="23">
        <v>0</v>
      </c>
      <c r="AD1803" s="14" t="str">
        <f>IF(E1803=113,"Linn","Iowa ex-Linn")</f>
        <v>Iowa ex-Linn</v>
      </c>
      <c r="AE1803" s="23">
        <f>IFERROR(AB1803/W1803,"N/M")</f>
        <v>0.0</v>
      </c>
      <c r="AF1803" s="14" t="str">
        <f>B1803&amp;"|"&amp;TEXT(E1803,"000")&amp;"|"&amp;TEXT(M1803,"0.0000")</f>
        <v>2017|167|0.6000</v>
      </c>
      <c r="AG1803" s="22" t="str">
        <f>IF(AND(B1803&gt;=2015,B1803&lt;=2024,C1803=19,G1803=41,I1803=2,K1803="A",L1803="RBUP",M1803&gt;=0.5,M1803&lt;=0.85),"IN","OUT")</f>
        <v>IN</v>
      </c>
    </row>
    <row r="1804" spans="1:33">
      <c r="A1804" s="14" t="s">
        <v>187</v>
      </c>
      <c r="B1804" s="16">
        <v>2017</v>
      </c>
      <c r="C1804" s="16">
        <v>19</v>
      </c>
      <c r="D1804" s="14" t="s">
        <v>80</v>
      </c>
      <c r="E1804" s="16">
        <v>167</v>
      </c>
      <c r="F1804" s="14" t="s">
        <v>169</v>
      </c>
      <c r="G1804" s="16">
        <v>41</v>
      </c>
      <c r="H1804" s="14" t="s">
        <v>186</v>
      </c>
      <c r="I1804" s="16">
        <v>2</v>
      </c>
      <c r="J1804" s="14" t="s">
        <v>83</v>
      </c>
      <c r="K1804" s="14" t="s">
        <v>84</v>
      </c>
      <c r="L1804" s="14" t="s">
        <v>85</v>
      </c>
      <c r="M1804" s="23">
        <v>0.65</v>
      </c>
      <c r="N1804" s="16">
        <v>38</v>
      </c>
      <c r="O1804" s="16">
        <v>35</v>
      </c>
      <c r="P1804" s="16">
        <v>1</v>
      </c>
      <c r="Q1804" s="16">
        <v>52</v>
      </c>
      <c r="R1804" s="16">
        <v>1</v>
      </c>
      <c r="S1804" s="14" t="s">
        <v>86</v>
      </c>
      <c r="T1804" s="16">
        <v>3257</v>
      </c>
      <c r="U1804" s="16">
        <v>0</v>
      </c>
      <c r="V1804" s="18">
        <v>1750969</v>
      </c>
      <c r="W1804" s="18">
        <v>38554</v>
      </c>
      <c r="X1804" s="18">
        <v>24951</v>
      </c>
      <c r="Y1804" s="18">
        <v>0</v>
      </c>
      <c r="Z1804" s="18">
        <v>0</v>
      </c>
      <c r="AA1804" s="18">
        <v>0</v>
      </c>
      <c r="AB1804" s="18">
        <v>1093</v>
      </c>
      <c r="AC1804" s="23">
        <v>0.03</v>
      </c>
      <c r="AD1804" s="14" t="str">
        <f>IF(E1804=113,"Linn","Iowa ex-Linn")</f>
        <v>Iowa ex-Linn</v>
      </c>
      <c r="AE1804" s="23">
        <f>IFERROR(AB1804/W1804,"N/M")</f>
        <v>0.028349846967889194</v>
      </c>
      <c r="AF1804" s="14" t="str">
        <f>B1804&amp;"|"&amp;TEXT(E1804,"000")&amp;"|"&amp;TEXT(M1804,"0.0000")</f>
        <v>2017|167|0.6500</v>
      </c>
      <c r="AG1804" s="22" t="str">
        <f>IF(AND(B1804&gt;=2015,B1804&lt;=2024,C1804=19,G1804=41,I1804=2,K1804="A",L1804="RBUP",M1804&gt;=0.5,M1804&lt;=0.85),"IN","OUT")</f>
        <v>IN</v>
      </c>
    </row>
    <row r="1805" spans="1:33">
      <c r="A1805" s="14" t="s">
        <v>187</v>
      </c>
      <c r="B1805" s="16">
        <v>2017</v>
      </c>
      <c r="C1805" s="16">
        <v>19</v>
      </c>
      <c r="D1805" s="14" t="s">
        <v>80</v>
      </c>
      <c r="E1805" s="16">
        <v>167</v>
      </c>
      <c r="F1805" s="14" t="s">
        <v>169</v>
      </c>
      <c r="G1805" s="16">
        <v>41</v>
      </c>
      <c r="H1805" s="14" t="s">
        <v>186</v>
      </c>
      <c r="I1805" s="16">
        <v>2</v>
      </c>
      <c r="J1805" s="14" t="s">
        <v>83</v>
      </c>
      <c r="K1805" s="14" t="s">
        <v>84</v>
      </c>
      <c r="L1805" s="14" t="s">
        <v>85</v>
      </c>
      <c r="M1805" s="23">
        <v>0.7</v>
      </c>
      <c r="N1805" s="16">
        <v>92</v>
      </c>
      <c r="O1805" s="16">
        <v>84</v>
      </c>
      <c r="P1805" s="16">
        <v>1</v>
      </c>
      <c r="Q1805" s="16">
        <v>140</v>
      </c>
      <c r="R1805" s="16">
        <v>1</v>
      </c>
      <c r="S1805" s="14" t="s">
        <v>86</v>
      </c>
      <c r="T1805" s="16">
        <v>15945</v>
      </c>
      <c r="U1805" s="16">
        <v>0</v>
      </c>
      <c r="V1805" s="18">
        <v>9514126</v>
      </c>
      <c r="W1805" s="18">
        <v>306512</v>
      </c>
      <c r="X1805" s="18">
        <v>209293</v>
      </c>
      <c r="Y1805" s="18">
        <v>0</v>
      </c>
      <c r="Z1805" s="18">
        <v>0</v>
      </c>
      <c r="AA1805" s="18">
        <v>0</v>
      </c>
      <c r="AB1805" s="18">
        <v>969</v>
      </c>
      <c r="AC1805" s="23">
        <v>0</v>
      </c>
      <c r="AD1805" s="14" t="str">
        <f>IF(E1805=113,"Linn","Iowa ex-Linn")</f>
        <v>Iowa ex-Linn</v>
      </c>
      <c r="AE1805" s="23">
        <f>IFERROR(AB1805/W1805,"N/M")</f>
        <v>0.0031613770423343946</v>
      </c>
      <c r="AF1805" s="14" t="str">
        <f>B1805&amp;"|"&amp;TEXT(E1805,"000")&amp;"|"&amp;TEXT(M1805,"0.0000")</f>
        <v>2017|167|0.7000</v>
      </c>
      <c r="AG1805" s="22" t="str">
        <f>IF(AND(B1805&gt;=2015,B1805&lt;=2024,C1805=19,G1805=41,I1805=2,K1805="A",L1805="RBUP",M1805&gt;=0.5,M1805&lt;=0.85),"IN","OUT")</f>
        <v>IN</v>
      </c>
    </row>
    <row r="1806" spans="1:33">
      <c r="A1806" s="14" t="s">
        <v>187</v>
      </c>
      <c r="B1806" s="16">
        <v>2017</v>
      </c>
      <c r="C1806" s="16">
        <v>19</v>
      </c>
      <c r="D1806" s="14" t="s">
        <v>80</v>
      </c>
      <c r="E1806" s="16">
        <v>167</v>
      </c>
      <c r="F1806" s="14" t="s">
        <v>169</v>
      </c>
      <c r="G1806" s="16">
        <v>41</v>
      </c>
      <c r="H1806" s="14" t="s">
        <v>186</v>
      </c>
      <c r="I1806" s="16">
        <v>2</v>
      </c>
      <c r="J1806" s="14" t="s">
        <v>83</v>
      </c>
      <c r="K1806" s="14" t="s">
        <v>84</v>
      </c>
      <c r="L1806" s="14" t="s">
        <v>85</v>
      </c>
      <c r="M1806" s="23">
        <v>0.75</v>
      </c>
      <c r="N1806" s="16">
        <v>301</v>
      </c>
      <c r="O1806" s="16">
        <v>267</v>
      </c>
      <c r="P1806" s="16">
        <v>18</v>
      </c>
      <c r="Q1806" s="16">
        <v>400</v>
      </c>
      <c r="R1806" s="16">
        <v>22</v>
      </c>
      <c r="S1806" s="14" t="s">
        <v>86</v>
      </c>
      <c r="T1806" s="16">
        <v>43935</v>
      </c>
      <c r="U1806" s="16">
        <v>0</v>
      </c>
      <c r="V1806" s="18">
        <v>27058708</v>
      </c>
      <c r="W1806" s="18">
        <v>1180133</v>
      </c>
      <c r="X1806" s="18">
        <v>765981</v>
      </c>
      <c r="Y1806" s="18">
        <v>0</v>
      </c>
      <c r="Z1806" s="18">
        <v>0</v>
      </c>
      <c r="AA1806" s="18">
        <v>0</v>
      </c>
      <c r="AB1806" s="18">
        <v>79427</v>
      </c>
      <c r="AC1806" s="23">
        <v>0.07000000000000001</v>
      </c>
      <c r="AD1806" s="14" t="str">
        <f>IF(E1806=113,"Linn","Iowa ex-Linn")</f>
        <v>Iowa ex-Linn</v>
      </c>
      <c r="AE1806" s="23">
        <f>IFERROR(AB1806/W1806,"N/M")</f>
        <v>0.06730343105395747</v>
      </c>
      <c r="AF1806" s="14" t="str">
        <f>B1806&amp;"|"&amp;TEXT(E1806,"000")&amp;"|"&amp;TEXT(M1806,"0.0000")</f>
        <v>2017|167|0.7500</v>
      </c>
      <c r="AG1806" s="22" t="str">
        <f>IF(AND(B1806&gt;=2015,B1806&lt;=2024,C1806=19,G1806=41,I1806=2,K1806="A",L1806="RBUP",M1806&gt;=0.5,M1806&lt;=0.85),"IN","OUT")</f>
        <v>IN</v>
      </c>
    </row>
    <row r="1807" spans="1:33">
      <c r="A1807" s="14" t="s">
        <v>187</v>
      </c>
      <c r="B1807" s="16">
        <v>2017</v>
      </c>
      <c r="C1807" s="16">
        <v>19</v>
      </c>
      <c r="D1807" s="14" t="s">
        <v>80</v>
      </c>
      <c r="E1807" s="16">
        <v>167</v>
      </c>
      <c r="F1807" s="14" t="s">
        <v>169</v>
      </c>
      <c r="G1807" s="16">
        <v>41</v>
      </c>
      <c r="H1807" s="14" t="s">
        <v>186</v>
      </c>
      <c r="I1807" s="16">
        <v>2</v>
      </c>
      <c r="J1807" s="14" t="s">
        <v>83</v>
      </c>
      <c r="K1807" s="14" t="s">
        <v>84</v>
      </c>
      <c r="L1807" s="14" t="s">
        <v>85</v>
      </c>
      <c r="M1807" s="23">
        <v>0.8</v>
      </c>
      <c r="N1807" s="16">
        <v>526</v>
      </c>
      <c r="O1807" s="16">
        <v>454</v>
      </c>
      <c r="P1807" s="16">
        <v>29</v>
      </c>
      <c r="Q1807" s="16">
        <v>700</v>
      </c>
      <c r="R1807" s="16">
        <v>39</v>
      </c>
      <c r="S1807" s="14" t="s">
        <v>86</v>
      </c>
      <c r="T1807" s="16">
        <v>92715</v>
      </c>
      <c r="U1807" s="16">
        <v>0</v>
      </c>
      <c r="V1807" s="18">
        <v>61816031</v>
      </c>
      <c r="W1807" s="18">
        <v>3471599</v>
      </c>
      <c r="X1807" s="18">
        <v>2047876</v>
      </c>
      <c r="Y1807" s="18">
        <v>0</v>
      </c>
      <c r="Z1807" s="18">
        <v>0</v>
      </c>
      <c r="AA1807" s="18">
        <v>0</v>
      </c>
      <c r="AB1807" s="18">
        <v>414558</v>
      </c>
      <c r="AC1807" s="23">
        <v>0.12</v>
      </c>
      <c r="AD1807" s="14" t="str">
        <f>IF(E1807=113,"Linn","Iowa ex-Linn")</f>
        <v>Iowa ex-Linn</v>
      </c>
      <c r="AE1807" s="23">
        <f>IFERROR(AB1807/W1807,"N/M")</f>
        <v>0.11941413740469449</v>
      </c>
      <c r="AF1807" s="14" t="str">
        <f>B1807&amp;"|"&amp;TEXT(E1807,"000")&amp;"|"&amp;TEXT(M1807,"0.0000")</f>
        <v>2017|167|0.8000</v>
      </c>
      <c r="AG1807" s="22" t="str">
        <f>IF(AND(B1807&gt;=2015,B1807&lt;=2024,C1807=19,G1807=41,I1807=2,K1807="A",L1807="RBUP",M1807&gt;=0.5,M1807&lt;=0.85),"IN","OUT")</f>
        <v>IN</v>
      </c>
    </row>
    <row r="1808" spans="1:33">
      <c r="A1808" s="14" t="s">
        <v>187</v>
      </c>
      <c r="B1808" s="16">
        <v>2017</v>
      </c>
      <c r="C1808" s="16">
        <v>19</v>
      </c>
      <c r="D1808" s="14" t="s">
        <v>80</v>
      </c>
      <c r="E1808" s="16">
        <v>167</v>
      </c>
      <c r="F1808" s="14" t="s">
        <v>169</v>
      </c>
      <c r="G1808" s="16">
        <v>41</v>
      </c>
      <c r="H1808" s="14" t="s">
        <v>186</v>
      </c>
      <c r="I1808" s="16">
        <v>2</v>
      </c>
      <c r="J1808" s="14" t="s">
        <v>83</v>
      </c>
      <c r="K1808" s="14" t="s">
        <v>84</v>
      </c>
      <c r="L1808" s="14" t="s">
        <v>85</v>
      </c>
      <c r="M1808" s="23">
        <v>0.85</v>
      </c>
      <c r="N1808" s="16">
        <v>403</v>
      </c>
      <c r="O1808" s="16">
        <v>350</v>
      </c>
      <c r="P1808" s="16">
        <v>61</v>
      </c>
      <c r="Q1808" s="16">
        <v>616</v>
      </c>
      <c r="R1808" s="16">
        <v>80</v>
      </c>
      <c r="S1808" s="14" t="s">
        <v>86</v>
      </c>
      <c r="T1808" s="16">
        <v>62889</v>
      </c>
      <c r="U1808" s="16">
        <v>0</v>
      </c>
      <c r="V1808" s="18">
        <v>44562121</v>
      </c>
      <c r="W1808" s="18">
        <v>3106123</v>
      </c>
      <c r="X1808" s="18">
        <v>1398645</v>
      </c>
      <c r="Y1808" s="18">
        <v>0</v>
      </c>
      <c r="Z1808" s="18">
        <v>0</v>
      </c>
      <c r="AA1808" s="18">
        <v>0</v>
      </c>
      <c r="AB1808" s="18">
        <v>1029919</v>
      </c>
      <c r="AC1808" s="23">
        <v>0.33</v>
      </c>
      <c r="AD1808" s="14" t="str">
        <f>IF(E1808=113,"Linn","Iowa ex-Linn")</f>
        <v>Iowa ex-Linn</v>
      </c>
      <c r="AE1808" s="23">
        <f>IFERROR(AB1808/W1808,"N/M")</f>
        <v>0.331577017394353</v>
      </c>
      <c r="AF1808" s="14" t="str">
        <f>B1808&amp;"|"&amp;TEXT(E1808,"000")&amp;"|"&amp;TEXT(M1808,"0.0000")</f>
        <v>2017|167|0.8500</v>
      </c>
      <c r="AG1808" s="22" t="str">
        <f>IF(AND(B1808&gt;=2015,B1808&lt;=2024,C1808=19,G1808=41,I1808=2,K1808="A",L1808="RBUP",M1808&gt;=0.5,M1808&lt;=0.85),"IN","OUT")</f>
        <v>IN</v>
      </c>
    </row>
    <row r="1809" spans="1:33">
      <c r="A1809" s="14" t="s">
        <v>187</v>
      </c>
      <c r="B1809" s="16">
        <v>2017</v>
      </c>
      <c r="C1809" s="16">
        <v>19</v>
      </c>
      <c r="D1809" s="14" t="s">
        <v>80</v>
      </c>
      <c r="E1809" s="16">
        <v>169</v>
      </c>
      <c r="F1809" s="14" t="s">
        <v>170</v>
      </c>
      <c r="G1809" s="16">
        <v>41</v>
      </c>
      <c r="H1809" s="14" t="s">
        <v>186</v>
      </c>
      <c r="I1809" s="16">
        <v>2</v>
      </c>
      <c r="J1809" s="14" t="s">
        <v>83</v>
      </c>
      <c r="K1809" s="14" t="s">
        <v>84</v>
      </c>
      <c r="L1809" s="14" t="s">
        <v>85</v>
      </c>
      <c r="M1809" s="23">
        <v>0.5</v>
      </c>
      <c r="N1809" s="16">
        <v>1</v>
      </c>
      <c r="O1809" s="16">
        <v>1</v>
      </c>
      <c r="P1809" s="16">
        <v>0</v>
      </c>
      <c r="Q1809" s="16">
        <v>1</v>
      </c>
      <c r="R1809" s="16">
        <v>0</v>
      </c>
      <c r="S1809" s="14" t="s">
        <v>86</v>
      </c>
      <c r="T1809" s="16">
        <v>1008</v>
      </c>
      <c r="U1809" s="16">
        <v>0</v>
      </c>
      <c r="V1809" s="18">
        <v>400689</v>
      </c>
      <c r="W1809" s="18">
        <v>1293</v>
      </c>
      <c r="X1809" s="18">
        <v>1034</v>
      </c>
      <c r="Y1809" s="18">
        <v>0</v>
      </c>
      <c r="Z1809" s="18">
        <v>0</v>
      </c>
      <c r="AA1809" s="18">
        <v>0</v>
      </c>
      <c r="AB1809" s="18">
        <v>0</v>
      </c>
      <c r="AC1809" s="23">
        <v>0</v>
      </c>
      <c r="AD1809" s="14" t="str">
        <f>IF(E1809=113,"Linn","Iowa ex-Linn")</f>
        <v>Iowa ex-Linn</v>
      </c>
      <c r="AE1809" s="23">
        <f>IFERROR(AB1809/W1809,"N/M")</f>
        <v>0.0</v>
      </c>
      <c r="AF1809" s="14" t="str">
        <f>B1809&amp;"|"&amp;TEXT(E1809,"000")&amp;"|"&amp;TEXT(M1809,"0.0000")</f>
        <v>2017|169|0.5000</v>
      </c>
      <c r="AG1809" s="22" t="str">
        <f>IF(AND(B1809&gt;=2015,B1809&lt;=2024,C1809=19,G1809=41,I1809=2,K1809="A",L1809="RBUP",M1809&gt;=0.5,M1809&lt;=0.85),"IN","OUT")</f>
        <v>IN</v>
      </c>
    </row>
    <row r="1810" spans="1:33">
      <c r="A1810" s="14" t="s">
        <v>187</v>
      </c>
      <c r="B1810" s="16">
        <v>2017</v>
      </c>
      <c r="C1810" s="16">
        <v>19</v>
      </c>
      <c r="D1810" s="14" t="s">
        <v>80</v>
      </c>
      <c r="E1810" s="16">
        <v>169</v>
      </c>
      <c r="F1810" s="14" t="s">
        <v>170</v>
      </c>
      <c r="G1810" s="16">
        <v>41</v>
      </c>
      <c r="H1810" s="14" t="s">
        <v>186</v>
      </c>
      <c r="I1810" s="16">
        <v>2</v>
      </c>
      <c r="J1810" s="14" t="s">
        <v>83</v>
      </c>
      <c r="K1810" s="14" t="s">
        <v>84</v>
      </c>
      <c r="L1810" s="14" t="s">
        <v>85</v>
      </c>
      <c r="M1810" s="23">
        <v>0.65</v>
      </c>
      <c r="N1810" s="16">
        <v>3</v>
      </c>
      <c r="O1810" s="16">
        <v>2</v>
      </c>
      <c r="P1810" s="16">
        <v>0</v>
      </c>
      <c r="Q1810" s="16">
        <v>3</v>
      </c>
      <c r="R1810" s="16">
        <v>0</v>
      </c>
      <c r="S1810" s="14" t="s">
        <v>86</v>
      </c>
      <c r="T1810" s="16">
        <v>117</v>
      </c>
      <c r="U1810" s="16">
        <v>0</v>
      </c>
      <c r="V1810" s="18">
        <v>58064</v>
      </c>
      <c r="W1810" s="18">
        <v>908</v>
      </c>
      <c r="X1810" s="18">
        <v>535</v>
      </c>
      <c r="Y1810" s="18">
        <v>0</v>
      </c>
      <c r="Z1810" s="18">
        <v>0</v>
      </c>
      <c r="AA1810" s="18">
        <v>0</v>
      </c>
      <c r="AB1810" s="18">
        <v>0</v>
      </c>
      <c r="AC1810" s="23">
        <v>0</v>
      </c>
      <c r="AD1810" s="14" t="str">
        <f>IF(E1810=113,"Linn","Iowa ex-Linn")</f>
        <v>Iowa ex-Linn</v>
      </c>
      <c r="AE1810" s="23">
        <f>IFERROR(AB1810/W1810,"N/M")</f>
        <v>0.0</v>
      </c>
      <c r="AF1810" s="14" t="str">
        <f>B1810&amp;"|"&amp;TEXT(E1810,"000")&amp;"|"&amp;TEXT(M1810,"0.0000")</f>
        <v>2017|169|0.6500</v>
      </c>
      <c r="AG1810" s="22" t="str">
        <f>IF(AND(B1810&gt;=2015,B1810&lt;=2024,C1810=19,G1810=41,I1810=2,K1810="A",L1810="RBUP",M1810&gt;=0.5,M1810&lt;=0.85),"IN","OUT")</f>
        <v>IN</v>
      </c>
    </row>
    <row r="1811" spans="1:33">
      <c r="A1811" s="14" t="s">
        <v>187</v>
      </c>
      <c r="B1811" s="16">
        <v>2017</v>
      </c>
      <c r="C1811" s="16">
        <v>19</v>
      </c>
      <c r="D1811" s="14" t="s">
        <v>80</v>
      </c>
      <c r="E1811" s="16">
        <v>169</v>
      </c>
      <c r="F1811" s="14" t="s">
        <v>170</v>
      </c>
      <c r="G1811" s="16">
        <v>41</v>
      </c>
      <c r="H1811" s="14" t="s">
        <v>186</v>
      </c>
      <c r="I1811" s="16">
        <v>2</v>
      </c>
      <c r="J1811" s="14" t="s">
        <v>83</v>
      </c>
      <c r="K1811" s="14" t="s">
        <v>84</v>
      </c>
      <c r="L1811" s="14" t="s">
        <v>85</v>
      </c>
      <c r="M1811" s="23">
        <v>0.7</v>
      </c>
      <c r="N1811" s="16">
        <v>16</v>
      </c>
      <c r="O1811" s="16">
        <v>13</v>
      </c>
      <c r="P1811" s="16">
        <v>0</v>
      </c>
      <c r="Q1811" s="16">
        <v>31</v>
      </c>
      <c r="R1811" s="16">
        <v>0</v>
      </c>
      <c r="S1811" s="14" t="s">
        <v>86</v>
      </c>
      <c r="T1811" s="16">
        <v>1432</v>
      </c>
      <c r="U1811" s="16">
        <v>0</v>
      </c>
      <c r="V1811" s="18">
        <v>778501</v>
      </c>
      <c r="W1811" s="18">
        <v>18135</v>
      </c>
      <c r="X1811" s="18">
        <v>10984</v>
      </c>
      <c r="Y1811" s="18">
        <v>0</v>
      </c>
      <c r="Z1811" s="18">
        <v>0</v>
      </c>
      <c r="AA1811" s="18">
        <v>0</v>
      </c>
      <c r="AB1811" s="18">
        <v>0</v>
      </c>
      <c r="AC1811" s="23">
        <v>0</v>
      </c>
      <c r="AD1811" s="14" t="str">
        <f>IF(E1811=113,"Linn","Iowa ex-Linn")</f>
        <v>Iowa ex-Linn</v>
      </c>
      <c r="AE1811" s="23">
        <f>IFERROR(AB1811/W1811,"N/M")</f>
        <v>0.0</v>
      </c>
      <c r="AF1811" s="14" t="str">
        <f>B1811&amp;"|"&amp;TEXT(E1811,"000")&amp;"|"&amp;TEXT(M1811,"0.0000")</f>
        <v>2017|169|0.7000</v>
      </c>
      <c r="AG1811" s="22" t="str">
        <f>IF(AND(B1811&gt;=2015,B1811&lt;=2024,C1811=19,G1811=41,I1811=2,K1811="A",L1811="RBUP",M1811&gt;=0.5,M1811&lt;=0.85),"IN","OUT")</f>
        <v>IN</v>
      </c>
    </row>
    <row r="1812" spans="1:33">
      <c r="A1812" s="14" t="s">
        <v>187</v>
      </c>
      <c r="B1812" s="16">
        <v>2017</v>
      </c>
      <c r="C1812" s="16">
        <v>19</v>
      </c>
      <c r="D1812" s="14" t="s">
        <v>80</v>
      </c>
      <c r="E1812" s="16">
        <v>169</v>
      </c>
      <c r="F1812" s="14" t="s">
        <v>170</v>
      </c>
      <c r="G1812" s="16">
        <v>41</v>
      </c>
      <c r="H1812" s="14" t="s">
        <v>186</v>
      </c>
      <c r="I1812" s="16">
        <v>2</v>
      </c>
      <c r="J1812" s="14" t="s">
        <v>83</v>
      </c>
      <c r="K1812" s="14" t="s">
        <v>84</v>
      </c>
      <c r="L1812" s="14" t="s">
        <v>85</v>
      </c>
      <c r="M1812" s="23">
        <v>0.75</v>
      </c>
      <c r="N1812" s="16">
        <v>80</v>
      </c>
      <c r="O1812" s="16">
        <v>63</v>
      </c>
      <c r="P1812" s="16">
        <v>1</v>
      </c>
      <c r="Q1812" s="16">
        <v>101</v>
      </c>
      <c r="R1812" s="16">
        <v>1</v>
      </c>
      <c r="S1812" s="14" t="s">
        <v>86</v>
      </c>
      <c r="T1812" s="16">
        <v>5654</v>
      </c>
      <c r="U1812" s="16">
        <v>0</v>
      </c>
      <c r="V1812" s="18">
        <v>3030763</v>
      </c>
      <c r="W1812" s="18">
        <v>108459</v>
      </c>
      <c r="X1812" s="18">
        <v>64596</v>
      </c>
      <c r="Y1812" s="18">
        <v>0</v>
      </c>
      <c r="Z1812" s="18">
        <v>0</v>
      </c>
      <c r="AA1812" s="18">
        <v>0</v>
      </c>
      <c r="AB1812" s="18">
        <v>244</v>
      </c>
      <c r="AC1812" s="23">
        <v>0</v>
      </c>
      <c r="AD1812" s="14" t="str">
        <f>IF(E1812=113,"Linn","Iowa ex-Linn")</f>
        <v>Iowa ex-Linn</v>
      </c>
      <c r="AE1812" s="23">
        <f>IFERROR(AB1812/W1812,"N/M")</f>
        <v>0.0022496980425783016</v>
      </c>
      <c r="AF1812" s="14" t="str">
        <f>B1812&amp;"|"&amp;TEXT(E1812,"000")&amp;"|"&amp;TEXT(M1812,"0.0000")</f>
        <v>2017|169|0.7500</v>
      </c>
      <c r="AG1812" s="22" t="str">
        <f>IF(AND(B1812&gt;=2015,B1812&lt;=2024,C1812=19,G1812=41,I1812=2,K1812="A",L1812="RBUP",M1812&gt;=0.5,M1812&lt;=0.85),"IN","OUT")</f>
        <v>IN</v>
      </c>
    </row>
    <row r="1813" spans="1:33">
      <c r="A1813" s="14" t="s">
        <v>187</v>
      </c>
      <c r="B1813" s="16">
        <v>2017</v>
      </c>
      <c r="C1813" s="16">
        <v>19</v>
      </c>
      <c r="D1813" s="14" t="s">
        <v>80</v>
      </c>
      <c r="E1813" s="16">
        <v>169</v>
      </c>
      <c r="F1813" s="14" t="s">
        <v>170</v>
      </c>
      <c r="G1813" s="16">
        <v>41</v>
      </c>
      <c r="H1813" s="14" t="s">
        <v>186</v>
      </c>
      <c r="I1813" s="16">
        <v>2</v>
      </c>
      <c r="J1813" s="14" t="s">
        <v>83</v>
      </c>
      <c r="K1813" s="14" t="s">
        <v>84</v>
      </c>
      <c r="L1813" s="14" t="s">
        <v>85</v>
      </c>
      <c r="M1813" s="23">
        <v>0.8</v>
      </c>
      <c r="N1813" s="16">
        <v>338</v>
      </c>
      <c r="O1813" s="16">
        <v>259</v>
      </c>
      <c r="P1813" s="16">
        <v>9</v>
      </c>
      <c r="Q1813" s="16">
        <v>345</v>
      </c>
      <c r="R1813" s="16">
        <v>9</v>
      </c>
      <c r="S1813" s="14" t="s">
        <v>86</v>
      </c>
      <c r="T1813" s="16">
        <v>43072</v>
      </c>
      <c r="U1813" s="16">
        <v>0</v>
      </c>
      <c r="V1813" s="18">
        <v>25882719</v>
      </c>
      <c r="W1813" s="18">
        <v>1093242</v>
      </c>
      <c r="X1813" s="18">
        <v>647028</v>
      </c>
      <c r="Y1813" s="18">
        <v>0</v>
      </c>
      <c r="Z1813" s="18">
        <v>0</v>
      </c>
      <c r="AA1813" s="18">
        <v>0</v>
      </c>
      <c r="AB1813" s="18">
        <v>16429</v>
      </c>
      <c r="AC1813" s="23">
        <v>0.02</v>
      </c>
      <c r="AD1813" s="14" t="str">
        <f>IF(E1813=113,"Linn","Iowa ex-Linn")</f>
        <v>Iowa ex-Linn</v>
      </c>
      <c r="AE1813" s="23">
        <f>IFERROR(AB1813/W1813,"N/M")</f>
        <v>0.015027779759650653</v>
      </c>
      <c r="AF1813" s="14" t="str">
        <f>B1813&amp;"|"&amp;TEXT(E1813,"000")&amp;"|"&amp;TEXT(M1813,"0.0000")</f>
        <v>2017|169|0.8000</v>
      </c>
      <c r="AG1813" s="22" t="str">
        <f>IF(AND(B1813&gt;=2015,B1813&lt;=2024,C1813=19,G1813=41,I1813=2,K1813="A",L1813="RBUP",M1813&gt;=0.5,M1813&lt;=0.85),"IN","OUT")</f>
        <v>IN</v>
      </c>
    </row>
    <row r="1814" spans="1:33">
      <c r="A1814" s="14" t="s">
        <v>187</v>
      </c>
      <c r="B1814" s="16">
        <v>2017</v>
      </c>
      <c r="C1814" s="16">
        <v>19</v>
      </c>
      <c r="D1814" s="14" t="s">
        <v>80</v>
      </c>
      <c r="E1814" s="16">
        <v>169</v>
      </c>
      <c r="F1814" s="14" t="s">
        <v>170</v>
      </c>
      <c r="G1814" s="16">
        <v>41</v>
      </c>
      <c r="H1814" s="14" t="s">
        <v>186</v>
      </c>
      <c r="I1814" s="16">
        <v>2</v>
      </c>
      <c r="J1814" s="14" t="s">
        <v>83</v>
      </c>
      <c r="K1814" s="14" t="s">
        <v>84</v>
      </c>
      <c r="L1814" s="14" t="s">
        <v>85</v>
      </c>
      <c r="M1814" s="23">
        <v>0.85</v>
      </c>
      <c r="N1814" s="16">
        <v>481</v>
      </c>
      <c r="O1814" s="16">
        <v>409</v>
      </c>
      <c r="P1814" s="16">
        <v>37</v>
      </c>
      <c r="Q1814" s="16">
        <v>705</v>
      </c>
      <c r="R1814" s="16">
        <v>43</v>
      </c>
      <c r="S1814" s="14" t="s">
        <v>86</v>
      </c>
      <c r="T1814" s="16">
        <v>88597</v>
      </c>
      <c r="U1814" s="16">
        <v>0</v>
      </c>
      <c r="V1814" s="18">
        <v>56910976</v>
      </c>
      <c r="W1814" s="18">
        <v>2995907</v>
      </c>
      <c r="X1814" s="18">
        <v>1405786</v>
      </c>
      <c r="Y1814" s="18">
        <v>0</v>
      </c>
      <c r="Z1814" s="18">
        <v>0</v>
      </c>
      <c r="AA1814" s="18">
        <v>0</v>
      </c>
      <c r="AB1814" s="18">
        <v>217566</v>
      </c>
      <c r="AC1814" s="23">
        <v>0.07000000000000001</v>
      </c>
      <c r="AD1814" s="14" t="str">
        <f>IF(E1814=113,"Linn","Iowa ex-Linn")</f>
        <v>Iowa ex-Linn</v>
      </c>
      <c r="AE1814" s="23">
        <f>IFERROR(AB1814/W1814,"N/M")</f>
        <v>0.0726210793592725</v>
      </c>
      <c r="AF1814" s="14" t="str">
        <f>B1814&amp;"|"&amp;TEXT(E1814,"000")&amp;"|"&amp;TEXT(M1814,"0.0000")</f>
        <v>2017|169|0.8500</v>
      </c>
      <c r="AG1814" s="22" t="str">
        <f>IF(AND(B1814&gt;=2015,B1814&lt;=2024,C1814=19,G1814=41,I1814=2,K1814="A",L1814="RBUP",M1814&gt;=0.5,M1814&lt;=0.85),"IN","OUT")</f>
        <v>IN</v>
      </c>
    </row>
    <row r="1815" spans="1:33">
      <c r="A1815" s="14" t="s">
        <v>187</v>
      </c>
      <c r="B1815" s="16">
        <v>2017</v>
      </c>
      <c r="C1815" s="16">
        <v>19</v>
      </c>
      <c r="D1815" s="14" t="s">
        <v>80</v>
      </c>
      <c r="E1815" s="16">
        <v>171</v>
      </c>
      <c r="F1815" s="14" t="s">
        <v>171</v>
      </c>
      <c r="G1815" s="16">
        <v>41</v>
      </c>
      <c r="H1815" s="14" t="s">
        <v>186</v>
      </c>
      <c r="I1815" s="16">
        <v>2</v>
      </c>
      <c r="J1815" s="14" t="s">
        <v>83</v>
      </c>
      <c r="K1815" s="14" t="s">
        <v>84</v>
      </c>
      <c r="L1815" s="14" t="s">
        <v>85</v>
      </c>
      <c r="M1815" s="23">
        <v>0.5</v>
      </c>
      <c r="N1815" s="16">
        <v>2</v>
      </c>
      <c r="O1815" s="16">
        <v>2</v>
      </c>
      <c r="P1815" s="16">
        <v>0</v>
      </c>
      <c r="Q1815" s="16">
        <v>4</v>
      </c>
      <c r="R1815" s="16">
        <v>0</v>
      </c>
      <c r="S1815" s="14" t="s">
        <v>86</v>
      </c>
      <c r="T1815" s="16">
        <v>196</v>
      </c>
      <c r="U1815" s="16">
        <v>0</v>
      </c>
      <c r="V1815" s="18">
        <v>70584</v>
      </c>
      <c r="W1815" s="18">
        <v>788</v>
      </c>
      <c r="X1815" s="18">
        <v>528</v>
      </c>
      <c r="Y1815" s="18">
        <v>0</v>
      </c>
      <c r="Z1815" s="18">
        <v>0</v>
      </c>
      <c r="AA1815" s="18">
        <v>0</v>
      </c>
      <c r="AB1815" s="18">
        <v>0</v>
      </c>
      <c r="AC1815" s="23">
        <v>0</v>
      </c>
      <c r="AD1815" s="14" t="str">
        <f>IF(E1815=113,"Linn","Iowa ex-Linn")</f>
        <v>Iowa ex-Linn</v>
      </c>
      <c r="AE1815" s="23">
        <f>IFERROR(AB1815/W1815,"N/M")</f>
        <v>0.0</v>
      </c>
      <c r="AF1815" s="14" t="str">
        <f>B1815&amp;"|"&amp;TEXT(E1815,"000")&amp;"|"&amp;TEXT(M1815,"0.0000")</f>
        <v>2017|171|0.5000</v>
      </c>
      <c r="AG1815" s="22" t="str">
        <f>IF(AND(B1815&gt;=2015,B1815&lt;=2024,C1815=19,G1815=41,I1815=2,K1815="A",L1815="RBUP",M1815&gt;=0.5,M1815&lt;=0.85),"IN","OUT")</f>
        <v>IN</v>
      </c>
    </row>
    <row r="1816" spans="1:33">
      <c r="A1816" s="14" t="s">
        <v>187</v>
      </c>
      <c r="B1816" s="16">
        <v>2017</v>
      </c>
      <c r="C1816" s="16">
        <v>19</v>
      </c>
      <c r="D1816" s="14" t="s">
        <v>80</v>
      </c>
      <c r="E1816" s="16">
        <v>171</v>
      </c>
      <c r="F1816" s="14" t="s">
        <v>171</v>
      </c>
      <c r="G1816" s="16">
        <v>41</v>
      </c>
      <c r="H1816" s="14" t="s">
        <v>186</v>
      </c>
      <c r="I1816" s="16">
        <v>2</v>
      </c>
      <c r="J1816" s="14" t="s">
        <v>83</v>
      </c>
      <c r="K1816" s="14" t="s">
        <v>84</v>
      </c>
      <c r="L1816" s="14" t="s">
        <v>85</v>
      </c>
      <c r="M1816" s="23">
        <v>0.55</v>
      </c>
      <c r="N1816" s="16">
        <v>1</v>
      </c>
      <c r="O1816" s="16">
        <v>1</v>
      </c>
      <c r="P1816" s="16">
        <v>0</v>
      </c>
      <c r="Q1816" s="16">
        <v>2</v>
      </c>
      <c r="R1816" s="16">
        <v>0</v>
      </c>
      <c r="S1816" s="14" t="s">
        <v>86</v>
      </c>
      <c r="T1816" s="16">
        <v>52</v>
      </c>
      <c r="U1816" s="16">
        <v>0</v>
      </c>
      <c r="V1816" s="18">
        <v>21986</v>
      </c>
      <c r="W1816" s="18">
        <v>169</v>
      </c>
      <c r="X1816" s="18">
        <v>108</v>
      </c>
      <c r="Y1816" s="18">
        <v>0</v>
      </c>
      <c r="Z1816" s="18">
        <v>0</v>
      </c>
      <c r="AA1816" s="18">
        <v>0</v>
      </c>
      <c r="AB1816" s="18">
        <v>0</v>
      </c>
      <c r="AC1816" s="23">
        <v>0</v>
      </c>
      <c r="AD1816" s="14" t="str">
        <f>IF(E1816=113,"Linn","Iowa ex-Linn")</f>
        <v>Iowa ex-Linn</v>
      </c>
      <c r="AE1816" s="23">
        <f>IFERROR(AB1816/W1816,"N/M")</f>
        <v>0.0</v>
      </c>
      <c r="AF1816" s="14" t="str">
        <f>B1816&amp;"|"&amp;TEXT(E1816,"000")&amp;"|"&amp;TEXT(M1816,"0.0000")</f>
        <v>2017|171|0.5500</v>
      </c>
      <c r="AG1816" s="22" t="str">
        <f>IF(AND(B1816&gt;=2015,B1816&lt;=2024,C1816=19,G1816=41,I1816=2,K1816="A",L1816="RBUP",M1816&gt;=0.5,M1816&lt;=0.85),"IN","OUT")</f>
        <v>IN</v>
      </c>
    </row>
    <row r="1817" spans="1:33">
      <c r="A1817" s="14" t="s">
        <v>187</v>
      </c>
      <c r="B1817" s="16">
        <v>2017</v>
      </c>
      <c r="C1817" s="16">
        <v>19</v>
      </c>
      <c r="D1817" s="14" t="s">
        <v>80</v>
      </c>
      <c r="E1817" s="16">
        <v>171</v>
      </c>
      <c r="F1817" s="14" t="s">
        <v>171</v>
      </c>
      <c r="G1817" s="16">
        <v>41</v>
      </c>
      <c r="H1817" s="14" t="s">
        <v>186</v>
      </c>
      <c r="I1817" s="16">
        <v>2</v>
      </c>
      <c r="J1817" s="14" t="s">
        <v>83</v>
      </c>
      <c r="K1817" s="14" t="s">
        <v>84</v>
      </c>
      <c r="L1817" s="14" t="s">
        <v>85</v>
      </c>
      <c r="M1817" s="23">
        <v>0.6</v>
      </c>
      <c r="N1817" s="16">
        <v>1</v>
      </c>
      <c r="O1817" s="16">
        <v>0</v>
      </c>
      <c r="P1817" s="16">
        <v>0</v>
      </c>
      <c r="Q1817" s="16">
        <v>0</v>
      </c>
      <c r="R1817" s="16">
        <v>0</v>
      </c>
      <c r="S1817" s="14" t="s">
        <v>86</v>
      </c>
      <c r="T1817" s="16">
        <v>0</v>
      </c>
      <c r="U1817" s="16">
        <v>0</v>
      </c>
      <c r="V1817" s="18">
        <v>0</v>
      </c>
      <c r="W1817" s="18">
        <v>0</v>
      </c>
      <c r="X1817" s="18">
        <v>0</v>
      </c>
      <c r="Y1817" s="18">
        <v>0</v>
      </c>
      <c r="Z1817" s="18">
        <v>0</v>
      </c>
      <c r="AA1817" s="18">
        <v>0</v>
      </c>
      <c r="AB1817" s="18">
        <v>0</v>
      </c>
      <c r="AC1817" s="23">
        <v>0</v>
      </c>
      <c r="AD1817" s="14" t="str">
        <f>IF(E1817=113,"Linn","Iowa ex-Linn")</f>
        <v>Iowa ex-Linn</v>
      </c>
      <c r="AE1817" s="23" t="str">
        <f>IFERROR(AB1817/W1817,"N/M")</f>
        <v>N/M</v>
      </c>
      <c r="AF1817" s="14" t="str">
        <f>B1817&amp;"|"&amp;TEXT(E1817,"000")&amp;"|"&amp;TEXT(M1817,"0.0000")</f>
        <v>2017|171|0.6000</v>
      </c>
      <c r="AG1817" s="22" t="str">
        <f>IF(AND(B1817&gt;=2015,B1817&lt;=2024,C1817=19,G1817=41,I1817=2,K1817="A",L1817="RBUP",M1817&gt;=0.5,M1817&lt;=0.85),"IN","OUT")</f>
        <v>IN</v>
      </c>
    </row>
    <row r="1818" spans="1:33">
      <c r="A1818" s="14" t="s">
        <v>187</v>
      </c>
      <c r="B1818" s="16">
        <v>2017</v>
      </c>
      <c r="C1818" s="16">
        <v>19</v>
      </c>
      <c r="D1818" s="14" t="s">
        <v>80</v>
      </c>
      <c r="E1818" s="16">
        <v>171</v>
      </c>
      <c r="F1818" s="14" t="s">
        <v>171</v>
      </c>
      <c r="G1818" s="16">
        <v>41</v>
      </c>
      <c r="H1818" s="14" t="s">
        <v>186</v>
      </c>
      <c r="I1818" s="16">
        <v>2</v>
      </c>
      <c r="J1818" s="14" t="s">
        <v>83</v>
      </c>
      <c r="K1818" s="14" t="s">
        <v>84</v>
      </c>
      <c r="L1818" s="14" t="s">
        <v>85</v>
      </c>
      <c r="M1818" s="23">
        <v>0.65</v>
      </c>
      <c r="N1818" s="16">
        <v>6</v>
      </c>
      <c r="O1818" s="16">
        <v>6</v>
      </c>
      <c r="P1818" s="16">
        <v>0</v>
      </c>
      <c r="Q1818" s="16">
        <v>6</v>
      </c>
      <c r="R1818" s="16">
        <v>0</v>
      </c>
      <c r="S1818" s="14" t="s">
        <v>86</v>
      </c>
      <c r="T1818" s="16">
        <v>748</v>
      </c>
      <c r="U1818" s="16">
        <v>0</v>
      </c>
      <c r="V1818" s="18">
        <v>362048</v>
      </c>
      <c r="W1818" s="18">
        <v>4602</v>
      </c>
      <c r="X1818" s="18">
        <v>3175</v>
      </c>
      <c r="Y1818" s="18">
        <v>0</v>
      </c>
      <c r="Z1818" s="18">
        <v>0</v>
      </c>
      <c r="AA1818" s="18">
        <v>0</v>
      </c>
      <c r="AB1818" s="18">
        <v>0</v>
      </c>
      <c r="AC1818" s="23">
        <v>0</v>
      </c>
      <c r="AD1818" s="14" t="str">
        <f>IF(E1818=113,"Linn","Iowa ex-Linn")</f>
        <v>Iowa ex-Linn</v>
      </c>
      <c r="AE1818" s="23">
        <f>IFERROR(AB1818/W1818,"N/M")</f>
        <v>0.0</v>
      </c>
      <c r="AF1818" s="14" t="str">
        <f>B1818&amp;"|"&amp;TEXT(E1818,"000")&amp;"|"&amp;TEXT(M1818,"0.0000")</f>
        <v>2017|171|0.6500</v>
      </c>
      <c r="AG1818" s="22" t="str">
        <f>IF(AND(B1818&gt;=2015,B1818&lt;=2024,C1818=19,G1818=41,I1818=2,K1818="A",L1818="RBUP",M1818&gt;=0.5,M1818&lt;=0.85),"IN","OUT")</f>
        <v>IN</v>
      </c>
    </row>
    <row r="1819" spans="1:33">
      <c r="A1819" s="14" t="s">
        <v>187</v>
      </c>
      <c r="B1819" s="16">
        <v>2017</v>
      </c>
      <c r="C1819" s="16">
        <v>19</v>
      </c>
      <c r="D1819" s="14" t="s">
        <v>80</v>
      </c>
      <c r="E1819" s="16">
        <v>171</v>
      </c>
      <c r="F1819" s="14" t="s">
        <v>171</v>
      </c>
      <c r="G1819" s="16">
        <v>41</v>
      </c>
      <c r="H1819" s="14" t="s">
        <v>186</v>
      </c>
      <c r="I1819" s="16">
        <v>2</v>
      </c>
      <c r="J1819" s="14" t="s">
        <v>83</v>
      </c>
      <c r="K1819" s="14" t="s">
        <v>84</v>
      </c>
      <c r="L1819" s="14" t="s">
        <v>85</v>
      </c>
      <c r="M1819" s="23">
        <v>0.7</v>
      </c>
      <c r="N1819" s="16">
        <v>31</v>
      </c>
      <c r="O1819" s="16">
        <v>22</v>
      </c>
      <c r="P1819" s="16">
        <v>0</v>
      </c>
      <c r="Q1819" s="16">
        <v>28</v>
      </c>
      <c r="R1819" s="16">
        <v>0</v>
      </c>
      <c r="S1819" s="14" t="s">
        <v>86</v>
      </c>
      <c r="T1819" s="16">
        <v>2979</v>
      </c>
      <c r="U1819" s="16">
        <v>0</v>
      </c>
      <c r="V1819" s="18">
        <v>1656278</v>
      </c>
      <c r="W1819" s="18">
        <v>39461</v>
      </c>
      <c r="X1819" s="18">
        <v>26402</v>
      </c>
      <c r="Y1819" s="18">
        <v>0</v>
      </c>
      <c r="Z1819" s="18">
        <v>0</v>
      </c>
      <c r="AA1819" s="18">
        <v>0</v>
      </c>
      <c r="AB1819" s="18">
        <v>0</v>
      </c>
      <c r="AC1819" s="23">
        <v>0</v>
      </c>
      <c r="AD1819" s="14" t="str">
        <f>IF(E1819=113,"Linn","Iowa ex-Linn")</f>
        <v>Iowa ex-Linn</v>
      </c>
      <c r="AE1819" s="23">
        <f>IFERROR(AB1819/W1819,"N/M")</f>
        <v>0.0</v>
      </c>
      <c r="AF1819" s="14" t="str">
        <f>B1819&amp;"|"&amp;TEXT(E1819,"000")&amp;"|"&amp;TEXT(M1819,"0.0000")</f>
        <v>2017|171|0.7000</v>
      </c>
      <c r="AG1819" s="22" t="str">
        <f>IF(AND(B1819&gt;=2015,B1819&lt;=2024,C1819=19,G1819=41,I1819=2,K1819="A",L1819="RBUP",M1819&gt;=0.5,M1819&lt;=0.85),"IN","OUT")</f>
        <v>IN</v>
      </c>
    </row>
    <row r="1820" spans="1:33">
      <c r="A1820" s="14" t="s">
        <v>187</v>
      </c>
      <c r="B1820" s="16">
        <v>2017</v>
      </c>
      <c r="C1820" s="16">
        <v>19</v>
      </c>
      <c r="D1820" s="14" t="s">
        <v>80</v>
      </c>
      <c r="E1820" s="16">
        <v>171</v>
      </c>
      <c r="F1820" s="14" t="s">
        <v>171</v>
      </c>
      <c r="G1820" s="16">
        <v>41</v>
      </c>
      <c r="H1820" s="14" t="s">
        <v>186</v>
      </c>
      <c r="I1820" s="16">
        <v>2</v>
      </c>
      <c r="J1820" s="14" t="s">
        <v>83</v>
      </c>
      <c r="K1820" s="14" t="s">
        <v>84</v>
      </c>
      <c r="L1820" s="14" t="s">
        <v>85</v>
      </c>
      <c r="M1820" s="23">
        <v>0.75</v>
      </c>
      <c r="N1820" s="16">
        <v>111</v>
      </c>
      <c r="O1820" s="16">
        <v>85</v>
      </c>
      <c r="P1820" s="16">
        <v>2</v>
      </c>
      <c r="Q1820" s="16">
        <v>124</v>
      </c>
      <c r="R1820" s="16">
        <v>2</v>
      </c>
      <c r="S1820" s="14" t="s">
        <v>86</v>
      </c>
      <c r="T1820" s="16">
        <v>10718</v>
      </c>
      <c r="U1820" s="16">
        <v>0</v>
      </c>
      <c r="V1820" s="18">
        <v>6436265</v>
      </c>
      <c r="W1820" s="18">
        <v>202961</v>
      </c>
      <c r="X1820" s="18">
        <v>128399</v>
      </c>
      <c r="Y1820" s="18">
        <v>0</v>
      </c>
      <c r="Z1820" s="18">
        <v>0</v>
      </c>
      <c r="AA1820" s="18">
        <v>0</v>
      </c>
      <c r="AB1820" s="18">
        <v>3136</v>
      </c>
      <c r="AC1820" s="23">
        <v>0.02</v>
      </c>
      <c r="AD1820" s="14" t="str">
        <f>IF(E1820=113,"Linn","Iowa ex-Linn")</f>
        <v>Iowa ex-Linn</v>
      </c>
      <c r="AE1820" s="23">
        <f>IFERROR(AB1820/W1820,"N/M")</f>
        <v>0.015451244327727987</v>
      </c>
      <c r="AF1820" s="14" t="str">
        <f>B1820&amp;"|"&amp;TEXT(E1820,"000")&amp;"|"&amp;TEXT(M1820,"0.0000")</f>
        <v>2017|171|0.7500</v>
      </c>
      <c r="AG1820" s="22" t="str">
        <f>IF(AND(B1820&gt;=2015,B1820&lt;=2024,C1820=19,G1820=41,I1820=2,K1820="A",L1820="RBUP",M1820&gt;=0.5,M1820&lt;=0.85),"IN","OUT")</f>
        <v>IN</v>
      </c>
    </row>
    <row r="1821" spans="1:33">
      <c r="A1821" s="14" t="s">
        <v>187</v>
      </c>
      <c r="B1821" s="16">
        <v>2017</v>
      </c>
      <c r="C1821" s="16">
        <v>19</v>
      </c>
      <c r="D1821" s="14" t="s">
        <v>80</v>
      </c>
      <c r="E1821" s="16">
        <v>171</v>
      </c>
      <c r="F1821" s="14" t="s">
        <v>171</v>
      </c>
      <c r="G1821" s="16">
        <v>41</v>
      </c>
      <c r="H1821" s="14" t="s">
        <v>186</v>
      </c>
      <c r="I1821" s="16">
        <v>2</v>
      </c>
      <c r="J1821" s="14" t="s">
        <v>83</v>
      </c>
      <c r="K1821" s="14" t="s">
        <v>84</v>
      </c>
      <c r="L1821" s="14" t="s">
        <v>85</v>
      </c>
      <c r="M1821" s="23">
        <v>0.8</v>
      </c>
      <c r="N1821" s="16">
        <v>309</v>
      </c>
      <c r="O1821" s="16">
        <v>262</v>
      </c>
      <c r="P1821" s="16">
        <v>5</v>
      </c>
      <c r="Q1821" s="16">
        <v>383</v>
      </c>
      <c r="R1821" s="16">
        <v>5</v>
      </c>
      <c r="S1821" s="14" t="s">
        <v>86</v>
      </c>
      <c r="T1821" s="16">
        <v>45131</v>
      </c>
      <c r="U1821" s="16">
        <v>0</v>
      </c>
      <c r="V1821" s="18">
        <v>28250314</v>
      </c>
      <c r="W1821" s="18">
        <v>1316209</v>
      </c>
      <c r="X1821" s="18">
        <v>769976</v>
      </c>
      <c r="Y1821" s="18">
        <v>0</v>
      </c>
      <c r="Z1821" s="18">
        <v>0</v>
      </c>
      <c r="AA1821" s="18">
        <v>0</v>
      </c>
      <c r="AB1821" s="18">
        <v>10423</v>
      </c>
      <c r="AC1821" s="23">
        <v>0.01</v>
      </c>
      <c r="AD1821" s="14" t="str">
        <f>IF(E1821=113,"Linn","Iowa ex-Linn")</f>
        <v>Iowa ex-Linn</v>
      </c>
      <c r="AE1821" s="23">
        <f>IFERROR(AB1821/W1821,"N/M")</f>
        <v>0.007918955120349428</v>
      </c>
      <c r="AF1821" s="14" t="str">
        <f>B1821&amp;"|"&amp;TEXT(E1821,"000")&amp;"|"&amp;TEXT(M1821,"0.0000")</f>
        <v>2017|171|0.8000</v>
      </c>
      <c r="AG1821" s="22" t="str">
        <f>IF(AND(B1821&gt;=2015,B1821&lt;=2024,C1821=19,G1821=41,I1821=2,K1821="A",L1821="RBUP",M1821&gt;=0.5,M1821&lt;=0.85),"IN","OUT")</f>
        <v>IN</v>
      </c>
    </row>
    <row r="1822" spans="1:33">
      <c r="A1822" s="14" t="s">
        <v>187</v>
      </c>
      <c r="B1822" s="16">
        <v>2017</v>
      </c>
      <c r="C1822" s="16">
        <v>19</v>
      </c>
      <c r="D1822" s="14" t="s">
        <v>80</v>
      </c>
      <c r="E1822" s="16">
        <v>171</v>
      </c>
      <c r="F1822" s="14" t="s">
        <v>171</v>
      </c>
      <c r="G1822" s="16">
        <v>41</v>
      </c>
      <c r="H1822" s="14" t="s">
        <v>186</v>
      </c>
      <c r="I1822" s="16">
        <v>2</v>
      </c>
      <c r="J1822" s="14" t="s">
        <v>83</v>
      </c>
      <c r="K1822" s="14" t="s">
        <v>84</v>
      </c>
      <c r="L1822" s="14" t="s">
        <v>85</v>
      </c>
      <c r="M1822" s="23">
        <v>0.85</v>
      </c>
      <c r="N1822" s="16">
        <v>402</v>
      </c>
      <c r="O1822" s="16">
        <v>329</v>
      </c>
      <c r="P1822" s="16">
        <v>19</v>
      </c>
      <c r="Q1822" s="16">
        <v>505</v>
      </c>
      <c r="R1822" s="16">
        <v>28</v>
      </c>
      <c r="S1822" s="14" t="s">
        <v>86</v>
      </c>
      <c r="T1822" s="16">
        <v>76909</v>
      </c>
      <c r="U1822" s="16">
        <v>0</v>
      </c>
      <c r="V1822" s="18">
        <v>51571048</v>
      </c>
      <c r="W1822" s="18">
        <v>3039173</v>
      </c>
      <c r="X1822" s="18">
        <v>1477782</v>
      </c>
      <c r="Y1822" s="18">
        <v>0</v>
      </c>
      <c r="Z1822" s="18">
        <v>0</v>
      </c>
      <c r="AA1822" s="18">
        <v>0</v>
      </c>
      <c r="AB1822" s="18">
        <v>148023</v>
      </c>
      <c r="AC1822" s="23">
        <v>0.05</v>
      </c>
      <c r="AD1822" s="14" t="str">
        <f>IF(E1822=113,"Linn","Iowa ex-Linn")</f>
        <v>Iowa ex-Linn</v>
      </c>
      <c r="AE1822" s="23">
        <f>IFERROR(AB1822/W1822,"N/M")</f>
        <v>0.048705026005429766</v>
      </c>
      <c r="AF1822" s="14" t="str">
        <f>B1822&amp;"|"&amp;TEXT(E1822,"000")&amp;"|"&amp;TEXT(M1822,"0.0000")</f>
        <v>2017|171|0.8500</v>
      </c>
      <c r="AG1822" s="22" t="str">
        <f>IF(AND(B1822&gt;=2015,B1822&lt;=2024,C1822=19,G1822=41,I1822=2,K1822="A",L1822="RBUP",M1822&gt;=0.5,M1822&lt;=0.85),"IN","OUT")</f>
        <v>IN</v>
      </c>
    </row>
    <row r="1823" spans="1:33">
      <c r="A1823" s="14" t="s">
        <v>187</v>
      </c>
      <c r="B1823" s="16">
        <v>2017</v>
      </c>
      <c r="C1823" s="16">
        <v>19</v>
      </c>
      <c r="D1823" s="14" t="s">
        <v>80</v>
      </c>
      <c r="E1823" s="16">
        <v>173</v>
      </c>
      <c r="F1823" s="14" t="s">
        <v>172</v>
      </c>
      <c r="G1823" s="16">
        <v>41</v>
      </c>
      <c r="H1823" s="14" t="s">
        <v>186</v>
      </c>
      <c r="I1823" s="16">
        <v>2</v>
      </c>
      <c r="J1823" s="14" t="s">
        <v>83</v>
      </c>
      <c r="K1823" s="14" t="s">
        <v>84</v>
      </c>
      <c r="L1823" s="14" t="s">
        <v>85</v>
      </c>
      <c r="M1823" s="23">
        <v>0.5</v>
      </c>
      <c r="N1823" s="16">
        <v>1</v>
      </c>
      <c r="O1823" s="16">
        <v>0</v>
      </c>
      <c r="P1823" s="16">
        <v>0</v>
      </c>
      <c r="Q1823" s="16">
        <v>0</v>
      </c>
      <c r="R1823" s="16">
        <v>0</v>
      </c>
      <c r="S1823" s="14" t="s">
        <v>86</v>
      </c>
      <c r="T1823" s="16">
        <v>0</v>
      </c>
      <c r="U1823" s="16">
        <v>0</v>
      </c>
      <c r="V1823" s="18">
        <v>0</v>
      </c>
      <c r="W1823" s="18">
        <v>0</v>
      </c>
      <c r="X1823" s="18">
        <v>0</v>
      </c>
      <c r="Y1823" s="18">
        <v>0</v>
      </c>
      <c r="Z1823" s="18">
        <v>0</v>
      </c>
      <c r="AA1823" s="18">
        <v>0</v>
      </c>
      <c r="AB1823" s="18">
        <v>0</v>
      </c>
      <c r="AC1823" s="23">
        <v>0</v>
      </c>
      <c r="AD1823" s="14" t="str">
        <f>IF(E1823=113,"Linn","Iowa ex-Linn")</f>
        <v>Iowa ex-Linn</v>
      </c>
      <c r="AE1823" s="23" t="str">
        <f>IFERROR(AB1823/W1823,"N/M")</f>
        <v>N/M</v>
      </c>
      <c r="AF1823" s="14" t="str">
        <f>B1823&amp;"|"&amp;TEXT(E1823,"000")&amp;"|"&amp;TEXT(M1823,"0.0000")</f>
        <v>2017|173|0.5000</v>
      </c>
      <c r="AG1823" s="22" t="str">
        <f>IF(AND(B1823&gt;=2015,B1823&lt;=2024,C1823=19,G1823=41,I1823=2,K1823="A",L1823="RBUP",M1823&gt;=0.5,M1823&lt;=0.85),"IN","OUT")</f>
        <v>IN</v>
      </c>
    </row>
    <row r="1824" spans="1:33">
      <c r="A1824" s="14" t="s">
        <v>187</v>
      </c>
      <c r="B1824" s="16">
        <v>2017</v>
      </c>
      <c r="C1824" s="16">
        <v>19</v>
      </c>
      <c r="D1824" s="14" t="s">
        <v>80</v>
      </c>
      <c r="E1824" s="16">
        <v>173</v>
      </c>
      <c r="F1824" s="14" t="s">
        <v>172</v>
      </c>
      <c r="G1824" s="16">
        <v>41</v>
      </c>
      <c r="H1824" s="14" t="s">
        <v>186</v>
      </c>
      <c r="I1824" s="16">
        <v>2</v>
      </c>
      <c r="J1824" s="14" t="s">
        <v>83</v>
      </c>
      <c r="K1824" s="14" t="s">
        <v>84</v>
      </c>
      <c r="L1824" s="14" t="s">
        <v>85</v>
      </c>
      <c r="M1824" s="23">
        <v>0.55</v>
      </c>
      <c r="N1824" s="16">
        <v>2</v>
      </c>
      <c r="O1824" s="16">
        <v>2</v>
      </c>
      <c r="P1824" s="16">
        <v>0</v>
      </c>
      <c r="Q1824" s="16">
        <v>2</v>
      </c>
      <c r="R1824" s="16">
        <v>0</v>
      </c>
      <c r="S1824" s="14" t="s">
        <v>86</v>
      </c>
      <c r="T1824" s="16">
        <v>472</v>
      </c>
      <c r="U1824" s="16">
        <v>0</v>
      </c>
      <c r="V1824" s="18">
        <v>132384</v>
      </c>
      <c r="W1824" s="18">
        <v>3628</v>
      </c>
      <c r="X1824" s="18">
        <v>2902</v>
      </c>
      <c r="Y1824" s="18">
        <v>0</v>
      </c>
      <c r="Z1824" s="18">
        <v>0</v>
      </c>
      <c r="AA1824" s="18">
        <v>0</v>
      </c>
      <c r="AB1824" s="18">
        <v>0</v>
      </c>
      <c r="AC1824" s="23">
        <v>0</v>
      </c>
      <c r="AD1824" s="14" t="str">
        <f>IF(E1824=113,"Linn","Iowa ex-Linn")</f>
        <v>Iowa ex-Linn</v>
      </c>
      <c r="AE1824" s="23">
        <f>IFERROR(AB1824/W1824,"N/M")</f>
        <v>0.0</v>
      </c>
      <c r="AF1824" s="14" t="str">
        <f>B1824&amp;"|"&amp;TEXT(E1824,"000")&amp;"|"&amp;TEXT(M1824,"0.0000")</f>
        <v>2017|173|0.5500</v>
      </c>
      <c r="AG1824" s="22" t="str">
        <f>IF(AND(B1824&gt;=2015,B1824&lt;=2024,C1824=19,G1824=41,I1824=2,K1824="A",L1824="RBUP",M1824&gt;=0.5,M1824&lt;=0.85),"IN","OUT")</f>
        <v>IN</v>
      </c>
    </row>
    <row r="1825" spans="1:33">
      <c r="A1825" s="14" t="s">
        <v>187</v>
      </c>
      <c r="B1825" s="16">
        <v>2017</v>
      </c>
      <c r="C1825" s="16">
        <v>19</v>
      </c>
      <c r="D1825" s="14" t="s">
        <v>80</v>
      </c>
      <c r="E1825" s="16">
        <v>173</v>
      </c>
      <c r="F1825" s="14" t="s">
        <v>172</v>
      </c>
      <c r="G1825" s="16">
        <v>41</v>
      </c>
      <c r="H1825" s="14" t="s">
        <v>186</v>
      </c>
      <c r="I1825" s="16">
        <v>2</v>
      </c>
      <c r="J1825" s="14" t="s">
        <v>83</v>
      </c>
      <c r="K1825" s="14" t="s">
        <v>84</v>
      </c>
      <c r="L1825" s="14" t="s">
        <v>85</v>
      </c>
      <c r="M1825" s="23">
        <v>0.6</v>
      </c>
      <c r="N1825" s="16">
        <v>2</v>
      </c>
      <c r="O1825" s="16">
        <v>2</v>
      </c>
      <c r="P1825" s="16">
        <v>0</v>
      </c>
      <c r="Q1825" s="16">
        <v>3</v>
      </c>
      <c r="R1825" s="16">
        <v>0</v>
      </c>
      <c r="S1825" s="14" t="s">
        <v>86</v>
      </c>
      <c r="T1825" s="16">
        <v>213</v>
      </c>
      <c r="U1825" s="16">
        <v>0</v>
      </c>
      <c r="V1825" s="18">
        <v>81816</v>
      </c>
      <c r="W1825" s="18">
        <v>2271</v>
      </c>
      <c r="X1825" s="18">
        <v>1758</v>
      </c>
      <c r="Y1825" s="18">
        <v>0</v>
      </c>
      <c r="Z1825" s="18">
        <v>0</v>
      </c>
      <c r="AA1825" s="18">
        <v>0</v>
      </c>
      <c r="AB1825" s="18">
        <v>0</v>
      </c>
      <c r="AC1825" s="23">
        <v>0</v>
      </c>
      <c r="AD1825" s="14" t="str">
        <f>IF(E1825=113,"Linn","Iowa ex-Linn")</f>
        <v>Iowa ex-Linn</v>
      </c>
      <c r="AE1825" s="23">
        <f>IFERROR(AB1825/W1825,"N/M")</f>
        <v>0.0</v>
      </c>
      <c r="AF1825" s="14" t="str">
        <f>B1825&amp;"|"&amp;TEXT(E1825,"000")&amp;"|"&amp;TEXT(M1825,"0.0000")</f>
        <v>2017|173|0.6000</v>
      </c>
      <c r="AG1825" s="22" t="str">
        <f>IF(AND(B1825&gt;=2015,B1825&lt;=2024,C1825=19,G1825=41,I1825=2,K1825="A",L1825="RBUP",M1825&gt;=0.5,M1825&lt;=0.85),"IN","OUT")</f>
        <v>IN</v>
      </c>
    </row>
    <row r="1826" spans="1:33">
      <c r="A1826" s="14" t="s">
        <v>187</v>
      </c>
      <c r="B1826" s="16">
        <v>2017</v>
      </c>
      <c r="C1826" s="16">
        <v>19</v>
      </c>
      <c r="D1826" s="14" t="s">
        <v>80</v>
      </c>
      <c r="E1826" s="16">
        <v>173</v>
      </c>
      <c r="F1826" s="14" t="s">
        <v>172</v>
      </c>
      <c r="G1826" s="16">
        <v>41</v>
      </c>
      <c r="H1826" s="14" t="s">
        <v>186</v>
      </c>
      <c r="I1826" s="16">
        <v>2</v>
      </c>
      <c r="J1826" s="14" t="s">
        <v>83</v>
      </c>
      <c r="K1826" s="14" t="s">
        <v>84</v>
      </c>
      <c r="L1826" s="14" t="s">
        <v>85</v>
      </c>
      <c r="M1826" s="23">
        <v>0.65</v>
      </c>
      <c r="N1826" s="16">
        <v>14</v>
      </c>
      <c r="O1826" s="16">
        <v>10</v>
      </c>
      <c r="P1826" s="16">
        <v>0</v>
      </c>
      <c r="Q1826" s="16">
        <v>11</v>
      </c>
      <c r="R1826" s="16">
        <v>0</v>
      </c>
      <c r="S1826" s="14" t="s">
        <v>86</v>
      </c>
      <c r="T1826" s="16">
        <v>410</v>
      </c>
      <c r="U1826" s="16">
        <v>0</v>
      </c>
      <c r="V1826" s="18">
        <v>143572</v>
      </c>
      <c r="W1826" s="18">
        <v>6150</v>
      </c>
      <c r="X1826" s="18">
        <v>3627</v>
      </c>
      <c r="Y1826" s="18">
        <v>0</v>
      </c>
      <c r="Z1826" s="18">
        <v>0</v>
      </c>
      <c r="AA1826" s="18">
        <v>0</v>
      </c>
      <c r="AB1826" s="18">
        <v>0</v>
      </c>
      <c r="AC1826" s="23">
        <v>0</v>
      </c>
      <c r="AD1826" s="14" t="str">
        <f>IF(E1826=113,"Linn","Iowa ex-Linn")</f>
        <v>Iowa ex-Linn</v>
      </c>
      <c r="AE1826" s="23">
        <f>IFERROR(AB1826/W1826,"N/M")</f>
        <v>0.0</v>
      </c>
      <c r="AF1826" s="14" t="str">
        <f>B1826&amp;"|"&amp;TEXT(E1826,"000")&amp;"|"&amp;TEXT(M1826,"0.0000")</f>
        <v>2017|173|0.6500</v>
      </c>
      <c r="AG1826" s="22" t="str">
        <f>IF(AND(B1826&gt;=2015,B1826&lt;=2024,C1826=19,G1826=41,I1826=2,K1826="A",L1826="RBUP",M1826&gt;=0.5,M1826&lt;=0.85),"IN","OUT")</f>
        <v>IN</v>
      </c>
    </row>
    <row r="1827" spans="1:33">
      <c r="A1827" s="14" t="s">
        <v>187</v>
      </c>
      <c r="B1827" s="16">
        <v>2017</v>
      </c>
      <c r="C1827" s="16">
        <v>19</v>
      </c>
      <c r="D1827" s="14" t="s">
        <v>80</v>
      </c>
      <c r="E1827" s="16">
        <v>173</v>
      </c>
      <c r="F1827" s="14" t="s">
        <v>172</v>
      </c>
      <c r="G1827" s="16">
        <v>41</v>
      </c>
      <c r="H1827" s="14" t="s">
        <v>186</v>
      </c>
      <c r="I1827" s="16">
        <v>2</v>
      </c>
      <c r="J1827" s="14" t="s">
        <v>83</v>
      </c>
      <c r="K1827" s="14" t="s">
        <v>84</v>
      </c>
      <c r="L1827" s="14" t="s">
        <v>85</v>
      </c>
      <c r="M1827" s="23">
        <v>0.7</v>
      </c>
      <c r="N1827" s="16">
        <v>42</v>
      </c>
      <c r="O1827" s="16">
        <v>29</v>
      </c>
      <c r="P1827" s="16">
        <v>0</v>
      </c>
      <c r="Q1827" s="16">
        <v>39</v>
      </c>
      <c r="R1827" s="16">
        <v>0</v>
      </c>
      <c r="S1827" s="14" t="s">
        <v>86</v>
      </c>
      <c r="T1827" s="16">
        <v>3177</v>
      </c>
      <c r="U1827" s="16">
        <v>0</v>
      </c>
      <c r="V1827" s="18">
        <v>1356807</v>
      </c>
      <c r="W1827" s="18">
        <v>72981</v>
      </c>
      <c r="X1827" s="18">
        <v>49459</v>
      </c>
      <c r="Y1827" s="18">
        <v>0</v>
      </c>
      <c r="Z1827" s="18">
        <v>0</v>
      </c>
      <c r="AA1827" s="18">
        <v>0</v>
      </c>
      <c r="AB1827" s="18">
        <v>0</v>
      </c>
      <c r="AC1827" s="23">
        <v>0</v>
      </c>
      <c r="AD1827" s="14" t="str">
        <f>IF(E1827=113,"Linn","Iowa ex-Linn")</f>
        <v>Iowa ex-Linn</v>
      </c>
      <c r="AE1827" s="23">
        <f>IFERROR(AB1827/W1827,"N/M")</f>
        <v>0.0</v>
      </c>
      <c r="AF1827" s="14" t="str">
        <f>B1827&amp;"|"&amp;TEXT(E1827,"000")&amp;"|"&amp;TEXT(M1827,"0.0000")</f>
        <v>2017|173|0.7000</v>
      </c>
      <c r="AG1827" s="22" t="str">
        <f>IF(AND(B1827&gt;=2015,B1827&lt;=2024,C1827=19,G1827=41,I1827=2,K1827="A",L1827="RBUP",M1827&gt;=0.5,M1827&lt;=0.85),"IN","OUT")</f>
        <v>IN</v>
      </c>
    </row>
    <row r="1828" spans="1:33">
      <c r="A1828" s="14" t="s">
        <v>187</v>
      </c>
      <c r="B1828" s="16">
        <v>2017</v>
      </c>
      <c r="C1828" s="16">
        <v>19</v>
      </c>
      <c r="D1828" s="14" t="s">
        <v>80</v>
      </c>
      <c r="E1828" s="16">
        <v>173</v>
      </c>
      <c r="F1828" s="14" t="s">
        <v>172</v>
      </c>
      <c r="G1828" s="16">
        <v>41</v>
      </c>
      <c r="H1828" s="14" t="s">
        <v>186</v>
      </c>
      <c r="I1828" s="16">
        <v>2</v>
      </c>
      <c r="J1828" s="14" t="s">
        <v>83</v>
      </c>
      <c r="K1828" s="14" t="s">
        <v>84</v>
      </c>
      <c r="L1828" s="14" t="s">
        <v>85</v>
      </c>
      <c r="M1828" s="23">
        <v>0.75</v>
      </c>
      <c r="N1828" s="16">
        <v>150</v>
      </c>
      <c r="O1828" s="16">
        <v>107</v>
      </c>
      <c r="P1828" s="16">
        <v>5</v>
      </c>
      <c r="Q1828" s="16">
        <v>148</v>
      </c>
      <c r="R1828" s="16">
        <v>6</v>
      </c>
      <c r="S1828" s="14" t="s">
        <v>86</v>
      </c>
      <c r="T1828" s="16">
        <v>17666</v>
      </c>
      <c r="U1828" s="16">
        <v>0</v>
      </c>
      <c r="V1828" s="18">
        <v>8138941</v>
      </c>
      <c r="W1828" s="18">
        <v>543440</v>
      </c>
      <c r="X1828" s="18">
        <v>376036</v>
      </c>
      <c r="Y1828" s="18">
        <v>0</v>
      </c>
      <c r="Z1828" s="18">
        <v>0</v>
      </c>
      <c r="AA1828" s="18">
        <v>0</v>
      </c>
      <c r="AB1828" s="18">
        <v>33941</v>
      </c>
      <c r="AC1828" s="23">
        <v>0.06</v>
      </c>
      <c r="AD1828" s="14" t="str">
        <f>IF(E1828=113,"Linn","Iowa ex-Linn")</f>
        <v>Iowa ex-Linn</v>
      </c>
      <c r="AE1828" s="23">
        <f>IFERROR(AB1828/W1828,"N/M")</f>
        <v>0.06245583689091712</v>
      </c>
      <c r="AF1828" s="14" t="str">
        <f>B1828&amp;"|"&amp;TEXT(E1828,"000")&amp;"|"&amp;TEXT(M1828,"0.0000")</f>
        <v>2017|173|0.7500</v>
      </c>
      <c r="AG1828" s="22" t="str">
        <f>IF(AND(B1828&gt;=2015,B1828&lt;=2024,C1828=19,G1828=41,I1828=2,K1828="A",L1828="RBUP",M1828&gt;=0.5,M1828&lt;=0.85),"IN","OUT")</f>
        <v>IN</v>
      </c>
    </row>
    <row r="1829" spans="1:33">
      <c r="A1829" s="14" t="s">
        <v>187</v>
      </c>
      <c r="B1829" s="16">
        <v>2017</v>
      </c>
      <c r="C1829" s="16">
        <v>19</v>
      </c>
      <c r="D1829" s="14" t="s">
        <v>80</v>
      </c>
      <c r="E1829" s="16">
        <v>173</v>
      </c>
      <c r="F1829" s="14" t="s">
        <v>172</v>
      </c>
      <c r="G1829" s="16">
        <v>41</v>
      </c>
      <c r="H1829" s="14" t="s">
        <v>186</v>
      </c>
      <c r="I1829" s="16">
        <v>2</v>
      </c>
      <c r="J1829" s="14" t="s">
        <v>83</v>
      </c>
      <c r="K1829" s="14" t="s">
        <v>84</v>
      </c>
      <c r="L1829" s="14" t="s">
        <v>85</v>
      </c>
      <c r="M1829" s="23">
        <v>0.8</v>
      </c>
      <c r="N1829" s="16">
        <v>244</v>
      </c>
      <c r="O1829" s="16">
        <v>170</v>
      </c>
      <c r="P1829" s="16">
        <v>16</v>
      </c>
      <c r="Q1829" s="16">
        <v>311</v>
      </c>
      <c r="R1829" s="16">
        <v>25</v>
      </c>
      <c r="S1829" s="14" t="s">
        <v>86</v>
      </c>
      <c r="T1829" s="16">
        <v>43573</v>
      </c>
      <c r="U1829" s="16">
        <v>0</v>
      </c>
      <c r="V1829" s="18">
        <v>20916715</v>
      </c>
      <c r="W1829" s="18">
        <v>1666890</v>
      </c>
      <c r="X1829" s="18">
        <v>998689</v>
      </c>
      <c r="Y1829" s="18">
        <v>0</v>
      </c>
      <c r="Z1829" s="18">
        <v>0</v>
      </c>
      <c r="AA1829" s="18">
        <v>0</v>
      </c>
      <c r="AB1829" s="18">
        <v>394811</v>
      </c>
      <c r="AC1829" s="23">
        <v>0.24</v>
      </c>
      <c r="AD1829" s="14" t="str">
        <f>IF(E1829=113,"Linn","Iowa ex-Linn")</f>
        <v>Iowa ex-Linn</v>
      </c>
      <c r="AE1829" s="23">
        <f>IFERROR(AB1829/W1829,"N/M")</f>
        <v>0.23685486144856588</v>
      </c>
      <c r="AF1829" s="14" t="str">
        <f>B1829&amp;"|"&amp;TEXT(E1829,"000")&amp;"|"&amp;TEXT(M1829,"0.0000")</f>
        <v>2017|173|0.8000</v>
      </c>
      <c r="AG1829" s="22" t="str">
        <f>IF(AND(B1829&gt;=2015,B1829&lt;=2024,C1829=19,G1829=41,I1829=2,K1829="A",L1829="RBUP",M1829&gt;=0.5,M1829&lt;=0.85),"IN","OUT")</f>
        <v>IN</v>
      </c>
    </row>
    <row r="1830" spans="1:33">
      <c r="A1830" s="14" t="s">
        <v>187</v>
      </c>
      <c r="B1830" s="16">
        <v>2017</v>
      </c>
      <c r="C1830" s="16">
        <v>19</v>
      </c>
      <c r="D1830" s="14" t="s">
        <v>80</v>
      </c>
      <c r="E1830" s="16">
        <v>173</v>
      </c>
      <c r="F1830" s="14" t="s">
        <v>172</v>
      </c>
      <c r="G1830" s="16">
        <v>41</v>
      </c>
      <c r="H1830" s="14" t="s">
        <v>186</v>
      </c>
      <c r="I1830" s="16">
        <v>2</v>
      </c>
      <c r="J1830" s="14" t="s">
        <v>83</v>
      </c>
      <c r="K1830" s="14" t="s">
        <v>84</v>
      </c>
      <c r="L1830" s="14" t="s">
        <v>85</v>
      </c>
      <c r="M1830" s="23">
        <v>0.85</v>
      </c>
      <c r="N1830" s="16">
        <v>105</v>
      </c>
      <c r="O1830" s="16">
        <v>52</v>
      </c>
      <c r="P1830" s="16">
        <v>6</v>
      </c>
      <c r="Q1830" s="16">
        <v>95</v>
      </c>
      <c r="R1830" s="16">
        <v>9</v>
      </c>
      <c r="S1830" s="14" t="s">
        <v>86</v>
      </c>
      <c r="T1830" s="16">
        <v>10692</v>
      </c>
      <c r="U1830" s="16">
        <v>0</v>
      </c>
      <c r="V1830" s="18">
        <v>5327861</v>
      </c>
      <c r="W1830" s="18">
        <v>509249</v>
      </c>
      <c r="X1830" s="18">
        <v>230069</v>
      </c>
      <c r="Y1830" s="18">
        <v>0</v>
      </c>
      <c r="Z1830" s="18">
        <v>0</v>
      </c>
      <c r="AA1830" s="18">
        <v>0</v>
      </c>
      <c r="AB1830" s="18">
        <v>102453</v>
      </c>
      <c r="AC1830" s="23">
        <v>0.2</v>
      </c>
      <c r="AD1830" s="14" t="str">
        <f>IF(E1830=113,"Linn","Iowa ex-Linn")</f>
        <v>Iowa ex-Linn</v>
      </c>
      <c r="AE1830" s="23">
        <f>IFERROR(AB1830/W1830,"N/M")</f>
        <v>0.20118448931662114</v>
      </c>
      <c r="AF1830" s="14" t="str">
        <f>B1830&amp;"|"&amp;TEXT(E1830,"000")&amp;"|"&amp;TEXT(M1830,"0.0000")</f>
        <v>2017|173|0.8500</v>
      </c>
      <c r="AG1830" s="22" t="str">
        <f>IF(AND(B1830&gt;=2015,B1830&lt;=2024,C1830=19,G1830=41,I1830=2,K1830="A",L1830="RBUP",M1830&gt;=0.5,M1830&lt;=0.85),"IN","OUT")</f>
        <v>IN</v>
      </c>
    </row>
    <row r="1831" spans="1:33">
      <c r="A1831" s="14" t="s">
        <v>187</v>
      </c>
      <c r="B1831" s="16">
        <v>2017</v>
      </c>
      <c r="C1831" s="16">
        <v>19</v>
      </c>
      <c r="D1831" s="14" t="s">
        <v>80</v>
      </c>
      <c r="E1831" s="16">
        <v>175</v>
      </c>
      <c r="F1831" s="14" t="s">
        <v>173</v>
      </c>
      <c r="G1831" s="16">
        <v>41</v>
      </c>
      <c r="H1831" s="14" t="s">
        <v>186</v>
      </c>
      <c r="I1831" s="16">
        <v>2</v>
      </c>
      <c r="J1831" s="14" t="s">
        <v>83</v>
      </c>
      <c r="K1831" s="14" t="s">
        <v>84</v>
      </c>
      <c r="L1831" s="14" t="s">
        <v>85</v>
      </c>
      <c r="M1831" s="23">
        <v>0.5</v>
      </c>
      <c r="N1831" s="16">
        <v>2</v>
      </c>
      <c r="O1831" s="16">
        <v>1</v>
      </c>
      <c r="P1831" s="16">
        <v>0</v>
      </c>
      <c r="Q1831" s="16">
        <v>1</v>
      </c>
      <c r="R1831" s="16">
        <v>0</v>
      </c>
      <c r="S1831" s="14" t="s">
        <v>86</v>
      </c>
      <c r="T1831" s="16">
        <v>57</v>
      </c>
      <c r="U1831" s="16">
        <v>0</v>
      </c>
      <c r="V1831" s="18">
        <v>17404</v>
      </c>
      <c r="W1831" s="18">
        <v>814</v>
      </c>
      <c r="X1831" s="18">
        <v>545</v>
      </c>
      <c r="Y1831" s="18">
        <v>0</v>
      </c>
      <c r="Z1831" s="18">
        <v>0</v>
      </c>
      <c r="AA1831" s="18">
        <v>0</v>
      </c>
      <c r="AB1831" s="18">
        <v>0</v>
      </c>
      <c r="AC1831" s="23">
        <v>0</v>
      </c>
      <c r="AD1831" s="14" t="str">
        <f>IF(E1831=113,"Linn","Iowa ex-Linn")</f>
        <v>Iowa ex-Linn</v>
      </c>
      <c r="AE1831" s="23">
        <f>IFERROR(AB1831/W1831,"N/M")</f>
        <v>0.0</v>
      </c>
      <c r="AF1831" s="14" t="str">
        <f>B1831&amp;"|"&amp;TEXT(E1831,"000")&amp;"|"&amp;TEXT(M1831,"0.0000")</f>
        <v>2017|175|0.5000</v>
      </c>
      <c r="AG1831" s="22" t="str">
        <f>IF(AND(B1831&gt;=2015,B1831&lt;=2024,C1831=19,G1831=41,I1831=2,K1831="A",L1831="RBUP",M1831&gt;=0.5,M1831&lt;=0.85),"IN","OUT")</f>
        <v>IN</v>
      </c>
    </row>
    <row r="1832" spans="1:33">
      <c r="A1832" s="14" t="s">
        <v>187</v>
      </c>
      <c r="B1832" s="16">
        <v>2017</v>
      </c>
      <c r="C1832" s="16">
        <v>19</v>
      </c>
      <c r="D1832" s="14" t="s">
        <v>80</v>
      </c>
      <c r="E1832" s="16">
        <v>175</v>
      </c>
      <c r="F1832" s="14" t="s">
        <v>173</v>
      </c>
      <c r="G1832" s="16">
        <v>41</v>
      </c>
      <c r="H1832" s="14" t="s">
        <v>186</v>
      </c>
      <c r="I1832" s="16">
        <v>2</v>
      </c>
      <c r="J1832" s="14" t="s">
        <v>83</v>
      </c>
      <c r="K1832" s="14" t="s">
        <v>84</v>
      </c>
      <c r="L1832" s="14" t="s">
        <v>85</v>
      </c>
      <c r="M1832" s="23">
        <v>0.6</v>
      </c>
      <c r="N1832" s="16">
        <v>7</v>
      </c>
      <c r="O1832" s="16">
        <v>5</v>
      </c>
      <c r="P1832" s="16">
        <v>0</v>
      </c>
      <c r="Q1832" s="16">
        <v>5</v>
      </c>
      <c r="R1832" s="16">
        <v>0</v>
      </c>
      <c r="S1832" s="14" t="s">
        <v>86</v>
      </c>
      <c r="T1832" s="16">
        <v>361</v>
      </c>
      <c r="U1832" s="16">
        <v>0</v>
      </c>
      <c r="V1832" s="18">
        <v>144848</v>
      </c>
      <c r="W1832" s="18">
        <v>7659</v>
      </c>
      <c r="X1832" s="18">
        <v>5417</v>
      </c>
      <c r="Y1832" s="18">
        <v>0</v>
      </c>
      <c r="Z1832" s="18">
        <v>0</v>
      </c>
      <c r="AA1832" s="18">
        <v>0</v>
      </c>
      <c r="AB1832" s="18">
        <v>0</v>
      </c>
      <c r="AC1832" s="23">
        <v>0</v>
      </c>
      <c r="AD1832" s="14" t="str">
        <f>IF(E1832=113,"Linn","Iowa ex-Linn")</f>
        <v>Iowa ex-Linn</v>
      </c>
      <c r="AE1832" s="23">
        <f>IFERROR(AB1832/W1832,"N/M")</f>
        <v>0.0</v>
      </c>
      <c r="AF1832" s="14" t="str">
        <f>B1832&amp;"|"&amp;TEXT(E1832,"000")&amp;"|"&amp;TEXT(M1832,"0.0000")</f>
        <v>2017|175|0.6000</v>
      </c>
      <c r="AG1832" s="22" t="str">
        <f>IF(AND(B1832&gt;=2015,B1832&lt;=2024,C1832=19,G1832=41,I1832=2,K1832="A",L1832="RBUP",M1832&gt;=0.5,M1832&lt;=0.85),"IN","OUT")</f>
        <v>IN</v>
      </c>
    </row>
    <row r="1833" spans="1:33">
      <c r="A1833" s="14" t="s">
        <v>187</v>
      </c>
      <c r="B1833" s="16">
        <v>2017</v>
      </c>
      <c r="C1833" s="16">
        <v>19</v>
      </c>
      <c r="D1833" s="14" t="s">
        <v>80</v>
      </c>
      <c r="E1833" s="16">
        <v>175</v>
      </c>
      <c r="F1833" s="14" t="s">
        <v>173</v>
      </c>
      <c r="G1833" s="16">
        <v>41</v>
      </c>
      <c r="H1833" s="14" t="s">
        <v>186</v>
      </c>
      <c r="I1833" s="16">
        <v>2</v>
      </c>
      <c r="J1833" s="14" t="s">
        <v>83</v>
      </c>
      <c r="K1833" s="14" t="s">
        <v>84</v>
      </c>
      <c r="L1833" s="14" t="s">
        <v>85</v>
      </c>
      <c r="M1833" s="23">
        <v>0.65</v>
      </c>
      <c r="N1833" s="16">
        <v>18</v>
      </c>
      <c r="O1833" s="16">
        <v>14</v>
      </c>
      <c r="P1833" s="16">
        <v>3</v>
      </c>
      <c r="Q1833" s="16">
        <v>17</v>
      </c>
      <c r="R1833" s="16">
        <v>3</v>
      </c>
      <c r="S1833" s="14" t="s">
        <v>86</v>
      </c>
      <c r="T1833" s="16">
        <v>997</v>
      </c>
      <c r="U1833" s="16">
        <v>0</v>
      </c>
      <c r="V1833" s="18">
        <v>413794</v>
      </c>
      <c r="W1833" s="18">
        <v>29327</v>
      </c>
      <c r="X1833" s="18">
        <v>21086</v>
      </c>
      <c r="Y1833" s="18">
        <v>0</v>
      </c>
      <c r="Z1833" s="18">
        <v>0</v>
      </c>
      <c r="AA1833" s="18">
        <v>0</v>
      </c>
      <c r="AB1833" s="18">
        <v>6354</v>
      </c>
      <c r="AC1833" s="23">
        <v>0.22</v>
      </c>
      <c r="AD1833" s="14" t="str">
        <f>IF(E1833=113,"Linn","Iowa ex-Linn")</f>
        <v>Iowa ex-Linn</v>
      </c>
      <c r="AE1833" s="23">
        <f>IFERROR(AB1833/W1833,"N/M")</f>
        <v>0.21666041531694344</v>
      </c>
      <c r="AF1833" s="14" t="str">
        <f>B1833&amp;"|"&amp;TEXT(E1833,"000")&amp;"|"&amp;TEXT(M1833,"0.0000")</f>
        <v>2017|175|0.6500</v>
      </c>
      <c r="AG1833" s="22" t="str">
        <f>IF(AND(B1833&gt;=2015,B1833&lt;=2024,C1833=19,G1833=41,I1833=2,K1833="A",L1833="RBUP",M1833&gt;=0.5,M1833&lt;=0.85),"IN","OUT")</f>
        <v>IN</v>
      </c>
    </row>
    <row r="1834" spans="1:33">
      <c r="A1834" s="14" t="s">
        <v>187</v>
      </c>
      <c r="B1834" s="16">
        <v>2017</v>
      </c>
      <c r="C1834" s="16">
        <v>19</v>
      </c>
      <c r="D1834" s="14" t="s">
        <v>80</v>
      </c>
      <c r="E1834" s="16">
        <v>175</v>
      </c>
      <c r="F1834" s="14" t="s">
        <v>173</v>
      </c>
      <c r="G1834" s="16">
        <v>41</v>
      </c>
      <c r="H1834" s="14" t="s">
        <v>186</v>
      </c>
      <c r="I1834" s="16">
        <v>2</v>
      </c>
      <c r="J1834" s="14" t="s">
        <v>83</v>
      </c>
      <c r="K1834" s="14" t="s">
        <v>84</v>
      </c>
      <c r="L1834" s="14" t="s">
        <v>85</v>
      </c>
      <c r="M1834" s="23">
        <v>0.7</v>
      </c>
      <c r="N1834" s="16">
        <v>52</v>
      </c>
      <c r="O1834" s="16">
        <v>36</v>
      </c>
      <c r="P1834" s="16">
        <v>8</v>
      </c>
      <c r="Q1834" s="16">
        <v>43</v>
      </c>
      <c r="R1834" s="16">
        <v>11</v>
      </c>
      <c r="S1834" s="14" t="s">
        <v>86</v>
      </c>
      <c r="T1834" s="16">
        <v>3920</v>
      </c>
      <c r="U1834" s="16">
        <v>0</v>
      </c>
      <c r="V1834" s="18">
        <v>1724396</v>
      </c>
      <c r="W1834" s="18">
        <v>145267</v>
      </c>
      <c r="X1834" s="18">
        <v>104095</v>
      </c>
      <c r="Y1834" s="18">
        <v>0</v>
      </c>
      <c r="Z1834" s="18">
        <v>0</v>
      </c>
      <c r="AA1834" s="18">
        <v>0</v>
      </c>
      <c r="AB1834" s="18">
        <v>32624</v>
      </c>
      <c r="AC1834" s="23">
        <v>0.22</v>
      </c>
      <c r="AD1834" s="14" t="str">
        <f>IF(E1834=113,"Linn","Iowa ex-Linn")</f>
        <v>Iowa ex-Linn</v>
      </c>
      <c r="AE1834" s="23">
        <f>IFERROR(AB1834/W1834,"N/M")</f>
        <v>0.22457956727956108</v>
      </c>
      <c r="AF1834" s="14" t="str">
        <f>B1834&amp;"|"&amp;TEXT(E1834,"000")&amp;"|"&amp;TEXT(M1834,"0.0000")</f>
        <v>2017|175|0.7000</v>
      </c>
      <c r="AG1834" s="22" t="str">
        <f>IF(AND(B1834&gt;=2015,B1834&lt;=2024,C1834=19,G1834=41,I1834=2,K1834="A",L1834="RBUP",M1834&gt;=0.5,M1834&lt;=0.85),"IN","OUT")</f>
        <v>IN</v>
      </c>
    </row>
    <row r="1835" spans="1:33">
      <c r="A1835" s="14" t="s">
        <v>187</v>
      </c>
      <c r="B1835" s="16">
        <v>2017</v>
      </c>
      <c r="C1835" s="16">
        <v>19</v>
      </c>
      <c r="D1835" s="14" t="s">
        <v>80</v>
      </c>
      <c r="E1835" s="16">
        <v>175</v>
      </c>
      <c r="F1835" s="14" t="s">
        <v>173</v>
      </c>
      <c r="G1835" s="16">
        <v>41</v>
      </c>
      <c r="H1835" s="14" t="s">
        <v>186</v>
      </c>
      <c r="I1835" s="16">
        <v>2</v>
      </c>
      <c r="J1835" s="14" t="s">
        <v>83</v>
      </c>
      <c r="K1835" s="14" t="s">
        <v>84</v>
      </c>
      <c r="L1835" s="14" t="s">
        <v>85</v>
      </c>
      <c r="M1835" s="23">
        <v>0.75</v>
      </c>
      <c r="N1835" s="16">
        <v>156</v>
      </c>
      <c r="O1835" s="16">
        <v>107</v>
      </c>
      <c r="P1835" s="16">
        <v>42</v>
      </c>
      <c r="Q1835" s="16">
        <v>116</v>
      </c>
      <c r="R1835" s="16">
        <v>46</v>
      </c>
      <c r="S1835" s="14" t="s">
        <v>86</v>
      </c>
      <c r="T1835" s="16">
        <v>12998</v>
      </c>
      <c r="U1835" s="16">
        <v>0</v>
      </c>
      <c r="V1835" s="18">
        <v>6403125</v>
      </c>
      <c r="W1835" s="18">
        <v>631883</v>
      </c>
      <c r="X1835" s="18">
        <v>451711</v>
      </c>
      <c r="Y1835" s="18">
        <v>0</v>
      </c>
      <c r="Z1835" s="18">
        <v>0</v>
      </c>
      <c r="AA1835" s="18">
        <v>0</v>
      </c>
      <c r="AB1835" s="18">
        <v>384710</v>
      </c>
      <c r="AC1835" s="23">
        <v>0.61</v>
      </c>
      <c r="AD1835" s="14" t="str">
        <f>IF(E1835=113,"Linn","Iowa ex-Linn")</f>
        <v>Iowa ex-Linn</v>
      </c>
      <c r="AE1835" s="23">
        <f>IFERROR(AB1835/W1835,"N/M")</f>
        <v>0.6088310652446735</v>
      </c>
      <c r="AF1835" s="14" t="str">
        <f>B1835&amp;"|"&amp;TEXT(E1835,"000")&amp;"|"&amp;TEXT(M1835,"0.0000")</f>
        <v>2017|175|0.7500</v>
      </c>
      <c r="AG1835" s="22" t="str">
        <f>IF(AND(B1835&gt;=2015,B1835&lt;=2024,C1835=19,G1835=41,I1835=2,K1835="A",L1835="RBUP",M1835&gt;=0.5,M1835&lt;=0.85),"IN","OUT")</f>
        <v>IN</v>
      </c>
    </row>
    <row r="1836" spans="1:33">
      <c r="A1836" s="14" t="s">
        <v>187</v>
      </c>
      <c r="B1836" s="16">
        <v>2017</v>
      </c>
      <c r="C1836" s="16">
        <v>19</v>
      </c>
      <c r="D1836" s="14" t="s">
        <v>80</v>
      </c>
      <c r="E1836" s="16">
        <v>175</v>
      </c>
      <c r="F1836" s="14" t="s">
        <v>173</v>
      </c>
      <c r="G1836" s="16">
        <v>41</v>
      </c>
      <c r="H1836" s="14" t="s">
        <v>186</v>
      </c>
      <c r="I1836" s="16">
        <v>2</v>
      </c>
      <c r="J1836" s="14" t="s">
        <v>83</v>
      </c>
      <c r="K1836" s="14" t="s">
        <v>84</v>
      </c>
      <c r="L1836" s="14" t="s">
        <v>85</v>
      </c>
      <c r="M1836" s="23">
        <v>0.8</v>
      </c>
      <c r="N1836" s="16">
        <v>191</v>
      </c>
      <c r="O1836" s="16">
        <v>132</v>
      </c>
      <c r="P1836" s="16">
        <v>71</v>
      </c>
      <c r="Q1836" s="16">
        <v>167</v>
      </c>
      <c r="R1836" s="16">
        <v>95</v>
      </c>
      <c r="S1836" s="14" t="s">
        <v>86</v>
      </c>
      <c r="T1836" s="16">
        <v>23182</v>
      </c>
      <c r="U1836" s="16">
        <v>0</v>
      </c>
      <c r="V1836" s="18">
        <v>11371250</v>
      </c>
      <c r="W1836" s="18">
        <v>1290335</v>
      </c>
      <c r="X1836" s="18">
        <v>826539</v>
      </c>
      <c r="Y1836" s="18">
        <v>0</v>
      </c>
      <c r="Z1836" s="18">
        <v>0</v>
      </c>
      <c r="AA1836" s="18">
        <v>0</v>
      </c>
      <c r="AB1836" s="18">
        <v>1841558</v>
      </c>
      <c r="AC1836" s="23">
        <v>1.43</v>
      </c>
      <c r="AD1836" s="14" t="str">
        <f>IF(E1836=113,"Linn","Iowa ex-Linn")</f>
        <v>Iowa ex-Linn</v>
      </c>
      <c r="AE1836" s="23">
        <f>IFERROR(AB1836/W1836,"N/M")</f>
        <v>1.42719371326051</v>
      </c>
      <c r="AF1836" s="14" t="str">
        <f>B1836&amp;"|"&amp;TEXT(E1836,"000")&amp;"|"&amp;TEXT(M1836,"0.0000")</f>
        <v>2017|175|0.8000</v>
      </c>
      <c r="AG1836" s="22" t="str">
        <f>IF(AND(B1836&gt;=2015,B1836&lt;=2024,C1836=19,G1836=41,I1836=2,K1836="A",L1836="RBUP",M1836&gt;=0.5,M1836&lt;=0.85),"IN","OUT")</f>
        <v>IN</v>
      </c>
    </row>
    <row r="1837" spans="1:33">
      <c r="A1837" s="14" t="s">
        <v>187</v>
      </c>
      <c r="B1837" s="16">
        <v>2017</v>
      </c>
      <c r="C1837" s="16">
        <v>19</v>
      </c>
      <c r="D1837" s="14" t="s">
        <v>80</v>
      </c>
      <c r="E1837" s="16">
        <v>175</v>
      </c>
      <c r="F1837" s="14" t="s">
        <v>173</v>
      </c>
      <c r="G1837" s="16">
        <v>41</v>
      </c>
      <c r="H1837" s="14" t="s">
        <v>186</v>
      </c>
      <c r="I1837" s="16">
        <v>2</v>
      </c>
      <c r="J1837" s="14" t="s">
        <v>83</v>
      </c>
      <c r="K1837" s="14" t="s">
        <v>84</v>
      </c>
      <c r="L1837" s="14" t="s">
        <v>85</v>
      </c>
      <c r="M1837" s="23">
        <v>0.85</v>
      </c>
      <c r="N1837" s="16">
        <v>45</v>
      </c>
      <c r="O1837" s="16">
        <v>19</v>
      </c>
      <c r="P1837" s="16">
        <v>12</v>
      </c>
      <c r="Q1837" s="16">
        <v>20</v>
      </c>
      <c r="R1837" s="16">
        <v>13</v>
      </c>
      <c r="S1837" s="14" t="s">
        <v>86</v>
      </c>
      <c r="T1837" s="16">
        <v>8442</v>
      </c>
      <c r="U1837" s="16">
        <v>0</v>
      </c>
      <c r="V1837" s="18">
        <v>4590029</v>
      </c>
      <c r="W1837" s="18">
        <v>578255</v>
      </c>
      <c r="X1837" s="18">
        <v>303588</v>
      </c>
      <c r="Y1837" s="18">
        <v>0</v>
      </c>
      <c r="Z1837" s="18">
        <v>0</v>
      </c>
      <c r="AA1837" s="18">
        <v>0</v>
      </c>
      <c r="AB1837" s="18">
        <v>1198995</v>
      </c>
      <c r="AC1837" s="23">
        <v>2.07</v>
      </c>
      <c r="AD1837" s="14" t="str">
        <f>IF(E1837=113,"Linn","Iowa ex-Linn")</f>
        <v>Iowa ex-Linn</v>
      </c>
      <c r="AE1837" s="23">
        <f>IFERROR(AB1837/W1837,"N/M")</f>
        <v>2.0734710465106225</v>
      </c>
      <c r="AF1837" s="14" t="str">
        <f>B1837&amp;"|"&amp;TEXT(E1837,"000")&amp;"|"&amp;TEXT(M1837,"0.0000")</f>
        <v>2017|175|0.8500</v>
      </c>
      <c r="AG1837" s="22" t="str">
        <f>IF(AND(B1837&gt;=2015,B1837&lt;=2024,C1837=19,G1837=41,I1837=2,K1837="A",L1837="RBUP",M1837&gt;=0.5,M1837&lt;=0.85),"IN","OUT")</f>
        <v>IN</v>
      </c>
    </row>
    <row r="1838" spans="1:33">
      <c r="A1838" s="14" t="s">
        <v>187</v>
      </c>
      <c r="B1838" s="16">
        <v>2017</v>
      </c>
      <c r="C1838" s="16">
        <v>19</v>
      </c>
      <c r="D1838" s="14" t="s">
        <v>80</v>
      </c>
      <c r="E1838" s="16">
        <v>177</v>
      </c>
      <c r="F1838" s="14" t="s">
        <v>174</v>
      </c>
      <c r="G1838" s="16">
        <v>41</v>
      </c>
      <c r="H1838" s="14" t="s">
        <v>186</v>
      </c>
      <c r="I1838" s="16">
        <v>2</v>
      </c>
      <c r="J1838" s="14" t="s">
        <v>83</v>
      </c>
      <c r="K1838" s="14" t="s">
        <v>84</v>
      </c>
      <c r="L1838" s="14" t="s">
        <v>85</v>
      </c>
      <c r="M1838" s="23">
        <v>0.5</v>
      </c>
      <c r="N1838" s="16">
        <v>2</v>
      </c>
      <c r="O1838" s="16">
        <v>1</v>
      </c>
      <c r="P1838" s="16">
        <v>0</v>
      </c>
      <c r="Q1838" s="16">
        <v>1</v>
      </c>
      <c r="R1838" s="16">
        <v>0</v>
      </c>
      <c r="S1838" s="14" t="s">
        <v>86</v>
      </c>
      <c r="T1838" s="16">
        <v>63</v>
      </c>
      <c r="U1838" s="16">
        <v>0</v>
      </c>
      <c r="V1838" s="18">
        <v>18145</v>
      </c>
      <c r="W1838" s="18">
        <v>573</v>
      </c>
      <c r="X1838" s="18">
        <v>384</v>
      </c>
      <c r="Y1838" s="18">
        <v>0</v>
      </c>
      <c r="Z1838" s="18">
        <v>0</v>
      </c>
      <c r="AA1838" s="18">
        <v>0</v>
      </c>
      <c r="AB1838" s="18">
        <v>0</v>
      </c>
      <c r="AC1838" s="23">
        <v>0</v>
      </c>
      <c r="AD1838" s="14" t="str">
        <f>IF(E1838=113,"Linn","Iowa ex-Linn")</f>
        <v>Iowa ex-Linn</v>
      </c>
      <c r="AE1838" s="23">
        <f>IFERROR(AB1838/W1838,"N/M")</f>
        <v>0.0</v>
      </c>
      <c r="AF1838" s="14" t="str">
        <f>B1838&amp;"|"&amp;TEXT(E1838,"000")&amp;"|"&amp;TEXT(M1838,"0.0000")</f>
        <v>2017|177|0.5000</v>
      </c>
      <c r="AG1838" s="22" t="str">
        <f>IF(AND(B1838&gt;=2015,B1838&lt;=2024,C1838=19,G1838=41,I1838=2,K1838="A",L1838="RBUP",M1838&gt;=0.5,M1838&lt;=0.85),"IN","OUT")</f>
        <v>IN</v>
      </c>
    </row>
    <row r="1839" spans="1:33">
      <c r="A1839" s="14" t="s">
        <v>187</v>
      </c>
      <c r="B1839" s="16">
        <v>2017</v>
      </c>
      <c r="C1839" s="16">
        <v>19</v>
      </c>
      <c r="D1839" s="14" t="s">
        <v>80</v>
      </c>
      <c r="E1839" s="16">
        <v>177</v>
      </c>
      <c r="F1839" s="14" t="s">
        <v>174</v>
      </c>
      <c r="G1839" s="16">
        <v>41</v>
      </c>
      <c r="H1839" s="14" t="s">
        <v>186</v>
      </c>
      <c r="I1839" s="16">
        <v>2</v>
      </c>
      <c r="J1839" s="14" t="s">
        <v>83</v>
      </c>
      <c r="K1839" s="14" t="s">
        <v>84</v>
      </c>
      <c r="L1839" s="14" t="s">
        <v>85</v>
      </c>
      <c r="M1839" s="23">
        <v>0.6</v>
      </c>
      <c r="N1839" s="16">
        <v>1</v>
      </c>
      <c r="O1839" s="16">
        <v>1</v>
      </c>
      <c r="P1839" s="16">
        <v>1</v>
      </c>
      <c r="Q1839" s="16">
        <v>3</v>
      </c>
      <c r="R1839" s="16">
        <v>3</v>
      </c>
      <c r="S1839" s="14" t="s">
        <v>86</v>
      </c>
      <c r="T1839" s="16">
        <v>29</v>
      </c>
      <c r="U1839" s="16">
        <v>0</v>
      </c>
      <c r="V1839" s="18">
        <v>8181</v>
      </c>
      <c r="W1839" s="18">
        <v>658</v>
      </c>
      <c r="X1839" s="18">
        <v>421</v>
      </c>
      <c r="Y1839" s="18">
        <v>0</v>
      </c>
      <c r="Z1839" s="18">
        <v>0</v>
      </c>
      <c r="AA1839" s="18">
        <v>0</v>
      </c>
      <c r="AB1839" s="18">
        <v>3356</v>
      </c>
      <c r="AC1839" s="23">
        <v>5.1</v>
      </c>
      <c r="AD1839" s="14" t="str">
        <f>IF(E1839=113,"Linn","Iowa ex-Linn")</f>
        <v>Iowa ex-Linn</v>
      </c>
      <c r="AE1839" s="23">
        <f>IFERROR(AB1839/W1839,"N/M")</f>
        <v>5.100303951367781</v>
      </c>
      <c r="AF1839" s="14" t="str">
        <f>B1839&amp;"|"&amp;TEXT(E1839,"000")&amp;"|"&amp;TEXT(M1839,"0.0000")</f>
        <v>2017|177|0.6000</v>
      </c>
      <c r="AG1839" s="22" t="str">
        <f>IF(AND(B1839&gt;=2015,B1839&lt;=2024,C1839=19,G1839=41,I1839=2,K1839="A",L1839="RBUP",M1839&gt;=0.5,M1839&lt;=0.85),"IN","OUT")</f>
        <v>IN</v>
      </c>
    </row>
    <row r="1840" spans="1:33">
      <c r="A1840" s="14" t="s">
        <v>187</v>
      </c>
      <c r="B1840" s="16">
        <v>2017</v>
      </c>
      <c r="C1840" s="16">
        <v>19</v>
      </c>
      <c r="D1840" s="14" t="s">
        <v>80</v>
      </c>
      <c r="E1840" s="16">
        <v>177</v>
      </c>
      <c r="F1840" s="14" t="s">
        <v>174</v>
      </c>
      <c r="G1840" s="16">
        <v>41</v>
      </c>
      <c r="H1840" s="14" t="s">
        <v>186</v>
      </c>
      <c r="I1840" s="16">
        <v>2</v>
      </c>
      <c r="J1840" s="14" t="s">
        <v>83</v>
      </c>
      <c r="K1840" s="14" t="s">
        <v>84</v>
      </c>
      <c r="L1840" s="14" t="s">
        <v>85</v>
      </c>
      <c r="M1840" s="23">
        <v>0.65</v>
      </c>
      <c r="N1840" s="16">
        <v>8</v>
      </c>
      <c r="O1840" s="16">
        <v>6</v>
      </c>
      <c r="P1840" s="16">
        <v>5</v>
      </c>
      <c r="Q1840" s="16">
        <v>10</v>
      </c>
      <c r="R1840" s="16">
        <v>6</v>
      </c>
      <c r="S1840" s="14" t="s">
        <v>86</v>
      </c>
      <c r="T1840" s="16">
        <v>232</v>
      </c>
      <c r="U1840" s="16">
        <v>0</v>
      </c>
      <c r="V1840" s="18">
        <v>85134</v>
      </c>
      <c r="W1840" s="18">
        <v>6530</v>
      </c>
      <c r="X1840" s="18">
        <v>4067</v>
      </c>
      <c r="Y1840" s="18">
        <v>0</v>
      </c>
      <c r="Z1840" s="18">
        <v>0</v>
      </c>
      <c r="AA1840" s="18">
        <v>0</v>
      </c>
      <c r="AB1840" s="18">
        <v>18336</v>
      </c>
      <c r="AC1840" s="23">
        <v>2.81</v>
      </c>
      <c r="AD1840" s="14" t="str">
        <f>IF(E1840=113,"Linn","Iowa ex-Linn")</f>
        <v>Iowa ex-Linn</v>
      </c>
      <c r="AE1840" s="23">
        <f>IFERROR(AB1840/W1840,"N/M")</f>
        <v>2.8079632465543645</v>
      </c>
      <c r="AF1840" s="14" t="str">
        <f>B1840&amp;"|"&amp;TEXT(E1840,"000")&amp;"|"&amp;TEXT(M1840,"0.0000")</f>
        <v>2017|177|0.6500</v>
      </c>
      <c r="AG1840" s="22" t="str">
        <f>IF(AND(B1840&gt;=2015,B1840&lt;=2024,C1840=19,G1840=41,I1840=2,K1840="A",L1840="RBUP",M1840&gt;=0.5,M1840&lt;=0.85),"IN","OUT")</f>
        <v>IN</v>
      </c>
    </row>
    <row r="1841" spans="1:33">
      <c r="A1841" s="14" t="s">
        <v>187</v>
      </c>
      <c r="B1841" s="16">
        <v>2017</v>
      </c>
      <c r="C1841" s="16">
        <v>19</v>
      </c>
      <c r="D1841" s="14" t="s">
        <v>80</v>
      </c>
      <c r="E1841" s="16">
        <v>177</v>
      </c>
      <c r="F1841" s="14" t="s">
        <v>174</v>
      </c>
      <c r="G1841" s="16">
        <v>41</v>
      </c>
      <c r="H1841" s="14" t="s">
        <v>186</v>
      </c>
      <c r="I1841" s="16">
        <v>2</v>
      </c>
      <c r="J1841" s="14" t="s">
        <v>83</v>
      </c>
      <c r="K1841" s="14" t="s">
        <v>84</v>
      </c>
      <c r="L1841" s="14" t="s">
        <v>85</v>
      </c>
      <c r="M1841" s="23">
        <v>0.7</v>
      </c>
      <c r="N1841" s="16">
        <v>44</v>
      </c>
      <c r="O1841" s="16">
        <v>30</v>
      </c>
      <c r="P1841" s="16">
        <v>15</v>
      </c>
      <c r="Q1841" s="16">
        <v>58</v>
      </c>
      <c r="R1841" s="16">
        <v>24</v>
      </c>
      <c r="S1841" s="14" t="s">
        <v>86</v>
      </c>
      <c r="T1841" s="16">
        <v>3717</v>
      </c>
      <c r="U1841" s="16">
        <v>0</v>
      </c>
      <c r="V1841" s="18">
        <v>1572129</v>
      </c>
      <c r="W1841" s="18">
        <v>149610</v>
      </c>
      <c r="X1841" s="18">
        <v>92154</v>
      </c>
      <c r="Y1841" s="18">
        <v>0</v>
      </c>
      <c r="Z1841" s="18">
        <v>0</v>
      </c>
      <c r="AA1841" s="18">
        <v>0</v>
      </c>
      <c r="AB1841" s="18">
        <v>223308</v>
      </c>
      <c r="AC1841" s="23">
        <v>1.49</v>
      </c>
      <c r="AD1841" s="14" t="str">
        <f>IF(E1841=113,"Linn","Iowa ex-Linn")</f>
        <v>Iowa ex-Linn</v>
      </c>
      <c r="AE1841" s="23">
        <f>IFERROR(AB1841/W1841,"N/M")</f>
        <v>1.492600761981151</v>
      </c>
      <c r="AF1841" s="14" t="str">
        <f>B1841&amp;"|"&amp;TEXT(E1841,"000")&amp;"|"&amp;TEXT(M1841,"0.0000")</f>
        <v>2017|177|0.7000</v>
      </c>
      <c r="AG1841" s="22" t="str">
        <f>IF(AND(B1841&gt;=2015,B1841&lt;=2024,C1841=19,G1841=41,I1841=2,K1841="A",L1841="RBUP",M1841&gt;=0.5,M1841&lt;=0.85),"IN","OUT")</f>
        <v>IN</v>
      </c>
    </row>
    <row r="1842" spans="1:33">
      <c r="A1842" s="14" t="s">
        <v>187</v>
      </c>
      <c r="B1842" s="16">
        <v>2017</v>
      </c>
      <c r="C1842" s="16">
        <v>19</v>
      </c>
      <c r="D1842" s="14" t="s">
        <v>80</v>
      </c>
      <c r="E1842" s="16">
        <v>177</v>
      </c>
      <c r="F1842" s="14" t="s">
        <v>174</v>
      </c>
      <c r="G1842" s="16">
        <v>41</v>
      </c>
      <c r="H1842" s="14" t="s">
        <v>186</v>
      </c>
      <c r="I1842" s="16">
        <v>2</v>
      </c>
      <c r="J1842" s="14" t="s">
        <v>83</v>
      </c>
      <c r="K1842" s="14" t="s">
        <v>84</v>
      </c>
      <c r="L1842" s="14" t="s">
        <v>85</v>
      </c>
      <c r="M1842" s="23">
        <v>0.75</v>
      </c>
      <c r="N1842" s="16">
        <v>140</v>
      </c>
      <c r="O1842" s="16">
        <v>89</v>
      </c>
      <c r="P1842" s="16">
        <v>46</v>
      </c>
      <c r="Q1842" s="16">
        <v>200</v>
      </c>
      <c r="R1842" s="16">
        <v>117</v>
      </c>
      <c r="S1842" s="14" t="s">
        <v>86</v>
      </c>
      <c r="T1842" s="16">
        <v>12328</v>
      </c>
      <c r="U1842" s="16">
        <v>0</v>
      </c>
      <c r="V1842" s="18">
        <v>5424220</v>
      </c>
      <c r="W1842" s="18">
        <v>592630</v>
      </c>
      <c r="X1842" s="18">
        <v>367583</v>
      </c>
      <c r="Y1842" s="18">
        <v>0</v>
      </c>
      <c r="Z1842" s="18">
        <v>0</v>
      </c>
      <c r="AA1842" s="18">
        <v>0</v>
      </c>
      <c r="AB1842" s="18">
        <v>763075</v>
      </c>
      <c r="AC1842" s="23">
        <v>1.29</v>
      </c>
      <c r="AD1842" s="14" t="str">
        <f>IF(E1842=113,"Linn","Iowa ex-Linn")</f>
        <v>Iowa ex-Linn</v>
      </c>
      <c r="AE1842" s="23">
        <f>IFERROR(AB1842/W1842,"N/M")</f>
        <v>1.2876077822587448</v>
      </c>
      <c r="AF1842" s="14" t="str">
        <f>B1842&amp;"|"&amp;TEXT(E1842,"000")&amp;"|"&amp;TEXT(M1842,"0.0000")</f>
        <v>2017|177|0.7500</v>
      </c>
      <c r="AG1842" s="22" t="str">
        <f>IF(AND(B1842&gt;=2015,B1842&lt;=2024,C1842=19,G1842=41,I1842=2,K1842="A",L1842="RBUP",M1842&gt;=0.5,M1842&lt;=0.85),"IN","OUT")</f>
        <v>IN</v>
      </c>
    </row>
    <row r="1843" spans="1:33">
      <c r="A1843" s="14" t="s">
        <v>187</v>
      </c>
      <c r="B1843" s="16">
        <v>2017</v>
      </c>
      <c r="C1843" s="16">
        <v>19</v>
      </c>
      <c r="D1843" s="14" t="s">
        <v>80</v>
      </c>
      <c r="E1843" s="16">
        <v>177</v>
      </c>
      <c r="F1843" s="14" t="s">
        <v>174</v>
      </c>
      <c r="G1843" s="16">
        <v>41</v>
      </c>
      <c r="H1843" s="14" t="s">
        <v>186</v>
      </c>
      <c r="I1843" s="16">
        <v>2</v>
      </c>
      <c r="J1843" s="14" t="s">
        <v>83</v>
      </c>
      <c r="K1843" s="14" t="s">
        <v>84</v>
      </c>
      <c r="L1843" s="14" t="s">
        <v>85</v>
      </c>
      <c r="M1843" s="23">
        <v>0.8</v>
      </c>
      <c r="N1843" s="16">
        <v>186</v>
      </c>
      <c r="O1843" s="16">
        <v>136</v>
      </c>
      <c r="P1843" s="16">
        <v>90</v>
      </c>
      <c r="Q1843" s="16">
        <v>252</v>
      </c>
      <c r="R1843" s="16">
        <v>127</v>
      </c>
      <c r="S1843" s="14" t="s">
        <v>86</v>
      </c>
      <c r="T1843" s="16">
        <v>27021</v>
      </c>
      <c r="U1843" s="16">
        <v>0</v>
      </c>
      <c r="V1843" s="18">
        <v>13430185</v>
      </c>
      <c r="W1843" s="18">
        <v>1527274</v>
      </c>
      <c r="X1843" s="18">
        <v>918047</v>
      </c>
      <c r="Y1843" s="18">
        <v>0</v>
      </c>
      <c r="Z1843" s="18">
        <v>0</v>
      </c>
      <c r="AA1843" s="18">
        <v>0</v>
      </c>
      <c r="AB1843" s="18">
        <v>1756318</v>
      </c>
      <c r="AC1843" s="23">
        <v>1.15</v>
      </c>
      <c r="AD1843" s="14" t="str">
        <f>IF(E1843=113,"Linn","Iowa ex-Linn")</f>
        <v>Iowa ex-Linn</v>
      </c>
      <c r="AE1843" s="23">
        <f>IFERROR(AB1843/W1843,"N/M")</f>
        <v>1.1499691607399851</v>
      </c>
      <c r="AF1843" s="14" t="str">
        <f>B1843&amp;"|"&amp;TEXT(E1843,"000")&amp;"|"&amp;TEXT(M1843,"0.0000")</f>
        <v>2017|177|0.8000</v>
      </c>
      <c r="AG1843" s="22" t="str">
        <f>IF(AND(B1843&gt;=2015,B1843&lt;=2024,C1843=19,G1843=41,I1843=2,K1843="A",L1843="RBUP",M1843&gt;=0.5,M1843&lt;=0.85),"IN","OUT")</f>
        <v>IN</v>
      </c>
    </row>
    <row r="1844" spans="1:33">
      <c r="A1844" s="14" t="s">
        <v>187</v>
      </c>
      <c r="B1844" s="16">
        <v>2017</v>
      </c>
      <c r="C1844" s="16">
        <v>19</v>
      </c>
      <c r="D1844" s="14" t="s">
        <v>80</v>
      </c>
      <c r="E1844" s="16">
        <v>177</v>
      </c>
      <c r="F1844" s="14" t="s">
        <v>174</v>
      </c>
      <c r="G1844" s="16">
        <v>41</v>
      </c>
      <c r="H1844" s="14" t="s">
        <v>186</v>
      </c>
      <c r="I1844" s="16">
        <v>2</v>
      </c>
      <c r="J1844" s="14" t="s">
        <v>83</v>
      </c>
      <c r="K1844" s="14" t="s">
        <v>84</v>
      </c>
      <c r="L1844" s="14" t="s">
        <v>85</v>
      </c>
      <c r="M1844" s="23">
        <v>0.85</v>
      </c>
      <c r="N1844" s="16">
        <v>40</v>
      </c>
      <c r="O1844" s="16">
        <v>21</v>
      </c>
      <c r="P1844" s="16">
        <v>17</v>
      </c>
      <c r="Q1844" s="16">
        <v>38</v>
      </c>
      <c r="R1844" s="16">
        <v>30</v>
      </c>
      <c r="S1844" s="14" t="s">
        <v>86</v>
      </c>
      <c r="T1844" s="16">
        <v>3512</v>
      </c>
      <c r="U1844" s="16">
        <v>0</v>
      </c>
      <c r="V1844" s="18">
        <v>1730913</v>
      </c>
      <c r="W1844" s="18">
        <v>209669</v>
      </c>
      <c r="X1844" s="18">
        <v>105703</v>
      </c>
      <c r="Y1844" s="18">
        <v>0</v>
      </c>
      <c r="Z1844" s="18">
        <v>0</v>
      </c>
      <c r="AA1844" s="18">
        <v>0</v>
      </c>
      <c r="AB1844" s="18">
        <v>339481</v>
      </c>
      <c r="AC1844" s="23">
        <v>1.62</v>
      </c>
      <c r="AD1844" s="14" t="str">
        <f>IF(E1844=113,"Linn","Iowa ex-Linn")</f>
        <v>Iowa ex-Linn</v>
      </c>
      <c r="AE1844" s="23">
        <f>IFERROR(AB1844/W1844,"N/M")</f>
        <v>1.6191282449956836</v>
      </c>
      <c r="AF1844" s="14" t="str">
        <f>B1844&amp;"|"&amp;TEXT(E1844,"000")&amp;"|"&amp;TEXT(M1844,"0.0000")</f>
        <v>2017|177|0.8500</v>
      </c>
      <c r="AG1844" s="22" t="str">
        <f>IF(AND(B1844&gt;=2015,B1844&lt;=2024,C1844=19,G1844=41,I1844=2,K1844="A",L1844="RBUP",M1844&gt;=0.5,M1844&lt;=0.85),"IN","OUT")</f>
        <v>IN</v>
      </c>
    </row>
    <row r="1845" spans="1:33">
      <c r="A1845" s="14" t="s">
        <v>187</v>
      </c>
      <c r="B1845" s="16">
        <v>2017</v>
      </c>
      <c r="C1845" s="16">
        <v>19</v>
      </c>
      <c r="D1845" s="14" t="s">
        <v>80</v>
      </c>
      <c r="E1845" s="16">
        <v>179</v>
      </c>
      <c r="F1845" s="14" t="s">
        <v>175</v>
      </c>
      <c r="G1845" s="16">
        <v>41</v>
      </c>
      <c r="H1845" s="14" t="s">
        <v>186</v>
      </c>
      <c r="I1845" s="16">
        <v>2</v>
      </c>
      <c r="J1845" s="14" t="s">
        <v>83</v>
      </c>
      <c r="K1845" s="14" t="s">
        <v>84</v>
      </c>
      <c r="L1845" s="14" t="s">
        <v>85</v>
      </c>
      <c r="M1845" s="23">
        <v>0.6</v>
      </c>
      <c r="N1845" s="16">
        <v>1</v>
      </c>
      <c r="O1845" s="16">
        <v>1</v>
      </c>
      <c r="P1845" s="16">
        <v>0</v>
      </c>
      <c r="Q1845" s="16">
        <v>1</v>
      </c>
      <c r="R1845" s="16">
        <v>0</v>
      </c>
      <c r="S1845" s="14" t="s">
        <v>86</v>
      </c>
      <c r="T1845" s="16">
        <v>17</v>
      </c>
      <c r="U1845" s="16">
        <v>0</v>
      </c>
      <c r="V1845" s="18">
        <v>7103</v>
      </c>
      <c r="W1845" s="18">
        <v>272</v>
      </c>
      <c r="X1845" s="18">
        <v>174</v>
      </c>
      <c r="Y1845" s="18">
        <v>0</v>
      </c>
      <c r="Z1845" s="18">
        <v>0</v>
      </c>
      <c r="AA1845" s="18">
        <v>0</v>
      </c>
      <c r="AB1845" s="18">
        <v>0</v>
      </c>
      <c r="AC1845" s="23">
        <v>0</v>
      </c>
      <c r="AD1845" s="14" t="str">
        <f>IF(E1845=113,"Linn","Iowa ex-Linn")</f>
        <v>Iowa ex-Linn</v>
      </c>
      <c r="AE1845" s="23">
        <f>IFERROR(AB1845/W1845,"N/M")</f>
        <v>0.0</v>
      </c>
      <c r="AF1845" s="14" t="str">
        <f>B1845&amp;"|"&amp;TEXT(E1845,"000")&amp;"|"&amp;TEXT(M1845,"0.0000")</f>
        <v>2017|179|0.6000</v>
      </c>
      <c r="AG1845" s="22" t="str">
        <f>IF(AND(B1845&gt;=2015,B1845&lt;=2024,C1845=19,G1845=41,I1845=2,K1845="A",L1845="RBUP",M1845&gt;=0.5,M1845&lt;=0.85),"IN","OUT")</f>
        <v>IN</v>
      </c>
    </row>
    <row r="1846" spans="1:33">
      <c r="A1846" s="14" t="s">
        <v>187</v>
      </c>
      <c r="B1846" s="16">
        <v>2017</v>
      </c>
      <c r="C1846" s="16">
        <v>19</v>
      </c>
      <c r="D1846" s="14" t="s">
        <v>80</v>
      </c>
      <c r="E1846" s="16">
        <v>179</v>
      </c>
      <c r="F1846" s="14" t="s">
        <v>175</v>
      </c>
      <c r="G1846" s="16">
        <v>41</v>
      </c>
      <c r="H1846" s="14" t="s">
        <v>186</v>
      </c>
      <c r="I1846" s="16">
        <v>2</v>
      </c>
      <c r="J1846" s="14" t="s">
        <v>83</v>
      </c>
      <c r="K1846" s="14" t="s">
        <v>84</v>
      </c>
      <c r="L1846" s="14" t="s">
        <v>85</v>
      </c>
      <c r="M1846" s="23">
        <v>0.65</v>
      </c>
      <c r="N1846" s="16">
        <v>10</v>
      </c>
      <c r="O1846" s="16">
        <v>6</v>
      </c>
      <c r="P1846" s="16">
        <v>2</v>
      </c>
      <c r="Q1846" s="16">
        <v>8</v>
      </c>
      <c r="R1846" s="16">
        <v>2</v>
      </c>
      <c r="S1846" s="14" t="s">
        <v>86</v>
      </c>
      <c r="T1846" s="16">
        <v>385</v>
      </c>
      <c r="U1846" s="16">
        <v>0</v>
      </c>
      <c r="V1846" s="18">
        <v>172701</v>
      </c>
      <c r="W1846" s="18">
        <v>10882</v>
      </c>
      <c r="X1846" s="18">
        <v>6419</v>
      </c>
      <c r="Y1846" s="18">
        <v>0</v>
      </c>
      <c r="Z1846" s="18">
        <v>0</v>
      </c>
      <c r="AA1846" s="18">
        <v>0</v>
      </c>
      <c r="AB1846" s="18">
        <v>1887</v>
      </c>
      <c r="AC1846" s="23">
        <v>0.17</v>
      </c>
      <c r="AD1846" s="14" t="str">
        <f>IF(E1846=113,"Linn","Iowa ex-Linn")</f>
        <v>Iowa ex-Linn</v>
      </c>
      <c r="AE1846" s="23">
        <f>IFERROR(AB1846/W1846,"N/M")</f>
        <v>0.1734056239661827</v>
      </c>
      <c r="AF1846" s="14" t="str">
        <f>B1846&amp;"|"&amp;TEXT(E1846,"000")&amp;"|"&amp;TEXT(M1846,"0.0000")</f>
        <v>2017|179|0.6500</v>
      </c>
      <c r="AG1846" s="22" t="str">
        <f>IF(AND(B1846&gt;=2015,B1846&lt;=2024,C1846=19,G1846=41,I1846=2,K1846="A",L1846="RBUP",M1846&gt;=0.5,M1846&lt;=0.85),"IN","OUT")</f>
        <v>IN</v>
      </c>
    </row>
    <row r="1847" spans="1:33">
      <c r="A1847" s="14" t="s">
        <v>187</v>
      </c>
      <c r="B1847" s="16">
        <v>2017</v>
      </c>
      <c r="C1847" s="16">
        <v>19</v>
      </c>
      <c r="D1847" s="14" t="s">
        <v>80</v>
      </c>
      <c r="E1847" s="16">
        <v>179</v>
      </c>
      <c r="F1847" s="14" t="s">
        <v>175</v>
      </c>
      <c r="G1847" s="16">
        <v>41</v>
      </c>
      <c r="H1847" s="14" t="s">
        <v>186</v>
      </c>
      <c r="I1847" s="16">
        <v>2</v>
      </c>
      <c r="J1847" s="14" t="s">
        <v>83</v>
      </c>
      <c r="K1847" s="14" t="s">
        <v>84</v>
      </c>
      <c r="L1847" s="14" t="s">
        <v>85</v>
      </c>
      <c r="M1847" s="23">
        <v>0.7</v>
      </c>
      <c r="N1847" s="16">
        <v>49</v>
      </c>
      <c r="O1847" s="16">
        <v>32</v>
      </c>
      <c r="P1847" s="16">
        <v>15</v>
      </c>
      <c r="Q1847" s="16">
        <v>45</v>
      </c>
      <c r="R1847" s="16">
        <v>18</v>
      </c>
      <c r="S1847" s="14" t="s">
        <v>86</v>
      </c>
      <c r="T1847" s="16">
        <v>2328</v>
      </c>
      <c r="U1847" s="16">
        <v>0</v>
      </c>
      <c r="V1847" s="18">
        <v>1011497</v>
      </c>
      <c r="W1847" s="18">
        <v>77514</v>
      </c>
      <c r="X1847" s="18">
        <v>48023</v>
      </c>
      <c r="Y1847" s="18">
        <v>0</v>
      </c>
      <c r="Z1847" s="18">
        <v>0</v>
      </c>
      <c r="AA1847" s="18">
        <v>0</v>
      </c>
      <c r="AB1847" s="18">
        <v>57055</v>
      </c>
      <c r="AC1847" s="23">
        <v>0.74</v>
      </c>
      <c r="AD1847" s="14" t="str">
        <f>IF(E1847=113,"Linn","Iowa ex-Linn")</f>
        <v>Iowa ex-Linn</v>
      </c>
      <c r="AE1847" s="23">
        <f>IFERROR(AB1847/W1847,"N/M")</f>
        <v>0.7360605826044327</v>
      </c>
      <c r="AF1847" s="14" t="str">
        <f>B1847&amp;"|"&amp;TEXT(E1847,"000")&amp;"|"&amp;TEXT(M1847,"0.0000")</f>
        <v>2017|179|0.7000</v>
      </c>
      <c r="AG1847" s="22" t="str">
        <f>IF(AND(B1847&gt;=2015,B1847&lt;=2024,C1847=19,G1847=41,I1847=2,K1847="A",L1847="RBUP",M1847&gt;=0.5,M1847&lt;=0.85),"IN","OUT")</f>
        <v>IN</v>
      </c>
    </row>
    <row r="1848" spans="1:33">
      <c r="A1848" s="14" t="s">
        <v>187</v>
      </c>
      <c r="B1848" s="16">
        <v>2017</v>
      </c>
      <c r="C1848" s="16">
        <v>19</v>
      </c>
      <c r="D1848" s="14" t="s">
        <v>80</v>
      </c>
      <c r="E1848" s="16">
        <v>179</v>
      </c>
      <c r="F1848" s="14" t="s">
        <v>175</v>
      </c>
      <c r="G1848" s="16">
        <v>41</v>
      </c>
      <c r="H1848" s="14" t="s">
        <v>186</v>
      </c>
      <c r="I1848" s="16">
        <v>2</v>
      </c>
      <c r="J1848" s="14" t="s">
        <v>83</v>
      </c>
      <c r="K1848" s="14" t="s">
        <v>84</v>
      </c>
      <c r="L1848" s="14" t="s">
        <v>85</v>
      </c>
      <c r="M1848" s="23">
        <v>0.75</v>
      </c>
      <c r="N1848" s="16">
        <v>170</v>
      </c>
      <c r="O1848" s="16">
        <v>107</v>
      </c>
      <c r="P1848" s="16">
        <v>39</v>
      </c>
      <c r="Q1848" s="16">
        <v>171</v>
      </c>
      <c r="R1848" s="16">
        <v>62</v>
      </c>
      <c r="S1848" s="14" t="s">
        <v>86</v>
      </c>
      <c r="T1848" s="16">
        <v>17228</v>
      </c>
      <c r="U1848" s="16">
        <v>0</v>
      </c>
      <c r="V1848" s="18">
        <v>8588261</v>
      </c>
      <c r="W1848" s="18">
        <v>785568</v>
      </c>
      <c r="X1848" s="18">
        <v>512963</v>
      </c>
      <c r="Y1848" s="18">
        <v>0</v>
      </c>
      <c r="Z1848" s="18">
        <v>0</v>
      </c>
      <c r="AA1848" s="18">
        <v>0</v>
      </c>
      <c r="AB1848" s="18">
        <v>476332</v>
      </c>
      <c r="AC1848" s="23">
        <v>0.61</v>
      </c>
      <c r="AD1848" s="14" t="str">
        <f>IF(E1848=113,"Linn","Iowa ex-Linn")</f>
        <v>Iowa ex-Linn</v>
      </c>
      <c r="AE1848" s="23">
        <f>IFERROR(AB1848/W1848,"N/M")</f>
        <v>0.6063536192920281</v>
      </c>
      <c r="AF1848" s="14" t="str">
        <f>B1848&amp;"|"&amp;TEXT(E1848,"000")&amp;"|"&amp;TEXT(M1848,"0.0000")</f>
        <v>2017|179|0.7500</v>
      </c>
      <c r="AG1848" s="22" t="str">
        <f>IF(AND(B1848&gt;=2015,B1848&lt;=2024,C1848=19,G1848=41,I1848=2,K1848="A",L1848="RBUP",M1848&gt;=0.5,M1848&lt;=0.85),"IN","OUT")</f>
        <v>IN</v>
      </c>
    </row>
    <row r="1849" spans="1:33">
      <c r="A1849" s="14" t="s">
        <v>187</v>
      </c>
      <c r="B1849" s="16">
        <v>2017</v>
      </c>
      <c r="C1849" s="16">
        <v>19</v>
      </c>
      <c r="D1849" s="14" t="s">
        <v>80</v>
      </c>
      <c r="E1849" s="16">
        <v>179</v>
      </c>
      <c r="F1849" s="14" t="s">
        <v>175</v>
      </c>
      <c r="G1849" s="16">
        <v>41</v>
      </c>
      <c r="H1849" s="14" t="s">
        <v>186</v>
      </c>
      <c r="I1849" s="16">
        <v>2</v>
      </c>
      <c r="J1849" s="14" t="s">
        <v>83</v>
      </c>
      <c r="K1849" s="14" t="s">
        <v>84</v>
      </c>
      <c r="L1849" s="14" t="s">
        <v>85</v>
      </c>
      <c r="M1849" s="23">
        <v>0.8</v>
      </c>
      <c r="N1849" s="16">
        <v>240</v>
      </c>
      <c r="O1849" s="16">
        <v>165</v>
      </c>
      <c r="P1849" s="16">
        <v>76</v>
      </c>
      <c r="Q1849" s="16">
        <v>204</v>
      </c>
      <c r="R1849" s="16">
        <v>89</v>
      </c>
      <c r="S1849" s="14" t="s">
        <v>86</v>
      </c>
      <c r="T1849" s="16">
        <v>27019</v>
      </c>
      <c r="U1849" s="16">
        <v>0</v>
      </c>
      <c r="V1849" s="18">
        <v>14112096</v>
      </c>
      <c r="W1849" s="18">
        <v>1384045</v>
      </c>
      <c r="X1849" s="18">
        <v>891020</v>
      </c>
      <c r="Y1849" s="18">
        <v>0</v>
      </c>
      <c r="Z1849" s="18">
        <v>0</v>
      </c>
      <c r="AA1849" s="18">
        <v>0</v>
      </c>
      <c r="AB1849" s="18">
        <v>1163982</v>
      </c>
      <c r="AC1849" s="23">
        <v>0.84</v>
      </c>
      <c r="AD1849" s="14" t="str">
        <f>IF(E1849=113,"Linn","Iowa ex-Linn")</f>
        <v>Iowa ex-Linn</v>
      </c>
      <c r="AE1849" s="23">
        <f>IFERROR(AB1849/W1849,"N/M")</f>
        <v>0.8410001119905783</v>
      </c>
      <c r="AF1849" s="14" t="str">
        <f>B1849&amp;"|"&amp;TEXT(E1849,"000")&amp;"|"&amp;TEXT(M1849,"0.0000")</f>
        <v>2017|179|0.8000</v>
      </c>
      <c r="AG1849" s="22" t="str">
        <f>IF(AND(B1849&gt;=2015,B1849&lt;=2024,C1849=19,G1849=41,I1849=2,K1849="A",L1849="RBUP",M1849&gt;=0.5,M1849&lt;=0.85),"IN","OUT")</f>
        <v>IN</v>
      </c>
    </row>
    <row r="1850" spans="1:33">
      <c r="A1850" s="14" t="s">
        <v>187</v>
      </c>
      <c r="B1850" s="16">
        <v>2017</v>
      </c>
      <c r="C1850" s="16">
        <v>19</v>
      </c>
      <c r="D1850" s="14" t="s">
        <v>80</v>
      </c>
      <c r="E1850" s="16">
        <v>179</v>
      </c>
      <c r="F1850" s="14" t="s">
        <v>175</v>
      </c>
      <c r="G1850" s="16">
        <v>41</v>
      </c>
      <c r="H1850" s="14" t="s">
        <v>186</v>
      </c>
      <c r="I1850" s="16">
        <v>2</v>
      </c>
      <c r="J1850" s="14" t="s">
        <v>83</v>
      </c>
      <c r="K1850" s="14" t="s">
        <v>84</v>
      </c>
      <c r="L1850" s="14" t="s">
        <v>85</v>
      </c>
      <c r="M1850" s="23">
        <v>0.85</v>
      </c>
      <c r="N1850" s="16">
        <v>45</v>
      </c>
      <c r="O1850" s="16">
        <v>31</v>
      </c>
      <c r="P1850" s="16">
        <v>20</v>
      </c>
      <c r="Q1850" s="16">
        <v>50</v>
      </c>
      <c r="R1850" s="16">
        <v>31</v>
      </c>
      <c r="S1850" s="14" t="s">
        <v>86</v>
      </c>
      <c r="T1850" s="16">
        <v>7534</v>
      </c>
      <c r="U1850" s="16">
        <v>0</v>
      </c>
      <c r="V1850" s="18">
        <v>4628917</v>
      </c>
      <c r="W1850" s="18">
        <v>498013</v>
      </c>
      <c r="X1850" s="18">
        <v>247744</v>
      </c>
      <c r="Y1850" s="18">
        <v>0</v>
      </c>
      <c r="Z1850" s="18">
        <v>0</v>
      </c>
      <c r="AA1850" s="18">
        <v>0</v>
      </c>
      <c r="AB1850" s="18">
        <v>686741</v>
      </c>
      <c r="AC1850" s="23">
        <v>1.38</v>
      </c>
      <c r="AD1850" s="14" t="str">
        <f>IF(E1850=113,"Linn","Iowa ex-Linn")</f>
        <v>Iowa ex-Linn</v>
      </c>
      <c r="AE1850" s="23">
        <f>IFERROR(AB1850/W1850,"N/M")</f>
        <v>1.3789619949680028</v>
      </c>
      <c r="AF1850" s="14" t="str">
        <f>B1850&amp;"|"&amp;TEXT(E1850,"000")&amp;"|"&amp;TEXT(M1850,"0.0000")</f>
        <v>2017|179|0.8500</v>
      </c>
      <c r="AG1850" s="22" t="str">
        <f>IF(AND(B1850&gt;=2015,B1850&lt;=2024,C1850=19,G1850=41,I1850=2,K1850="A",L1850="RBUP",M1850&gt;=0.5,M1850&lt;=0.85),"IN","OUT")</f>
        <v>IN</v>
      </c>
    </row>
    <row r="1851" spans="1:33">
      <c r="A1851" s="14" t="s">
        <v>187</v>
      </c>
      <c r="B1851" s="16">
        <v>2017</v>
      </c>
      <c r="C1851" s="16">
        <v>19</v>
      </c>
      <c r="D1851" s="14" t="s">
        <v>80</v>
      </c>
      <c r="E1851" s="16">
        <v>181</v>
      </c>
      <c r="F1851" s="14" t="s">
        <v>176</v>
      </c>
      <c r="G1851" s="16">
        <v>41</v>
      </c>
      <c r="H1851" s="14" t="s">
        <v>186</v>
      </c>
      <c r="I1851" s="16">
        <v>2</v>
      </c>
      <c r="J1851" s="14" t="s">
        <v>83</v>
      </c>
      <c r="K1851" s="14" t="s">
        <v>84</v>
      </c>
      <c r="L1851" s="14" t="s">
        <v>85</v>
      </c>
      <c r="M1851" s="23">
        <v>0.5</v>
      </c>
      <c r="N1851" s="16">
        <v>1</v>
      </c>
      <c r="O1851" s="16">
        <v>0</v>
      </c>
      <c r="P1851" s="16">
        <v>0</v>
      </c>
      <c r="Q1851" s="16">
        <v>0</v>
      </c>
      <c r="R1851" s="16">
        <v>0</v>
      </c>
      <c r="S1851" s="14" t="s">
        <v>86</v>
      </c>
      <c r="T1851" s="16">
        <v>0</v>
      </c>
      <c r="U1851" s="16">
        <v>0</v>
      </c>
      <c r="V1851" s="18">
        <v>0</v>
      </c>
      <c r="W1851" s="18">
        <v>0</v>
      </c>
      <c r="X1851" s="18">
        <v>0</v>
      </c>
      <c r="Y1851" s="18">
        <v>0</v>
      </c>
      <c r="Z1851" s="18">
        <v>0</v>
      </c>
      <c r="AA1851" s="18">
        <v>0</v>
      </c>
      <c r="AB1851" s="18">
        <v>0</v>
      </c>
      <c r="AC1851" s="23">
        <v>0</v>
      </c>
      <c r="AD1851" s="14" t="str">
        <f>IF(E1851=113,"Linn","Iowa ex-Linn")</f>
        <v>Iowa ex-Linn</v>
      </c>
      <c r="AE1851" s="23" t="str">
        <f>IFERROR(AB1851/W1851,"N/M")</f>
        <v>N/M</v>
      </c>
      <c r="AF1851" s="14" t="str">
        <f>B1851&amp;"|"&amp;TEXT(E1851,"000")&amp;"|"&amp;TEXT(M1851,"0.0000")</f>
        <v>2017|181|0.5000</v>
      </c>
      <c r="AG1851" s="22" t="str">
        <f>IF(AND(B1851&gt;=2015,B1851&lt;=2024,C1851=19,G1851=41,I1851=2,K1851="A",L1851="RBUP",M1851&gt;=0.5,M1851&lt;=0.85),"IN","OUT")</f>
        <v>IN</v>
      </c>
    </row>
    <row r="1852" spans="1:33">
      <c r="A1852" s="14" t="s">
        <v>187</v>
      </c>
      <c r="B1852" s="16">
        <v>2017</v>
      </c>
      <c r="C1852" s="16">
        <v>19</v>
      </c>
      <c r="D1852" s="14" t="s">
        <v>80</v>
      </c>
      <c r="E1852" s="16">
        <v>181</v>
      </c>
      <c r="F1852" s="14" t="s">
        <v>176</v>
      </c>
      <c r="G1852" s="16">
        <v>41</v>
      </c>
      <c r="H1852" s="14" t="s">
        <v>186</v>
      </c>
      <c r="I1852" s="16">
        <v>2</v>
      </c>
      <c r="J1852" s="14" t="s">
        <v>83</v>
      </c>
      <c r="K1852" s="14" t="s">
        <v>84</v>
      </c>
      <c r="L1852" s="14" t="s">
        <v>85</v>
      </c>
      <c r="M1852" s="23">
        <v>0.6</v>
      </c>
      <c r="N1852" s="16">
        <v>5</v>
      </c>
      <c r="O1852" s="16">
        <v>2</v>
      </c>
      <c r="P1852" s="16">
        <v>1</v>
      </c>
      <c r="Q1852" s="16">
        <v>2</v>
      </c>
      <c r="R1852" s="16">
        <v>1</v>
      </c>
      <c r="S1852" s="14" t="s">
        <v>86</v>
      </c>
      <c r="T1852" s="16">
        <v>110</v>
      </c>
      <c r="U1852" s="16">
        <v>0</v>
      </c>
      <c r="V1852" s="18">
        <v>44335</v>
      </c>
      <c r="W1852" s="18">
        <v>2613</v>
      </c>
      <c r="X1852" s="18">
        <v>1672</v>
      </c>
      <c r="Y1852" s="18">
        <v>0</v>
      </c>
      <c r="Z1852" s="18">
        <v>0</v>
      </c>
      <c r="AA1852" s="18">
        <v>0</v>
      </c>
      <c r="AB1852" s="18">
        <v>528</v>
      </c>
      <c r="AC1852" s="23">
        <v>0.2</v>
      </c>
      <c r="AD1852" s="14" t="str">
        <f>IF(E1852=113,"Linn","Iowa ex-Linn")</f>
        <v>Iowa ex-Linn</v>
      </c>
      <c r="AE1852" s="23">
        <f>IFERROR(AB1852/W1852,"N/M")</f>
        <v>0.2020665901262916</v>
      </c>
      <c r="AF1852" s="14" t="str">
        <f>B1852&amp;"|"&amp;TEXT(E1852,"000")&amp;"|"&amp;TEXT(M1852,"0.0000")</f>
        <v>2017|181|0.6000</v>
      </c>
      <c r="AG1852" s="22" t="str">
        <f>IF(AND(B1852&gt;=2015,B1852&lt;=2024,C1852=19,G1852=41,I1852=2,K1852="A",L1852="RBUP",M1852&gt;=0.5,M1852&lt;=0.85),"IN","OUT")</f>
        <v>IN</v>
      </c>
    </row>
    <row r="1853" spans="1:33">
      <c r="A1853" s="14" t="s">
        <v>187</v>
      </c>
      <c r="B1853" s="16">
        <v>2017</v>
      </c>
      <c r="C1853" s="16">
        <v>19</v>
      </c>
      <c r="D1853" s="14" t="s">
        <v>80</v>
      </c>
      <c r="E1853" s="16">
        <v>181</v>
      </c>
      <c r="F1853" s="14" t="s">
        <v>176</v>
      </c>
      <c r="G1853" s="16">
        <v>41</v>
      </c>
      <c r="H1853" s="14" t="s">
        <v>186</v>
      </c>
      <c r="I1853" s="16">
        <v>2</v>
      </c>
      <c r="J1853" s="14" t="s">
        <v>83</v>
      </c>
      <c r="K1853" s="14" t="s">
        <v>84</v>
      </c>
      <c r="L1853" s="14" t="s">
        <v>85</v>
      </c>
      <c r="M1853" s="23">
        <v>0.65</v>
      </c>
      <c r="N1853" s="16">
        <v>23</v>
      </c>
      <c r="O1853" s="16">
        <v>14</v>
      </c>
      <c r="P1853" s="16">
        <v>1</v>
      </c>
      <c r="Q1853" s="16">
        <v>17</v>
      </c>
      <c r="R1853" s="16">
        <v>1</v>
      </c>
      <c r="S1853" s="14" t="s">
        <v>86</v>
      </c>
      <c r="T1853" s="16">
        <v>702</v>
      </c>
      <c r="U1853" s="16">
        <v>0</v>
      </c>
      <c r="V1853" s="18">
        <v>304262</v>
      </c>
      <c r="W1853" s="18">
        <v>20145</v>
      </c>
      <c r="X1853" s="18">
        <v>11861</v>
      </c>
      <c r="Y1853" s="18">
        <v>0</v>
      </c>
      <c r="Z1853" s="18">
        <v>0</v>
      </c>
      <c r="AA1853" s="18">
        <v>0</v>
      </c>
      <c r="AB1853" s="18">
        <v>4116</v>
      </c>
      <c r="AC1853" s="23">
        <v>0.2</v>
      </c>
      <c r="AD1853" s="14" t="str">
        <f>IF(E1853=113,"Linn","Iowa ex-Linn")</f>
        <v>Iowa ex-Linn</v>
      </c>
      <c r="AE1853" s="23">
        <f>IFERROR(AB1853/W1853,"N/M")</f>
        <v>0.2043186895011169</v>
      </c>
      <c r="AF1853" s="14" t="str">
        <f>B1853&amp;"|"&amp;TEXT(E1853,"000")&amp;"|"&amp;TEXT(M1853,"0.0000")</f>
        <v>2017|181|0.6500</v>
      </c>
      <c r="AG1853" s="22" t="str">
        <f>IF(AND(B1853&gt;=2015,B1853&lt;=2024,C1853=19,G1853=41,I1853=2,K1853="A",L1853="RBUP",M1853&gt;=0.5,M1853&lt;=0.85),"IN","OUT")</f>
        <v>IN</v>
      </c>
    </row>
    <row r="1854" spans="1:33">
      <c r="A1854" s="14" t="s">
        <v>187</v>
      </c>
      <c r="B1854" s="16">
        <v>2017</v>
      </c>
      <c r="C1854" s="16">
        <v>19</v>
      </c>
      <c r="D1854" s="14" t="s">
        <v>80</v>
      </c>
      <c r="E1854" s="16">
        <v>181</v>
      </c>
      <c r="F1854" s="14" t="s">
        <v>176</v>
      </c>
      <c r="G1854" s="16">
        <v>41</v>
      </c>
      <c r="H1854" s="14" t="s">
        <v>186</v>
      </c>
      <c r="I1854" s="16">
        <v>2</v>
      </c>
      <c r="J1854" s="14" t="s">
        <v>83</v>
      </c>
      <c r="K1854" s="14" t="s">
        <v>84</v>
      </c>
      <c r="L1854" s="14" t="s">
        <v>85</v>
      </c>
      <c r="M1854" s="23">
        <v>0.7</v>
      </c>
      <c r="N1854" s="16">
        <v>95</v>
      </c>
      <c r="O1854" s="16">
        <v>65</v>
      </c>
      <c r="P1854" s="16">
        <v>17</v>
      </c>
      <c r="Q1854" s="16">
        <v>98</v>
      </c>
      <c r="R1854" s="16">
        <v>19</v>
      </c>
      <c r="S1854" s="14" t="s">
        <v>86</v>
      </c>
      <c r="T1854" s="16">
        <v>5557</v>
      </c>
      <c r="U1854" s="16">
        <v>0</v>
      </c>
      <c r="V1854" s="18">
        <v>2417093</v>
      </c>
      <c r="W1854" s="18">
        <v>228005</v>
      </c>
      <c r="X1854" s="18">
        <v>150959</v>
      </c>
      <c r="Y1854" s="18">
        <v>0</v>
      </c>
      <c r="Z1854" s="18">
        <v>0</v>
      </c>
      <c r="AA1854" s="18">
        <v>0</v>
      </c>
      <c r="AB1854" s="18">
        <v>69141</v>
      </c>
      <c r="AC1854" s="23">
        <v>0.3</v>
      </c>
      <c r="AD1854" s="14" t="str">
        <f>IF(E1854=113,"Linn","Iowa ex-Linn")</f>
        <v>Iowa ex-Linn</v>
      </c>
      <c r="AE1854" s="23">
        <f>IFERROR(AB1854/W1854,"N/M")</f>
        <v>0.3032433499265367</v>
      </c>
      <c r="AF1854" s="14" t="str">
        <f>B1854&amp;"|"&amp;TEXT(E1854,"000")&amp;"|"&amp;TEXT(M1854,"0.0000")</f>
        <v>2017|181|0.7000</v>
      </c>
      <c r="AG1854" s="22" t="str">
        <f>IF(AND(B1854&gt;=2015,B1854&lt;=2024,C1854=19,G1854=41,I1854=2,K1854="A",L1854="RBUP",M1854&gt;=0.5,M1854&lt;=0.85),"IN","OUT")</f>
        <v>IN</v>
      </c>
    </row>
    <row r="1855" spans="1:33">
      <c r="A1855" s="14" t="s">
        <v>187</v>
      </c>
      <c r="B1855" s="16">
        <v>2017</v>
      </c>
      <c r="C1855" s="16">
        <v>19</v>
      </c>
      <c r="D1855" s="14" t="s">
        <v>80</v>
      </c>
      <c r="E1855" s="16">
        <v>181</v>
      </c>
      <c r="F1855" s="14" t="s">
        <v>176</v>
      </c>
      <c r="G1855" s="16">
        <v>41</v>
      </c>
      <c r="H1855" s="14" t="s">
        <v>186</v>
      </c>
      <c r="I1855" s="16">
        <v>2</v>
      </c>
      <c r="J1855" s="14" t="s">
        <v>83</v>
      </c>
      <c r="K1855" s="14" t="s">
        <v>84</v>
      </c>
      <c r="L1855" s="14" t="s">
        <v>85</v>
      </c>
      <c r="M1855" s="23">
        <v>0.75</v>
      </c>
      <c r="N1855" s="16">
        <v>261</v>
      </c>
      <c r="O1855" s="16">
        <v>174</v>
      </c>
      <c r="P1855" s="16">
        <v>47</v>
      </c>
      <c r="Q1855" s="16">
        <v>288</v>
      </c>
      <c r="R1855" s="16">
        <v>74</v>
      </c>
      <c r="S1855" s="14" t="s">
        <v>86</v>
      </c>
      <c r="T1855" s="16">
        <v>23829</v>
      </c>
      <c r="U1855" s="16">
        <v>0</v>
      </c>
      <c r="V1855" s="18">
        <v>11687368</v>
      </c>
      <c r="W1855" s="18">
        <v>1151131</v>
      </c>
      <c r="X1855" s="18">
        <v>771792</v>
      </c>
      <c r="Y1855" s="18">
        <v>0</v>
      </c>
      <c r="Z1855" s="18">
        <v>0</v>
      </c>
      <c r="AA1855" s="18">
        <v>0</v>
      </c>
      <c r="AB1855" s="18">
        <v>419224</v>
      </c>
      <c r="AC1855" s="23">
        <v>0.36</v>
      </c>
      <c r="AD1855" s="14" t="str">
        <f>IF(E1855=113,"Linn","Iowa ex-Linn")</f>
        <v>Iowa ex-Linn</v>
      </c>
      <c r="AE1855" s="23">
        <f>IFERROR(AB1855/W1855,"N/M")</f>
        <v>0.3641844412147705</v>
      </c>
      <c r="AF1855" s="14" t="str">
        <f>B1855&amp;"|"&amp;TEXT(E1855,"000")&amp;"|"&amp;TEXT(M1855,"0.0000")</f>
        <v>2017|181|0.7500</v>
      </c>
      <c r="AG1855" s="22" t="str">
        <f>IF(AND(B1855&gt;=2015,B1855&lt;=2024,C1855=19,G1855=41,I1855=2,K1855="A",L1855="RBUP",M1855&gt;=0.5,M1855&lt;=0.85),"IN","OUT")</f>
        <v>IN</v>
      </c>
    </row>
    <row r="1856" spans="1:33">
      <c r="A1856" s="14" t="s">
        <v>187</v>
      </c>
      <c r="B1856" s="16">
        <v>2017</v>
      </c>
      <c r="C1856" s="16">
        <v>19</v>
      </c>
      <c r="D1856" s="14" t="s">
        <v>80</v>
      </c>
      <c r="E1856" s="16">
        <v>181</v>
      </c>
      <c r="F1856" s="14" t="s">
        <v>176</v>
      </c>
      <c r="G1856" s="16">
        <v>41</v>
      </c>
      <c r="H1856" s="14" t="s">
        <v>186</v>
      </c>
      <c r="I1856" s="16">
        <v>2</v>
      </c>
      <c r="J1856" s="14" t="s">
        <v>83</v>
      </c>
      <c r="K1856" s="14" t="s">
        <v>84</v>
      </c>
      <c r="L1856" s="14" t="s">
        <v>85</v>
      </c>
      <c r="M1856" s="23">
        <v>0.8</v>
      </c>
      <c r="N1856" s="16">
        <v>203</v>
      </c>
      <c r="O1856" s="16">
        <v>130</v>
      </c>
      <c r="P1856" s="16">
        <v>40</v>
      </c>
      <c r="Q1856" s="16">
        <v>177</v>
      </c>
      <c r="R1856" s="16">
        <v>46</v>
      </c>
      <c r="S1856" s="14" t="s">
        <v>86</v>
      </c>
      <c r="T1856" s="16">
        <v>21995</v>
      </c>
      <c r="U1856" s="16">
        <v>0</v>
      </c>
      <c r="V1856" s="18">
        <v>11099453</v>
      </c>
      <c r="W1856" s="18">
        <v>1226838</v>
      </c>
      <c r="X1856" s="18">
        <v>761296</v>
      </c>
      <c r="Y1856" s="18">
        <v>0</v>
      </c>
      <c r="Z1856" s="18">
        <v>0</v>
      </c>
      <c r="AA1856" s="18">
        <v>0</v>
      </c>
      <c r="AB1856" s="18">
        <v>459790</v>
      </c>
      <c r="AC1856" s="23">
        <v>0.37</v>
      </c>
      <c r="AD1856" s="14" t="str">
        <f>IF(E1856=113,"Linn","Iowa ex-Linn")</f>
        <v>Iowa ex-Linn</v>
      </c>
      <c r="AE1856" s="23">
        <f>IFERROR(AB1856/W1856,"N/M")</f>
        <v>0.3747764578534411</v>
      </c>
      <c r="AF1856" s="14" t="str">
        <f>B1856&amp;"|"&amp;TEXT(E1856,"000")&amp;"|"&amp;TEXT(M1856,"0.0000")</f>
        <v>2017|181|0.8000</v>
      </c>
      <c r="AG1856" s="22" t="str">
        <f>IF(AND(B1856&gt;=2015,B1856&lt;=2024,C1856=19,G1856=41,I1856=2,K1856="A",L1856="RBUP",M1856&gt;=0.5,M1856&lt;=0.85),"IN","OUT")</f>
        <v>IN</v>
      </c>
    </row>
    <row r="1857" spans="1:33">
      <c r="A1857" s="14" t="s">
        <v>187</v>
      </c>
      <c r="B1857" s="16">
        <v>2017</v>
      </c>
      <c r="C1857" s="16">
        <v>19</v>
      </c>
      <c r="D1857" s="14" t="s">
        <v>80</v>
      </c>
      <c r="E1857" s="16">
        <v>181</v>
      </c>
      <c r="F1857" s="14" t="s">
        <v>176</v>
      </c>
      <c r="G1857" s="16">
        <v>41</v>
      </c>
      <c r="H1857" s="14" t="s">
        <v>186</v>
      </c>
      <c r="I1857" s="16">
        <v>2</v>
      </c>
      <c r="J1857" s="14" t="s">
        <v>83</v>
      </c>
      <c r="K1857" s="14" t="s">
        <v>84</v>
      </c>
      <c r="L1857" s="14" t="s">
        <v>85</v>
      </c>
      <c r="M1857" s="23">
        <v>0.85</v>
      </c>
      <c r="N1857" s="16">
        <v>67</v>
      </c>
      <c r="O1857" s="16">
        <v>36</v>
      </c>
      <c r="P1857" s="16">
        <v>13</v>
      </c>
      <c r="Q1857" s="16">
        <v>41</v>
      </c>
      <c r="R1857" s="16">
        <v>14</v>
      </c>
      <c r="S1857" s="14" t="s">
        <v>86</v>
      </c>
      <c r="T1857" s="16">
        <v>4911</v>
      </c>
      <c r="U1857" s="16">
        <v>0</v>
      </c>
      <c r="V1857" s="18">
        <v>2611436</v>
      </c>
      <c r="W1857" s="18">
        <v>335032</v>
      </c>
      <c r="X1857" s="18">
        <v>168029</v>
      </c>
      <c r="Y1857" s="18">
        <v>0</v>
      </c>
      <c r="Z1857" s="18">
        <v>0</v>
      </c>
      <c r="AA1857" s="18">
        <v>0</v>
      </c>
      <c r="AB1857" s="18">
        <v>94949</v>
      </c>
      <c r="AC1857" s="23">
        <v>0.28</v>
      </c>
      <c r="AD1857" s="14" t="str">
        <f>IF(E1857=113,"Linn","Iowa ex-Linn")</f>
        <v>Iowa ex-Linn</v>
      </c>
      <c r="AE1857" s="23">
        <f>IFERROR(AB1857/W1857,"N/M")</f>
        <v>0.2834027794359942</v>
      </c>
      <c r="AF1857" s="14" t="str">
        <f>B1857&amp;"|"&amp;TEXT(E1857,"000")&amp;"|"&amp;TEXT(M1857,"0.0000")</f>
        <v>2017|181|0.8500</v>
      </c>
      <c r="AG1857" s="22" t="str">
        <f>IF(AND(B1857&gt;=2015,B1857&lt;=2024,C1857=19,G1857=41,I1857=2,K1857="A",L1857="RBUP",M1857&gt;=0.5,M1857&lt;=0.85),"IN","OUT")</f>
        <v>IN</v>
      </c>
    </row>
    <row r="1858" spans="1:33">
      <c r="A1858" s="14" t="s">
        <v>187</v>
      </c>
      <c r="B1858" s="16">
        <v>2017</v>
      </c>
      <c r="C1858" s="16">
        <v>19</v>
      </c>
      <c r="D1858" s="14" t="s">
        <v>80</v>
      </c>
      <c r="E1858" s="16">
        <v>183</v>
      </c>
      <c r="F1858" s="14" t="s">
        <v>177</v>
      </c>
      <c r="G1858" s="16">
        <v>41</v>
      </c>
      <c r="H1858" s="14" t="s">
        <v>186</v>
      </c>
      <c r="I1858" s="16">
        <v>2</v>
      </c>
      <c r="J1858" s="14" t="s">
        <v>83</v>
      </c>
      <c r="K1858" s="14" t="s">
        <v>84</v>
      </c>
      <c r="L1858" s="14" t="s">
        <v>85</v>
      </c>
      <c r="M1858" s="23">
        <v>0.5</v>
      </c>
      <c r="N1858" s="16">
        <v>1</v>
      </c>
      <c r="O1858" s="16">
        <v>1</v>
      </c>
      <c r="P1858" s="16">
        <v>0</v>
      </c>
      <c r="Q1858" s="16">
        <v>1</v>
      </c>
      <c r="R1858" s="16">
        <v>0</v>
      </c>
      <c r="S1858" s="14" t="s">
        <v>86</v>
      </c>
      <c r="T1858" s="16">
        <v>562</v>
      </c>
      <c r="U1858" s="16">
        <v>0</v>
      </c>
      <c r="V1858" s="18">
        <v>230063</v>
      </c>
      <c r="W1858" s="18">
        <v>3701</v>
      </c>
      <c r="X1858" s="18">
        <v>2961</v>
      </c>
      <c r="Y1858" s="18">
        <v>0</v>
      </c>
      <c r="Z1858" s="18">
        <v>0</v>
      </c>
      <c r="AA1858" s="18">
        <v>0</v>
      </c>
      <c r="AB1858" s="18">
        <v>0</v>
      </c>
      <c r="AC1858" s="23">
        <v>0</v>
      </c>
      <c r="AD1858" s="14" t="str">
        <f>IF(E1858=113,"Linn","Iowa ex-Linn")</f>
        <v>Iowa ex-Linn</v>
      </c>
      <c r="AE1858" s="23">
        <f>IFERROR(AB1858/W1858,"N/M")</f>
        <v>0.0</v>
      </c>
      <c r="AF1858" s="14" t="str">
        <f>B1858&amp;"|"&amp;TEXT(E1858,"000")&amp;"|"&amp;TEXT(M1858,"0.0000")</f>
        <v>2017|183|0.5000</v>
      </c>
      <c r="AG1858" s="22" t="str">
        <f>IF(AND(B1858&gt;=2015,B1858&lt;=2024,C1858=19,G1858=41,I1858=2,K1858="A",L1858="RBUP",M1858&gt;=0.5,M1858&lt;=0.85),"IN","OUT")</f>
        <v>IN</v>
      </c>
    </row>
    <row r="1859" spans="1:33">
      <c r="A1859" s="14" t="s">
        <v>187</v>
      </c>
      <c r="B1859" s="16">
        <v>2017</v>
      </c>
      <c r="C1859" s="16">
        <v>19</v>
      </c>
      <c r="D1859" s="14" t="s">
        <v>80</v>
      </c>
      <c r="E1859" s="16">
        <v>183</v>
      </c>
      <c r="F1859" s="14" t="s">
        <v>177</v>
      </c>
      <c r="G1859" s="16">
        <v>41</v>
      </c>
      <c r="H1859" s="14" t="s">
        <v>186</v>
      </c>
      <c r="I1859" s="16">
        <v>2</v>
      </c>
      <c r="J1859" s="14" t="s">
        <v>83</v>
      </c>
      <c r="K1859" s="14" t="s">
        <v>84</v>
      </c>
      <c r="L1859" s="14" t="s">
        <v>85</v>
      </c>
      <c r="M1859" s="23">
        <v>0.6</v>
      </c>
      <c r="N1859" s="16">
        <v>3</v>
      </c>
      <c r="O1859" s="16">
        <v>1</v>
      </c>
      <c r="P1859" s="16">
        <v>0</v>
      </c>
      <c r="Q1859" s="16">
        <v>1</v>
      </c>
      <c r="R1859" s="16">
        <v>0</v>
      </c>
      <c r="S1859" s="14" t="s">
        <v>86</v>
      </c>
      <c r="T1859" s="16">
        <v>15</v>
      </c>
      <c r="U1859" s="16">
        <v>0</v>
      </c>
      <c r="V1859" s="18">
        <v>5396</v>
      </c>
      <c r="W1859" s="18">
        <v>159</v>
      </c>
      <c r="X1859" s="18">
        <v>102</v>
      </c>
      <c r="Y1859" s="18">
        <v>0</v>
      </c>
      <c r="Z1859" s="18">
        <v>0</v>
      </c>
      <c r="AA1859" s="18">
        <v>0</v>
      </c>
      <c r="AB1859" s="18">
        <v>0</v>
      </c>
      <c r="AC1859" s="23">
        <v>0</v>
      </c>
      <c r="AD1859" s="14" t="str">
        <f>IF(E1859=113,"Linn","Iowa ex-Linn")</f>
        <v>Iowa ex-Linn</v>
      </c>
      <c r="AE1859" s="23">
        <f>IFERROR(AB1859/W1859,"N/M")</f>
        <v>0.0</v>
      </c>
      <c r="AF1859" s="14" t="str">
        <f>B1859&amp;"|"&amp;TEXT(E1859,"000")&amp;"|"&amp;TEXT(M1859,"0.0000")</f>
        <v>2017|183|0.6000</v>
      </c>
      <c r="AG1859" s="22" t="str">
        <f>IF(AND(B1859&gt;=2015,B1859&lt;=2024,C1859=19,G1859=41,I1859=2,K1859="A",L1859="RBUP",M1859&gt;=0.5,M1859&lt;=0.85),"IN","OUT")</f>
        <v>IN</v>
      </c>
    </row>
    <row r="1860" spans="1:33">
      <c r="A1860" s="14" t="s">
        <v>187</v>
      </c>
      <c r="B1860" s="16">
        <v>2017</v>
      </c>
      <c r="C1860" s="16">
        <v>19</v>
      </c>
      <c r="D1860" s="14" t="s">
        <v>80</v>
      </c>
      <c r="E1860" s="16">
        <v>183</v>
      </c>
      <c r="F1860" s="14" t="s">
        <v>177</v>
      </c>
      <c r="G1860" s="16">
        <v>41</v>
      </c>
      <c r="H1860" s="14" t="s">
        <v>186</v>
      </c>
      <c r="I1860" s="16">
        <v>2</v>
      </c>
      <c r="J1860" s="14" t="s">
        <v>83</v>
      </c>
      <c r="K1860" s="14" t="s">
        <v>84</v>
      </c>
      <c r="L1860" s="14" t="s">
        <v>85</v>
      </c>
      <c r="M1860" s="23">
        <v>0.65</v>
      </c>
      <c r="N1860" s="16">
        <v>9</v>
      </c>
      <c r="O1860" s="16">
        <v>8</v>
      </c>
      <c r="P1860" s="16">
        <v>0</v>
      </c>
      <c r="Q1860" s="16">
        <v>8</v>
      </c>
      <c r="R1860" s="16">
        <v>0</v>
      </c>
      <c r="S1860" s="14" t="s">
        <v>86</v>
      </c>
      <c r="T1860" s="16">
        <v>476</v>
      </c>
      <c r="U1860" s="16">
        <v>0</v>
      </c>
      <c r="V1860" s="18">
        <v>239056</v>
      </c>
      <c r="W1860" s="18">
        <v>8518</v>
      </c>
      <c r="X1860" s="18">
        <v>6297</v>
      </c>
      <c r="Y1860" s="18">
        <v>0</v>
      </c>
      <c r="Z1860" s="18">
        <v>0</v>
      </c>
      <c r="AA1860" s="18">
        <v>0</v>
      </c>
      <c r="AB1860" s="18">
        <v>0</v>
      </c>
      <c r="AC1860" s="23">
        <v>0</v>
      </c>
      <c r="AD1860" s="14" t="str">
        <f>IF(E1860=113,"Linn","Iowa ex-Linn")</f>
        <v>Iowa ex-Linn</v>
      </c>
      <c r="AE1860" s="23">
        <f>IFERROR(AB1860/W1860,"N/M")</f>
        <v>0.0</v>
      </c>
      <c r="AF1860" s="14" t="str">
        <f>B1860&amp;"|"&amp;TEXT(E1860,"000")&amp;"|"&amp;TEXT(M1860,"0.0000")</f>
        <v>2017|183|0.6500</v>
      </c>
      <c r="AG1860" s="22" t="str">
        <f>IF(AND(B1860&gt;=2015,B1860&lt;=2024,C1860=19,G1860=41,I1860=2,K1860="A",L1860="RBUP",M1860&gt;=0.5,M1860&lt;=0.85),"IN","OUT")</f>
        <v>IN</v>
      </c>
    </row>
    <row r="1861" spans="1:33">
      <c r="A1861" s="14" t="s">
        <v>187</v>
      </c>
      <c r="B1861" s="16">
        <v>2017</v>
      </c>
      <c r="C1861" s="16">
        <v>19</v>
      </c>
      <c r="D1861" s="14" t="s">
        <v>80</v>
      </c>
      <c r="E1861" s="16">
        <v>183</v>
      </c>
      <c r="F1861" s="14" t="s">
        <v>177</v>
      </c>
      <c r="G1861" s="16">
        <v>41</v>
      </c>
      <c r="H1861" s="14" t="s">
        <v>186</v>
      </c>
      <c r="I1861" s="16">
        <v>2</v>
      </c>
      <c r="J1861" s="14" t="s">
        <v>83</v>
      </c>
      <c r="K1861" s="14" t="s">
        <v>84</v>
      </c>
      <c r="L1861" s="14" t="s">
        <v>85</v>
      </c>
      <c r="M1861" s="23">
        <v>0.7</v>
      </c>
      <c r="N1861" s="16">
        <v>42</v>
      </c>
      <c r="O1861" s="16">
        <v>35</v>
      </c>
      <c r="P1861" s="16">
        <v>1</v>
      </c>
      <c r="Q1861" s="16">
        <v>45</v>
      </c>
      <c r="R1861" s="16">
        <v>2</v>
      </c>
      <c r="S1861" s="14" t="s">
        <v>86</v>
      </c>
      <c r="T1861" s="16">
        <v>6127</v>
      </c>
      <c r="U1861" s="16">
        <v>0</v>
      </c>
      <c r="V1861" s="18">
        <v>3197131</v>
      </c>
      <c r="W1861" s="18">
        <v>163548</v>
      </c>
      <c r="X1861" s="18">
        <v>119991</v>
      </c>
      <c r="Y1861" s="18">
        <v>0</v>
      </c>
      <c r="Z1861" s="18">
        <v>0</v>
      </c>
      <c r="AA1861" s="18">
        <v>0</v>
      </c>
      <c r="AB1861" s="18">
        <v>4132</v>
      </c>
      <c r="AC1861" s="23">
        <v>0.03</v>
      </c>
      <c r="AD1861" s="14" t="str">
        <f>IF(E1861=113,"Linn","Iowa ex-Linn")</f>
        <v>Iowa ex-Linn</v>
      </c>
      <c r="AE1861" s="23">
        <f>IFERROR(AB1861/W1861,"N/M")</f>
        <v>0.0252647540783134</v>
      </c>
      <c r="AF1861" s="14" t="str">
        <f>B1861&amp;"|"&amp;TEXT(E1861,"000")&amp;"|"&amp;TEXT(M1861,"0.0000")</f>
        <v>2017|183|0.7000</v>
      </c>
      <c r="AG1861" s="22" t="str">
        <f>IF(AND(B1861&gt;=2015,B1861&lt;=2024,C1861=19,G1861=41,I1861=2,K1861="A",L1861="RBUP",M1861&gt;=0.5,M1861&lt;=0.85),"IN","OUT")</f>
        <v>IN</v>
      </c>
    </row>
    <row r="1862" spans="1:33">
      <c r="A1862" s="14" t="s">
        <v>187</v>
      </c>
      <c r="B1862" s="16">
        <v>2017</v>
      </c>
      <c r="C1862" s="16">
        <v>19</v>
      </c>
      <c r="D1862" s="14" t="s">
        <v>80</v>
      </c>
      <c r="E1862" s="16">
        <v>183</v>
      </c>
      <c r="F1862" s="14" t="s">
        <v>177</v>
      </c>
      <c r="G1862" s="16">
        <v>41</v>
      </c>
      <c r="H1862" s="14" t="s">
        <v>186</v>
      </c>
      <c r="I1862" s="16">
        <v>2</v>
      </c>
      <c r="J1862" s="14" t="s">
        <v>83</v>
      </c>
      <c r="K1862" s="14" t="s">
        <v>84</v>
      </c>
      <c r="L1862" s="14" t="s">
        <v>85</v>
      </c>
      <c r="M1862" s="23">
        <v>0.75</v>
      </c>
      <c r="N1862" s="16">
        <v>191</v>
      </c>
      <c r="O1862" s="16">
        <v>154</v>
      </c>
      <c r="P1862" s="16">
        <v>2</v>
      </c>
      <c r="Q1862" s="16">
        <v>225</v>
      </c>
      <c r="R1862" s="16">
        <v>2</v>
      </c>
      <c r="S1862" s="14" t="s">
        <v>86</v>
      </c>
      <c r="T1862" s="16">
        <v>24244</v>
      </c>
      <c r="U1862" s="16">
        <v>0</v>
      </c>
      <c r="V1862" s="18">
        <v>13106739</v>
      </c>
      <c r="W1862" s="18">
        <v>900548</v>
      </c>
      <c r="X1862" s="18">
        <v>609385</v>
      </c>
      <c r="Y1862" s="18">
        <v>0</v>
      </c>
      <c r="Z1862" s="18">
        <v>0</v>
      </c>
      <c r="AA1862" s="18">
        <v>0</v>
      </c>
      <c r="AB1862" s="18">
        <v>3069</v>
      </c>
      <c r="AC1862" s="23">
        <v>0</v>
      </c>
      <c r="AD1862" s="14" t="str">
        <f>IF(E1862=113,"Linn","Iowa ex-Linn")</f>
        <v>Iowa ex-Linn</v>
      </c>
      <c r="AE1862" s="23">
        <f>IFERROR(AB1862/W1862,"N/M")</f>
        <v>0.0034079249523623393</v>
      </c>
      <c r="AF1862" s="14" t="str">
        <f>B1862&amp;"|"&amp;TEXT(E1862,"000")&amp;"|"&amp;TEXT(M1862,"0.0000")</f>
        <v>2017|183|0.7500</v>
      </c>
      <c r="AG1862" s="22" t="str">
        <f>IF(AND(B1862&gt;=2015,B1862&lt;=2024,C1862=19,G1862=41,I1862=2,K1862="A",L1862="RBUP",M1862&gt;=0.5,M1862&lt;=0.85),"IN","OUT")</f>
        <v>IN</v>
      </c>
    </row>
    <row r="1863" spans="1:33">
      <c r="A1863" s="14" t="s">
        <v>187</v>
      </c>
      <c r="B1863" s="16">
        <v>2017</v>
      </c>
      <c r="C1863" s="16">
        <v>19</v>
      </c>
      <c r="D1863" s="14" t="s">
        <v>80</v>
      </c>
      <c r="E1863" s="16">
        <v>183</v>
      </c>
      <c r="F1863" s="14" t="s">
        <v>177</v>
      </c>
      <c r="G1863" s="16">
        <v>41</v>
      </c>
      <c r="H1863" s="14" t="s">
        <v>186</v>
      </c>
      <c r="I1863" s="16">
        <v>2</v>
      </c>
      <c r="J1863" s="14" t="s">
        <v>83</v>
      </c>
      <c r="K1863" s="14" t="s">
        <v>84</v>
      </c>
      <c r="L1863" s="14" t="s">
        <v>85</v>
      </c>
      <c r="M1863" s="23">
        <v>0.8</v>
      </c>
      <c r="N1863" s="16">
        <v>336</v>
      </c>
      <c r="O1863" s="16">
        <v>279</v>
      </c>
      <c r="P1863" s="16">
        <v>17</v>
      </c>
      <c r="Q1863" s="16">
        <v>459</v>
      </c>
      <c r="R1863" s="16">
        <v>21</v>
      </c>
      <c r="S1863" s="14" t="s">
        <v>86</v>
      </c>
      <c r="T1863" s="16">
        <v>45782</v>
      </c>
      <c r="U1863" s="16">
        <v>0</v>
      </c>
      <c r="V1863" s="18">
        <v>26632885</v>
      </c>
      <c r="W1863" s="18">
        <v>2302135</v>
      </c>
      <c r="X1863" s="18">
        <v>1317408</v>
      </c>
      <c r="Y1863" s="18">
        <v>0</v>
      </c>
      <c r="Z1863" s="18">
        <v>0</v>
      </c>
      <c r="AA1863" s="18">
        <v>0</v>
      </c>
      <c r="AB1863" s="18">
        <v>122867</v>
      </c>
      <c r="AC1863" s="23">
        <v>0.05</v>
      </c>
      <c r="AD1863" s="14" t="str">
        <f>IF(E1863=113,"Linn","Iowa ex-Linn")</f>
        <v>Iowa ex-Linn</v>
      </c>
      <c r="AE1863" s="23">
        <f>IFERROR(AB1863/W1863,"N/M")</f>
        <v>0.053370892671368096</v>
      </c>
      <c r="AF1863" s="14" t="str">
        <f>B1863&amp;"|"&amp;TEXT(E1863,"000")&amp;"|"&amp;TEXT(M1863,"0.0000")</f>
        <v>2017|183|0.8000</v>
      </c>
      <c r="AG1863" s="22" t="str">
        <f>IF(AND(B1863&gt;=2015,B1863&lt;=2024,C1863=19,G1863=41,I1863=2,K1863="A",L1863="RBUP",M1863&gt;=0.5,M1863&lt;=0.85),"IN","OUT")</f>
        <v>IN</v>
      </c>
    </row>
    <row r="1864" spans="1:33">
      <c r="A1864" s="14" t="s">
        <v>187</v>
      </c>
      <c r="B1864" s="16">
        <v>2017</v>
      </c>
      <c r="C1864" s="16">
        <v>19</v>
      </c>
      <c r="D1864" s="14" t="s">
        <v>80</v>
      </c>
      <c r="E1864" s="16">
        <v>183</v>
      </c>
      <c r="F1864" s="14" t="s">
        <v>177</v>
      </c>
      <c r="G1864" s="16">
        <v>41</v>
      </c>
      <c r="H1864" s="14" t="s">
        <v>186</v>
      </c>
      <c r="I1864" s="16">
        <v>2</v>
      </c>
      <c r="J1864" s="14" t="s">
        <v>83</v>
      </c>
      <c r="K1864" s="14" t="s">
        <v>84</v>
      </c>
      <c r="L1864" s="14" t="s">
        <v>85</v>
      </c>
      <c r="M1864" s="23">
        <v>0.85</v>
      </c>
      <c r="N1864" s="16">
        <v>200</v>
      </c>
      <c r="O1864" s="16">
        <v>161</v>
      </c>
      <c r="P1864" s="16">
        <v>16</v>
      </c>
      <c r="Q1864" s="16">
        <v>291</v>
      </c>
      <c r="R1864" s="16">
        <v>16</v>
      </c>
      <c r="S1864" s="14" t="s">
        <v>86</v>
      </c>
      <c r="T1864" s="16">
        <v>31065</v>
      </c>
      <c r="U1864" s="16">
        <v>0</v>
      </c>
      <c r="V1864" s="18">
        <v>19689396</v>
      </c>
      <c r="W1864" s="18">
        <v>2029916</v>
      </c>
      <c r="X1864" s="18">
        <v>899521</v>
      </c>
      <c r="Y1864" s="18">
        <v>0</v>
      </c>
      <c r="Z1864" s="18">
        <v>0</v>
      </c>
      <c r="AA1864" s="18">
        <v>0</v>
      </c>
      <c r="AB1864" s="18">
        <v>92316</v>
      </c>
      <c r="AC1864" s="23">
        <v>0.05</v>
      </c>
      <c r="AD1864" s="14" t="str">
        <f>IF(E1864=113,"Linn","Iowa ex-Linn")</f>
        <v>Iowa ex-Linn</v>
      </c>
      <c r="AE1864" s="23">
        <f>IFERROR(AB1864/W1864,"N/M")</f>
        <v>0.04547774390664441</v>
      </c>
      <c r="AF1864" s="14" t="str">
        <f>B1864&amp;"|"&amp;TEXT(E1864,"000")&amp;"|"&amp;TEXT(M1864,"0.0000")</f>
        <v>2017|183|0.8500</v>
      </c>
      <c r="AG1864" s="22" t="str">
        <f>IF(AND(B1864&gt;=2015,B1864&lt;=2024,C1864=19,G1864=41,I1864=2,K1864="A",L1864="RBUP",M1864&gt;=0.5,M1864&lt;=0.85),"IN","OUT")</f>
        <v>IN</v>
      </c>
    </row>
    <row r="1865" spans="1:33">
      <c r="A1865" s="14" t="s">
        <v>187</v>
      </c>
      <c r="B1865" s="16">
        <v>2017</v>
      </c>
      <c r="C1865" s="16">
        <v>19</v>
      </c>
      <c r="D1865" s="14" t="s">
        <v>80</v>
      </c>
      <c r="E1865" s="16">
        <v>185</v>
      </c>
      <c r="F1865" s="14" t="s">
        <v>178</v>
      </c>
      <c r="G1865" s="16">
        <v>41</v>
      </c>
      <c r="H1865" s="14" t="s">
        <v>186</v>
      </c>
      <c r="I1865" s="16">
        <v>2</v>
      </c>
      <c r="J1865" s="14" t="s">
        <v>83</v>
      </c>
      <c r="K1865" s="14" t="s">
        <v>84</v>
      </c>
      <c r="L1865" s="14" t="s">
        <v>85</v>
      </c>
      <c r="M1865" s="23">
        <v>0.5</v>
      </c>
      <c r="N1865" s="16">
        <v>2</v>
      </c>
      <c r="O1865" s="16">
        <v>0</v>
      </c>
      <c r="P1865" s="16">
        <v>0</v>
      </c>
      <c r="Q1865" s="16">
        <v>0</v>
      </c>
      <c r="R1865" s="16">
        <v>0</v>
      </c>
      <c r="S1865" s="14" t="s">
        <v>86</v>
      </c>
      <c r="T1865" s="16">
        <v>0</v>
      </c>
      <c r="U1865" s="16">
        <v>0</v>
      </c>
      <c r="V1865" s="18">
        <v>0</v>
      </c>
      <c r="W1865" s="18">
        <v>0</v>
      </c>
      <c r="X1865" s="18">
        <v>0</v>
      </c>
      <c r="Y1865" s="18">
        <v>0</v>
      </c>
      <c r="Z1865" s="18">
        <v>0</v>
      </c>
      <c r="AA1865" s="18">
        <v>0</v>
      </c>
      <c r="AB1865" s="18">
        <v>0</v>
      </c>
      <c r="AC1865" s="23">
        <v>0</v>
      </c>
      <c r="AD1865" s="14" t="str">
        <f>IF(E1865=113,"Linn","Iowa ex-Linn")</f>
        <v>Iowa ex-Linn</v>
      </c>
      <c r="AE1865" s="23" t="str">
        <f>IFERROR(AB1865/W1865,"N/M")</f>
        <v>N/M</v>
      </c>
      <c r="AF1865" s="14" t="str">
        <f>B1865&amp;"|"&amp;TEXT(E1865,"000")&amp;"|"&amp;TEXT(M1865,"0.0000")</f>
        <v>2017|185|0.5000</v>
      </c>
      <c r="AG1865" s="22" t="str">
        <f>IF(AND(B1865&gt;=2015,B1865&lt;=2024,C1865=19,G1865=41,I1865=2,K1865="A",L1865="RBUP",M1865&gt;=0.5,M1865&lt;=0.85),"IN","OUT")</f>
        <v>IN</v>
      </c>
    </row>
    <row r="1866" spans="1:33">
      <c r="A1866" s="14" t="s">
        <v>187</v>
      </c>
      <c r="B1866" s="16">
        <v>2017</v>
      </c>
      <c r="C1866" s="16">
        <v>19</v>
      </c>
      <c r="D1866" s="14" t="s">
        <v>80</v>
      </c>
      <c r="E1866" s="16">
        <v>185</v>
      </c>
      <c r="F1866" s="14" t="s">
        <v>178</v>
      </c>
      <c r="G1866" s="16">
        <v>41</v>
      </c>
      <c r="H1866" s="14" t="s">
        <v>186</v>
      </c>
      <c r="I1866" s="16">
        <v>2</v>
      </c>
      <c r="J1866" s="14" t="s">
        <v>83</v>
      </c>
      <c r="K1866" s="14" t="s">
        <v>84</v>
      </c>
      <c r="L1866" s="14" t="s">
        <v>85</v>
      </c>
      <c r="M1866" s="23">
        <v>0.65</v>
      </c>
      <c r="N1866" s="16">
        <v>6</v>
      </c>
      <c r="O1866" s="16">
        <v>2</v>
      </c>
      <c r="P1866" s="16">
        <v>1</v>
      </c>
      <c r="Q1866" s="16">
        <v>2</v>
      </c>
      <c r="R1866" s="16">
        <v>1</v>
      </c>
      <c r="S1866" s="14" t="s">
        <v>86</v>
      </c>
      <c r="T1866" s="16">
        <v>94</v>
      </c>
      <c r="U1866" s="16">
        <v>0</v>
      </c>
      <c r="V1866" s="18">
        <v>36018</v>
      </c>
      <c r="W1866" s="18">
        <v>3461</v>
      </c>
      <c r="X1866" s="18">
        <v>2042</v>
      </c>
      <c r="Y1866" s="18">
        <v>0</v>
      </c>
      <c r="Z1866" s="18">
        <v>0</v>
      </c>
      <c r="AA1866" s="18">
        <v>0</v>
      </c>
      <c r="AB1866" s="18">
        <v>3699</v>
      </c>
      <c r="AC1866" s="23">
        <v>1.07</v>
      </c>
      <c r="AD1866" s="14" t="str">
        <f>IF(E1866=113,"Linn","Iowa ex-Linn")</f>
        <v>Iowa ex-Linn</v>
      </c>
      <c r="AE1866" s="23">
        <f>IFERROR(AB1866/W1866,"N/M")</f>
        <v>1.0687662525281711</v>
      </c>
      <c r="AF1866" s="14" t="str">
        <f>B1866&amp;"|"&amp;TEXT(E1866,"000")&amp;"|"&amp;TEXT(M1866,"0.0000")</f>
        <v>2017|185|0.6500</v>
      </c>
      <c r="AG1866" s="22" t="str">
        <f>IF(AND(B1866&gt;=2015,B1866&lt;=2024,C1866=19,G1866=41,I1866=2,K1866="A",L1866="RBUP",M1866&gt;=0.5,M1866&lt;=0.85),"IN","OUT")</f>
        <v>IN</v>
      </c>
    </row>
    <row r="1867" spans="1:33">
      <c r="A1867" s="14" t="s">
        <v>187</v>
      </c>
      <c r="B1867" s="16">
        <v>2017</v>
      </c>
      <c r="C1867" s="16">
        <v>19</v>
      </c>
      <c r="D1867" s="14" t="s">
        <v>80</v>
      </c>
      <c r="E1867" s="16">
        <v>185</v>
      </c>
      <c r="F1867" s="14" t="s">
        <v>178</v>
      </c>
      <c r="G1867" s="16">
        <v>41</v>
      </c>
      <c r="H1867" s="14" t="s">
        <v>186</v>
      </c>
      <c r="I1867" s="16">
        <v>2</v>
      </c>
      <c r="J1867" s="14" t="s">
        <v>83</v>
      </c>
      <c r="K1867" s="14" t="s">
        <v>84</v>
      </c>
      <c r="L1867" s="14" t="s">
        <v>85</v>
      </c>
      <c r="M1867" s="23">
        <v>0.7</v>
      </c>
      <c r="N1867" s="16">
        <v>70</v>
      </c>
      <c r="O1867" s="16">
        <v>42</v>
      </c>
      <c r="P1867" s="16">
        <v>14</v>
      </c>
      <c r="Q1867" s="16">
        <v>85</v>
      </c>
      <c r="R1867" s="16">
        <v>30</v>
      </c>
      <c r="S1867" s="14" t="s">
        <v>86</v>
      </c>
      <c r="T1867" s="16">
        <v>3944</v>
      </c>
      <c r="U1867" s="16">
        <v>0</v>
      </c>
      <c r="V1867" s="18">
        <v>1599545</v>
      </c>
      <c r="W1867" s="18">
        <v>205786</v>
      </c>
      <c r="X1867" s="18">
        <v>125760</v>
      </c>
      <c r="Y1867" s="18">
        <v>0</v>
      </c>
      <c r="Z1867" s="18">
        <v>0</v>
      </c>
      <c r="AA1867" s="18">
        <v>0</v>
      </c>
      <c r="AB1867" s="18">
        <v>131963</v>
      </c>
      <c r="AC1867" s="23">
        <v>0.64</v>
      </c>
      <c r="AD1867" s="14" t="str">
        <f>IF(E1867=113,"Linn","Iowa ex-Linn")</f>
        <v>Iowa ex-Linn</v>
      </c>
      <c r="AE1867" s="23">
        <f>IFERROR(AB1867/W1867,"N/M")</f>
        <v>0.6412632540600429</v>
      </c>
      <c r="AF1867" s="14" t="str">
        <f>B1867&amp;"|"&amp;TEXT(E1867,"000")&amp;"|"&amp;TEXT(M1867,"0.0000")</f>
        <v>2017|185|0.7000</v>
      </c>
      <c r="AG1867" s="22" t="str">
        <f>IF(AND(B1867&gt;=2015,B1867&lt;=2024,C1867=19,G1867=41,I1867=2,K1867="A",L1867="RBUP",M1867&gt;=0.5,M1867&lt;=0.85),"IN","OUT")</f>
        <v>IN</v>
      </c>
    </row>
    <row r="1868" spans="1:33">
      <c r="A1868" s="14" t="s">
        <v>187</v>
      </c>
      <c r="B1868" s="16">
        <v>2017</v>
      </c>
      <c r="C1868" s="16">
        <v>19</v>
      </c>
      <c r="D1868" s="14" t="s">
        <v>80</v>
      </c>
      <c r="E1868" s="16">
        <v>185</v>
      </c>
      <c r="F1868" s="14" t="s">
        <v>178</v>
      </c>
      <c r="G1868" s="16">
        <v>41</v>
      </c>
      <c r="H1868" s="14" t="s">
        <v>186</v>
      </c>
      <c r="I1868" s="16">
        <v>2</v>
      </c>
      <c r="J1868" s="14" t="s">
        <v>83</v>
      </c>
      <c r="K1868" s="14" t="s">
        <v>84</v>
      </c>
      <c r="L1868" s="14" t="s">
        <v>85</v>
      </c>
      <c r="M1868" s="23">
        <v>0.75</v>
      </c>
      <c r="N1868" s="16">
        <v>191</v>
      </c>
      <c r="O1868" s="16">
        <v>111</v>
      </c>
      <c r="P1868" s="16">
        <v>60</v>
      </c>
      <c r="Q1868" s="16">
        <v>226</v>
      </c>
      <c r="R1868" s="16">
        <v>98</v>
      </c>
      <c r="S1868" s="14" t="s">
        <v>86</v>
      </c>
      <c r="T1868" s="16">
        <v>14741</v>
      </c>
      <c r="U1868" s="16">
        <v>0</v>
      </c>
      <c r="V1868" s="18">
        <v>6102258</v>
      </c>
      <c r="W1868" s="18">
        <v>897275</v>
      </c>
      <c r="X1868" s="18">
        <v>553155</v>
      </c>
      <c r="Y1868" s="18">
        <v>0</v>
      </c>
      <c r="Z1868" s="18">
        <v>0</v>
      </c>
      <c r="AA1868" s="18">
        <v>0</v>
      </c>
      <c r="AB1868" s="18">
        <v>533966</v>
      </c>
      <c r="AC1868" s="23">
        <v>0.6</v>
      </c>
      <c r="AD1868" s="14" t="str">
        <f>IF(E1868=113,"Linn","Iowa ex-Linn")</f>
        <v>Iowa ex-Linn</v>
      </c>
      <c r="AE1868" s="23">
        <f>IFERROR(AB1868/W1868,"N/M")</f>
        <v>0.595097378172801</v>
      </c>
      <c r="AF1868" s="14" t="str">
        <f>B1868&amp;"|"&amp;TEXT(E1868,"000")&amp;"|"&amp;TEXT(M1868,"0.0000")</f>
        <v>2017|185|0.7500</v>
      </c>
      <c r="AG1868" s="22" t="str">
        <f>IF(AND(B1868&gt;=2015,B1868&lt;=2024,C1868=19,G1868=41,I1868=2,K1868="A",L1868="RBUP",M1868&gt;=0.5,M1868&lt;=0.85),"IN","OUT")</f>
        <v>IN</v>
      </c>
    </row>
    <row r="1869" spans="1:33">
      <c r="A1869" s="14" t="s">
        <v>187</v>
      </c>
      <c r="B1869" s="16">
        <v>2017</v>
      </c>
      <c r="C1869" s="16">
        <v>19</v>
      </c>
      <c r="D1869" s="14" t="s">
        <v>80</v>
      </c>
      <c r="E1869" s="16">
        <v>185</v>
      </c>
      <c r="F1869" s="14" t="s">
        <v>178</v>
      </c>
      <c r="G1869" s="16">
        <v>41</v>
      </c>
      <c r="H1869" s="14" t="s">
        <v>186</v>
      </c>
      <c r="I1869" s="16">
        <v>2</v>
      </c>
      <c r="J1869" s="14" t="s">
        <v>83</v>
      </c>
      <c r="K1869" s="14" t="s">
        <v>84</v>
      </c>
      <c r="L1869" s="14" t="s">
        <v>85</v>
      </c>
      <c r="M1869" s="23">
        <v>0.8</v>
      </c>
      <c r="N1869" s="16">
        <v>173</v>
      </c>
      <c r="O1869" s="16">
        <v>96</v>
      </c>
      <c r="P1869" s="16">
        <v>43</v>
      </c>
      <c r="Q1869" s="16">
        <v>126</v>
      </c>
      <c r="R1869" s="16">
        <v>56</v>
      </c>
      <c r="S1869" s="14" t="s">
        <v>86</v>
      </c>
      <c r="T1869" s="16">
        <v>32619</v>
      </c>
      <c r="U1869" s="16">
        <v>0</v>
      </c>
      <c r="V1869" s="18">
        <v>14525607</v>
      </c>
      <c r="W1869" s="18">
        <v>1897689</v>
      </c>
      <c r="X1869" s="18">
        <v>1222357</v>
      </c>
      <c r="Y1869" s="18">
        <v>0</v>
      </c>
      <c r="Z1869" s="18">
        <v>0</v>
      </c>
      <c r="AA1869" s="18">
        <v>0</v>
      </c>
      <c r="AB1869" s="18">
        <v>1816066</v>
      </c>
      <c r="AC1869" s="23">
        <v>0.96</v>
      </c>
      <c r="AD1869" s="14" t="str">
        <f>IF(E1869=113,"Linn","Iowa ex-Linn")</f>
        <v>Iowa ex-Linn</v>
      </c>
      <c r="AE1869" s="23">
        <f>IFERROR(AB1869/W1869,"N/M")</f>
        <v>0.9569882103969618</v>
      </c>
      <c r="AF1869" s="14" t="str">
        <f>B1869&amp;"|"&amp;TEXT(E1869,"000")&amp;"|"&amp;TEXT(M1869,"0.0000")</f>
        <v>2017|185|0.8000</v>
      </c>
      <c r="AG1869" s="22" t="str">
        <f>IF(AND(B1869&gt;=2015,B1869&lt;=2024,C1869=19,G1869=41,I1869=2,K1869="A",L1869="RBUP",M1869&gt;=0.5,M1869&lt;=0.85),"IN","OUT")</f>
        <v>IN</v>
      </c>
    </row>
    <row r="1870" spans="1:33">
      <c r="A1870" s="14" t="s">
        <v>187</v>
      </c>
      <c r="B1870" s="16">
        <v>2017</v>
      </c>
      <c r="C1870" s="16">
        <v>19</v>
      </c>
      <c r="D1870" s="14" t="s">
        <v>80</v>
      </c>
      <c r="E1870" s="16">
        <v>185</v>
      </c>
      <c r="F1870" s="14" t="s">
        <v>178</v>
      </c>
      <c r="G1870" s="16">
        <v>41</v>
      </c>
      <c r="H1870" s="14" t="s">
        <v>186</v>
      </c>
      <c r="I1870" s="16">
        <v>2</v>
      </c>
      <c r="J1870" s="14" t="s">
        <v>83</v>
      </c>
      <c r="K1870" s="14" t="s">
        <v>84</v>
      </c>
      <c r="L1870" s="14" t="s">
        <v>85</v>
      </c>
      <c r="M1870" s="23">
        <v>0.85</v>
      </c>
      <c r="N1870" s="16">
        <v>37</v>
      </c>
      <c r="O1870" s="16">
        <v>16</v>
      </c>
      <c r="P1870" s="16">
        <v>6</v>
      </c>
      <c r="Q1870" s="16">
        <v>19</v>
      </c>
      <c r="R1870" s="16">
        <v>6</v>
      </c>
      <c r="S1870" s="14" t="s">
        <v>86</v>
      </c>
      <c r="T1870" s="16">
        <v>4262</v>
      </c>
      <c r="U1870" s="16">
        <v>0</v>
      </c>
      <c r="V1870" s="18">
        <v>2018083</v>
      </c>
      <c r="W1870" s="18">
        <v>284247</v>
      </c>
      <c r="X1870" s="18">
        <v>145056</v>
      </c>
      <c r="Y1870" s="18">
        <v>0</v>
      </c>
      <c r="Z1870" s="18">
        <v>0</v>
      </c>
      <c r="AA1870" s="18">
        <v>0</v>
      </c>
      <c r="AB1870" s="18">
        <v>185200</v>
      </c>
      <c r="AC1870" s="23">
        <v>0.65</v>
      </c>
      <c r="AD1870" s="14" t="str">
        <f>IF(E1870=113,"Linn","Iowa ex-Linn")</f>
        <v>Iowa ex-Linn</v>
      </c>
      <c r="AE1870" s="23">
        <f>IFERROR(AB1870/W1870,"N/M")</f>
        <v>0.6515460145577614</v>
      </c>
      <c r="AF1870" s="14" t="str">
        <f>B1870&amp;"|"&amp;TEXT(E1870,"000")&amp;"|"&amp;TEXT(M1870,"0.0000")</f>
        <v>2017|185|0.8500</v>
      </c>
      <c r="AG1870" s="22" t="str">
        <f>IF(AND(B1870&gt;=2015,B1870&lt;=2024,C1870=19,G1870=41,I1870=2,K1870="A",L1870="RBUP",M1870&gt;=0.5,M1870&lt;=0.85),"IN","OUT")</f>
        <v>IN</v>
      </c>
    </row>
    <row r="1871" spans="1:33">
      <c r="A1871" s="14" t="s">
        <v>187</v>
      </c>
      <c r="B1871" s="16">
        <v>2017</v>
      </c>
      <c r="C1871" s="16">
        <v>19</v>
      </c>
      <c r="D1871" s="14" t="s">
        <v>80</v>
      </c>
      <c r="E1871" s="16">
        <v>187</v>
      </c>
      <c r="F1871" s="14" t="s">
        <v>179</v>
      </c>
      <c r="G1871" s="16">
        <v>41</v>
      </c>
      <c r="H1871" s="14" t="s">
        <v>186</v>
      </c>
      <c r="I1871" s="16">
        <v>2</v>
      </c>
      <c r="J1871" s="14" t="s">
        <v>83</v>
      </c>
      <c r="K1871" s="14" t="s">
        <v>84</v>
      </c>
      <c r="L1871" s="14" t="s">
        <v>85</v>
      </c>
      <c r="M1871" s="23">
        <v>0.65</v>
      </c>
      <c r="N1871" s="16">
        <v>9</v>
      </c>
      <c r="O1871" s="16">
        <v>7</v>
      </c>
      <c r="P1871" s="16">
        <v>1</v>
      </c>
      <c r="Q1871" s="16">
        <v>11</v>
      </c>
      <c r="R1871" s="16">
        <v>3</v>
      </c>
      <c r="S1871" s="14" t="s">
        <v>86</v>
      </c>
      <c r="T1871" s="16">
        <v>309</v>
      </c>
      <c r="U1871" s="16">
        <v>0</v>
      </c>
      <c r="V1871" s="18">
        <v>133974</v>
      </c>
      <c r="W1871" s="18">
        <v>3007</v>
      </c>
      <c r="X1871" s="18">
        <v>1774</v>
      </c>
      <c r="Y1871" s="18">
        <v>0</v>
      </c>
      <c r="Z1871" s="18">
        <v>0</v>
      </c>
      <c r="AA1871" s="18">
        <v>0</v>
      </c>
      <c r="AB1871" s="18">
        <v>4066</v>
      </c>
      <c r="AC1871" s="23">
        <v>1.35</v>
      </c>
      <c r="AD1871" s="14" t="str">
        <f>IF(E1871=113,"Linn","Iowa ex-Linn")</f>
        <v>Iowa ex-Linn</v>
      </c>
      <c r="AE1871" s="23">
        <f>IFERROR(AB1871/W1871,"N/M")</f>
        <v>1.352178250748254</v>
      </c>
      <c r="AF1871" s="14" t="str">
        <f>B1871&amp;"|"&amp;TEXT(E1871,"000")&amp;"|"&amp;TEXT(M1871,"0.0000")</f>
        <v>2017|187|0.6500</v>
      </c>
      <c r="AG1871" s="22" t="str">
        <f>IF(AND(B1871&gt;=2015,B1871&lt;=2024,C1871=19,G1871=41,I1871=2,K1871="A",L1871="RBUP",M1871&gt;=0.5,M1871&lt;=0.85),"IN","OUT")</f>
        <v>IN</v>
      </c>
    </row>
    <row r="1872" spans="1:33">
      <c r="A1872" s="14" t="s">
        <v>187</v>
      </c>
      <c r="B1872" s="16">
        <v>2017</v>
      </c>
      <c r="C1872" s="16">
        <v>19</v>
      </c>
      <c r="D1872" s="14" t="s">
        <v>80</v>
      </c>
      <c r="E1872" s="16">
        <v>187</v>
      </c>
      <c r="F1872" s="14" t="s">
        <v>179</v>
      </c>
      <c r="G1872" s="16">
        <v>41</v>
      </c>
      <c r="H1872" s="14" t="s">
        <v>186</v>
      </c>
      <c r="I1872" s="16">
        <v>2</v>
      </c>
      <c r="J1872" s="14" t="s">
        <v>83</v>
      </c>
      <c r="K1872" s="14" t="s">
        <v>84</v>
      </c>
      <c r="L1872" s="14" t="s">
        <v>85</v>
      </c>
      <c r="M1872" s="23">
        <v>0.7</v>
      </c>
      <c r="N1872" s="16">
        <v>37</v>
      </c>
      <c r="O1872" s="16">
        <v>35</v>
      </c>
      <c r="P1872" s="16">
        <v>3</v>
      </c>
      <c r="Q1872" s="16">
        <v>78</v>
      </c>
      <c r="R1872" s="16">
        <v>3</v>
      </c>
      <c r="S1872" s="14" t="s">
        <v>86</v>
      </c>
      <c r="T1872" s="16">
        <v>4725</v>
      </c>
      <c r="U1872" s="16">
        <v>0</v>
      </c>
      <c r="V1872" s="18">
        <v>2539448</v>
      </c>
      <c r="W1872" s="18">
        <v>76396</v>
      </c>
      <c r="X1872" s="18">
        <v>45068</v>
      </c>
      <c r="Y1872" s="18">
        <v>0</v>
      </c>
      <c r="Z1872" s="18">
        <v>0</v>
      </c>
      <c r="AA1872" s="18">
        <v>0</v>
      </c>
      <c r="AB1872" s="18">
        <v>3376</v>
      </c>
      <c r="AC1872" s="23">
        <v>0.04</v>
      </c>
      <c r="AD1872" s="14" t="str">
        <f>IF(E1872=113,"Linn","Iowa ex-Linn")</f>
        <v>Iowa ex-Linn</v>
      </c>
      <c r="AE1872" s="23">
        <f>IFERROR(AB1872/W1872,"N/M")</f>
        <v>0.04419079532959841</v>
      </c>
      <c r="AF1872" s="14" t="str">
        <f>B1872&amp;"|"&amp;TEXT(E1872,"000")&amp;"|"&amp;TEXT(M1872,"0.0000")</f>
        <v>2017|187|0.7000</v>
      </c>
      <c r="AG1872" s="22" t="str">
        <f>IF(AND(B1872&gt;=2015,B1872&lt;=2024,C1872=19,G1872=41,I1872=2,K1872="A",L1872="RBUP",M1872&gt;=0.5,M1872&lt;=0.85),"IN","OUT")</f>
        <v>IN</v>
      </c>
    </row>
    <row r="1873" spans="1:33">
      <c r="A1873" s="14" t="s">
        <v>187</v>
      </c>
      <c r="B1873" s="16">
        <v>2017</v>
      </c>
      <c r="C1873" s="16">
        <v>19</v>
      </c>
      <c r="D1873" s="14" t="s">
        <v>80</v>
      </c>
      <c r="E1873" s="16">
        <v>187</v>
      </c>
      <c r="F1873" s="14" t="s">
        <v>179</v>
      </c>
      <c r="G1873" s="16">
        <v>41</v>
      </c>
      <c r="H1873" s="14" t="s">
        <v>186</v>
      </c>
      <c r="I1873" s="16">
        <v>2</v>
      </c>
      <c r="J1873" s="14" t="s">
        <v>83</v>
      </c>
      <c r="K1873" s="14" t="s">
        <v>84</v>
      </c>
      <c r="L1873" s="14" t="s">
        <v>85</v>
      </c>
      <c r="M1873" s="23">
        <v>0.75</v>
      </c>
      <c r="N1873" s="16">
        <v>135</v>
      </c>
      <c r="O1873" s="16">
        <v>116</v>
      </c>
      <c r="P1873" s="16">
        <v>11</v>
      </c>
      <c r="Q1873" s="16">
        <v>187</v>
      </c>
      <c r="R1873" s="16">
        <v>13</v>
      </c>
      <c r="S1873" s="14" t="s">
        <v>86</v>
      </c>
      <c r="T1873" s="16">
        <v>10960</v>
      </c>
      <c r="U1873" s="16">
        <v>0</v>
      </c>
      <c r="V1873" s="18">
        <v>6261962</v>
      </c>
      <c r="W1873" s="18">
        <v>257338</v>
      </c>
      <c r="X1873" s="18">
        <v>147162</v>
      </c>
      <c r="Y1873" s="18">
        <v>0</v>
      </c>
      <c r="Z1873" s="18">
        <v>0</v>
      </c>
      <c r="AA1873" s="18">
        <v>0</v>
      </c>
      <c r="AB1873" s="18">
        <v>67770</v>
      </c>
      <c r="AC1873" s="23">
        <v>0.26</v>
      </c>
      <c r="AD1873" s="14" t="str">
        <f>IF(E1873=113,"Linn","Iowa ex-Linn")</f>
        <v>Iowa ex-Linn</v>
      </c>
      <c r="AE1873" s="23">
        <f>IFERROR(AB1873/W1873,"N/M")</f>
        <v>0.26335014649993393</v>
      </c>
      <c r="AF1873" s="14" t="str">
        <f>B1873&amp;"|"&amp;TEXT(E1873,"000")&amp;"|"&amp;TEXT(M1873,"0.0000")</f>
        <v>2017|187|0.7500</v>
      </c>
      <c r="AG1873" s="22" t="str">
        <f>IF(AND(B1873&gt;=2015,B1873&lt;=2024,C1873=19,G1873=41,I1873=2,K1873="A",L1873="RBUP",M1873&gt;=0.5,M1873&lt;=0.85),"IN","OUT")</f>
        <v>IN</v>
      </c>
    </row>
    <row r="1874" spans="1:33">
      <c r="A1874" s="14" t="s">
        <v>187</v>
      </c>
      <c r="B1874" s="16">
        <v>2017</v>
      </c>
      <c r="C1874" s="16">
        <v>19</v>
      </c>
      <c r="D1874" s="14" t="s">
        <v>80</v>
      </c>
      <c r="E1874" s="16">
        <v>187</v>
      </c>
      <c r="F1874" s="14" t="s">
        <v>179</v>
      </c>
      <c r="G1874" s="16">
        <v>41</v>
      </c>
      <c r="H1874" s="14" t="s">
        <v>186</v>
      </c>
      <c r="I1874" s="16">
        <v>2</v>
      </c>
      <c r="J1874" s="14" t="s">
        <v>83</v>
      </c>
      <c r="K1874" s="14" t="s">
        <v>84</v>
      </c>
      <c r="L1874" s="14" t="s">
        <v>85</v>
      </c>
      <c r="M1874" s="23">
        <v>0.8</v>
      </c>
      <c r="N1874" s="16">
        <v>386</v>
      </c>
      <c r="O1874" s="16">
        <v>331</v>
      </c>
      <c r="P1874" s="16">
        <v>55</v>
      </c>
      <c r="Q1874" s="16">
        <v>669</v>
      </c>
      <c r="R1874" s="16">
        <v>87</v>
      </c>
      <c r="S1874" s="14" t="s">
        <v>86</v>
      </c>
      <c r="T1874" s="16">
        <v>52703</v>
      </c>
      <c r="U1874" s="16">
        <v>0</v>
      </c>
      <c r="V1874" s="18">
        <v>32644696</v>
      </c>
      <c r="W1874" s="18">
        <v>1737711</v>
      </c>
      <c r="X1874" s="18">
        <v>924130</v>
      </c>
      <c r="Y1874" s="18">
        <v>0</v>
      </c>
      <c r="Z1874" s="18">
        <v>0</v>
      </c>
      <c r="AA1874" s="18">
        <v>0</v>
      </c>
      <c r="AB1874" s="18">
        <v>542835</v>
      </c>
      <c r="AC1874" s="23">
        <v>0.31</v>
      </c>
      <c r="AD1874" s="14" t="str">
        <f>IF(E1874=113,"Linn","Iowa ex-Linn")</f>
        <v>Iowa ex-Linn</v>
      </c>
      <c r="AE1874" s="23">
        <f>IFERROR(AB1874/W1874,"N/M")</f>
        <v>0.3123850858974824</v>
      </c>
      <c r="AF1874" s="14" t="str">
        <f>B1874&amp;"|"&amp;TEXT(E1874,"000")&amp;"|"&amp;TEXT(M1874,"0.0000")</f>
        <v>2017|187|0.8000</v>
      </c>
      <c r="AG1874" s="22" t="str">
        <f>IF(AND(B1874&gt;=2015,B1874&lt;=2024,C1874=19,G1874=41,I1874=2,K1874="A",L1874="RBUP",M1874&gt;=0.5,M1874&lt;=0.85),"IN","OUT")</f>
        <v>IN</v>
      </c>
    </row>
    <row r="1875" spans="1:33">
      <c r="A1875" s="14" t="s">
        <v>187</v>
      </c>
      <c r="B1875" s="16">
        <v>2017</v>
      </c>
      <c r="C1875" s="16">
        <v>19</v>
      </c>
      <c r="D1875" s="14" t="s">
        <v>80</v>
      </c>
      <c r="E1875" s="16">
        <v>187</v>
      </c>
      <c r="F1875" s="14" t="s">
        <v>179</v>
      </c>
      <c r="G1875" s="16">
        <v>41</v>
      </c>
      <c r="H1875" s="14" t="s">
        <v>186</v>
      </c>
      <c r="I1875" s="16">
        <v>2</v>
      </c>
      <c r="J1875" s="14" t="s">
        <v>83</v>
      </c>
      <c r="K1875" s="14" t="s">
        <v>84</v>
      </c>
      <c r="L1875" s="14" t="s">
        <v>85</v>
      </c>
      <c r="M1875" s="23">
        <v>0.85</v>
      </c>
      <c r="N1875" s="16">
        <v>563</v>
      </c>
      <c r="O1875" s="16">
        <v>491</v>
      </c>
      <c r="P1875" s="16">
        <v>180</v>
      </c>
      <c r="Q1875" s="16">
        <v>1131</v>
      </c>
      <c r="R1875" s="16">
        <v>272</v>
      </c>
      <c r="S1875" s="14" t="s">
        <v>86</v>
      </c>
      <c r="T1875" s="16">
        <v>109723</v>
      </c>
      <c r="U1875" s="16">
        <v>0</v>
      </c>
      <c r="V1875" s="18">
        <v>72144872</v>
      </c>
      <c r="W1875" s="18">
        <v>4594315</v>
      </c>
      <c r="X1875" s="18">
        <v>2013387</v>
      </c>
      <c r="Y1875" s="18">
        <v>0</v>
      </c>
      <c r="Z1875" s="18">
        <v>0</v>
      </c>
      <c r="AA1875" s="18">
        <v>0</v>
      </c>
      <c r="AB1875" s="18">
        <v>1448788</v>
      </c>
      <c r="AC1875" s="23">
        <v>0.32</v>
      </c>
      <c r="AD1875" s="14" t="str">
        <f>IF(E1875=113,"Linn","Iowa ex-Linn")</f>
        <v>Iowa ex-Linn</v>
      </c>
      <c r="AE1875" s="23">
        <f>IFERROR(AB1875/W1875,"N/M")</f>
        <v>0.31534363664659476</v>
      </c>
      <c r="AF1875" s="14" t="str">
        <f>B1875&amp;"|"&amp;TEXT(E1875,"000")&amp;"|"&amp;TEXT(M1875,"0.0000")</f>
        <v>2017|187|0.8500</v>
      </c>
      <c r="AG1875" s="22" t="str">
        <f>IF(AND(B1875&gt;=2015,B1875&lt;=2024,C1875=19,G1875=41,I1875=2,K1875="A",L1875="RBUP",M1875&gt;=0.5,M1875&lt;=0.85),"IN","OUT")</f>
        <v>IN</v>
      </c>
    </row>
    <row r="1876" spans="1:33">
      <c r="A1876" s="14" t="s">
        <v>187</v>
      </c>
      <c r="B1876" s="16">
        <v>2017</v>
      </c>
      <c r="C1876" s="16">
        <v>19</v>
      </c>
      <c r="D1876" s="14" t="s">
        <v>80</v>
      </c>
      <c r="E1876" s="16">
        <v>189</v>
      </c>
      <c r="F1876" s="14" t="s">
        <v>180</v>
      </c>
      <c r="G1876" s="16">
        <v>41</v>
      </c>
      <c r="H1876" s="14" t="s">
        <v>186</v>
      </c>
      <c r="I1876" s="16">
        <v>2</v>
      </c>
      <c r="J1876" s="14" t="s">
        <v>83</v>
      </c>
      <c r="K1876" s="14" t="s">
        <v>84</v>
      </c>
      <c r="L1876" s="14" t="s">
        <v>85</v>
      </c>
      <c r="M1876" s="23">
        <v>0.5</v>
      </c>
      <c r="N1876" s="16">
        <v>1</v>
      </c>
      <c r="O1876" s="16">
        <v>1</v>
      </c>
      <c r="P1876" s="16">
        <v>0</v>
      </c>
      <c r="Q1876" s="16">
        <v>1</v>
      </c>
      <c r="R1876" s="16">
        <v>0</v>
      </c>
      <c r="S1876" s="14" t="s">
        <v>86</v>
      </c>
      <c r="T1876" s="16">
        <v>141</v>
      </c>
      <c r="U1876" s="16">
        <v>0</v>
      </c>
      <c r="V1876" s="18">
        <v>62960</v>
      </c>
      <c r="W1876" s="18">
        <v>300</v>
      </c>
      <c r="X1876" s="18">
        <v>201</v>
      </c>
      <c r="Y1876" s="18">
        <v>0</v>
      </c>
      <c r="Z1876" s="18">
        <v>0</v>
      </c>
      <c r="AA1876" s="18">
        <v>0</v>
      </c>
      <c r="AB1876" s="18">
        <v>0</v>
      </c>
      <c r="AC1876" s="23">
        <v>0</v>
      </c>
      <c r="AD1876" s="14" t="str">
        <f>IF(E1876=113,"Linn","Iowa ex-Linn")</f>
        <v>Iowa ex-Linn</v>
      </c>
      <c r="AE1876" s="23">
        <f>IFERROR(AB1876/W1876,"N/M")</f>
        <v>0.0</v>
      </c>
      <c r="AF1876" s="14" t="str">
        <f>B1876&amp;"|"&amp;TEXT(E1876,"000")&amp;"|"&amp;TEXT(M1876,"0.0000")</f>
        <v>2017|189|0.5000</v>
      </c>
      <c r="AG1876" s="22" t="str">
        <f>IF(AND(B1876&gt;=2015,B1876&lt;=2024,C1876=19,G1876=41,I1876=2,K1876="A",L1876="RBUP",M1876&gt;=0.5,M1876&lt;=0.85),"IN","OUT")</f>
        <v>IN</v>
      </c>
    </row>
    <row r="1877" spans="1:33">
      <c r="A1877" s="14" t="s">
        <v>187</v>
      </c>
      <c r="B1877" s="16">
        <v>2017</v>
      </c>
      <c r="C1877" s="16">
        <v>19</v>
      </c>
      <c r="D1877" s="14" t="s">
        <v>80</v>
      </c>
      <c r="E1877" s="16">
        <v>189</v>
      </c>
      <c r="F1877" s="14" t="s">
        <v>180</v>
      </c>
      <c r="G1877" s="16">
        <v>41</v>
      </c>
      <c r="H1877" s="14" t="s">
        <v>186</v>
      </c>
      <c r="I1877" s="16">
        <v>2</v>
      </c>
      <c r="J1877" s="14" t="s">
        <v>83</v>
      </c>
      <c r="K1877" s="14" t="s">
        <v>84</v>
      </c>
      <c r="L1877" s="14" t="s">
        <v>85</v>
      </c>
      <c r="M1877" s="23">
        <v>0.65</v>
      </c>
      <c r="N1877" s="16">
        <v>2</v>
      </c>
      <c r="O1877" s="16">
        <v>2</v>
      </c>
      <c r="P1877" s="16">
        <v>0</v>
      </c>
      <c r="Q1877" s="16">
        <v>2</v>
      </c>
      <c r="R1877" s="16">
        <v>0</v>
      </c>
      <c r="S1877" s="14" t="s">
        <v>86</v>
      </c>
      <c r="T1877" s="16">
        <v>150</v>
      </c>
      <c r="U1877" s="16">
        <v>0</v>
      </c>
      <c r="V1877" s="18">
        <v>75866</v>
      </c>
      <c r="W1877" s="18">
        <v>1188</v>
      </c>
      <c r="X1877" s="18">
        <v>701</v>
      </c>
      <c r="Y1877" s="18">
        <v>0</v>
      </c>
      <c r="Z1877" s="18">
        <v>0</v>
      </c>
      <c r="AA1877" s="18">
        <v>0</v>
      </c>
      <c r="AB1877" s="18">
        <v>0</v>
      </c>
      <c r="AC1877" s="23">
        <v>0</v>
      </c>
      <c r="AD1877" s="14" t="str">
        <f>IF(E1877=113,"Linn","Iowa ex-Linn")</f>
        <v>Iowa ex-Linn</v>
      </c>
      <c r="AE1877" s="23">
        <f>IFERROR(AB1877/W1877,"N/M")</f>
        <v>0.0</v>
      </c>
      <c r="AF1877" s="14" t="str">
        <f>B1877&amp;"|"&amp;TEXT(E1877,"000")&amp;"|"&amp;TEXT(M1877,"0.0000")</f>
        <v>2017|189|0.6500</v>
      </c>
      <c r="AG1877" s="22" t="str">
        <f>IF(AND(B1877&gt;=2015,B1877&lt;=2024,C1877=19,G1877=41,I1877=2,K1877="A",L1877="RBUP",M1877&gt;=0.5,M1877&lt;=0.85),"IN","OUT")</f>
        <v>IN</v>
      </c>
    </row>
    <row r="1878" spans="1:33">
      <c r="A1878" s="14" t="s">
        <v>187</v>
      </c>
      <c r="B1878" s="16">
        <v>2017</v>
      </c>
      <c r="C1878" s="16">
        <v>19</v>
      </c>
      <c r="D1878" s="14" t="s">
        <v>80</v>
      </c>
      <c r="E1878" s="16">
        <v>189</v>
      </c>
      <c r="F1878" s="14" t="s">
        <v>180</v>
      </c>
      <c r="G1878" s="16">
        <v>41</v>
      </c>
      <c r="H1878" s="14" t="s">
        <v>186</v>
      </c>
      <c r="I1878" s="16">
        <v>2</v>
      </c>
      <c r="J1878" s="14" t="s">
        <v>83</v>
      </c>
      <c r="K1878" s="14" t="s">
        <v>84</v>
      </c>
      <c r="L1878" s="14" t="s">
        <v>85</v>
      </c>
      <c r="M1878" s="23">
        <v>0.7</v>
      </c>
      <c r="N1878" s="16">
        <v>19</v>
      </c>
      <c r="O1878" s="16">
        <v>17</v>
      </c>
      <c r="P1878" s="16">
        <v>0</v>
      </c>
      <c r="Q1878" s="16">
        <v>20</v>
      </c>
      <c r="R1878" s="16">
        <v>0</v>
      </c>
      <c r="S1878" s="14" t="s">
        <v>86</v>
      </c>
      <c r="T1878" s="16">
        <v>2191</v>
      </c>
      <c r="U1878" s="16">
        <v>0</v>
      </c>
      <c r="V1878" s="18">
        <v>1138432</v>
      </c>
      <c r="W1878" s="18">
        <v>27027</v>
      </c>
      <c r="X1878" s="18">
        <v>17873</v>
      </c>
      <c r="Y1878" s="18">
        <v>0</v>
      </c>
      <c r="Z1878" s="18">
        <v>0</v>
      </c>
      <c r="AA1878" s="18">
        <v>0</v>
      </c>
      <c r="AB1878" s="18">
        <v>0</v>
      </c>
      <c r="AC1878" s="23">
        <v>0</v>
      </c>
      <c r="AD1878" s="14" t="str">
        <f>IF(E1878=113,"Linn","Iowa ex-Linn")</f>
        <v>Iowa ex-Linn</v>
      </c>
      <c r="AE1878" s="23">
        <f>IFERROR(AB1878/W1878,"N/M")</f>
        <v>0.0</v>
      </c>
      <c r="AF1878" s="14" t="str">
        <f>B1878&amp;"|"&amp;TEXT(E1878,"000")&amp;"|"&amp;TEXT(M1878,"0.0000")</f>
        <v>2017|189|0.7000</v>
      </c>
      <c r="AG1878" s="22" t="str">
        <f>IF(AND(B1878&gt;=2015,B1878&lt;=2024,C1878=19,G1878=41,I1878=2,K1878="A",L1878="RBUP",M1878&gt;=0.5,M1878&lt;=0.85),"IN","OUT")</f>
        <v>IN</v>
      </c>
    </row>
    <row r="1879" spans="1:33">
      <c r="A1879" s="14" t="s">
        <v>187</v>
      </c>
      <c r="B1879" s="16">
        <v>2017</v>
      </c>
      <c r="C1879" s="16">
        <v>19</v>
      </c>
      <c r="D1879" s="14" t="s">
        <v>80</v>
      </c>
      <c r="E1879" s="16">
        <v>189</v>
      </c>
      <c r="F1879" s="14" t="s">
        <v>180</v>
      </c>
      <c r="G1879" s="16">
        <v>41</v>
      </c>
      <c r="H1879" s="14" t="s">
        <v>186</v>
      </c>
      <c r="I1879" s="16">
        <v>2</v>
      </c>
      <c r="J1879" s="14" t="s">
        <v>83</v>
      </c>
      <c r="K1879" s="14" t="s">
        <v>84</v>
      </c>
      <c r="L1879" s="14" t="s">
        <v>85</v>
      </c>
      <c r="M1879" s="23">
        <v>0.75</v>
      </c>
      <c r="N1879" s="16">
        <v>68</v>
      </c>
      <c r="O1879" s="16">
        <v>50</v>
      </c>
      <c r="P1879" s="16">
        <v>2</v>
      </c>
      <c r="Q1879" s="16">
        <v>74</v>
      </c>
      <c r="R1879" s="16">
        <v>3</v>
      </c>
      <c r="S1879" s="14" t="s">
        <v>86</v>
      </c>
      <c r="T1879" s="16">
        <v>9562</v>
      </c>
      <c r="U1879" s="16">
        <v>0</v>
      </c>
      <c r="V1879" s="18">
        <v>5399193</v>
      </c>
      <c r="W1879" s="18">
        <v>184825</v>
      </c>
      <c r="X1879" s="18">
        <v>123389</v>
      </c>
      <c r="Y1879" s="18">
        <v>0</v>
      </c>
      <c r="Z1879" s="18">
        <v>0</v>
      </c>
      <c r="AA1879" s="18">
        <v>0</v>
      </c>
      <c r="AB1879" s="18">
        <v>49367</v>
      </c>
      <c r="AC1879" s="23">
        <v>0.27</v>
      </c>
      <c r="AD1879" s="14" t="str">
        <f>IF(E1879=113,"Linn","Iowa ex-Linn")</f>
        <v>Iowa ex-Linn</v>
      </c>
      <c r="AE1879" s="23">
        <f>IFERROR(AB1879/W1879,"N/M")</f>
        <v>0.26710131205194104</v>
      </c>
      <c r="AF1879" s="14" t="str">
        <f>B1879&amp;"|"&amp;TEXT(E1879,"000")&amp;"|"&amp;TEXT(M1879,"0.0000")</f>
        <v>2017|189|0.7500</v>
      </c>
      <c r="AG1879" s="22" t="str">
        <f>IF(AND(B1879&gt;=2015,B1879&lt;=2024,C1879=19,G1879=41,I1879=2,K1879="A",L1879="RBUP",M1879&gt;=0.5,M1879&lt;=0.85),"IN","OUT")</f>
        <v>IN</v>
      </c>
    </row>
    <row r="1880" spans="1:33">
      <c r="A1880" s="14" t="s">
        <v>187</v>
      </c>
      <c r="B1880" s="16">
        <v>2017</v>
      </c>
      <c r="C1880" s="16">
        <v>19</v>
      </c>
      <c r="D1880" s="14" t="s">
        <v>80</v>
      </c>
      <c r="E1880" s="16">
        <v>189</v>
      </c>
      <c r="F1880" s="14" t="s">
        <v>180</v>
      </c>
      <c r="G1880" s="16">
        <v>41</v>
      </c>
      <c r="H1880" s="14" t="s">
        <v>186</v>
      </c>
      <c r="I1880" s="16">
        <v>2</v>
      </c>
      <c r="J1880" s="14" t="s">
        <v>83</v>
      </c>
      <c r="K1880" s="14" t="s">
        <v>84</v>
      </c>
      <c r="L1880" s="14" t="s">
        <v>85</v>
      </c>
      <c r="M1880" s="23">
        <v>0.8</v>
      </c>
      <c r="N1880" s="16">
        <v>287</v>
      </c>
      <c r="O1880" s="16">
        <v>243</v>
      </c>
      <c r="P1880" s="16">
        <v>13</v>
      </c>
      <c r="Q1880" s="16">
        <v>383</v>
      </c>
      <c r="R1880" s="16">
        <v>17</v>
      </c>
      <c r="S1880" s="14" t="s">
        <v>86</v>
      </c>
      <c r="T1880" s="16">
        <v>52781</v>
      </c>
      <c r="U1880" s="16">
        <v>0</v>
      </c>
      <c r="V1880" s="18">
        <v>32273695</v>
      </c>
      <c r="W1880" s="18">
        <v>1483444</v>
      </c>
      <c r="X1880" s="18">
        <v>879939</v>
      </c>
      <c r="Y1880" s="18">
        <v>0</v>
      </c>
      <c r="Z1880" s="18">
        <v>0</v>
      </c>
      <c r="AA1880" s="18">
        <v>0</v>
      </c>
      <c r="AB1880" s="18">
        <v>130473</v>
      </c>
      <c r="AC1880" s="23">
        <v>0.09</v>
      </c>
      <c r="AD1880" s="14" t="str">
        <f>IF(E1880=113,"Linn","Iowa ex-Linn")</f>
        <v>Iowa ex-Linn</v>
      </c>
      <c r="AE1880" s="23">
        <f>IFERROR(AB1880/W1880,"N/M")</f>
        <v>0.08795276397356422</v>
      </c>
      <c r="AF1880" s="14" t="str">
        <f>B1880&amp;"|"&amp;TEXT(E1880,"000")&amp;"|"&amp;TEXT(M1880,"0.0000")</f>
        <v>2017|189|0.8000</v>
      </c>
      <c r="AG1880" s="22" t="str">
        <f>IF(AND(B1880&gt;=2015,B1880&lt;=2024,C1880=19,G1880=41,I1880=2,K1880="A",L1880="RBUP",M1880&gt;=0.5,M1880&lt;=0.85),"IN","OUT")</f>
        <v>IN</v>
      </c>
    </row>
    <row r="1881" spans="1:33">
      <c r="A1881" s="14" t="s">
        <v>187</v>
      </c>
      <c r="B1881" s="16">
        <v>2017</v>
      </c>
      <c r="C1881" s="16">
        <v>19</v>
      </c>
      <c r="D1881" s="14" t="s">
        <v>80</v>
      </c>
      <c r="E1881" s="16">
        <v>189</v>
      </c>
      <c r="F1881" s="14" t="s">
        <v>180</v>
      </c>
      <c r="G1881" s="16">
        <v>41</v>
      </c>
      <c r="H1881" s="14" t="s">
        <v>186</v>
      </c>
      <c r="I1881" s="16">
        <v>2</v>
      </c>
      <c r="J1881" s="14" t="s">
        <v>83</v>
      </c>
      <c r="K1881" s="14" t="s">
        <v>84</v>
      </c>
      <c r="L1881" s="14" t="s">
        <v>85</v>
      </c>
      <c r="M1881" s="23">
        <v>0.85</v>
      </c>
      <c r="N1881" s="16">
        <v>171</v>
      </c>
      <c r="O1881" s="16">
        <v>131</v>
      </c>
      <c r="P1881" s="16">
        <v>16</v>
      </c>
      <c r="Q1881" s="16">
        <v>181</v>
      </c>
      <c r="R1881" s="16">
        <v>17</v>
      </c>
      <c r="S1881" s="14" t="s">
        <v>86</v>
      </c>
      <c r="T1881" s="16">
        <v>46116</v>
      </c>
      <c r="U1881" s="16">
        <v>0</v>
      </c>
      <c r="V1881" s="18">
        <v>30019359</v>
      </c>
      <c r="W1881" s="18">
        <v>1693872</v>
      </c>
      <c r="X1881" s="18">
        <v>830044</v>
      </c>
      <c r="Y1881" s="18">
        <v>0</v>
      </c>
      <c r="Z1881" s="18">
        <v>0</v>
      </c>
      <c r="AA1881" s="18">
        <v>0</v>
      </c>
      <c r="AB1881" s="18">
        <v>205729</v>
      </c>
      <c r="AC1881" s="23">
        <v>0.12</v>
      </c>
      <c r="AD1881" s="14" t="str">
        <f>IF(E1881=113,"Linn","Iowa ex-Linn")</f>
        <v>Iowa ex-Linn</v>
      </c>
      <c r="AE1881" s="23">
        <f>IFERROR(AB1881/W1881,"N/M")</f>
        <v>0.12145486790028999</v>
      </c>
      <c r="AF1881" s="14" t="str">
        <f>B1881&amp;"|"&amp;TEXT(E1881,"000")&amp;"|"&amp;TEXT(M1881,"0.0000")</f>
        <v>2017|189|0.8500</v>
      </c>
      <c r="AG1881" s="22" t="str">
        <f>IF(AND(B1881&gt;=2015,B1881&lt;=2024,C1881=19,G1881=41,I1881=2,K1881="A",L1881="RBUP",M1881&gt;=0.5,M1881&lt;=0.85),"IN","OUT")</f>
        <v>IN</v>
      </c>
    </row>
    <row r="1882" spans="1:33">
      <c r="A1882" s="14" t="s">
        <v>187</v>
      </c>
      <c r="B1882" s="16">
        <v>2017</v>
      </c>
      <c r="C1882" s="16">
        <v>19</v>
      </c>
      <c r="D1882" s="14" t="s">
        <v>80</v>
      </c>
      <c r="E1882" s="16">
        <v>191</v>
      </c>
      <c r="F1882" s="14" t="s">
        <v>181</v>
      </c>
      <c r="G1882" s="16">
        <v>41</v>
      </c>
      <c r="H1882" s="14" t="s">
        <v>186</v>
      </c>
      <c r="I1882" s="16">
        <v>2</v>
      </c>
      <c r="J1882" s="14" t="s">
        <v>83</v>
      </c>
      <c r="K1882" s="14" t="s">
        <v>84</v>
      </c>
      <c r="L1882" s="14" t="s">
        <v>85</v>
      </c>
      <c r="M1882" s="23">
        <v>0.5</v>
      </c>
      <c r="N1882" s="16">
        <v>2</v>
      </c>
      <c r="O1882" s="16">
        <v>2</v>
      </c>
      <c r="P1882" s="16">
        <v>0</v>
      </c>
      <c r="Q1882" s="16">
        <v>3</v>
      </c>
      <c r="R1882" s="16">
        <v>0</v>
      </c>
      <c r="S1882" s="14" t="s">
        <v>86</v>
      </c>
      <c r="T1882" s="16">
        <v>168</v>
      </c>
      <c r="U1882" s="16">
        <v>0</v>
      </c>
      <c r="V1882" s="18">
        <v>59364</v>
      </c>
      <c r="W1882" s="18">
        <v>858</v>
      </c>
      <c r="X1882" s="18">
        <v>575</v>
      </c>
      <c r="Y1882" s="18">
        <v>0</v>
      </c>
      <c r="Z1882" s="18">
        <v>0</v>
      </c>
      <c r="AA1882" s="18">
        <v>0</v>
      </c>
      <c r="AB1882" s="18">
        <v>0</v>
      </c>
      <c r="AC1882" s="23">
        <v>0</v>
      </c>
      <c r="AD1882" s="14" t="str">
        <f>IF(E1882=113,"Linn","Iowa ex-Linn")</f>
        <v>Iowa ex-Linn</v>
      </c>
      <c r="AE1882" s="23">
        <f>IFERROR(AB1882/W1882,"N/M")</f>
        <v>0.0</v>
      </c>
      <c r="AF1882" s="14" t="str">
        <f>B1882&amp;"|"&amp;TEXT(E1882,"000")&amp;"|"&amp;TEXT(M1882,"0.0000")</f>
        <v>2017|191|0.5000</v>
      </c>
      <c r="AG1882" s="22" t="str">
        <f>IF(AND(B1882&gt;=2015,B1882&lt;=2024,C1882=19,G1882=41,I1882=2,K1882="A",L1882="RBUP",M1882&gt;=0.5,M1882&lt;=0.85),"IN","OUT")</f>
        <v>IN</v>
      </c>
    </row>
    <row r="1883" spans="1:33">
      <c r="A1883" s="14" t="s">
        <v>187</v>
      </c>
      <c r="B1883" s="16">
        <v>2017</v>
      </c>
      <c r="C1883" s="16">
        <v>19</v>
      </c>
      <c r="D1883" s="14" t="s">
        <v>80</v>
      </c>
      <c r="E1883" s="16">
        <v>191</v>
      </c>
      <c r="F1883" s="14" t="s">
        <v>181</v>
      </c>
      <c r="G1883" s="16">
        <v>41</v>
      </c>
      <c r="H1883" s="14" t="s">
        <v>186</v>
      </c>
      <c r="I1883" s="16">
        <v>2</v>
      </c>
      <c r="J1883" s="14" t="s">
        <v>83</v>
      </c>
      <c r="K1883" s="14" t="s">
        <v>84</v>
      </c>
      <c r="L1883" s="14" t="s">
        <v>85</v>
      </c>
      <c r="M1883" s="23">
        <v>0.55</v>
      </c>
      <c r="N1883" s="16">
        <v>1</v>
      </c>
      <c r="O1883" s="16">
        <v>1</v>
      </c>
      <c r="P1883" s="16">
        <v>0</v>
      </c>
      <c r="Q1883" s="16">
        <v>1</v>
      </c>
      <c r="R1883" s="16">
        <v>0</v>
      </c>
      <c r="S1883" s="14" t="s">
        <v>86</v>
      </c>
      <c r="T1883" s="16">
        <v>11</v>
      </c>
      <c r="U1883" s="16">
        <v>0</v>
      </c>
      <c r="V1883" s="18">
        <v>3594</v>
      </c>
      <c r="W1883" s="18">
        <v>46</v>
      </c>
      <c r="X1883" s="18">
        <v>29</v>
      </c>
      <c r="Y1883" s="18">
        <v>0</v>
      </c>
      <c r="Z1883" s="18">
        <v>0</v>
      </c>
      <c r="AA1883" s="18">
        <v>0</v>
      </c>
      <c r="AB1883" s="18">
        <v>0</v>
      </c>
      <c r="AC1883" s="23">
        <v>0</v>
      </c>
      <c r="AD1883" s="14" t="str">
        <f>IF(E1883=113,"Linn","Iowa ex-Linn")</f>
        <v>Iowa ex-Linn</v>
      </c>
      <c r="AE1883" s="23">
        <f>IFERROR(AB1883/W1883,"N/M")</f>
        <v>0.0</v>
      </c>
      <c r="AF1883" s="14" t="str">
        <f>B1883&amp;"|"&amp;TEXT(E1883,"000")&amp;"|"&amp;TEXT(M1883,"0.0000")</f>
        <v>2017|191|0.5500</v>
      </c>
      <c r="AG1883" s="22" t="str">
        <f>IF(AND(B1883&gt;=2015,B1883&lt;=2024,C1883=19,G1883=41,I1883=2,K1883="A",L1883="RBUP",M1883&gt;=0.5,M1883&lt;=0.85),"IN","OUT")</f>
        <v>IN</v>
      </c>
    </row>
    <row r="1884" spans="1:33">
      <c r="A1884" s="14" t="s">
        <v>187</v>
      </c>
      <c r="B1884" s="16">
        <v>2017</v>
      </c>
      <c r="C1884" s="16">
        <v>19</v>
      </c>
      <c r="D1884" s="14" t="s">
        <v>80</v>
      </c>
      <c r="E1884" s="16">
        <v>191</v>
      </c>
      <c r="F1884" s="14" t="s">
        <v>181</v>
      </c>
      <c r="G1884" s="16">
        <v>41</v>
      </c>
      <c r="H1884" s="14" t="s">
        <v>186</v>
      </c>
      <c r="I1884" s="16">
        <v>2</v>
      </c>
      <c r="J1884" s="14" t="s">
        <v>83</v>
      </c>
      <c r="K1884" s="14" t="s">
        <v>84</v>
      </c>
      <c r="L1884" s="14" t="s">
        <v>85</v>
      </c>
      <c r="M1884" s="23">
        <v>0.6</v>
      </c>
      <c r="N1884" s="16">
        <v>2</v>
      </c>
      <c r="O1884" s="16">
        <v>2</v>
      </c>
      <c r="P1884" s="16">
        <v>0</v>
      </c>
      <c r="Q1884" s="16">
        <v>2</v>
      </c>
      <c r="R1884" s="16">
        <v>0</v>
      </c>
      <c r="S1884" s="14" t="s">
        <v>86</v>
      </c>
      <c r="T1884" s="16">
        <v>261</v>
      </c>
      <c r="U1884" s="16">
        <v>0</v>
      </c>
      <c r="V1884" s="18">
        <v>112734</v>
      </c>
      <c r="W1884" s="18">
        <v>1755</v>
      </c>
      <c r="X1884" s="18">
        <v>1239</v>
      </c>
      <c r="Y1884" s="18">
        <v>0</v>
      </c>
      <c r="Z1884" s="18">
        <v>0</v>
      </c>
      <c r="AA1884" s="18">
        <v>0</v>
      </c>
      <c r="AB1884" s="18">
        <v>0</v>
      </c>
      <c r="AC1884" s="23">
        <v>0</v>
      </c>
      <c r="AD1884" s="14" t="str">
        <f>IF(E1884=113,"Linn","Iowa ex-Linn")</f>
        <v>Iowa ex-Linn</v>
      </c>
      <c r="AE1884" s="23">
        <f>IFERROR(AB1884/W1884,"N/M")</f>
        <v>0.0</v>
      </c>
      <c r="AF1884" s="14" t="str">
        <f>B1884&amp;"|"&amp;TEXT(E1884,"000")&amp;"|"&amp;TEXT(M1884,"0.0000")</f>
        <v>2017|191|0.6000</v>
      </c>
      <c r="AG1884" s="22" t="str">
        <f>IF(AND(B1884&gt;=2015,B1884&lt;=2024,C1884=19,G1884=41,I1884=2,K1884="A",L1884="RBUP",M1884&gt;=0.5,M1884&lt;=0.85),"IN","OUT")</f>
        <v>IN</v>
      </c>
    </row>
    <row r="1885" spans="1:33">
      <c r="A1885" s="14" t="s">
        <v>187</v>
      </c>
      <c r="B1885" s="16">
        <v>2017</v>
      </c>
      <c r="C1885" s="16">
        <v>19</v>
      </c>
      <c r="D1885" s="14" t="s">
        <v>80</v>
      </c>
      <c r="E1885" s="16">
        <v>191</v>
      </c>
      <c r="F1885" s="14" t="s">
        <v>181</v>
      </c>
      <c r="G1885" s="16">
        <v>41</v>
      </c>
      <c r="H1885" s="14" t="s">
        <v>186</v>
      </c>
      <c r="I1885" s="16">
        <v>2</v>
      </c>
      <c r="J1885" s="14" t="s">
        <v>83</v>
      </c>
      <c r="K1885" s="14" t="s">
        <v>84</v>
      </c>
      <c r="L1885" s="14" t="s">
        <v>85</v>
      </c>
      <c r="M1885" s="23">
        <v>0.65</v>
      </c>
      <c r="N1885" s="16">
        <v>8</v>
      </c>
      <c r="O1885" s="16">
        <v>5</v>
      </c>
      <c r="P1885" s="16">
        <v>1</v>
      </c>
      <c r="Q1885" s="16">
        <v>9</v>
      </c>
      <c r="R1885" s="16">
        <v>1</v>
      </c>
      <c r="S1885" s="14" t="s">
        <v>86</v>
      </c>
      <c r="T1885" s="16">
        <v>765</v>
      </c>
      <c r="U1885" s="16">
        <v>0</v>
      </c>
      <c r="V1885" s="18">
        <v>453325</v>
      </c>
      <c r="W1885" s="18">
        <v>15816</v>
      </c>
      <c r="X1885" s="18">
        <v>9331</v>
      </c>
      <c r="Y1885" s="18">
        <v>0</v>
      </c>
      <c r="Z1885" s="18">
        <v>0</v>
      </c>
      <c r="AA1885" s="18">
        <v>0</v>
      </c>
      <c r="AB1885" s="18">
        <v>621</v>
      </c>
      <c r="AC1885" s="23">
        <v>0.04</v>
      </c>
      <c r="AD1885" s="14" t="str">
        <f>IF(E1885=113,"Linn","Iowa ex-Linn")</f>
        <v>Iowa ex-Linn</v>
      </c>
      <c r="AE1885" s="23">
        <f>IFERROR(AB1885/W1885,"N/M")</f>
        <v>0.039264036418816387</v>
      </c>
      <c r="AF1885" s="14" t="str">
        <f>B1885&amp;"|"&amp;TEXT(E1885,"000")&amp;"|"&amp;TEXT(M1885,"0.0000")</f>
        <v>2017|191|0.6500</v>
      </c>
      <c r="AG1885" s="22" t="str">
        <f>IF(AND(B1885&gt;=2015,B1885&lt;=2024,C1885=19,G1885=41,I1885=2,K1885="A",L1885="RBUP",M1885&gt;=0.5,M1885&lt;=0.85),"IN","OUT")</f>
        <v>IN</v>
      </c>
    </row>
    <row r="1886" spans="1:33">
      <c r="A1886" s="14" t="s">
        <v>187</v>
      </c>
      <c r="B1886" s="16">
        <v>2017</v>
      </c>
      <c r="C1886" s="16">
        <v>19</v>
      </c>
      <c r="D1886" s="14" t="s">
        <v>80</v>
      </c>
      <c r="E1886" s="16">
        <v>191</v>
      </c>
      <c r="F1886" s="14" t="s">
        <v>181</v>
      </c>
      <c r="G1886" s="16">
        <v>41</v>
      </c>
      <c r="H1886" s="14" t="s">
        <v>186</v>
      </c>
      <c r="I1886" s="16">
        <v>2</v>
      </c>
      <c r="J1886" s="14" t="s">
        <v>83</v>
      </c>
      <c r="K1886" s="14" t="s">
        <v>84</v>
      </c>
      <c r="L1886" s="14" t="s">
        <v>85</v>
      </c>
      <c r="M1886" s="23">
        <v>0.7</v>
      </c>
      <c r="N1886" s="16">
        <v>30</v>
      </c>
      <c r="O1886" s="16">
        <v>21</v>
      </c>
      <c r="P1886" s="16">
        <v>1</v>
      </c>
      <c r="Q1886" s="16">
        <v>28</v>
      </c>
      <c r="R1886" s="16">
        <v>1</v>
      </c>
      <c r="S1886" s="14" t="s">
        <v>86</v>
      </c>
      <c r="T1886" s="16">
        <v>3910</v>
      </c>
      <c r="U1886" s="16">
        <v>0</v>
      </c>
      <c r="V1886" s="18">
        <v>2197623</v>
      </c>
      <c r="W1886" s="18">
        <v>71179</v>
      </c>
      <c r="X1886" s="18">
        <v>50995</v>
      </c>
      <c r="Y1886" s="18">
        <v>0</v>
      </c>
      <c r="Z1886" s="18">
        <v>0</v>
      </c>
      <c r="AA1886" s="18">
        <v>0</v>
      </c>
      <c r="AB1886" s="18">
        <v>26313</v>
      </c>
      <c r="AC1886" s="23">
        <v>0.37</v>
      </c>
      <c r="AD1886" s="14" t="str">
        <f>IF(E1886=113,"Linn","Iowa ex-Linn")</f>
        <v>Iowa ex-Linn</v>
      </c>
      <c r="AE1886" s="23">
        <f>IFERROR(AB1886/W1886,"N/M")</f>
        <v>0.36967363969710165</v>
      </c>
      <c r="AF1886" s="14" t="str">
        <f>B1886&amp;"|"&amp;TEXT(E1886,"000")&amp;"|"&amp;TEXT(M1886,"0.0000")</f>
        <v>2017|191|0.7000</v>
      </c>
      <c r="AG1886" s="22" t="str">
        <f>IF(AND(B1886&gt;=2015,B1886&lt;=2024,C1886=19,G1886=41,I1886=2,K1886="A",L1886="RBUP",M1886&gt;=0.5,M1886&lt;=0.85),"IN","OUT")</f>
        <v>IN</v>
      </c>
    </row>
    <row r="1887" spans="1:33">
      <c r="A1887" s="14" t="s">
        <v>187</v>
      </c>
      <c r="B1887" s="16">
        <v>2017</v>
      </c>
      <c r="C1887" s="16">
        <v>19</v>
      </c>
      <c r="D1887" s="14" t="s">
        <v>80</v>
      </c>
      <c r="E1887" s="16">
        <v>191</v>
      </c>
      <c r="F1887" s="14" t="s">
        <v>181</v>
      </c>
      <c r="G1887" s="16">
        <v>41</v>
      </c>
      <c r="H1887" s="14" t="s">
        <v>186</v>
      </c>
      <c r="I1887" s="16">
        <v>2</v>
      </c>
      <c r="J1887" s="14" t="s">
        <v>83</v>
      </c>
      <c r="K1887" s="14" t="s">
        <v>84</v>
      </c>
      <c r="L1887" s="14" t="s">
        <v>85</v>
      </c>
      <c r="M1887" s="23">
        <v>0.75</v>
      </c>
      <c r="N1887" s="16">
        <v>147</v>
      </c>
      <c r="O1887" s="16">
        <v>131</v>
      </c>
      <c r="P1887" s="16">
        <v>14</v>
      </c>
      <c r="Q1887" s="16">
        <v>166</v>
      </c>
      <c r="R1887" s="16">
        <v>16</v>
      </c>
      <c r="S1887" s="14" t="s">
        <v>86</v>
      </c>
      <c r="T1887" s="16">
        <v>21969</v>
      </c>
      <c r="U1887" s="16">
        <v>0</v>
      </c>
      <c r="V1887" s="18">
        <v>12767402</v>
      </c>
      <c r="W1887" s="18">
        <v>536899</v>
      </c>
      <c r="X1887" s="18">
        <v>379019</v>
      </c>
      <c r="Y1887" s="18">
        <v>0</v>
      </c>
      <c r="Z1887" s="18">
        <v>0</v>
      </c>
      <c r="AA1887" s="18">
        <v>0</v>
      </c>
      <c r="AB1887" s="18">
        <v>46802</v>
      </c>
      <c r="AC1887" s="23">
        <v>0.09</v>
      </c>
      <c r="AD1887" s="14" t="str">
        <f>IF(E1887=113,"Linn","Iowa ex-Linn")</f>
        <v>Iowa ex-Linn</v>
      </c>
      <c r="AE1887" s="23">
        <f>IFERROR(AB1887/W1887,"N/M")</f>
        <v>0.08717095766615322</v>
      </c>
      <c r="AF1887" s="14" t="str">
        <f>B1887&amp;"|"&amp;TEXT(E1887,"000")&amp;"|"&amp;TEXT(M1887,"0.0000")</f>
        <v>2017|191|0.7500</v>
      </c>
      <c r="AG1887" s="22" t="str">
        <f>IF(AND(B1887&gt;=2015,B1887&lt;=2024,C1887=19,G1887=41,I1887=2,K1887="A",L1887="RBUP",M1887&gt;=0.5,M1887&lt;=0.85),"IN","OUT")</f>
        <v>IN</v>
      </c>
    </row>
    <row r="1888" spans="1:33">
      <c r="A1888" s="14" t="s">
        <v>187</v>
      </c>
      <c r="B1888" s="16">
        <v>2017</v>
      </c>
      <c r="C1888" s="16">
        <v>19</v>
      </c>
      <c r="D1888" s="14" t="s">
        <v>80</v>
      </c>
      <c r="E1888" s="16">
        <v>191</v>
      </c>
      <c r="F1888" s="14" t="s">
        <v>181</v>
      </c>
      <c r="G1888" s="16">
        <v>41</v>
      </c>
      <c r="H1888" s="14" t="s">
        <v>186</v>
      </c>
      <c r="I1888" s="16">
        <v>2</v>
      </c>
      <c r="J1888" s="14" t="s">
        <v>83</v>
      </c>
      <c r="K1888" s="14" t="s">
        <v>84</v>
      </c>
      <c r="L1888" s="14" t="s">
        <v>85</v>
      </c>
      <c r="M1888" s="23">
        <v>0.8</v>
      </c>
      <c r="N1888" s="16">
        <v>417</v>
      </c>
      <c r="O1888" s="16">
        <v>381</v>
      </c>
      <c r="P1888" s="16">
        <v>51</v>
      </c>
      <c r="Q1888" s="16">
        <v>437</v>
      </c>
      <c r="R1888" s="16">
        <v>59</v>
      </c>
      <c r="S1888" s="14" t="s">
        <v>86</v>
      </c>
      <c r="T1888" s="16">
        <v>74323</v>
      </c>
      <c r="U1888" s="16">
        <v>0</v>
      </c>
      <c r="V1888" s="18">
        <v>45203122</v>
      </c>
      <c r="W1888" s="18">
        <v>2468127</v>
      </c>
      <c r="X1888" s="18">
        <v>1601032</v>
      </c>
      <c r="Y1888" s="18">
        <v>0</v>
      </c>
      <c r="Z1888" s="18">
        <v>0</v>
      </c>
      <c r="AA1888" s="18">
        <v>0</v>
      </c>
      <c r="AB1888" s="18">
        <v>450878</v>
      </c>
      <c r="AC1888" s="23">
        <v>0.18</v>
      </c>
      <c r="AD1888" s="14" t="str">
        <f>IF(E1888=113,"Linn","Iowa ex-Linn")</f>
        <v>Iowa ex-Linn</v>
      </c>
      <c r="AE1888" s="23">
        <f>IFERROR(AB1888/W1888,"N/M")</f>
        <v>0.1826802267468408</v>
      </c>
      <c r="AF1888" s="14" t="str">
        <f>B1888&amp;"|"&amp;TEXT(E1888,"000")&amp;"|"&amp;TEXT(M1888,"0.0000")</f>
        <v>2017|191|0.8000</v>
      </c>
      <c r="AG1888" s="22" t="str">
        <f>IF(AND(B1888&gt;=2015,B1888&lt;=2024,C1888=19,G1888=41,I1888=2,K1888="A",L1888="RBUP",M1888&gt;=0.5,M1888&lt;=0.85),"IN","OUT")</f>
        <v>IN</v>
      </c>
    </row>
    <row r="1889" spans="1:33">
      <c r="A1889" s="14" t="s">
        <v>187</v>
      </c>
      <c r="B1889" s="16">
        <v>2017</v>
      </c>
      <c r="C1889" s="16">
        <v>19</v>
      </c>
      <c r="D1889" s="14" t="s">
        <v>80</v>
      </c>
      <c r="E1889" s="16">
        <v>191</v>
      </c>
      <c r="F1889" s="14" t="s">
        <v>181</v>
      </c>
      <c r="G1889" s="16">
        <v>41</v>
      </c>
      <c r="H1889" s="14" t="s">
        <v>186</v>
      </c>
      <c r="I1889" s="16">
        <v>2</v>
      </c>
      <c r="J1889" s="14" t="s">
        <v>83</v>
      </c>
      <c r="K1889" s="14" t="s">
        <v>84</v>
      </c>
      <c r="L1889" s="14" t="s">
        <v>85</v>
      </c>
      <c r="M1889" s="23">
        <v>0.85</v>
      </c>
      <c r="N1889" s="16">
        <v>238</v>
      </c>
      <c r="O1889" s="16">
        <v>212</v>
      </c>
      <c r="P1889" s="16">
        <v>65</v>
      </c>
      <c r="Q1889" s="16">
        <v>281</v>
      </c>
      <c r="R1889" s="16">
        <v>82</v>
      </c>
      <c r="S1889" s="14" t="s">
        <v>86</v>
      </c>
      <c r="T1889" s="16">
        <v>45068</v>
      </c>
      <c r="U1889" s="16">
        <v>0</v>
      </c>
      <c r="V1889" s="18">
        <v>29363424</v>
      </c>
      <c r="W1889" s="18">
        <v>2061933</v>
      </c>
      <c r="X1889" s="18">
        <v>1042270</v>
      </c>
      <c r="Y1889" s="18">
        <v>0</v>
      </c>
      <c r="Z1889" s="18">
        <v>0</v>
      </c>
      <c r="AA1889" s="18">
        <v>0</v>
      </c>
      <c r="AB1889" s="18">
        <v>939995</v>
      </c>
      <c r="AC1889" s="23">
        <v>0.46</v>
      </c>
      <c r="AD1889" s="14" t="str">
        <f>IF(E1889=113,"Linn","Iowa ex-Linn")</f>
        <v>Iowa ex-Linn</v>
      </c>
      <c r="AE1889" s="23">
        <f>IFERROR(AB1889/W1889,"N/M")</f>
        <v>0.4558804772027025</v>
      </c>
      <c r="AF1889" s="14" t="str">
        <f>B1889&amp;"|"&amp;TEXT(E1889,"000")&amp;"|"&amp;TEXT(M1889,"0.0000")</f>
        <v>2017|191|0.8500</v>
      </c>
      <c r="AG1889" s="22" t="str">
        <f>IF(AND(B1889&gt;=2015,B1889&lt;=2024,C1889=19,G1889=41,I1889=2,K1889="A",L1889="RBUP",M1889&gt;=0.5,M1889&lt;=0.85),"IN","OUT")</f>
        <v>IN</v>
      </c>
    </row>
    <row r="1890" spans="1:33">
      <c r="A1890" s="14" t="s">
        <v>187</v>
      </c>
      <c r="B1890" s="16">
        <v>2017</v>
      </c>
      <c r="C1890" s="16">
        <v>19</v>
      </c>
      <c r="D1890" s="14" t="s">
        <v>80</v>
      </c>
      <c r="E1890" s="16">
        <v>193</v>
      </c>
      <c r="F1890" s="14" t="s">
        <v>182</v>
      </c>
      <c r="G1890" s="16">
        <v>41</v>
      </c>
      <c r="H1890" s="14" t="s">
        <v>186</v>
      </c>
      <c r="I1890" s="16">
        <v>2</v>
      </c>
      <c r="J1890" s="14" t="s">
        <v>83</v>
      </c>
      <c r="K1890" s="14" t="s">
        <v>84</v>
      </c>
      <c r="L1890" s="14" t="s">
        <v>85</v>
      </c>
      <c r="M1890" s="23">
        <v>0.5</v>
      </c>
      <c r="N1890" s="16">
        <v>1</v>
      </c>
      <c r="O1890" s="16">
        <v>1</v>
      </c>
      <c r="P1890" s="16">
        <v>0</v>
      </c>
      <c r="Q1890" s="16">
        <v>1</v>
      </c>
      <c r="R1890" s="16">
        <v>0</v>
      </c>
      <c r="S1890" s="14" t="s">
        <v>86</v>
      </c>
      <c r="T1890" s="16">
        <v>454</v>
      </c>
      <c r="U1890" s="16">
        <v>0</v>
      </c>
      <c r="V1890" s="18">
        <v>185438</v>
      </c>
      <c r="W1890" s="18">
        <v>1857</v>
      </c>
      <c r="X1890" s="18">
        <v>1485</v>
      </c>
      <c r="Y1890" s="18">
        <v>0</v>
      </c>
      <c r="Z1890" s="18">
        <v>0</v>
      </c>
      <c r="AA1890" s="18">
        <v>0</v>
      </c>
      <c r="AB1890" s="18">
        <v>0</v>
      </c>
      <c r="AC1890" s="23">
        <v>0</v>
      </c>
      <c r="AD1890" s="14" t="str">
        <f>IF(E1890=113,"Linn","Iowa ex-Linn")</f>
        <v>Iowa ex-Linn</v>
      </c>
      <c r="AE1890" s="23">
        <f>IFERROR(AB1890/W1890,"N/M")</f>
        <v>0.0</v>
      </c>
      <c r="AF1890" s="14" t="str">
        <f>B1890&amp;"|"&amp;TEXT(E1890,"000")&amp;"|"&amp;TEXT(M1890,"0.0000")</f>
        <v>2017|193|0.5000</v>
      </c>
      <c r="AG1890" s="22" t="str">
        <f>IF(AND(B1890&gt;=2015,B1890&lt;=2024,C1890=19,G1890=41,I1890=2,K1890="A",L1890="RBUP",M1890&gt;=0.5,M1890&lt;=0.85),"IN","OUT")</f>
        <v>IN</v>
      </c>
    </row>
    <row r="1891" spans="1:33">
      <c r="A1891" s="14" t="s">
        <v>187</v>
      </c>
      <c r="B1891" s="16">
        <v>2017</v>
      </c>
      <c r="C1891" s="16">
        <v>19</v>
      </c>
      <c r="D1891" s="14" t="s">
        <v>80</v>
      </c>
      <c r="E1891" s="16">
        <v>193</v>
      </c>
      <c r="F1891" s="14" t="s">
        <v>182</v>
      </c>
      <c r="G1891" s="16">
        <v>41</v>
      </c>
      <c r="H1891" s="14" t="s">
        <v>186</v>
      </c>
      <c r="I1891" s="16">
        <v>2</v>
      </c>
      <c r="J1891" s="14" t="s">
        <v>83</v>
      </c>
      <c r="K1891" s="14" t="s">
        <v>84</v>
      </c>
      <c r="L1891" s="14" t="s">
        <v>85</v>
      </c>
      <c r="M1891" s="23">
        <v>0.65</v>
      </c>
      <c r="N1891" s="16">
        <v>3</v>
      </c>
      <c r="O1891" s="16">
        <v>0</v>
      </c>
      <c r="P1891" s="16">
        <v>0</v>
      </c>
      <c r="Q1891" s="16">
        <v>0</v>
      </c>
      <c r="R1891" s="16">
        <v>0</v>
      </c>
      <c r="S1891" s="14" t="s">
        <v>86</v>
      </c>
      <c r="T1891" s="16">
        <v>0</v>
      </c>
      <c r="U1891" s="16">
        <v>0</v>
      </c>
      <c r="V1891" s="18">
        <v>0</v>
      </c>
      <c r="W1891" s="18">
        <v>0</v>
      </c>
      <c r="X1891" s="18">
        <v>0</v>
      </c>
      <c r="Y1891" s="18">
        <v>0</v>
      </c>
      <c r="Z1891" s="18">
        <v>0</v>
      </c>
      <c r="AA1891" s="18">
        <v>0</v>
      </c>
      <c r="AB1891" s="18">
        <v>0</v>
      </c>
      <c r="AC1891" s="23">
        <v>0</v>
      </c>
      <c r="AD1891" s="14" t="str">
        <f>IF(E1891=113,"Linn","Iowa ex-Linn")</f>
        <v>Iowa ex-Linn</v>
      </c>
      <c r="AE1891" s="23" t="str">
        <f>IFERROR(AB1891/W1891,"N/M")</f>
        <v>N/M</v>
      </c>
      <c r="AF1891" s="14" t="str">
        <f>B1891&amp;"|"&amp;TEXT(E1891,"000")&amp;"|"&amp;TEXT(M1891,"0.0000")</f>
        <v>2017|193|0.6500</v>
      </c>
      <c r="AG1891" s="22" t="str">
        <f>IF(AND(B1891&gt;=2015,B1891&lt;=2024,C1891=19,G1891=41,I1891=2,K1891="A",L1891="RBUP",M1891&gt;=0.5,M1891&lt;=0.85),"IN","OUT")</f>
        <v>IN</v>
      </c>
    </row>
    <row r="1892" spans="1:33">
      <c r="A1892" s="14" t="s">
        <v>187</v>
      </c>
      <c r="B1892" s="16">
        <v>2017</v>
      </c>
      <c r="C1892" s="16">
        <v>19</v>
      </c>
      <c r="D1892" s="14" t="s">
        <v>80</v>
      </c>
      <c r="E1892" s="16">
        <v>193</v>
      </c>
      <c r="F1892" s="14" t="s">
        <v>182</v>
      </c>
      <c r="G1892" s="16">
        <v>41</v>
      </c>
      <c r="H1892" s="14" t="s">
        <v>186</v>
      </c>
      <c r="I1892" s="16">
        <v>2</v>
      </c>
      <c r="J1892" s="14" t="s">
        <v>83</v>
      </c>
      <c r="K1892" s="14" t="s">
        <v>84</v>
      </c>
      <c r="L1892" s="14" t="s">
        <v>85</v>
      </c>
      <c r="M1892" s="23">
        <v>0.7</v>
      </c>
      <c r="N1892" s="16">
        <v>24</v>
      </c>
      <c r="O1892" s="16">
        <v>17</v>
      </c>
      <c r="P1892" s="16">
        <v>2</v>
      </c>
      <c r="Q1892" s="16">
        <v>20</v>
      </c>
      <c r="R1892" s="16">
        <v>2</v>
      </c>
      <c r="S1892" s="14" t="s">
        <v>86</v>
      </c>
      <c r="T1892" s="16">
        <v>5994</v>
      </c>
      <c r="U1892" s="16">
        <v>0</v>
      </c>
      <c r="V1892" s="18">
        <v>3330721</v>
      </c>
      <c r="W1892" s="18">
        <v>110907</v>
      </c>
      <c r="X1892" s="18">
        <v>83502</v>
      </c>
      <c r="Y1892" s="18">
        <v>0</v>
      </c>
      <c r="Z1892" s="18">
        <v>0</v>
      </c>
      <c r="AA1892" s="18">
        <v>0</v>
      </c>
      <c r="AB1892" s="18">
        <v>7134</v>
      </c>
      <c r="AC1892" s="23">
        <v>0.06</v>
      </c>
      <c r="AD1892" s="14" t="str">
        <f>IF(E1892=113,"Linn","Iowa ex-Linn")</f>
        <v>Iowa ex-Linn</v>
      </c>
      <c r="AE1892" s="23">
        <f>IFERROR(AB1892/W1892,"N/M")</f>
        <v>0.06432416348832806</v>
      </c>
      <c r="AF1892" s="14" t="str">
        <f>B1892&amp;"|"&amp;TEXT(E1892,"000")&amp;"|"&amp;TEXT(M1892,"0.0000")</f>
        <v>2017|193|0.7000</v>
      </c>
      <c r="AG1892" s="22" t="str">
        <f>IF(AND(B1892&gt;=2015,B1892&lt;=2024,C1892=19,G1892=41,I1892=2,K1892="A",L1892="RBUP",M1892&gt;=0.5,M1892&lt;=0.85),"IN","OUT")</f>
        <v>IN</v>
      </c>
    </row>
    <row r="1893" spans="1:33">
      <c r="A1893" s="14" t="s">
        <v>187</v>
      </c>
      <c r="B1893" s="16">
        <v>2017</v>
      </c>
      <c r="C1893" s="16">
        <v>19</v>
      </c>
      <c r="D1893" s="14" t="s">
        <v>80</v>
      </c>
      <c r="E1893" s="16">
        <v>193</v>
      </c>
      <c r="F1893" s="14" t="s">
        <v>182</v>
      </c>
      <c r="G1893" s="16">
        <v>41</v>
      </c>
      <c r="H1893" s="14" t="s">
        <v>186</v>
      </c>
      <c r="I1893" s="16">
        <v>2</v>
      </c>
      <c r="J1893" s="14" t="s">
        <v>83</v>
      </c>
      <c r="K1893" s="14" t="s">
        <v>84</v>
      </c>
      <c r="L1893" s="14" t="s">
        <v>85</v>
      </c>
      <c r="M1893" s="23">
        <v>0.75</v>
      </c>
      <c r="N1893" s="16">
        <v>168</v>
      </c>
      <c r="O1893" s="16">
        <v>118</v>
      </c>
      <c r="P1893" s="16">
        <v>18</v>
      </c>
      <c r="Q1893" s="16">
        <v>226</v>
      </c>
      <c r="R1893" s="16">
        <v>28</v>
      </c>
      <c r="S1893" s="14" t="s">
        <v>86</v>
      </c>
      <c r="T1893" s="16">
        <v>23275</v>
      </c>
      <c r="U1893" s="16">
        <v>0</v>
      </c>
      <c r="V1893" s="18">
        <v>13075570</v>
      </c>
      <c r="W1893" s="18">
        <v>770114</v>
      </c>
      <c r="X1893" s="18">
        <v>475057</v>
      </c>
      <c r="Y1893" s="18">
        <v>0</v>
      </c>
      <c r="Z1893" s="18">
        <v>0</v>
      </c>
      <c r="AA1893" s="18">
        <v>0</v>
      </c>
      <c r="AB1893" s="18">
        <v>144140</v>
      </c>
      <c r="AC1893" s="23">
        <v>0.19</v>
      </c>
      <c r="AD1893" s="14" t="str">
        <f>IF(E1893=113,"Linn","Iowa ex-Linn")</f>
        <v>Iowa ex-Linn</v>
      </c>
      <c r="AE1893" s="23">
        <f>IFERROR(AB1893/W1893,"N/M")</f>
        <v>0.18716709474181745</v>
      </c>
      <c r="AF1893" s="14" t="str">
        <f>B1893&amp;"|"&amp;TEXT(E1893,"000")&amp;"|"&amp;TEXT(M1893,"0.0000")</f>
        <v>2017|193|0.7500</v>
      </c>
      <c r="AG1893" s="22" t="str">
        <f>IF(AND(B1893&gt;=2015,B1893&lt;=2024,C1893=19,G1893=41,I1893=2,K1893="A",L1893="RBUP",M1893&gt;=0.5,M1893&lt;=0.85),"IN","OUT")</f>
        <v>IN</v>
      </c>
    </row>
    <row r="1894" spans="1:33">
      <c r="A1894" s="14" t="s">
        <v>187</v>
      </c>
      <c r="B1894" s="16">
        <v>2017</v>
      </c>
      <c r="C1894" s="16">
        <v>19</v>
      </c>
      <c r="D1894" s="14" t="s">
        <v>80</v>
      </c>
      <c r="E1894" s="16">
        <v>193</v>
      </c>
      <c r="F1894" s="14" t="s">
        <v>182</v>
      </c>
      <c r="G1894" s="16">
        <v>41</v>
      </c>
      <c r="H1894" s="14" t="s">
        <v>186</v>
      </c>
      <c r="I1894" s="16">
        <v>2</v>
      </c>
      <c r="J1894" s="14" t="s">
        <v>83</v>
      </c>
      <c r="K1894" s="14" t="s">
        <v>84</v>
      </c>
      <c r="L1894" s="14" t="s">
        <v>85</v>
      </c>
      <c r="M1894" s="23">
        <v>0.8</v>
      </c>
      <c r="N1894" s="16">
        <v>449</v>
      </c>
      <c r="O1894" s="16">
        <v>351</v>
      </c>
      <c r="P1894" s="16">
        <v>80</v>
      </c>
      <c r="Q1894" s="16">
        <v>688</v>
      </c>
      <c r="R1894" s="16">
        <v>145</v>
      </c>
      <c r="S1894" s="14" t="s">
        <v>86</v>
      </c>
      <c r="T1894" s="16">
        <v>87004</v>
      </c>
      <c r="U1894" s="16">
        <v>0</v>
      </c>
      <c r="V1894" s="18">
        <v>51996745</v>
      </c>
      <c r="W1894" s="18">
        <v>3717778</v>
      </c>
      <c r="X1894" s="18">
        <v>2079536</v>
      </c>
      <c r="Y1894" s="18">
        <v>0</v>
      </c>
      <c r="Z1894" s="18">
        <v>0</v>
      </c>
      <c r="AA1894" s="18">
        <v>0</v>
      </c>
      <c r="AB1894" s="18">
        <v>1809287</v>
      </c>
      <c r="AC1894" s="23">
        <v>0.49</v>
      </c>
      <c r="AD1894" s="14" t="str">
        <f>IF(E1894=113,"Linn","Iowa ex-Linn")</f>
        <v>Iowa ex-Linn</v>
      </c>
      <c r="AE1894" s="23">
        <f>IFERROR(AB1894/W1894,"N/M")</f>
        <v>0.4866581597932959</v>
      </c>
      <c r="AF1894" s="14" t="str">
        <f>B1894&amp;"|"&amp;TEXT(E1894,"000")&amp;"|"&amp;TEXT(M1894,"0.0000")</f>
        <v>2017|193|0.8000</v>
      </c>
      <c r="AG1894" s="22" t="str">
        <f>IF(AND(B1894&gt;=2015,B1894&lt;=2024,C1894=19,G1894=41,I1894=2,K1894="A",L1894="RBUP",M1894&gt;=0.5,M1894&lt;=0.85),"IN","OUT")</f>
        <v>IN</v>
      </c>
    </row>
    <row r="1895" spans="1:33">
      <c r="A1895" s="14" t="s">
        <v>187</v>
      </c>
      <c r="B1895" s="16">
        <v>2017</v>
      </c>
      <c r="C1895" s="16">
        <v>19</v>
      </c>
      <c r="D1895" s="14" t="s">
        <v>80</v>
      </c>
      <c r="E1895" s="16">
        <v>193</v>
      </c>
      <c r="F1895" s="14" t="s">
        <v>182</v>
      </c>
      <c r="G1895" s="16">
        <v>41</v>
      </c>
      <c r="H1895" s="14" t="s">
        <v>186</v>
      </c>
      <c r="I1895" s="16">
        <v>2</v>
      </c>
      <c r="J1895" s="14" t="s">
        <v>83</v>
      </c>
      <c r="K1895" s="14" t="s">
        <v>84</v>
      </c>
      <c r="L1895" s="14" t="s">
        <v>85</v>
      </c>
      <c r="M1895" s="23">
        <v>0.85</v>
      </c>
      <c r="N1895" s="16">
        <v>303</v>
      </c>
      <c r="O1895" s="16">
        <v>216</v>
      </c>
      <c r="P1895" s="16">
        <v>79</v>
      </c>
      <c r="Q1895" s="16">
        <v>466</v>
      </c>
      <c r="R1895" s="16">
        <v>162</v>
      </c>
      <c r="S1895" s="14" t="s">
        <v>86</v>
      </c>
      <c r="T1895" s="16">
        <v>68647</v>
      </c>
      <c r="U1895" s="16">
        <v>0</v>
      </c>
      <c r="V1895" s="18">
        <v>44534574</v>
      </c>
      <c r="W1895" s="18">
        <v>3883320</v>
      </c>
      <c r="X1895" s="18">
        <v>1719524</v>
      </c>
      <c r="Y1895" s="18">
        <v>0</v>
      </c>
      <c r="Z1895" s="18">
        <v>0</v>
      </c>
      <c r="AA1895" s="18">
        <v>0</v>
      </c>
      <c r="AB1895" s="18">
        <v>2020904</v>
      </c>
      <c r="AC1895" s="23">
        <v>0.52</v>
      </c>
      <c r="AD1895" s="14" t="str">
        <f>IF(E1895=113,"Linn","Iowa ex-Linn")</f>
        <v>Iowa ex-Linn</v>
      </c>
      <c r="AE1895" s="23">
        <f>IFERROR(AB1895/W1895,"N/M")</f>
        <v>0.5204062503218895</v>
      </c>
      <c r="AF1895" s="14" t="str">
        <f>B1895&amp;"|"&amp;TEXT(E1895,"000")&amp;"|"&amp;TEXT(M1895,"0.0000")</f>
        <v>2017|193|0.8500</v>
      </c>
      <c r="AG1895" s="22" t="str">
        <f>IF(AND(B1895&gt;=2015,B1895&lt;=2024,C1895=19,G1895=41,I1895=2,K1895="A",L1895="RBUP",M1895&gt;=0.5,M1895&lt;=0.85),"IN","OUT")</f>
        <v>IN</v>
      </c>
    </row>
    <row r="1896" spans="1:33">
      <c r="A1896" s="14" t="s">
        <v>187</v>
      </c>
      <c r="B1896" s="16">
        <v>2017</v>
      </c>
      <c r="C1896" s="16">
        <v>19</v>
      </c>
      <c r="D1896" s="14" t="s">
        <v>80</v>
      </c>
      <c r="E1896" s="16">
        <v>195</v>
      </c>
      <c r="F1896" s="14" t="s">
        <v>183</v>
      </c>
      <c r="G1896" s="16">
        <v>41</v>
      </c>
      <c r="H1896" s="14" t="s">
        <v>186</v>
      </c>
      <c r="I1896" s="16">
        <v>2</v>
      </c>
      <c r="J1896" s="14" t="s">
        <v>83</v>
      </c>
      <c r="K1896" s="14" t="s">
        <v>84</v>
      </c>
      <c r="L1896" s="14" t="s">
        <v>85</v>
      </c>
      <c r="M1896" s="23">
        <v>0.6</v>
      </c>
      <c r="N1896" s="16">
        <v>1</v>
      </c>
      <c r="O1896" s="16">
        <v>1</v>
      </c>
      <c r="P1896" s="16">
        <v>0</v>
      </c>
      <c r="Q1896" s="16">
        <v>1</v>
      </c>
      <c r="R1896" s="16">
        <v>0</v>
      </c>
      <c r="S1896" s="14" t="s">
        <v>86</v>
      </c>
      <c r="T1896" s="16">
        <v>57</v>
      </c>
      <c r="U1896" s="16">
        <v>0</v>
      </c>
      <c r="V1896" s="18">
        <v>22713</v>
      </c>
      <c r="W1896" s="18">
        <v>298</v>
      </c>
      <c r="X1896" s="18">
        <v>191</v>
      </c>
      <c r="Y1896" s="18">
        <v>0</v>
      </c>
      <c r="Z1896" s="18">
        <v>0</v>
      </c>
      <c r="AA1896" s="18">
        <v>0</v>
      </c>
      <c r="AB1896" s="18">
        <v>0</v>
      </c>
      <c r="AC1896" s="23">
        <v>0</v>
      </c>
      <c r="AD1896" s="14" t="str">
        <f>IF(E1896=113,"Linn","Iowa ex-Linn")</f>
        <v>Iowa ex-Linn</v>
      </c>
      <c r="AE1896" s="23">
        <f>IFERROR(AB1896/W1896,"N/M")</f>
        <v>0.0</v>
      </c>
      <c r="AF1896" s="14" t="str">
        <f>B1896&amp;"|"&amp;TEXT(E1896,"000")&amp;"|"&amp;TEXT(M1896,"0.0000")</f>
        <v>2017|195|0.6000</v>
      </c>
      <c r="AG1896" s="22" t="str">
        <f>IF(AND(B1896&gt;=2015,B1896&lt;=2024,C1896=19,G1896=41,I1896=2,K1896="A",L1896="RBUP",M1896&gt;=0.5,M1896&lt;=0.85),"IN","OUT")</f>
        <v>IN</v>
      </c>
    </row>
    <row r="1897" spans="1:33">
      <c r="A1897" s="14" t="s">
        <v>187</v>
      </c>
      <c r="B1897" s="16">
        <v>2017</v>
      </c>
      <c r="C1897" s="16">
        <v>19</v>
      </c>
      <c r="D1897" s="14" t="s">
        <v>80</v>
      </c>
      <c r="E1897" s="16">
        <v>195</v>
      </c>
      <c r="F1897" s="14" t="s">
        <v>183</v>
      </c>
      <c r="G1897" s="16">
        <v>41</v>
      </c>
      <c r="H1897" s="14" t="s">
        <v>186</v>
      </c>
      <c r="I1897" s="16">
        <v>2</v>
      </c>
      <c r="J1897" s="14" t="s">
        <v>83</v>
      </c>
      <c r="K1897" s="14" t="s">
        <v>84</v>
      </c>
      <c r="L1897" s="14" t="s">
        <v>85</v>
      </c>
      <c r="M1897" s="23">
        <v>0.65</v>
      </c>
      <c r="N1897" s="16">
        <v>5</v>
      </c>
      <c r="O1897" s="16">
        <v>5</v>
      </c>
      <c r="P1897" s="16">
        <v>0</v>
      </c>
      <c r="Q1897" s="16">
        <v>7</v>
      </c>
      <c r="R1897" s="16">
        <v>0</v>
      </c>
      <c r="S1897" s="14" t="s">
        <v>86</v>
      </c>
      <c r="T1897" s="16">
        <v>391</v>
      </c>
      <c r="U1897" s="16">
        <v>0</v>
      </c>
      <c r="V1897" s="18">
        <v>195399</v>
      </c>
      <c r="W1897" s="18">
        <v>3976</v>
      </c>
      <c r="X1897" s="18">
        <v>2346</v>
      </c>
      <c r="Y1897" s="18">
        <v>0</v>
      </c>
      <c r="Z1897" s="18">
        <v>0</v>
      </c>
      <c r="AA1897" s="18">
        <v>0</v>
      </c>
      <c r="AB1897" s="18">
        <v>0</v>
      </c>
      <c r="AC1897" s="23">
        <v>0</v>
      </c>
      <c r="AD1897" s="14" t="str">
        <f>IF(E1897=113,"Linn","Iowa ex-Linn")</f>
        <v>Iowa ex-Linn</v>
      </c>
      <c r="AE1897" s="23">
        <f>IFERROR(AB1897/W1897,"N/M")</f>
        <v>0.0</v>
      </c>
      <c r="AF1897" s="14" t="str">
        <f>B1897&amp;"|"&amp;TEXT(E1897,"000")&amp;"|"&amp;TEXT(M1897,"0.0000")</f>
        <v>2017|195|0.6500</v>
      </c>
      <c r="AG1897" s="22" t="str">
        <f>IF(AND(B1897&gt;=2015,B1897&lt;=2024,C1897=19,G1897=41,I1897=2,K1897="A",L1897="RBUP",M1897&gt;=0.5,M1897&lt;=0.85),"IN","OUT")</f>
        <v>IN</v>
      </c>
    </row>
    <row r="1898" spans="1:33">
      <c r="A1898" s="14" t="s">
        <v>187</v>
      </c>
      <c r="B1898" s="16">
        <v>2017</v>
      </c>
      <c r="C1898" s="16">
        <v>19</v>
      </c>
      <c r="D1898" s="14" t="s">
        <v>80</v>
      </c>
      <c r="E1898" s="16">
        <v>195</v>
      </c>
      <c r="F1898" s="14" t="s">
        <v>183</v>
      </c>
      <c r="G1898" s="16">
        <v>41</v>
      </c>
      <c r="H1898" s="14" t="s">
        <v>186</v>
      </c>
      <c r="I1898" s="16">
        <v>2</v>
      </c>
      <c r="J1898" s="14" t="s">
        <v>83</v>
      </c>
      <c r="K1898" s="14" t="s">
        <v>84</v>
      </c>
      <c r="L1898" s="14" t="s">
        <v>85</v>
      </c>
      <c r="M1898" s="23">
        <v>0.7</v>
      </c>
      <c r="N1898" s="16">
        <v>17</v>
      </c>
      <c r="O1898" s="16">
        <v>17</v>
      </c>
      <c r="P1898" s="16">
        <v>1</v>
      </c>
      <c r="Q1898" s="16">
        <v>28</v>
      </c>
      <c r="R1898" s="16">
        <v>1</v>
      </c>
      <c r="S1898" s="14" t="s">
        <v>86</v>
      </c>
      <c r="T1898" s="16">
        <v>3038</v>
      </c>
      <c r="U1898" s="16">
        <v>0</v>
      </c>
      <c r="V1898" s="18">
        <v>1551515</v>
      </c>
      <c r="W1898" s="18">
        <v>37096</v>
      </c>
      <c r="X1898" s="18">
        <v>24555</v>
      </c>
      <c r="Y1898" s="18">
        <v>0</v>
      </c>
      <c r="Z1898" s="18">
        <v>0</v>
      </c>
      <c r="AA1898" s="18">
        <v>0</v>
      </c>
      <c r="AB1898" s="18">
        <v>824</v>
      </c>
      <c r="AC1898" s="23">
        <v>0.02</v>
      </c>
      <c r="AD1898" s="14" t="str">
        <f>IF(E1898=113,"Linn","Iowa ex-Linn")</f>
        <v>Iowa ex-Linn</v>
      </c>
      <c r="AE1898" s="23">
        <f>IFERROR(AB1898/W1898,"N/M")</f>
        <v>0.022212637481130042</v>
      </c>
      <c r="AF1898" s="14" t="str">
        <f>B1898&amp;"|"&amp;TEXT(E1898,"000")&amp;"|"&amp;TEXT(M1898,"0.0000")</f>
        <v>2017|195|0.7000</v>
      </c>
      <c r="AG1898" s="22" t="str">
        <f>IF(AND(B1898&gt;=2015,B1898&lt;=2024,C1898=19,G1898=41,I1898=2,K1898="A",L1898="RBUP",M1898&gt;=0.5,M1898&lt;=0.85),"IN","OUT")</f>
        <v>IN</v>
      </c>
    </row>
    <row r="1899" spans="1:33">
      <c r="A1899" s="14" t="s">
        <v>187</v>
      </c>
      <c r="B1899" s="16">
        <v>2017</v>
      </c>
      <c r="C1899" s="16">
        <v>19</v>
      </c>
      <c r="D1899" s="14" t="s">
        <v>80</v>
      </c>
      <c r="E1899" s="16">
        <v>195</v>
      </c>
      <c r="F1899" s="14" t="s">
        <v>183</v>
      </c>
      <c r="G1899" s="16">
        <v>41</v>
      </c>
      <c r="H1899" s="14" t="s">
        <v>186</v>
      </c>
      <c r="I1899" s="16">
        <v>2</v>
      </c>
      <c r="J1899" s="14" t="s">
        <v>83</v>
      </c>
      <c r="K1899" s="14" t="s">
        <v>84</v>
      </c>
      <c r="L1899" s="14" t="s">
        <v>85</v>
      </c>
      <c r="M1899" s="23">
        <v>0.75</v>
      </c>
      <c r="N1899" s="16">
        <v>59</v>
      </c>
      <c r="O1899" s="16">
        <v>50</v>
      </c>
      <c r="P1899" s="16">
        <v>2</v>
      </c>
      <c r="Q1899" s="16">
        <v>67</v>
      </c>
      <c r="R1899" s="16">
        <v>2</v>
      </c>
      <c r="S1899" s="14" t="s">
        <v>86</v>
      </c>
      <c r="T1899" s="16">
        <v>6416</v>
      </c>
      <c r="U1899" s="16">
        <v>0</v>
      </c>
      <c r="V1899" s="18">
        <v>3594565</v>
      </c>
      <c r="W1899" s="18">
        <v>129913</v>
      </c>
      <c r="X1899" s="18">
        <v>81743</v>
      </c>
      <c r="Y1899" s="18">
        <v>0</v>
      </c>
      <c r="Z1899" s="18">
        <v>0</v>
      </c>
      <c r="AA1899" s="18">
        <v>0</v>
      </c>
      <c r="AB1899" s="18">
        <v>3255</v>
      </c>
      <c r="AC1899" s="23">
        <v>0.03</v>
      </c>
      <c r="AD1899" s="14" t="str">
        <f>IF(E1899=113,"Linn","Iowa ex-Linn")</f>
        <v>Iowa ex-Linn</v>
      </c>
      <c r="AE1899" s="23">
        <f>IFERROR(AB1899/W1899,"N/M")</f>
        <v>0.02505522926881836</v>
      </c>
      <c r="AF1899" s="14" t="str">
        <f>B1899&amp;"|"&amp;TEXT(E1899,"000")&amp;"|"&amp;TEXT(M1899,"0.0000")</f>
        <v>2017|195|0.7500</v>
      </c>
      <c r="AG1899" s="22" t="str">
        <f>IF(AND(B1899&gt;=2015,B1899&lt;=2024,C1899=19,G1899=41,I1899=2,K1899="A",L1899="RBUP",M1899&gt;=0.5,M1899&lt;=0.85),"IN","OUT")</f>
        <v>IN</v>
      </c>
    </row>
    <row r="1900" spans="1:33">
      <c r="A1900" s="14" t="s">
        <v>187</v>
      </c>
      <c r="B1900" s="16">
        <v>2017</v>
      </c>
      <c r="C1900" s="16">
        <v>19</v>
      </c>
      <c r="D1900" s="14" t="s">
        <v>80</v>
      </c>
      <c r="E1900" s="16">
        <v>195</v>
      </c>
      <c r="F1900" s="14" t="s">
        <v>183</v>
      </c>
      <c r="G1900" s="16">
        <v>41</v>
      </c>
      <c r="H1900" s="14" t="s">
        <v>186</v>
      </c>
      <c r="I1900" s="16">
        <v>2</v>
      </c>
      <c r="J1900" s="14" t="s">
        <v>83</v>
      </c>
      <c r="K1900" s="14" t="s">
        <v>84</v>
      </c>
      <c r="L1900" s="14" t="s">
        <v>85</v>
      </c>
      <c r="M1900" s="23">
        <v>0.8</v>
      </c>
      <c r="N1900" s="16">
        <v>247</v>
      </c>
      <c r="O1900" s="16">
        <v>200</v>
      </c>
      <c r="P1900" s="16">
        <v>5</v>
      </c>
      <c r="Q1900" s="16">
        <v>353</v>
      </c>
      <c r="R1900" s="16">
        <v>6</v>
      </c>
      <c r="S1900" s="14" t="s">
        <v>86</v>
      </c>
      <c r="T1900" s="16">
        <v>43834</v>
      </c>
      <c r="U1900" s="16">
        <v>0</v>
      </c>
      <c r="V1900" s="18">
        <v>26427076</v>
      </c>
      <c r="W1900" s="18">
        <v>1246103</v>
      </c>
      <c r="X1900" s="18">
        <v>734978</v>
      </c>
      <c r="Y1900" s="18">
        <v>0</v>
      </c>
      <c r="Z1900" s="18">
        <v>0</v>
      </c>
      <c r="AA1900" s="18">
        <v>0</v>
      </c>
      <c r="AB1900" s="18">
        <v>4096</v>
      </c>
      <c r="AC1900" s="23">
        <v>0</v>
      </c>
      <c r="AD1900" s="14" t="str">
        <f>IF(E1900=113,"Linn","Iowa ex-Linn")</f>
        <v>Iowa ex-Linn</v>
      </c>
      <c r="AE1900" s="23">
        <f>IFERROR(AB1900/W1900,"N/M")</f>
        <v>0.003287047699909237</v>
      </c>
      <c r="AF1900" s="14" t="str">
        <f>B1900&amp;"|"&amp;TEXT(E1900,"000")&amp;"|"&amp;TEXT(M1900,"0.0000")</f>
        <v>2017|195|0.8000</v>
      </c>
      <c r="AG1900" s="22" t="str">
        <f>IF(AND(B1900&gt;=2015,B1900&lt;=2024,C1900=19,G1900=41,I1900=2,K1900="A",L1900="RBUP",M1900&gt;=0.5,M1900&lt;=0.85),"IN","OUT")</f>
        <v>IN</v>
      </c>
    </row>
    <row r="1901" spans="1:33">
      <c r="A1901" s="14" t="s">
        <v>187</v>
      </c>
      <c r="B1901" s="16">
        <v>2017</v>
      </c>
      <c r="C1901" s="16">
        <v>19</v>
      </c>
      <c r="D1901" s="14" t="s">
        <v>80</v>
      </c>
      <c r="E1901" s="16">
        <v>195</v>
      </c>
      <c r="F1901" s="14" t="s">
        <v>183</v>
      </c>
      <c r="G1901" s="16">
        <v>41</v>
      </c>
      <c r="H1901" s="14" t="s">
        <v>186</v>
      </c>
      <c r="I1901" s="16">
        <v>2</v>
      </c>
      <c r="J1901" s="14" t="s">
        <v>83</v>
      </c>
      <c r="K1901" s="14" t="s">
        <v>84</v>
      </c>
      <c r="L1901" s="14" t="s">
        <v>85</v>
      </c>
      <c r="M1901" s="23">
        <v>0.85</v>
      </c>
      <c r="N1901" s="16">
        <v>195</v>
      </c>
      <c r="O1901" s="16">
        <v>155</v>
      </c>
      <c r="P1901" s="16">
        <v>13</v>
      </c>
      <c r="Q1901" s="16">
        <v>233</v>
      </c>
      <c r="R1901" s="16">
        <v>16</v>
      </c>
      <c r="S1901" s="14" t="s">
        <v>86</v>
      </c>
      <c r="T1901" s="16">
        <v>41315</v>
      </c>
      <c r="U1901" s="16">
        <v>0</v>
      </c>
      <c r="V1901" s="18">
        <v>26231478</v>
      </c>
      <c r="W1901" s="18">
        <v>1503013</v>
      </c>
      <c r="X1901" s="18">
        <v>724640</v>
      </c>
      <c r="Y1901" s="18">
        <v>0</v>
      </c>
      <c r="Z1901" s="18">
        <v>0</v>
      </c>
      <c r="AA1901" s="18">
        <v>0</v>
      </c>
      <c r="AB1901" s="18">
        <v>46710</v>
      </c>
      <c r="AC1901" s="23">
        <v>0.03</v>
      </c>
      <c r="AD1901" s="14" t="str">
        <f>IF(E1901=113,"Linn","Iowa ex-Linn")</f>
        <v>Iowa ex-Linn</v>
      </c>
      <c r="AE1901" s="23">
        <f>IFERROR(AB1901/W1901,"N/M")</f>
        <v>0.031077575509992263</v>
      </c>
      <c r="AF1901" s="14" t="str">
        <f>B1901&amp;"|"&amp;TEXT(E1901,"000")&amp;"|"&amp;TEXT(M1901,"0.0000")</f>
        <v>2017|195|0.8500</v>
      </c>
      <c r="AG1901" s="22" t="str">
        <f>IF(AND(B1901&gt;=2015,B1901&lt;=2024,C1901=19,G1901=41,I1901=2,K1901="A",L1901="RBUP",M1901&gt;=0.5,M1901&lt;=0.85),"IN","OUT")</f>
        <v>IN</v>
      </c>
    </row>
    <row r="1902" spans="1:33">
      <c r="A1902" s="14" t="s">
        <v>187</v>
      </c>
      <c r="B1902" s="16">
        <v>2017</v>
      </c>
      <c r="C1902" s="16">
        <v>19</v>
      </c>
      <c r="D1902" s="14" t="s">
        <v>80</v>
      </c>
      <c r="E1902" s="16">
        <v>197</v>
      </c>
      <c r="F1902" s="14" t="s">
        <v>184</v>
      </c>
      <c r="G1902" s="16">
        <v>41</v>
      </c>
      <c r="H1902" s="14" t="s">
        <v>186</v>
      </c>
      <c r="I1902" s="16">
        <v>2</v>
      </c>
      <c r="J1902" s="14" t="s">
        <v>83</v>
      </c>
      <c r="K1902" s="14" t="s">
        <v>84</v>
      </c>
      <c r="L1902" s="14" t="s">
        <v>85</v>
      </c>
      <c r="M1902" s="23">
        <v>0.5</v>
      </c>
      <c r="N1902" s="16">
        <v>1</v>
      </c>
      <c r="O1902" s="16">
        <v>1</v>
      </c>
      <c r="P1902" s="16">
        <v>0</v>
      </c>
      <c r="Q1902" s="16">
        <v>1</v>
      </c>
      <c r="R1902" s="16">
        <v>0</v>
      </c>
      <c r="S1902" s="14" t="s">
        <v>86</v>
      </c>
      <c r="T1902" s="16">
        <v>175</v>
      </c>
      <c r="U1902" s="16">
        <v>0</v>
      </c>
      <c r="V1902" s="18">
        <v>38483</v>
      </c>
      <c r="W1902" s="18">
        <v>279</v>
      </c>
      <c r="X1902" s="18">
        <v>223</v>
      </c>
      <c r="Y1902" s="18">
        <v>0</v>
      </c>
      <c r="Z1902" s="18">
        <v>0</v>
      </c>
      <c r="AA1902" s="18">
        <v>0</v>
      </c>
      <c r="AB1902" s="18">
        <v>0</v>
      </c>
      <c r="AC1902" s="23">
        <v>0</v>
      </c>
      <c r="AD1902" s="14" t="str">
        <f>IF(E1902=113,"Linn","Iowa ex-Linn")</f>
        <v>Iowa ex-Linn</v>
      </c>
      <c r="AE1902" s="23">
        <f>IFERROR(AB1902/W1902,"N/M")</f>
        <v>0.0</v>
      </c>
      <c r="AF1902" s="14" t="str">
        <f>B1902&amp;"|"&amp;TEXT(E1902,"000")&amp;"|"&amp;TEXT(M1902,"0.0000")</f>
        <v>2017|197|0.5000</v>
      </c>
      <c r="AG1902" s="22" t="str">
        <f>IF(AND(B1902&gt;=2015,B1902&lt;=2024,C1902=19,G1902=41,I1902=2,K1902="A",L1902="RBUP",M1902&gt;=0.5,M1902&lt;=0.85),"IN","OUT")</f>
        <v>IN</v>
      </c>
    </row>
    <row r="1903" spans="1:33">
      <c r="A1903" s="14" t="s">
        <v>187</v>
      </c>
      <c r="B1903" s="16">
        <v>2017</v>
      </c>
      <c r="C1903" s="16">
        <v>19</v>
      </c>
      <c r="D1903" s="14" t="s">
        <v>80</v>
      </c>
      <c r="E1903" s="16">
        <v>197</v>
      </c>
      <c r="F1903" s="14" t="s">
        <v>184</v>
      </c>
      <c r="G1903" s="16">
        <v>41</v>
      </c>
      <c r="H1903" s="14" t="s">
        <v>186</v>
      </c>
      <c r="I1903" s="16">
        <v>2</v>
      </c>
      <c r="J1903" s="14" t="s">
        <v>83</v>
      </c>
      <c r="K1903" s="14" t="s">
        <v>84</v>
      </c>
      <c r="L1903" s="14" t="s">
        <v>85</v>
      </c>
      <c r="M1903" s="23">
        <v>0.6</v>
      </c>
      <c r="N1903" s="16">
        <v>1</v>
      </c>
      <c r="O1903" s="16">
        <v>1</v>
      </c>
      <c r="P1903" s="16">
        <v>0</v>
      </c>
      <c r="Q1903" s="16">
        <v>1</v>
      </c>
      <c r="R1903" s="16">
        <v>0</v>
      </c>
      <c r="S1903" s="14" t="s">
        <v>86</v>
      </c>
      <c r="T1903" s="16">
        <v>185</v>
      </c>
      <c r="U1903" s="16">
        <v>0</v>
      </c>
      <c r="V1903" s="18">
        <v>79913</v>
      </c>
      <c r="W1903" s="18">
        <v>717</v>
      </c>
      <c r="X1903" s="18">
        <v>459</v>
      </c>
      <c r="Y1903" s="18">
        <v>0</v>
      </c>
      <c r="Z1903" s="18">
        <v>0</v>
      </c>
      <c r="AA1903" s="18">
        <v>0</v>
      </c>
      <c r="AB1903" s="18">
        <v>0</v>
      </c>
      <c r="AC1903" s="23">
        <v>0</v>
      </c>
      <c r="AD1903" s="14" t="str">
        <f>IF(E1903=113,"Linn","Iowa ex-Linn")</f>
        <v>Iowa ex-Linn</v>
      </c>
      <c r="AE1903" s="23">
        <f>IFERROR(AB1903/W1903,"N/M")</f>
        <v>0.0</v>
      </c>
      <c r="AF1903" s="14" t="str">
        <f>B1903&amp;"|"&amp;TEXT(E1903,"000")&amp;"|"&amp;TEXT(M1903,"0.0000")</f>
        <v>2017|197|0.6000</v>
      </c>
      <c r="AG1903" s="22" t="str">
        <f>IF(AND(B1903&gt;=2015,B1903&lt;=2024,C1903=19,G1903=41,I1903=2,K1903="A",L1903="RBUP",M1903&gt;=0.5,M1903&lt;=0.85),"IN","OUT")</f>
        <v>IN</v>
      </c>
    </row>
    <row r="1904" spans="1:33">
      <c r="A1904" s="14" t="s">
        <v>187</v>
      </c>
      <c r="B1904" s="16">
        <v>2017</v>
      </c>
      <c r="C1904" s="16">
        <v>19</v>
      </c>
      <c r="D1904" s="14" t="s">
        <v>80</v>
      </c>
      <c r="E1904" s="16">
        <v>197</v>
      </c>
      <c r="F1904" s="14" t="s">
        <v>184</v>
      </c>
      <c r="G1904" s="16">
        <v>41</v>
      </c>
      <c r="H1904" s="14" t="s">
        <v>186</v>
      </c>
      <c r="I1904" s="16">
        <v>2</v>
      </c>
      <c r="J1904" s="14" t="s">
        <v>83</v>
      </c>
      <c r="K1904" s="14" t="s">
        <v>84</v>
      </c>
      <c r="L1904" s="14" t="s">
        <v>85</v>
      </c>
      <c r="M1904" s="23">
        <v>0.65</v>
      </c>
      <c r="N1904" s="16">
        <v>14</v>
      </c>
      <c r="O1904" s="16">
        <v>10</v>
      </c>
      <c r="P1904" s="16">
        <v>0</v>
      </c>
      <c r="Q1904" s="16">
        <v>16</v>
      </c>
      <c r="R1904" s="16">
        <v>0</v>
      </c>
      <c r="S1904" s="14" t="s">
        <v>86</v>
      </c>
      <c r="T1904" s="16">
        <v>996</v>
      </c>
      <c r="U1904" s="16">
        <v>0</v>
      </c>
      <c r="V1904" s="18">
        <v>493074</v>
      </c>
      <c r="W1904" s="18">
        <v>10604</v>
      </c>
      <c r="X1904" s="18">
        <v>6553</v>
      </c>
      <c r="Y1904" s="18">
        <v>0</v>
      </c>
      <c r="Z1904" s="18">
        <v>0</v>
      </c>
      <c r="AA1904" s="18">
        <v>0</v>
      </c>
      <c r="AB1904" s="18">
        <v>0</v>
      </c>
      <c r="AC1904" s="23">
        <v>0</v>
      </c>
      <c r="AD1904" s="14" t="str">
        <f>IF(E1904=113,"Linn","Iowa ex-Linn")</f>
        <v>Iowa ex-Linn</v>
      </c>
      <c r="AE1904" s="23">
        <f>IFERROR(AB1904/W1904,"N/M")</f>
        <v>0.0</v>
      </c>
      <c r="AF1904" s="14" t="str">
        <f>B1904&amp;"|"&amp;TEXT(E1904,"000")&amp;"|"&amp;TEXT(M1904,"0.0000")</f>
        <v>2017|197|0.6500</v>
      </c>
      <c r="AG1904" s="22" t="str">
        <f>IF(AND(B1904&gt;=2015,B1904&lt;=2024,C1904=19,G1904=41,I1904=2,K1904="A",L1904="RBUP",M1904&gt;=0.5,M1904&lt;=0.85),"IN","OUT")</f>
        <v>IN</v>
      </c>
    </row>
    <row r="1905" spans="1:33">
      <c r="A1905" s="14" t="s">
        <v>187</v>
      </c>
      <c r="B1905" s="16">
        <v>2017</v>
      </c>
      <c r="C1905" s="16">
        <v>19</v>
      </c>
      <c r="D1905" s="14" t="s">
        <v>80</v>
      </c>
      <c r="E1905" s="16">
        <v>197</v>
      </c>
      <c r="F1905" s="14" t="s">
        <v>184</v>
      </c>
      <c r="G1905" s="16">
        <v>41</v>
      </c>
      <c r="H1905" s="14" t="s">
        <v>186</v>
      </c>
      <c r="I1905" s="16">
        <v>2</v>
      </c>
      <c r="J1905" s="14" t="s">
        <v>83</v>
      </c>
      <c r="K1905" s="14" t="s">
        <v>84</v>
      </c>
      <c r="L1905" s="14" t="s">
        <v>85</v>
      </c>
      <c r="M1905" s="23">
        <v>0.7</v>
      </c>
      <c r="N1905" s="16">
        <v>15</v>
      </c>
      <c r="O1905" s="16">
        <v>11</v>
      </c>
      <c r="P1905" s="16">
        <v>0</v>
      </c>
      <c r="Q1905" s="16">
        <v>16</v>
      </c>
      <c r="R1905" s="16">
        <v>0</v>
      </c>
      <c r="S1905" s="14" t="s">
        <v>86</v>
      </c>
      <c r="T1905" s="16">
        <v>1435</v>
      </c>
      <c r="U1905" s="16">
        <v>0</v>
      </c>
      <c r="V1905" s="18">
        <v>756083</v>
      </c>
      <c r="W1905" s="18">
        <v>19501</v>
      </c>
      <c r="X1905" s="18">
        <v>13434</v>
      </c>
      <c r="Y1905" s="18">
        <v>0</v>
      </c>
      <c r="Z1905" s="18">
        <v>0</v>
      </c>
      <c r="AA1905" s="18">
        <v>0</v>
      </c>
      <c r="AB1905" s="18">
        <v>0</v>
      </c>
      <c r="AC1905" s="23">
        <v>0</v>
      </c>
      <c r="AD1905" s="14" t="str">
        <f>IF(E1905=113,"Linn","Iowa ex-Linn")</f>
        <v>Iowa ex-Linn</v>
      </c>
      <c r="AE1905" s="23">
        <f>IFERROR(AB1905/W1905,"N/M")</f>
        <v>0.0</v>
      </c>
      <c r="AF1905" s="14" t="str">
        <f>B1905&amp;"|"&amp;TEXT(E1905,"000")&amp;"|"&amp;TEXT(M1905,"0.0000")</f>
        <v>2017|197|0.7000</v>
      </c>
      <c r="AG1905" s="22" t="str">
        <f>IF(AND(B1905&gt;=2015,B1905&lt;=2024,C1905=19,G1905=41,I1905=2,K1905="A",L1905="RBUP",M1905&gt;=0.5,M1905&lt;=0.85),"IN","OUT")</f>
        <v>IN</v>
      </c>
    </row>
    <row r="1906" spans="1:33">
      <c r="A1906" s="14" t="s">
        <v>187</v>
      </c>
      <c r="B1906" s="16">
        <v>2017</v>
      </c>
      <c r="C1906" s="16">
        <v>19</v>
      </c>
      <c r="D1906" s="14" t="s">
        <v>80</v>
      </c>
      <c r="E1906" s="16">
        <v>197</v>
      </c>
      <c r="F1906" s="14" t="s">
        <v>184</v>
      </c>
      <c r="G1906" s="16">
        <v>41</v>
      </c>
      <c r="H1906" s="14" t="s">
        <v>186</v>
      </c>
      <c r="I1906" s="16">
        <v>2</v>
      </c>
      <c r="J1906" s="14" t="s">
        <v>83</v>
      </c>
      <c r="K1906" s="14" t="s">
        <v>84</v>
      </c>
      <c r="L1906" s="14" t="s">
        <v>85</v>
      </c>
      <c r="M1906" s="23">
        <v>0.75</v>
      </c>
      <c r="N1906" s="16">
        <v>80</v>
      </c>
      <c r="O1906" s="16">
        <v>68</v>
      </c>
      <c r="P1906" s="16">
        <v>2</v>
      </c>
      <c r="Q1906" s="16">
        <v>110</v>
      </c>
      <c r="R1906" s="16">
        <v>3</v>
      </c>
      <c r="S1906" s="14" t="s">
        <v>86</v>
      </c>
      <c r="T1906" s="16">
        <v>10480</v>
      </c>
      <c r="U1906" s="16">
        <v>0</v>
      </c>
      <c r="V1906" s="18">
        <v>5754332</v>
      </c>
      <c r="W1906" s="18">
        <v>224636</v>
      </c>
      <c r="X1906" s="18">
        <v>142273</v>
      </c>
      <c r="Y1906" s="18">
        <v>0</v>
      </c>
      <c r="Z1906" s="18">
        <v>0</v>
      </c>
      <c r="AA1906" s="18">
        <v>0</v>
      </c>
      <c r="AB1906" s="18">
        <v>22751</v>
      </c>
      <c r="AC1906" s="23">
        <v>0.1</v>
      </c>
      <c r="AD1906" s="14" t="str">
        <f>IF(E1906=113,"Linn","Iowa ex-Linn")</f>
        <v>Iowa ex-Linn</v>
      </c>
      <c r="AE1906" s="23">
        <f>IFERROR(AB1906/W1906,"N/M")</f>
        <v>0.10127940312327499</v>
      </c>
      <c r="AF1906" s="14" t="str">
        <f>B1906&amp;"|"&amp;TEXT(E1906,"000")&amp;"|"&amp;TEXT(M1906,"0.0000")</f>
        <v>2017|197|0.7500</v>
      </c>
      <c r="AG1906" s="22" t="str">
        <f>IF(AND(B1906&gt;=2015,B1906&lt;=2024,C1906=19,G1906=41,I1906=2,K1906="A",L1906="RBUP",M1906&gt;=0.5,M1906&lt;=0.85),"IN","OUT")</f>
        <v>IN</v>
      </c>
    </row>
    <row r="1907" spans="1:33">
      <c r="A1907" s="14" t="s">
        <v>187</v>
      </c>
      <c r="B1907" s="16">
        <v>2017</v>
      </c>
      <c r="C1907" s="16">
        <v>19</v>
      </c>
      <c r="D1907" s="14" t="s">
        <v>80</v>
      </c>
      <c r="E1907" s="16">
        <v>197</v>
      </c>
      <c r="F1907" s="14" t="s">
        <v>184</v>
      </c>
      <c r="G1907" s="16">
        <v>41</v>
      </c>
      <c r="H1907" s="14" t="s">
        <v>186</v>
      </c>
      <c r="I1907" s="16">
        <v>2</v>
      </c>
      <c r="J1907" s="14" t="s">
        <v>83</v>
      </c>
      <c r="K1907" s="14" t="s">
        <v>84</v>
      </c>
      <c r="L1907" s="14" t="s">
        <v>85</v>
      </c>
      <c r="M1907" s="23">
        <v>0.8</v>
      </c>
      <c r="N1907" s="16">
        <v>231</v>
      </c>
      <c r="O1907" s="16">
        <v>203</v>
      </c>
      <c r="P1907" s="16">
        <v>16</v>
      </c>
      <c r="Q1907" s="16">
        <v>329</v>
      </c>
      <c r="R1907" s="16">
        <v>17</v>
      </c>
      <c r="S1907" s="14" t="s">
        <v>86</v>
      </c>
      <c r="T1907" s="16">
        <v>42209</v>
      </c>
      <c r="U1907" s="16">
        <v>0</v>
      </c>
      <c r="V1907" s="18">
        <v>25532321</v>
      </c>
      <c r="W1907" s="18">
        <v>1256027</v>
      </c>
      <c r="X1907" s="18">
        <v>724212</v>
      </c>
      <c r="Y1907" s="18">
        <v>0</v>
      </c>
      <c r="Z1907" s="18">
        <v>0</v>
      </c>
      <c r="AA1907" s="18">
        <v>0</v>
      </c>
      <c r="AB1907" s="18">
        <v>55200</v>
      </c>
      <c r="AC1907" s="23">
        <v>0.04</v>
      </c>
      <c r="AD1907" s="14" t="str">
        <f>IF(E1907=113,"Linn","Iowa ex-Linn")</f>
        <v>Iowa ex-Linn</v>
      </c>
      <c r="AE1907" s="23">
        <f>IFERROR(AB1907/W1907,"N/M")</f>
        <v>0.043948099841802764</v>
      </c>
      <c r="AF1907" s="14" t="str">
        <f>B1907&amp;"|"&amp;TEXT(E1907,"000")&amp;"|"&amp;TEXT(M1907,"0.0000")</f>
        <v>2017|197|0.8000</v>
      </c>
      <c r="AG1907" s="22" t="str">
        <f>IF(AND(B1907&gt;=2015,B1907&lt;=2024,C1907=19,G1907=41,I1907=2,K1907="A",L1907="RBUP",M1907&gt;=0.5,M1907&lt;=0.85),"IN","OUT")</f>
        <v>IN</v>
      </c>
    </row>
    <row r="1908" spans="1:33">
      <c r="A1908" s="14" t="s">
        <v>187</v>
      </c>
      <c r="B1908" s="16">
        <v>2017</v>
      </c>
      <c r="C1908" s="16">
        <v>19</v>
      </c>
      <c r="D1908" s="14" t="s">
        <v>80</v>
      </c>
      <c r="E1908" s="16">
        <v>197</v>
      </c>
      <c r="F1908" s="14" t="s">
        <v>184</v>
      </c>
      <c r="G1908" s="16">
        <v>41</v>
      </c>
      <c r="H1908" s="14" t="s">
        <v>186</v>
      </c>
      <c r="I1908" s="16">
        <v>2</v>
      </c>
      <c r="J1908" s="14" t="s">
        <v>83</v>
      </c>
      <c r="K1908" s="14" t="s">
        <v>84</v>
      </c>
      <c r="L1908" s="14" t="s">
        <v>85</v>
      </c>
      <c r="M1908" s="23">
        <v>0.85</v>
      </c>
      <c r="N1908" s="16">
        <v>366</v>
      </c>
      <c r="O1908" s="16">
        <v>304</v>
      </c>
      <c r="P1908" s="16">
        <v>49</v>
      </c>
      <c r="Q1908" s="16">
        <v>745</v>
      </c>
      <c r="R1908" s="16">
        <v>71</v>
      </c>
      <c r="S1908" s="14" t="s">
        <v>86</v>
      </c>
      <c r="T1908" s="16">
        <v>102319</v>
      </c>
      <c r="U1908" s="16">
        <v>0</v>
      </c>
      <c r="V1908" s="18">
        <v>64979053</v>
      </c>
      <c r="W1908" s="18">
        <v>4044766</v>
      </c>
      <c r="X1908" s="18">
        <v>1832164</v>
      </c>
      <c r="Y1908" s="18">
        <v>0</v>
      </c>
      <c r="Z1908" s="18">
        <v>0</v>
      </c>
      <c r="AA1908" s="18">
        <v>0</v>
      </c>
      <c r="AB1908" s="18">
        <v>367565</v>
      </c>
      <c r="AC1908" s="23">
        <v>0.09</v>
      </c>
      <c r="AD1908" s="14" t="str">
        <f>IF(E1908=113,"Linn","Iowa ex-Linn")</f>
        <v>Iowa ex-Linn</v>
      </c>
      <c r="AE1908" s="23">
        <f>IFERROR(AB1908/W1908,"N/M")</f>
        <v>0.09087423104327914</v>
      </c>
      <c r="AF1908" s="14" t="str">
        <f>B1908&amp;"|"&amp;TEXT(E1908,"000")&amp;"|"&amp;TEXT(M1908,"0.0000")</f>
        <v>2017|197|0.8500</v>
      </c>
      <c r="AG1908" s="22" t="str">
        <f>IF(AND(B1908&gt;=2015,B1908&lt;=2024,C1908=19,G1908=41,I1908=2,K1908="A",L1908="RBUP",M1908&gt;=0.5,M1908&lt;=0.85),"IN","OUT")</f>
        <v>IN</v>
      </c>
    </row>
    <row r="1909" spans="1:33">
      <c r="A1909" s="14" t="s">
        <v>188</v>
      </c>
      <c r="B1909" s="16">
        <v>2018</v>
      </c>
      <c r="C1909" s="16">
        <v>19</v>
      </c>
      <c r="D1909" s="14" t="s">
        <v>80</v>
      </c>
      <c r="E1909" s="16">
        <v>1</v>
      </c>
      <c r="F1909" s="14" t="s">
        <v>81</v>
      </c>
      <c r="G1909" s="16">
        <v>41</v>
      </c>
      <c r="H1909" s="14" t="s">
        <v>186</v>
      </c>
      <c r="I1909" s="16">
        <v>2</v>
      </c>
      <c r="J1909" s="14" t="s">
        <v>83</v>
      </c>
      <c r="K1909" s="14" t="s">
        <v>84</v>
      </c>
      <c r="L1909" s="14" t="s">
        <v>85</v>
      </c>
      <c r="M1909" s="23">
        <v>0.6</v>
      </c>
      <c r="N1909" s="16">
        <v>1</v>
      </c>
      <c r="O1909" s="16">
        <v>1</v>
      </c>
      <c r="P1909" s="16">
        <v>0</v>
      </c>
      <c r="Q1909" s="16">
        <v>1</v>
      </c>
      <c r="R1909" s="16">
        <v>0</v>
      </c>
      <c r="S1909" s="14" t="s">
        <v>86</v>
      </c>
      <c r="T1909" s="16">
        <v>40</v>
      </c>
      <c r="U1909" s="16">
        <v>0</v>
      </c>
      <c r="V1909" s="18">
        <v>14783</v>
      </c>
      <c r="W1909" s="18">
        <v>256</v>
      </c>
      <c r="X1909" s="18">
        <v>164</v>
      </c>
      <c r="Y1909" s="18">
        <v>0</v>
      </c>
      <c r="Z1909" s="18">
        <v>0</v>
      </c>
      <c r="AA1909" s="18">
        <v>0</v>
      </c>
      <c r="AB1909" s="18">
        <v>0</v>
      </c>
      <c r="AC1909" s="23">
        <v>0</v>
      </c>
      <c r="AD1909" s="14" t="str">
        <f>IF(E1909=113,"Linn","Iowa ex-Linn")</f>
        <v>Iowa ex-Linn</v>
      </c>
      <c r="AE1909" s="23">
        <f>IFERROR(AB1909/W1909,"N/M")</f>
        <v>0.0</v>
      </c>
      <c r="AF1909" s="14" t="str">
        <f>B1909&amp;"|"&amp;TEXT(E1909,"000")&amp;"|"&amp;TEXT(M1909,"0.0000")</f>
        <v>2018|001|0.6000</v>
      </c>
      <c r="AG1909" s="22" t="str">
        <f>IF(AND(B1909&gt;=2015,B1909&lt;=2024,C1909=19,G1909=41,I1909=2,K1909="A",L1909="RBUP",M1909&gt;=0.5,M1909&lt;=0.85),"IN","OUT")</f>
        <v>IN</v>
      </c>
    </row>
    <row r="1910" spans="1:33">
      <c r="A1910" s="14" t="s">
        <v>188</v>
      </c>
      <c r="B1910" s="16">
        <v>2018</v>
      </c>
      <c r="C1910" s="16">
        <v>19</v>
      </c>
      <c r="D1910" s="14" t="s">
        <v>80</v>
      </c>
      <c r="E1910" s="16">
        <v>1</v>
      </c>
      <c r="F1910" s="14" t="s">
        <v>81</v>
      </c>
      <c r="G1910" s="16">
        <v>41</v>
      </c>
      <c r="H1910" s="14" t="s">
        <v>186</v>
      </c>
      <c r="I1910" s="16">
        <v>2</v>
      </c>
      <c r="J1910" s="14" t="s">
        <v>83</v>
      </c>
      <c r="K1910" s="14" t="s">
        <v>84</v>
      </c>
      <c r="L1910" s="14" t="s">
        <v>85</v>
      </c>
      <c r="M1910" s="23">
        <v>0.65</v>
      </c>
      <c r="N1910" s="16">
        <v>9</v>
      </c>
      <c r="O1910" s="16">
        <v>9</v>
      </c>
      <c r="P1910" s="16">
        <v>3</v>
      </c>
      <c r="Q1910" s="16">
        <v>22</v>
      </c>
      <c r="R1910" s="16">
        <v>3</v>
      </c>
      <c r="S1910" s="14" t="s">
        <v>86</v>
      </c>
      <c r="T1910" s="16">
        <v>1248</v>
      </c>
      <c r="U1910" s="16">
        <v>0</v>
      </c>
      <c r="V1910" s="18">
        <v>557241</v>
      </c>
      <c r="W1910" s="18">
        <v>12765</v>
      </c>
      <c r="X1910" s="18">
        <v>8185</v>
      </c>
      <c r="Y1910" s="18">
        <v>0</v>
      </c>
      <c r="Z1910" s="18">
        <v>0</v>
      </c>
      <c r="AA1910" s="18">
        <v>0</v>
      </c>
      <c r="AB1910" s="18">
        <v>25266</v>
      </c>
      <c r="AC1910" s="23">
        <v>1.98</v>
      </c>
      <c r="AD1910" s="14" t="str">
        <f>IF(E1910=113,"Linn","Iowa ex-Linn")</f>
        <v>Iowa ex-Linn</v>
      </c>
      <c r="AE1910" s="23">
        <f>IFERROR(AB1910/W1910,"N/M")</f>
        <v>1.9793184488836664</v>
      </c>
      <c r="AF1910" s="14" t="str">
        <f>B1910&amp;"|"&amp;TEXT(E1910,"000")&amp;"|"&amp;TEXT(M1910,"0.0000")</f>
        <v>2018|001|0.6500</v>
      </c>
      <c r="AG1910" s="22" t="str">
        <f>IF(AND(B1910&gt;=2015,B1910&lt;=2024,C1910=19,G1910=41,I1910=2,K1910="A",L1910="RBUP",M1910&gt;=0.5,M1910&lt;=0.85),"IN","OUT")</f>
        <v>IN</v>
      </c>
    </row>
    <row r="1911" spans="1:33">
      <c r="A1911" s="14" t="s">
        <v>188</v>
      </c>
      <c r="B1911" s="16">
        <v>2018</v>
      </c>
      <c r="C1911" s="16">
        <v>19</v>
      </c>
      <c r="D1911" s="14" t="s">
        <v>80</v>
      </c>
      <c r="E1911" s="16">
        <v>1</v>
      </c>
      <c r="F1911" s="14" t="s">
        <v>81</v>
      </c>
      <c r="G1911" s="16">
        <v>41</v>
      </c>
      <c r="H1911" s="14" t="s">
        <v>186</v>
      </c>
      <c r="I1911" s="16">
        <v>2</v>
      </c>
      <c r="J1911" s="14" t="s">
        <v>83</v>
      </c>
      <c r="K1911" s="14" t="s">
        <v>84</v>
      </c>
      <c r="L1911" s="14" t="s">
        <v>85</v>
      </c>
      <c r="M1911" s="23">
        <v>0.7</v>
      </c>
      <c r="N1911" s="16">
        <v>28</v>
      </c>
      <c r="O1911" s="16">
        <v>23</v>
      </c>
      <c r="P1911" s="16">
        <v>4</v>
      </c>
      <c r="Q1911" s="16">
        <v>27</v>
      </c>
      <c r="R1911" s="16">
        <v>4</v>
      </c>
      <c r="S1911" s="14" t="s">
        <v>86</v>
      </c>
      <c r="T1911" s="16">
        <v>3201</v>
      </c>
      <c r="U1911" s="16">
        <v>0</v>
      </c>
      <c r="V1911" s="18">
        <v>1521007</v>
      </c>
      <c r="W1911" s="18">
        <v>35653</v>
      </c>
      <c r="X1911" s="18">
        <v>24997</v>
      </c>
      <c r="Y1911" s="18">
        <v>1159</v>
      </c>
      <c r="Z1911" s="18">
        <v>0</v>
      </c>
      <c r="AA1911" s="18">
        <v>0</v>
      </c>
      <c r="AB1911" s="18">
        <v>158358</v>
      </c>
      <c r="AC1911" s="23">
        <v>4.44</v>
      </c>
      <c r="AD1911" s="14" t="str">
        <f>IF(E1911=113,"Linn","Iowa ex-Linn")</f>
        <v>Iowa ex-Linn</v>
      </c>
      <c r="AE1911" s="23">
        <f>IFERROR(AB1911/W1911,"N/M")</f>
        <v>4.441645864303144</v>
      </c>
      <c r="AF1911" s="14" t="str">
        <f>B1911&amp;"|"&amp;TEXT(E1911,"000")&amp;"|"&amp;TEXT(M1911,"0.0000")</f>
        <v>2018|001|0.7000</v>
      </c>
      <c r="AG1911" s="22" t="str">
        <f>IF(AND(B1911&gt;=2015,B1911&lt;=2024,C1911=19,G1911=41,I1911=2,K1911="A",L1911="RBUP",M1911&gt;=0.5,M1911&lt;=0.85),"IN","OUT")</f>
        <v>IN</v>
      </c>
    </row>
    <row r="1912" spans="1:33">
      <c r="A1912" s="14" t="s">
        <v>188</v>
      </c>
      <c r="B1912" s="16">
        <v>2018</v>
      </c>
      <c r="C1912" s="16">
        <v>19</v>
      </c>
      <c r="D1912" s="14" t="s">
        <v>80</v>
      </c>
      <c r="E1912" s="16">
        <v>1</v>
      </c>
      <c r="F1912" s="14" t="s">
        <v>81</v>
      </c>
      <c r="G1912" s="16">
        <v>41</v>
      </c>
      <c r="H1912" s="14" t="s">
        <v>186</v>
      </c>
      <c r="I1912" s="16">
        <v>2</v>
      </c>
      <c r="J1912" s="14" t="s">
        <v>83</v>
      </c>
      <c r="K1912" s="14" t="s">
        <v>84</v>
      </c>
      <c r="L1912" s="14" t="s">
        <v>85</v>
      </c>
      <c r="M1912" s="23">
        <v>0.75</v>
      </c>
      <c r="N1912" s="16">
        <v>102</v>
      </c>
      <c r="O1912" s="16">
        <v>78</v>
      </c>
      <c r="P1912" s="16">
        <v>26</v>
      </c>
      <c r="Q1912" s="16">
        <v>92</v>
      </c>
      <c r="R1912" s="16">
        <v>29</v>
      </c>
      <c r="S1912" s="14" t="s">
        <v>86</v>
      </c>
      <c r="T1912" s="16">
        <v>10001</v>
      </c>
      <c r="U1912" s="16">
        <v>0</v>
      </c>
      <c r="V1912" s="18">
        <v>4971772</v>
      </c>
      <c r="W1912" s="18">
        <v>175218</v>
      </c>
      <c r="X1912" s="18">
        <v>119827</v>
      </c>
      <c r="Y1912" s="18">
        <v>0</v>
      </c>
      <c r="Z1912" s="18">
        <v>0</v>
      </c>
      <c r="AA1912" s="18">
        <v>0</v>
      </c>
      <c r="AB1912" s="18">
        <v>358365</v>
      </c>
      <c r="AC1912" s="23">
        <v>2.05</v>
      </c>
      <c r="AD1912" s="14" t="str">
        <f>IF(E1912=113,"Linn","Iowa ex-Linn")</f>
        <v>Iowa ex-Linn</v>
      </c>
      <c r="AE1912" s="23">
        <f>IFERROR(AB1912/W1912,"N/M")</f>
        <v>2.0452522001164266</v>
      </c>
      <c r="AF1912" s="14" t="str">
        <f>B1912&amp;"|"&amp;TEXT(E1912,"000")&amp;"|"&amp;TEXT(M1912,"0.0000")</f>
        <v>2018|001|0.7500</v>
      </c>
      <c r="AG1912" s="22" t="str">
        <f>IF(AND(B1912&gt;=2015,B1912&lt;=2024,C1912=19,G1912=41,I1912=2,K1912="A",L1912="RBUP",M1912&gt;=0.5,M1912&lt;=0.85),"IN","OUT")</f>
        <v>IN</v>
      </c>
    </row>
    <row r="1913" spans="1:33">
      <c r="A1913" s="14" t="s">
        <v>188</v>
      </c>
      <c r="B1913" s="16">
        <v>2018</v>
      </c>
      <c r="C1913" s="16">
        <v>19</v>
      </c>
      <c r="D1913" s="14" t="s">
        <v>80</v>
      </c>
      <c r="E1913" s="16">
        <v>1</v>
      </c>
      <c r="F1913" s="14" t="s">
        <v>81</v>
      </c>
      <c r="G1913" s="16">
        <v>41</v>
      </c>
      <c r="H1913" s="14" t="s">
        <v>186</v>
      </c>
      <c r="I1913" s="16">
        <v>2</v>
      </c>
      <c r="J1913" s="14" t="s">
        <v>83</v>
      </c>
      <c r="K1913" s="14" t="s">
        <v>84</v>
      </c>
      <c r="L1913" s="14" t="s">
        <v>85</v>
      </c>
      <c r="M1913" s="23">
        <v>0.8</v>
      </c>
      <c r="N1913" s="16">
        <v>288</v>
      </c>
      <c r="O1913" s="16">
        <v>244</v>
      </c>
      <c r="P1913" s="16">
        <v>135</v>
      </c>
      <c r="Q1913" s="16">
        <v>338</v>
      </c>
      <c r="R1913" s="16">
        <v>160</v>
      </c>
      <c r="S1913" s="14" t="s">
        <v>86</v>
      </c>
      <c r="T1913" s="16">
        <v>51292</v>
      </c>
      <c r="U1913" s="16">
        <v>0</v>
      </c>
      <c r="V1913" s="18">
        <v>28305721</v>
      </c>
      <c r="W1913" s="18">
        <v>1347451</v>
      </c>
      <c r="X1913" s="18">
        <v>841403</v>
      </c>
      <c r="Y1913" s="18">
        <v>815</v>
      </c>
      <c r="Z1913" s="18">
        <v>0</v>
      </c>
      <c r="AA1913" s="18">
        <v>0</v>
      </c>
      <c r="AB1913" s="18">
        <v>2866678</v>
      </c>
      <c r="AC1913" s="23">
        <v>2.13</v>
      </c>
      <c r="AD1913" s="14" t="str">
        <f>IF(E1913=113,"Linn","Iowa ex-Linn")</f>
        <v>Iowa ex-Linn</v>
      </c>
      <c r="AE1913" s="23">
        <f>IFERROR(AB1913/W1913,"N/M")</f>
        <v>2.1274821867362896</v>
      </c>
      <c r="AF1913" s="14" t="str">
        <f>B1913&amp;"|"&amp;TEXT(E1913,"000")&amp;"|"&amp;TEXT(M1913,"0.0000")</f>
        <v>2018|001|0.8000</v>
      </c>
      <c r="AG1913" s="22" t="str">
        <f>IF(AND(B1913&gt;=2015,B1913&lt;=2024,C1913=19,G1913=41,I1913=2,K1913="A",L1913="RBUP",M1913&gt;=0.5,M1913&lt;=0.85),"IN","OUT")</f>
        <v>IN</v>
      </c>
    </row>
    <row r="1914" spans="1:33">
      <c r="A1914" s="14" t="s">
        <v>188</v>
      </c>
      <c r="B1914" s="16">
        <v>2018</v>
      </c>
      <c r="C1914" s="16">
        <v>19</v>
      </c>
      <c r="D1914" s="14" t="s">
        <v>80</v>
      </c>
      <c r="E1914" s="16">
        <v>1</v>
      </c>
      <c r="F1914" s="14" t="s">
        <v>81</v>
      </c>
      <c r="G1914" s="16">
        <v>41</v>
      </c>
      <c r="H1914" s="14" t="s">
        <v>186</v>
      </c>
      <c r="I1914" s="16">
        <v>2</v>
      </c>
      <c r="J1914" s="14" t="s">
        <v>83</v>
      </c>
      <c r="K1914" s="14" t="s">
        <v>84</v>
      </c>
      <c r="L1914" s="14" t="s">
        <v>85</v>
      </c>
      <c r="M1914" s="23">
        <v>0.85</v>
      </c>
      <c r="N1914" s="16">
        <v>186</v>
      </c>
      <c r="O1914" s="16">
        <v>128</v>
      </c>
      <c r="P1914" s="16">
        <v>96</v>
      </c>
      <c r="Q1914" s="16">
        <v>208</v>
      </c>
      <c r="R1914" s="16">
        <v>133</v>
      </c>
      <c r="S1914" s="14" t="s">
        <v>86</v>
      </c>
      <c r="T1914" s="16">
        <v>32360</v>
      </c>
      <c r="U1914" s="16">
        <v>0</v>
      </c>
      <c r="V1914" s="18">
        <v>18550462</v>
      </c>
      <c r="W1914" s="18">
        <v>1151475</v>
      </c>
      <c r="X1914" s="18">
        <v>542170</v>
      </c>
      <c r="Y1914" s="18">
        <v>2369</v>
      </c>
      <c r="Z1914" s="18">
        <v>0</v>
      </c>
      <c r="AA1914" s="18">
        <v>0</v>
      </c>
      <c r="AB1914" s="18">
        <v>3334698</v>
      </c>
      <c r="AC1914" s="23">
        <v>2.9</v>
      </c>
      <c r="AD1914" s="14" t="str">
        <f>IF(E1914=113,"Linn","Iowa ex-Linn")</f>
        <v>Iowa ex-Linn</v>
      </c>
      <c r="AE1914" s="23">
        <f>IFERROR(AB1914/W1914,"N/M")</f>
        <v>2.896022927115222</v>
      </c>
      <c r="AF1914" s="14" t="str">
        <f>B1914&amp;"|"&amp;TEXT(E1914,"000")&amp;"|"&amp;TEXT(M1914,"0.0000")</f>
        <v>2018|001|0.8500</v>
      </c>
      <c r="AG1914" s="22" t="str">
        <f>IF(AND(B1914&gt;=2015,B1914&lt;=2024,C1914=19,G1914=41,I1914=2,K1914="A",L1914="RBUP",M1914&gt;=0.5,M1914&lt;=0.85),"IN","OUT")</f>
        <v>IN</v>
      </c>
    </row>
    <row r="1915" spans="1:33">
      <c r="A1915" s="14" t="s">
        <v>188</v>
      </c>
      <c r="B1915" s="16">
        <v>2018</v>
      </c>
      <c r="C1915" s="16">
        <v>19</v>
      </c>
      <c r="D1915" s="14" t="s">
        <v>80</v>
      </c>
      <c r="E1915" s="16">
        <v>3</v>
      </c>
      <c r="F1915" s="14" t="s">
        <v>87</v>
      </c>
      <c r="G1915" s="16">
        <v>41</v>
      </c>
      <c r="H1915" s="14" t="s">
        <v>186</v>
      </c>
      <c r="I1915" s="16">
        <v>2</v>
      </c>
      <c r="J1915" s="14" t="s">
        <v>83</v>
      </c>
      <c r="K1915" s="14" t="s">
        <v>84</v>
      </c>
      <c r="L1915" s="14" t="s">
        <v>85</v>
      </c>
      <c r="M1915" s="23">
        <v>0.5</v>
      </c>
      <c r="N1915" s="16">
        <v>1</v>
      </c>
      <c r="O1915" s="16">
        <v>1</v>
      </c>
      <c r="P1915" s="16">
        <v>0</v>
      </c>
      <c r="Q1915" s="16">
        <v>1</v>
      </c>
      <c r="R1915" s="16">
        <v>0</v>
      </c>
      <c r="S1915" s="14" t="s">
        <v>86</v>
      </c>
      <c r="T1915" s="16">
        <v>114</v>
      </c>
      <c r="U1915" s="16">
        <v>0</v>
      </c>
      <c r="V1915" s="18">
        <v>34249</v>
      </c>
      <c r="W1915" s="18">
        <v>373</v>
      </c>
      <c r="X1915" s="18">
        <v>298</v>
      </c>
      <c r="Y1915" s="18">
        <v>0</v>
      </c>
      <c r="Z1915" s="18">
        <v>0</v>
      </c>
      <c r="AA1915" s="18">
        <v>0</v>
      </c>
      <c r="AB1915" s="18">
        <v>0</v>
      </c>
      <c r="AC1915" s="23">
        <v>0</v>
      </c>
      <c r="AD1915" s="14" t="str">
        <f>IF(E1915=113,"Linn","Iowa ex-Linn")</f>
        <v>Iowa ex-Linn</v>
      </c>
      <c r="AE1915" s="23">
        <f>IFERROR(AB1915/W1915,"N/M")</f>
        <v>0.0</v>
      </c>
      <c r="AF1915" s="14" t="str">
        <f>B1915&amp;"|"&amp;TEXT(E1915,"000")&amp;"|"&amp;TEXT(M1915,"0.0000")</f>
        <v>2018|003|0.5000</v>
      </c>
      <c r="AG1915" s="22" t="str">
        <f>IF(AND(B1915&gt;=2015,B1915&lt;=2024,C1915=19,G1915=41,I1915=2,K1915="A",L1915="RBUP",M1915&gt;=0.5,M1915&lt;=0.85),"IN","OUT")</f>
        <v>IN</v>
      </c>
    </row>
    <row r="1916" spans="1:33">
      <c r="A1916" s="14" t="s">
        <v>188</v>
      </c>
      <c r="B1916" s="16">
        <v>2018</v>
      </c>
      <c r="C1916" s="16">
        <v>19</v>
      </c>
      <c r="D1916" s="14" t="s">
        <v>80</v>
      </c>
      <c r="E1916" s="16">
        <v>3</v>
      </c>
      <c r="F1916" s="14" t="s">
        <v>87</v>
      </c>
      <c r="G1916" s="16">
        <v>41</v>
      </c>
      <c r="H1916" s="14" t="s">
        <v>186</v>
      </c>
      <c r="I1916" s="16">
        <v>2</v>
      </c>
      <c r="J1916" s="14" t="s">
        <v>83</v>
      </c>
      <c r="K1916" s="14" t="s">
        <v>84</v>
      </c>
      <c r="L1916" s="14" t="s">
        <v>85</v>
      </c>
      <c r="M1916" s="23">
        <v>0.6</v>
      </c>
      <c r="N1916" s="16">
        <v>3</v>
      </c>
      <c r="O1916" s="16">
        <v>3</v>
      </c>
      <c r="P1916" s="16">
        <v>0</v>
      </c>
      <c r="Q1916" s="16">
        <v>4</v>
      </c>
      <c r="R1916" s="16">
        <v>0</v>
      </c>
      <c r="S1916" s="14" t="s">
        <v>86</v>
      </c>
      <c r="T1916" s="16">
        <v>175</v>
      </c>
      <c r="U1916" s="16">
        <v>0</v>
      </c>
      <c r="V1916" s="18">
        <v>73700</v>
      </c>
      <c r="W1916" s="18">
        <v>1443</v>
      </c>
      <c r="X1916" s="18">
        <v>923</v>
      </c>
      <c r="Y1916" s="18">
        <v>0</v>
      </c>
      <c r="Z1916" s="18">
        <v>0</v>
      </c>
      <c r="AA1916" s="18">
        <v>0</v>
      </c>
      <c r="AB1916" s="18">
        <v>0</v>
      </c>
      <c r="AC1916" s="23">
        <v>0</v>
      </c>
      <c r="AD1916" s="14" t="str">
        <f>IF(E1916=113,"Linn","Iowa ex-Linn")</f>
        <v>Iowa ex-Linn</v>
      </c>
      <c r="AE1916" s="23">
        <f>IFERROR(AB1916/W1916,"N/M")</f>
        <v>0.0</v>
      </c>
      <c r="AF1916" s="14" t="str">
        <f>B1916&amp;"|"&amp;TEXT(E1916,"000")&amp;"|"&amp;TEXT(M1916,"0.0000")</f>
        <v>2018|003|0.6000</v>
      </c>
      <c r="AG1916" s="22" t="str">
        <f>IF(AND(B1916&gt;=2015,B1916&lt;=2024,C1916=19,G1916=41,I1916=2,K1916="A",L1916="RBUP",M1916&gt;=0.5,M1916&lt;=0.85),"IN","OUT")</f>
        <v>IN</v>
      </c>
    </row>
    <row r="1917" spans="1:33">
      <c r="A1917" s="14" t="s">
        <v>188</v>
      </c>
      <c r="B1917" s="16">
        <v>2018</v>
      </c>
      <c r="C1917" s="16">
        <v>19</v>
      </c>
      <c r="D1917" s="14" t="s">
        <v>80</v>
      </c>
      <c r="E1917" s="16">
        <v>3</v>
      </c>
      <c r="F1917" s="14" t="s">
        <v>87</v>
      </c>
      <c r="G1917" s="16">
        <v>41</v>
      </c>
      <c r="H1917" s="14" t="s">
        <v>186</v>
      </c>
      <c r="I1917" s="16">
        <v>2</v>
      </c>
      <c r="J1917" s="14" t="s">
        <v>83</v>
      </c>
      <c r="K1917" s="14" t="s">
        <v>84</v>
      </c>
      <c r="L1917" s="14" t="s">
        <v>85</v>
      </c>
      <c r="M1917" s="23">
        <v>0.65</v>
      </c>
      <c r="N1917" s="16">
        <v>8</v>
      </c>
      <c r="O1917" s="16">
        <v>5</v>
      </c>
      <c r="P1917" s="16">
        <v>0</v>
      </c>
      <c r="Q1917" s="16">
        <v>5</v>
      </c>
      <c r="R1917" s="16">
        <v>0</v>
      </c>
      <c r="S1917" s="14" t="s">
        <v>86</v>
      </c>
      <c r="T1917" s="16">
        <v>131</v>
      </c>
      <c r="U1917" s="16">
        <v>0</v>
      </c>
      <c r="V1917" s="18">
        <v>48852</v>
      </c>
      <c r="W1917" s="18">
        <v>1355</v>
      </c>
      <c r="X1917" s="18">
        <v>858</v>
      </c>
      <c r="Y1917" s="18">
        <v>0</v>
      </c>
      <c r="Z1917" s="18">
        <v>0</v>
      </c>
      <c r="AA1917" s="18">
        <v>0</v>
      </c>
      <c r="AB1917" s="18">
        <v>0</v>
      </c>
      <c r="AC1917" s="23">
        <v>0</v>
      </c>
      <c r="AD1917" s="14" t="str">
        <f>IF(E1917=113,"Linn","Iowa ex-Linn")</f>
        <v>Iowa ex-Linn</v>
      </c>
      <c r="AE1917" s="23">
        <f>IFERROR(AB1917/W1917,"N/M")</f>
        <v>0.0</v>
      </c>
      <c r="AF1917" s="14" t="str">
        <f>B1917&amp;"|"&amp;TEXT(E1917,"000")&amp;"|"&amp;TEXT(M1917,"0.0000")</f>
        <v>2018|003|0.6500</v>
      </c>
      <c r="AG1917" s="22" t="str">
        <f>IF(AND(B1917&gt;=2015,B1917&lt;=2024,C1917=19,G1917=41,I1917=2,K1917="A",L1917="RBUP",M1917&gt;=0.5,M1917&lt;=0.85),"IN","OUT")</f>
        <v>IN</v>
      </c>
    </row>
    <row r="1918" spans="1:33">
      <c r="A1918" s="14" t="s">
        <v>188</v>
      </c>
      <c r="B1918" s="16">
        <v>2018</v>
      </c>
      <c r="C1918" s="16">
        <v>19</v>
      </c>
      <c r="D1918" s="14" t="s">
        <v>80</v>
      </c>
      <c r="E1918" s="16">
        <v>3</v>
      </c>
      <c r="F1918" s="14" t="s">
        <v>87</v>
      </c>
      <c r="G1918" s="16">
        <v>41</v>
      </c>
      <c r="H1918" s="14" t="s">
        <v>186</v>
      </c>
      <c r="I1918" s="16">
        <v>2</v>
      </c>
      <c r="J1918" s="14" t="s">
        <v>83</v>
      </c>
      <c r="K1918" s="14" t="s">
        <v>84</v>
      </c>
      <c r="L1918" s="14" t="s">
        <v>85</v>
      </c>
      <c r="M1918" s="23">
        <v>0.7</v>
      </c>
      <c r="N1918" s="16">
        <v>32</v>
      </c>
      <c r="O1918" s="16">
        <v>29</v>
      </c>
      <c r="P1918" s="16">
        <v>6</v>
      </c>
      <c r="Q1918" s="16">
        <v>46</v>
      </c>
      <c r="R1918" s="16">
        <v>8</v>
      </c>
      <c r="S1918" s="14" t="s">
        <v>86</v>
      </c>
      <c r="T1918" s="16">
        <v>3414</v>
      </c>
      <c r="U1918" s="16">
        <v>0</v>
      </c>
      <c r="V1918" s="18">
        <v>1574990</v>
      </c>
      <c r="W1918" s="18">
        <v>60441</v>
      </c>
      <c r="X1918" s="18">
        <v>40266</v>
      </c>
      <c r="Y1918" s="18">
        <v>332</v>
      </c>
      <c r="Z1918" s="18">
        <v>0</v>
      </c>
      <c r="AA1918" s="18">
        <v>0</v>
      </c>
      <c r="AB1918" s="18">
        <v>32438</v>
      </c>
      <c r="AC1918" s="23">
        <v>0.54</v>
      </c>
      <c r="AD1918" s="14" t="str">
        <f>IF(E1918=113,"Linn","Iowa ex-Linn")</f>
        <v>Iowa ex-Linn</v>
      </c>
      <c r="AE1918" s="23">
        <f>IFERROR(AB1918/W1918,"N/M")</f>
        <v>0.5366886715970947</v>
      </c>
      <c r="AF1918" s="14" t="str">
        <f>B1918&amp;"|"&amp;TEXT(E1918,"000")&amp;"|"&amp;TEXT(M1918,"0.0000")</f>
        <v>2018|003|0.7000</v>
      </c>
      <c r="AG1918" s="22" t="str">
        <f>IF(AND(B1918&gt;=2015,B1918&lt;=2024,C1918=19,G1918=41,I1918=2,K1918="A",L1918="RBUP",M1918&gt;=0.5,M1918&lt;=0.85),"IN","OUT")</f>
        <v>IN</v>
      </c>
    </row>
    <row r="1919" spans="1:33">
      <c r="A1919" s="14" t="s">
        <v>188</v>
      </c>
      <c r="B1919" s="16">
        <v>2018</v>
      </c>
      <c r="C1919" s="16">
        <v>19</v>
      </c>
      <c r="D1919" s="14" t="s">
        <v>80</v>
      </c>
      <c r="E1919" s="16">
        <v>3</v>
      </c>
      <c r="F1919" s="14" t="s">
        <v>87</v>
      </c>
      <c r="G1919" s="16">
        <v>41</v>
      </c>
      <c r="H1919" s="14" t="s">
        <v>186</v>
      </c>
      <c r="I1919" s="16">
        <v>2</v>
      </c>
      <c r="J1919" s="14" t="s">
        <v>83</v>
      </c>
      <c r="K1919" s="14" t="s">
        <v>84</v>
      </c>
      <c r="L1919" s="14" t="s">
        <v>85</v>
      </c>
      <c r="M1919" s="23">
        <v>0.75</v>
      </c>
      <c r="N1919" s="16">
        <v>139</v>
      </c>
      <c r="O1919" s="16">
        <v>108</v>
      </c>
      <c r="P1919" s="16">
        <v>12</v>
      </c>
      <c r="Q1919" s="16">
        <v>179</v>
      </c>
      <c r="R1919" s="16">
        <v>12</v>
      </c>
      <c r="S1919" s="14" t="s">
        <v>86</v>
      </c>
      <c r="T1919" s="16">
        <v>17161</v>
      </c>
      <c r="U1919" s="16">
        <v>0</v>
      </c>
      <c r="V1919" s="18">
        <v>8767015</v>
      </c>
      <c r="W1919" s="18">
        <v>477982</v>
      </c>
      <c r="X1919" s="18">
        <v>310626</v>
      </c>
      <c r="Y1919" s="18">
        <v>4336</v>
      </c>
      <c r="Z1919" s="18">
        <v>0</v>
      </c>
      <c r="AA1919" s="18">
        <v>0</v>
      </c>
      <c r="AB1919" s="18">
        <v>105510</v>
      </c>
      <c r="AC1919" s="23">
        <v>0.22</v>
      </c>
      <c r="AD1919" s="14" t="str">
        <f>IF(E1919=113,"Linn","Iowa ex-Linn")</f>
        <v>Iowa ex-Linn</v>
      </c>
      <c r="AE1919" s="23">
        <f>IFERROR(AB1919/W1919,"N/M")</f>
        <v>0.22074052997811633</v>
      </c>
      <c r="AF1919" s="14" t="str">
        <f>B1919&amp;"|"&amp;TEXT(E1919,"000")&amp;"|"&amp;TEXT(M1919,"0.0000")</f>
        <v>2018|003|0.7500</v>
      </c>
      <c r="AG1919" s="22" t="str">
        <f>IF(AND(B1919&gt;=2015,B1919&lt;=2024,C1919=19,G1919=41,I1919=2,K1919="A",L1919="RBUP",M1919&gt;=0.5,M1919&lt;=0.85),"IN","OUT")</f>
        <v>IN</v>
      </c>
    </row>
    <row r="1920" spans="1:33">
      <c r="A1920" s="14" t="s">
        <v>188</v>
      </c>
      <c r="B1920" s="16">
        <v>2018</v>
      </c>
      <c r="C1920" s="16">
        <v>19</v>
      </c>
      <c r="D1920" s="14" t="s">
        <v>80</v>
      </c>
      <c r="E1920" s="16">
        <v>3</v>
      </c>
      <c r="F1920" s="14" t="s">
        <v>87</v>
      </c>
      <c r="G1920" s="16">
        <v>41</v>
      </c>
      <c r="H1920" s="14" t="s">
        <v>186</v>
      </c>
      <c r="I1920" s="16">
        <v>2</v>
      </c>
      <c r="J1920" s="14" t="s">
        <v>83</v>
      </c>
      <c r="K1920" s="14" t="s">
        <v>84</v>
      </c>
      <c r="L1920" s="14" t="s">
        <v>85</v>
      </c>
      <c r="M1920" s="23">
        <v>0.8</v>
      </c>
      <c r="N1920" s="16">
        <v>213</v>
      </c>
      <c r="O1920" s="16">
        <v>153</v>
      </c>
      <c r="P1920" s="16">
        <v>30</v>
      </c>
      <c r="Q1920" s="16">
        <v>235</v>
      </c>
      <c r="R1920" s="16">
        <v>41</v>
      </c>
      <c r="S1920" s="14" t="s">
        <v>86</v>
      </c>
      <c r="T1920" s="16">
        <v>32156</v>
      </c>
      <c r="U1920" s="16">
        <v>0</v>
      </c>
      <c r="V1920" s="18">
        <v>17760875</v>
      </c>
      <c r="W1920" s="18">
        <v>1102496</v>
      </c>
      <c r="X1920" s="18">
        <v>677305</v>
      </c>
      <c r="Y1920" s="18">
        <v>100</v>
      </c>
      <c r="Z1920" s="18">
        <v>0</v>
      </c>
      <c r="AA1920" s="18">
        <v>0</v>
      </c>
      <c r="AB1920" s="18">
        <v>339937</v>
      </c>
      <c r="AC1920" s="23">
        <v>0.31</v>
      </c>
      <c r="AD1920" s="14" t="str">
        <f>IF(E1920=113,"Linn","Iowa ex-Linn")</f>
        <v>Iowa ex-Linn</v>
      </c>
      <c r="AE1920" s="23">
        <f>IFERROR(AB1920/W1920,"N/M")</f>
        <v>0.3083339984906975</v>
      </c>
      <c r="AF1920" s="14" t="str">
        <f>B1920&amp;"|"&amp;TEXT(E1920,"000")&amp;"|"&amp;TEXT(M1920,"0.0000")</f>
        <v>2018|003|0.8000</v>
      </c>
      <c r="AG1920" s="22" t="str">
        <f>IF(AND(B1920&gt;=2015,B1920&lt;=2024,C1920=19,G1920=41,I1920=2,K1920="A",L1920="RBUP",M1920&gt;=0.5,M1920&lt;=0.85),"IN","OUT")</f>
        <v>IN</v>
      </c>
    </row>
    <row r="1921" spans="1:33">
      <c r="A1921" s="14" t="s">
        <v>188</v>
      </c>
      <c r="B1921" s="16">
        <v>2018</v>
      </c>
      <c r="C1921" s="16">
        <v>19</v>
      </c>
      <c r="D1921" s="14" t="s">
        <v>80</v>
      </c>
      <c r="E1921" s="16">
        <v>3</v>
      </c>
      <c r="F1921" s="14" t="s">
        <v>87</v>
      </c>
      <c r="G1921" s="16">
        <v>41</v>
      </c>
      <c r="H1921" s="14" t="s">
        <v>186</v>
      </c>
      <c r="I1921" s="16">
        <v>2</v>
      </c>
      <c r="J1921" s="14" t="s">
        <v>83</v>
      </c>
      <c r="K1921" s="14" t="s">
        <v>84</v>
      </c>
      <c r="L1921" s="14" t="s">
        <v>85</v>
      </c>
      <c r="M1921" s="23">
        <v>0.85</v>
      </c>
      <c r="N1921" s="16">
        <v>79</v>
      </c>
      <c r="O1921" s="16">
        <v>41</v>
      </c>
      <c r="P1921" s="16">
        <v>17</v>
      </c>
      <c r="Q1921" s="16">
        <v>82</v>
      </c>
      <c r="R1921" s="16">
        <v>33</v>
      </c>
      <c r="S1921" s="14" t="s">
        <v>86</v>
      </c>
      <c r="T1921" s="16">
        <v>8914</v>
      </c>
      <c r="U1921" s="16">
        <v>0</v>
      </c>
      <c r="V1921" s="18">
        <v>4945311</v>
      </c>
      <c r="W1921" s="18">
        <v>406542</v>
      </c>
      <c r="X1921" s="18">
        <v>179161</v>
      </c>
      <c r="Y1921" s="18">
        <v>0</v>
      </c>
      <c r="Z1921" s="18">
        <v>0</v>
      </c>
      <c r="AA1921" s="18">
        <v>0</v>
      </c>
      <c r="AB1921" s="18">
        <v>486578</v>
      </c>
      <c r="AC1921" s="23">
        <v>1.2</v>
      </c>
      <c r="AD1921" s="14" t="str">
        <f>IF(E1921=113,"Linn","Iowa ex-Linn")</f>
        <v>Iowa ex-Linn</v>
      </c>
      <c r="AE1921" s="23">
        <f>IFERROR(AB1921/W1921,"N/M")</f>
        <v>1.1968701880740489</v>
      </c>
      <c r="AF1921" s="14" t="str">
        <f>B1921&amp;"|"&amp;TEXT(E1921,"000")&amp;"|"&amp;TEXT(M1921,"0.0000")</f>
        <v>2018|003|0.8500</v>
      </c>
      <c r="AG1921" s="22" t="str">
        <f>IF(AND(B1921&gt;=2015,B1921&lt;=2024,C1921=19,G1921=41,I1921=2,K1921="A",L1921="RBUP",M1921&gt;=0.5,M1921&lt;=0.85),"IN","OUT")</f>
        <v>IN</v>
      </c>
    </row>
    <row r="1922" spans="1:33">
      <c r="A1922" s="14" t="s">
        <v>188</v>
      </c>
      <c r="B1922" s="16">
        <v>2018</v>
      </c>
      <c r="C1922" s="16">
        <v>19</v>
      </c>
      <c r="D1922" s="14" t="s">
        <v>80</v>
      </c>
      <c r="E1922" s="16">
        <v>5</v>
      </c>
      <c r="F1922" s="14" t="s">
        <v>88</v>
      </c>
      <c r="G1922" s="16">
        <v>41</v>
      </c>
      <c r="H1922" s="14" t="s">
        <v>186</v>
      </c>
      <c r="I1922" s="16">
        <v>2</v>
      </c>
      <c r="J1922" s="14" t="s">
        <v>83</v>
      </c>
      <c r="K1922" s="14" t="s">
        <v>84</v>
      </c>
      <c r="L1922" s="14" t="s">
        <v>85</v>
      </c>
      <c r="M1922" s="23">
        <v>0.55</v>
      </c>
      <c r="N1922" s="16">
        <v>1</v>
      </c>
      <c r="O1922" s="16">
        <v>1</v>
      </c>
      <c r="P1922" s="16">
        <v>0</v>
      </c>
      <c r="Q1922" s="16">
        <v>1</v>
      </c>
      <c r="R1922" s="16">
        <v>0</v>
      </c>
      <c r="S1922" s="14" t="s">
        <v>86</v>
      </c>
      <c r="T1922" s="16">
        <v>107</v>
      </c>
      <c r="U1922" s="16">
        <v>0</v>
      </c>
      <c r="V1922" s="18">
        <v>39760</v>
      </c>
      <c r="W1922" s="18">
        <v>370</v>
      </c>
      <c r="X1922" s="18">
        <v>296</v>
      </c>
      <c r="Y1922" s="18">
        <v>0</v>
      </c>
      <c r="Z1922" s="18">
        <v>0</v>
      </c>
      <c r="AA1922" s="18">
        <v>0</v>
      </c>
      <c r="AB1922" s="18">
        <v>0</v>
      </c>
      <c r="AC1922" s="23">
        <v>0</v>
      </c>
      <c r="AD1922" s="14" t="str">
        <f>IF(E1922=113,"Linn","Iowa ex-Linn")</f>
        <v>Iowa ex-Linn</v>
      </c>
      <c r="AE1922" s="23">
        <f>IFERROR(AB1922/W1922,"N/M")</f>
        <v>0.0</v>
      </c>
      <c r="AF1922" s="14" t="str">
        <f>B1922&amp;"|"&amp;TEXT(E1922,"000")&amp;"|"&amp;TEXT(M1922,"0.0000")</f>
        <v>2018|005|0.5500</v>
      </c>
      <c r="AG1922" s="22" t="str">
        <f>IF(AND(B1922&gt;=2015,B1922&lt;=2024,C1922=19,G1922=41,I1922=2,K1922="A",L1922="RBUP",M1922&gt;=0.5,M1922&lt;=0.85),"IN","OUT")</f>
        <v>IN</v>
      </c>
    </row>
    <row r="1923" spans="1:33">
      <c r="A1923" s="14" t="s">
        <v>188</v>
      </c>
      <c r="B1923" s="16">
        <v>2018</v>
      </c>
      <c r="C1923" s="16">
        <v>19</v>
      </c>
      <c r="D1923" s="14" t="s">
        <v>80</v>
      </c>
      <c r="E1923" s="16">
        <v>5</v>
      </c>
      <c r="F1923" s="14" t="s">
        <v>88</v>
      </c>
      <c r="G1923" s="16">
        <v>41</v>
      </c>
      <c r="H1923" s="14" t="s">
        <v>186</v>
      </c>
      <c r="I1923" s="16">
        <v>2</v>
      </c>
      <c r="J1923" s="14" t="s">
        <v>83</v>
      </c>
      <c r="K1923" s="14" t="s">
        <v>84</v>
      </c>
      <c r="L1923" s="14" t="s">
        <v>85</v>
      </c>
      <c r="M1923" s="23">
        <v>0.65</v>
      </c>
      <c r="N1923" s="16">
        <v>2</v>
      </c>
      <c r="O1923" s="16">
        <v>2</v>
      </c>
      <c r="P1923" s="16">
        <v>0</v>
      </c>
      <c r="Q1923" s="16">
        <v>3</v>
      </c>
      <c r="R1923" s="16">
        <v>0</v>
      </c>
      <c r="S1923" s="14" t="s">
        <v>86</v>
      </c>
      <c r="T1923" s="16">
        <v>181</v>
      </c>
      <c r="U1923" s="16">
        <v>0</v>
      </c>
      <c r="V1923" s="18">
        <v>97163</v>
      </c>
      <c r="W1923" s="18">
        <v>1925</v>
      </c>
      <c r="X1923" s="18">
        <v>1136</v>
      </c>
      <c r="Y1923" s="18">
        <v>0</v>
      </c>
      <c r="Z1923" s="18">
        <v>0</v>
      </c>
      <c r="AA1923" s="18">
        <v>0</v>
      </c>
      <c r="AB1923" s="18">
        <v>0</v>
      </c>
      <c r="AC1923" s="23">
        <v>0</v>
      </c>
      <c r="AD1923" s="14" t="str">
        <f>IF(E1923=113,"Linn","Iowa ex-Linn")</f>
        <v>Iowa ex-Linn</v>
      </c>
      <c r="AE1923" s="23">
        <f>IFERROR(AB1923/W1923,"N/M")</f>
        <v>0.0</v>
      </c>
      <c r="AF1923" s="14" t="str">
        <f>B1923&amp;"|"&amp;TEXT(E1923,"000")&amp;"|"&amp;TEXT(M1923,"0.0000")</f>
        <v>2018|005|0.6500</v>
      </c>
      <c r="AG1923" s="22" t="str">
        <f>IF(AND(B1923&gt;=2015,B1923&lt;=2024,C1923=19,G1923=41,I1923=2,K1923="A",L1923="RBUP",M1923&gt;=0.5,M1923&lt;=0.85),"IN","OUT")</f>
        <v>IN</v>
      </c>
    </row>
    <row r="1924" spans="1:33">
      <c r="A1924" s="14" t="s">
        <v>188</v>
      </c>
      <c r="B1924" s="16">
        <v>2018</v>
      </c>
      <c r="C1924" s="16">
        <v>19</v>
      </c>
      <c r="D1924" s="14" t="s">
        <v>80</v>
      </c>
      <c r="E1924" s="16">
        <v>5</v>
      </c>
      <c r="F1924" s="14" t="s">
        <v>88</v>
      </c>
      <c r="G1924" s="16">
        <v>41</v>
      </c>
      <c r="H1924" s="14" t="s">
        <v>186</v>
      </c>
      <c r="I1924" s="16">
        <v>2</v>
      </c>
      <c r="J1924" s="14" t="s">
        <v>83</v>
      </c>
      <c r="K1924" s="14" t="s">
        <v>84</v>
      </c>
      <c r="L1924" s="14" t="s">
        <v>85</v>
      </c>
      <c r="M1924" s="23">
        <v>0.7</v>
      </c>
      <c r="N1924" s="16">
        <v>26</v>
      </c>
      <c r="O1924" s="16">
        <v>23</v>
      </c>
      <c r="P1924" s="16">
        <v>0</v>
      </c>
      <c r="Q1924" s="16">
        <v>27</v>
      </c>
      <c r="R1924" s="16">
        <v>0</v>
      </c>
      <c r="S1924" s="14" t="s">
        <v>86</v>
      </c>
      <c r="T1924" s="16">
        <v>3421</v>
      </c>
      <c r="U1924" s="16">
        <v>0</v>
      </c>
      <c r="V1924" s="18">
        <v>1871668</v>
      </c>
      <c r="W1924" s="18">
        <v>38080</v>
      </c>
      <c r="X1924" s="18">
        <v>28435</v>
      </c>
      <c r="Y1924" s="18">
        <v>0</v>
      </c>
      <c r="Z1924" s="18">
        <v>0</v>
      </c>
      <c r="AA1924" s="18">
        <v>0</v>
      </c>
      <c r="AB1924" s="18">
        <v>0</v>
      </c>
      <c r="AC1924" s="23">
        <v>0</v>
      </c>
      <c r="AD1924" s="14" t="str">
        <f>IF(E1924=113,"Linn","Iowa ex-Linn")</f>
        <v>Iowa ex-Linn</v>
      </c>
      <c r="AE1924" s="23">
        <f>IFERROR(AB1924/W1924,"N/M")</f>
        <v>0.0</v>
      </c>
      <c r="AF1924" s="14" t="str">
        <f>B1924&amp;"|"&amp;TEXT(E1924,"000")&amp;"|"&amp;TEXT(M1924,"0.0000")</f>
        <v>2018|005|0.7000</v>
      </c>
      <c r="AG1924" s="22" t="str">
        <f>IF(AND(B1924&gt;=2015,B1924&lt;=2024,C1924=19,G1924=41,I1924=2,K1924="A",L1924="RBUP",M1924&gt;=0.5,M1924&lt;=0.85),"IN","OUT")</f>
        <v>IN</v>
      </c>
    </row>
    <row r="1925" spans="1:33">
      <c r="A1925" s="14" t="s">
        <v>188</v>
      </c>
      <c r="B1925" s="16">
        <v>2018</v>
      </c>
      <c r="C1925" s="16">
        <v>19</v>
      </c>
      <c r="D1925" s="14" t="s">
        <v>80</v>
      </c>
      <c r="E1925" s="16">
        <v>5</v>
      </c>
      <c r="F1925" s="14" t="s">
        <v>88</v>
      </c>
      <c r="G1925" s="16">
        <v>41</v>
      </c>
      <c r="H1925" s="14" t="s">
        <v>186</v>
      </c>
      <c r="I1925" s="16">
        <v>2</v>
      </c>
      <c r="J1925" s="14" t="s">
        <v>83</v>
      </c>
      <c r="K1925" s="14" t="s">
        <v>84</v>
      </c>
      <c r="L1925" s="14" t="s">
        <v>85</v>
      </c>
      <c r="M1925" s="23">
        <v>0.75</v>
      </c>
      <c r="N1925" s="16">
        <v>93</v>
      </c>
      <c r="O1925" s="16">
        <v>78</v>
      </c>
      <c r="P1925" s="16">
        <v>6</v>
      </c>
      <c r="Q1925" s="16">
        <v>88</v>
      </c>
      <c r="R1925" s="16">
        <v>6</v>
      </c>
      <c r="S1925" s="14" t="s">
        <v>86</v>
      </c>
      <c r="T1925" s="16">
        <v>13565</v>
      </c>
      <c r="U1925" s="16">
        <v>0</v>
      </c>
      <c r="V1925" s="18">
        <v>7509108</v>
      </c>
      <c r="W1925" s="18">
        <v>212337</v>
      </c>
      <c r="X1925" s="18">
        <v>156088</v>
      </c>
      <c r="Y1925" s="18">
        <v>0</v>
      </c>
      <c r="Z1925" s="18">
        <v>0</v>
      </c>
      <c r="AA1925" s="18">
        <v>0</v>
      </c>
      <c r="AB1925" s="18">
        <v>40896</v>
      </c>
      <c r="AC1925" s="23">
        <v>0.19</v>
      </c>
      <c r="AD1925" s="14" t="str">
        <f>IF(E1925=113,"Linn","Iowa ex-Linn")</f>
        <v>Iowa ex-Linn</v>
      </c>
      <c r="AE1925" s="23">
        <f>IFERROR(AB1925/W1925,"N/M")</f>
        <v>0.19259949985165092</v>
      </c>
      <c r="AF1925" s="14" t="str">
        <f>B1925&amp;"|"&amp;TEXT(E1925,"000")&amp;"|"&amp;TEXT(M1925,"0.0000")</f>
        <v>2018|005|0.7500</v>
      </c>
      <c r="AG1925" s="22" t="str">
        <f>IF(AND(B1925&gt;=2015,B1925&lt;=2024,C1925=19,G1925=41,I1925=2,K1925="A",L1925="RBUP",M1925&gt;=0.5,M1925&lt;=0.85),"IN","OUT")</f>
        <v>IN</v>
      </c>
    </row>
    <row r="1926" spans="1:33">
      <c r="A1926" s="14" t="s">
        <v>188</v>
      </c>
      <c r="B1926" s="16">
        <v>2018</v>
      </c>
      <c r="C1926" s="16">
        <v>19</v>
      </c>
      <c r="D1926" s="14" t="s">
        <v>80</v>
      </c>
      <c r="E1926" s="16">
        <v>5</v>
      </c>
      <c r="F1926" s="14" t="s">
        <v>88</v>
      </c>
      <c r="G1926" s="16">
        <v>41</v>
      </c>
      <c r="H1926" s="14" t="s">
        <v>186</v>
      </c>
      <c r="I1926" s="16">
        <v>2</v>
      </c>
      <c r="J1926" s="14" t="s">
        <v>83</v>
      </c>
      <c r="K1926" s="14" t="s">
        <v>84</v>
      </c>
      <c r="L1926" s="14" t="s">
        <v>85</v>
      </c>
      <c r="M1926" s="23">
        <v>0.8</v>
      </c>
      <c r="N1926" s="16">
        <v>221</v>
      </c>
      <c r="O1926" s="16">
        <v>201</v>
      </c>
      <c r="P1926" s="16">
        <v>23</v>
      </c>
      <c r="Q1926" s="16">
        <v>280</v>
      </c>
      <c r="R1926" s="16">
        <v>35</v>
      </c>
      <c r="S1926" s="14" t="s">
        <v>86</v>
      </c>
      <c r="T1926" s="16">
        <v>44609</v>
      </c>
      <c r="U1926" s="16">
        <v>0</v>
      </c>
      <c r="V1926" s="18">
        <v>26555217</v>
      </c>
      <c r="W1926" s="18">
        <v>1025014</v>
      </c>
      <c r="X1926" s="18">
        <v>642465</v>
      </c>
      <c r="Y1926" s="18">
        <v>3087</v>
      </c>
      <c r="Z1926" s="18">
        <v>0</v>
      </c>
      <c r="AA1926" s="18">
        <v>0</v>
      </c>
      <c r="AB1926" s="18">
        <v>469163</v>
      </c>
      <c r="AC1926" s="23">
        <v>0.46</v>
      </c>
      <c r="AD1926" s="14" t="str">
        <f>IF(E1926=113,"Linn","Iowa ex-Linn")</f>
        <v>Iowa ex-Linn</v>
      </c>
      <c r="AE1926" s="23">
        <f>IFERROR(AB1926/W1926,"N/M")</f>
        <v>0.4577137483000232</v>
      </c>
      <c r="AF1926" s="14" t="str">
        <f>B1926&amp;"|"&amp;TEXT(E1926,"000")&amp;"|"&amp;TEXT(M1926,"0.0000")</f>
        <v>2018|005|0.8000</v>
      </c>
      <c r="AG1926" s="22" t="str">
        <f>IF(AND(B1926&gt;=2015,B1926&lt;=2024,C1926=19,G1926=41,I1926=2,K1926="A",L1926="RBUP",M1926&gt;=0.5,M1926&lt;=0.85),"IN","OUT")</f>
        <v>IN</v>
      </c>
    </row>
    <row r="1927" spans="1:33">
      <c r="A1927" s="14" t="s">
        <v>188</v>
      </c>
      <c r="B1927" s="16">
        <v>2018</v>
      </c>
      <c r="C1927" s="16">
        <v>19</v>
      </c>
      <c r="D1927" s="14" t="s">
        <v>80</v>
      </c>
      <c r="E1927" s="16">
        <v>5</v>
      </c>
      <c r="F1927" s="14" t="s">
        <v>88</v>
      </c>
      <c r="G1927" s="16">
        <v>41</v>
      </c>
      <c r="H1927" s="14" t="s">
        <v>186</v>
      </c>
      <c r="I1927" s="16">
        <v>2</v>
      </c>
      <c r="J1927" s="14" t="s">
        <v>83</v>
      </c>
      <c r="K1927" s="14" t="s">
        <v>84</v>
      </c>
      <c r="L1927" s="14" t="s">
        <v>85</v>
      </c>
      <c r="M1927" s="23">
        <v>0.85</v>
      </c>
      <c r="N1927" s="16">
        <v>106</v>
      </c>
      <c r="O1927" s="16">
        <v>88</v>
      </c>
      <c r="P1927" s="16">
        <v>21</v>
      </c>
      <c r="Q1927" s="16">
        <v>102</v>
      </c>
      <c r="R1927" s="16">
        <v>26</v>
      </c>
      <c r="S1927" s="14" t="s">
        <v>86</v>
      </c>
      <c r="T1927" s="16">
        <v>16639</v>
      </c>
      <c r="U1927" s="16">
        <v>0</v>
      </c>
      <c r="V1927" s="18">
        <v>10377388</v>
      </c>
      <c r="W1927" s="18">
        <v>534090</v>
      </c>
      <c r="X1927" s="18">
        <v>271059</v>
      </c>
      <c r="Y1927" s="18">
        <v>204</v>
      </c>
      <c r="Z1927" s="18">
        <v>0</v>
      </c>
      <c r="AA1927" s="18">
        <v>0</v>
      </c>
      <c r="AB1927" s="18">
        <v>282383</v>
      </c>
      <c r="AC1927" s="23">
        <v>0.53</v>
      </c>
      <c r="AD1927" s="14" t="str">
        <f>IF(E1927=113,"Linn","Iowa ex-Linn")</f>
        <v>Iowa ex-Linn</v>
      </c>
      <c r="AE1927" s="23">
        <f>IFERROR(AB1927/W1927,"N/M")</f>
        <v>0.5287180063285214</v>
      </c>
      <c r="AF1927" s="14" t="str">
        <f>B1927&amp;"|"&amp;TEXT(E1927,"000")&amp;"|"&amp;TEXT(M1927,"0.0000")</f>
        <v>2018|005|0.8500</v>
      </c>
      <c r="AG1927" s="22" t="str">
        <f>IF(AND(B1927&gt;=2015,B1927&lt;=2024,C1927=19,G1927=41,I1927=2,K1927="A",L1927="RBUP",M1927&gt;=0.5,M1927&lt;=0.85),"IN","OUT")</f>
        <v>IN</v>
      </c>
    </row>
    <row r="1928" spans="1:33">
      <c r="A1928" s="14" t="s">
        <v>188</v>
      </c>
      <c r="B1928" s="16">
        <v>2018</v>
      </c>
      <c r="C1928" s="16">
        <v>19</v>
      </c>
      <c r="D1928" s="14" t="s">
        <v>80</v>
      </c>
      <c r="E1928" s="16">
        <v>7</v>
      </c>
      <c r="F1928" s="14" t="s">
        <v>89</v>
      </c>
      <c r="G1928" s="16">
        <v>41</v>
      </c>
      <c r="H1928" s="14" t="s">
        <v>186</v>
      </c>
      <c r="I1928" s="16">
        <v>2</v>
      </c>
      <c r="J1928" s="14" t="s">
        <v>83</v>
      </c>
      <c r="K1928" s="14" t="s">
        <v>84</v>
      </c>
      <c r="L1928" s="14" t="s">
        <v>85</v>
      </c>
      <c r="M1928" s="23">
        <v>0.5</v>
      </c>
      <c r="N1928" s="16">
        <v>2</v>
      </c>
      <c r="O1928" s="16">
        <v>1</v>
      </c>
      <c r="P1928" s="16">
        <v>0</v>
      </c>
      <c r="Q1928" s="16">
        <v>1</v>
      </c>
      <c r="R1928" s="16">
        <v>0</v>
      </c>
      <c r="S1928" s="14" t="s">
        <v>86</v>
      </c>
      <c r="T1928" s="16">
        <v>79</v>
      </c>
      <c r="U1928" s="16">
        <v>0</v>
      </c>
      <c r="V1928" s="18">
        <v>22525</v>
      </c>
      <c r="W1928" s="18">
        <v>1216</v>
      </c>
      <c r="X1928" s="18">
        <v>973</v>
      </c>
      <c r="Y1928" s="18">
        <v>0</v>
      </c>
      <c r="Z1928" s="18">
        <v>0</v>
      </c>
      <c r="AA1928" s="18">
        <v>0</v>
      </c>
      <c r="AB1928" s="18">
        <v>0</v>
      </c>
      <c r="AC1928" s="23">
        <v>0</v>
      </c>
      <c r="AD1928" s="14" t="str">
        <f>IF(E1928=113,"Linn","Iowa ex-Linn")</f>
        <v>Iowa ex-Linn</v>
      </c>
      <c r="AE1928" s="23">
        <f>IFERROR(AB1928/W1928,"N/M")</f>
        <v>0.0</v>
      </c>
      <c r="AF1928" s="14" t="str">
        <f>B1928&amp;"|"&amp;TEXT(E1928,"000")&amp;"|"&amp;TEXT(M1928,"0.0000")</f>
        <v>2018|007|0.5000</v>
      </c>
      <c r="AG1928" s="22" t="str">
        <f>IF(AND(B1928&gt;=2015,B1928&lt;=2024,C1928=19,G1928=41,I1928=2,K1928="A",L1928="RBUP",M1928&gt;=0.5,M1928&lt;=0.85),"IN","OUT")</f>
        <v>IN</v>
      </c>
    </row>
    <row r="1929" spans="1:33">
      <c r="A1929" s="14" t="s">
        <v>188</v>
      </c>
      <c r="B1929" s="16">
        <v>2018</v>
      </c>
      <c r="C1929" s="16">
        <v>19</v>
      </c>
      <c r="D1929" s="14" t="s">
        <v>80</v>
      </c>
      <c r="E1929" s="16">
        <v>7</v>
      </c>
      <c r="F1929" s="14" t="s">
        <v>89</v>
      </c>
      <c r="G1929" s="16">
        <v>41</v>
      </c>
      <c r="H1929" s="14" t="s">
        <v>186</v>
      </c>
      <c r="I1929" s="16">
        <v>2</v>
      </c>
      <c r="J1929" s="14" t="s">
        <v>83</v>
      </c>
      <c r="K1929" s="14" t="s">
        <v>84</v>
      </c>
      <c r="L1929" s="14" t="s">
        <v>85</v>
      </c>
      <c r="M1929" s="23">
        <v>0.65</v>
      </c>
      <c r="N1929" s="16">
        <v>14</v>
      </c>
      <c r="O1929" s="16">
        <v>7</v>
      </c>
      <c r="P1929" s="16">
        <v>1</v>
      </c>
      <c r="Q1929" s="16">
        <v>7</v>
      </c>
      <c r="R1929" s="16">
        <v>1</v>
      </c>
      <c r="S1929" s="14" t="s">
        <v>86</v>
      </c>
      <c r="T1929" s="16">
        <v>267</v>
      </c>
      <c r="U1929" s="16">
        <v>0</v>
      </c>
      <c r="V1929" s="18">
        <v>90517</v>
      </c>
      <c r="W1929" s="18">
        <v>9127</v>
      </c>
      <c r="X1929" s="18">
        <v>6116</v>
      </c>
      <c r="Y1929" s="18">
        <v>0</v>
      </c>
      <c r="Z1929" s="18">
        <v>0</v>
      </c>
      <c r="AA1929" s="18">
        <v>0</v>
      </c>
      <c r="AB1929" s="18">
        <v>3015</v>
      </c>
      <c r="AC1929" s="23">
        <v>0.33</v>
      </c>
      <c r="AD1929" s="14" t="str">
        <f>IF(E1929=113,"Linn","Iowa ex-Linn")</f>
        <v>Iowa ex-Linn</v>
      </c>
      <c r="AE1929" s="23">
        <f>IFERROR(AB1929/W1929,"N/M")</f>
        <v>0.3303385559329462</v>
      </c>
      <c r="AF1929" s="14" t="str">
        <f>B1929&amp;"|"&amp;TEXT(E1929,"000")&amp;"|"&amp;TEXT(M1929,"0.0000")</f>
        <v>2018|007|0.6500</v>
      </c>
      <c r="AG1929" s="22" t="str">
        <f>IF(AND(B1929&gt;=2015,B1929&lt;=2024,C1929=19,G1929=41,I1929=2,K1929="A",L1929="RBUP",M1929&gt;=0.5,M1929&lt;=0.85),"IN","OUT")</f>
        <v>IN</v>
      </c>
    </row>
    <row r="1930" spans="1:33">
      <c r="A1930" s="14" t="s">
        <v>188</v>
      </c>
      <c r="B1930" s="16">
        <v>2018</v>
      </c>
      <c r="C1930" s="16">
        <v>19</v>
      </c>
      <c r="D1930" s="14" t="s">
        <v>80</v>
      </c>
      <c r="E1930" s="16">
        <v>7</v>
      </c>
      <c r="F1930" s="14" t="s">
        <v>89</v>
      </c>
      <c r="G1930" s="16">
        <v>41</v>
      </c>
      <c r="H1930" s="14" t="s">
        <v>186</v>
      </c>
      <c r="I1930" s="16">
        <v>2</v>
      </c>
      <c r="J1930" s="14" t="s">
        <v>83</v>
      </c>
      <c r="K1930" s="14" t="s">
        <v>84</v>
      </c>
      <c r="L1930" s="14" t="s">
        <v>85</v>
      </c>
      <c r="M1930" s="23">
        <v>0.7</v>
      </c>
      <c r="N1930" s="16">
        <v>54</v>
      </c>
      <c r="O1930" s="16">
        <v>26</v>
      </c>
      <c r="P1930" s="16">
        <v>10</v>
      </c>
      <c r="Q1930" s="16">
        <v>44</v>
      </c>
      <c r="R1930" s="16">
        <v>12</v>
      </c>
      <c r="S1930" s="14" t="s">
        <v>86</v>
      </c>
      <c r="T1930" s="16">
        <v>1773</v>
      </c>
      <c r="U1930" s="16">
        <v>0</v>
      </c>
      <c r="V1930" s="18">
        <v>685027</v>
      </c>
      <c r="W1930" s="18">
        <v>90732</v>
      </c>
      <c r="X1930" s="18">
        <v>54139</v>
      </c>
      <c r="Y1930" s="18">
        <v>0</v>
      </c>
      <c r="Z1930" s="18">
        <v>0</v>
      </c>
      <c r="AA1930" s="18">
        <v>0</v>
      </c>
      <c r="AB1930" s="18">
        <v>23475</v>
      </c>
      <c r="AC1930" s="23">
        <v>0.26</v>
      </c>
      <c r="AD1930" s="14" t="str">
        <f>IF(E1930=113,"Linn","Iowa ex-Linn")</f>
        <v>Iowa ex-Linn</v>
      </c>
      <c r="AE1930" s="23">
        <f>IFERROR(AB1930/W1930,"N/M")</f>
        <v>0.2587290040999868</v>
      </c>
      <c r="AF1930" s="14" t="str">
        <f>B1930&amp;"|"&amp;TEXT(E1930,"000")&amp;"|"&amp;TEXT(M1930,"0.0000")</f>
        <v>2018|007|0.7000</v>
      </c>
      <c r="AG1930" s="22" t="str">
        <f>IF(AND(B1930&gt;=2015,B1930&lt;=2024,C1930=19,G1930=41,I1930=2,K1930="A",L1930="RBUP",M1930&gt;=0.5,M1930&lt;=0.85),"IN","OUT")</f>
        <v>IN</v>
      </c>
    </row>
    <row r="1931" spans="1:33">
      <c r="A1931" s="14" t="s">
        <v>188</v>
      </c>
      <c r="B1931" s="16">
        <v>2018</v>
      </c>
      <c r="C1931" s="16">
        <v>19</v>
      </c>
      <c r="D1931" s="14" t="s">
        <v>80</v>
      </c>
      <c r="E1931" s="16">
        <v>7</v>
      </c>
      <c r="F1931" s="14" t="s">
        <v>89</v>
      </c>
      <c r="G1931" s="16">
        <v>41</v>
      </c>
      <c r="H1931" s="14" t="s">
        <v>186</v>
      </c>
      <c r="I1931" s="16">
        <v>2</v>
      </c>
      <c r="J1931" s="14" t="s">
        <v>83</v>
      </c>
      <c r="K1931" s="14" t="s">
        <v>84</v>
      </c>
      <c r="L1931" s="14" t="s">
        <v>85</v>
      </c>
      <c r="M1931" s="23">
        <v>0.75</v>
      </c>
      <c r="N1931" s="16">
        <v>163</v>
      </c>
      <c r="O1931" s="16">
        <v>85</v>
      </c>
      <c r="P1931" s="16">
        <v>28</v>
      </c>
      <c r="Q1931" s="16">
        <v>114</v>
      </c>
      <c r="R1931" s="16">
        <v>41</v>
      </c>
      <c r="S1931" s="14" t="s">
        <v>86</v>
      </c>
      <c r="T1931" s="16">
        <v>8386</v>
      </c>
      <c r="U1931" s="16">
        <v>0</v>
      </c>
      <c r="V1931" s="18">
        <v>3597979</v>
      </c>
      <c r="W1931" s="18">
        <v>446523</v>
      </c>
      <c r="X1931" s="18">
        <v>298246</v>
      </c>
      <c r="Y1931" s="18">
        <v>0</v>
      </c>
      <c r="Z1931" s="18">
        <v>0</v>
      </c>
      <c r="AA1931" s="18">
        <v>0</v>
      </c>
      <c r="AB1931" s="18">
        <v>321457</v>
      </c>
      <c r="AC1931" s="23">
        <v>0.72</v>
      </c>
      <c r="AD1931" s="14" t="str">
        <f>IF(E1931=113,"Linn","Iowa ex-Linn")</f>
        <v>Iowa ex-Linn</v>
      </c>
      <c r="AE1931" s="23">
        <f>IFERROR(AB1931/W1931,"N/M")</f>
        <v>0.7199114043397541</v>
      </c>
      <c r="AF1931" s="14" t="str">
        <f>B1931&amp;"|"&amp;TEXT(E1931,"000")&amp;"|"&amp;TEXT(M1931,"0.0000")</f>
        <v>2018|007|0.7500</v>
      </c>
      <c r="AG1931" s="22" t="str">
        <f>IF(AND(B1931&gt;=2015,B1931&lt;=2024,C1931=19,G1931=41,I1931=2,K1931="A",L1931="RBUP",M1931&gt;=0.5,M1931&lt;=0.85),"IN","OUT")</f>
        <v>IN</v>
      </c>
    </row>
    <row r="1932" spans="1:33">
      <c r="A1932" s="14" t="s">
        <v>188</v>
      </c>
      <c r="B1932" s="16">
        <v>2018</v>
      </c>
      <c r="C1932" s="16">
        <v>19</v>
      </c>
      <c r="D1932" s="14" t="s">
        <v>80</v>
      </c>
      <c r="E1932" s="16">
        <v>7</v>
      </c>
      <c r="F1932" s="14" t="s">
        <v>89</v>
      </c>
      <c r="G1932" s="16">
        <v>41</v>
      </c>
      <c r="H1932" s="14" t="s">
        <v>186</v>
      </c>
      <c r="I1932" s="16">
        <v>2</v>
      </c>
      <c r="J1932" s="14" t="s">
        <v>83</v>
      </c>
      <c r="K1932" s="14" t="s">
        <v>84</v>
      </c>
      <c r="L1932" s="14" t="s">
        <v>85</v>
      </c>
      <c r="M1932" s="23">
        <v>0.8</v>
      </c>
      <c r="N1932" s="16">
        <v>149</v>
      </c>
      <c r="O1932" s="16">
        <v>82</v>
      </c>
      <c r="P1932" s="16">
        <v>29</v>
      </c>
      <c r="Q1932" s="16">
        <v>86</v>
      </c>
      <c r="R1932" s="16">
        <v>29</v>
      </c>
      <c r="S1932" s="14" t="s">
        <v>86</v>
      </c>
      <c r="T1932" s="16">
        <v>15372</v>
      </c>
      <c r="U1932" s="16">
        <v>0</v>
      </c>
      <c r="V1932" s="18">
        <v>7568568</v>
      </c>
      <c r="W1932" s="18">
        <v>979652</v>
      </c>
      <c r="X1932" s="18">
        <v>651536</v>
      </c>
      <c r="Y1932" s="18">
        <v>0</v>
      </c>
      <c r="Z1932" s="18">
        <v>0</v>
      </c>
      <c r="AA1932" s="18">
        <v>0</v>
      </c>
      <c r="AB1932" s="18">
        <v>475832</v>
      </c>
      <c r="AC1932" s="23">
        <v>0.49</v>
      </c>
      <c r="AD1932" s="14" t="str">
        <f>IF(E1932=113,"Linn","Iowa ex-Linn")</f>
        <v>Iowa ex-Linn</v>
      </c>
      <c r="AE1932" s="23">
        <f>IFERROR(AB1932/W1932,"N/M")</f>
        <v>0.4857153356498022</v>
      </c>
      <c r="AF1932" s="14" t="str">
        <f>B1932&amp;"|"&amp;TEXT(E1932,"000")&amp;"|"&amp;TEXT(M1932,"0.0000")</f>
        <v>2018|007|0.8000</v>
      </c>
      <c r="AG1932" s="22" t="str">
        <f>IF(AND(B1932&gt;=2015,B1932&lt;=2024,C1932=19,G1932=41,I1932=2,K1932="A",L1932="RBUP",M1932&gt;=0.5,M1932&lt;=0.85),"IN","OUT")</f>
        <v>IN</v>
      </c>
    </row>
    <row r="1933" spans="1:33">
      <c r="A1933" s="14" t="s">
        <v>188</v>
      </c>
      <c r="B1933" s="16">
        <v>2018</v>
      </c>
      <c r="C1933" s="16">
        <v>19</v>
      </c>
      <c r="D1933" s="14" t="s">
        <v>80</v>
      </c>
      <c r="E1933" s="16">
        <v>7</v>
      </c>
      <c r="F1933" s="14" t="s">
        <v>89</v>
      </c>
      <c r="G1933" s="16">
        <v>41</v>
      </c>
      <c r="H1933" s="14" t="s">
        <v>186</v>
      </c>
      <c r="I1933" s="16">
        <v>2</v>
      </c>
      <c r="J1933" s="14" t="s">
        <v>83</v>
      </c>
      <c r="K1933" s="14" t="s">
        <v>84</v>
      </c>
      <c r="L1933" s="14" t="s">
        <v>85</v>
      </c>
      <c r="M1933" s="23">
        <v>0.85</v>
      </c>
      <c r="N1933" s="16">
        <v>41</v>
      </c>
      <c r="O1933" s="16">
        <v>17</v>
      </c>
      <c r="P1933" s="16">
        <v>10</v>
      </c>
      <c r="Q1933" s="16">
        <v>18</v>
      </c>
      <c r="R1933" s="16">
        <v>10</v>
      </c>
      <c r="S1933" s="14" t="s">
        <v>86</v>
      </c>
      <c r="T1933" s="16">
        <v>3333</v>
      </c>
      <c r="U1933" s="16">
        <v>0</v>
      </c>
      <c r="V1933" s="18">
        <v>1810417</v>
      </c>
      <c r="W1933" s="18">
        <v>268002</v>
      </c>
      <c r="X1933" s="18">
        <v>141049</v>
      </c>
      <c r="Y1933" s="18">
        <v>0</v>
      </c>
      <c r="Z1933" s="18">
        <v>0</v>
      </c>
      <c r="AA1933" s="18">
        <v>0</v>
      </c>
      <c r="AB1933" s="18">
        <v>589654</v>
      </c>
      <c r="AC1933" s="23">
        <v>2.2</v>
      </c>
      <c r="AD1933" s="14" t="str">
        <f>IF(E1933=113,"Linn","Iowa ex-Linn")</f>
        <v>Iowa ex-Linn</v>
      </c>
      <c r="AE1933" s="23">
        <f>IFERROR(AB1933/W1933,"N/M")</f>
        <v>2.200185073245722</v>
      </c>
      <c r="AF1933" s="14" t="str">
        <f>B1933&amp;"|"&amp;TEXT(E1933,"000")&amp;"|"&amp;TEXT(M1933,"0.0000")</f>
        <v>2018|007|0.8500</v>
      </c>
      <c r="AG1933" s="22" t="str">
        <f>IF(AND(B1933&gt;=2015,B1933&lt;=2024,C1933=19,G1933=41,I1933=2,K1933="A",L1933="RBUP",M1933&gt;=0.5,M1933&lt;=0.85),"IN","OUT")</f>
        <v>IN</v>
      </c>
    </row>
    <row r="1934" spans="1:33">
      <c r="A1934" s="14" t="s">
        <v>188</v>
      </c>
      <c r="B1934" s="16">
        <v>2018</v>
      </c>
      <c r="C1934" s="16">
        <v>19</v>
      </c>
      <c r="D1934" s="14" t="s">
        <v>80</v>
      </c>
      <c r="E1934" s="16">
        <v>9</v>
      </c>
      <c r="F1934" s="14" t="s">
        <v>90</v>
      </c>
      <c r="G1934" s="16">
        <v>41</v>
      </c>
      <c r="H1934" s="14" t="s">
        <v>186</v>
      </c>
      <c r="I1934" s="16">
        <v>2</v>
      </c>
      <c r="J1934" s="14" t="s">
        <v>83</v>
      </c>
      <c r="K1934" s="14" t="s">
        <v>84</v>
      </c>
      <c r="L1934" s="14" t="s">
        <v>85</v>
      </c>
      <c r="M1934" s="23">
        <v>0.5</v>
      </c>
      <c r="N1934" s="16">
        <v>1</v>
      </c>
      <c r="O1934" s="16">
        <v>1</v>
      </c>
      <c r="P1934" s="16">
        <v>0</v>
      </c>
      <c r="Q1934" s="16">
        <v>1</v>
      </c>
      <c r="R1934" s="16">
        <v>0</v>
      </c>
      <c r="S1934" s="14" t="s">
        <v>86</v>
      </c>
      <c r="T1934" s="16">
        <v>36</v>
      </c>
      <c r="U1934" s="16">
        <v>0</v>
      </c>
      <c r="V1934" s="18">
        <v>13409</v>
      </c>
      <c r="W1934" s="18">
        <v>84</v>
      </c>
      <c r="X1934" s="18">
        <v>56</v>
      </c>
      <c r="Y1934" s="18">
        <v>0</v>
      </c>
      <c r="Z1934" s="18">
        <v>0</v>
      </c>
      <c r="AA1934" s="18">
        <v>0</v>
      </c>
      <c r="AB1934" s="18">
        <v>0</v>
      </c>
      <c r="AC1934" s="23">
        <v>0</v>
      </c>
      <c r="AD1934" s="14" t="str">
        <f>IF(E1934=113,"Linn","Iowa ex-Linn")</f>
        <v>Iowa ex-Linn</v>
      </c>
      <c r="AE1934" s="23">
        <f>IFERROR(AB1934/W1934,"N/M")</f>
        <v>0.0</v>
      </c>
      <c r="AF1934" s="14" t="str">
        <f>B1934&amp;"|"&amp;TEXT(E1934,"000")&amp;"|"&amp;TEXT(M1934,"0.0000")</f>
        <v>2018|009|0.5000</v>
      </c>
      <c r="AG1934" s="22" t="str">
        <f>IF(AND(B1934&gt;=2015,B1934&lt;=2024,C1934=19,G1934=41,I1934=2,K1934="A",L1934="RBUP",M1934&gt;=0.5,M1934&lt;=0.85),"IN","OUT")</f>
        <v>IN</v>
      </c>
    </row>
    <row r="1935" spans="1:33">
      <c r="A1935" s="14" t="s">
        <v>188</v>
      </c>
      <c r="B1935" s="16">
        <v>2018</v>
      </c>
      <c r="C1935" s="16">
        <v>19</v>
      </c>
      <c r="D1935" s="14" t="s">
        <v>80</v>
      </c>
      <c r="E1935" s="16">
        <v>9</v>
      </c>
      <c r="F1935" s="14" t="s">
        <v>90</v>
      </c>
      <c r="G1935" s="16">
        <v>41</v>
      </c>
      <c r="H1935" s="14" t="s">
        <v>186</v>
      </c>
      <c r="I1935" s="16">
        <v>2</v>
      </c>
      <c r="J1935" s="14" t="s">
        <v>83</v>
      </c>
      <c r="K1935" s="14" t="s">
        <v>84</v>
      </c>
      <c r="L1935" s="14" t="s">
        <v>85</v>
      </c>
      <c r="M1935" s="23">
        <v>0.6</v>
      </c>
      <c r="N1935" s="16">
        <v>1</v>
      </c>
      <c r="O1935" s="16">
        <v>1</v>
      </c>
      <c r="P1935" s="16">
        <v>0</v>
      </c>
      <c r="Q1935" s="16">
        <v>1</v>
      </c>
      <c r="R1935" s="16">
        <v>0</v>
      </c>
      <c r="S1935" s="14" t="s">
        <v>86</v>
      </c>
      <c r="T1935" s="16">
        <v>80</v>
      </c>
      <c r="U1935" s="16">
        <v>0</v>
      </c>
      <c r="V1935" s="18">
        <v>31722</v>
      </c>
      <c r="W1935" s="18">
        <v>449</v>
      </c>
      <c r="X1935" s="18">
        <v>359</v>
      </c>
      <c r="Y1935" s="18">
        <v>0</v>
      </c>
      <c r="Z1935" s="18">
        <v>0</v>
      </c>
      <c r="AA1935" s="18">
        <v>0</v>
      </c>
      <c r="AB1935" s="18">
        <v>0</v>
      </c>
      <c r="AC1935" s="23">
        <v>0</v>
      </c>
      <c r="AD1935" s="14" t="str">
        <f>IF(E1935=113,"Linn","Iowa ex-Linn")</f>
        <v>Iowa ex-Linn</v>
      </c>
      <c r="AE1935" s="23">
        <f>IFERROR(AB1935/W1935,"N/M")</f>
        <v>0.0</v>
      </c>
      <c r="AF1935" s="14" t="str">
        <f>B1935&amp;"|"&amp;TEXT(E1935,"000")&amp;"|"&amp;TEXT(M1935,"0.0000")</f>
        <v>2018|009|0.6000</v>
      </c>
      <c r="AG1935" s="22" t="str">
        <f>IF(AND(B1935&gt;=2015,B1935&lt;=2024,C1935=19,G1935=41,I1935=2,K1935="A",L1935="RBUP",M1935&gt;=0.5,M1935&lt;=0.85),"IN","OUT")</f>
        <v>IN</v>
      </c>
    </row>
    <row r="1936" spans="1:33">
      <c r="A1936" s="14" t="s">
        <v>188</v>
      </c>
      <c r="B1936" s="16">
        <v>2018</v>
      </c>
      <c r="C1936" s="16">
        <v>19</v>
      </c>
      <c r="D1936" s="14" t="s">
        <v>80</v>
      </c>
      <c r="E1936" s="16">
        <v>9</v>
      </c>
      <c r="F1936" s="14" t="s">
        <v>90</v>
      </c>
      <c r="G1936" s="16">
        <v>41</v>
      </c>
      <c r="H1936" s="14" t="s">
        <v>186</v>
      </c>
      <c r="I1936" s="16">
        <v>2</v>
      </c>
      <c r="J1936" s="14" t="s">
        <v>83</v>
      </c>
      <c r="K1936" s="14" t="s">
        <v>84</v>
      </c>
      <c r="L1936" s="14" t="s">
        <v>85</v>
      </c>
      <c r="M1936" s="23">
        <v>0.65</v>
      </c>
      <c r="N1936" s="16">
        <v>4</v>
      </c>
      <c r="O1936" s="16">
        <v>3</v>
      </c>
      <c r="P1936" s="16">
        <v>0</v>
      </c>
      <c r="Q1936" s="16">
        <v>3</v>
      </c>
      <c r="R1936" s="16">
        <v>0</v>
      </c>
      <c r="S1936" s="14" t="s">
        <v>86</v>
      </c>
      <c r="T1936" s="16">
        <v>223</v>
      </c>
      <c r="U1936" s="16">
        <v>0</v>
      </c>
      <c r="V1936" s="18">
        <v>110938</v>
      </c>
      <c r="W1936" s="18">
        <v>1334</v>
      </c>
      <c r="X1936" s="18">
        <v>788</v>
      </c>
      <c r="Y1936" s="18">
        <v>0</v>
      </c>
      <c r="Z1936" s="18">
        <v>0</v>
      </c>
      <c r="AA1936" s="18">
        <v>0</v>
      </c>
      <c r="AB1936" s="18">
        <v>0</v>
      </c>
      <c r="AC1936" s="23">
        <v>0</v>
      </c>
      <c r="AD1936" s="14" t="str">
        <f>IF(E1936=113,"Linn","Iowa ex-Linn")</f>
        <v>Iowa ex-Linn</v>
      </c>
      <c r="AE1936" s="23">
        <f>IFERROR(AB1936/W1936,"N/M")</f>
        <v>0.0</v>
      </c>
      <c r="AF1936" s="14" t="str">
        <f>B1936&amp;"|"&amp;TEXT(E1936,"000")&amp;"|"&amp;TEXT(M1936,"0.0000")</f>
        <v>2018|009|0.6500</v>
      </c>
      <c r="AG1936" s="22" t="str">
        <f>IF(AND(B1936&gt;=2015,B1936&lt;=2024,C1936=19,G1936=41,I1936=2,K1936="A",L1936="RBUP",M1936&gt;=0.5,M1936&lt;=0.85),"IN","OUT")</f>
        <v>IN</v>
      </c>
    </row>
    <row r="1937" spans="1:33">
      <c r="A1937" s="14" t="s">
        <v>188</v>
      </c>
      <c r="B1937" s="16">
        <v>2018</v>
      </c>
      <c r="C1937" s="16">
        <v>19</v>
      </c>
      <c r="D1937" s="14" t="s">
        <v>80</v>
      </c>
      <c r="E1937" s="16">
        <v>9</v>
      </c>
      <c r="F1937" s="14" t="s">
        <v>90</v>
      </c>
      <c r="G1937" s="16">
        <v>41</v>
      </c>
      <c r="H1937" s="14" t="s">
        <v>186</v>
      </c>
      <c r="I1937" s="16">
        <v>2</v>
      </c>
      <c r="J1937" s="14" t="s">
        <v>83</v>
      </c>
      <c r="K1937" s="14" t="s">
        <v>84</v>
      </c>
      <c r="L1937" s="14" t="s">
        <v>85</v>
      </c>
      <c r="M1937" s="23">
        <v>0.7</v>
      </c>
      <c r="N1937" s="16">
        <v>11</v>
      </c>
      <c r="O1937" s="16">
        <v>11</v>
      </c>
      <c r="P1937" s="16">
        <v>0</v>
      </c>
      <c r="Q1937" s="16">
        <v>17</v>
      </c>
      <c r="R1937" s="16">
        <v>0</v>
      </c>
      <c r="S1937" s="14" t="s">
        <v>86</v>
      </c>
      <c r="T1937" s="16">
        <v>2025</v>
      </c>
      <c r="U1937" s="16">
        <v>0</v>
      </c>
      <c r="V1937" s="18">
        <v>1097685</v>
      </c>
      <c r="W1937" s="18">
        <v>29430</v>
      </c>
      <c r="X1937" s="18">
        <v>17823</v>
      </c>
      <c r="Y1937" s="18">
        <v>0</v>
      </c>
      <c r="Z1937" s="18">
        <v>0</v>
      </c>
      <c r="AA1937" s="18">
        <v>0</v>
      </c>
      <c r="AB1937" s="18">
        <v>0</v>
      </c>
      <c r="AC1937" s="23">
        <v>0</v>
      </c>
      <c r="AD1937" s="14" t="str">
        <f>IF(E1937=113,"Linn","Iowa ex-Linn")</f>
        <v>Iowa ex-Linn</v>
      </c>
      <c r="AE1937" s="23">
        <f>IFERROR(AB1937/W1937,"N/M")</f>
        <v>0.0</v>
      </c>
      <c r="AF1937" s="14" t="str">
        <f>B1937&amp;"|"&amp;TEXT(E1937,"000")&amp;"|"&amp;TEXT(M1937,"0.0000")</f>
        <v>2018|009|0.7000</v>
      </c>
      <c r="AG1937" s="22" t="str">
        <f>IF(AND(B1937&gt;=2015,B1937&lt;=2024,C1937=19,G1937=41,I1937=2,K1937="A",L1937="RBUP",M1937&gt;=0.5,M1937&lt;=0.85),"IN","OUT")</f>
        <v>IN</v>
      </c>
    </row>
    <row r="1938" spans="1:33">
      <c r="A1938" s="14" t="s">
        <v>188</v>
      </c>
      <c r="B1938" s="16">
        <v>2018</v>
      </c>
      <c r="C1938" s="16">
        <v>19</v>
      </c>
      <c r="D1938" s="14" t="s">
        <v>80</v>
      </c>
      <c r="E1938" s="16">
        <v>9</v>
      </c>
      <c r="F1938" s="14" t="s">
        <v>90</v>
      </c>
      <c r="G1938" s="16">
        <v>41</v>
      </c>
      <c r="H1938" s="14" t="s">
        <v>186</v>
      </c>
      <c r="I1938" s="16">
        <v>2</v>
      </c>
      <c r="J1938" s="14" t="s">
        <v>83</v>
      </c>
      <c r="K1938" s="14" t="s">
        <v>84</v>
      </c>
      <c r="L1938" s="14" t="s">
        <v>85</v>
      </c>
      <c r="M1938" s="23">
        <v>0.75</v>
      </c>
      <c r="N1938" s="16">
        <v>64</v>
      </c>
      <c r="O1938" s="16">
        <v>47</v>
      </c>
      <c r="P1938" s="16">
        <v>2</v>
      </c>
      <c r="Q1938" s="16">
        <v>60</v>
      </c>
      <c r="R1938" s="16">
        <v>2</v>
      </c>
      <c r="S1938" s="14" t="s">
        <v>86</v>
      </c>
      <c r="T1938" s="16">
        <v>6829</v>
      </c>
      <c r="U1938" s="16">
        <v>0</v>
      </c>
      <c r="V1938" s="18">
        <v>3953127</v>
      </c>
      <c r="W1938" s="18">
        <v>116840</v>
      </c>
      <c r="X1938" s="18">
        <v>75873</v>
      </c>
      <c r="Y1938" s="18">
        <v>1599</v>
      </c>
      <c r="Z1938" s="18">
        <v>0</v>
      </c>
      <c r="AA1938" s="18">
        <v>0</v>
      </c>
      <c r="AB1938" s="18">
        <v>12948</v>
      </c>
      <c r="AC1938" s="23">
        <v>0.11</v>
      </c>
      <c r="AD1938" s="14" t="str">
        <f>IF(E1938=113,"Linn","Iowa ex-Linn")</f>
        <v>Iowa ex-Linn</v>
      </c>
      <c r="AE1938" s="23">
        <f>IFERROR(AB1938/W1938,"N/M")</f>
        <v>0.11081821294077371</v>
      </c>
      <c r="AF1938" s="14" t="str">
        <f>B1938&amp;"|"&amp;TEXT(E1938,"000")&amp;"|"&amp;TEXT(M1938,"0.0000")</f>
        <v>2018|009|0.7500</v>
      </c>
      <c r="AG1938" s="22" t="str">
        <f>IF(AND(B1938&gt;=2015,B1938&lt;=2024,C1938=19,G1938=41,I1938=2,K1938="A",L1938="RBUP",M1938&gt;=0.5,M1938&lt;=0.85),"IN","OUT")</f>
        <v>IN</v>
      </c>
    </row>
    <row r="1939" spans="1:33">
      <c r="A1939" s="14" t="s">
        <v>188</v>
      </c>
      <c r="B1939" s="16">
        <v>2018</v>
      </c>
      <c r="C1939" s="16">
        <v>19</v>
      </c>
      <c r="D1939" s="14" t="s">
        <v>80</v>
      </c>
      <c r="E1939" s="16">
        <v>9</v>
      </c>
      <c r="F1939" s="14" t="s">
        <v>90</v>
      </c>
      <c r="G1939" s="16">
        <v>41</v>
      </c>
      <c r="H1939" s="14" t="s">
        <v>186</v>
      </c>
      <c r="I1939" s="16">
        <v>2</v>
      </c>
      <c r="J1939" s="14" t="s">
        <v>83</v>
      </c>
      <c r="K1939" s="14" t="s">
        <v>84</v>
      </c>
      <c r="L1939" s="14" t="s">
        <v>85</v>
      </c>
      <c r="M1939" s="23">
        <v>0.8</v>
      </c>
      <c r="N1939" s="16">
        <v>231</v>
      </c>
      <c r="O1939" s="16">
        <v>199</v>
      </c>
      <c r="P1939" s="16">
        <v>10</v>
      </c>
      <c r="Q1939" s="16">
        <v>245</v>
      </c>
      <c r="R1939" s="16">
        <v>10</v>
      </c>
      <c r="S1939" s="14" t="s">
        <v>86</v>
      </c>
      <c r="T1939" s="16">
        <v>47443</v>
      </c>
      <c r="U1939" s="16">
        <v>0</v>
      </c>
      <c r="V1939" s="18">
        <v>29279575</v>
      </c>
      <c r="W1939" s="18">
        <v>1097338</v>
      </c>
      <c r="X1939" s="18">
        <v>697283</v>
      </c>
      <c r="Y1939" s="18">
        <v>0</v>
      </c>
      <c r="Z1939" s="18">
        <v>0</v>
      </c>
      <c r="AA1939" s="18">
        <v>0</v>
      </c>
      <c r="AB1939" s="18">
        <v>185517</v>
      </c>
      <c r="AC1939" s="23">
        <v>0.17</v>
      </c>
      <c r="AD1939" s="14" t="str">
        <f>IF(E1939=113,"Linn","Iowa ex-Linn")</f>
        <v>Iowa ex-Linn</v>
      </c>
      <c r="AE1939" s="23">
        <f>IFERROR(AB1939/W1939,"N/M")</f>
        <v>0.1690609456703404</v>
      </c>
      <c r="AF1939" s="14" t="str">
        <f>B1939&amp;"|"&amp;TEXT(E1939,"000")&amp;"|"&amp;TEXT(M1939,"0.0000")</f>
        <v>2018|009|0.8000</v>
      </c>
      <c r="AG1939" s="22" t="str">
        <f>IF(AND(B1939&gt;=2015,B1939&lt;=2024,C1939=19,G1939=41,I1939=2,K1939="A",L1939="RBUP",M1939&gt;=0.5,M1939&lt;=0.85),"IN","OUT")</f>
        <v>IN</v>
      </c>
    </row>
    <row r="1940" spans="1:33">
      <c r="A1940" s="14" t="s">
        <v>188</v>
      </c>
      <c r="B1940" s="16">
        <v>2018</v>
      </c>
      <c r="C1940" s="16">
        <v>19</v>
      </c>
      <c r="D1940" s="14" t="s">
        <v>80</v>
      </c>
      <c r="E1940" s="16">
        <v>9</v>
      </c>
      <c r="F1940" s="14" t="s">
        <v>90</v>
      </c>
      <c r="G1940" s="16">
        <v>41</v>
      </c>
      <c r="H1940" s="14" t="s">
        <v>186</v>
      </c>
      <c r="I1940" s="16">
        <v>2</v>
      </c>
      <c r="J1940" s="14" t="s">
        <v>83</v>
      </c>
      <c r="K1940" s="14" t="s">
        <v>84</v>
      </c>
      <c r="L1940" s="14" t="s">
        <v>85</v>
      </c>
      <c r="M1940" s="23">
        <v>0.85</v>
      </c>
      <c r="N1940" s="16">
        <v>227</v>
      </c>
      <c r="O1940" s="16">
        <v>194</v>
      </c>
      <c r="P1940" s="16">
        <v>43</v>
      </c>
      <c r="Q1940" s="16">
        <v>356</v>
      </c>
      <c r="R1940" s="16">
        <v>50</v>
      </c>
      <c r="S1940" s="14" t="s">
        <v>86</v>
      </c>
      <c r="T1940" s="16">
        <v>49310</v>
      </c>
      <c r="U1940" s="16">
        <v>0</v>
      </c>
      <c r="V1940" s="18">
        <v>32353835</v>
      </c>
      <c r="W1940" s="18">
        <v>1691103</v>
      </c>
      <c r="X1940" s="18">
        <v>778602</v>
      </c>
      <c r="Y1940" s="18">
        <v>2943</v>
      </c>
      <c r="Z1940" s="18">
        <v>0</v>
      </c>
      <c r="AA1940" s="18">
        <v>0</v>
      </c>
      <c r="AB1940" s="18">
        <v>567457</v>
      </c>
      <c r="AC1940" s="23">
        <v>0.34</v>
      </c>
      <c r="AD1940" s="14" t="str">
        <f>IF(E1940=113,"Linn","Iowa ex-Linn")</f>
        <v>Iowa ex-Linn</v>
      </c>
      <c r="AE1940" s="23">
        <f>IFERROR(AB1940/W1940,"N/M")</f>
        <v>0.3355543689532808</v>
      </c>
      <c r="AF1940" s="14" t="str">
        <f>B1940&amp;"|"&amp;TEXT(E1940,"000")&amp;"|"&amp;TEXT(M1940,"0.0000")</f>
        <v>2018|009|0.8500</v>
      </c>
      <c r="AG1940" s="22" t="str">
        <f>IF(AND(B1940&gt;=2015,B1940&lt;=2024,C1940=19,G1940=41,I1940=2,K1940="A",L1940="RBUP",M1940&gt;=0.5,M1940&lt;=0.85),"IN","OUT")</f>
        <v>IN</v>
      </c>
    </row>
    <row r="1941" spans="1:33">
      <c r="A1941" s="14" t="s">
        <v>188</v>
      </c>
      <c r="B1941" s="16">
        <v>2018</v>
      </c>
      <c r="C1941" s="16">
        <v>19</v>
      </c>
      <c r="D1941" s="14" t="s">
        <v>80</v>
      </c>
      <c r="E1941" s="16">
        <v>11</v>
      </c>
      <c r="F1941" s="14" t="s">
        <v>91</v>
      </c>
      <c r="G1941" s="16">
        <v>41</v>
      </c>
      <c r="H1941" s="14" t="s">
        <v>186</v>
      </c>
      <c r="I1941" s="16">
        <v>2</v>
      </c>
      <c r="J1941" s="14" t="s">
        <v>83</v>
      </c>
      <c r="K1941" s="14" t="s">
        <v>84</v>
      </c>
      <c r="L1941" s="14" t="s">
        <v>85</v>
      </c>
      <c r="M1941" s="23">
        <v>0.65</v>
      </c>
      <c r="N1941" s="16">
        <v>6</v>
      </c>
      <c r="O1941" s="16">
        <v>5</v>
      </c>
      <c r="P1941" s="16">
        <v>0</v>
      </c>
      <c r="Q1941" s="16">
        <v>9</v>
      </c>
      <c r="R1941" s="16">
        <v>0</v>
      </c>
      <c r="S1941" s="14" t="s">
        <v>86</v>
      </c>
      <c r="T1941" s="16">
        <v>882</v>
      </c>
      <c r="U1941" s="16">
        <v>0</v>
      </c>
      <c r="V1941" s="18">
        <v>457852</v>
      </c>
      <c r="W1941" s="18">
        <v>6622</v>
      </c>
      <c r="X1941" s="18">
        <v>3908</v>
      </c>
      <c r="Y1941" s="18">
        <v>0</v>
      </c>
      <c r="Z1941" s="18">
        <v>0</v>
      </c>
      <c r="AA1941" s="18">
        <v>0</v>
      </c>
      <c r="AB1941" s="18">
        <v>0</v>
      </c>
      <c r="AC1941" s="23">
        <v>0</v>
      </c>
      <c r="AD1941" s="14" t="str">
        <f>IF(E1941=113,"Linn","Iowa ex-Linn")</f>
        <v>Iowa ex-Linn</v>
      </c>
      <c r="AE1941" s="23">
        <f>IFERROR(AB1941/W1941,"N/M")</f>
        <v>0.0</v>
      </c>
      <c r="AF1941" s="14" t="str">
        <f>B1941&amp;"|"&amp;TEXT(E1941,"000")&amp;"|"&amp;TEXT(M1941,"0.0000")</f>
        <v>2018|011|0.6500</v>
      </c>
      <c r="AG1941" s="22" t="str">
        <f>IF(AND(B1941&gt;=2015,B1941&lt;=2024,C1941=19,G1941=41,I1941=2,K1941="A",L1941="RBUP",M1941&gt;=0.5,M1941&lt;=0.85),"IN","OUT")</f>
        <v>IN</v>
      </c>
    </row>
    <row r="1942" spans="1:33">
      <c r="A1942" s="14" t="s">
        <v>188</v>
      </c>
      <c r="B1942" s="16">
        <v>2018</v>
      </c>
      <c r="C1942" s="16">
        <v>19</v>
      </c>
      <c r="D1942" s="14" t="s">
        <v>80</v>
      </c>
      <c r="E1942" s="16">
        <v>11</v>
      </c>
      <c r="F1942" s="14" t="s">
        <v>91</v>
      </c>
      <c r="G1942" s="16">
        <v>41</v>
      </c>
      <c r="H1942" s="14" t="s">
        <v>186</v>
      </c>
      <c r="I1942" s="16">
        <v>2</v>
      </c>
      <c r="J1942" s="14" t="s">
        <v>83</v>
      </c>
      <c r="K1942" s="14" t="s">
        <v>84</v>
      </c>
      <c r="L1942" s="14" t="s">
        <v>85</v>
      </c>
      <c r="M1942" s="23">
        <v>0.7</v>
      </c>
      <c r="N1942" s="16">
        <v>14</v>
      </c>
      <c r="O1942" s="16">
        <v>9</v>
      </c>
      <c r="P1942" s="16">
        <v>0</v>
      </c>
      <c r="Q1942" s="16">
        <v>14</v>
      </c>
      <c r="R1942" s="16">
        <v>0</v>
      </c>
      <c r="S1942" s="14" t="s">
        <v>86</v>
      </c>
      <c r="T1942" s="16">
        <v>1261</v>
      </c>
      <c r="U1942" s="16">
        <v>0</v>
      </c>
      <c r="V1942" s="18">
        <v>617346</v>
      </c>
      <c r="W1942" s="18">
        <v>11287</v>
      </c>
      <c r="X1942" s="18">
        <v>6659</v>
      </c>
      <c r="Y1942" s="18">
        <v>0</v>
      </c>
      <c r="Z1942" s="18">
        <v>0</v>
      </c>
      <c r="AA1942" s="18">
        <v>0</v>
      </c>
      <c r="AB1942" s="18">
        <v>0</v>
      </c>
      <c r="AC1942" s="23">
        <v>0</v>
      </c>
      <c r="AD1942" s="14" t="str">
        <f>IF(E1942=113,"Linn","Iowa ex-Linn")</f>
        <v>Iowa ex-Linn</v>
      </c>
      <c r="AE1942" s="23">
        <f>IFERROR(AB1942/W1942,"N/M")</f>
        <v>0.0</v>
      </c>
      <c r="AF1942" s="14" t="str">
        <f>B1942&amp;"|"&amp;TEXT(E1942,"000")&amp;"|"&amp;TEXT(M1942,"0.0000")</f>
        <v>2018|011|0.7000</v>
      </c>
      <c r="AG1942" s="22" t="str">
        <f>IF(AND(B1942&gt;=2015,B1942&lt;=2024,C1942=19,G1942=41,I1942=2,K1942="A",L1942="RBUP",M1942&gt;=0.5,M1942&lt;=0.85),"IN","OUT")</f>
        <v>IN</v>
      </c>
    </row>
    <row r="1943" spans="1:33">
      <c r="A1943" s="14" t="s">
        <v>188</v>
      </c>
      <c r="B1943" s="16">
        <v>2018</v>
      </c>
      <c r="C1943" s="16">
        <v>19</v>
      </c>
      <c r="D1943" s="14" t="s">
        <v>80</v>
      </c>
      <c r="E1943" s="16">
        <v>11</v>
      </c>
      <c r="F1943" s="14" t="s">
        <v>91</v>
      </c>
      <c r="G1943" s="16">
        <v>41</v>
      </c>
      <c r="H1943" s="14" t="s">
        <v>186</v>
      </c>
      <c r="I1943" s="16">
        <v>2</v>
      </c>
      <c r="J1943" s="14" t="s">
        <v>83</v>
      </c>
      <c r="K1943" s="14" t="s">
        <v>84</v>
      </c>
      <c r="L1943" s="14" t="s">
        <v>85</v>
      </c>
      <c r="M1943" s="23">
        <v>0.75</v>
      </c>
      <c r="N1943" s="16">
        <v>107</v>
      </c>
      <c r="O1943" s="16">
        <v>92</v>
      </c>
      <c r="P1943" s="16">
        <v>0</v>
      </c>
      <c r="Q1943" s="16">
        <v>119</v>
      </c>
      <c r="R1943" s="16">
        <v>0</v>
      </c>
      <c r="S1943" s="14" t="s">
        <v>86</v>
      </c>
      <c r="T1943" s="16">
        <v>13445</v>
      </c>
      <c r="U1943" s="16">
        <v>0</v>
      </c>
      <c r="V1943" s="18">
        <v>7714897</v>
      </c>
      <c r="W1943" s="18">
        <v>178284</v>
      </c>
      <c r="X1943" s="18">
        <v>118171</v>
      </c>
      <c r="Y1943" s="18">
        <v>0</v>
      </c>
      <c r="Z1943" s="18">
        <v>0</v>
      </c>
      <c r="AA1943" s="18">
        <v>0</v>
      </c>
      <c r="AB1943" s="18">
        <v>0</v>
      </c>
      <c r="AC1943" s="23">
        <v>0</v>
      </c>
      <c r="AD1943" s="14" t="str">
        <f>IF(E1943=113,"Linn","Iowa ex-Linn")</f>
        <v>Iowa ex-Linn</v>
      </c>
      <c r="AE1943" s="23">
        <f>IFERROR(AB1943/W1943,"N/M")</f>
        <v>0.0</v>
      </c>
      <c r="AF1943" s="14" t="str">
        <f>B1943&amp;"|"&amp;TEXT(E1943,"000")&amp;"|"&amp;TEXT(M1943,"0.0000")</f>
        <v>2018|011|0.7500</v>
      </c>
      <c r="AG1943" s="22" t="str">
        <f>IF(AND(B1943&gt;=2015,B1943&lt;=2024,C1943=19,G1943=41,I1943=2,K1943="A",L1943="RBUP",M1943&gt;=0.5,M1943&lt;=0.85),"IN","OUT")</f>
        <v>IN</v>
      </c>
    </row>
    <row r="1944" spans="1:33">
      <c r="A1944" s="14" t="s">
        <v>188</v>
      </c>
      <c r="B1944" s="16">
        <v>2018</v>
      </c>
      <c r="C1944" s="16">
        <v>19</v>
      </c>
      <c r="D1944" s="14" t="s">
        <v>80</v>
      </c>
      <c r="E1944" s="16">
        <v>11</v>
      </c>
      <c r="F1944" s="14" t="s">
        <v>91</v>
      </c>
      <c r="G1944" s="16">
        <v>41</v>
      </c>
      <c r="H1944" s="14" t="s">
        <v>186</v>
      </c>
      <c r="I1944" s="16">
        <v>2</v>
      </c>
      <c r="J1944" s="14" t="s">
        <v>83</v>
      </c>
      <c r="K1944" s="14" t="s">
        <v>84</v>
      </c>
      <c r="L1944" s="14" t="s">
        <v>85</v>
      </c>
      <c r="M1944" s="23">
        <v>0.8</v>
      </c>
      <c r="N1944" s="16">
        <v>333</v>
      </c>
      <c r="O1944" s="16">
        <v>285</v>
      </c>
      <c r="P1944" s="16">
        <v>3</v>
      </c>
      <c r="Q1944" s="16">
        <v>394</v>
      </c>
      <c r="R1944" s="16">
        <v>5</v>
      </c>
      <c r="S1944" s="14" t="s">
        <v>86</v>
      </c>
      <c r="T1944" s="16">
        <v>55470</v>
      </c>
      <c r="U1944" s="16">
        <v>0</v>
      </c>
      <c r="V1944" s="18">
        <v>35155948</v>
      </c>
      <c r="W1944" s="18">
        <v>1110487</v>
      </c>
      <c r="X1944" s="18">
        <v>668949</v>
      </c>
      <c r="Y1944" s="18">
        <v>2179</v>
      </c>
      <c r="Z1944" s="18">
        <v>0</v>
      </c>
      <c r="AA1944" s="18">
        <v>0</v>
      </c>
      <c r="AB1944" s="18">
        <v>110383</v>
      </c>
      <c r="AC1944" s="23">
        <v>0.1</v>
      </c>
      <c r="AD1944" s="14" t="str">
        <f>IF(E1944=113,"Linn","Iowa ex-Linn")</f>
        <v>Iowa ex-Linn</v>
      </c>
      <c r="AE1944" s="23">
        <f>IFERROR(AB1944/W1944,"N/M")</f>
        <v>0.09940053327954312</v>
      </c>
      <c r="AF1944" s="14" t="str">
        <f>B1944&amp;"|"&amp;TEXT(E1944,"000")&amp;"|"&amp;TEXT(M1944,"0.0000")</f>
        <v>2018|011|0.8000</v>
      </c>
      <c r="AG1944" s="22" t="str">
        <f>IF(AND(B1944&gt;=2015,B1944&lt;=2024,C1944=19,G1944=41,I1944=2,K1944="A",L1944="RBUP",M1944&gt;=0.5,M1944&lt;=0.85),"IN","OUT")</f>
        <v>IN</v>
      </c>
    </row>
    <row r="1945" spans="1:33">
      <c r="A1945" s="14" t="s">
        <v>188</v>
      </c>
      <c r="B1945" s="16">
        <v>2018</v>
      </c>
      <c r="C1945" s="16">
        <v>19</v>
      </c>
      <c r="D1945" s="14" t="s">
        <v>80</v>
      </c>
      <c r="E1945" s="16">
        <v>11</v>
      </c>
      <c r="F1945" s="14" t="s">
        <v>91</v>
      </c>
      <c r="G1945" s="16">
        <v>41</v>
      </c>
      <c r="H1945" s="14" t="s">
        <v>186</v>
      </c>
      <c r="I1945" s="16">
        <v>2</v>
      </c>
      <c r="J1945" s="14" t="s">
        <v>83</v>
      </c>
      <c r="K1945" s="14" t="s">
        <v>84</v>
      </c>
      <c r="L1945" s="14" t="s">
        <v>85</v>
      </c>
      <c r="M1945" s="23">
        <v>0.85</v>
      </c>
      <c r="N1945" s="16">
        <v>467</v>
      </c>
      <c r="O1945" s="16">
        <v>383</v>
      </c>
      <c r="P1945" s="16">
        <v>10</v>
      </c>
      <c r="Q1945" s="16">
        <v>508</v>
      </c>
      <c r="R1945" s="16">
        <v>10</v>
      </c>
      <c r="S1945" s="14" t="s">
        <v>86</v>
      </c>
      <c r="T1945" s="16">
        <v>96798</v>
      </c>
      <c r="U1945" s="16">
        <v>0</v>
      </c>
      <c r="V1945" s="18">
        <v>65586611</v>
      </c>
      <c r="W1945" s="18">
        <v>2682898</v>
      </c>
      <c r="X1945" s="18">
        <v>1316129</v>
      </c>
      <c r="Y1945" s="18">
        <v>2830</v>
      </c>
      <c r="Z1945" s="18">
        <v>0</v>
      </c>
      <c r="AA1945" s="18">
        <v>0</v>
      </c>
      <c r="AB1945" s="18">
        <v>59564</v>
      </c>
      <c r="AC1945" s="23">
        <v>0.02</v>
      </c>
      <c r="AD1945" s="14" t="str">
        <f>IF(E1945=113,"Linn","Iowa ex-Linn")</f>
        <v>Iowa ex-Linn</v>
      </c>
      <c r="AE1945" s="23">
        <f>IFERROR(AB1945/W1945,"N/M")</f>
        <v>0.022201365836494714</v>
      </c>
      <c r="AF1945" s="14" t="str">
        <f>B1945&amp;"|"&amp;TEXT(E1945,"000")&amp;"|"&amp;TEXT(M1945,"0.0000")</f>
        <v>2018|011|0.8500</v>
      </c>
      <c r="AG1945" s="22" t="str">
        <f>IF(AND(B1945&gt;=2015,B1945&lt;=2024,C1945=19,G1945=41,I1945=2,K1945="A",L1945="RBUP",M1945&gt;=0.5,M1945&lt;=0.85),"IN","OUT")</f>
        <v>IN</v>
      </c>
    </row>
    <row r="1946" spans="1:33">
      <c r="A1946" s="14" t="s">
        <v>188</v>
      </c>
      <c r="B1946" s="16">
        <v>2018</v>
      </c>
      <c r="C1946" s="16">
        <v>19</v>
      </c>
      <c r="D1946" s="14" t="s">
        <v>80</v>
      </c>
      <c r="E1946" s="16">
        <v>13</v>
      </c>
      <c r="F1946" s="14" t="s">
        <v>92</v>
      </c>
      <c r="G1946" s="16">
        <v>41</v>
      </c>
      <c r="H1946" s="14" t="s">
        <v>186</v>
      </c>
      <c r="I1946" s="16">
        <v>2</v>
      </c>
      <c r="J1946" s="14" t="s">
        <v>83</v>
      </c>
      <c r="K1946" s="14" t="s">
        <v>84</v>
      </c>
      <c r="L1946" s="14" t="s">
        <v>85</v>
      </c>
      <c r="M1946" s="23">
        <v>0.5</v>
      </c>
      <c r="N1946" s="16">
        <v>1</v>
      </c>
      <c r="O1946" s="16">
        <v>1</v>
      </c>
      <c r="P1946" s="16">
        <v>0</v>
      </c>
      <c r="Q1946" s="16">
        <v>1</v>
      </c>
      <c r="R1946" s="16">
        <v>0</v>
      </c>
      <c r="S1946" s="14" t="s">
        <v>86</v>
      </c>
      <c r="T1946" s="16">
        <v>93</v>
      </c>
      <c r="U1946" s="16">
        <v>0</v>
      </c>
      <c r="V1946" s="18">
        <v>35372</v>
      </c>
      <c r="W1946" s="18">
        <v>238</v>
      </c>
      <c r="X1946" s="18">
        <v>190</v>
      </c>
      <c r="Y1946" s="18">
        <v>0</v>
      </c>
      <c r="Z1946" s="18">
        <v>0</v>
      </c>
      <c r="AA1946" s="18">
        <v>0</v>
      </c>
      <c r="AB1946" s="18">
        <v>0</v>
      </c>
      <c r="AC1946" s="23">
        <v>0</v>
      </c>
      <c r="AD1946" s="14" t="str">
        <f>IF(E1946=113,"Linn","Iowa ex-Linn")</f>
        <v>Iowa ex-Linn</v>
      </c>
      <c r="AE1946" s="23">
        <f>IFERROR(AB1946/W1946,"N/M")</f>
        <v>0.0</v>
      </c>
      <c r="AF1946" s="14" t="str">
        <f>B1946&amp;"|"&amp;TEXT(E1946,"000")&amp;"|"&amp;TEXT(M1946,"0.0000")</f>
        <v>2018|013|0.5000</v>
      </c>
      <c r="AG1946" s="22" t="str">
        <f>IF(AND(B1946&gt;=2015,B1946&lt;=2024,C1946=19,G1946=41,I1946=2,K1946="A",L1946="RBUP",M1946&gt;=0.5,M1946&lt;=0.85),"IN","OUT")</f>
        <v>IN</v>
      </c>
    </row>
    <row r="1947" spans="1:33">
      <c r="A1947" s="14" t="s">
        <v>188</v>
      </c>
      <c r="B1947" s="16">
        <v>2018</v>
      </c>
      <c r="C1947" s="16">
        <v>19</v>
      </c>
      <c r="D1947" s="14" t="s">
        <v>80</v>
      </c>
      <c r="E1947" s="16">
        <v>13</v>
      </c>
      <c r="F1947" s="14" t="s">
        <v>92</v>
      </c>
      <c r="G1947" s="16">
        <v>41</v>
      </c>
      <c r="H1947" s="14" t="s">
        <v>186</v>
      </c>
      <c r="I1947" s="16">
        <v>2</v>
      </c>
      <c r="J1947" s="14" t="s">
        <v>83</v>
      </c>
      <c r="K1947" s="14" t="s">
        <v>84</v>
      </c>
      <c r="L1947" s="14" t="s">
        <v>85</v>
      </c>
      <c r="M1947" s="23">
        <v>0.65</v>
      </c>
      <c r="N1947" s="16">
        <v>4</v>
      </c>
      <c r="O1947" s="16">
        <v>3</v>
      </c>
      <c r="P1947" s="16">
        <v>0</v>
      </c>
      <c r="Q1947" s="16">
        <v>3</v>
      </c>
      <c r="R1947" s="16">
        <v>0</v>
      </c>
      <c r="S1947" s="14" t="s">
        <v>86</v>
      </c>
      <c r="T1947" s="16">
        <v>134</v>
      </c>
      <c r="U1947" s="16">
        <v>0</v>
      </c>
      <c r="V1947" s="18">
        <v>66704</v>
      </c>
      <c r="W1947" s="18">
        <v>1043</v>
      </c>
      <c r="X1947" s="18">
        <v>616</v>
      </c>
      <c r="Y1947" s="18">
        <v>0</v>
      </c>
      <c r="Z1947" s="18">
        <v>0</v>
      </c>
      <c r="AA1947" s="18">
        <v>0</v>
      </c>
      <c r="AB1947" s="18">
        <v>0</v>
      </c>
      <c r="AC1947" s="23">
        <v>0</v>
      </c>
      <c r="AD1947" s="14" t="str">
        <f>IF(E1947=113,"Linn","Iowa ex-Linn")</f>
        <v>Iowa ex-Linn</v>
      </c>
      <c r="AE1947" s="23">
        <f>IFERROR(AB1947/W1947,"N/M")</f>
        <v>0.0</v>
      </c>
      <c r="AF1947" s="14" t="str">
        <f>B1947&amp;"|"&amp;TEXT(E1947,"000")&amp;"|"&amp;TEXT(M1947,"0.0000")</f>
        <v>2018|013|0.6500</v>
      </c>
      <c r="AG1947" s="22" t="str">
        <f>IF(AND(B1947&gt;=2015,B1947&lt;=2024,C1947=19,G1947=41,I1947=2,K1947="A",L1947="RBUP",M1947&gt;=0.5,M1947&lt;=0.85),"IN","OUT")</f>
        <v>IN</v>
      </c>
    </row>
    <row r="1948" spans="1:33">
      <c r="A1948" s="14" t="s">
        <v>188</v>
      </c>
      <c r="B1948" s="16">
        <v>2018</v>
      </c>
      <c r="C1948" s="16">
        <v>19</v>
      </c>
      <c r="D1948" s="14" t="s">
        <v>80</v>
      </c>
      <c r="E1948" s="16">
        <v>13</v>
      </c>
      <c r="F1948" s="14" t="s">
        <v>92</v>
      </c>
      <c r="G1948" s="16">
        <v>41</v>
      </c>
      <c r="H1948" s="14" t="s">
        <v>186</v>
      </c>
      <c r="I1948" s="16">
        <v>2</v>
      </c>
      <c r="J1948" s="14" t="s">
        <v>83</v>
      </c>
      <c r="K1948" s="14" t="s">
        <v>84</v>
      </c>
      <c r="L1948" s="14" t="s">
        <v>85</v>
      </c>
      <c r="M1948" s="23">
        <v>0.7</v>
      </c>
      <c r="N1948" s="16">
        <v>24</v>
      </c>
      <c r="O1948" s="16">
        <v>19</v>
      </c>
      <c r="P1948" s="16">
        <v>0</v>
      </c>
      <c r="Q1948" s="16">
        <v>30</v>
      </c>
      <c r="R1948" s="16">
        <v>0</v>
      </c>
      <c r="S1948" s="14" t="s">
        <v>86</v>
      </c>
      <c r="T1948" s="16">
        <v>1445</v>
      </c>
      <c r="U1948" s="16">
        <v>0</v>
      </c>
      <c r="V1948" s="18">
        <v>735357</v>
      </c>
      <c r="W1948" s="18">
        <v>17782</v>
      </c>
      <c r="X1948" s="18">
        <v>10781</v>
      </c>
      <c r="Y1948" s="18">
        <v>0</v>
      </c>
      <c r="Z1948" s="18">
        <v>0</v>
      </c>
      <c r="AA1948" s="18">
        <v>0</v>
      </c>
      <c r="AB1948" s="18">
        <v>0</v>
      </c>
      <c r="AC1948" s="23">
        <v>0</v>
      </c>
      <c r="AD1948" s="14" t="str">
        <f>IF(E1948=113,"Linn","Iowa ex-Linn")</f>
        <v>Iowa ex-Linn</v>
      </c>
      <c r="AE1948" s="23">
        <f>IFERROR(AB1948/W1948,"N/M")</f>
        <v>0.0</v>
      </c>
      <c r="AF1948" s="14" t="str">
        <f>B1948&amp;"|"&amp;TEXT(E1948,"000")&amp;"|"&amp;TEXT(M1948,"0.0000")</f>
        <v>2018|013|0.7000</v>
      </c>
      <c r="AG1948" s="22" t="str">
        <f>IF(AND(B1948&gt;=2015,B1948&lt;=2024,C1948=19,G1948=41,I1948=2,K1948="A",L1948="RBUP",M1948&gt;=0.5,M1948&lt;=0.85),"IN","OUT")</f>
        <v>IN</v>
      </c>
    </row>
    <row r="1949" spans="1:33">
      <c r="A1949" s="14" t="s">
        <v>188</v>
      </c>
      <c r="B1949" s="16">
        <v>2018</v>
      </c>
      <c r="C1949" s="16">
        <v>19</v>
      </c>
      <c r="D1949" s="14" t="s">
        <v>80</v>
      </c>
      <c r="E1949" s="16">
        <v>13</v>
      </c>
      <c r="F1949" s="14" t="s">
        <v>92</v>
      </c>
      <c r="G1949" s="16">
        <v>41</v>
      </c>
      <c r="H1949" s="14" t="s">
        <v>186</v>
      </c>
      <c r="I1949" s="16">
        <v>2</v>
      </c>
      <c r="J1949" s="14" t="s">
        <v>83</v>
      </c>
      <c r="K1949" s="14" t="s">
        <v>84</v>
      </c>
      <c r="L1949" s="14" t="s">
        <v>85</v>
      </c>
      <c r="M1949" s="23">
        <v>0.75</v>
      </c>
      <c r="N1949" s="16">
        <v>91</v>
      </c>
      <c r="O1949" s="16">
        <v>77</v>
      </c>
      <c r="P1949" s="16">
        <v>3</v>
      </c>
      <c r="Q1949" s="16">
        <v>92</v>
      </c>
      <c r="R1949" s="16">
        <v>3</v>
      </c>
      <c r="S1949" s="14" t="s">
        <v>86</v>
      </c>
      <c r="T1949" s="16">
        <v>11611</v>
      </c>
      <c r="U1949" s="16">
        <v>0</v>
      </c>
      <c r="V1949" s="18">
        <v>6555462</v>
      </c>
      <c r="W1949" s="18">
        <v>218997</v>
      </c>
      <c r="X1949" s="18">
        <v>151087</v>
      </c>
      <c r="Y1949" s="18">
        <v>0</v>
      </c>
      <c r="Z1949" s="18">
        <v>0</v>
      </c>
      <c r="AA1949" s="18">
        <v>0</v>
      </c>
      <c r="AB1949" s="18">
        <v>13802</v>
      </c>
      <c r="AC1949" s="23">
        <v>0.06</v>
      </c>
      <c r="AD1949" s="14" t="str">
        <f>IF(E1949=113,"Linn","Iowa ex-Linn")</f>
        <v>Iowa ex-Linn</v>
      </c>
      <c r="AE1949" s="23">
        <f>IFERROR(AB1949/W1949,"N/M")</f>
        <v>0.0630236943885076</v>
      </c>
      <c r="AF1949" s="14" t="str">
        <f>B1949&amp;"|"&amp;TEXT(E1949,"000")&amp;"|"&amp;TEXT(M1949,"0.0000")</f>
        <v>2018|013|0.7500</v>
      </c>
      <c r="AG1949" s="22" t="str">
        <f>IF(AND(B1949&gt;=2015,B1949&lt;=2024,C1949=19,G1949=41,I1949=2,K1949="A",L1949="RBUP",M1949&gt;=0.5,M1949&lt;=0.85),"IN","OUT")</f>
        <v>IN</v>
      </c>
    </row>
    <row r="1950" spans="1:33">
      <c r="A1950" s="14" t="s">
        <v>188</v>
      </c>
      <c r="B1950" s="16">
        <v>2018</v>
      </c>
      <c r="C1950" s="16">
        <v>19</v>
      </c>
      <c r="D1950" s="14" t="s">
        <v>80</v>
      </c>
      <c r="E1950" s="16">
        <v>13</v>
      </c>
      <c r="F1950" s="14" t="s">
        <v>92</v>
      </c>
      <c r="G1950" s="16">
        <v>41</v>
      </c>
      <c r="H1950" s="14" t="s">
        <v>186</v>
      </c>
      <c r="I1950" s="16">
        <v>2</v>
      </c>
      <c r="J1950" s="14" t="s">
        <v>83</v>
      </c>
      <c r="K1950" s="14" t="s">
        <v>84</v>
      </c>
      <c r="L1950" s="14" t="s">
        <v>85</v>
      </c>
      <c r="M1950" s="23">
        <v>0.8</v>
      </c>
      <c r="N1950" s="16">
        <v>275</v>
      </c>
      <c r="O1950" s="16">
        <v>209</v>
      </c>
      <c r="P1950" s="16">
        <v>5</v>
      </c>
      <c r="Q1950" s="16">
        <v>287</v>
      </c>
      <c r="R1950" s="16">
        <v>5</v>
      </c>
      <c r="S1950" s="14" t="s">
        <v>86</v>
      </c>
      <c r="T1950" s="16">
        <v>47230</v>
      </c>
      <c r="U1950" s="16">
        <v>0</v>
      </c>
      <c r="V1950" s="18">
        <v>29225552</v>
      </c>
      <c r="W1950" s="18">
        <v>1278394</v>
      </c>
      <c r="X1950" s="18">
        <v>774721</v>
      </c>
      <c r="Y1950" s="18">
        <v>759</v>
      </c>
      <c r="Z1950" s="18">
        <v>0</v>
      </c>
      <c r="AA1950" s="18">
        <v>0</v>
      </c>
      <c r="AB1950" s="18">
        <v>109712</v>
      </c>
      <c r="AC1950" s="23">
        <v>0.09</v>
      </c>
      <c r="AD1950" s="14" t="str">
        <f>IF(E1950=113,"Linn","Iowa ex-Linn")</f>
        <v>Iowa ex-Linn</v>
      </c>
      <c r="AE1950" s="23">
        <f>IFERROR(AB1950/W1950,"N/M")</f>
        <v>0.08582017750396201</v>
      </c>
      <c r="AF1950" s="14" t="str">
        <f>B1950&amp;"|"&amp;TEXT(E1950,"000")&amp;"|"&amp;TEXT(M1950,"0.0000")</f>
        <v>2018|013|0.8000</v>
      </c>
      <c r="AG1950" s="22" t="str">
        <f>IF(AND(B1950&gt;=2015,B1950&lt;=2024,C1950=19,G1950=41,I1950=2,K1950="A",L1950="RBUP",M1950&gt;=0.5,M1950&lt;=0.85),"IN","OUT")</f>
        <v>IN</v>
      </c>
    </row>
    <row r="1951" spans="1:33">
      <c r="A1951" s="14" t="s">
        <v>188</v>
      </c>
      <c r="B1951" s="16">
        <v>2018</v>
      </c>
      <c r="C1951" s="16">
        <v>19</v>
      </c>
      <c r="D1951" s="14" t="s">
        <v>80</v>
      </c>
      <c r="E1951" s="16">
        <v>13</v>
      </c>
      <c r="F1951" s="14" t="s">
        <v>92</v>
      </c>
      <c r="G1951" s="16">
        <v>41</v>
      </c>
      <c r="H1951" s="14" t="s">
        <v>186</v>
      </c>
      <c r="I1951" s="16">
        <v>2</v>
      </c>
      <c r="J1951" s="14" t="s">
        <v>83</v>
      </c>
      <c r="K1951" s="14" t="s">
        <v>84</v>
      </c>
      <c r="L1951" s="14" t="s">
        <v>85</v>
      </c>
      <c r="M1951" s="23">
        <v>0.85</v>
      </c>
      <c r="N1951" s="16">
        <v>325</v>
      </c>
      <c r="O1951" s="16">
        <v>276</v>
      </c>
      <c r="P1951" s="16">
        <v>21</v>
      </c>
      <c r="Q1951" s="16">
        <v>442</v>
      </c>
      <c r="R1951" s="16">
        <v>30</v>
      </c>
      <c r="S1951" s="14" t="s">
        <v>86</v>
      </c>
      <c r="T1951" s="16">
        <v>66111</v>
      </c>
      <c r="U1951" s="16">
        <v>0</v>
      </c>
      <c r="V1951" s="18">
        <v>43022870</v>
      </c>
      <c r="W1951" s="18">
        <v>2299176</v>
      </c>
      <c r="X1951" s="18">
        <v>1085415</v>
      </c>
      <c r="Y1951" s="18">
        <v>8436</v>
      </c>
      <c r="Z1951" s="18">
        <v>0</v>
      </c>
      <c r="AA1951" s="18">
        <v>0</v>
      </c>
      <c r="AB1951" s="18">
        <v>230809</v>
      </c>
      <c r="AC1951" s="23">
        <v>0.1</v>
      </c>
      <c r="AD1951" s="14" t="str">
        <f>IF(E1951=113,"Linn","Iowa ex-Linn")</f>
        <v>Iowa ex-Linn</v>
      </c>
      <c r="AE1951" s="23">
        <f>IFERROR(AB1951/W1951,"N/M")</f>
        <v>0.10038770411660525</v>
      </c>
      <c r="AF1951" s="14" t="str">
        <f>B1951&amp;"|"&amp;TEXT(E1951,"000")&amp;"|"&amp;TEXT(M1951,"0.0000")</f>
        <v>2018|013|0.8500</v>
      </c>
      <c r="AG1951" s="22" t="str">
        <f>IF(AND(B1951&gt;=2015,B1951&lt;=2024,C1951=19,G1951=41,I1951=2,K1951="A",L1951="RBUP",M1951&gt;=0.5,M1951&lt;=0.85),"IN","OUT")</f>
        <v>IN</v>
      </c>
    </row>
    <row r="1952" spans="1:33">
      <c r="A1952" s="14" t="s">
        <v>188</v>
      </c>
      <c r="B1952" s="16">
        <v>2018</v>
      </c>
      <c r="C1952" s="16">
        <v>19</v>
      </c>
      <c r="D1952" s="14" t="s">
        <v>80</v>
      </c>
      <c r="E1952" s="16">
        <v>15</v>
      </c>
      <c r="F1952" s="14" t="s">
        <v>93</v>
      </c>
      <c r="G1952" s="16">
        <v>41</v>
      </c>
      <c r="H1952" s="14" t="s">
        <v>186</v>
      </c>
      <c r="I1952" s="16">
        <v>2</v>
      </c>
      <c r="J1952" s="14" t="s">
        <v>83</v>
      </c>
      <c r="K1952" s="14" t="s">
        <v>84</v>
      </c>
      <c r="L1952" s="14" t="s">
        <v>85</v>
      </c>
      <c r="M1952" s="23">
        <v>0.5</v>
      </c>
      <c r="N1952" s="16">
        <v>1</v>
      </c>
      <c r="O1952" s="16">
        <v>0</v>
      </c>
      <c r="P1952" s="16">
        <v>0</v>
      </c>
      <c r="Q1952" s="16">
        <v>0</v>
      </c>
      <c r="R1952" s="16">
        <v>0</v>
      </c>
      <c r="S1952" s="14" t="s">
        <v>86</v>
      </c>
      <c r="T1952" s="16">
        <v>0</v>
      </c>
      <c r="U1952" s="16">
        <v>0</v>
      </c>
      <c r="V1952" s="18">
        <v>0</v>
      </c>
      <c r="W1952" s="18">
        <v>0</v>
      </c>
      <c r="X1952" s="18">
        <v>0</v>
      </c>
      <c r="Y1952" s="18">
        <v>0</v>
      </c>
      <c r="Z1952" s="18">
        <v>0</v>
      </c>
      <c r="AA1952" s="18">
        <v>0</v>
      </c>
      <c r="AB1952" s="18">
        <v>0</v>
      </c>
      <c r="AC1952" s="23">
        <v>0</v>
      </c>
      <c r="AD1952" s="14" t="str">
        <f>IF(E1952=113,"Linn","Iowa ex-Linn")</f>
        <v>Iowa ex-Linn</v>
      </c>
      <c r="AE1952" s="23" t="str">
        <f>IFERROR(AB1952/W1952,"N/M")</f>
        <v>N/M</v>
      </c>
      <c r="AF1952" s="14" t="str">
        <f>B1952&amp;"|"&amp;TEXT(E1952,"000")&amp;"|"&amp;TEXT(M1952,"0.0000")</f>
        <v>2018|015|0.5000</v>
      </c>
      <c r="AG1952" s="22" t="str">
        <f>IF(AND(B1952&gt;=2015,B1952&lt;=2024,C1952=19,G1952=41,I1952=2,K1952="A",L1952="RBUP",M1952&gt;=0.5,M1952&lt;=0.85),"IN","OUT")</f>
        <v>IN</v>
      </c>
    </row>
    <row r="1953" spans="1:33">
      <c r="A1953" s="14" t="s">
        <v>188</v>
      </c>
      <c r="B1953" s="16">
        <v>2018</v>
      </c>
      <c r="C1953" s="16">
        <v>19</v>
      </c>
      <c r="D1953" s="14" t="s">
        <v>80</v>
      </c>
      <c r="E1953" s="16">
        <v>15</v>
      </c>
      <c r="F1953" s="14" t="s">
        <v>93</v>
      </c>
      <c r="G1953" s="16">
        <v>41</v>
      </c>
      <c r="H1953" s="14" t="s">
        <v>186</v>
      </c>
      <c r="I1953" s="16">
        <v>2</v>
      </c>
      <c r="J1953" s="14" t="s">
        <v>83</v>
      </c>
      <c r="K1953" s="14" t="s">
        <v>84</v>
      </c>
      <c r="L1953" s="14" t="s">
        <v>85</v>
      </c>
      <c r="M1953" s="23">
        <v>0.6</v>
      </c>
      <c r="N1953" s="16">
        <v>1</v>
      </c>
      <c r="O1953" s="16">
        <v>1</v>
      </c>
      <c r="P1953" s="16">
        <v>0</v>
      </c>
      <c r="Q1953" s="16">
        <v>1</v>
      </c>
      <c r="R1953" s="16">
        <v>0</v>
      </c>
      <c r="S1953" s="14" t="s">
        <v>86</v>
      </c>
      <c r="T1953" s="16">
        <v>55</v>
      </c>
      <c r="U1953" s="16">
        <v>0</v>
      </c>
      <c r="V1953" s="18">
        <v>25352</v>
      </c>
      <c r="W1953" s="18">
        <v>200</v>
      </c>
      <c r="X1953" s="18">
        <v>128</v>
      </c>
      <c r="Y1953" s="18">
        <v>0</v>
      </c>
      <c r="Z1953" s="18">
        <v>0</v>
      </c>
      <c r="AA1953" s="18">
        <v>0</v>
      </c>
      <c r="AB1953" s="18">
        <v>0</v>
      </c>
      <c r="AC1953" s="23">
        <v>0</v>
      </c>
      <c r="AD1953" s="14" t="str">
        <f>IF(E1953=113,"Linn","Iowa ex-Linn")</f>
        <v>Iowa ex-Linn</v>
      </c>
      <c r="AE1953" s="23">
        <f>IFERROR(AB1953/W1953,"N/M")</f>
        <v>0.0</v>
      </c>
      <c r="AF1953" s="14" t="str">
        <f>B1953&amp;"|"&amp;TEXT(E1953,"000")&amp;"|"&amp;TEXT(M1953,"0.0000")</f>
        <v>2018|015|0.6000</v>
      </c>
      <c r="AG1953" s="22" t="str">
        <f>IF(AND(B1953&gt;=2015,B1953&lt;=2024,C1953=19,G1953=41,I1953=2,K1953="A",L1953="RBUP",M1953&gt;=0.5,M1953&lt;=0.85),"IN","OUT")</f>
        <v>IN</v>
      </c>
    </row>
    <row r="1954" spans="1:33">
      <c r="A1954" s="14" t="s">
        <v>188</v>
      </c>
      <c r="B1954" s="16">
        <v>2018</v>
      </c>
      <c r="C1954" s="16">
        <v>19</v>
      </c>
      <c r="D1954" s="14" t="s">
        <v>80</v>
      </c>
      <c r="E1954" s="16">
        <v>15</v>
      </c>
      <c r="F1954" s="14" t="s">
        <v>93</v>
      </c>
      <c r="G1954" s="16">
        <v>41</v>
      </c>
      <c r="H1954" s="14" t="s">
        <v>186</v>
      </c>
      <c r="I1954" s="16">
        <v>2</v>
      </c>
      <c r="J1954" s="14" t="s">
        <v>83</v>
      </c>
      <c r="K1954" s="14" t="s">
        <v>84</v>
      </c>
      <c r="L1954" s="14" t="s">
        <v>85</v>
      </c>
      <c r="M1954" s="23">
        <v>0.65</v>
      </c>
      <c r="N1954" s="16">
        <v>3</v>
      </c>
      <c r="O1954" s="16">
        <v>2</v>
      </c>
      <c r="P1954" s="16">
        <v>1</v>
      </c>
      <c r="Q1954" s="16">
        <v>2</v>
      </c>
      <c r="R1954" s="16">
        <v>1</v>
      </c>
      <c r="S1954" s="14" t="s">
        <v>86</v>
      </c>
      <c r="T1954" s="16">
        <v>151</v>
      </c>
      <c r="U1954" s="16">
        <v>0</v>
      </c>
      <c r="V1954" s="18">
        <v>66457</v>
      </c>
      <c r="W1954" s="18">
        <v>570</v>
      </c>
      <c r="X1954" s="18">
        <v>336</v>
      </c>
      <c r="Y1954" s="18">
        <v>0</v>
      </c>
      <c r="Z1954" s="18">
        <v>0</v>
      </c>
      <c r="AA1954" s="18">
        <v>0</v>
      </c>
      <c r="AB1954" s="18">
        <v>187</v>
      </c>
      <c r="AC1954" s="23">
        <v>0.33</v>
      </c>
      <c r="AD1954" s="14" t="str">
        <f>IF(E1954=113,"Linn","Iowa ex-Linn")</f>
        <v>Iowa ex-Linn</v>
      </c>
      <c r="AE1954" s="23">
        <f>IFERROR(AB1954/W1954,"N/M")</f>
        <v>0.3280701754385965</v>
      </c>
      <c r="AF1954" s="14" t="str">
        <f>B1954&amp;"|"&amp;TEXT(E1954,"000")&amp;"|"&amp;TEXT(M1954,"0.0000")</f>
        <v>2018|015|0.6500</v>
      </c>
      <c r="AG1954" s="22" t="str">
        <f>IF(AND(B1954&gt;=2015,B1954&lt;=2024,C1954=19,G1954=41,I1954=2,K1954="A",L1954="RBUP",M1954&gt;=0.5,M1954&lt;=0.85),"IN","OUT")</f>
        <v>IN</v>
      </c>
    </row>
    <row r="1955" spans="1:33">
      <c r="A1955" s="14" t="s">
        <v>188</v>
      </c>
      <c r="B1955" s="16">
        <v>2018</v>
      </c>
      <c r="C1955" s="16">
        <v>19</v>
      </c>
      <c r="D1955" s="14" t="s">
        <v>80</v>
      </c>
      <c r="E1955" s="16">
        <v>15</v>
      </c>
      <c r="F1955" s="14" t="s">
        <v>93</v>
      </c>
      <c r="G1955" s="16">
        <v>41</v>
      </c>
      <c r="H1955" s="14" t="s">
        <v>186</v>
      </c>
      <c r="I1955" s="16">
        <v>2</v>
      </c>
      <c r="J1955" s="14" t="s">
        <v>83</v>
      </c>
      <c r="K1955" s="14" t="s">
        <v>84</v>
      </c>
      <c r="L1955" s="14" t="s">
        <v>85</v>
      </c>
      <c r="M1955" s="23">
        <v>0.7</v>
      </c>
      <c r="N1955" s="16">
        <v>21</v>
      </c>
      <c r="O1955" s="16">
        <v>18</v>
      </c>
      <c r="P1955" s="16">
        <v>3</v>
      </c>
      <c r="Q1955" s="16">
        <v>22</v>
      </c>
      <c r="R1955" s="16">
        <v>3</v>
      </c>
      <c r="S1955" s="14" t="s">
        <v>86</v>
      </c>
      <c r="T1955" s="16">
        <v>899</v>
      </c>
      <c r="U1955" s="16">
        <v>0</v>
      </c>
      <c r="V1955" s="18">
        <v>461052</v>
      </c>
      <c r="W1955" s="18">
        <v>6901</v>
      </c>
      <c r="X1955" s="18">
        <v>4606</v>
      </c>
      <c r="Y1955" s="18">
        <v>0</v>
      </c>
      <c r="Z1955" s="18">
        <v>0</v>
      </c>
      <c r="AA1955" s="18">
        <v>0</v>
      </c>
      <c r="AB1955" s="18">
        <v>3884</v>
      </c>
      <c r="AC1955" s="23">
        <v>0.5600000000000001</v>
      </c>
      <c r="AD1955" s="14" t="str">
        <f>IF(E1955=113,"Linn","Iowa ex-Linn")</f>
        <v>Iowa ex-Linn</v>
      </c>
      <c r="AE1955" s="23">
        <f>IFERROR(AB1955/W1955,"N/M")</f>
        <v>0.5628169830459354</v>
      </c>
      <c r="AF1955" s="14" t="str">
        <f>B1955&amp;"|"&amp;TEXT(E1955,"000")&amp;"|"&amp;TEXT(M1955,"0.0000")</f>
        <v>2018|015|0.7000</v>
      </c>
      <c r="AG1955" s="22" t="str">
        <f>IF(AND(B1955&gt;=2015,B1955&lt;=2024,C1955=19,G1955=41,I1955=2,K1955="A",L1955="RBUP",M1955&gt;=0.5,M1955&lt;=0.85),"IN","OUT")</f>
        <v>IN</v>
      </c>
    </row>
    <row r="1956" spans="1:33">
      <c r="A1956" s="14" t="s">
        <v>188</v>
      </c>
      <c r="B1956" s="16">
        <v>2018</v>
      </c>
      <c r="C1956" s="16">
        <v>19</v>
      </c>
      <c r="D1956" s="14" t="s">
        <v>80</v>
      </c>
      <c r="E1956" s="16">
        <v>15</v>
      </c>
      <c r="F1956" s="14" t="s">
        <v>93</v>
      </c>
      <c r="G1956" s="16">
        <v>41</v>
      </c>
      <c r="H1956" s="14" t="s">
        <v>186</v>
      </c>
      <c r="I1956" s="16">
        <v>2</v>
      </c>
      <c r="J1956" s="14" t="s">
        <v>83</v>
      </c>
      <c r="K1956" s="14" t="s">
        <v>84</v>
      </c>
      <c r="L1956" s="14" t="s">
        <v>85</v>
      </c>
      <c r="M1956" s="23">
        <v>0.75</v>
      </c>
      <c r="N1956" s="16">
        <v>86</v>
      </c>
      <c r="O1956" s="16">
        <v>69</v>
      </c>
      <c r="P1956" s="16">
        <v>7</v>
      </c>
      <c r="Q1956" s="16">
        <v>167</v>
      </c>
      <c r="R1956" s="16">
        <v>8</v>
      </c>
      <c r="S1956" s="14" t="s">
        <v>86</v>
      </c>
      <c r="T1956" s="16">
        <v>10161</v>
      </c>
      <c r="U1956" s="16">
        <v>0</v>
      </c>
      <c r="V1956" s="18">
        <v>5775634</v>
      </c>
      <c r="W1956" s="18">
        <v>153824</v>
      </c>
      <c r="X1956" s="18">
        <v>88249</v>
      </c>
      <c r="Y1956" s="18">
        <v>0</v>
      </c>
      <c r="Z1956" s="18">
        <v>0</v>
      </c>
      <c r="AA1956" s="18">
        <v>0</v>
      </c>
      <c r="AB1956" s="18">
        <v>26449</v>
      </c>
      <c r="AC1956" s="23">
        <v>0.17</v>
      </c>
      <c r="AD1956" s="14" t="str">
        <f>IF(E1956=113,"Linn","Iowa ex-Linn")</f>
        <v>Iowa ex-Linn</v>
      </c>
      <c r="AE1956" s="23">
        <f>IFERROR(AB1956/W1956,"N/M")</f>
        <v>0.17194325982941544</v>
      </c>
      <c r="AF1956" s="14" t="str">
        <f>B1956&amp;"|"&amp;TEXT(E1956,"000")&amp;"|"&amp;TEXT(M1956,"0.0000")</f>
        <v>2018|015|0.7500</v>
      </c>
      <c r="AG1956" s="22" t="str">
        <f>IF(AND(B1956&gt;=2015,B1956&lt;=2024,C1956=19,G1956=41,I1956=2,K1956="A",L1956="RBUP",M1956&gt;=0.5,M1956&lt;=0.85),"IN","OUT")</f>
        <v>IN</v>
      </c>
    </row>
    <row r="1957" spans="1:33">
      <c r="A1957" s="14" t="s">
        <v>188</v>
      </c>
      <c r="B1957" s="16">
        <v>2018</v>
      </c>
      <c r="C1957" s="16">
        <v>19</v>
      </c>
      <c r="D1957" s="14" t="s">
        <v>80</v>
      </c>
      <c r="E1957" s="16">
        <v>15</v>
      </c>
      <c r="F1957" s="14" t="s">
        <v>93</v>
      </c>
      <c r="G1957" s="16">
        <v>41</v>
      </c>
      <c r="H1957" s="14" t="s">
        <v>186</v>
      </c>
      <c r="I1957" s="16">
        <v>2</v>
      </c>
      <c r="J1957" s="14" t="s">
        <v>83</v>
      </c>
      <c r="K1957" s="14" t="s">
        <v>84</v>
      </c>
      <c r="L1957" s="14" t="s">
        <v>85</v>
      </c>
      <c r="M1957" s="23">
        <v>0.8</v>
      </c>
      <c r="N1957" s="16">
        <v>290</v>
      </c>
      <c r="O1957" s="16">
        <v>235</v>
      </c>
      <c r="P1957" s="16">
        <v>35</v>
      </c>
      <c r="Q1957" s="16">
        <v>480</v>
      </c>
      <c r="R1957" s="16">
        <v>45</v>
      </c>
      <c r="S1957" s="14" t="s">
        <v>86</v>
      </c>
      <c r="T1957" s="16">
        <v>45420</v>
      </c>
      <c r="U1957" s="16">
        <v>0</v>
      </c>
      <c r="V1957" s="18">
        <v>28052947</v>
      </c>
      <c r="W1957" s="18">
        <v>996592</v>
      </c>
      <c r="X1957" s="18">
        <v>557342</v>
      </c>
      <c r="Y1957" s="18">
        <v>688</v>
      </c>
      <c r="Z1957" s="18">
        <v>0</v>
      </c>
      <c r="AA1957" s="18">
        <v>0</v>
      </c>
      <c r="AB1957" s="18">
        <v>129963</v>
      </c>
      <c r="AC1957" s="23">
        <v>0.13</v>
      </c>
      <c r="AD1957" s="14" t="str">
        <f>IF(E1957=113,"Linn","Iowa ex-Linn")</f>
        <v>Iowa ex-Linn</v>
      </c>
      <c r="AE1957" s="23">
        <f>IFERROR(AB1957/W1957,"N/M")</f>
        <v>0.13040742851638384</v>
      </c>
      <c r="AF1957" s="14" t="str">
        <f>B1957&amp;"|"&amp;TEXT(E1957,"000")&amp;"|"&amp;TEXT(M1957,"0.0000")</f>
        <v>2018|015|0.8000</v>
      </c>
      <c r="AG1957" s="22" t="str">
        <f>IF(AND(B1957&gt;=2015,B1957&lt;=2024,C1957=19,G1957=41,I1957=2,K1957="A",L1957="RBUP",M1957&gt;=0.5,M1957&lt;=0.85),"IN","OUT")</f>
        <v>IN</v>
      </c>
    </row>
    <row r="1958" spans="1:33">
      <c r="A1958" s="14" t="s">
        <v>188</v>
      </c>
      <c r="B1958" s="16">
        <v>2018</v>
      </c>
      <c r="C1958" s="16">
        <v>19</v>
      </c>
      <c r="D1958" s="14" t="s">
        <v>80</v>
      </c>
      <c r="E1958" s="16">
        <v>15</v>
      </c>
      <c r="F1958" s="14" t="s">
        <v>93</v>
      </c>
      <c r="G1958" s="16">
        <v>41</v>
      </c>
      <c r="H1958" s="14" t="s">
        <v>186</v>
      </c>
      <c r="I1958" s="16">
        <v>2</v>
      </c>
      <c r="J1958" s="14" t="s">
        <v>83</v>
      </c>
      <c r="K1958" s="14" t="s">
        <v>84</v>
      </c>
      <c r="L1958" s="14" t="s">
        <v>85</v>
      </c>
      <c r="M1958" s="23">
        <v>0.85</v>
      </c>
      <c r="N1958" s="16">
        <v>422</v>
      </c>
      <c r="O1958" s="16">
        <v>349</v>
      </c>
      <c r="P1958" s="16">
        <v>96</v>
      </c>
      <c r="Q1958" s="16">
        <v>677</v>
      </c>
      <c r="R1958" s="16">
        <v>144</v>
      </c>
      <c r="S1958" s="14" t="s">
        <v>86</v>
      </c>
      <c r="T1958" s="16">
        <v>80073</v>
      </c>
      <c r="U1958" s="16">
        <v>0</v>
      </c>
      <c r="V1958" s="18">
        <v>52576189</v>
      </c>
      <c r="W1958" s="18">
        <v>2304938</v>
      </c>
      <c r="X1958" s="18">
        <v>1063206</v>
      </c>
      <c r="Y1958" s="18">
        <v>933</v>
      </c>
      <c r="Z1958" s="18">
        <v>0</v>
      </c>
      <c r="AA1958" s="18">
        <v>0</v>
      </c>
      <c r="AB1958" s="18">
        <v>797638</v>
      </c>
      <c r="AC1958" s="23">
        <v>0.35</v>
      </c>
      <c r="AD1958" s="14" t="str">
        <f>IF(E1958=113,"Linn","Iowa ex-Linn")</f>
        <v>Iowa ex-Linn</v>
      </c>
      <c r="AE1958" s="23">
        <f>IFERROR(AB1958/W1958,"N/M")</f>
        <v>0.3460561628989587</v>
      </c>
      <c r="AF1958" s="14" t="str">
        <f>B1958&amp;"|"&amp;TEXT(E1958,"000")&amp;"|"&amp;TEXT(M1958,"0.0000")</f>
        <v>2018|015|0.8500</v>
      </c>
      <c r="AG1958" s="22" t="str">
        <f>IF(AND(B1958&gt;=2015,B1958&lt;=2024,C1958=19,G1958=41,I1958=2,K1958="A",L1958="RBUP",M1958&gt;=0.5,M1958&lt;=0.85),"IN","OUT")</f>
        <v>IN</v>
      </c>
    </row>
    <row r="1959" spans="1:33">
      <c r="A1959" s="14" t="s">
        <v>188</v>
      </c>
      <c r="B1959" s="16">
        <v>2018</v>
      </c>
      <c r="C1959" s="16">
        <v>19</v>
      </c>
      <c r="D1959" s="14" t="s">
        <v>80</v>
      </c>
      <c r="E1959" s="16">
        <v>17</v>
      </c>
      <c r="F1959" s="14" t="s">
        <v>94</v>
      </c>
      <c r="G1959" s="16">
        <v>41</v>
      </c>
      <c r="H1959" s="14" t="s">
        <v>186</v>
      </c>
      <c r="I1959" s="16">
        <v>2</v>
      </c>
      <c r="J1959" s="14" t="s">
        <v>83</v>
      </c>
      <c r="K1959" s="14" t="s">
        <v>84</v>
      </c>
      <c r="L1959" s="14" t="s">
        <v>85</v>
      </c>
      <c r="M1959" s="23">
        <v>0.5</v>
      </c>
      <c r="N1959" s="16">
        <v>2</v>
      </c>
      <c r="O1959" s="16">
        <v>1</v>
      </c>
      <c r="P1959" s="16">
        <v>0</v>
      </c>
      <c r="Q1959" s="16">
        <v>4</v>
      </c>
      <c r="R1959" s="16">
        <v>0</v>
      </c>
      <c r="S1959" s="14" t="s">
        <v>86</v>
      </c>
      <c r="T1959" s="16">
        <v>338</v>
      </c>
      <c r="U1959" s="16">
        <v>0</v>
      </c>
      <c r="V1959" s="18">
        <v>136320</v>
      </c>
      <c r="W1959" s="18">
        <v>1012</v>
      </c>
      <c r="X1959" s="18">
        <v>678</v>
      </c>
      <c r="Y1959" s="18">
        <v>0</v>
      </c>
      <c r="Z1959" s="18">
        <v>0</v>
      </c>
      <c r="AA1959" s="18">
        <v>0</v>
      </c>
      <c r="AB1959" s="18">
        <v>0</v>
      </c>
      <c r="AC1959" s="23">
        <v>0</v>
      </c>
      <c r="AD1959" s="14" t="str">
        <f>IF(E1959=113,"Linn","Iowa ex-Linn")</f>
        <v>Iowa ex-Linn</v>
      </c>
      <c r="AE1959" s="23">
        <f>IFERROR(AB1959/W1959,"N/M")</f>
        <v>0.0</v>
      </c>
      <c r="AF1959" s="14" t="str">
        <f>B1959&amp;"|"&amp;TEXT(E1959,"000")&amp;"|"&amp;TEXT(M1959,"0.0000")</f>
        <v>2018|017|0.5000</v>
      </c>
      <c r="AG1959" s="22" t="str">
        <f>IF(AND(B1959&gt;=2015,B1959&lt;=2024,C1959=19,G1959=41,I1959=2,K1959="A",L1959="RBUP",M1959&gt;=0.5,M1959&lt;=0.85),"IN","OUT")</f>
        <v>IN</v>
      </c>
    </row>
    <row r="1960" spans="1:33">
      <c r="A1960" s="14" t="s">
        <v>188</v>
      </c>
      <c r="B1960" s="16">
        <v>2018</v>
      </c>
      <c r="C1960" s="16">
        <v>19</v>
      </c>
      <c r="D1960" s="14" t="s">
        <v>80</v>
      </c>
      <c r="E1960" s="16">
        <v>17</v>
      </c>
      <c r="F1960" s="14" t="s">
        <v>94</v>
      </c>
      <c r="G1960" s="16">
        <v>41</v>
      </c>
      <c r="H1960" s="14" t="s">
        <v>186</v>
      </c>
      <c r="I1960" s="16">
        <v>2</v>
      </c>
      <c r="J1960" s="14" t="s">
        <v>83</v>
      </c>
      <c r="K1960" s="14" t="s">
        <v>84</v>
      </c>
      <c r="L1960" s="14" t="s">
        <v>85</v>
      </c>
      <c r="M1960" s="23">
        <v>0.55</v>
      </c>
      <c r="N1960" s="16">
        <v>0</v>
      </c>
      <c r="O1960" s="16">
        <v>0</v>
      </c>
      <c r="P1960" s="16">
        <v>0</v>
      </c>
      <c r="Q1960" s="16">
        <v>0</v>
      </c>
      <c r="R1960" s="16">
        <v>0</v>
      </c>
      <c r="S1960" s="14" t="s">
        <v>86</v>
      </c>
      <c r="T1960" s="16">
        <v>0</v>
      </c>
      <c r="U1960" s="16">
        <v>0</v>
      </c>
      <c r="V1960" s="18">
        <v>0</v>
      </c>
      <c r="W1960" s="18">
        <v>0</v>
      </c>
      <c r="X1960" s="18">
        <v>0</v>
      </c>
      <c r="Y1960" s="18">
        <v>0</v>
      </c>
      <c r="Z1960" s="18">
        <v>0</v>
      </c>
      <c r="AA1960" s="18">
        <v>0</v>
      </c>
      <c r="AB1960" s="18">
        <v>0</v>
      </c>
      <c r="AC1960" s="23">
        <v>0</v>
      </c>
      <c r="AD1960" s="14" t="str">
        <f>IF(E1960=113,"Linn","Iowa ex-Linn")</f>
        <v>Iowa ex-Linn</v>
      </c>
      <c r="AE1960" s="23" t="str">
        <f>IFERROR(AB1960/W1960,"N/M")</f>
        <v>N/M</v>
      </c>
      <c r="AF1960" s="14" t="str">
        <f>B1960&amp;"|"&amp;TEXT(E1960,"000")&amp;"|"&amp;TEXT(M1960,"0.0000")</f>
        <v>2018|017|0.5500</v>
      </c>
      <c r="AG1960" s="22" t="str">
        <f>IF(AND(B1960&gt;=2015,B1960&lt;=2024,C1960=19,G1960=41,I1960=2,K1960="A",L1960="RBUP",M1960&gt;=0.5,M1960&lt;=0.85),"IN","OUT")</f>
        <v>IN</v>
      </c>
    </row>
    <row r="1961" spans="1:33">
      <c r="A1961" s="14" t="s">
        <v>188</v>
      </c>
      <c r="B1961" s="16">
        <v>2018</v>
      </c>
      <c r="C1961" s="16">
        <v>19</v>
      </c>
      <c r="D1961" s="14" t="s">
        <v>80</v>
      </c>
      <c r="E1961" s="16">
        <v>17</v>
      </c>
      <c r="F1961" s="14" t="s">
        <v>94</v>
      </c>
      <c r="G1961" s="16">
        <v>41</v>
      </c>
      <c r="H1961" s="14" t="s">
        <v>186</v>
      </c>
      <c r="I1961" s="16">
        <v>2</v>
      </c>
      <c r="J1961" s="14" t="s">
        <v>83</v>
      </c>
      <c r="K1961" s="14" t="s">
        <v>84</v>
      </c>
      <c r="L1961" s="14" t="s">
        <v>85</v>
      </c>
      <c r="M1961" s="23">
        <v>0.65</v>
      </c>
      <c r="N1961" s="16">
        <v>1</v>
      </c>
      <c r="O1961" s="16">
        <v>0</v>
      </c>
      <c r="P1961" s="16">
        <v>0</v>
      </c>
      <c r="Q1961" s="16">
        <v>1</v>
      </c>
      <c r="R1961" s="16">
        <v>0</v>
      </c>
      <c r="S1961" s="14" t="s">
        <v>86</v>
      </c>
      <c r="T1961" s="16">
        <v>28</v>
      </c>
      <c r="U1961" s="16">
        <v>0</v>
      </c>
      <c r="V1961" s="18">
        <v>9985</v>
      </c>
      <c r="W1961" s="18">
        <v>1275</v>
      </c>
      <c r="X1961" s="18">
        <v>752</v>
      </c>
      <c r="Y1961" s="18">
        <v>0</v>
      </c>
      <c r="Z1961" s="18">
        <v>0</v>
      </c>
      <c r="AA1961" s="18">
        <v>0</v>
      </c>
      <c r="AB1961" s="18">
        <v>0</v>
      </c>
      <c r="AC1961" s="23">
        <v>0</v>
      </c>
      <c r="AD1961" s="14" t="str">
        <f>IF(E1961=113,"Linn","Iowa ex-Linn")</f>
        <v>Iowa ex-Linn</v>
      </c>
      <c r="AE1961" s="23">
        <f>IFERROR(AB1961/W1961,"N/M")</f>
        <v>0.0</v>
      </c>
      <c r="AF1961" s="14" t="str">
        <f>B1961&amp;"|"&amp;TEXT(E1961,"000")&amp;"|"&amp;TEXT(M1961,"0.0000")</f>
        <v>2018|017|0.6500</v>
      </c>
      <c r="AG1961" s="22" t="str">
        <f>IF(AND(B1961&gt;=2015,B1961&lt;=2024,C1961=19,G1961=41,I1961=2,K1961="A",L1961="RBUP",M1961&gt;=0.5,M1961&lt;=0.85),"IN","OUT")</f>
        <v>IN</v>
      </c>
    </row>
    <row r="1962" spans="1:33">
      <c r="A1962" s="14" t="s">
        <v>188</v>
      </c>
      <c r="B1962" s="16">
        <v>2018</v>
      </c>
      <c r="C1962" s="16">
        <v>19</v>
      </c>
      <c r="D1962" s="14" t="s">
        <v>80</v>
      </c>
      <c r="E1962" s="16">
        <v>17</v>
      </c>
      <c r="F1962" s="14" t="s">
        <v>94</v>
      </c>
      <c r="G1962" s="16">
        <v>41</v>
      </c>
      <c r="H1962" s="14" t="s">
        <v>186</v>
      </c>
      <c r="I1962" s="16">
        <v>2</v>
      </c>
      <c r="J1962" s="14" t="s">
        <v>83</v>
      </c>
      <c r="K1962" s="14" t="s">
        <v>84</v>
      </c>
      <c r="L1962" s="14" t="s">
        <v>85</v>
      </c>
      <c r="M1962" s="23">
        <v>0.7</v>
      </c>
      <c r="N1962" s="16">
        <v>17</v>
      </c>
      <c r="O1962" s="16">
        <v>15</v>
      </c>
      <c r="P1962" s="16">
        <v>0</v>
      </c>
      <c r="Q1962" s="16">
        <v>16</v>
      </c>
      <c r="R1962" s="16">
        <v>0</v>
      </c>
      <c r="S1962" s="14" t="s">
        <v>86</v>
      </c>
      <c r="T1962" s="16">
        <v>1718</v>
      </c>
      <c r="U1962" s="16">
        <v>0</v>
      </c>
      <c r="V1962" s="18">
        <v>949294</v>
      </c>
      <c r="W1962" s="18">
        <v>16788</v>
      </c>
      <c r="X1962" s="18">
        <v>11989</v>
      </c>
      <c r="Y1962" s="18">
        <v>0</v>
      </c>
      <c r="Z1962" s="18">
        <v>0</v>
      </c>
      <c r="AA1962" s="18">
        <v>0</v>
      </c>
      <c r="AB1962" s="18">
        <v>0</v>
      </c>
      <c r="AC1962" s="23">
        <v>0</v>
      </c>
      <c r="AD1962" s="14" t="str">
        <f>IF(E1962=113,"Linn","Iowa ex-Linn")</f>
        <v>Iowa ex-Linn</v>
      </c>
      <c r="AE1962" s="23">
        <f>IFERROR(AB1962/W1962,"N/M")</f>
        <v>0.0</v>
      </c>
      <c r="AF1962" s="14" t="str">
        <f>B1962&amp;"|"&amp;TEXT(E1962,"000")&amp;"|"&amp;TEXT(M1962,"0.0000")</f>
        <v>2018|017|0.7000</v>
      </c>
      <c r="AG1962" s="22" t="str">
        <f>IF(AND(B1962&gt;=2015,B1962&lt;=2024,C1962=19,G1962=41,I1962=2,K1962="A",L1962="RBUP",M1962&gt;=0.5,M1962&lt;=0.85),"IN","OUT")</f>
        <v>IN</v>
      </c>
    </row>
    <row r="1963" spans="1:33">
      <c r="A1963" s="14" t="s">
        <v>188</v>
      </c>
      <c r="B1963" s="16">
        <v>2018</v>
      </c>
      <c r="C1963" s="16">
        <v>19</v>
      </c>
      <c r="D1963" s="14" t="s">
        <v>80</v>
      </c>
      <c r="E1963" s="16">
        <v>17</v>
      </c>
      <c r="F1963" s="14" t="s">
        <v>94</v>
      </c>
      <c r="G1963" s="16">
        <v>41</v>
      </c>
      <c r="H1963" s="14" t="s">
        <v>186</v>
      </c>
      <c r="I1963" s="16">
        <v>2</v>
      </c>
      <c r="J1963" s="14" t="s">
        <v>83</v>
      </c>
      <c r="K1963" s="14" t="s">
        <v>84</v>
      </c>
      <c r="L1963" s="14" t="s">
        <v>85</v>
      </c>
      <c r="M1963" s="23">
        <v>0.75</v>
      </c>
      <c r="N1963" s="16">
        <v>64</v>
      </c>
      <c r="O1963" s="16">
        <v>57</v>
      </c>
      <c r="P1963" s="16">
        <v>3</v>
      </c>
      <c r="Q1963" s="16">
        <v>63</v>
      </c>
      <c r="R1963" s="16">
        <v>5</v>
      </c>
      <c r="S1963" s="14" t="s">
        <v>86</v>
      </c>
      <c r="T1963" s="16">
        <v>4629</v>
      </c>
      <c r="U1963" s="16">
        <v>0</v>
      </c>
      <c r="V1963" s="18">
        <v>2705271</v>
      </c>
      <c r="W1963" s="18">
        <v>72888</v>
      </c>
      <c r="X1963" s="18">
        <v>48414</v>
      </c>
      <c r="Y1963" s="18">
        <v>0</v>
      </c>
      <c r="Z1963" s="18">
        <v>0</v>
      </c>
      <c r="AA1963" s="18">
        <v>0</v>
      </c>
      <c r="AB1963" s="18">
        <v>10447</v>
      </c>
      <c r="AC1963" s="23">
        <v>0.14</v>
      </c>
      <c r="AD1963" s="14" t="str">
        <f>IF(E1963=113,"Linn","Iowa ex-Linn")</f>
        <v>Iowa ex-Linn</v>
      </c>
      <c r="AE1963" s="23">
        <f>IFERROR(AB1963/W1963,"N/M")</f>
        <v>0.143329491823071</v>
      </c>
      <c r="AF1963" s="14" t="str">
        <f>B1963&amp;"|"&amp;TEXT(E1963,"000")&amp;"|"&amp;TEXT(M1963,"0.0000")</f>
        <v>2018|017|0.7500</v>
      </c>
      <c r="AG1963" s="22" t="str">
        <f>IF(AND(B1963&gt;=2015,B1963&lt;=2024,C1963=19,G1963=41,I1963=2,K1963="A",L1963="RBUP",M1963&gt;=0.5,M1963&lt;=0.85),"IN","OUT")</f>
        <v>IN</v>
      </c>
    </row>
    <row r="1964" spans="1:33">
      <c r="A1964" s="14" t="s">
        <v>188</v>
      </c>
      <c r="B1964" s="16">
        <v>2018</v>
      </c>
      <c r="C1964" s="16">
        <v>19</v>
      </c>
      <c r="D1964" s="14" t="s">
        <v>80</v>
      </c>
      <c r="E1964" s="16">
        <v>17</v>
      </c>
      <c r="F1964" s="14" t="s">
        <v>94</v>
      </c>
      <c r="G1964" s="16">
        <v>41</v>
      </c>
      <c r="H1964" s="14" t="s">
        <v>186</v>
      </c>
      <c r="I1964" s="16">
        <v>2</v>
      </c>
      <c r="J1964" s="14" t="s">
        <v>83</v>
      </c>
      <c r="K1964" s="14" t="s">
        <v>84</v>
      </c>
      <c r="L1964" s="14" t="s">
        <v>85</v>
      </c>
      <c r="M1964" s="23">
        <v>0.8</v>
      </c>
      <c r="N1964" s="16">
        <v>285</v>
      </c>
      <c r="O1964" s="16">
        <v>252</v>
      </c>
      <c r="P1964" s="16">
        <v>9</v>
      </c>
      <c r="Q1964" s="16">
        <v>297</v>
      </c>
      <c r="R1964" s="16">
        <v>7</v>
      </c>
      <c r="S1964" s="14" t="s">
        <v>86</v>
      </c>
      <c r="T1964" s="16">
        <v>39081</v>
      </c>
      <c r="U1964" s="16">
        <v>0</v>
      </c>
      <c r="V1964" s="18">
        <v>24495802</v>
      </c>
      <c r="W1964" s="18">
        <v>872697</v>
      </c>
      <c r="X1964" s="18">
        <v>540353</v>
      </c>
      <c r="Y1964" s="18">
        <v>774</v>
      </c>
      <c r="Z1964" s="18">
        <v>0</v>
      </c>
      <c r="AA1964" s="18">
        <v>0</v>
      </c>
      <c r="AB1964" s="18">
        <v>62623</v>
      </c>
      <c r="AC1964" s="23">
        <v>0.07000000000000001</v>
      </c>
      <c r="AD1964" s="14" t="str">
        <f>IF(E1964=113,"Linn","Iowa ex-Linn")</f>
        <v>Iowa ex-Linn</v>
      </c>
      <c r="AE1964" s="23">
        <f>IFERROR(AB1964/W1964,"N/M")</f>
        <v>0.0717580099393031</v>
      </c>
      <c r="AF1964" s="14" t="str">
        <f>B1964&amp;"|"&amp;TEXT(E1964,"000")&amp;"|"&amp;TEXT(M1964,"0.0000")</f>
        <v>2018|017|0.8000</v>
      </c>
      <c r="AG1964" s="22" t="str">
        <f>IF(AND(B1964&gt;=2015,B1964&lt;=2024,C1964=19,G1964=41,I1964=2,K1964="A",L1964="RBUP",M1964&gt;=0.5,M1964&lt;=0.85),"IN","OUT")</f>
        <v>IN</v>
      </c>
    </row>
    <row r="1965" spans="1:33">
      <c r="A1965" s="14" t="s">
        <v>188</v>
      </c>
      <c r="B1965" s="16">
        <v>2018</v>
      </c>
      <c r="C1965" s="16">
        <v>19</v>
      </c>
      <c r="D1965" s="14" t="s">
        <v>80</v>
      </c>
      <c r="E1965" s="16">
        <v>17</v>
      </c>
      <c r="F1965" s="14" t="s">
        <v>94</v>
      </c>
      <c r="G1965" s="16">
        <v>41</v>
      </c>
      <c r="H1965" s="14" t="s">
        <v>186</v>
      </c>
      <c r="I1965" s="16">
        <v>2</v>
      </c>
      <c r="J1965" s="14" t="s">
        <v>83</v>
      </c>
      <c r="K1965" s="14" t="s">
        <v>84</v>
      </c>
      <c r="L1965" s="14" t="s">
        <v>85</v>
      </c>
      <c r="M1965" s="23">
        <v>0.85</v>
      </c>
      <c r="N1965" s="16">
        <v>326</v>
      </c>
      <c r="O1965" s="16">
        <v>280</v>
      </c>
      <c r="P1965" s="16">
        <v>22</v>
      </c>
      <c r="Q1965" s="16">
        <v>420</v>
      </c>
      <c r="R1965" s="16">
        <v>25</v>
      </c>
      <c r="S1965" s="14" t="s">
        <v>86</v>
      </c>
      <c r="T1965" s="16">
        <v>65889</v>
      </c>
      <c r="U1965" s="16">
        <v>0</v>
      </c>
      <c r="V1965" s="18">
        <v>44391310</v>
      </c>
      <c r="W1965" s="18">
        <v>2070439</v>
      </c>
      <c r="X1965" s="18">
        <v>1011025</v>
      </c>
      <c r="Y1965" s="18">
        <v>7562</v>
      </c>
      <c r="Z1965" s="18">
        <v>0</v>
      </c>
      <c r="AA1965" s="18">
        <v>0</v>
      </c>
      <c r="AB1965" s="18">
        <v>162454</v>
      </c>
      <c r="AC1965" s="23">
        <v>0.08</v>
      </c>
      <c r="AD1965" s="14" t="str">
        <f>IF(E1965=113,"Linn","Iowa ex-Linn")</f>
        <v>Iowa ex-Linn</v>
      </c>
      <c r="AE1965" s="23">
        <f>IFERROR(AB1965/W1965,"N/M")</f>
        <v>0.07846355289868477</v>
      </c>
      <c r="AF1965" s="14" t="str">
        <f>B1965&amp;"|"&amp;TEXT(E1965,"000")&amp;"|"&amp;TEXT(M1965,"0.0000")</f>
        <v>2018|017|0.8500</v>
      </c>
      <c r="AG1965" s="22" t="str">
        <f>IF(AND(B1965&gt;=2015,B1965&lt;=2024,C1965=19,G1965=41,I1965=2,K1965="A",L1965="RBUP",M1965&gt;=0.5,M1965&lt;=0.85),"IN","OUT")</f>
        <v>IN</v>
      </c>
    </row>
    <row r="1966" spans="1:33">
      <c r="A1966" s="14" t="s">
        <v>188</v>
      </c>
      <c r="B1966" s="16">
        <v>2018</v>
      </c>
      <c r="C1966" s="16">
        <v>19</v>
      </c>
      <c r="D1966" s="14" t="s">
        <v>80</v>
      </c>
      <c r="E1966" s="16">
        <v>19</v>
      </c>
      <c r="F1966" s="14" t="s">
        <v>95</v>
      </c>
      <c r="G1966" s="16">
        <v>41</v>
      </c>
      <c r="H1966" s="14" t="s">
        <v>186</v>
      </c>
      <c r="I1966" s="16">
        <v>2</v>
      </c>
      <c r="J1966" s="14" t="s">
        <v>83</v>
      </c>
      <c r="K1966" s="14" t="s">
        <v>84</v>
      </c>
      <c r="L1966" s="14" t="s">
        <v>85</v>
      </c>
      <c r="M1966" s="23">
        <v>0.5</v>
      </c>
      <c r="N1966" s="16">
        <v>0</v>
      </c>
      <c r="O1966" s="16">
        <v>0</v>
      </c>
      <c r="P1966" s="16">
        <v>0</v>
      </c>
      <c r="Q1966" s="16">
        <v>1</v>
      </c>
      <c r="R1966" s="16">
        <v>0</v>
      </c>
      <c r="S1966" s="14" t="s">
        <v>86</v>
      </c>
      <c r="T1966" s="16">
        <v>27</v>
      </c>
      <c r="U1966" s="16">
        <v>0</v>
      </c>
      <c r="V1966" s="18">
        <v>7853</v>
      </c>
      <c r="W1966" s="18">
        <v>509</v>
      </c>
      <c r="X1966" s="18">
        <v>341</v>
      </c>
      <c r="Y1966" s="18">
        <v>0</v>
      </c>
      <c r="Z1966" s="18">
        <v>0</v>
      </c>
      <c r="AA1966" s="18">
        <v>0</v>
      </c>
      <c r="AB1966" s="18">
        <v>0</v>
      </c>
      <c r="AC1966" s="23">
        <v>0</v>
      </c>
      <c r="AD1966" s="14" t="str">
        <f>IF(E1966=113,"Linn","Iowa ex-Linn")</f>
        <v>Iowa ex-Linn</v>
      </c>
      <c r="AE1966" s="23">
        <f>IFERROR(AB1966/W1966,"N/M")</f>
        <v>0.0</v>
      </c>
      <c r="AF1966" s="14" t="str">
        <f>B1966&amp;"|"&amp;TEXT(E1966,"000")&amp;"|"&amp;TEXT(M1966,"0.0000")</f>
        <v>2018|019|0.5000</v>
      </c>
      <c r="AG1966" s="22" t="str">
        <f>IF(AND(B1966&gt;=2015,B1966&lt;=2024,C1966=19,G1966=41,I1966=2,K1966="A",L1966="RBUP",M1966&gt;=0.5,M1966&lt;=0.85),"IN","OUT")</f>
        <v>IN</v>
      </c>
    </row>
    <row r="1967" spans="1:33">
      <c r="A1967" s="14" t="s">
        <v>188</v>
      </c>
      <c r="B1967" s="16">
        <v>2018</v>
      </c>
      <c r="C1967" s="16">
        <v>19</v>
      </c>
      <c r="D1967" s="14" t="s">
        <v>80</v>
      </c>
      <c r="E1967" s="16">
        <v>19</v>
      </c>
      <c r="F1967" s="14" t="s">
        <v>95</v>
      </c>
      <c r="G1967" s="16">
        <v>41</v>
      </c>
      <c r="H1967" s="14" t="s">
        <v>186</v>
      </c>
      <c r="I1967" s="16">
        <v>2</v>
      </c>
      <c r="J1967" s="14" t="s">
        <v>83</v>
      </c>
      <c r="K1967" s="14" t="s">
        <v>84</v>
      </c>
      <c r="L1967" s="14" t="s">
        <v>85</v>
      </c>
      <c r="M1967" s="23">
        <v>0.55</v>
      </c>
      <c r="N1967" s="16">
        <v>0</v>
      </c>
      <c r="O1967" s="16">
        <v>0</v>
      </c>
      <c r="P1967" s="16">
        <v>0</v>
      </c>
      <c r="Q1967" s="16">
        <v>1</v>
      </c>
      <c r="R1967" s="16">
        <v>0</v>
      </c>
      <c r="S1967" s="14" t="s">
        <v>86</v>
      </c>
      <c r="T1967" s="16">
        <v>8</v>
      </c>
      <c r="U1967" s="16">
        <v>0</v>
      </c>
      <c r="V1967" s="18">
        <v>3346</v>
      </c>
      <c r="W1967" s="18">
        <v>246</v>
      </c>
      <c r="X1967" s="18">
        <v>157</v>
      </c>
      <c r="Y1967" s="18">
        <v>0</v>
      </c>
      <c r="Z1967" s="18">
        <v>0</v>
      </c>
      <c r="AA1967" s="18">
        <v>0</v>
      </c>
      <c r="AB1967" s="18">
        <v>0</v>
      </c>
      <c r="AC1967" s="23">
        <v>0</v>
      </c>
      <c r="AD1967" s="14" t="str">
        <f>IF(E1967=113,"Linn","Iowa ex-Linn")</f>
        <v>Iowa ex-Linn</v>
      </c>
      <c r="AE1967" s="23">
        <f>IFERROR(AB1967/W1967,"N/M")</f>
        <v>0.0</v>
      </c>
      <c r="AF1967" s="14" t="str">
        <f>B1967&amp;"|"&amp;TEXT(E1967,"000")&amp;"|"&amp;TEXT(M1967,"0.0000")</f>
        <v>2018|019|0.5500</v>
      </c>
      <c r="AG1967" s="22" t="str">
        <f>IF(AND(B1967&gt;=2015,B1967&lt;=2024,C1967=19,G1967=41,I1967=2,K1967="A",L1967="RBUP",M1967&gt;=0.5,M1967&lt;=0.85),"IN","OUT")</f>
        <v>IN</v>
      </c>
    </row>
    <row r="1968" spans="1:33">
      <c r="A1968" s="14" t="s">
        <v>188</v>
      </c>
      <c r="B1968" s="16">
        <v>2018</v>
      </c>
      <c r="C1968" s="16">
        <v>19</v>
      </c>
      <c r="D1968" s="14" t="s">
        <v>80</v>
      </c>
      <c r="E1968" s="16">
        <v>19</v>
      </c>
      <c r="F1968" s="14" t="s">
        <v>95</v>
      </c>
      <c r="G1968" s="16">
        <v>41</v>
      </c>
      <c r="H1968" s="14" t="s">
        <v>186</v>
      </c>
      <c r="I1968" s="16">
        <v>2</v>
      </c>
      <c r="J1968" s="14" t="s">
        <v>83</v>
      </c>
      <c r="K1968" s="14" t="s">
        <v>84</v>
      </c>
      <c r="L1968" s="14" t="s">
        <v>85</v>
      </c>
      <c r="M1968" s="23">
        <v>0.6</v>
      </c>
      <c r="N1968" s="16">
        <v>2</v>
      </c>
      <c r="O1968" s="16">
        <v>0</v>
      </c>
      <c r="P1968" s="16">
        <v>0</v>
      </c>
      <c r="Q1968" s="16">
        <v>0</v>
      </c>
      <c r="R1968" s="16">
        <v>0</v>
      </c>
      <c r="S1968" s="14" t="s">
        <v>86</v>
      </c>
      <c r="T1968" s="16">
        <v>0</v>
      </c>
      <c r="U1968" s="16">
        <v>0</v>
      </c>
      <c r="V1968" s="18">
        <v>0</v>
      </c>
      <c r="W1968" s="18">
        <v>0</v>
      </c>
      <c r="X1968" s="18">
        <v>0</v>
      </c>
      <c r="Y1968" s="18">
        <v>0</v>
      </c>
      <c r="Z1968" s="18">
        <v>0</v>
      </c>
      <c r="AA1968" s="18">
        <v>0</v>
      </c>
      <c r="AB1968" s="18">
        <v>0</v>
      </c>
      <c r="AC1968" s="23">
        <v>0</v>
      </c>
      <c r="AD1968" s="14" t="str">
        <f>IF(E1968=113,"Linn","Iowa ex-Linn")</f>
        <v>Iowa ex-Linn</v>
      </c>
      <c r="AE1968" s="23" t="str">
        <f>IFERROR(AB1968/W1968,"N/M")</f>
        <v>N/M</v>
      </c>
      <c r="AF1968" s="14" t="str">
        <f>B1968&amp;"|"&amp;TEXT(E1968,"000")&amp;"|"&amp;TEXT(M1968,"0.0000")</f>
        <v>2018|019|0.6000</v>
      </c>
      <c r="AG1968" s="22" t="str">
        <f>IF(AND(B1968&gt;=2015,B1968&lt;=2024,C1968=19,G1968=41,I1968=2,K1968="A",L1968="RBUP",M1968&gt;=0.5,M1968&lt;=0.85),"IN","OUT")</f>
        <v>IN</v>
      </c>
    </row>
    <row r="1969" spans="1:33">
      <c r="A1969" s="14" t="s">
        <v>188</v>
      </c>
      <c r="B1969" s="16">
        <v>2018</v>
      </c>
      <c r="C1969" s="16">
        <v>19</v>
      </c>
      <c r="D1969" s="14" t="s">
        <v>80</v>
      </c>
      <c r="E1969" s="16">
        <v>19</v>
      </c>
      <c r="F1969" s="14" t="s">
        <v>95</v>
      </c>
      <c r="G1969" s="16">
        <v>41</v>
      </c>
      <c r="H1969" s="14" t="s">
        <v>186</v>
      </c>
      <c r="I1969" s="16">
        <v>2</v>
      </c>
      <c r="J1969" s="14" t="s">
        <v>83</v>
      </c>
      <c r="K1969" s="14" t="s">
        <v>84</v>
      </c>
      <c r="L1969" s="14" t="s">
        <v>85</v>
      </c>
      <c r="M1969" s="23">
        <v>0.65</v>
      </c>
      <c r="N1969" s="16">
        <v>2</v>
      </c>
      <c r="O1969" s="16">
        <v>2</v>
      </c>
      <c r="P1969" s="16">
        <v>0</v>
      </c>
      <c r="Q1969" s="16">
        <v>2</v>
      </c>
      <c r="R1969" s="16">
        <v>0</v>
      </c>
      <c r="S1969" s="14" t="s">
        <v>86</v>
      </c>
      <c r="T1969" s="16">
        <v>196</v>
      </c>
      <c r="U1969" s="16">
        <v>0</v>
      </c>
      <c r="V1969" s="18">
        <v>95589</v>
      </c>
      <c r="W1969" s="18">
        <v>1320</v>
      </c>
      <c r="X1969" s="18">
        <v>779</v>
      </c>
      <c r="Y1969" s="18">
        <v>0</v>
      </c>
      <c r="Z1969" s="18">
        <v>0</v>
      </c>
      <c r="AA1969" s="18">
        <v>0</v>
      </c>
      <c r="AB1969" s="18">
        <v>0</v>
      </c>
      <c r="AC1969" s="23">
        <v>0</v>
      </c>
      <c r="AD1969" s="14" t="str">
        <f>IF(E1969=113,"Linn","Iowa ex-Linn")</f>
        <v>Iowa ex-Linn</v>
      </c>
      <c r="AE1969" s="23">
        <f>IFERROR(AB1969/W1969,"N/M")</f>
        <v>0.0</v>
      </c>
      <c r="AF1969" s="14" t="str">
        <f>B1969&amp;"|"&amp;TEXT(E1969,"000")&amp;"|"&amp;TEXT(M1969,"0.0000")</f>
        <v>2018|019|0.6500</v>
      </c>
      <c r="AG1969" s="22" t="str">
        <f>IF(AND(B1969&gt;=2015,B1969&lt;=2024,C1969=19,G1969=41,I1969=2,K1969="A",L1969="RBUP",M1969&gt;=0.5,M1969&lt;=0.85),"IN","OUT")</f>
        <v>IN</v>
      </c>
    </row>
    <row r="1970" spans="1:33">
      <c r="A1970" s="14" t="s">
        <v>188</v>
      </c>
      <c r="B1970" s="16">
        <v>2018</v>
      </c>
      <c r="C1970" s="16">
        <v>19</v>
      </c>
      <c r="D1970" s="14" t="s">
        <v>80</v>
      </c>
      <c r="E1970" s="16">
        <v>19</v>
      </c>
      <c r="F1970" s="14" t="s">
        <v>95</v>
      </c>
      <c r="G1970" s="16">
        <v>41</v>
      </c>
      <c r="H1970" s="14" t="s">
        <v>186</v>
      </c>
      <c r="I1970" s="16">
        <v>2</v>
      </c>
      <c r="J1970" s="14" t="s">
        <v>83</v>
      </c>
      <c r="K1970" s="14" t="s">
        <v>84</v>
      </c>
      <c r="L1970" s="14" t="s">
        <v>85</v>
      </c>
      <c r="M1970" s="23">
        <v>0.7</v>
      </c>
      <c r="N1970" s="16">
        <v>19</v>
      </c>
      <c r="O1970" s="16">
        <v>14</v>
      </c>
      <c r="P1970" s="16">
        <v>2</v>
      </c>
      <c r="Q1970" s="16">
        <v>21</v>
      </c>
      <c r="R1970" s="16">
        <v>2</v>
      </c>
      <c r="S1970" s="14" t="s">
        <v>86</v>
      </c>
      <c r="T1970" s="16">
        <v>1427</v>
      </c>
      <c r="U1970" s="16">
        <v>0</v>
      </c>
      <c r="V1970" s="18">
        <v>700354</v>
      </c>
      <c r="W1970" s="18">
        <v>25566</v>
      </c>
      <c r="X1970" s="18">
        <v>16684</v>
      </c>
      <c r="Y1970" s="18">
        <v>130</v>
      </c>
      <c r="Z1970" s="18">
        <v>0</v>
      </c>
      <c r="AA1970" s="18">
        <v>0</v>
      </c>
      <c r="AB1970" s="18">
        <v>4687</v>
      </c>
      <c r="AC1970" s="23">
        <v>0.18</v>
      </c>
      <c r="AD1970" s="14" t="str">
        <f>IF(E1970=113,"Linn","Iowa ex-Linn")</f>
        <v>Iowa ex-Linn</v>
      </c>
      <c r="AE1970" s="23">
        <f>IFERROR(AB1970/W1970,"N/M")</f>
        <v>0.1833294218884456</v>
      </c>
      <c r="AF1970" s="14" t="str">
        <f>B1970&amp;"|"&amp;TEXT(E1970,"000")&amp;"|"&amp;TEXT(M1970,"0.0000")</f>
        <v>2018|019|0.7000</v>
      </c>
      <c r="AG1970" s="22" t="str">
        <f>IF(AND(B1970&gt;=2015,B1970&lt;=2024,C1970=19,G1970=41,I1970=2,K1970="A",L1970="RBUP",M1970&gt;=0.5,M1970&lt;=0.85),"IN","OUT")</f>
        <v>IN</v>
      </c>
    </row>
    <row r="1971" spans="1:33">
      <c r="A1971" s="14" t="s">
        <v>188</v>
      </c>
      <c r="B1971" s="16">
        <v>2018</v>
      </c>
      <c r="C1971" s="16">
        <v>19</v>
      </c>
      <c r="D1971" s="14" t="s">
        <v>80</v>
      </c>
      <c r="E1971" s="16">
        <v>19</v>
      </c>
      <c r="F1971" s="14" t="s">
        <v>95</v>
      </c>
      <c r="G1971" s="16">
        <v>41</v>
      </c>
      <c r="H1971" s="14" t="s">
        <v>186</v>
      </c>
      <c r="I1971" s="16">
        <v>2</v>
      </c>
      <c r="J1971" s="14" t="s">
        <v>83</v>
      </c>
      <c r="K1971" s="14" t="s">
        <v>84</v>
      </c>
      <c r="L1971" s="14" t="s">
        <v>85</v>
      </c>
      <c r="M1971" s="23">
        <v>0.75</v>
      </c>
      <c r="N1971" s="16">
        <v>72</v>
      </c>
      <c r="O1971" s="16">
        <v>56</v>
      </c>
      <c r="P1971" s="16">
        <v>1</v>
      </c>
      <c r="Q1971" s="16">
        <v>62</v>
      </c>
      <c r="R1971" s="16">
        <v>3</v>
      </c>
      <c r="S1971" s="14" t="s">
        <v>86</v>
      </c>
      <c r="T1971" s="16">
        <v>10023</v>
      </c>
      <c r="U1971" s="16">
        <v>0</v>
      </c>
      <c r="V1971" s="18">
        <v>5712683</v>
      </c>
      <c r="W1971" s="18">
        <v>161825</v>
      </c>
      <c r="X1971" s="18">
        <v>115041</v>
      </c>
      <c r="Y1971" s="18">
        <v>379</v>
      </c>
      <c r="Z1971" s="18">
        <v>0</v>
      </c>
      <c r="AA1971" s="18">
        <v>0</v>
      </c>
      <c r="AB1971" s="18">
        <v>6032</v>
      </c>
      <c r="AC1971" s="23">
        <v>0.04</v>
      </c>
      <c r="AD1971" s="14" t="str">
        <f>IF(E1971=113,"Linn","Iowa ex-Linn")</f>
        <v>Iowa ex-Linn</v>
      </c>
      <c r="AE1971" s="23">
        <f>IFERROR(AB1971/W1971,"N/M")</f>
        <v>0.03727483392553685</v>
      </c>
      <c r="AF1971" s="14" t="str">
        <f>B1971&amp;"|"&amp;TEXT(E1971,"000")&amp;"|"&amp;TEXT(M1971,"0.0000")</f>
        <v>2018|019|0.7500</v>
      </c>
      <c r="AG1971" s="22" t="str">
        <f>IF(AND(B1971&gt;=2015,B1971&lt;=2024,C1971=19,G1971=41,I1971=2,K1971="A",L1971="RBUP",M1971&gt;=0.5,M1971&lt;=0.85),"IN","OUT")</f>
        <v>IN</v>
      </c>
    </row>
    <row r="1972" spans="1:33">
      <c r="A1972" s="14" t="s">
        <v>188</v>
      </c>
      <c r="B1972" s="16">
        <v>2018</v>
      </c>
      <c r="C1972" s="16">
        <v>19</v>
      </c>
      <c r="D1972" s="14" t="s">
        <v>80</v>
      </c>
      <c r="E1972" s="16">
        <v>19</v>
      </c>
      <c r="F1972" s="14" t="s">
        <v>95</v>
      </c>
      <c r="G1972" s="16">
        <v>41</v>
      </c>
      <c r="H1972" s="14" t="s">
        <v>186</v>
      </c>
      <c r="I1972" s="16">
        <v>2</v>
      </c>
      <c r="J1972" s="14" t="s">
        <v>83</v>
      </c>
      <c r="K1972" s="14" t="s">
        <v>84</v>
      </c>
      <c r="L1972" s="14" t="s">
        <v>85</v>
      </c>
      <c r="M1972" s="23">
        <v>0.8</v>
      </c>
      <c r="N1972" s="16">
        <v>301</v>
      </c>
      <c r="O1972" s="16">
        <v>266</v>
      </c>
      <c r="P1972" s="16">
        <v>5</v>
      </c>
      <c r="Q1972" s="16">
        <v>298</v>
      </c>
      <c r="R1972" s="16">
        <v>8</v>
      </c>
      <c r="S1972" s="14" t="s">
        <v>86</v>
      </c>
      <c r="T1972" s="16">
        <v>74805</v>
      </c>
      <c r="U1972" s="16">
        <v>0</v>
      </c>
      <c r="V1972" s="18">
        <v>46485090</v>
      </c>
      <c r="W1972" s="18">
        <v>1700441</v>
      </c>
      <c r="X1972" s="18">
        <v>1105885</v>
      </c>
      <c r="Y1972" s="18">
        <v>6141</v>
      </c>
      <c r="Z1972" s="18">
        <v>0</v>
      </c>
      <c r="AA1972" s="18">
        <v>0</v>
      </c>
      <c r="AB1972" s="18">
        <v>45128</v>
      </c>
      <c r="AC1972" s="23">
        <v>0.03</v>
      </c>
      <c r="AD1972" s="14" t="str">
        <f>IF(E1972=113,"Linn","Iowa ex-Linn")</f>
        <v>Iowa ex-Linn</v>
      </c>
      <c r="AE1972" s="23">
        <f>IFERROR(AB1972/W1972,"N/M")</f>
        <v>0.02653899782468195</v>
      </c>
      <c r="AF1972" s="14" t="str">
        <f>B1972&amp;"|"&amp;TEXT(E1972,"000")&amp;"|"&amp;TEXT(M1972,"0.0000")</f>
        <v>2018|019|0.8000</v>
      </c>
      <c r="AG1972" s="22" t="str">
        <f>IF(AND(B1972&gt;=2015,B1972&lt;=2024,C1972=19,G1972=41,I1972=2,K1972="A",L1972="RBUP",M1972&gt;=0.5,M1972&lt;=0.85),"IN","OUT")</f>
        <v>IN</v>
      </c>
    </row>
    <row r="1973" spans="1:33">
      <c r="A1973" s="14" t="s">
        <v>188</v>
      </c>
      <c r="B1973" s="16">
        <v>2018</v>
      </c>
      <c r="C1973" s="16">
        <v>19</v>
      </c>
      <c r="D1973" s="14" t="s">
        <v>80</v>
      </c>
      <c r="E1973" s="16">
        <v>19</v>
      </c>
      <c r="F1973" s="14" t="s">
        <v>95</v>
      </c>
      <c r="G1973" s="16">
        <v>41</v>
      </c>
      <c r="H1973" s="14" t="s">
        <v>186</v>
      </c>
      <c r="I1973" s="16">
        <v>2</v>
      </c>
      <c r="J1973" s="14" t="s">
        <v>83</v>
      </c>
      <c r="K1973" s="14" t="s">
        <v>84</v>
      </c>
      <c r="L1973" s="14" t="s">
        <v>85</v>
      </c>
      <c r="M1973" s="23">
        <v>0.85</v>
      </c>
      <c r="N1973" s="16">
        <v>393</v>
      </c>
      <c r="O1973" s="16">
        <v>341</v>
      </c>
      <c r="P1973" s="16">
        <v>26</v>
      </c>
      <c r="Q1973" s="16">
        <v>466</v>
      </c>
      <c r="R1973" s="16">
        <v>34</v>
      </c>
      <c r="S1973" s="14" t="s">
        <v>86</v>
      </c>
      <c r="T1973" s="16">
        <v>91310</v>
      </c>
      <c r="U1973" s="16">
        <v>0</v>
      </c>
      <c r="V1973" s="18">
        <v>60200502</v>
      </c>
      <c r="W1973" s="18">
        <v>2879766</v>
      </c>
      <c r="X1973" s="18">
        <v>1428635</v>
      </c>
      <c r="Y1973" s="18">
        <v>4225</v>
      </c>
      <c r="Z1973" s="18">
        <v>0</v>
      </c>
      <c r="AA1973" s="18">
        <v>0</v>
      </c>
      <c r="AB1973" s="18">
        <v>351304</v>
      </c>
      <c r="AC1973" s="23">
        <v>0.12</v>
      </c>
      <c r="AD1973" s="14" t="str">
        <f>IF(E1973=113,"Linn","Iowa ex-Linn")</f>
        <v>Iowa ex-Linn</v>
      </c>
      <c r="AE1973" s="23">
        <f>IFERROR(AB1973/W1973,"N/M")</f>
        <v>0.12199046728102214</v>
      </c>
      <c r="AF1973" s="14" t="str">
        <f>B1973&amp;"|"&amp;TEXT(E1973,"000")&amp;"|"&amp;TEXT(M1973,"0.0000")</f>
        <v>2018|019|0.8500</v>
      </c>
      <c r="AG1973" s="22" t="str">
        <f>IF(AND(B1973&gt;=2015,B1973&lt;=2024,C1973=19,G1973=41,I1973=2,K1973="A",L1973="RBUP",M1973&gt;=0.5,M1973&lt;=0.85),"IN","OUT")</f>
        <v>IN</v>
      </c>
    </row>
    <row r="1974" spans="1:33">
      <c r="A1974" s="14" t="s">
        <v>188</v>
      </c>
      <c r="B1974" s="16">
        <v>2018</v>
      </c>
      <c r="C1974" s="16">
        <v>19</v>
      </c>
      <c r="D1974" s="14" t="s">
        <v>80</v>
      </c>
      <c r="E1974" s="16">
        <v>21</v>
      </c>
      <c r="F1974" s="14" t="s">
        <v>96</v>
      </c>
      <c r="G1974" s="16">
        <v>41</v>
      </c>
      <c r="H1974" s="14" t="s">
        <v>186</v>
      </c>
      <c r="I1974" s="16">
        <v>2</v>
      </c>
      <c r="J1974" s="14" t="s">
        <v>83</v>
      </c>
      <c r="K1974" s="14" t="s">
        <v>84</v>
      </c>
      <c r="L1974" s="14" t="s">
        <v>85</v>
      </c>
      <c r="M1974" s="23">
        <v>0.55</v>
      </c>
      <c r="N1974" s="16">
        <v>2</v>
      </c>
      <c r="O1974" s="16">
        <v>2</v>
      </c>
      <c r="P1974" s="16">
        <v>1</v>
      </c>
      <c r="Q1974" s="16">
        <v>13</v>
      </c>
      <c r="R1974" s="16">
        <v>1</v>
      </c>
      <c r="S1974" s="14" t="s">
        <v>86</v>
      </c>
      <c r="T1974" s="16">
        <v>1829</v>
      </c>
      <c r="U1974" s="16">
        <v>0</v>
      </c>
      <c r="V1974" s="18">
        <v>740347</v>
      </c>
      <c r="W1974" s="18">
        <v>5863</v>
      </c>
      <c r="X1974" s="18">
        <v>3752</v>
      </c>
      <c r="Y1974" s="18">
        <v>0</v>
      </c>
      <c r="Z1974" s="18">
        <v>0</v>
      </c>
      <c r="AA1974" s="18">
        <v>0</v>
      </c>
      <c r="AB1974" s="18">
        <v>2157</v>
      </c>
      <c r="AC1974" s="23">
        <v>0.37</v>
      </c>
      <c r="AD1974" s="14" t="str">
        <f>IF(E1974=113,"Linn","Iowa ex-Linn")</f>
        <v>Iowa ex-Linn</v>
      </c>
      <c r="AE1974" s="23">
        <f>IFERROR(AB1974/W1974,"N/M")</f>
        <v>0.3679003922906362</v>
      </c>
      <c r="AF1974" s="14" t="str">
        <f>B1974&amp;"|"&amp;TEXT(E1974,"000")&amp;"|"&amp;TEXT(M1974,"0.0000")</f>
        <v>2018|021|0.5500</v>
      </c>
      <c r="AG1974" s="22" t="str">
        <f>IF(AND(B1974&gt;=2015,B1974&lt;=2024,C1974=19,G1974=41,I1974=2,K1974="A",L1974="RBUP",M1974&gt;=0.5,M1974&lt;=0.85),"IN","OUT")</f>
        <v>IN</v>
      </c>
    </row>
    <row r="1975" spans="1:33">
      <c r="A1975" s="14" t="s">
        <v>188</v>
      </c>
      <c r="B1975" s="16">
        <v>2018</v>
      </c>
      <c r="C1975" s="16">
        <v>19</v>
      </c>
      <c r="D1975" s="14" t="s">
        <v>80</v>
      </c>
      <c r="E1975" s="16">
        <v>21</v>
      </c>
      <c r="F1975" s="14" t="s">
        <v>96</v>
      </c>
      <c r="G1975" s="16">
        <v>41</v>
      </c>
      <c r="H1975" s="14" t="s">
        <v>186</v>
      </c>
      <c r="I1975" s="16">
        <v>2</v>
      </c>
      <c r="J1975" s="14" t="s">
        <v>83</v>
      </c>
      <c r="K1975" s="14" t="s">
        <v>84</v>
      </c>
      <c r="L1975" s="14" t="s">
        <v>85</v>
      </c>
      <c r="M1975" s="23">
        <v>0.6</v>
      </c>
      <c r="N1975" s="16">
        <v>8</v>
      </c>
      <c r="O1975" s="16">
        <v>7</v>
      </c>
      <c r="P1975" s="16">
        <v>0</v>
      </c>
      <c r="Q1975" s="16">
        <v>14</v>
      </c>
      <c r="R1975" s="16">
        <v>0</v>
      </c>
      <c r="S1975" s="14" t="s">
        <v>86</v>
      </c>
      <c r="T1975" s="16">
        <v>1167</v>
      </c>
      <c r="U1975" s="16">
        <v>0</v>
      </c>
      <c r="V1975" s="18">
        <v>546293</v>
      </c>
      <c r="W1975" s="18">
        <v>4778</v>
      </c>
      <c r="X1975" s="18">
        <v>3060</v>
      </c>
      <c r="Y1975" s="18">
        <v>0</v>
      </c>
      <c r="Z1975" s="18">
        <v>0</v>
      </c>
      <c r="AA1975" s="18">
        <v>0</v>
      </c>
      <c r="AB1975" s="18">
        <v>0</v>
      </c>
      <c r="AC1975" s="23">
        <v>0</v>
      </c>
      <c r="AD1975" s="14" t="str">
        <f>IF(E1975=113,"Linn","Iowa ex-Linn")</f>
        <v>Iowa ex-Linn</v>
      </c>
      <c r="AE1975" s="23">
        <f>IFERROR(AB1975/W1975,"N/M")</f>
        <v>0.0</v>
      </c>
      <c r="AF1975" s="14" t="str">
        <f>B1975&amp;"|"&amp;TEXT(E1975,"000")&amp;"|"&amp;TEXT(M1975,"0.0000")</f>
        <v>2018|021|0.6000</v>
      </c>
      <c r="AG1975" s="22" t="str">
        <f>IF(AND(B1975&gt;=2015,B1975&lt;=2024,C1975=19,G1975=41,I1975=2,K1975="A",L1975="RBUP",M1975&gt;=0.5,M1975&lt;=0.85),"IN","OUT")</f>
        <v>IN</v>
      </c>
    </row>
    <row r="1976" spans="1:33">
      <c r="A1976" s="14" t="s">
        <v>188</v>
      </c>
      <c r="B1976" s="16">
        <v>2018</v>
      </c>
      <c r="C1976" s="16">
        <v>19</v>
      </c>
      <c r="D1976" s="14" t="s">
        <v>80</v>
      </c>
      <c r="E1976" s="16">
        <v>21</v>
      </c>
      <c r="F1976" s="14" t="s">
        <v>96</v>
      </c>
      <c r="G1976" s="16">
        <v>41</v>
      </c>
      <c r="H1976" s="14" t="s">
        <v>186</v>
      </c>
      <c r="I1976" s="16">
        <v>2</v>
      </c>
      <c r="J1976" s="14" t="s">
        <v>83</v>
      </c>
      <c r="K1976" s="14" t="s">
        <v>84</v>
      </c>
      <c r="L1976" s="14" t="s">
        <v>85</v>
      </c>
      <c r="M1976" s="23">
        <v>0.65</v>
      </c>
      <c r="N1976" s="16">
        <v>4</v>
      </c>
      <c r="O1976" s="16">
        <v>2</v>
      </c>
      <c r="P1976" s="16">
        <v>0</v>
      </c>
      <c r="Q1976" s="16">
        <v>2</v>
      </c>
      <c r="R1976" s="16">
        <v>0</v>
      </c>
      <c r="S1976" s="14" t="s">
        <v>86</v>
      </c>
      <c r="T1976" s="16">
        <v>202</v>
      </c>
      <c r="U1976" s="16">
        <v>0</v>
      </c>
      <c r="V1976" s="18">
        <v>91672</v>
      </c>
      <c r="W1976" s="18">
        <v>970</v>
      </c>
      <c r="X1976" s="18">
        <v>682</v>
      </c>
      <c r="Y1976" s="18">
        <v>0</v>
      </c>
      <c r="Z1976" s="18">
        <v>0</v>
      </c>
      <c r="AA1976" s="18">
        <v>0</v>
      </c>
      <c r="AB1976" s="18">
        <v>0</v>
      </c>
      <c r="AC1976" s="23">
        <v>0</v>
      </c>
      <c r="AD1976" s="14" t="str">
        <f>IF(E1976=113,"Linn","Iowa ex-Linn")</f>
        <v>Iowa ex-Linn</v>
      </c>
      <c r="AE1976" s="23">
        <f>IFERROR(AB1976/W1976,"N/M")</f>
        <v>0.0</v>
      </c>
      <c r="AF1976" s="14" t="str">
        <f>B1976&amp;"|"&amp;TEXT(E1976,"000")&amp;"|"&amp;TEXT(M1976,"0.0000")</f>
        <v>2018|021|0.6500</v>
      </c>
      <c r="AG1976" s="22" t="str">
        <f>IF(AND(B1976&gt;=2015,B1976&lt;=2024,C1976=19,G1976=41,I1976=2,K1976="A",L1976="RBUP",M1976&gt;=0.5,M1976&lt;=0.85),"IN","OUT")</f>
        <v>IN</v>
      </c>
    </row>
    <row r="1977" spans="1:33">
      <c r="A1977" s="14" t="s">
        <v>188</v>
      </c>
      <c r="B1977" s="16">
        <v>2018</v>
      </c>
      <c r="C1977" s="16">
        <v>19</v>
      </c>
      <c r="D1977" s="14" t="s">
        <v>80</v>
      </c>
      <c r="E1977" s="16">
        <v>21</v>
      </c>
      <c r="F1977" s="14" t="s">
        <v>96</v>
      </c>
      <c r="G1977" s="16">
        <v>41</v>
      </c>
      <c r="H1977" s="14" t="s">
        <v>186</v>
      </c>
      <c r="I1977" s="16">
        <v>2</v>
      </c>
      <c r="J1977" s="14" t="s">
        <v>83</v>
      </c>
      <c r="K1977" s="14" t="s">
        <v>84</v>
      </c>
      <c r="L1977" s="14" t="s">
        <v>85</v>
      </c>
      <c r="M1977" s="23">
        <v>0.7</v>
      </c>
      <c r="N1977" s="16">
        <v>28</v>
      </c>
      <c r="O1977" s="16">
        <v>20</v>
      </c>
      <c r="P1977" s="16">
        <v>0</v>
      </c>
      <c r="Q1977" s="16">
        <v>26</v>
      </c>
      <c r="R1977" s="16">
        <v>0</v>
      </c>
      <c r="S1977" s="14" t="s">
        <v>86</v>
      </c>
      <c r="T1977" s="16">
        <v>1969</v>
      </c>
      <c r="U1977" s="16">
        <v>0</v>
      </c>
      <c r="V1977" s="18">
        <v>1064760</v>
      </c>
      <c r="W1977" s="18">
        <v>21704</v>
      </c>
      <c r="X1977" s="18">
        <v>14238</v>
      </c>
      <c r="Y1977" s="18">
        <v>0</v>
      </c>
      <c r="Z1977" s="18">
        <v>0</v>
      </c>
      <c r="AA1977" s="18">
        <v>0</v>
      </c>
      <c r="AB1977" s="18">
        <v>0</v>
      </c>
      <c r="AC1977" s="23">
        <v>0</v>
      </c>
      <c r="AD1977" s="14" t="str">
        <f>IF(E1977=113,"Linn","Iowa ex-Linn")</f>
        <v>Iowa ex-Linn</v>
      </c>
      <c r="AE1977" s="23">
        <f>IFERROR(AB1977/W1977,"N/M")</f>
        <v>0.0</v>
      </c>
      <c r="AF1977" s="14" t="str">
        <f>B1977&amp;"|"&amp;TEXT(E1977,"000")&amp;"|"&amp;TEXT(M1977,"0.0000")</f>
        <v>2018|021|0.7000</v>
      </c>
      <c r="AG1977" s="22" t="str">
        <f>IF(AND(B1977&gt;=2015,B1977&lt;=2024,C1977=19,G1977=41,I1977=2,K1977="A",L1977="RBUP",M1977&gt;=0.5,M1977&lt;=0.85),"IN","OUT")</f>
        <v>IN</v>
      </c>
    </row>
    <row r="1978" spans="1:33">
      <c r="A1978" s="14" t="s">
        <v>188</v>
      </c>
      <c r="B1978" s="16">
        <v>2018</v>
      </c>
      <c r="C1978" s="16">
        <v>19</v>
      </c>
      <c r="D1978" s="14" t="s">
        <v>80</v>
      </c>
      <c r="E1978" s="16">
        <v>21</v>
      </c>
      <c r="F1978" s="14" t="s">
        <v>96</v>
      </c>
      <c r="G1978" s="16">
        <v>41</v>
      </c>
      <c r="H1978" s="14" t="s">
        <v>186</v>
      </c>
      <c r="I1978" s="16">
        <v>2</v>
      </c>
      <c r="J1978" s="14" t="s">
        <v>83</v>
      </c>
      <c r="K1978" s="14" t="s">
        <v>84</v>
      </c>
      <c r="L1978" s="14" t="s">
        <v>85</v>
      </c>
      <c r="M1978" s="23">
        <v>0.75</v>
      </c>
      <c r="N1978" s="16">
        <v>115</v>
      </c>
      <c r="O1978" s="16">
        <v>98</v>
      </c>
      <c r="P1978" s="16">
        <v>5</v>
      </c>
      <c r="Q1978" s="16">
        <v>152</v>
      </c>
      <c r="R1978" s="16">
        <v>5</v>
      </c>
      <c r="S1978" s="14" t="s">
        <v>86</v>
      </c>
      <c r="T1978" s="16">
        <v>14315</v>
      </c>
      <c r="U1978" s="16">
        <v>0</v>
      </c>
      <c r="V1978" s="18">
        <v>8361668</v>
      </c>
      <c r="W1978" s="18">
        <v>206520</v>
      </c>
      <c r="X1978" s="18">
        <v>132868</v>
      </c>
      <c r="Y1978" s="18">
        <v>0</v>
      </c>
      <c r="Z1978" s="18">
        <v>0</v>
      </c>
      <c r="AA1978" s="18">
        <v>0</v>
      </c>
      <c r="AB1978" s="18">
        <v>13446</v>
      </c>
      <c r="AC1978" s="23">
        <v>0.07000000000000001</v>
      </c>
      <c r="AD1978" s="14" t="str">
        <f>IF(E1978=113,"Linn","Iowa ex-Linn")</f>
        <v>Iowa ex-Linn</v>
      </c>
      <c r="AE1978" s="23">
        <f>IFERROR(AB1978/W1978,"N/M")</f>
        <v>0.06510749564206857</v>
      </c>
      <c r="AF1978" s="14" t="str">
        <f>B1978&amp;"|"&amp;TEXT(E1978,"000")&amp;"|"&amp;TEXT(M1978,"0.0000")</f>
        <v>2018|021|0.7500</v>
      </c>
      <c r="AG1978" s="22" t="str">
        <f>IF(AND(B1978&gt;=2015,B1978&lt;=2024,C1978=19,G1978=41,I1978=2,K1978="A",L1978="RBUP",M1978&gt;=0.5,M1978&lt;=0.85),"IN","OUT")</f>
        <v>IN</v>
      </c>
    </row>
    <row r="1979" spans="1:33">
      <c r="A1979" s="14" t="s">
        <v>188</v>
      </c>
      <c r="B1979" s="16">
        <v>2018</v>
      </c>
      <c r="C1979" s="16">
        <v>19</v>
      </c>
      <c r="D1979" s="14" t="s">
        <v>80</v>
      </c>
      <c r="E1979" s="16">
        <v>21</v>
      </c>
      <c r="F1979" s="14" t="s">
        <v>96</v>
      </c>
      <c r="G1979" s="16">
        <v>41</v>
      </c>
      <c r="H1979" s="14" t="s">
        <v>186</v>
      </c>
      <c r="I1979" s="16">
        <v>2</v>
      </c>
      <c r="J1979" s="14" t="s">
        <v>83</v>
      </c>
      <c r="K1979" s="14" t="s">
        <v>84</v>
      </c>
      <c r="L1979" s="14" t="s">
        <v>85</v>
      </c>
      <c r="M1979" s="23">
        <v>0.8</v>
      </c>
      <c r="N1979" s="16">
        <v>356</v>
      </c>
      <c r="O1979" s="16">
        <v>305</v>
      </c>
      <c r="P1979" s="16">
        <v>40</v>
      </c>
      <c r="Q1979" s="16">
        <v>482</v>
      </c>
      <c r="R1979" s="16">
        <v>48</v>
      </c>
      <c r="S1979" s="14" t="s">
        <v>86</v>
      </c>
      <c r="T1979" s="16">
        <v>50058</v>
      </c>
      <c r="U1979" s="16">
        <v>0</v>
      </c>
      <c r="V1979" s="18">
        <v>30949104</v>
      </c>
      <c r="W1979" s="18">
        <v>1106853</v>
      </c>
      <c r="X1979" s="18">
        <v>634743</v>
      </c>
      <c r="Y1979" s="18">
        <v>347</v>
      </c>
      <c r="Z1979" s="18">
        <v>0</v>
      </c>
      <c r="AA1979" s="18">
        <v>0</v>
      </c>
      <c r="AB1979" s="18">
        <v>430205</v>
      </c>
      <c r="AC1979" s="23">
        <v>0.39</v>
      </c>
      <c r="AD1979" s="14" t="str">
        <f>IF(E1979=113,"Linn","Iowa ex-Linn")</f>
        <v>Iowa ex-Linn</v>
      </c>
      <c r="AE1979" s="23">
        <f>IFERROR(AB1979/W1979,"N/M")</f>
        <v>0.38867401542932983</v>
      </c>
      <c r="AF1979" s="14" t="str">
        <f>B1979&amp;"|"&amp;TEXT(E1979,"000")&amp;"|"&amp;TEXT(M1979,"0.0000")</f>
        <v>2018|021|0.8000</v>
      </c>
      <c r="AG1979" s="22" t="str">
        <f>IF(AND(B1979&gt;=2015,B1979&lt;=2024,C1979=19,G1979=41,I1979=2,K1979="A",L1979="RBUP",M1979&gt;=0.5,M1979&lt;=0.85),"IN","OUT")</f>
        <v>IN</v>
      </c>
    </row>
    <row r="1980" spans="1:33">
      <c r="A1980" s="14" t="s">
        <v>188</v>
      </c>
      <c r="B1980" s="16">
        <v>2018</v>
      </c>
      <c r="C1980" s="16">
        <v>19</v>
      </c>
      <c r="D1980" s="14" t="s">
        <v>80</v>
      </c>
      <c r="E1980" s="16">
        <v>21</v>
      </c>
      <c r="F1980" s="14" t="s">
        <v>96</v>
      </c>
      <c r="G1980" s="16">
        <v>41</v>
      </c>
      <c r="H1980" s="14" t="s">
        <v>186</v>
      </c>
      <c r="I1980" s="16">
        <v>2</v>
      </c>
      <c r="J1980" s="14" t="s">
        <v>83</v>
      </c>
      <c r="K1980" s="14" t="s">
        <v>84</v>
      </c>
      <c r="L1980" s="14" t="s">
        <v>85</v>
      </c>
      <c r="M1980" s="23">
        <v>0.85</v>
      </c>
      <c r="N1980" s="16">
        <v>480</v>
      </c>
      <c r="O1980" s="16">
        <v>404</v>
      </c>
      <c r="P1980" s="16">
        <v>100</v>
      </c>
      <c r="Q1980" s="16">
        <v>701</v>
      </c>
      <c r="R1980" s="16">
        <v>142</v>
      </c>
      <c r="S1980" s="14" t="s">
        <v>86</v>
      </c>
      <c r="T1980" s="16">
        <v>82277</v>
      </c>
      <c r="U1980" s="16">
        <v>0</v>
      </c>
      <c r="V1980" s="18">
        <v>53845686</v>
      </c>
      <c r="W1980" s="18">
        <v>2373882</v>
      </c>
      <c r="X1980" s="18">
        <v>1091830</v>
      </c>
      <c r="Y1980" s="18">
        <v>1102</v>
      </c>
      <c r="Z1980" s="18">
        <v>0</v>
      </c>
      <c r="AA1980" s="18">
        <v>0</v>
      </c>
      <c r="AB1980" s="18">
        <v>1162476</v>
      </c>
      <c r="AC1980" s="23">
        <v>0.49</v>
      </c>
      <c r="AD1980" s="14" t="str">
        <f>IF(E1980=113,"Linn","Iowa ex-Linn")</f>
        <v>Iowa ex-Linn</v>
      </c>
      <c r="AE1980" s="23">
        <f>IFERROR(AB1980/W1980,"N/M")</f>
        <v>0.4896940959997169</v>
      </c>
      <c r="AF1980" s="14" t="str">
        <f>B1980&amp;"|"&amp;TEXT(E1980,"000")&amp;"|"&amp;TEXT(M1980,"0.0000")</f>
        <v>2018|021|0.8500</v>
      </c>
      <c r="AG1980" s="22" t="str">
        <f>IF(AND(B1980&gt;=2015,B1980&lt;=2024,C1980=19,G1980=41,I1980=2,K1980="A",L1980="RBUP",M1980&gt;=0.5,M1980&lt;=0.85),"IN","OUT")</f>
        <v>IN</v>
      </c>
    </row>
    <row r="1981" spans="1:33">
      <c r="A1981" s="14" t="s">
        <v>188</v>
      </c>
      <c r="B1981" s="16">
        <v>2018</v>
      </c>
      <c r="C1981" s="16">
        <v>19</v>
      </c>
      <c r="D1981" s="14" t="s">
        <v>80</v>
      </c>
      <c r="E1981" s="16">
        <v>23</v>
      </c>
      <c r="F1981" s="14" t="s">
        <v>97</v>
      </c>
      <c r="G1981" s="16">
        <v>41</v>
      </c>
      <c r="H1981" s="14" t="s">
        <v>186</v>
      </c>
      <c r="I1981" s="16">
        <v>2</v>
      </c>
      <c r="J1981" s="14" t="s">
        <v>83</v>
      </c>
      <c r="K1981" s="14" t="s">
        <v>84</v>
      </c>
      <c r="L1981" s="14" t="s">
        <v>85</v>
      </c>
      <c r="M1981" s="23">
        <v>0.5</v>
      </c>
      <c r="N1981" s="16">
        <v>2</v>
      </c>
      <c r="O1981" s="16">
        <v>2</v>
      </c>
      <c r="P1981" s="16">
        <v>0</v>
      </c>
      <c r="Q1981" s="16">
        <v>6</v>
      </c>
      <c r="R1981" s="16">
        <v>0</v>
      </c>
      <c r="S1981" s="14" t="s">
        <v>86</v>
      </c>
      <c r="T1981" s="16">
        <v>379</v>
      </c>
      <c r="U1981" s="16">
        <v>0</v>
      </c>
      <c r="V1981" s="18">
        <v>179670</v>
      </c>
      <c r="W1981" s="18">
        <v>1429</v>
      </c>
      <c r="X1981" s="18">
        <v>957</v>
      </c>
      <c r="Y1981" s="18">
        <v>0</v>
      </c>
      <c r="Z1981" s="18">
        <v>0</v>
      </c>
      <c r="AA1981" s="18">
        <v>0</v>
      </c>
      <c r="AB1981" s="18">
        <v>0</v>
      </c>
      <c r="AC1981" s="23">
        <v>0</v>
      </c>
      <c r="AD1981" s="14" t="str">
        <f>IF(E1981=113,"Linn","Iowa ex-Linn")</f>
        <v>Iowa ex-Linn</v>
      </c>
      <c r="AE1981" s="23">
        <f>IFERROR(AB1981/W1981,"N/M")</f>
        <v>0.0</v>
      </c>
      <c r="AF1981" s="14" t="str">
        <f>B1981&amp;"|"&amp;TEXT(E1981,"000")&amp;"|"&amp;TEXT(M1981,"0.0000")</f>
        <v>2018|023|0.5000</v>
      </c>
      <c r="AG1981" s="22" t="str">
        <f>IF(AND(B1981&gt;=2015,B1981&lt;=2024,C1981=19,G1981=41,I1981=2,K1981="A",L1981="RBUP",M1981&gt;=0.5,M1981&lt;=0.85),"IN","OUT")</f>
        <v>IN</v>
      </c>
    </row>
    <row r="1982" spans="1:33">
      <c r="A1982" s="14" t="s">
        <v>188</v>
      </c>
      <c r="B1982" s="16">
        <v>2018</v>
      </c>
      <c r="C1982" s="16">
        <v>19</v>
      </c>
      <c r="D1982" s="14" t="s">
        <v>80</v>
      </c>
      <c r="E1982" s="16">
        <v>23</v>
      </c>
      <c r="F1982" s="14" t="s">
        <v>97</v>
      </c>
      <c r="G1982" s="16">
        <v>41</v>
      </c>
      <c r="H1982" s="14" t="s">
        <v>186</v>
      </c>
      <c r="I1982" s="16">
        <v>2</v>
      </c>
      <c r="J1982" s="14" t="s">
        <v>83</v>
      </c>
      <c r="K1982" s="14" t="s">
        <v>84</v>
      </c>
      <c r="L1982" s="14" t="s">
        <v>85</v>
      </c>
      <c r="M1982" s="23">
        <v>0.6</v>
      </c>
      <c r="N1982" s="16">
        <v>1</v>
      </c>
      <c r="O1982" s="16">
        <v>0</v>
      </c>
      <c r="P1982" s="16">
        <v>0</v>
      </c>
      <c r="Q1982" s="16">
        <v>0</v>
      </c>
      <c r="R1982" s="16">
        <v>0</v>
      </c>
      <c r="S1982" s="14" t="s">
        <v>86</v>
      </c>
      <c r="T1982" s="16">
        <v>0</v>
      </c>
      <c r="U1982" s="16">
        <v>0</v>
      </c>
      <c r="V1982" s="18">
        <v>0</v>
      </c>
      <c r="W1982" s="18">
        <v>0</v>
      </c>
      <c r="X1982" s="18">
        <v>0</v>
      </c>
      <c r="Y1982" s="18">
        <v>0</v>
      </c>
      <c r="Z1982" s="18">
        <v>0</v>
      </c>
      <c r="AA1982" s="18">
        <v>0</v>
      </c>
      <c r="AB1982" s="18">
        <v>0</v>
      </c>
      <c r="AC1982" s="23">
        <v>0</v>
      </c>
      <c r="AD1982" s="14" t="str">
        <f>IF(E1982=113,"Linn","Iowa ex-Linn")</f>
        <v>Iowa ex-Linn</v>
      </c>
      <c r="AE1982" s="23" t="str">
        <f>IFERROR(AB1982/W1982,"N/M")</f>
        <v>N/M</v>
      </c>
      <c r="AF1982" s="14" t="str">
        <f>B1982&amp;"|"&amp;TEXT(E1982,"000")&amp;"|"&amp;TEXT(M1982,"0.0000")</f>
        <v>2018|023|0.6000</v>
      </c>
      <c r="AG1982" s="22" t="str">
        <f>IF(AND(B1982&gt;=2015,B1982&lt;=2024,C1982=19,G1982=41,I1982=2,K1982="A",L1982="RBUP",M1982&gt;=0.5,M1982&lt;=0.85),"IN","OUT")</f>
        <v>IN</v>
      </c>
    </row>
    <row r="1983" spans="1:33">
      <c r="A1983" s="14" t="s">
        <v>188</v>
      </c>
      <c r="B1983" s="16">
        <v>2018</v>
      </c>
      <c r="C1983" s="16">
        <v>19</v>
      </c>
      <c r="D1983" s="14" t="s">
        <v>80</v>
      </c>
      <c r="E1983" s="16">
        <v>23</v>
      </c>
      <c r="F1983" s="14" t="s">
        <v>97</v>
      </c>
      <c r="G1983" s="16">
        <v>41</v>
      </c>
      <c r="H1983" s="14" t="s">
        <v>186</v>
      </c>
      <c r="I1983" s="16">
        <v>2</v>
      </c>
      <c r="J1983" s="14" t="s">
        <v>83</v>
      </c>
      <c r="K1983" s="14" t="s">
        <v>84</v>
      </c>
      <c r="L1983" s="14" t="s">
        <v>85</v>
      </c>
      <c r="M1983" s="23">
        <v>0.65</v>
      </c>
      <c r="N1983" s="16">
        <v>5</v>
      </c>
      <c r="O1983" s="16">
        <v>4</v>
      </c>
      <c r="P1983" s="16">
        <v>0</v>
      </c>
      <c r="Q1983" s="16">
        <v>4</v>
      </c>
      <c r="R1983" s="16">
        <v>0</v>
      </c>
      <c r="S1983" s="14" t="s">
        <v>86</v>
      </c>
      <c r="T1983" s="16">
        <v>198</v>
      </c>
      <c r="U1983" s="16">
        <v>0</v>
      </c>
      <c r="V1983" s="18">
        <v>89564</v>
      </c>
      <c r="W1983" s="18">
        <v>1557</v>
      </c>
      <c r="X1983" s="18">
        <v>919</v>
      </c>
      <c r="Y1983" s="18">
        <v>0</v>
      </c>
      <c r="Z1983" s="18">
        <v>0</v>
      </c>
      <c r="AA1983" s="18">
        <v>0</v>
      </c>
      <c r="AB1983" s="18">
        <v>0</v>
      </c>
      <c r="AC1983" s="23">
        <v>0</v>
      </c>
      <c r="AD1983" s="14" t="str">
        <f>IF(E1983=113,"Linn","Iowa ex-Linn")</f>
        <v>Iowa ex-Linn</v>
      </c>
      <c r="AE1983" s="23">
        <f>IFERROR(AB1983/W1983,"N/M")</f>
        <v>0.0</v>
      </c>
      <c r="AF1983" s="14" t="str">
        <f>B1983&amp;"|"&amp;TEXT(E1983,"000")&amp;"|"&amp;TEXT(M1983,"0.0000")</f>
        <v>2018|023|0.6500</v>
      </c>
      <c r="AG1983" s="22" t="str">
        <f>IF(AND(B1983&gt;=2015,B1983&lt;=2024,C1983=19,G1983=41,I1983=2,K1983="A",L1983="RBUP",M1983&gt;=0.5,M1983&lt;=0.85),"IN","OUT")</f>
        <v>IN</v>
      </c>
    </row>
    <row r="1984" spans="1:33">
      <c r="A1984" s="14" t="s">
        <v>188</v>
      </c>
      <c r="B1984" s="16">
        <v>2018</v>
      </c>
      <c r="C1984" s="16">
        <v>19</v>
      </c>
      <c r="D1984" s="14" t="s">
        <v>80</v>
      </c>
      <c r="E1984" s="16">
        <v>23</v>
      </c>
      <c r="F1984" s="14" t="s">
        <v>97</v>
      </c>
      <c r="G1984" s="16">
        <v>41</v>
      </c>
      <c r="H1984" s="14" t="s">
        <v>186</v>
      </c>
      <c r="I1984" s="16">
        <v>2</v>
      </c>
      <c r="J1984" s="14" t="s">
        <v>83</v>
      </c>
      <c r="K1984" s="14" t="s">
        <v>84</v>
      </c>
      <c r="L1984" s="14" t="s">
        <v>85</v>
      </c>
      <c r="M1984" s="23">
        <v>0.7</v>
      </c>
      <c r="N1984" s="16">
        <v>15</v>
      </c>
      <c r="O1984" s="16">
        <v>14</v>
      </c>
      <c r="P1984" s="16">
        <v>0</v>
      </c>
      <c r="Q1984" s="16">
        <v>22</v>
      </c>
      <c r="R1984" s="16">
        <v>0</v>
      </c>
      <c r="S1984" s="14" t="s">
        <v>86</v>
      </c>
      <c r="T1984" s="16">
        <v>2465</v>
      </c>
      <c r="U1984" s="16">
        <v>0</v>
      </c>
      <c r="V1984" s="18">
        <v>1314816</v>
      </c>
      <c r="W1984" s="18">
        <v>31073</v>
      </c>
      <c r="X1984" s="18">
        <v>20363</v>
      </c>
      <c r="Y1984" s="18">
        <v>0</v>
      </c>
      <c r="Z1984" s="18">
        <v>0</v>
      </c>
      <c r="AA1984" s="18">
        <v>0</v>
      </c>
      <c r="AB1984" s="18">
        <v>0</v>
      </c>
      <c r="AC1984" s="23">
        <v>0</v>
      </c>
      <c r="AD1984" s="14" t="str">
        <f>IF(E1984=113,"Linn","Iowa ex-Linn")</f>
        <v>Iowa ex-Linn</v>
      </c>
      <c r="AE1984" s="23">
        <f>IFERROR(AB1984/W1984,"N/M")</f>
        <v>0.0</v>
      </c>
      <c r="AF1984" s="14" t="str">
        <f>B1984&amp;"|"&amp;TEXT(E1984,"000")&amp;"|"&amp;TEXT(M1984,"0.0000")</f>
        <v>2018|023|0.7000</v>
      </c>
      <c r="AG1984" s="22" t="str">
        <f>IF(AND(B1984&gt;=2015,B1984&lt;=2024,C1984=19,G1984=41,I1984=2,K1984="A",L1984="RBUP",M1984&gt;=0.5,M1984&lt;=0.85),"IN","OUT")</f>
        <v>IN</v>
      </c>
    </row>
    <row r="1985" spans="1:33">
      <c r="A1985" s="14" t="s">
        <v>188</v>
      </c>
      <c r="B1985" s="16">
        <v>2018</v>
      </c>
      <c r="C1985" s="16">
        <v>19</v>
      </c>
      <c r="D1985" s="14" t="s">
        <v>80</v>
      </c>
      <c r="E1985" s="16">
        <v>23</v>
      </c>
      <c r="F1985" s="14" t="s">
        <v>97</v>
      </c>
      <c r="G1985" s="16">
        <v>41</v>
      </c>
      <c r="H1985" s="14" t="s">
        <v>186</v>
      </c>
      <c r="I1985" s="16">
        <v>2</v>
      </c>
      <c r="J1985" s="14" t="s">
        <v>83</v>
      </c>
      <c r="K1985" s="14" t="s">
        <v>84</v>
      </c>
      <c r="L1985" s="14" t="s">
        <v>85</v>
      </c>
      <c r="M1985" s="23">
        <v>0.75</v>
      </c>
      <c r="N1985" s="16">
        <v>75</v>
      </c>
      <c r="O1985" s="16">
        <v>65</v>
      </c>
      <c r="P1985" s="16">
        <v>4</v>
      </c>
      <c r="Q1985" s="16">
        <v>103</v>
      </c>
      <c r="R1985" s="16">
        <v>4</v>
      </c>
      <c r="S1985" s="14" t="s">
        <v>86</v>
      </c>
      <c r="T1985" s="16">
        <v>9199</v>
      </c>
      <c r="U1985" s="16">
        <v>0</v>
      </c>
      <c r="V1985" s="18">
        <v>5087984</v>
      </c>
      <c r="W1985" s="18">
        <v>191668</v>
      </c>
      <c r="X1985" s="18">
        <v>117939</v>
      </c>
      <c r="Y1985" s="18">
        <v>157</v>
      </c>
      <c r="Z1985" s="18">
        <v>0</v>
      </c>
      <c r="AA1985" s="18">
        <v>0</v>
      </c>
      <c r="AB1985" s="18">
        <v>14722</v>
      </c>
      <c r="AC1985" s="23">
        <v>0.08</v>
      </c>
      <c r="AD1985" s="14" t="str">
        <f>IF(E1985=113,"Linn","Iowa ex-Linn")</f>
        <v>Iowa ex-Linn</v>
      </c>
      <c r="AE1985" s="23">
        <f>IFERROR(AB1985/W1985,"N/M")</f>
        <v>0.07680990045286641</v>
      </c>
      <c r="AF1985" s="14" t="str">
        <f>B1985&amp;"|"&amp;TEXT(E1985,"000")&amp;"|"&amp;TEXT(M1985,"0.0000")</f>
        <v>2018|023|0.7500</v>
      </c>
      <c r="AG1985" s="22" t="str">
        <f>IF(AND(B1985&gt;=2015,B1985&lt;=2024,C1985=19,G1985=41,I1985=2,K1985="A",L1985="RBUP",M1985&gt;=0.5,M1985&lt;=0.85),"IN","OUT")</f>
        <v>IN</v>
      </c>
    </row>
    <row r="1986" spans="1:33">
      <c r="A1986" s="14" t="s">
        <v>188</v>
      </c>
      <c r="B1986" s="16">
        <v>2018</v>
      </c>
      <c r="C1986" s="16">
        <v>19</v>
      </c>
      <c r="D1986" s="14" t="s">
        <v>80</v>
      </c>
      <c r="E1986" s="16">
        <v>23</v>
      </c>
      <c r="F1986" s="14" t="s">
        <v>97</v>
      </c>
      <c r="G1986" s="16">
        <v>41</v>
      </c>
      <c r="H1986" s="14" t="s">
        <v>186</v>
      </c>
      <c r="I1986" s="16">
        <v>2</v>
      </c>
      <c r="J1986" s="14" t="s">
        <v>83</v>
      </c>
      <c r="K1986" s="14" t="s">
        <v>84</v>
      </c>
      <c r="L1986" s="14" t="s">
        <v>85</v>
      </c>
      <c r="M1986" s="23">
        <v>0.8</v>
      </c>
      <c r="N1986" s="16">
        <v>282</v>
      </c>
      <c r="O1986" s="16">
        <v>231</v>
      </c>
      <c r="P1986" s="16">
        <v>7</v>
      </c>
      <c r="Q1986" s="16">
        <v>362</v>
      </c>
      <c r="R1986" s="16">
        <v>8</v>
      </c>
      <c r="S1986" s="14" t="s">
        <v>86</v>
      </c>
      <c r="T1986" s="16">
        <v>50568</v>
      </c>
      <c r="U1986" s="16">
        <v>0</v>
      </c>
      <c r="V1986" s="18">
        <v>30745436</v>
      </c>
      <c r="W1986" s="18">
        <v>1387536</v>
      </c>
      <c r="X1986" s="18">
        <v>821883</v>
      </c>
      <c r="Y1986" s="18">
        <v>1098</v>
      </c>
      <c r="Z1986" s="18">
        <v>0</v>
      </c>
      <c r="AA1986" s="18">
        <v>0</v>
      </c>
      <c r="AB1986" s="18">
        <v>65831</v>
      </c>
      <c r="AC1986" s="23">
        <v>0.05</v>
      </c>
      <c r="AD1986" s="14" t="str">
        <f>IF(E1986=113,"Linn","Iowa ex-Linn")</f>
        <v>Iowa ex-Linn</v>
      </c>
      <c r="AE1986" s="23">
        <f>IFERROR(AB1986/W1986,"N/M")</f>
        <v>0.04744453477243113</v>
      </c>
      <c r="AF1986" s="14" t="str">
        <f>B1986&amp;"|"&amp;TEXT(E1986,"000")&amp;"|"&amp;TEXT(M1986,"0.0000")</f>
        <v>2018|023|0.8000</v>
      </c>
      <c r="AG1986" s="22" t="str">
        <f>IF(AND(B1986&gt;=2015,B1986&lt;=2024,C1986=19,G1986=41,I1986=2,K1986="A",L1986="RBUP",M1986&gt;=0.5,M1986&lt;=0.85),"IN","OUT")</f>
        <v>IN</v>
      </c>
    </row>
    <row r="1987" spans="1:33">
      <c r="A1987" s="14" t="s">
        <v>188</v>
      </c>
      <c r="B1987" s="16">
        <v>2018</v>
      </c>
      <c r="C1987" s="16">
        <v>19</v>
      </c>
      <c r="D1987" s="14" t="s">
        <v>80</v>
      </c>
      <c r="E1987" s="16">
        <v>23</v>
      </c>
      <c r="F1987" s="14" t="s">
        <v>97</v>
      </c>
      <c r="G1987" s="16">
        <v>41</v>
      </c>
      <c r="H1987" s="14" t="s">
        <v>186</v>
      </c>
      <c r="I1987" s="16">
        <v>2</v>
      </c>
      <c r="J1987" s="14" t="s">
        <v>83</v>
      </c>
      <c r="K1987" s="14" t="s">
        <v>84</v>
      </c>
      <c r="L1987" s="14" t="s">
        <v>85</v>
      </c>
      <c r="M1987" s="23">
        <v>0.85</v>
      </c>
      <c r="N1987" s="16">
        <v>341</v>
      </c>
      <c r="O1987" s="16">
        <v>290</v>
      </c>
      <c r="P1987" s="16">
        <v>22</v>
      </c>
      <c r="Q1987" s="16">
        <v>504</v>
      </c>
      <c r="R1987" s="16">
        <v>25</v>
      </c>
      <c r="S1987" s="14" t="s">
        <v>86</v>
      </c>
      <c r="T1987" s="16">
        <v>78051</v>
      </c>
      <c r="U1987" s="16">
        <v>0</v>
      </c>
      <c r="V1987" s="18">
        <v>50623925</v>
      </c>
      <c r="W1987" s="18">
        <v>2819127</v>
      </c>
      <c r="X1987" s="18">
        <v>1337917</v>
      </c>
      <c r="Y1987" s="18">
        <v>6634</v>
      </c>
      <c r="Z1987" s="18">
        <v>0</v>
      </c>
      <c r="AA1987" s="18">
        <v>0</v>
      </c>
      <c r="AB1987" s="18">
        <v>217373</v>
      </c>
      <c r="AC1987" s="23">
        <v>0.08</v>
      </c>
      <c r="AD1987" s="14" t="str">
        <f>IF(E1987=113,"Linn","Iowa ex-Linn")</f>
        <v>Iowa ex-Linn</v>
      </c>
      <c r="AE1987" s="23">
        <f>IFERROR(AB1987/W1987,"N/M")</f>
        <v>0.07710649431543878</v>
      </c>
      <c r="AF1987" s="14" t="str">
        <f>B1987&amp;"|"&amp;TEXT(E1987,"000")&amp;"|"&amp;TEXT(M1987,"0.0000")</f>
        <v>2018|023|0.8500</v>
      </c>
      <c r="AG1987" s="22" t="str">
        <f>IF(AND(B1987&gt;=2015,B1987&lt;=2024,C1987=19,G1987=41,I1987=2,K1987="A",L1987="RBUP",M1987&gt;=0.5,M1987&lt;=0.85),"IN","OUT")</f>
        <v>IN</v>
      </c>
    </row>
    <row r="1988" spans="1:33">
      <c r="A1988" s="14" t="s">
        <v>188</v>
      </c>
      <c r="B1988" s="16">
        <v>2018</v>
      </c>
      <c r="C1988" s="16">
        <v>19</v>
      </c>
      <c r="D1988" s="14" t="s">
        <v>80</v>
      </c>
      <c r="E1988" s="16">
        <v>25</v>
      </c>
      <c r="F1988" s="14" t="s">
        <v>98</v>
      </c>
      <c r="G1988" s="16">
        <v>41</v>
      </c>
      <c r="H1988" s="14" t="s">
        <v>186</v>
      </c>
      <c r="I1988" s="16">
        <v>2</v>
      </c>
      <c r="J1988" s="14" t="s">
        <v>83</v>
      </c>
      <c r="K1988" s="14" t="s">
        <v>84</v>
      </c>
      <c r="L1988" s="14" t="s">
        <v>85</v>
      </c>
      <c r="M1988" s="23">
        <v>0.5</v>
      </c>
      <c r="N1988" s="16">
        <v>3</v>
      </c>
      <c r="O1988" s="16">
        <v>3</v>
      </c>
      <c r="P1988" s="16">
        <v>0</v>
      </c>
      <c r="Q1988" s="16">
        <v>3</v>
      </c>
      <c r="R1988" s="16">
        <v>0</v>
      </c>
      <c r="S1988" s="14" t="s">
        <v>86</v>
      </c>
      <c r="T1988" s="16">
        <v>2044</v>
      </c>
      <c r="U1988" s="16">
        <v>0</v>
      </c>
      <c r="V1988" s="18">
        <v>851831</v>
      </c>
      <c r="W1988" s="18">
        <v>4501</v>
      </c>
      <c r="X1988" s="18">
        <v>3565</v>
      </c>
      <c r="Y1988" s="18">
        <v>0</v>
      </c>
      <c r="Z1988" s="18">
        <v>0</v>
      </c>
      <c r="AA1988" s="18">
        <v>0</v>
      </c>
      <c r="AB1988" s="18">
        <v>0</v>
      </c>
      <c r="AC1988" s="23">
        <v>0</v>
      </c>
      <c r="AD1988" s="14" t="str">
        <f>IF(E1988=113,"Linn","Iowa ex-Linn")</f>
        <v>Iowa ex-Linn</v>
      </c>
      <c r="AE1988" s="23">
        <f>IFERROR(AB1988/W1988,"N/M")</f>
        <v>0.0</v>
      </c>
      <c r="AF1988" s="14" t="str">
        <f>B1988&amp;"|"&amp;TEXT(E1988,"000")&amp;"|"&amp;TEXT(M1988,"0.0000")</f>
        <v>2018|025|0.5000</v>
      </c>
      <c r="AG1988" s="22" t="str">
        <f>IF(AND(B1988&gt;=2015,B1988&lt;=2024,C1988=19,G1988=41,I1988=2,K1988="A",L1988="RBUP",M1988&gt;=0.5,M1988&lt;=0.85),"IN","OUT")</f>
        <v>IN</v>
      </c>
    </row>
    <row r="1989" spans="1:33">
      <c r="A1989" s="14" t="s">
        <v>188</v>
      </c>
      <c r="B1989" s="16">
        <v>2018</v>
      </c>
      <c r="C1989" s="16">
        <v>19</v>
      </c>
      <c r="D1989" s="14" t="s">
        <v>80</v>
      </c>
      <c r="E1989" s="16">
        <v>25</v>
      </c>
      <c r="F1989" s="14" t="s">
        <v>98</v>
      </c>
      <c r="G1989" s="16">
        <v>41</v>
      </c>
      <c r="H1989" s="14" t="s">
        <v>186</v>
      </c>
      <c r="I1989" s="16">
        <v>2</v>
      </c>
      <c r="J1989" s="14" t="s">
        <v>83</v>
      </c>
      <c r="K1989" s="14" t="s">
        <v>84</v>
      </c>
      <c r="L1989" s="14" t="s">
        <v>85</v>
      </c>
      <c r="M1989" s="23">
        <v>0.6</v>
      </c>
      <c r="N1989" s="16">
        <v>2</v>
      </c>
      <c r="O1989" s="16">
        <v>0</v>
      </c>
      <c r="P1989" s="16">
        <v>0</v>
      </c>
      <c r="Q1989" s="16">
        <v>0</v>
      </c>
      <c r="R1989" s="16">
        <v>0</v>
      </c>
      <c r="S1989" s="14" t="s">
        <v>86</v>
      </c>
      <c r="T1989" s="16">
        <v>0</v>
      </c>
      <c r="U1989" s="16">
        <v>0</v>
      </c>
      <c r="V1989" s="18">
        <v>0</v>
      </c>
      <c r="W1989" s="18">
        <v>0</v>
      </c>
      <c r="X1989" s="18">
        <v>0</v>
      </c>
      <c r="Y1989" s="18">
        <v>0</v>
      </c>
      <c r="Z1989" s="18">
        <v>0</v>
      </c>
      <c r="AA1989" s="18">
        <v>0</v>
      </c>
      <c r="AB1989" s="18">
        <v>0</v>
      </c>
      <c r="AC1989" s="23">
        <v>0</v>
      </c>
      <c r="AD1989" s="14" t="str">
        <f>IF(E1989=113,"Linn","Iowa ex-Linn")</f>
        <v>Iowa ex-Linn</v>
      </c>
      <c r="AE1989" s="23" t="str">
        <f>IFERROR(AB1989/W1989,"N/M")</f>
        <v>N/M</v>
      </c>
      <c r="AF1989" s="14" t="str">
        <f>B1989&amp;"|"&amp;TEXT(E1989,"000")&amp;"|"&amp;TEXT(M1989,"0.0000")</f>
        <v>2018|025|0.6000</v>
      </c>
      <c r="AG1989" s="22" t="str">
        <f>IF(AND(B1989&gt;=2015,B1989&lt;=2024,C1989=19,G1989=41,I1989=2,K1989="A",L1989="RBUP",M1989&gt;=0.5,M1989&lt;=0.85),"IN","OUT")</f>
        <v>IN</v>
      </c>
    </row>
    <row r="1990" spans="1:33">
      <c r="A1990" s="14" t="s">
        <v>188</v>
      </c>
      <c r="B1990" s="16">
        <v>2018</v>
      </c>
      <c r="C1990" s="16">
        <v>19</v>
      </c>
      <c r="D1990" s="14" t="s">
        <v>80</v>
      </c>
      <c r="E1990" s="16">
        <v>25</v>
      </c>
      <c r="F1990" s="14" t="s">
        <v>98</v>
      </c>
      <c r="G1990" s="16">
        <v>41</v>
      </c>
      <c r="H1990" s="14" t="s">
        <v>186</v>
      </c>
      <c r="I1990" s="16">
        <v>2</v>
      </c>
      <c r="J1990" s="14" t="s">
        <v>83</v>
      </c>
      <c r="K1990" s="14" t="s">
        <v>84</v>
      </c>
      <c r="L1990" s="14" t="s">
        <v>85</v>
      </c>
      <c r="M1990" s="23">
        <v>0.65</v>
      </c>
      <c r="N1990" s="16">
        <v>9</v>
      </c>
      <c r="O1990" s="16">
        <v>8</v>
      </c>
      <c r="P1990" s="16">
        <v>0</v>
      </c>
      <c r="Q1990" s="16">
        <v>11</v>
      </c>
      <c r="R1990" s="16">
        <v>0</v>
      </c>
      <c r="S1990" s="14" t="s">
        <v>86</v>
      </c>
      <c r="T1990" s="16">
        <v>418</v>
      </c>
      <c r="U1990" s="16">
        <v>0</v>
      </c>
      <c r="V1990" s="18">
        <v>192973</v>
      </c>
      <c r="W1990" s="18">
        <v>3980</v>
      </c>
      <c r="X1990" s="18">
        <v>2223</v>
      </c>
      <c r="Y1990" s="18">
        <v>0</v>
      </c>
      <c r="Z1990" s="18">
        <v>0</v>
      </c>
      <c r="AA1990" s="18">
        <v>0</v>
      </c>
      <c r="AB1990" s="18">
        <v>0</v>
      </c>
      <c r="AC1990" s="23">
        <v>0</v>
      </c>
      <c r="AD1990" s="14" t="str">
        <f>IF(E1990=113,"Linn","Iowa ex-Linn")</f>
        <v>Iowa ex-Linn</v>
      </c>
      <c r="AE1990" s="23">
        <f>IFERROR(AB1990/W1990,"N/M")</f>
        <v>0.0</v>
      </c>
      <c r="AF1990" s="14" t="str">
        <f>B1990&amp;"|"&amp;TEXT(E1990,"000")&amp;"|"&amp;TEXT(M1990,"0.0000")</f>
        <v>2018|025|0.6500</v>
      </c>
      <c r="AG1990" s="22" t="str">
        <f>IF(AND(B1990&gt;=2015,B1990&lt;=2024,C1990=19,G1990=41,I1990=2,K1990="A",L1990="RBUP",M1990&gt;=0.5,M1990&lt;=0.85),"IN","OUT")</f>
        <v>IN</v>
      </c>
    </row>
    <row r="1991" spans="1:33">
      <c r="A1991" s="14" t="s">
        <v>188</v>
      </c>
      <c r="B1991" s="16">
        <v>2018</v>
      </c>
      <c r="C1991" s="16">
        <v>19</v>
      </c>
      <c r="D1991" s="14" t="s">
        <v>80</v>
      </c>
      <c r="E1991" s="16">
        <v>25</v>
      </c>
      <c r="F1991" s="14" t="s">
        <v>98</v>
      </c>
      <c r="G1991" s="16">
        <v>41</v>
      </c>
      <c r="H1991" s="14" t="s">
        <v>186</v>
      </c>
      <c r="I1991" s="16">
        <v>2</v>
      </c>
      <c r="J1991" s="14" t="s">
        <v>83</v>
      </c>
      <c r="K1991" s="14" t="s">
        <v>84</v>
      </c>
      <c r="L1991" s="14" t="s">
        <v>85</v>
      </c>
      <c r="M1991" s="23">
        <v>0.7</v>
      </c>
      <c r="N1991" s="16">
        <v>39</v>
      </c>
      <c r="O1991" s="16">
        <v>32</v>
      </c>
      <c r="P1991" s="16">
        <v>1</v>
      </c>
      <c r="Q1991" s="16">
        <v>47</v>
      </c>
      <c r="R1991" s="16">
        <v>1</v>
      </c>
      <c r="S1991" s="14" t="s">
        <v>86</v>
      </c>
      <c r="T1991" s="16">
        <v>3955</v>
      </c>
      <c r="U1991" s="16">
        <v>0</v>
      </c>
      <c r="V1991" s="18">
        <v>2094334</v>
      </c>
      <c r="W1991" s="18">
        <v>56949</v>
      </c>
      <c r="X1991" s="18">
        <v>37094</v>
      </c>
      <c r="Y1991" s="18">
        <v>191</v>
      </c>
      <c r="Z1991" s="18">
        <v>0</v>
      </c>
      <c r="AA1991" s="18">
        <v>0</v>
      </c>
      <c r="AB1991" s="18">
        <v>7499</v>
      </c>
      <c r="AC1991" s="23">
        <v>0.13</v>
      </c>
      <c r="AD1991" s="14" t="str">
        <f>IF(E1991=113,"Linn","Iowa ex-Linn")</f>
        <v>Iowa ex-Linn</v>
      </c>
      <c r="AE1991" s="23">
        <f>IFERROR(AB1991/W1991,"N/M")</f>
        <v>0.1316792217598202</v>
      </c>
      <c r="AF1991" s="14" t="str">
        <f>B1991&amp;"|"&amp;TEXT(E1991,"000")&amp;"|"&amp;TEXT(M1991,"0.0000")</f>
        <v>2018|025|0.7000</v>
      </c>
      <c r="AG1991" s="22" t="str">
        <f>IF(AND(B1991&gt;=2015,B1991&lt;=2024,C1991=19,G1991=41,I1991=2,K1991="A",L1991="RBUP",M1991&gt;=0.5,M1991&lt;=0.85),"IN","OUT")</f>
        <v>IN</v>
      </c>
    </row>
    <row r="1992" spans="1:33">
      <c r="A1992" s="14" t="s">
        <v>188</v>
      </c>
      <c r="B1992" s="16">
        <v>2018</v>
      </c>
      <c r="C1992" s="16">
        <v>19</v>
      </c>
      <c r="D1992" s="14" t="s">
        <v>80</v>
      </c>
      <c r="E1992" s="16">
        <v>25</v>
      </c>
      <c r="F1992" s="14" t="s">
        <v>98</v>
      </c>
      <c r="G1992" s="16">
        <v>41</v>
      </c>
      <c r="H1992" s="14" t="s">
        <v>186</v>
      </c>
      <c r="I1992" s="16">
        <v>2</v>
      </c>
      <c r="J1992" s="14" t="s">
        <v>83</v>
      </c>
      <c r="K1992" s="14" t="s">
        <v>84</v>
      </c>
      <c r="L1992" s="14" t="s">
        <v>85</v>
      </c>
      <c r="M1992" s="23">
        <v>0.75</v>
      </c>
      <c r="N1992" s="16">
        <v>97</v>
      </c>
      <c r="O1992" s="16">
        <v>81</v>
      </c>
      <c r="P1992" s="16">
        <v>5</v>
      </c>
      <c r="Q1992" s="16">
        <v>188</v>
      </c>
      <c r="R1992" s="16">
        <v>6</v>
      </c>
      <c r="S1992" s="14" t="s">
        <v>86</v>
      </c>
      <c r="T1992" s="16">
        <v>11922</v>
      </c>
      <c r="U1992" s="16">
        <v>0</v>
      </c>
      <c r="V1992" s="18">
        <v>6989100</v>
      </c>
      <c r="W1992" s="18">
        <v>257205</v>
      </c>
      <c r="X1992" s="18">
        <v>148769</v>
      </c>
      <c r="Y1992" s="18">
        <v>168</v>
      </c>
      <c r="Z1992" s="18">
        <v>0</v>
      </c>
      <c r="AA1992" s="18">
        <v>0</v>
      </c>
      <c r="AB1992" s="18">
        <v>5403</v>
      </c>
      <c r="AC1992" s="23">
        <v>0.02</v>
      </c>
      <c r="AD1992" s="14" t="str">
        <f>IF(E1992=113,"Linn","Iowa ex-Linn")</f>
        <v>Iowa ex-Linn</v>
      </c>
      <c r="AE1992" s="23">
        <f>IFERROR(AB1992/W1992,"N/M")</f>
        <v>0.021006590074065433</v>
      </c>
      <c r="AF1992" s="14" t="str">
        <f>B1992&amp;"|"&amp;TEXT(E1992,"000")&amp;"|"&amp;TEXT(M1992,"0.0000")</f>
        <v>2018|025|0.7500</v>
      </c>
      <c r="AG1992" s="22" t="str">
        <f>IF(AND(B1992&gt;=2015,B1992&lt;=2024,C1992=19,G1992=41,I1992=2,K1992="A",L1992="RBUP",M1992&gt;=0.5,M1992&lt;=0.85),"IN","OUT")</f>
        <v>IN</v>
      </c>
    </row>
    <row r="1993" spans="1:33">
      <c r="A1993" s="14" t="s">
        <v>188</v>
      </c>
      <c r="B1993" s="16">
        <v>2018</v>
      </c>
      <c r="C1993" s="16">
        <v>19</v>
      </c>
      <c r="D1993" s="14" t="s">
        <v>80</v>
      </c>
      <c r="E1993" s="16">
        <v>25</v>
      </c>
      <c r="F1993" s="14" t="s">
        <v>98</v>
      </c>
      <c r="G1993" s="16">
        <v>41</v>
      </c>
      <c r="H1993" s="14" t="s">
        <v>186</v>
      </c>
      <c r="I1993" s="16">
        <v>2</v>
      </c>
      <c r="J1993" s="14" t="s">
        <v>83</v>
      </c>
      <c r="K1993" s="14" t="s">
        <v>84</v>
      </c>
      <c r="L1993" s="14" t="s">
        <v>85</v>
      </c>
      <c r="M1993" s="23">
        <v>0.8</v>
      </c>
      <c r="N1993" s="16">
        <v>376</v>
      </c>
      <c r="O1993" s="16">
        <v>321</v>
      </c>
      <c r="P1993" s="16">
        <v>52</v>
      </c>
      <c r="Q1993" s="16">
        <v>593</v>
      </c>
      <c r="R1993" s="16">
        <v>72</v>
      </c>
      <c r="S1993" s="14" t="s">
        <v>86</v>
      </c>
      <c r="T1993" s="16">
        <v>55398</v>
      </c>
      <c r="U1993" s="16">
        <v>0</v>
      </c>
      <c r="V1993" s="18">
        <v>33874859</v>
      </c>
      <c r="W1993" s="18">
        <v>1542986</v>
      </c>
      <c r="X1993" s="18">
        <v>842263</v>
      </c>
      <c r="Y1993" s="18">
        <v>740</v>
      </c>
      <c r="Z1993" s="18">
        <v>0</v>
      </c>
      <c r="AA1993" s="18">
        <v>0</v>
      </c>
      <c r="AB1993" s="18">
        <v>299921</v>
      </c>
      <c r="AC1993" s="23">
        <v>0.19</v>
      </c>
      <c r="AD1993" s="14" t="str">
        <f>IF(E1993=113,"Linn","Iowa ex-Linn")</f>
        <v>Iowa ex-Linn</v>
      </c>
      <c r="AE1993" s="23">
        <f>IFERROR(AB1993/W1993,"N/M")</f>
        <v>0.19437700666111035</v>
      </c>
      <c r="AF1993" s="14" t="str">
        <f>B1993&amp;"|"&amp;TEXT(E1993,"000")&amp;"|"&amp;TEXT(M1993,"0.0000")</f>
        <v>2018|025|0.8000</v>
      </c>
      <c r="AG1993" s="22" t="str">
        <f>IF(AND(B1993&gt;=2015,B1993&lt;=2024,C1993=19,G1993=41,I1993=2,K1993="A",L1993="RBUP",M1993&gt;=0.5,M1993&lt;=0.85),"IN","OUT")</f>
        <v>IN</v>
      </c>
    </row>
    <row r="1994" spans="1:33">
      <c r="A1994" s="14" t="s">
        <v>188</v>
      </c>
      <c r="B1994" s="16">
        <v>2018</v>
      </c>
      <c r="C1994" s="16">
        <v>19</v>
      </c>
      <c r="D1994" s="14" t="s">
        <v>80</v>
      </c>
      <c r="E1994" s="16">
        <v>25</v>
      </c>
      <c r="F1994" s="14" t="s">
        <v>98</v>
      </c>
      <c r="G1994" s="16">
        <v>41</v>
      </c>
      <c r="H1994" s="14" t="s">
        <v>186</v>
      </c>
      <c r="I1994" s="16">
        <v>2</v>
      </c>
      <c r="J1994" s="14" t="s">
        <v>83</v>
      </c>
      <c r="K1994" s="14" t="s">
        <v>84</v>
      </c>
      <c r="L1994" s="14" t="s">
        <v>85</v>
      </c>
      <c r="M1994" s="23">
        <v>0.85</v>
      </c>
      <c r="N1994" s="16">
        <v>498</v>
      </c>
      <c r="O1994" s="16">
        <v>428</v>
      </c>
      <c r="P1994" s="16">
        <v>126</v>
      </c>
      <c r="Q1994" s="16">
        <v>900</v>
      </c>
      <c r="R1994" s="16">
        <v>171</v>
      </c>
      <c r="S1994" s="14" t="s">
        <v>86</v>
      </c>
      <c r="T1994" s="16">
        <v>80846</v>
      </c>
      <c r="U1994" s="16">
        <v>0</v>
      </c>
      <c r="V1994" s="18">
        <v>52745741</v>
      </c>
      <c r="W1994" s="18">
        <v>2983678</v>
      </c>
      <c r="X1994" s="18">
        <v>1260810</v>
      </c>
      <c r="Y1994" s="18">
        <v>0</v>
      </c>
      <c r="Z1994" s="18">
        <v>0</v>
      </c>
      <c r="AA1994" s="18">
        <v>0</v>
      </c>
      <c r="AB1994" s="18">
        <v>904589</v>
      </c>
      <c r="AC1994" s="23">
        <v>0.3</v>
      </c>
      <c r="AD1994" s="14" t="str">
        <f>IF(E1994=113,"Linn","Iowa ex-Linn")</f>
        <v>Iowa ex-Linn</v>
      </c>
      <c r="AE1994" s="23">
        <f>IFERROR(AB1994/W1994,"N/M")</f>
        <v>0.3031791634351964</v>
      </c>
      <c r="AF1994" s="14" t="str">
        <f>B1994&amp;"|"&amp;TEXT(E1994,"000")&amp;"|"&amp;TEXT(M1994,"0.0000")</f>
        <v>2018|025|0.8500</v>
      </c>
      <c r="AG1994" s="22" t="str">
        <f>IF(AND(B1994&gt;=2015,B1994&lt;=2024,C1994=19,G1994=41,I1994=2,K1994="A",L1994="RBUP",M1994&gt;=0.5,M1994&lt;=0.85),"IN","OUT")</f>
        <v>IN</v>
      </c>
    </row>
    <row r="1995" spans="1:33">
      <c r="A1995" s="14" t="s">
        <v>188</v>
      </c>
      <c r="B1995" s="16">
        <v>2018</v>
      </c>
      <c r="C1995" s="16">
        <v>19</v>
      </c>
      <c r="D1995" s="14" t="s">
        <v>80</v>
      </c>
      <c r="E1995" s="16">
        <v>27</v>
      </c>
      <c r="F1995" s="14" t="s">
        <v>99</v>
      </c>
      <c r="G1995" s="16">
        <v>41</v>
      </c>
      <c r="H1995" s="14" t="s">
        <v>186</v>
      </c>
      <c r="I1995" s="16">
        <v>2</v>
      </c>
      <c r="J1995" s="14" t="s">
        <v>83</v>
      </c>
      <c r="K1995" s="14" t="s">
        <v>84</v>
      </c>
      <c r="L1995" s="14" t="s">
        <v>85</v>
      </c>
      <c r="M1995" s="23">
        <v>0.5</v>
      </c>
      <c r="N1995" s="16">
        <v>2</v>
      </c>
      <c r="O1995" s="16">
        <v>2</v>
      </c>
      <c r="P1995" s="16">
        <v>0</v>
      </c>
      <c r="Q1995" s="16">
        <v>4</v>
      </c>
      <c r="R1995" s="16">
        <v>0</v>
      </c>
      <c r="S1995" s="14" t="s">
        <v>86</v>
      </c>
      <c r="T1995" s="16">
        <v>378</v>
      </c>
      <c r="U1995" s="16">
        <v>0</v>
      </c>
      <c r="V1995" s="18">
        <v>153574</v>
      </c>
      <c r="W1995" s="18">
        <v>1718</v>
      </c>
      <c r="X1995" s="18">
        <v>1151</v>
      </c>
      <c r="Y1995" s="18">
        <v>0</v>
      </c>
      <c r="Z1995" s="18">
        <v>0</v>
      </c>
      <c r="AA1995" s="18">
        <v>0</v>
      </c>
      <c r="AB1995" s="18">
        <v>0</v>
      </c>
      <c r="AC1995" s="23">
        <v>0</v>
      </c>
      <c r="AD1995" s="14" t="str">
        <f>IF(E1995=113,"Linn","Iowa ex-Linn")</f>
        <v>Iowa ex-Linn</v>
      </c>
      <c r="AE1995" s="23">
        <f>IFERROR(AB1995/W1995,"N/M")</f>
        <v>0.0</v>
      </c>
      <c r="AF1995" s="14" t="str">
        <f>B1995&amp;"|"&amp;TEXT(E1995,"000")&amp;"|"&amp;TEXT(M1995,"0.0000")</f>
        <v>2018|027|0.5000</v>
      </c>
      <c r="AG1995" s="22" t="str">
        <f>IF(AND(B1995&gt;=2015,B1995&lt;=2024,C1995=19,G1995=41,I1995=2,K1995="A",L1995="RBUP",M1995&gt;=0.5,M1995&lt;=0.85),"IN","OUT")</f>
        <v>IN</v>
      </c>
    </row>
    <row r="1996" spans="1:33">
      <c r="A1996" s="14" t="s">
        <v>188</v>
      </c>
      <c r="B1996" s="16">
        <v>2018</v>
      </c>
      <c r="C1996" s="16">
        <v>19</v>
      </c>
      <c r="D1996" s="14" t="s">
        <v>80</v>
      </c>
      <c r="E1996" s="16">
        <v>27</v>
      </c>
      <c r="F1996" s="14" t="s">
        <v>99</v>
      </c>
      <c r="G1996" s="16">
        <v>41</v>
      </c>
      <c r="H1996" s="14" t="s">
        <v>186</v>
      </c>
      <c r="I1996" s="16">
        <v>2</v>
      </c>
      <c r="J1996" s="14" t="s">
        <v>83</v>
      </c>
      <c r="K1996" s="14" t="s">
        <v>84</v>
      </c>
      <c r="L1996" s="14" t="s">
        <v>85</v>
      </c>
      <c r="M1996" s="23">
        <v>0.6</v>
      </c>
      <c r="N1996" s="16">
        <v>1</v>
      </c>
      <c r="O1996" s="16">
        <v>1</v>
      </c>
      <c r="P1996" s="16">
        <v>0</v>
      </c>
      <c r="Q1996" s="16">
        <v>1</v>
      </c>
      <c r="R1996" s="16">
        <v>0</v>
      </c>
      <c r="S1996" s="14" t="s">
        <v>86</v>
      </c>
      <c r="T1996" s="16">
        <v>78</v>
      </c>
      <c r="U1996" s="16">
        <v>0</v>
      </c>
      <c r="V1996" s="18">
        <v>33712</v>
      </c>
      <c r="W1996" s="18">
        <v>476</v>
      </c>
      <c r="X1996" s="18">
        <v>305</v>
      </c>
      <c r="Y1996" s="18">
        <v>0</v>
      </c>
      <c r="Z1996" s="18">
        <v>0</v>
      </c>
      <c r="AA1996" s="18">
        <v>0</v>
      </c>
      <c r="AB1996" s="18">
        <v>0</v>
      </c>
      <c r="AC1996" s="23">
        <v>0</v>
      </c>
      <c r="AD1996" s="14" t="str">
        <f>IF(E1996=113,"Linn","Iowa ex-Linn")</f>
        <v>Iowa ex-Linn</v>
      </c>
      <c r="AE1996" s="23">
        <f>IFERROR(AB1996/W1996,"N/M")</f>
        <v>0.0</v>
      </c>
      <c r="AF1996" s="14" t="str">
        <f>B1996&amp;"|"&amp;TEXT(E1996,"000")&amp;"|"&amp;TEXT(M1996,"0.0000")</f>
        <v>2018|027|0.6000</v>
      </c>
      <c r="AG1996" s="22" t="str">
        <f>IF(AND(B1996&gt;=2015,B1996&lt;=2024,C1996=19,G1996=41,I1996=2,K1996="A",L1996="RBUP",M1996&gt;=0.5,M1996&lt;=0.85),"IN","OUT")</f>
        <v>IN</v>
      </c>
    </row>
    <row r="1997" spans="1:33">
      <c r="A1997" s="14" t="s">
        <v>188</v>
      </c>
      <c r="B1997" s="16">
        <v>2018</v>
      </c>
      <c r="C1997" s="16">
        <v>19</v>
      </c>
      <c r="D1997" s="14" t="s">
        <v>80</v>
      </c>
      <c r="E1997" s="16">
        <v>27</v>
      </c>
      <c r="F1997" s="14" t="s">
        <v>99</v>
      </c>
      <c r="G1997" s="16">
        <v>41</v>
      </c>
      <c r="H1997" s="14" t="s">
        <v>186</v>
      </c>
      <c r="I1997" s="16">
        <v>2</v>
      </c>
      <c r="J1997" s="14" t="s">
        <v>83</v>
      </c>
      <c r="K1997" s="14" t="s">
        <v>84</v>
      </c>
      <c r="L1997" s="14" t="s">
        <v>85</v>
      </c>
      <c r="M1997" s="23">
        <v>0.65</v>
      </c>
      <c r="N1997" s="16">
        <v>7</v>
      </c>
      <c r="O1997" s="16">
        <v>7</v>
      </c>
      <c r="P1997" s="16">
        <v>0</v>
      </c>
      <c r="Q1997" s="16">
        <v>8</v>
      </c>
      <c r="R1997" s="16">
        <v>0</v>
      </c>
      <c r="S1997" s="14" t="s">
        <v>86</v>
      </c>
      <c r="T1997" s="16">
        <v>709</v>
      </c>
      <c r="U1997" s="16">
        <v>0</v>
      </c>
      <c r="V1997" s="18">
        <v>365048</v>
      </c>
      <c r="W1997" s="18">
        <v>6133</v>
      </c>
      <c r="X1997" s="18">
        <v>4262</v>
      </c>
      <c r="Y1997" s="18">
        <v>0</v>
      </c>
      <c r="Z1997" s="18">
        <v>0</v>
      </c>
      <c r="AA1997" s="18">
        <v>0</v>
      </c>
      <c r="AB1997" s="18">
        <v>0</v>
      </c>
      <c r="AC1997" s="23">
        <v>0</v>
      </c>
      <c r="AD1997" s="14" t="str">
        <f>IF(E1997=113,"Linn","Iowa ex-Linn")</f>
        <v>Iowa ex-Linn</v>
      </c>
      <c r="AE1997" s="23">
        <f>IFERROR(AB1997/W1997,"N/M")</f>
        <v>0.0</v>
      </c>
      <c r="AF1997" s="14" t="str">
        <f>B1997&amp;"|"&amp;TEXT(E1997,"000")&amp;"|"&amp;TEXT(M1997,"0.0000")</f>
        <v>2018|027|0.6500</v>
      </c>
      <c r="AG1997" s="22" t="str">
        <f>IF(AND(B1997&gt;=2015,B1997&lt;=2024,C1997=19,G1997=41,I1997=2,K1997="A",L1997="RBUP",M1997&gt;=0.5,M1997&lt;=0.85),"IN","OUT")</f>
        <v>IN</v>
      </c>
    </row>
    <row r="1998" spans="1:33">
      <c r="A1998" s="14" t="s">
        <v>188</v>
      </c>
      <c r="B1998" s="16">
        <v>2018</v>
      </c>
      <c r="C1998" s="16">
        <v>19</v>
      </c>
      <c r="D1998" s="14" t="s">
        <v>80</v>
      </c>
      <c r="E1998" s="16">
        <v>27</v>
      </c>
      <c r="F1998" s="14" t="s">
        <v>99</v>
      </c>
      <c r="G1998" s="16">
        <v>41</v>
      </c>
      <c r="H1998" s="14" t="s">
        <v>186</v>
      </c>
      <c r="I1998" s="16">
        <v>2</v>
      </c>
      <c r="J1998" s="14" t="s">
        <v>83</v>
      </c>
      <c r="K1998" s="14" t="s">
        <v>84</v>
      </c>
      <c r="L1998" s="14" t="s">
        <v>85</v>
      </c>
      <c r="M1998" s="23">
        <v>0.7</v>
      </c>
      <c r="N1998" s="16">
        <v>15</v>
      </c>
      <c r="O1998" s="16">
        <v>9</v>
      </c>
      <c r="P1998" s="16">
        <v>0</v>
      </c>
      <c r="Q1998" s="16">
        <v>13</v>
      </c>
      <c r="R1998" s="16">
        <v>0</v>
      </c>
      <c r="S1998" s="14" t="s">
        <v>86</v>
      </c>
      <c r="T1998" s="16">
        <v>1346</v>
      </c>
      <c r="U1998" s="16">
        <v>0</v>
      </c>
      <c r="V1998" s="18">
        <v>766157</v>
      </c>
      <c r="W1998" s="18">
        <v>21989</v>
      </c>
      <c r="X1998" s="18">
        <v>13332</v>
      </c>
      <c r="Y1998" s="18">
        <v>0</v>
      </c>
      <c r="Z1998" s="18">
        <v>0</v>
      </c>
      <c r="AA1998" s="18">
        <v>0</v>
      </c>
      <c r="AB1998" s="18">
        <v>0</v>
      </c>
      <c r="AC1998" s="23">
        <v>0</v>
      </c>
      <c r="AD1998" s="14" t="str">
        <f>IF(E1998=113,"Linn","Iowa ex-Linn")</f>
        <v>Iowa ex-Linn</v>
      </c>
      <c r="AE1998" s="23">
        <f>IFERROR(AB1998/W1998,"N/M")</f>
        <v>0.0</v>
      </c>
      <c r="AF1998" s="14" t="str">
        <f>B1998&amp;"|"&amp;TEXT(E1998,"000")&amp;"|"&amp;TEXT(M1998,"0.0000")</f>
        <v>2018|027|0.7000</v>
      </c>
      <c r="AG1998" s="22" t="str">
        <f>IF(AND(B1998&gt;=2015,B1998&lt;=2024,C1998=19,G1998=41,I1998=2,K1998="A",L1998="RBUP",M1998&gt;=0.5,M1998&lt;=0.85),"IN","OUT")</f>
        <v>IN</v>
      </c>
    </row>
    <row r="1999" spans="1:33">
      <c r="A1999" s="14" t="s">
        <v>188</v>
      </c>
      <c r="B1999" s="16">
        <v>2018</v>
      </c>
      <c r="C1999" s="16">
        <v>19</v>
      </c>
      <c r="D1999" s="14" t="s">
        <v>80</v>
      </c>
      <c r="E1999" s="16">
        <v>27</v>
      </c>
      <c r="F1999" s="14" t="s">
        <v>99</v>
      </c>
      <c r="G1999" s="16">
        <v>41</v>
      </c>
      <c r="H1999" s="14" t="s">
        <v>186</v>
      </c>
      <c r="I1999" s="16">
        <v>2</v>
      </c>
      <c r="J1999" s="14" t="s">
        <v>83</v>
      </c>
      <c r="K1999" s="14" t="s">
        <v>84</v>
      </c>
      <c r="L1999" s="14" t="s">
        <v>85</v>
      </c>
      <c r="M1999" s="23">
        <v>0.75</v>
      </c>
      <c r="N1999" s="16">
        <v>108</v>
      </c>
      <c r="O1999" s="16">
        <v>89</v>
      </c>
      <c r="P1999" s="16">
        <v>2</v>
      </c>
      <c r="Q1999" s="16">
        <v>153</v>
      </c>
      <c r="R1999" s="16">
        <v>2</v>
      </c>
      <c r="S1999" s="14" t="s">
        <v>86</v>
      </c>
      <c r="T1999" s="16">
        <v>12921</v>
      </c>
      <c r="U1999" s="16">
        <v>0</v>
      </c>
      <c r="V1999" s="18">
        <v>7512287</v>
      </c>
      <c r="W1999" s="18">
        <v>274110</v>
      </c>
      <c r="X1999" s="18">
        <v>163542</v>
      </c>
      <c r="Y1999" s="18">
        <v>510</v>
      </c>
      <c r="Z1999" s="18">
        <v>0</v>
      </c>
      <c r="AA1999" s="18">
        <v>0</v>
      </c>
      <c r="AB1999" s="18">
        <v>12982</v>
      </c>
      <c r="AC1999" s="23">
        <v>0.05</v>
      </c>
      <c r="AD1999" s="14" t="str">
        <f>IF(E1999=113,"Linn","Iowa ex-Linn")</f>
        <v>Iowa ex-Linn</v>
      </c>
      <c r="AE1999" s="23">
        <f>IFERROR(AB1999/W1999,"N/M")</f>
        <v>0.04736054868483455</v>
      </c>
      <c r="AF1999" s="14" t="str">
        <f>B1999&amp;"|"&amp;TEXT(E1999,"000")&amp;"|"&amp;TEXT(M1999,"0.0000")</f>
        <v>2018|027|0.7500</v>
      </c>
      <c r="AG1999" s="22" t="str">
        <f>IF(AND(B1999&gt;=2015,B1999&lt;=2024,C1999=19,G1999=41,I1999=2,K1999="A",L1999="RBUP",M1999&gt;=0.5,M1999&lt;=0.85),"IN","OUT")</f>
        <v>IN</v>
      </c>
    </row>
    <row r="2000" spans="1:33">
      <c r="A2000" s="14" t="s">
        <v>188</v>
      </c>
      <c r="B2000" s="16">
        <v>2018</v>
      </c>
      <c r="C2000" s="16">
        <v>19</v>
      </c>
      <c r="D2000" s="14" t="s">
        <v>80</v>
      </c>
      <c r="E2000" s="16">
        <v>27</v>
      </c>
      <c r="F2000" s="14" t="s">
        <v>99</v>
      </c>
      <c r="G2000" s="16">
        <v>41</v>
      </c>
      <c r="H2000" s="14" t="s">
        <v>186</v>
      </c>
      <c r="I2000" s="16">
        <v>2</v>
      </c>
      <c r="J2000" s="14" t="s">
        <v>83</v>
      </c>
      <c r="K2000" s="14" t="s">
        <v>84</v>
      </c>
      <c r="L2000" s="14" t="s">
        <v>85</v>
      </c>
      <c r="M2000" s="23">
        <v>0.8</v>
      </c>
      <c r="N2000" s="16">
        <v>408</v>
      </c>
      <c r="O2000" s="16">
        <v>366</v>
      </c>
      <c r="P2000" s="16">
        <v>22</v>
      </c>
      <c r="Q2000" s="16">
        <v>654</v>
      </c>
      <c r="R2000" s="16">
        <v>26</v>
      </c>
      <c r="S2000" s="14" t="s">
        <v>86</v>
      </c>
      <c r="T2000" s="16">
        <v>61256</v>
      </c>
      <c r="U2000" s="16">
        <v>0</v>
      </c>
      <c r="V2000" s="18">
        <v>38793278</v>
      </c>
      <c r="W2000" s="18">
        <v>1789687</v>
      </c>
      <c r="X2000" s="18">
        <v>976784</v>
      </c>
      <c r="Y2000" s="18">
        <v>2090</v>
      </c>
      <c r="Z2000" s="18">
        <v>0</v>
      </c>
      <c r="AA2000" s="18">
        <v>0</v>
      </c>
      <c r="AB2000" s="18">
        <v>131355</v>
      </c>
      <c r="AC2000" s="23">
        <v>0.07000000000000001</v>
      </c>
      <c r="AD2000" s="14" t="str">
        <f>IF(E2000=113,"Linn","Iowa ex-Linn")</f>
        <v>Iowa ex-Linn</v>
      </c>
      <c r="AE2000" s="23">
        <f>IFERROR(AB2000/W2000,"N/M")</f>
        <v>0.073395515528693</v>
      </c>
      <c r="AF2000" s="14" t="str">
        <f>B2000&amp;"|"&amp;TEXT(E2000,"000")&amp;"|"&amp;TEXT(M2000,"0.0000")</f>
        <v>2018|027|0.8000</v>
      </c>
      <c r="AG2000" s="22" t="str">
        <f>IF(AND(B2000&gt;=2015,B2000&lt;=2024,C2000=19,G2000=41,I2000=2,K2000="A",L2000="RBUP",M2000&gt;=0.5,M2000&lt;=0.85),"IN","OUT")</f>
        <v>IN</v>
      </c>
    </row>
    <row r="2001" spans="1:33">
      <c r="A2001" s="14" t="s">
        <v>188</v>
      </c>
      <c r="B2001" s="16">
        <v>2018</v>
      </c>
      <c r="C2001" s="16">
        <v>19</v>
      </c>
      <c r="D2001" s="14" t="s">
        <v>80</v>
      </c>
      <c r="E2001" s="16">
        <v>27</v>
      </c>
      <c r="F2001" s="14" t="s">
        <v>99</v>
      </c>
      <c r="G2001" s="16">
        <v>41</v>
      </c>
      <c r="H2001" s="14" t="s">
        <v>186</v>
      </c>
      <c r="I2001" s="16">
        <v>2</v>
      </c>
      <c r="J2001" s="14" t="s">
        <v>83</v>
      </c>
      <c r="K2001" s="14" t="s">
        <v>84</v>
      </c>
      <c r="L2001" s="14" t="s">
        <v>85</v>
      </c>
      <c r="M2001" s="23">
        <v>0.85</v>
      </c>
      <c r="N2001" s="16">
        <v>504</v>
      </c>
      <c r="O2001" s="16">
        <v>440</v>
      </c>
      <c r="P2001" s="16">
        <v>57</v>
      </c>
      <c r="Q2001" s="16">
        <v>859</v>
      </c>
      <c r="R2001" s="16">
        <v>75</v>
      </c>
      <c r="S2001" s="14" t="s">
        <v>86</v>
      </c>
      <c r="T2001" s="16">
        <v>97131</v>
      </c>
      <c r="U2001" s="16">
        <v>0</v>
      </c>
      <c r="V2001" s="18">
        <v>64882614</v>
      </c>
      <c r="W2001" s="18">
        <v>3684817</v>
      </c>
      <c r="X2001" s="18">
        <v>1614769</v>
      </c>
      <c r="Y2001" s="18">
        <v>4059</v>
      </c>
      <c r="Z2001" s="18">
        <v>0</v>
      </c>
      <c r="AA2001" s="18">
        <v>0</v>
      </c>
      <c r="AB2001" s="18">
        <v>383681</v>
      </c>
      <c r="AC2001" s="23">
        <v>0.1</v>
      </c>
      <c r="AD2001" s="14" t="str">
        <f>IF(E2001=113,"Linn","Iowa ex-Linn")</f>
        <v>Iowa ex-Linn</v>
      </c>
      <c r="AE2001" s="23">
        <f>IFERROR(AB2001/W2001,"N/M")</f>
        <v>0.10412484527725528</v>
      </c>
      <c r="AF2001" s="14" t="str">
        <f>B2001&amp;"|"&amp;TEXT(E2001,"000")&amp;"|"&amp;TEXT(M2001,"0.0000")</f>
        <v>2018|027|0.8500</v>
      </c>
      <c r="AG2001" s="22" t="str">
        <f>IF(AND(B2001&gt;=2015,B2001&lt;=2024,C2001=19,G2001=41,I2001=2,K2001="A",L2001="RBUP",M2001&gt;=0.5,M2001&lt;=0.85),"IN","OUT")</f>
        <v>IN</v>
      </c>
    </row>
    <row r="2002" spans="1:33">
      <c r="A2002" s="14" t="s">
        <v>188</v>
      </c>
      <c r="B2002" s="16">
        <v>2018</v>
      </c>
      <c r="C2002" s="16">
        <v>19</v>
      </c>
      <c r="D2002" s="14" t="s">
        <v>80</v>
      </c>
      <c r="E2002" s="16">
        <v>29</v>
      </c>
      <c r="F2002" s="14" t="s">
        <v>100</v>
      </c>
      <c r="G2002" s="16">
        <v>41</v>
      </c>
      <c r="H2002" s="14" t="s">
        <v>186</v>
      </c>
      <c r="I2002" s="16">
        <v>2</v>
      </c>
      <c r="J2002" s="14" t="s">
        <v>83</v>
      </c>
      <c r="K2002" s="14" t="s">
        <v>84</v>
      </c>
      <c r="L2002" s="14" t="s">
        <v>85</v>
      </c>
      <c r="M2002" s="23">
        <v>0.65</v>
      </c>
      <c r="N2002" s="16">
        <v>9</v>
      </c>
      <c r="O2002" s="16">
        <v>8</v>
      </c>
      <c r="P2002" s="16">
        <v>3</v>
      </c>
      <c r="Q2002" s="16">
        <v>15</v>
      </c>
      <c r="R2002" s="16">
        <v>6</v>
      </c>
      <c r="S2002" s="14" t="s">
        <v>86</v>
      </c>
      <c r="T2002" s="16">
        <v>473</v>
      </c>
      <c r="U2002" s="16">
        <v>0</v>
      </c>
      <c r="V2002" s="18">
        <v>193053</v>
      </c>
      <c r="W2002" s="18">
        <v>4421</v>
      </c>
      <c r="X2002" s="18">
        <v>2770</v>
      </c>
      <c r="Y2002" s="18">
        <v>0</v>
      </c>
      <c r="Z2002" s="18">
        <v>0</v>
      </c>
      <c r="AA2002" s="18">
        <v>0</v>
      </c>
      <c r="AB2002" s="18">
        <v>12001</v>
      </c>
      <c r="AC2002" s="23">
        <v>2.71</v>
      </c>
      <c r="AD2002" s="14" t="str">
        <f>IF(E2002=113,"Linn","Iowa ex-Linn")</f>
        <v>Iowa ex-Linn</v>
      </c>
      <c r="AE2002" s="23">
        <f>IFERROR(AB2002/W2002,"N/M")</f>
        <v>2.714544220764533</v>
      </c>
      <c r="AF2002" s="14" t="str">
        <f>B2002&amp;"|"&amp;TEXT(E2002,"000")&amp;"|"&amp;TEXT(M2002,"0.0000")</f>
        <v>2018|029|0.6500</v>
      </c>
      <c r="AG2002" s="22" t="str">
        <f>IF(AND(B2002&gt;=2015,B2002&lt;=2024,C2002=19,G2002=41,I2002=2,K2002="A",L2002="RBUP",M2002&gt;=0.5,M2002&lt;=0.85),"IN","OUT")</f>
        <v>IN</v>
      </c>
    </row>
    <row r="2003" spans="1:33">
      <c r="A2003" s="14" t="s">
        <v>188</v>
      </c>
      <c r="B2003" s="16">
        <v>2018</v>
      </c>
      <c r="C2003" s="16">
        <v>19</v>
      </c>
      <c r="D2003" s="14" t="s">
        <v>80</v>
      </c>
      <c r="E2003" s="16">
        <v>29</v>
      </c>
      <c r="F2003" s="14" t="s">
        <v>100</v>
      </c>
      <c r="G2003" s="16">
        <v>41</v>
      </c>
      <c r="H2003" s="14" t="s">
        <v>186</v>
      </c>
      <c r="I2003" s="16">
        <v>2</v>
      </c>
      <c r="J2003" s="14" t="s">
        <v>83</v>
      </c>
      <c r="K2003" s="14" t="s">
        <v>84</v>
      </c>
      <c r="L2003" s="14" t="s">
        <v>85</v>
      </c>
      <c r="M2003" s="23">
        <v>0.7</v>
      </c>
      <c r="N2003" s="16">
        <v>11</v>
      </c>
      <c r="O2003" s="16">
        <v>10</v>
      </c>
      <c r="P2003" s="16">
        <v>2</v>
      </c>
      <c r="Q2003" s="16">
        <v>11</v>
      </c>
      <c r="R2003" s="16">
        <v>2</v>
      </c>
      <c r="S2003" s="14" t="s">
        <v>86</v>
      </c>
      <c r="T2003" s="16">
        <v>651</v>
      </c>
      <c r="U2003" s="16">
        <v>0</v>
      </c>
      <c r="V2003" s="18">
        <v>325863</v>
      </c>
      <c r="W2003" s="18">
        <v>7858</v>
      </c>
      <c r="X2003" s="18">
        <v>5548</v>
      </c>
      <c r="Y2003" s="18">
        <v>0</v>
      </c>
      <c r="Z2003" s="18">
        <v>0</v>
      </c>
      <c r="AA2003" s="18">
        <v>0</v>
      </c>
      <c r="AB2003" s="18">
        <v>17787</v>
      </c>
      <c r="AC2003" s="23">
        <v>2.26</v>
      </c>
      <c r="AD2003" s="14" t="str">
        <f>IF(E2003=113,"Linn","Iowa ex-Linn")</f>
        <v>Iowa ex-Linn</v>
      </c>
      <c r="AE2003" s="23">
        <f>IFERROR(AB2003/W2003,"N/M")</f>
        <v>2.2635530669381523</v>
      </c>
      <c r="AF2003" s="14" t="str">
        <f>B2003&amp;"|"&amp;TEXT(E2003,"000")&amp;"|"&amp;TEXT(M2003,"0.0000")</f>
        <v>2018|029|0.7000</v>
      </c>
      <c r="AG2003" s="22" t="str">
        <f>IF(AND(B2003&gt;=2015,B2003&lt;=2024,C2003=19,G2003=41,I2003=2,K2003="A",L2003="RBUP",M2003&gt;=0.5,M2003&lt;=0.85),"IN","OUT")</f>
        <v>IN</v>
      </c>
    </row>
    <row r="2004" spans="1:33">
      <c r="A2004" s="14" t="s">
        <v>188</v>
      </c>
      <c r="B2004" s="16">
        <v>2018</v>
      </c>
      <c r="C2004" s="16">
        <v>19</v>
      </c>
      <c r="D2004" s="14" t="s">
        <v>80</v>
      </c>
      <c r="E2004" s="16">
        <v>29</v>
      </c>
      <c r="F2004" s="14" t="s">
        <v>100</v>
      </c>
      <c r="G2004" s="16">
        <v>41</v>
      </c>
      <c r="H2004" s="14" t="s">
        <v>186</v>
      </c>
      <c r="I2004" s="16">
        <v>2</v>
      </c>
      <c r="J2004" s="14" t="s">
        <v>83</v>
      </c>
      <c r="K2004" s="14" t="s">
        <v>84</v>
      </c>
      <c r="L2004" s="14" t="s">
        <v>85</v>
      </c>
      <c r="M2004" s="23">
        <v>0.75</v>
      </c>
      <c r="N2004" s="16">
        <v>66</v>
      </c>
      <c r="O2004" s="16">
        <v>54</v>
      </c>
      <c r="P2004" s="16">
        <v>8</v>
      </c>
      <c r="Q2004" s="16">
        <v>96</v>
      </c>
      <c r="R2004" s="16">
        <v>9</v>
      </c>
      <c r="S2004" s="14" t="s">
        <v>86</v>
      </c>
      <c r="T2004" s="16">
        <v>7913</v>
      </c>
      <c r="U2004" s="16">
        <v>0</v>
      </c>
      <c r="V2004" s="18">
        <v>4310252</v>
      </c>
      <c r="W2004" s="18">
        <v>148467</v>
      </c>
      <c r="X2004" s="18">
        <v>98996</v>
      </c>
      <c r="Y2004" s="18">
        <v>294</v>
      </c>
      <c r="Z2004" s="18">
        <v>0</v>
      </c>
      <c r="AA2004" s="18">
        <v>0</v>
      </c>
      <c r="AB2004" s="18">
        <v>106241</v>
      </c>
      <c r="AC2004" s="23">
        <v>0.72</v>
      </c>
      <c r="AD2004" s="14" t="str">
        <f>IF(E2004=113,"Linn","Iowa ex-Linn")</f>
        <v>Iowa ex-Linn</v>
      </c>
      <c r="AE2004" s="23">
        <f>IFERROR(AB2004/W2004,"N/M")</f>
        <v>0.7155866286784268</v>
      </c>
      <c r="AF2004" s="14" t="str">
        <f>B2004&amp;"|"&amp;TEXT(E2004,"000")&amp;"|"&amp;TEXT(M2004,"0.0000")</f>
        <v>2018|029|0.7500</v>
      </c>
      <c r="AG2004" s="22" t="str">
        <f>IF(AND(B2004&gt;=2015,B2004&lt;=2024,C2004=19,G2004=41,I2004=2,K2004="A",L2004="RBUP",M2004&gt;=0.5,M2004&lt;=0.85),"IN","OUT")</f>
        <v>IN</v>
      </c>
    </row>
    <row r="2005" spans="1:33">
      <c r="A2005" s="14" t="s">
        <v>188</v>
      </c>
      <c r="B2005" s="16">
        <v>2018</v>
      </c>
      <c r="C2005" s="16">
        <v>19</v>
      </c>
      <c r="D2005" s="14" t="s">
        <v>80</v>
      </c>
      <c r="E2005" s="16">
        <v>29</v>
      </c>
      <c r="F2005" s="14" t="s">
        <v>100</v>
      </c>
      <c r="G2005" s="16">
        <v>41</v>
      </c>
      <c r="H2005" s="14" t="s">
        <v>186</v>
      </c>
      <c r="I2005" s="16">
        <v>2</v>
      </c>
      <c r="J2005" s="14" t="s">
        <v>83</v>
      </c>
      <c r="K2005" s="14" t="s">
        <v>84</v>
      </c>
      <c r="L2005" s="14" t="s">
        <v>85</v>
      </c>
      <c r="M2005" s="23">
        <v>0.8</v>
      </c>
      <c r="N2005" s="16">
        <v>283</v>
      </c>
      <c r="O2005" s="16">
        <v>235</v>
      </c>
      <c r="P2005" s="16">
        <v>82</v>
      </c>
      <c r="Q2005" s="16">
        <v>275</v>
      </c>
      <c r="R2005" s="16">
        <v>84</v>
      </c>
      <c r="S2005" s="14" t="s">
        <v>86</v>
      </c>
      <c r="T2005" s="16">
        <v>48890</v>
      </c>
      <c r="U2005" s="16">
        <v>0</v>
      </c>
      <c r="V2005" s="18">
        <v>28394063</v>
      </c>
      <c r="W2005" s="18">
        <v>1258918</v>
      </c>
      <c r="X2005" s="18">
        <v>803540</v>
      </c>
      <c r="Y2005" s="18">
        <v>0</v>
      </c>
      <c r="Z2005" s="18">
        <v>0</v>
      </c>
      <c r="AA2005" s="18">
        <v>0</v>
      </c>
      <c r="AB2005" s="18">
        <v>1339024</v>
      </c>
      <c r="AC2005" s="23">
        <v>1.06</v>
      </c>
      <c r="AD2005" s="14" t="str">
        <f>IF(E2005=113,"Linn","Iowa ex-Linn")</f>
        <v>Iowa ex-Linn</v>
      </c>
      <c r="AE2005" s="23">
        <f>IFERROR(AB2005/W2005,"N/M")</f>
        <v>1.0636308321908179</v>
      </c>
      <c r="AF2005" s="14" t="str">
        <f>B2005&amp;"|"&amp;TEXT(E2005,"000")&amp;"|"&amp;TEXT(M2005,"0.0000")</f>
        <v>2018|029|0.8000</v>
      </c>
      <c r="AG2005" s="22" t="str">
        <f>IF(AND(B2005&gt;=2015,B2005&lt;=2024,C2005=19,G2005=41,I2005=2,K2005="A",L2005="RBUP",M2005&gt;=0.5,M2005&lt;=0.85),"IN","OUT")</f>
        <v>IN</v>
      </c>
    </row>
    <row r="2006" spans="1:33">
      <c r="A2006" s="14" t="s">
        <v>188</v>
      </c>
      <c r="B2006" s="16">
        <v>2018</v>
      </c>
      <c r="C2006" s="16">
        <v>19</v>
      </c>
      <c r="D2006" s="14" t="s">
        <v>80</v>
      </c>
      <c r="E2006" s="16">
        <v>29</v>
      </c>
      <c r="F2006" s="14" t="s">
        <v>100</v>
      </c>
      <c r="G2006" s="16">
        <v>41</v>
      </c>
      <c r="H2006" s="14" t="s">
        <v>186</v>
      </c>
      <c r="I2006" s="16">
        <v>2</v>
      </c>
      <c r="J2006" s="14" t="s">
        <v>83</v>
      </c>
      <c r="K2006" s="14" t="s">
        <v>84</v>
      </c>
      <c r="L2006" s="14" t="s">
        <v>85</v>
      </c>
      <c r="M2006" s="23">
        <v>0.85</v>
      </c>
      <c r="N2006" s="16">
        <v>294</v>
      </c>
      <c r="O2006" s="16">
        <v>244</v>
      </c>
      <c r="P2006" s="16">
        <v>114</v>
      </c>
      <c r="Q2006" s="16">
        <v>348</v>
      </c>
      <c r="R2006" s="16">
        <v>158</v>
      </c>
      <c r="S2006" s="14" t="s">
        <v>86</v>
      </c>
      <c r="T2006" s="16">
        <v>56656</v>
      </c>
      <c r="U2006" s="16">
        <v>0</v>
      </c>
      <c r="V2006" s="18">
        <v>35356420</v>
      </c>
      <c r="W2006" s="18">
        <v>2059955</v>
      </c>
      <c r="X2006" s="18">
        <v>991402</v>
      </c>
      <c r="Y2006" s="18">
        <v>1651</v>
      </c>
      <c r="Z2006" s="18">
        <v>0</v>
      </c>
      <c r="AA2006" s="18">
        <v>0</v>
      </c>
      <c r="AB2006" s="18">
        <v>2259672</v>
      </c>
      <c r="AC2006" s="23">
        <v>1.1</v>
      </c>
      <c r="AD2006" s="14" t="str">
        <f>IF(E2006=113,"Linn","Iowa ex-Linn")</f>
        <v>Iowa ex-Linn</v>
      </c>
      <c r="AE2006" s="23">
        <f>IFERROR(AB2006/W2006,"N/M")</f>
        <v>1.0969521178860704</v>
      </c>
      <c r="AF2006" s="14" t="str">
        <f>B2006&amp;"|"&amp;TEXT(E2006,"000")&amp;"|"&amp;TEXT(M2006,"0.0000")</f>
        <v>2018|029|0.8500</v>
      </c>
      <c r="AG2006" s="22" t="str">
        <f>IF(AND(B2006&gt;=2015,B2006&lt;=2024,C2006=19,G2006=41,I2006=2,K2006="A",L2006="RBUP",M2006&gt;=0.5,M2006&lt;=0.85),"IN","OUT")</f>
        <v>IN</v>
      </c>
    </row>
    <row r="2007" spans="1:33">
      <c r="A2007" s="14" t="s">
        <v>188</v>
      </c>
      <c r="B2007" s="16">
        <v>2018</v>
      </c>
      <c r="C2007" s="16">
        <v>19</v>
      </c>
      <c r="D2007" s="14" t="s">
        <v>80</v>
      </c>
      <c r="E2007" s="16">
        <v>31</v>
      </c>
      <c r="F2007" s="14" t="s">
        <v>101</v>
      </c>
      <c r="G2007" s="16">
        <v>41</v>
      </c>
      <c r="H2007" s="14" t="s">
        <v>186</v>
      </c>
      <c r="I2007" s="16">
        <v>2</v>
      </c>
      <c r="J2007" s="14" t="s">
        <v>83</v>
      </c>
      <c r="K2007" s="14" t="s">
        <v>84</v>
      </c>
      <c r="L2007" s="14" t="s">
        <v>85</v>
      </c>
      <c r="M2007" s="23">
        <v>0.5</v>
      </c>
      <c r="N2007" s="16">
        <v>1</v>
      </c>
      <c r="O2007" s="16">
        <v>0</v>
      </c>
      <c r="P2007" s="16">
        <v>0</v>
      </c>
      <c r="Q2007" s="16">
        <v>0</v>
      </c>
      <c r="R2007" s="16">
        <v>0</v>
      </c>
      <c r="S2007" s="14" t="s">
        <v>86</v>
      </c>
      <c r="T2007" s="16">
        <v>0</v>
      </c>
      <c r="U2007" s="16">
        <v>0</v>
      </c>
      <c r="V2007" s="18">
        <v>0</v>
      </c>
      <c r="W2007" s="18">
        <v>0</v>
      </c>
      <c r="X2007" s="18">
        <v>0</v>
      </c>
      <c r="Y2007" s="18">
        <v>0</v>
      </c>
      <c r="Z2007" s="18">
        <v>0</v>
      </c>
      <c r="AA2007" s="18">
        <v>0</v>
      </c>
      <c r="AB2007" s="18">
        <v>0</v>
      </c>
      <c r="AC2007" s="23">
        <v>0</v>
      </c>
      <c r="AD2007" s="14" t="str">
        <f>IF(E2007=113,"Linn","Iowa ex-Linn")</f>
        <v>Iowa ex-Linn</v>
      </c>
      <c r="AE2007" s="23" t="str">
        <f>IFERROR(AB2007/W2007,"N/M")</f>
        <v>N/M</v>
      </c>
      <c r="AF2007" s="14" t="str">
        <f>B2007&amp;"|"&amp;TEXT(E2007,"000")&amp;"|"&amp;TEXT(M2007,"0.0000")</f>
        <v>2018|031|0.5000</v>
      </c>
      <c r="AG2007" s="22" t="str">
        <f>IF(AND(B2007&gt;=2015,B2007&lt;=2024,C2007=19,G2007=41,I2007=2,K2007="A",L2007="RBUP",M2007&gt;=0.5,M2007&lt;=0.85),"IN","OUT")</f>
        <v>IN</v>
      </c>
    </row>
    <row r="2008" spans="1:33">
      <c r="A2008" s="14" t="s">
        <v>188</v>
      </c>
      <c r="B2008" s="16">
        <v>2018</v>
      </c>
      <c r="C2008" s="16">
        <v>19</v>
      </c>
      <c r="D2008" s="14" t="s">
        <v>80</v>
      </c>
      <c r="E2008" s="16">
        <v>31</v>
      </c>
      <c r="F2008" s="14" t="s">
        <v>101</v>
      </c>
      <c r="G2008" s="16">
        <v>41</v>
      </c>
      <c r="H2008" s="14" t="s">
        <v>186</v>
      </c>
      <c r="I2008" s="16">
        <v>2</v>
      </c>
      <c r="J2008" s="14" t="s">
        <v>83</v>
      </c>
      <c r="K2008" s="14" t="s">
        <v>84</v>
      </c>
      <c r="L2008" s="14" t="s">
        <v>85</v>
      </c>
      <c r="M2008" s="23">
        <v>0.6</v>
      </c>
      <c r="N2008" s="16">
        <v>1</v>
      </c>
      <c r="O2008" s="16">
        <v>1</v>
      </c>
      <c r="P2008" s="16">
        <v>0</v>
      </c>
      <c r="Q2008" s="16">
        <v>2</v>
      </c>
      <c r="R2008" s="16">
        <v>0</v>
      </c>
      <c r="S2008" s="14" t="s">
        <v>86</v>
      </c>
      <c r="T2008" s="16">
        <v>158</v>
      </c>
      <c r="U2008" s="16">
        <v>0</v>
      </c>
      <c r="V2008" s="18">
        <v>70464</v>
      </c>
      <c r="W2008" s="18">
        <v>1066</v>
      </c>
      <c r="X2008" s="18">
        <v>682</v>
      </c>
      <c r="Y2008" s="18">
        <v>0</v>
      </c>
      <c r="Z2008" s="18">
        <v>0</v>
      </c>
      <c r="AA2008" s="18">
        <v>0</v>
      </c>
      <c r="AB2008" s="18">
        <v>0</v>
      </c>
      <c r="AC2008" s="23">
        <v>0</v>
      </c>
      <c r="AD2008" s="14" t="str">
        <f>IF(E2008=113,"Linn","Iowa ex-Linn")</f>
        <v>Iowa ex-Linn</v>
      </c>
      <c r="AE2008" s="23">
        <f>IFERROR(AB2008/W2008,"N/M")</f>
        <v>0.0</v>
      </c>
      <c r="AF2008" s="14" t="str">
        <f>B2008&amp;"|"&amp;TEXT(E2008,"000")&amp;"|"&amp;TEXT(M2008,"0.0000")</f>
        <v>2018|031|0.6000</v>
      </c>
      <c r="AG2008" s="22" t="str">
        <f>IF(AND(B2008&gt;=2015,B2008&lt;=2024,C2008=19,G2008=41,I2008=2,K2008="A",L2008="RBUP",M2008&gt;=0.5,M2008&lt;=0.85),"IN","OUT")</f>
        <v>IN</v>
      </c>
    </row>
    <row r="2009" spans="1:33">
      <c r="A2009" s="14" t="s">
        <v>188</v>
      </c>
      <c r="B2009" s="16">
        <v>2018</v>
      </c>
      <c r="C2009" s="16">
        <v>19</v>
      </c>
      <c r="D2009" s="14" t="s">
        <v>80</v>
      </c>
      <c r="E2009" s="16">
        <v>31</v>
      </c>
      <c r="F2009" s="14" t="s">
        <v>101</v>
      </c>
      <c r="G2009" s="16">
        <v>41</v>
      </c>
      <c r="H2009" s="14" t="s">
        <v>186</v>
      </c>
      <c r="I2009" s="16">
        <v>2</v>
      </c>
      <c r="J2009" s="14" t="s">
        <v>83</v>
      </c>
      <c r="K2009" s="14" t="s">
        <v>84</v>
      </c>
      <c r="L2009" s="14" t="s">
        <v>85</v>
      </c>
      <c r="M2009" s="23">
        <v>0.65</v>
      </c>
      <c r="N2009" s="16">
        <v>1</v>
      </c>
      <c r="O2009" s="16">
        <v>1</v>
      </c>
      <c r="P2009" s="16">
        <v>0</v>
      </c>
      <c r="Q2009" s="16">
        <v>2</v>
      </c>
      <c r="R2009" s="16">
        <v>0</v>
      </c>
      <c r="S2009" s="14" t="s">
        <v>86</v>
      </c>
      <c r="T2009" s="16">
        <v>96</v>
      </c>
      <c r="U2009" s="16">
        <v>0</v>
      </c>
      <c r="V2009" s="18">
        <v>50417</v>
      </c>
      <c r="W2009" s="18">
        <v>614</v>
      </c>
      <c r="X2009" s="18">
        <v>363</v>
      </c>
      <c r="Y2009" s="18">
        <v>0</v>
      </c>
      <c r="Z2009" s="18">
        <v>0</v>
      </c>
      <c r="AA2009" s="18">
        <v>0</v>
      </c>
      <c r="AB2009" s="18">
        <v>0</v>
      </c>
      <c r="AC2009" s="23">
        <v>0</v>
      </c>
      <c r="AD2009" s="14" t="str">
        <f>IF(E2009=113,"Linn","Iowa ex-Linn")</f>
        <v>Iowa ex-Linn</v>
      </c>
      <c r="AE2009" s="23">
        <f>IFERROR(AB2009/W2009,"N/M")</f>
        <v>0.0</v>
      </c>
      <c r="AF2009" s="14" t="str">
        <f>B2009&amp;"|"&amp;TEXT(E2009,"000")&amp;"|"&amp;TEXT(M2009,"0.0000")</f>
        <v>2018|031|0.6500</v>
      </c>
      <c r="AG2009" s="22" t="str">
        <f>IF(AND(B2009&gt;=2015,B2009&lt;=2024,C2009=19,G2009=41,I2009=2,K2009="A",L2009="RBUP",M2009&gt;=0.5,M2009&lt;=0.85),"IN","OUT")</f>
        <v>IN</v>
      </c>
    </row>
    <row r="2010" spans="1:33">
      <c r="A2010" s="14" t="s">
        <v>188</v>
      </c>
      <c r="B2010" s="16">
        <v>2018</v>
      </c>
      <c r="C2010" s="16">
        <v>19</v>
      </c>
      <c r="D2010" s="14" t="s">
        <v>80</v>
      </c>
      <c r="E2010" s="16">
        <v>31</v>
      </c>
      <c r="F2010" s="14" t="s">
        <v>101</v>
      </c>
      <c r="G2010" s="16">
        <v>41</v>
      </c>
      <c r="H2010" s="14" t="s">
        <v>186</v>
      </c>
      <c r="I2010" s="16">
        <v>2</v>
      </c>
      <c r="J2010" s="14" t="s">
        <v>83</v>
      </c>
      <c r="K2010" s="14" t="s">
        <v>84</v>
      </c>
      <c r="L2010" s="14" t="s">
        <v>85</v>
      </c>
      <c r="M2010" s="23">
        <v>0.7</v>
      </c>
      <c r="N2010" s="16">
        <v>16</v>
      </c>
      <c r="O2010" s="16">
        <v>9</v>
      </c>
      <c r="P2010" s="16">
        <v>0</v>
      </c>
      <c r="Q2010" s="16">
        <v>9</v>
      </c>
      <c r="R2010" s="16">
        <v>0</v>
      </c>
      <c r="S2010" s="14" t="s">
        <v>86</v>
      </c>
      <c r="T2010" s="16">
        <v>1330</v>
      </c>
      <c r="U2010" s="16">
        <v>0</v>
      </c>
      <c r="V2010" s="18">
        <v>744233</v>
      </c>
      <c r="W2010" s="18">
        <v>12901</v>
      </c>
      <c r="X2010" s="18">
        <v>10070</v>
      </c>
      <c r="Y2010" s="18">
        <v>0</v>
      </c>
      <c r="Z2010" s="18">
        <v>0</v>
      </c>
      <c r="AA2010" s="18">
        <v>0</v>
      </c>
      <c r="AB2010" s="18">
        <v>0</v>
      </c>
      <c r="AC2010" s="23">
        <v>0</v>
      </c>
      <c r="AD2010" s="14" t="str">
        <f>IF(E2010=113,"Linn","Iowa ex-Linn")</f>
        <v>Iowa ex-Linn</v>
      </c>
      <c r="AE2010" s="23">
        <f>IFERROR(AB2010/W2010,"N/M")</f>
        <v>0.0</v>
      </c>
      <c r="AF2010" s="14" t="str">
        <f>B2010&amp;"|"&amp;TEXT(E2010,"000")&amp;"|"&amp;TEXT(M2010,"0.0000")</f>
        <v>2018|031|0.7000</v>
      </c>
      <c r="AG2010" s="22" t="str">
        <f>IF(AND(B2010&gt;=2015,B2010&lt;=2024,C2010=19,G2010=41,I2010=2,K2010="A",L2010="RBUP",M2010&gt;=0.5,M2010&lt;=0.85),"IN","OUT")</f>
        <v>IN</v>
      </c>
    </row>
    <row r="2011" spans="1:33">
      <c r="A2011" s="14" t="s">
        <v>188</v>
      </c>
      <c r="B2011" s="16">
        <v>2018</v>
      </c>
      <c r="C2011" s="16">
        <v>19</v>
      </c>
      <c r="D2011" s="14" t="s">
        <v>80</v>
      </c>
      <c r="E2011" s="16">
        <v>31</v>
      </c>
      <c r="F2011" s="14" t="s">
        <v>101</v>
      </c>
      <c r="G2011" s="16">
        <v>41</v>
      </c>
      <c r="H2011" s="14" t="s">
        <v>186</v>
      </c>
      <c r="I2011" s="16">
        <v>2</v>
      </c>
      <c r="J2011" s="14" t="s">
        <v>83</v>
      </c>
      <c r="K2011" s="14" t="s">
        <v>84</v>
      </c>
      <c r="L2011" s="14" t="s">
        <v>85</v>
      </c>
      <c r="M2011" s="23">
        <v>0.75</v>
      </c>
      <c r="N2011" s="16">
        <v>77</v>
      </c>
      <c r="O2011" s="16">
        <v>64</v>
      </c>
      <c r="P2011" s="16">
        <v>2</v>
      </c>
      <c r="Q2011" s="16">
        <v>81</v>
      </c>
      <c r="R2011" s="16">
        <v>5</v>
      </c>
      <c r="S2011" s="14" t="s">
        <v>86</v>
      </c>
      <c r="T2011" s="16">
        <v>7966</v>
      </c>
      <c r="U2011" s="16">
        <v>0</v>
      </c>
      <c r="V2011" s="18">
        <v>4807362</v>
      </c>
      <c r="W2011" s="18">
        <v>126855</v>
      </c>
      <c r="X2011" s="18">
        <v>83691</v>
      </c>
      <c r="Y2011" s="18">
        <v>358</v>
      </c>
      <c r="Z2011" s="18">
        <v>0</v>
      </c>
      <c r="AA2011" s="18">
        <v>0</v>
      </c>
      <c r="AB2011" s="18">
        <v>19249</v>
      </c>
      <c r="AC2011" s="23">
        <v>0.15</v>
      </c>
      <c r="AD2011" s="14" t="str">
        <f>IF(E2011=113,"Linn","Iowa ex-Linn")</f>
        <v>Iowa ex-Linn</v>
      </c>
      <c r="AE2011" s="23">
        <f>IFERROR(AB2011/W2011,"N/M")</f>
        <v>0.15174017579125773</v>
      </c>
      <c r="AF2011" s="14" t="str">
        <f>B2011&amp;"|"&amp;TEXT(E2011,"000")&amp;"|"&amp;TEXT(M2011,"0.0000")</f>
        <v>2018|031|0.7500</v>
      </c>
      <c r="AG2011" s="22" t="str">
        <f>IF(AND(B2011&gt;=2015,B2011&lt;=2024,C2011=19,G2011=41,I2011=2,K2011="A",L2011="RBUP",M2011&gt;=0.5,M2011&lt;=0.85),"IN","OUT")</f>
        <v>IN</v>
      </c>
    </row>
    <row r="2012" spans="1:33">
      <c r="A2012" s="14" t="s">
        <v>188</v>
      </c>
      <c r="B2012" s="16">
        <v>2018</v>
      </c>
      <c r="C2012" s="16">
        <v>19</v>
      </c>
      <c r="D2012" s="14" t="s">
        <v>80</v>
      </c>
      <c r="E2012" s="16">
        <v>31</v>
      </c>
      <c r="F2012" s="14" t="s">
        <v>101</v>
      </c>
      <c r="G2012" s="16">
        <v>41</v>
      </c>
      <c r="H2012" s="14" t="s">
        <v>186</v>
      </c>
      <c r="I2012" s="16">
        <v>2</v>
      </c>
      <c r="J2012" s="14" t="s">
        <v>83</v>
      </c>
      <c r="K2012" s="14" t="s">
        <v>84</v>
      </c>
      <c r="L2012" s="14" t="s">
        <v>85</v>
      </c>
      <c r="M2012" s="23">
        <v>0.8</v>
      </c>
      <c r="N2012" s="16">
        <v>265</v>
      </c>
      <c r="O2012" s="16">
        <v>216</v>
      </c>
      <c r="P2012" s="16">
        <v>8</v>
      </c>
      <c r="Q2012" s="16">
        <v>317</v>
      </c>
      <c r="R2012" s="16">
        <v>10</v>
      </c>
      <c r="S2012" s="14" t="s">
        <v>86</v>
      </c>
      <c r="T2012" s="16">
        <v>45012</v>
      </c>
      <c r="U2012" s="16">
        <v>0</v>
      </c>
      <c r="V2012" s="18">
        <v>29148597</v>
      </c>
      <c r="W2012" s="18">
        <v>1070710</v>
      </c>
      <c r="X2012" s="18">
        <v>650517</v>
      </c>
      <c r="Y2012" s="18">
        <v>5566</v>
      </c>
      <c r="Z2012" s="18">
        <v>0</v>
      </c>
      <c r="AA2012" s="18">
        <v>0</v>
      </c>
      <c r="AB2012" s="18">
        <v>59003</v>
      </c>
      <c r="AC2012" s="23">
        <v>0.06</v>
      </c>
      <c r="AD2012" s="14" t="str">
        <f>IF(E2012=113,"Linn","Iowa ex-Linn")</f>
        <v>Iowa ex-Linn</v>
      </c>
      <c r="AE2012" s="23">
        <f>IFERROR(AB2012/W2012,"N/M")</f>
        <v>0.05510642470883806</v>
      </c>
      <c r="AF2012" s="14" t="str">
        <f>B2012&amp;"|"&amp;TEXT(E2012,"000")&amp;"|"&amp;TEXT(M2012,"0.0000")</f>
        <v>2018|031|0.8000</v>
      </c>
      <c r="AG2012" s="22" t="str">
        <f>IF(AND(B2012&gt;=2015,B2012&lt;=2024,C2012=19,G2012=41,I2012=2,K2012="A",L2012="RBUP",M2012&gt;=0.5,M2012&lt;=0.85),"IN","OUT")</f>
        <v>IN</v>
      </c>
    </row>
    <row r="2013" spans="1:33">
      <c r="A2013" s="14" t="s">
        <v>188</v>
      </c>
      <c r="B2013" s="16">
        <v>2018</v>
      </c>
      <c r="C2013" s="16">
        <v>19</v>
      </c>
      <c r="D2013" s="14" t="s">
        <v>80</v>
      </c>
      <c r="E2013" s="16">
        <v>31</v>
      </c>
      <c r="F2013" s="14" t="s">
        <v>101</v>
      </c>
      <c r="G2013" s="16">
        <v>41</v>
      </c>
      <c r="H2013" s="14" t="s">
        <v>186</v>
      </c>
      <c r="I2013" s="16">
        <v>2</v>
      </c>
      <c r="J2013" s="14" t="s">
        <v>83</v>
      </c>
      <c r="K2013" s="14" t="s">
        <v>84</v>
      </c>
      <c r="L2013" s="14" t="s">
        <v>85</v>
      </c>
      <c r="M2013" s="23">
        <v>0.85</v>
      </c>
      <c r="N2013" s="16">
        <v>365</v>
      </c>
      <c r="O2013" s="16">
        <v>316</v>
      </c>
      <c r="P2013" s="16">
        <v>23</v>
      </c>
      <c r="Q2013" s="16">
        <v>524</v>
      </c>
      <c r="R2013" s="16">
        <v>32</v>
      </c>
      <c r="S2013" s="14" t="s">
        <v>86</v>
      </c>
      <c r="T2013" s="16">
        <v>79525</v>
      </c>
      <c r="U2013" s="16">
        <v>0</v>
      </c>
      <c r="V2013" s="18">
        <v>54651331</v>
      </c>
      <c r="W2013" s="18">
        <v>2615529</v>
      </c>
      <c r="X2013" s="18">
        <v>1226402</v>
      </c>
      <c r="Y2013" s="18">
        <v>3778</v>
      </c>
      <c r="Z2013" s="18">
        <v>0</v>
      </c>
      <c r="AA2013" s="18">
        <v>0</v>
      </c>
      <c r="AB2013" s="18">
        <v>199372</v>
      </c>
      <c r="AC2013" s="23">
        <v>0.08</v>
      </c>
      <c r="AD2013" s="14" t="str">
        <f>IF(E2013=113,"Linn","Iowa ex-Linn")</f>
        <v>Iowa ex-Linn</v>
      </c>
      <c r="AE2013" s="23">
        <f>IFERROR(AB2013/W2013,"N/M")</f>
        <v>0.07622626245015826</v>
      </c>
      <c r="AF2013" s="14" t="str">
        <f>B2013&amp;"|"&amp;TEXT(E2013,"000")&amp;"|"&amp;TEXT(M2013,"0.0000")</f>
        <v>2018|031|0.8500</v>
      </c>
      <c r="AG2013" s="22" t="str">
        <f>IF(AND(B2013&gt;=2015,B2013&lt;=2024,C2013=19,G2013=41,I2013=2,K2013="A",L2013="RBUP",M2013&gt;=0.5,M2013&lt;=0.85),"IN","OUT")</f>
        <v>IN</v>
      </c>
    </row>
    <row r="2014" spans="1:33">
      <c r="A2014" s="14" t="s">
        <v>188</v>
      </c>
      <c r="B2014" s="16">
        <v>2018</v>
      </c>
      <c r="C2014" s="16">
        <v>19</v>
      </c>
      <c r="D2014" s="14" t="s">
        <v>80</v>
      </c>
      <c r="E2014" s="16">
        <v>33</v>
      </c>
      <c r="F2014" s="14" t="s">
        <v>102</v>
      </c>
      <c r="G2014" s="16">
        <v>41</v>
      </c>
      <c r="H2014" s="14" t="s">
        <v>186</v>
      </c>
      <c r="I2014" s="16">
        <v>2</v>
      </c>
      <c r="J2014" s="14" t="s">
        <v>83</v>
      </c>
      <c r="K2014" s="14" t="s">
        <v>84</v>
      </c>
      <c r="L2014" s="14" t="s">
        <v>85</v>
      </c>
      <c r="M2014" s="23">
        <v>0.6</v>
      </c>
      <c r="N2014" s="16">
        <v>1</v>
      </c>
      <c r="O2014" s="16">
        <v>1</v>
      </c>
      <c r="P2014" s="16">
        <v>0</v>
      </c>
      <c r="Q2014" s="16">
        <v>1</v>
      </c>
      <c r="R2014" s="16">
        <v>0</v>
      </c>
      <c r="S2014" s="14" t="s">
        <v>86</v>
      </c>
      <c r="T2014" s="16">
        <v>62</v>
      </c>
      <c r="U2014" s="16">
        <v>0</v>
      </c>
      <c r="V2014" s="18">
        <v>28723</v>
      </c>
      <c r="W2014" s="18">
        <v>373</v>
      </c>
      <c r="X2014" s="18">
        <v>239</v>
      </c>
      <c r="Y2014" s="18">
        <v>0</v>
      </c>
      <c r="Z2014" s="18">
        <v>0</v>
      </c>
      <c r="AA2014" s="18">
        <v>0</v>
      </c>
      <c r="AB2014" s="18">
        <v>0</v>
      </c>
      <c r="AC2014" s="23">
        <v>0</v>
      </c>
      <c r="AD2014" s="14" t="str">
        <f>IF(E2014=113,"Linn","Iowa ex-Linn")</f>
        <v>Iowa ex-Linn</v>
      </c>
      <c r="AE2014" s="23">
        <f>IFERROR(AB2014/W2014,"N/M")</f>
        <v>0.0</v>
      </c>
      <c r="AF2014" s="14" t="str">
        <f>B2014&amp;"|"&amp;TEXT(E2014,"000")&amp;"|"&amp;TEXT(M2014,"0.0000")</f>
        <v>2018|033|0.6000</v>
      </c>
      <c r="AG2014" s="22" t="str">
        <f>IF(AND(B2014&gt;=2015,B2014&lt;=2024,C2014=19,G2014=41,I2014=2,K2014="A",L2014="RBUP",M2014&gt;=0.5,M2014&lt;=0.85),"IN","OUT")</f>
        <v>IN</v>
      </c>
    </row>
    <row r="2015" spans="1:33">
      <c r="A2015" s="14" t="s">
        <v>188</v>
      </c>
      <c r="B2015" s="16">
        <v>2018</v>
      </c>
      <c r="C2015" s="16">
        <v>19</v>
      </c>
      <c r="D2015" s="14" t="s">
        <v>80</v>
      </c>
      <c r="E2015" s="16">
        <v>33</v>
      </c>
      <c r="F2015" s="14" t="s">
        <v>102</v>
      </c>
      <c r="G2015" s="16">
        <v>41</v>
      </c>
      <c r="H2015" s="14" t="s">
        <v>186</v>
      </c>
      <c r="I2015" s="16">
        <v>2</v>
      </c>
      <c r="J2015" s="14" t="s">
        <v>83</v>
      </c>
      <c r="K2015" s="14" t="s">
        <v>84</v>
      </c>
      <c r="L2015" s="14" t="s">
        <v>85</v>
      </c>
      <c r="M2015" s="23">
        <v>0.65</v>
      </c>
      <c r="N2015" s="16">
        <v>2</v>
      </c>
      <c r="O2015" s="16">
        <v>2</v>
      </c>
      <c r="P2015" s="16">
        <v>0</v>
      </c>
      <c r="Q2015" s="16">
        <v>2</v>
      </c>
      <c r="R2015" s="16">
        <v>0</v>
      </c>
      <c r="S2015" s="14" t="s">
        <v>86</v>
      </c>
      <c r="T2015" s="16">
        <v>35</v>
      </c>
      <c r="U2015" s="16">
        <v>0</v>
      </c>
      <c r="V2015" s="18">
        <v>17700</v>
      </c>
      <c r="W2015" s="18">
        <v>311</v>
      </c>
      <c r="X2015" s="18">
        <v>184</v>
      </c>
      <c r="Y2015" s="18">
        <v>0</v>
      </c>
      <c r="Z2015" s="18">
        <v>0</v>
      </c>
      <c r="AA2015" s="18">
        <v>0</v>
      </c>
      <c r="AB2015" s="18">
        <v>0</v>
      </c>
      <c r="AC2015" s="23">
        <v>0</v>
      </c>
      <c r="AD2015" s="14" t="str">
        <f>IF(E2015=113,"Linn","Iowa ex-Linn")</f>
        <v>Iowa ex-Linn</v>
      </c>
      <c r="AE2015" s="23">
        <f>IFERROR(AB2015/W2015,"N/M")</f>
        <v>0.0</v>
      </c>
      <c r="AF2015" s="14" t="str">
        <f>B2015&amp;"|"&amp;TEXT(E2015,"000")&amp;"|"&amp;TEXT(M2015,"0.0000")</f>
        <v>2018|033|0.6500</v>
      </c>
      <c r="AG2015" s="22" t="str">
        <f>IF(AND(B2015&gt;=2015,B2015&lt;=2024,C2015=19,G2015=41,I2015=2,K2015="A",L2015="RBUP",M2015&gt;=0.5,M2015&lt;=0.85),"IN","OUT")</f>
        <v>IN</v>
      </c>
    </row>
    <row r="2016" spans="1:33">
      <c r="A2016" s="14" t="s">
        <v>188</v>
      </c>
      <c r="B2016" s="16">
        <v>2018</v>
      </c>
      <c r="C2016" s="16">
        <v>19</v>
      </c>
      <c r="D2016" s="14" t="s">
        <v>80</v>
      </c>
      <c r="E2016" s="16">
        <v>33</v>
      </c>
      <c r="F2016" s="14" t="s">
        <v>102</v>
      </c>
      <c r="G2016" s="16">
        <v>41</v>
      </c>
      <c r="H2016" s="14" t="s">
        <v>186</v>
      </c>
      <c r="I2016" s="16">
        <v>2</v>
      </c>
      <c r="J2016" s="14" t="s">
        <v>83</v>
      </c>
      <c r="K2016" s="14" t="s">
        <v>84</v>
      </c>
      <c r="L2016" s="14" t="s">
        <v>85</v>
      </c>
      <c r="M2016" s="23">
        <v>0.7</v>
      </c>
      <c r="N2016" s="16">
        <v>12</v>
      </c>
      <c r="O2016" s="16">
        <v>11</v>
      </c>
      <c r="P2016" s="16">
        <v>3</v>
      </c>
      <c r="Q2016" s="16">
        <v>23</v>
      </c>
      <c r="R2016" s="16">
        <v>3</v>
      </c>
      <c r="S2016" s="14" t="s">
        <v>86</v>
      </c>
      <c r="T2016" s="16">
        <v>1158</v>
      </c>
      <c r="U2016" s="16">
        <v>0</v>
      </c>
      <c r="V2016" s="18">
        <v>593926</v>
      </c>
      <c r="W2016" s="18">
        <v>16364</v>
      </c>
      <c r="X2016" s="18">
        <v>10009</v>
      </c>
      <c r="Y2016" s="18">
        <v>0</v>
      </c>
      <c r="Z2016" s="18">
        <v>0</v>
      </c>
      <c r="AA2016" s="18">
        <v>0</v>
      </c>
      <c r="AB2016" s="18">
        <v>13352</v>
      </c>
      <c r="AC2016" s="23">
        <v>0.82</v>
      </c>
      <c r="AD2016" s="14" t="str">
        <f>IF(E2016=113,"Linn","Iowa ex-Linn")</f>
        <v>Iowa ex-Linn</v>
      </c>
      <c r="AE2016" s="23">
        <f>IFERROR(AB2016/W2016,"N/M")</f>
        <v>0.8159374236128086</v>
      </c>
      <c r="AF2016" s="14" t="str">
        <f>B2016&amp;"|"&amp;TEXT(E2016,"000")&amp;"|"&amp;TEXT(M2016,"0.0000")</f>
        <v>2018|033|0.7000</v>
      </c>
      <c r="AG2016" s="22" t="str">
        <f>IF(AND(B2016&gt;=2015,B2016&lt;=2024,C2016=19,G2016=41,I2016=2,K2016="A",L2016="RBUP",M2016&gt;=0.5,M2016&lt;=0.85),"IN","OUT")</f>
        <v>IN</v>
      </c>
    </row>
    <row r="2017" spans="1:33">
      <c r="A2017" s="14" t="s">
        <v>188</v>
      </c>
      <c r="B2017" s="16">
        <v>2018</v>
      </c>
      <c r="C2017" s="16">
        <v>19</v>
      </c>
      <c r="D2017" s="14" t="s">
        <v>80</v>
      </c>
      <c r="E2017" s="16">
        <v>33</v>
      </c>
      <c r="F2017" s="14" t="s">
        <v>102</v>
      </c>
      <c r="G2017" s="16">
        <v>41</v>
      </c>
      <c r="H2017" s="14" t="s">
        <v>186</v>
      </c>
      <c r="I2017" s="16">
        <v>2</v>
      </c>
      <c r="J2017" s="14" t="s">
        <v>83</v>
      </c>
      <c r="K2017" s="14" t="s">
        <v>84</v>
      </c>
      <c r="L2017" s="14" t="s">
        <v>85</v>
      </c>
      <c r="M2017" s="23">
        <v>0.75</v>
      </c>
      <c r="N2017" s="16">
        <v>54</v>
      </c>
      <c r="O2017" s="16">
        <v>42</v>
      </c>
      <c r="P2017" s="16">
        <v>9</v>
      </c>
      <c r="Q2017" s="16">
        <v>54</v>
      </c>
      <c r="R2017" s="16">
        <v>13</v>
      </c>
      <c r="S2017" s="14" t="s">
        <v>86</v>
      </c>
      <c r="T2017" s="16">
        <v>7261</v>
      </c>
      <c r="U2017" s="16">
        <v>0</v>
      </c>
      <c r="V2017" s="18">
        <v>4183270</v>
      </c>
      <c r="W2017" s="18">
        <v>145812</v>
      </c>
      <c r="X2017" s="18">
        <v>96669</v>
      </c>
      <c r="Y2017" s="18">
        <v>616</v>
      </c>
      <c r="Z2017" s="18">
        <v>0</v>
      </c>
      <c r="AA2017" s="18">
        <v>0</v>
      </c>
      <c r="AB2017" s="18">
        <v>131326</v>
      </c>
      <c r="AC2017" s="23">
        <v>0.9</v>
      </c>
      <c r="AD2017" s="14" t="str">
        <f>IF(E2017=113,"Linn","Iowa ex-Linn")</f>
        <v>Iowa ex-Linn</v>
      </c>
      <c r="AE2017" s="23">
        <f>IFERROR(AB2017/W2017,"N/M")</f>
        <v>0.900652895509286</v>
      </c>
      <c r="AF2017" s="14" t="str">
        <f>B2017&amp;"|"&amp;TEXT(E2017,"000")&amp;"|"&amp;TEXT(M2017,"0.0000")</f>
        <v>2018|033|0.7500</v>
      </c>
      <c r="AG2017" s="22" t="str">
        <f>IF(AND(B2017&gt;=2015,B2017&lt;=2024,C2017=19,G2017=41,I2017=2,K2017="A",L2017="RBUP",M2017&gt;=0.5,M2017&lt;=0.85),"IN","OUT")</f>
        <v>IN</v>
      </c>
    </row>
    <row r="2018" spans="1:33">
      <c r="A2018" s="14" t="s">
        <v>188</v>
      </c>
      <c r="B2018" s="16">
        <v>2018</v>
      </c>
      <c r="C2018" s="16">
        <v>19</v>
      </c>
      <c r="D2018" s="14" t="s">
        <v>80</v>
      </c>
      <c r="E2018" s="16">
        <v>33</v>
      </c>
      <c r="F2018" s="14" t="s">
        <v>102</v>
      </c>
      <c r="G2018" s="16">
        <v>41</v>
      </c>
      <c r="H2018" s="14" t="s">
        <v>186</v>
      </c>
      <c r="I2018" s="16">
        <v>2</v>
      </c>
      <c r="J2018" s="14" t="s">
        <v>83</v>
      </c>
      <c r="K2018" s="14" t="s">
        <v>84</v>
      </c>
      <c r="L2018" s="14" t="s">
        <v>85</v>
      </c>
      <c r="M2018" s="23">
        <v>0.8</v>
      </c>
      <c r="N2018" s="16">
        <v>315</v>
      </c>
      <c r="O2018" s="16">
        <v>253</v>
      </c>
      <c r="P2018" s="16">
        <v>103</v>
      </c>
      <c r="Q2018" s="16">
        <v>408</v>
      </c>
      <c r="R2018" s="16">
        <v>141</v>
      </c>
      <c r="S2018" s="14" t="s">
        <v>86</v>
      </c>
      <c r="T2018" s="16">
        <v>60629</v>
      </c>
      <c r="U2018" s="16">
        <v>0</v>
      </c>
      <c r="V2018" s="18">
        <v>35964276</v>
      </c>
      <c r="W2018" s="18">
        <v>1681900</v>
      </c>
      <c r="X2018" s="18">
        <v>1006131</v>
      </c>
      <c r="Y2018" s="18">
        <v>0</v>
      </c>
      <c r="Z2018" s="18">
        <v>0</v>
      </c>
      <c r="AA2018" s="18">
        <v>0</v>
      </c>
      <c r="AB2018" s="18">
        <v>1725269</v>
      </c>
      <c r="AC2018" s="23">
        <v>1.03</v>
      </c>
      <c r="AD2018" s="14" t="str">
        <f>IF(E2018=113,"Linn","Iowa ex-Linn")</f>
        <v>Iowa ex-Linn</v>
      </c>
      <c r="AE2018" s="23">
        <f>IFERROR(AB2018/W2018,"N/M")</f>
        <v>1.025785718532612</v>
      </c>
      <c r="AF2018" s="14" t="str">
        <f>B2018&amp;"|"&amp;TEXT(E2018,"000")&amp;"|"&amp;TEXT(M2018,"0.0000")</f>
        <v>2018|033|0.8000</v>
      </c>
      <c r="AG2018" s="22" t="str">
        <f>IF(AND(B2018&gt;=2015,B2018&lt;=2024,C2018=19,G2018=41,I2018=2,K2018="A",L2018="RBUP",M2018&gt;=0.5,M2018&lt;=0.85),"IN","OUT")</f>
        <v>IN</v>
      </c>
    </row>
    <row r="2019" spans="1:33">
      <c r="A2019" s="14" t="s">
        <v>188</v>
      </c>
      <c r="B2019" s="16">
        <v>2018</v>
      </c>
      <c r="C2019" s="16">
        <v>19</v>
      </c>
      <c r="D2019" s="14" t="s">
        <v>80</v>
      </c>
      <c r="E2019" s="16">
        <v>33</v>
      </c>
      <c r="F2019" s="14" t="s">
        <v>102</v>
      </c>
      <c r="G2019" s="16">
        <v>41</v>
      </c>
      <c r="H2019" s="14" t="s">
        <v>186</v>
      </c>
      <c r="I2019" s="16">
        <v>2</v>
      </c>
      <c r="J2019" s="14" t="s">
        <v>83</v>
      </c>
      <c r="K2019" s="14" t="s">
        <v>84</v>
      </c>
      <c r="L2019" s="14" t="s">
        <v>85</v>
      </c>
      <c r="M2019" s="23">
        <v>0.85</v>
      </c>
      <c r="N2019" s="16">
        <v>328</v>
      </c>
      <c r="O2019" s="16">
        <v>269</v>
      </c>
      <c r="P2019" s="16">
        <v>126</v>
      </c>
      <c r="Q2019" s="16">
        <v>607</v>
      </c>
      <c r="R2019" s="16">
        <v>231</v>
      </c>
      <c r="S2019" s="14" t="s">
        <v>86</v>
      </c>
      <c r="T2019" s="16">
        <v>77724</v>
      </c>
      <c r="U2019" s="16">
        <v>0</v>
      </c>
      <c r="V2019" s="18">
        <v>49688627</v>
      </c>
      <c r="W2019" s="18">
        <v>3027990</v>
      </c>
      <c r="X2019" s="18">
        <v>1344133</v>
      </c>
      <c r="Y2019" s="18">
        <v>0</v>
      </c>
      <c r="Z2019" s="18">
        <v>0</v>
      </c>
      <c r="AA2019" s="18">
        <v>0</v>
      </c>
      <c r="AB2019" s="18">
        <v>3113697</v>
      </c>
      <c r="AC2019" s="23">
        <v>1.03</v>
      </c>
      <c r="AD2019" s="14" t="str">
        <f>IF(E2019=113,"Linn","Iowa ex-Linn")</f>
        <v>Iowa ex-Linn</v>
      </c>
      <c r="AE2019" s="23">
        <f>IFERROR(AB2019/W2019,"N/M")</f>
        <v>1.0283049151417276</v>
      </c>
      <c r="AF2019" s="14" t="str">
        <f>B2019&amp;"|"&amp;TEXT(E2019,"000")&amp;"|"&amp;TEXT(M2019,"0.0000")</f>
        <v>2018|033|0.8500</v>
      </c>
      <c r="AG2019" s="22" t="str">
        <f>IF(AND(B2019&gt;=2015,B2019&lt;=2024,C2019=19,G2019=41,I2019=2,K2019="A",L2019="RBUP",M2019&gt;=0.5,M2019&lt;=0.85),"IN","OUT")</f>
        <v>IN</v>
      </c>
    </row>
    <row r="2020" spans="1:33">
      <c r="A2020" s="14" t="s">
        <v>188</v>
      </c>
      <c r="B2020" s="16">
        <v>2018</v>
      </c>
      <c r="C2020" s="16">
        <v>19</v>
      </c>
      <c r="D2020" s="14" t="s">
        <v>80</v>
      </c>
      <c r="E2020" s="16">
        <v>35</v>
      </c>
      <c r="F2020" s="14" t="s">
        <v>103</v>
      </c>
      <c r="G2020" s="16">
        <v>41</v>
      </c>
      <c r="H2020" s="14" t="s">
        <v>186</v>
      </c>
      <c r="I2020" s="16">
        <v>2</v>
      </c>
      <c r="J2020" s="14" t="s">
        <v>83</v>
      </c>
      <c r="K2020" s="14" t="s">
        <v>84</v>
      </c>
      <c r="L2020" s="14" t="s">
        <v>85</v>
      </c>
      <c r="M2020" s="23">
        <v>0.6</v>
      </c>
      <c r="N2020" s="16">
        <v>1</v>
      </c>
      <c r="O2020" s="16">
        <v>0</v>
      </c>
      <c r="P2020" s="16">
        <v>0</v>
      </c>
      <c r="Q2020" s="16">
        <v>0</v>
      </c>
      <c r="R2020" s="16">
        <v>0</v>
      </c>
      <c r="S2020" s="14" t="s">
        <v>86</v>
      </c>
      <c r="T2020" s="16">
        <v>0</v>
      </c>
      <c r="U2020" s="16">
        <v>0</v>
      </c>
      <c r="V2020" s="18">
        <v>0</v>
      </c>
      <c r="W2020" s="18">
        <v>0</v>
      </c>
      <c r="X2020" s="18">
        <v>0</v>
      </c>
      <c r="Y2020" s="18">
        <v>0</v>
      </c>
      <c r="Z2020" s="18">
        <v>0</v>
      </c>
      <c r="AA2020" s="18">
        <v>0</v>
      </c>
      <c r="AB2020" s="18">
        <v>0</v>
      </c>
      <c r="AC2020" s="23">
        <v>0</v>
      </c>
      <c r="AD2020" s="14" t="str">
        <f>IF(E2020=113,"Linn","Iowa ex-Linn")</f>
        <v>Iowa ex-Linn</v>
      </c>
      <c r="AE2020" s="23" t="str">
        <f>IFERROR(AB2020/W2020,"N/M")</f>
        <v>N/M</v>
      </c>
      <c r="AF2020" s="14" t="str">
        <f>B2020&amp;"|"&amp;TEXT(E2020,"000")&amp;"|"&amp;TEXT(M2020,"0.0000")</f>
        <v>2018|035|0.6000</v>
      </c>
      <c r="AG2020" s="22" t="str">
        <f>IF(AND(B2020&gt;=2015,B2020&lt;=2024,C2020=19,G2020=41,I2020=2,K2020="A",L2020="RBUP",M2020&gt;=0.5,M2020&lt;=0.85),"IN","OUT")</f>
        <v>IN</v>
      </c>
    </row>
    <row r="2021" spans="1:33">
      <c r="A2021" s="14" t="s">
        <v>188</v>
      </c>
      <c r="B2021" s="16">
        <v>2018</v>
      </c>
      <c r="C2021" s="16">
        <v>19</v>
      </c>
      <c r="D2021" s="14" t="s">
        <v>80</v>
      </c>
      <c r="E2021" s="16">
        <v>35</v>
      </c>
      <c r="F2021" s="14" t="s">
        <v>103</v>
      </c>
      <c r="G2021" s="16">
        <v>41</v>
      </c>
      <c r="H2021" s="14" t="s">
        <v>186</v>
      </c>
      <c r="I2021" s="16">
        <v>2</v>
      </c>
      <c r="J2021" s="14" t="s">
        <v>83</v>
      </c>
      <c r="K2021" s="14" t="s">
        <v>84</v>
      </c>
      <c r="L2021" s="14" t="s">
        <v>85</v>
      </c>
      <c r="M2021" s="23">
        <v>0.65</v>
      </c>
      <c r="N2021" s="16">
        <v>2</v>
      </c>
      <c r="O2021" s="16">
        <v>2</v>
      </c>
      <c r="P2021" s="16">
        <v>0</v>
      </c>
      <c r="Q2021" s="16">
        <v>2</v>
      </c>
      <c r="R2021" s="16">
        <v>0</v>
      </c>
      <c r="S2021" s="14" t="s">
        <v>86</v>
      </c>
      <c r="T2021" s="16">
        <v>176</v>
      </c>
      <c r="U2021" s="16">
        <v>0</v>
      </c>
      <c r="V2021" s="18">
        <v>96812</v>
      </c>
      <c r="W2021" s="18">
        <v>999</v>
      </c>
      <c r="X2021" s="18">
        <v>799</v>
      </c>
      <c r="Y2021" s="18">
        <v>0</v>
      </c>
      <c r="Z2021" s="18">
        <v>0</v>
      </c>
      <c r="AA2021" s="18">
        <v>0</v>
      </c>
      <c r="AB2021" s="18">
        <v>0</v>
      </c>
      <c r="AC2021" s="23">
        <v>0</v>
      </c>
      <c r="AD2021" s="14" t="str">
        <f>IF(E2021=113,"Linn","Iowa ex-Linn")</f>
        <v>Iowa ex-Linn</v>
      </c>
      <c r="AE2021" s="23">
        <f>IFERROR(AB2021/W2021,"N/M")</f>
        <v>0.0</v>
      </c>
      <c r="AF2021" s="14" t="str">
        <f>B2021&amp;"|"&amp;TEXT(E2021,"000")&amp;"|"&amp;TEXT(M2021,"0.0000")</f>
        <v>2018|035|0.6500</v>
      </c>
      <c r="AG2021" s="22" t="str">
        <f>IF(AND(B2021&gt;=2015,B2021&lt;=2024,C2021=19,G2021=41,I2021=2,K2021="A",L2021="RBUP",M2021&gt;=0.5,M2021&lt;=0.85),"IN","OUT")</f>
        <v>IN</v>
      </c>
    </row>
    <row r="2022" spans="1:33">
      <c r="A2022" s="14" t="s">
        <v>188</v>
      </c>
      <c r="B2022" s="16">
        <v>2018</v>
      </c>
      <c r="C2022" s="16">
        <v>19</v>
      </c>
      <c r="D2022" s="14" t="s">
        <v>80</v>
      </c>
      <c r="E2022" s="16">
        <v>35</v>
      </c>
      <c r="F2022" s="14" t="s">
        <v>103</v>
      </c>
      <c r="G2022" s="16">
        <v>41</v>
      </c>
      <c r="H2022" s="14" t="s">
        <v>186</v>
      </c>
      <c r="I2022" s="16">
        <v>2</v>
      </c>
      <c r="J2022" s="14" t="s">
        <v>83</v>
      </c>
      <c r="K2022" s="14" t="s">
        <v>84</v>
      </c>
      <c r="L2022" s="14" t="s">
        <v>85</v>
      </c>
      <c r="M2022" s="23">
        <v>0.7</v>
      </c>
      <c r="N2022" s="16">
        <v>26</v>
      </c>
      <c r="O2022" s="16">
        <v>18</v>
      </c>
      <c r="P2022" s="16">
        <v>0</v>
      </c>
      <c r="Q2022" s="16">
        <v>28</v>
      </c>
      <c r="R2022" s="16">
        <v>0</v>
      </c>
      <c r="S2022" s="14" t="s">
        <v>86</v>
      </c>
      <c r="T2022" s="16">
        <v>1916</v>
      </c>
      <c r="U2022" s="16">
        <v>0</v>
      </c>
      <c r="V2022" s="18">
        <v>1101063</v>
      </c>
      <c r="W2022" s="18">
        <v>22501</v>
      </c>
      <c r="X2022" s="18">
        <v>14173</v>
      </c>
      <c r="Y2022" s="18">
        <v>0</v>
      </c>
      <c r="Z2022" s="18">
        <v>0</v>
      </c>
      <c r="AA2022" s="18">
        <v>0</v>
      </c>
      <c r="AB2022" s="18">
        <v>0</v>
      </c>
      <c r="AC2022" s="23">
        <v>0</v>
      </c>
      <c r="AD2022" s="14" t="str">
        <f>IF(E2022=113,"Linn","Iowa ex-Linn")</f>
        <v>Iowa ex-Linn</v>
      </c>
      <c r="AE2022" s="23">
        <f>IFERROR(AB2022/W2022,"N/M")</f>
        <v>0.0</v>
      </c>
      <c r="AF2022" s="14" t="str">
        <f>B2022&amp;"|"&amp;TEXT(E2022,"000")&amp;"|"&amp;TEXT(M2022,"0.0000")</f>
        <v>2018|035|0.7000</v>
      </c>
      <c r="AG2022" s="22" t="str">
        <f>IF(AND(B2022&gt;=2015,B2022&lt;=2024,C2022=19,G2022=41,I2022=2,K2022="A",L2022="RBUP",M2022&gt;=0.5,M2022&lt;=0.85),"IN","OUT")</f>
        <v>IN</v>
      </c>
    </row>
    <row r="2023" spans="1:33">
      <c r="A2023" s="14" t="s">
        <v>188</v>
      </c>
      <c r="B2023" s="16">
        <v>2018</v>
      </c>
      <c r="C2023" s="16">
        <v>19</v>
      </c>
      <c r="D2023" s="14" t="s">
        <v>80</v>
      </c>
      <c r="E2023" s="16">
        <v>35</v>
      </c>
      <c r="F2023" s="14" t="s">
        <v>103</v>
      </c>
      <c r="G2023" s="16">
        <v>41</v>
      </c>
      <c r="H2023" s="14" t="s">
        <v>186</v>
      </c>
      <c r="I2023" s="16">
        <v>2</v>
      </c>
      <c r="J2023" s="14" t="s">
        <v>83</v>
      </c>
      <c r="K2023" s="14" t="s">
        <v>84</v>
      </c>
      <c r="L2023" s="14" t="s">
        <v>85</v>
      </c>
      <c r="M2023" s="23">
        <v>0.75</v>
      </c>
      <c r="N2023" s="16">
        <v>147</v>
      </c>
      <c r="O2023" s="16">
        <v>123</v>
      </c>
      <c r="P2023" s="16">
        <v>3</v>
      </c>
      <c r="Q2023" s="16">
        <v>228</v>
      </c>
      <c r="R2023" s="16">
        <v>3</v>
      </c>
      <c r="S2023" s="14" t="s">
        <v>86</v>
      </c>
      <c r="T2023" s="16">
        <v>17243</v>
      </c>
      <c r="U2023" s="16">
        <v>0</v>
      </c>
      <c r="V2023" s="18">
        <v>10532313</v>
      </c>
      <c r="W2023" s="18">
        <v>292336</v>
      </c>
      <c r="X2023" s="18">
        <v>180458</v>
      </c>
      <c r="Y2023" s="18">
        <v>115</v>
      </c>
      <c r="Z2023" s="18">
        <v>0</v>
      </c>
      <c r="AA2023" s="18">
        <v>0</v>
      </c>
      <c r="AB2023" s="18">
        <v>23908</v>
      </c>
      <c r="AC2023" s="23">
        <v>0.08</v>
      </c>
      <c r="AD2023" s="14" t="str">
        <f>IF(E2023=113,"Linn","Iowa ex-Linn")</f>
        <v>Iowa ex-Linn</v>
      </c>
      <c r="AE2023" s="23">
        <f>IFERROR(AB2023/W2023,"N/M")</f>
        <v>0.08178260631601993</v>
      </c>
      <c r="AF2023" s="14" t="str">
        <f>B2023&amp;"|"&amp;TEXT(E2023,"000")&amp;"|"&amp;TEXT(M2023,"0.0000")</f>
        <v>2018|035|0.7500</v>
      </c>
      <c r="AG2023" s="22" t="str">
        <f>IF(AND(B2023&gt;=2015,B2023&lt;=2024,C2023=19,G2023=41,I2023=2,K2023="A",L2023="RBUP",M2023&gt;=0.5,M2023&lt;=0.85),"IN","OUT")</f>
        <v>IN</v>
      </c>
    </row>
    <row r="2024" spans="1:33">
      <c r="A2024" s="14" t="s">
        <v>188</v>
      </c>
      <c r="B2024" s="16">
        <v>2018</v>
      </c>
      <c r="C2024" s="16">
        <v>19</v>
      </c>
      <c r="D2024" s="14" t="s">
        <v>80</v>
      </c>
      <c r="E2024" s="16">
        <v>35</v>
      </c>
      <c r="F2024" s="14" t="s">
        <v>103</v>
      </c>
      <c r="G2024" s="16">
        <v>41</v>
      </c>
      <c r="H2024" s="14" t="s">
        <v>186</v>
      </c>
      <c r="I2024" s="16">
        <v>2</v>
      </c>
      <c r="J2024" s="14" t="s">
        <v>83</v>
      </c>
      <c r="K2024" s="14" t="s">
        <v>84</v>
      </c>
      <c r="L2024" s="14" t="s">
        <v>85</v>
      </c>
      <c r="M2024" s="23">
        <v>0.8</v>
      </c>
      <c r="N2024" s="16">
        <v>338</v>
      </c>
      <c r="O2024" s="16">
        <v>276</v>
      </c>
      <c r="P2024" s="16">
        <v>20</v>
      </c>
      <c r="Q2024" s="16">
        <v>502</v>
      </c>
      <c r="R2024" s="16">
        <v>25</v>
      </c>
      <c r="S2024" s="14" t="s">
        <v>86</v>
      </c>
      <c r="T2024" s="16">
        <v>50492</v>
      </c>
      <c r="U2024" s="16">
        <v>0</v>
      </c>
      <c r="V2024" s="18">
        <v>33061795</v>
      </c>
      <c r="W2024" s="18">
        <v>1240158</v>
      </c>
      <c r="X2024" s="18">
        <v>707713</v>
      </c>
      <c r="Y2024" s="18">
        <v>142</v>
      </c>
      <c r="Z2024" s="18">
        <v>0</v>
      </c>
      <c r="AA2024" s="18">
        <v>0</v>
      </c>
      <c r="AB2024" s="18">
        <v>104678</v>
      </c>
      <c r="AC2024" s="23">
        <v>0.08</v>
      </c>
      <c r="AD2024" s="14" t="str">
        <f>IF(E2024=113,"Linn","Iowa ex-Linn")</f>
        <v>Iowa ex-Linn</v>
      </c>
      <c r="AE2024" s="23">
        <f>IFERROR(AB2024/W2024,"N/M")</f>
        <v>0.08440698685167534</v>
      </c>
      <c r="AF2024" s="14" t="str">
        <f>B2024&amp;"|"&amp;TEXT(E2024,"000")&amp;"|"&amp;TEXT(M2024,"0.0000")</f>
        <v>2018|035|0.8000</v>
      </c>
      <c r="AG2024" s="22" t="str">
        <f>IF(AND(B2024&gt;=2015,B2024&lt;=2024,C2024=19,G2024=41,I2024=2,K2024="A",L2024="RBUP",M2024&gt;=0.5,M2024&lt;=0.85),"IN","OUT")</f>
        <v>IN</v>
      </c>
    </row>
    <row r="2025" spans="1:33">
      <c r="A2025" s="14" t="s">
        <v>188</v>
      </c>
      <c r="B2025" s="16">
        <v>2018</v>
      </c>
      <c r="C2025" s="16">
        <v>19</v>
      </c>
      <c r="D2025" s="14" t="s">
        <v>80</v>
      </c>
      <c r="E2025" s="16">
        <v>35</v>
      </c>
      <c r="F2025" s="14" t="s">
        <v>103</v>
      </c>
      <c r="G2025" s="16">
        <v>41</v>
      </c>
      <c r="H2025" s="14" t="s">
        <v>186</v>
      </c>
      <c r="I2025" s="16">
        <v>2</v>
      </c>
      <c r="J2025" s="14" t="s">
        <v>83</v>
      </c>
      <c r="K2025" s="14" t="s">
        <v>84</v>
      </c>
      <c r="L2025" s="14" t="s">
        <v>85</v>
      </c>
      <c r="M2025" s="23">
        <v>0.85</v>
      </c>
      <c r="N2025" s="16">
        <v>417</v>
      </c>
      <c r="O2025" s="16">
        <v>346</v>
      </c>
      <c r="P2025" s="16">
        <v>33</v>
      </c>
      <c r="Q2025" s="16">
        <v>635</v>
      </c>
      <c r="R2025" s="16">
        <v>41</v>
      </c>
      <c r="S2025" s="14" t="s">
        <v>86</v>
      </c>
      <c r="T2025" s="16">
        <v>68023</v>
      </c>
      <c r="U2025" s="16">
        <v>0</v>
      </c>
      <c r="V2025" s="18">
        <v>47307478</v>
      </c>
      <c r="W2025" s="18">
        <v>2288456</v>
      </c>
      <c r="X2025" s="18">
        <v>1028875</v>
      </c>
      <c r="Y2025" s="18">
        <v>2328</v>
      </c>
      <c r="Z2025" s="18">
        <v>0</v>
      </c>
      <c r="AA2025" s="18">
        <v>0</v>
      </c>
      <c r="AB2025" s="18">
        <v>348755</v>
      </c>
      <c r="AC2025" s="23">
        <v>0.15</v>
      </c>
      <c r="AD2025" s="14" t="str">
        <f>IF(E2025=113,"Linn","Iowa ex-Linn")</f>
        <v>Iowa ex-Linn</v>
      </c>
      <c r="AE2025" s="23">
        <f>IFERROR(AB2025/W2025,"N/M")</f>
        <v>0.15239751168473417</v>
      </c>
      <c r="AF2025" s="14" t="str">
        <f>B2025&amp;"|"&amp;TEXT(E2025,"000")&amp;"|"&amp;TEXT(M2025,"0.0000")</f>
        <v>2018|035|0.8500</v>
      </c>
      <c r="AG2025" s="22" t="str">
        <f>IF(AND(B2025&gt;=2015,B2025&lt;=2024,C2025=19,G2025=41,I2025=2,K2025="A",L2025="RBUP",M2025&gt;=0.5,M2025&lt;=0.85),"IN","OUT")</f>
        <v>IN</v>
      </c>
    </row>
    <row r="2026" spans="1:33">
      <c r="A2026" s="14" t="s">
        <v>188</v>
      </c>
      <c r="B2026" s="16">
        <v>2018</v>
      </c>
      <c r="C2026" s="16">
        <v>19</v>
      </c>
      <c r="D2026" s="14" t="s">
        <v>80</v>
      </c>
      <c r="E2026" s="16">
        <v>37</v>
      </c>
      <c r="F2026" s="14" t="s">
        <v>104</v>
      </c>
      <c r="G2026" s="16">
        <v>41</v>
      </c>
      <c r="H2026" s="14" t="s">
        <v>186</v>
      </c>
      <c r="I2026" s="16">
        <v>2</v>
      </c>
      <c r="J2026" s="14" t="s">
        <v>83</v>
      </c>
      <c r="K2026" s="14" t="s">
        <v>84</v>
      </c>
      <c r="L2026" s="14" t="s">
        <v>85</v>
      </c>
      <c r="M2026" s="23">
        <v>0.5</v>
      </c>
      <c r="N2026" s="16">
        <v>1</v>
      </c>
      <c r="O2026" s="16">
        <v>1</v>
      </c>
      <c r="P2026" s="16">
        <v>0</v>
      </c>
      <c r="Q2026" s="16">
        <v>6</v>
      </c>
      <c r="R2026" s="16">
        <v>0</v>
      </c>
      <c r="S2026" s="14" t="s">
        <v>86</v>
      </c>
      <c r="T2026" s="16">
        <v>508</v>
      </c>
      <c r="U2026" s="16">
        <v>0</v>
      </c>
      <c r="V2026" s="18">
        <v>200653</v>
      </c>
      <c r="W2026" s="18">
        <v>2496</v>
      </c>
      <c r="X2026" s="18">
        <v>1673</v>
      </c>
      <c r="Y2026" s="18">
        <v>0</v>
      </c>
      <c r="Z2026" s="18">
        <v>0</v>
      </c>
      <c r="AA2026" s="18">
        <v>0</v>
      </c>
      <c r="AB2026" s="18">
        <v>0</v>
      </c>
      <c r="AC2026" s="23">
        <v>0</v>
      </c>
      <c r="AD2026" s="14" t="str">
        <f>IF(E2026=113,"Linn","Iowa ex-Linn")</f>
        <v>Iowa ex-Linn</v>
      </c>
      <c r="AE2026" s="23">
        <f>IFERROR(AB2026/W2026,"N/M")</f>
        <v>0.0</v>
      </c>
      <c r="AF2026" s="14" t="str">
        <f>B2026&amp;"|"&amp;TEXT(E2026,"000")&amp;"|"&amp;TEXT(M2026,"0.0000")</f>
        <v>2018|037|0.5000</v>
      </c>
      <c r="AG2026" s="22" t="str">
        <f>IF(AND(B2026&gt;=2015,B2026&lt;=2024,C2026=19,G2026=41,I2026=2,K2026="A",L2026="RBUP",M2026&gt;=0.5,M2026&lt;=0.85),"IN","OUT")</f>
        <v>IN</v>
      </c>
    </row>
    <row r="2027" spans="1:33">
      <c r="A2027" s="14" t="s">
        <v>188</v>
      </c>
      <c r="B2027" s="16">
        <v>2018</v>
      </c>
      <c r="C2027" s="16">
        <v>19</v>
      </c>
      <c r="D2027" s="14" t="s">
        <v>80</v>
      </c>
      <c r="E2027" s="16">
        <v>37</v>
      </c>
      <c r="F2027" s="14" t="s">
        <v>104</v>
      </c>
      <c r="G2027" s="16">
        <v>41</v>
      </c>
      <c r="H2027" s="14" t="s">
        <v>186</v>
      </c>
      <c r="I2027" s="16">
        <v>2</v>
      </c>
      <c r="J2027" s="14" t="s">
        <v>83</v>
      </c>
      <c r="K2027" s="14" t="s">
        <v>84</v>
      </c>
      <c r="L2027" s="14" t="s">
        <v>85</v>
      </c>
      <c r="M2027" s="23">
        <v>0.6</v>
      </c>
      <c r="N2027" s="16">
        <v>2</v>
      </c>
      <c r="O2027" s="16">
        <v>2</v>
      </c>
      <c r="P2027" s="16">
        <v>0</v>
      </c>
      <c r="Q2027" s="16">
        <v>2</v>
      </c>
      <c r="R2027" s="16">
        <v>0</v>
      </c>
      <c r="S2027" s="14" t="s">
        <v>86</v>
      </c>
      <c r="T2027" s="16">
        <v>189</v>
      </c>
      <c r="U2027" s="16">
        <v>0</v>
      </c>
      <c r="V2027" s="18">
        <v>88098</v>
      </c>
      <c r="W2027" s="18">
        <v>1181</v>
      </c>
      <c r="X2027" s="18">
        <v>913</v>
      </c>
      <c r="Y2027" s="18">
        <v>0</v>
      </c>
      <c r="Z2027" s="18">
        <v>0</v>
      </c>
      <c r="AA2027" s="18">
        <v>0</v>
      </c>
      <c r="AB2027" s="18">
        <v>0</v>
      </c>
      <c r="AC2027" s="23">
        <v>0</v>
      </c>
      <c r="AD2027" s="14" t="str">
        <f>IF(E2027=113,"Linn","Iowa ex-Linn")</f>
        <v>Iowa ex-Linn</v>
      </c>
      <c r="AE2027" s="23">
        <f>IFERROR(AB2027/W2027,"N/M")</f>
        <v>0.0</v>
      </c>
      <c r="AF2027" s="14" t="str">
        <f>B2027&amp;"|"&amp;TEXT(E2027,"000")&amp;"|"&amp;TEXT(M2027,"0.0000")</f>
        <v>2018|037|0.6000</v>
      </c>
      <c r="AG2027" s="22" t="str">
        <f>IF(AND(B2027&gt;=2015,B2027&lt;=2024,C2027=19,G2027=41,I2027=2,K2027="A",L2027="RBUP",M2027&gt;=0.5,M2027&lt;=0.85),"IN","OUT")</f>
        <v>IN</v>
      </c>
    </row>
    <row r="2028" spans="1:33">
      <c r="A2028" s="14" t="s">
        <v>188</v>
      </c>
      <c r="B2028" s="16">
        <v>2018</v>
      </c>
      <c r="C2028" s="16">
        <v>19</v>
      </c>
      <c r="D2028" s="14" t="s">
        <v>80</v>
      </c>
      <c r="E2028" s="16">
        <v>37</v>
      </c>
      <c r="F2028" s="14" t="s">
        <v>104</v>
      </c>
      <c r="G2028" s="16">
        <v>41</v>
      </c>
      <c r="H2028" s="14" t="s">
        <v>186</v>
      </c>
      <c r="I2028" s="16">
        <v>2</v>
      </c>
      <c r="J2028" s="14" t="s">
        <v>83</v>
      </c>
      <c r="K2028" s="14" t="s">
        <v>84</v>
      </c>
      <c r="L2028" s="14" t="s">
        <v>85</v>
      </c>
      <c r="M2028" s="23">
        <v>0.65</v>
      </c>
      <c r="N2028" s="16">
        <v>4</v>
      </c>
      <c r="O2028" s="16">
        <v>4</v>
      </c>
      <c r="P2028" s="16">
        <v>0</v>
      </c>
      <c r="Q2028" s="16">
        <v>5</v>
      </c>
      <c r="R2028" s="16">
        <v>0</v>
      </c>
      <c r="S2028" s="14" t="s">
        <v>86</v>
      </c>
      <c r="T2028" s="16">
        <v>415</v>
      </c>
      <c r="U2028" s="16">
        <v>0</v>
      </c>
      <c r="V2028" s="18">
        <v>188551</v>
      </c>
      <c r="W2028" s="18">
        <v>3476</v>
      </c>
      <c r="X2028" s="18">
        <v>2560</v>
      </c>
      <c r="Y2028" s="18">
        <v>0</v>
      </c>
      <c r="Z2028" s="18">
        <v>0</v>
      </c>
      <c r="AA2028" s="18">
        <v>0</v>
      </c>
      <c r="AB2028" s="18">
        <v>0</v>
      </c>
      <c r="AC2028" s="23">
        <v>0</v>
      </c>
      <c r="AD2028" s="14" t="str">
        <f>IF(E2028=113,"Linn","Iowa ex-Linn")</f>
        <v>Iowa ex-Linn</v>
      </c>
      <c r="AE2028" s="23">
        <f>IFERROR(AB2028/W2028,"N/M")</f>
        <v>0.0</v>
      </c>
      <c r="AF2028" s="14" t="str">
        <f>B2028&amp;"|"&amp;TEXT(E2028,"000")&amp;"|"&amp;TEXT(M2028,"0.0000")</f>
        <v>2018|037|0.6500</v>
      </c>
      <c r="AG2028" s="22" t="str">
        <f>IF(AND(B2028&gt;=2015,B2028&lt;=2024,C2028=19,G2028=41,I2028=2,K2028="A",L2028="RBUP",M2028&gt;=0.5,M2028&lt;=0.85),"IN","OUT")</f>
        <v>IN</v>
      </c>
    </row>
    <row r="2029" spans="1:33">
      <c r="A2029" s="14" t="s">
        <v>188</v>
      </c>
      <c r="B2029" s="16">
        <v>2018</v>
      </c>
      <c r="C2029" s="16">
        <v>19</v>
      </c>
      <c r="D2029" s="14" t="s">
        <v>80</v>
      </c>
      <c r="E2029" s="16">
        <v>37</v>
      </c>
      <c r="F2029" s="14" t="s">
        <v>104</v>
      </c>
      <c r="G2029" s="16">
        <v>41</v>
      </c>
      <c r="H2029" s="14" t="s">
        <v>186</v>
      </c>
      <c r="I2029" s="16">
        <v>2</v>
      </c>
      <c r="J2029" s="14" t="s">
        <v>83</v>
      </c>
      <c r="K2029" s="14" t="s">
        <v>84</v>
      </c>
      <c r="L2029" s="14" t="s">
        <v>85</v>
      </c>
      <c r="M2029" s="23">
        <v>0.7</v>
      </c>
      <c r="N2029" s="16">
        <v>37</v>
      </c>
      <c r="O2029" s="16">
        <v>32</v>
      </c>
      <c r="P2029" s="16">
        <v>3</v>
      </c>
      <c r="Q2029" s="16">
        <v>74</v>
      </c>
      <c r="R2029" s="16">
        <v>5</v>
      </c>
      <c r="S2029" s="14" t="s">
        <v>86</v>
      </c>
      <c r="T2029" s="16">
        <v>7726</v>
      </c>
      <c r="U2029" s="16">
        <v>0</v>
      </c>
      <c r="V2029" s="18">
        <v>4317775</v>
      </c>
      <c r="W2029" s="18">
        <v>120485</v>
      </c>
      <c r="X2029" s="18">
        <v>82200</v>
      </c>
      <c r="Y2029" s="18">
        <v>0</v>
      </c>
      <c r="Z2029" s="18">
        <v>0</v>
      </c>
      <c r="AA2029" s="18">
        <v>0</v>
      </c>
      <c r="AB2029" s="18">
        <v>7480</v>
      </c>
      <c r="AC2029" s="23">
        <v>0.06</v>
      </c>
      <c r="AD2029" s="14" t="str">
        <f>IF(E2029=113,"Linn","Iowa ex-Linn")</f>
        <v>Iowa ex-Linn</v>
      </c>
      <c r="AE2029" s="23">
        <f>IFERROR(AB2029/W2029,"N/M")</f>
        <v>0.06208241689836909</v>
      </c>
      <c r="AF2029" s="14" t="str">
        <f>B2029&amp;"|"&amp;TEXT(E2029,"000")&amp;"|"&amp;TEXT(M2029,"0.0000")</f>
        <v>2018|037|0.7000</v>
      </c>
      <c r="AG2029" s="22" t="str">
        <f>IF(AND(B2029&gt;=2015,B2029&lt;=2024,C2029=19,G2029=41,I2029=2,K2029="A",L2029="RBUP",M2029&gt;=0.5,M2029&lt;=0.85),"IN","OUT")</f>
        <v>IN</v>
      </c>
    </row>
    <row r="2030" spans="1:33">
      <c r="A2030" s="14" t="s">
        <v>188</v>
      </c>
      <c r="B2030" s="16">
        <v>2018</v>
      </c>
      <c r="C2030" s="16">
        <v>19</v>
      </c>
      <c r="D2030" s="14" t="s">
        <v>80</v>
      </c>
      <c r="E2030" s="16">
        <v>37</v>
      </c>
      <c r="F2030" s="14" t="s">
        <v>104</v>
      </c>
      <c r="G2030" s="16">
        <v>41</v>
      </c>
      <c r="H2030" s="14" t="s">
        <v>186</v>
      </c>
      <c r="I2030" s="16">
        <v>2</v>
      </c>
      <c r="J2030" s="14" t="s">
        <v>83</v>
      </c>
      <c r="K2030" s="14" t="s">
        <v>84</v>
      </c>
      <c r="L2030" s="14" t="s">
        <v>85</v>
      </c>
      <c r="M2030" s="23">
        <v>0.75</v>
      </c>
      <c r="N2030" s="16">
        <v>101</v>
      </c>
      <c r="O2030" s="16">
        <v>81</v>
      </c>
      <c r="P2030" s="16">
        <v>9</v>
      </c>
      <c r="Q2030" s="16">
        <v>99</v>
      </c>
      <c r="R2030" s="16">
        <v>11</v>
      </c>
      <c r="S2030" s="14" t="s">
        <v>86</v>
      </c>
      <c r="T2030" s="16">
        <v>9349</v>
      </c>
      <c r="U2030" s="16">
        <v>0</v>
      </c>
      <c r="V2030" s="18">
        <v>5294704</v>
      </c>
      <c r="W2030" s="18">
        <v>194504</v>
      </c>
      <c r="X2030" s="18">
        <v>130730</v>
      </c>
      <c r="Y2030" s="18">
        <v>0</v>
      </c>
      <c r="Z2030" s="18">
        <v>0</v>
      </c>
      <c r="AA2030" s="18">
        <v>0</v>
      </c>
      <c r="AB2030" s="18">
        <v>38990</v>
      </c>
      <c r="AC2030" s="23">
        <v>0.2</v>
      </c>
      <c r="AD2030" s="14" t="str">
        <f>IF(E2030=113,"Linn","Iowa ex-Linn")</f>
        <v>Iowa ex-Linn</v>
      </c>
      <c r="AE2030" s="23">
        <f>IFERROR(AB2030/W2030,"N/M")</f>
        <v>0.2004586023937811</v>
      </c>
      <c r="AF2030" s="14" t="str">
        <f>B2030&amp;"|"&amp;TEXT(E2030,"000")&amp;"|"&amp;TEXT(M2030,"0.0000")</f>
        <v>2018|037|0.7500</v>
      </c>
      <c r="AG2030" s="22" t="str">
        <f>IF(AND(B2030&gt;=2015,B2030&lt;=2024,C2030=19,G2030=41,I2030=2,K2030="A",L2030="RBUP",M2030&gt;=0.5,M2030&lt;=0.85),"IN","OUT")</f>
        <v>IN</v>
      </c>
    </row>
    <row r="2031" spans="1:33">
      <c r="A2031" s="14" t="s">
        <v>188</v>
      </c>
      <c r="B2031" s="16">
        <v>2018</v>
      </c>
      <c r="C2031" s="16">
        <v>19</v>
      </c>
      <c r="D2031" s="14" t="s">
        <v>80</v>
      </c>
      <c r="E2031" s="16">
        <v>37</v>
      </c>
      <c r="F2031" s="14" t="s">
        <v>104</v>
      </c>
      <c r="G2031" s="16">
        <v>41</v>
      </c>
      <c r="H2031" s="14" t="s">
        <v>186</v>
      </c>
      <c r="I2031" s="16">
        <v>2</v>
      </c>
      <c r="J2031" s="14" t="s">
        <v>83</v>
      </c>
      <c r="K2031" s="14" t="s">
        <v>84</v>
      </c>
      <c r="L2031" s="14" t="s">
        <v>85</v>
      </c>
      <c r="M2031" s="23">
        <v>0.8</v>
      </c>
      <c r="N2031" s="16">
        <v>361</v>
      </c>
      <c r="O2031" s="16">
        <v>306</v>
      </c>
      <c r="P2031" s="16">
        <v>49</v>
      </c>
      <c r="Q2031" s="16">
        <v>486</v>
      </c>
      <c r="R2031" s="16">
        <v>61</v>
      </c>
      <c r="S2031" s="14" t="s">
        <v>86</v>
      </c>
      <c r="T2031" s="16">
        <v>63400</v>
      </c>
      <c r="U2031" s="16">
        <v>0</v>
      </c>
      <c r="V2031" s="18">
        <v>38590540</v>
      </c>
      <c r="W2031" s="18">
        <v>1890757</v>
      </c>
      <c r="X2031" s="18">
        <v>1124069</v>
      </c>
      <c r="Y2031" s="18">
        <v>584</v>
      </c>
      <c r="Z2031" s="18">
        <v>0</v>
      </c>
      <c r="AA2031" s="18">
        <v>0</v>
      </c>
      <c r="AB2031" s="18">
        <v>594388</v>
      </c>
      <c r="AC2031" s="23">
        <v>0.31</v>
      </c>
      <c r="AD2031" s="14" t="str">
        <f>IF(E2031=113,"Linn","Iowa ex-Linn")</f>
        <v>Iowa ex-Linn</v>
      </c>
      <c r="AE2031" s="23">
        <f>IFERROR(AB2031/W2031,"N/M")</f>
        <v>0.31436509292309905</v>
      </c>
      <c r="AF2031" s="14" t="str">
        <f>B2031&amp;"|"&amp;TEXT(E2031,"000")&amp;"|"&amp;TEXT(M2031,"0.0000")</f>
        <v>2018|037|0.8000</v>
      </c>
      <c r="AG2031" s="22" t="str">
        <f>IF(AND(B2031&gt;=2015,B2031&lt;=2024,C2031=19,G2031=41,I2031=2,K2031="A",L2031="RBUP",M2031&gt;=0.5,M2031&lt;=0.85),"IN","OUT")</f>
        <v>IN</v>
      </c>
    </row>
    <row r="2032" spans="1:33">
      <c r="A2032" s="14" t="s">
        <v>188</v>
      </c>
      <c r="B2032" s="16">
        <v>2018</v>
      </c>
      <c r="C2032" s="16">
        <v>19</v>
      </c>
      <c r="D2032" s="14" t="s">
        <v>80</v>
      </c>
      <c r="E2032" s="16">
        <v>37</v>
      </c>
      <c r="F2032" s="14" t="s">
        <v>104</v>
      </c>
      <c r="G2032" s="16">
        <v>41</v>
      </c>
      <c r="H2032" s="14" t="s">
        <v>186</v>
      </c>
      <c r="I2032" s="16">
        <v>2</v>
      </c>
      <c r="J2032" s="14" t="s">
        <v>83</v>
      </c>
      <c r="K2032" s="14" t="s">
        <v>84</v>
      </c>
      <c r="L2032" s="14" t="s">
        <v>85</v>
      </c>
      <c r="M2032" s="23">
        <v>0.85</v>
      </c>
      <c r="N2032" s="16">
        <v>301</v>
      </c>
      <c r="O2032" s="16">
        <v>242</v>
      </c>
      <c r="P2032" s="16">
        <v>49</v>
      </c>
      <c r="Q2032" s="16">
        <v>372</v>
      </c>
      <c r="R2032" s="16">
        <v>72</v>
      </c>
      <c r="S2032" s="14" t="s">
        <v>86</v>
      </c>
      <c r="T2032" s="16">
        <v>55802</v>
      </c>
      <c r="U2032" s="16">
        <v>0</v>
      </c>
      <c r="V2032" s="18">
        <v>36001903</v>
      </c>
      <c r="W2032" s="18">
        <v>2175056</v>
      </c>
      <c r="X2032" s="18">
        <v>1021120</v>
      </c>
      <c r="Y2032" s="18">
        <v>449</v>
      </c>
      <c r="Z2032" s="18">
        <v>0</v>
      </c>
      <c r="AA2032" s="18">
        <v>0</v>
      </c>
      <c r="AB2032" s="18">
        <v>567603</v>
      </c>
      <c r="AC2032" s="23">
        <v>0.26</v>
      </c>
      <c r="AD2032" s="14" t="str">
        <f>IF(E2032=113,"Linn","Iowa ex-Linn")</f>
        <v>Iowa ex-Linn</v>
      </c>
      <c r="AE2032" s="23">
        <f>IFERROR(AB2032/W2032,"N/M")</f>
        <v>0.2609601775770371</v>
      </c>
      <c r="AF2032" s="14" t="str">
        <f>B2032&amp;"|"&amp;TEXT(E2032,"000")&amp;"|"&amp;TEXT(M2032,"0.0000")</f>
        <v>2018|037|0.8500</v>
      </c>
      <c r="AG2032" s="22" t="str">
        <f>IF(AND(B2032&gt;=2015,B2032&lt;=2024,C2032=19,G2032=41,I2032=2,K2032="A",L2032="RBUP",M2032&gt;=0.5,M2032&lt;=0.85),"IN","OUT")</f>
        <v>IN</v>
      </c>
    </row>
    <row r="2033" spans="1:33">
      <c r="A2033" s="14" t="s">
        <v>188</v>
      </c>
      <c r="B2033" s="16">
        <v>2018</v>
      </c>
      <c r="C2033" s="16">
        <v>19</v>
      </c>
      <c r="D2033" s="14" t="s">
        <v>80</v>
      </c>
      <c r="E2033" s="16">
        <v>39</v>
      </c>
      <c r="F2033" s="14" t="s">
        <v>105</v>
      </c>
      <c r="G2033" s="16">
        <v>41</v>
      </c>
      <c r="H2033" s="14" t="s">
        <v>186</v>
      </c>
      <c r="I2033" s="16">
        <v>2</v>
      </c>
      <c r="J2033" s="14" t="s">
        <v>83</v>
      </c>
      <c r="K2033" s="14" t="s">
        <v>84</v>
      </c>
      <c r="L2033" s="14" t="s">
        <v>85</v>
      </c>
      <c r="M2033" s="23">
        <v>0.5</v>
      </c>
      <c r="N2033" s="16">
        <v>1</v>
      </c>
      <c r="O2033" s="16">
        <v>0</v>
      </c>
      <c r="P2033" s="16">
        <v>0</v>
      </c>
      <c r="Q2033" s="16">
        <v>0</v>
      </c>
      <c r="R2033" s="16">
        <v>0</v>
      </c>
      <c r="S2033" s="14" t="s">
        <v>86</v>
      </c>
      <c r="T2033" s="16">
        <v>0</v>
      </c>
      <c r="U2033" s="16">
        <v>0</v>
      </c>
      <c r="V2033" s="18">
        <v>0</v>
      </c>
      <c r="W2033" s="18">
        <v>0</v>
      </c>
      <c r="X2033" s="18">
        <v>0</v>
      </c>
      <c r="Y2033" s="18">
        <v>0</v>
      </c>
      <c r="Z2033" s="18">
        <v>0</v>
      </c>
      <c r="AA2033" s="18">
        <v>0</v>
      </c>
      <c r="AB2033" s="18">
        <v>0</v>
      </c>
      <c r="AC2033" s="23">
        <v>0</v>
      </c>
      <c r="AD2033" s="14" t="str">
        <f>IF(E2033=113,"Linn","Iowa ex-Linn")</f>
        <v>Iowa ex-Linn</v>
      </c>
      <c r="AE2033" s="23" t="str">
        <f>IFERROR(AB2033/W2033,"N/M")</f>
        <v>N/M</v>
      </c>
      <c r="AF2033" s="14" t="str">
        <f>B2033&amp;"|"&amp;TEXT(E2033,"000")&amp;"|"&amp;TEXT(M2033,"0.0000")</f>
        <v>2018|039|0.5000</v>
      </c>
      <c r="AG2033" s="22" t="str">
        <f>IF(AND(B2033&gt;=2015,B2033&lt;=2024,C2033=19,G2033=41,I2033=2,K2033="A",L2033="RBUP",M2033&gt;=0.5,M2033&lt;=0.85),"IN","OUT")</f>
        <v>IN</v>
      </c>
    </row>
    <row r="2034" spans="1:33">
      <c r="A2034" s="14" t="s">
        <v>188</v>
      </c>
      <c r="B2034" s="16">
        <v>2018</v>
      </c>
      <c r="C2034" s="16">
        <v>19</v>
      </c>
      <c r="D2034" s="14" t="s">
        <v>80</v>
      </c>
      <c r="E2034" s="16">
        <v>39</v>
      </c>
      <c r="F2034" s="14" t="s">
        <v>105</v>
      </c>
      <c r="G2034" s="16">
        <v>41</v>
      </c>
      <c r="H2034" s="14" t="s">
        <v>186</v>
      </c>
      <c r="I2034" s="16">
        <v>2</v>
      </c>
      <c r="J2034" s="14" t="s">
        <v>83</v>
      </c>
      <c r="K2034" s="14" t="s">
        <v>84</v>
      </c>
      <c r="L2034" s="14" t="s">
        <v>85</v>
      </c>
      <c r="M2034" s="23">
        <v>0.65</v>
      </c>
      <c r="N2034" s="16">
        <v>12</v>
      </c>
      <c r="O2034" s="16">
        <v>5</v>
      </c>
      <c r="P2034" s="16">
        <v>0</v>
      </c>
      <c r="Q2034" s="16">
        <v>5</v>
      </c>
      <c r="R2034" s="16">
        <v>0</v>
      </c>
      <c r="S2034" s="14" t="s">
        <v>86</v>
      </c>
      <c r="T2034" s="16">
        <v>274</v>
      </c>
      <c r="U2034" s="16">
        <v>0</v>
      </c>
      <c r="V2034" s="18">
        <v>92883</v>
      </c>
      <c r="W2034" s="18">
        <v>8573</v>
      </c>
      <c r="X2034" s="18">
        <v>5621</v>
      </c>
      <c r="Y2034" s="18">
        <v>0</v>
      </c>
      <c r="Z2034" s="18">
        <v>0</v>
      </c>
      <c r="AA2034" s="18">
        <v>0</v>
      </c>
      <c r="AB2034" s="18">
        <v>0</v>
      </c>
      <c r="AC2034" s="23">
        <v>0</v>
      </c>
      <c r="AD2034" s="14" t="str">
        <f>IF(E2034=113,"Linn","Iowa ex-Linn")</f>
        <v>Iowa ex-Linn</v>
      </c>
      <c r="AE2034" s="23">
        <f>IFERROR(AB2034/W2034,"N/M")</f>
        <v>0.0</v>
      </c>
      <c r="AF2034" s="14" t="str">
        <f>B2034&amp;"|"&amp;TEXT(E2034,"000")&amp;"|"&amp;TEXT(M2034,"0.0000")</f>
        <v>2018|039|0.6500</v>
      </c>
      <c r="AG2034" s="22" t="str">
        <f>IF(AND(B2034&gt;=2015,B2034&lt;=2024,C2034=19,G2034=41,I2034=2,K2034="A",L2034="RBUP",M2034&gt;=0.5,M2034&lt;=0.85),"IN","OUT")</f>
        <v>IN</v>
      </c>
    </row>
    <row r="2035" spans="1:33">
      <c r="A2035" s="14" t="s">
        <v>188</v>
      </c>
      <c r="B2035" s="16">
        <v>2018</v>
      </c>
      <c r="C2035" s="16">
        <v>19</v>
      </c>
      <c r="D2035" s="14" t="s">
        <v>80</v>
      </c>
      <c r="E2035" s="16">
        <v>39</v>
      </c>
      <c r="F2035" s="14" t="s">
        <v>105</v>
      </c>
      <c r="G2035" s="16">
        <v>41</v>
      </c>
      <c r="H2035" s="14" t="s">
        <v>186</v>
      </c>
      <c r="I2035" s="16">
        <v>2</v>
      </c>
      <c r="J2035" s="14" t="s">
        <v>83</v>
      </c>
      <c r="K2035" s="14" t="s">
        <v>84</v>
      </c>
      <c r="L2035" s="14" t="s">
        <v>85</v>
      </c>
      <c r="M2035" s="23">
        <v>0.7</v>
      </c>
      <c r="N2035" s="16">
        <v>70</v>
      </c>
      <c r="O2035" s="16">
        <v>40</v>
      </c>
      <c r="P2035" s="16">
        <v>3</v>
      </c>
      <c r="Q2035" s="16">
        <v>99</v>
      </c>
      <c r="R2035" s="16">
        <v>3</v>
      </c>
      <c r="S2035" s="14" t="s">
        <v>86</v>
      </c>
      <c r="T2035" s="16">
        <v>4223</v>
      </c>
      <c r="U2035" s="16">
        <v>0</v>
      </c>
      <c r="V2035" s="18">
        <v>1682709</v>
      </c>
      <c r="W2035" s="18">
        <v>198648</v>
      </c>
      <c r="X2035" s="18">
        <v>125347</v>
      </c>
      <c r="Y2035" s="18">
        <v>0</v>
      </c>
      <c r="Z2035" s="18">
        <v>0</v>
      </c>
      <c r="AA2035" s="18">
        <v>0</v>
      </c>
      <c r="AB2035" s="18">
        <v>4604</v>
      </c>
      <c r="AC2035" s="23">
        <v>0.02</v>
      </c>
      <c r="AD2035" s="14" t="str">
        <f>IF(E2035=113,"Linn","Iowa ex-Linn")</f>
        <v>Iowa ex-Linn</v>
      </c>
      <c r="AE2035" s="23">
        <f>IFERROR(AB2035/W2035,"N/M")</f>
        <v>0.02317667431839233</v>
      </c>
      <c r="AF2035" s="14" t="str">
        <f>B2035&amp;"|"&amp;TEXT(E2035,"000")&amp;"|"&amp;TEXT(M2035,"0.0000")</f>
        <v>2018|039|0.7000</v>
      </c>
      <c r="AG2035" s="22" t="str">
        <f>IF(AND(B2035&gt;=2015,B2035&lt;=2024,C2035=19,G2035=41,I2035=2,K2035="A",L2035="RBUP",M2035&gt;=0.5,M2035&lt;=0.85),"IN","OUT")</f>
        <v>IN</v>
      </c>
    </row>
    <row r="2036" spans="1:33">
      <c r="A2036" s="14" t="s">
        <v>188</v>
      </c>
      <c r="B2036" s="16">
        <v>2018</v>
      </c>
      <c r="C2036" s="16">
        <v>19</v>
      </c>
      <c r="D2036" s="14" t="s">
        <v>80</v>
      </c>
      <c r="E2036" s="16">
        <v>39</v>
      </c>
      <c r="F2036" s="14" t="s">
        <v>105</v>
      </c>
      <c r="G2036" s="16">
        <v>41</v>
      </c>
      <c r="H2036" s="14" t="s">
        <v>186</v>
      </c>
      <c r="I2036" s="16">
        <v>2</v>
      </c>
      <c r="J2036" s="14" t="s">
        <v>83</v>
      </c>
      <c r="K2036" s="14" t="s">
        <v>84</v>
      </c>
      <c r="L2036" s="14" t="s">
        <v>85</v>
      </c>
      <c r="M2036" s="23">
        <v>0.75</v>
      </c>
      <c r="N2036" s="16">
        <v>180</v>
      </c>
      <c r="O2036" s="16">
        <v>101</v>
      </c>
      <c r="P2036" s="16">
        <v>17</v>
      </c>
      <c r="Q2036" s="16">
        <v>135</v>
      </c>
      <c r="R2036" s="16">
        <v>23</v>
      </c>
      <c r="S2036" s="14" t="s">
        <v>86</v>
      </c>
      <c r="T2036" s="16">
        <v>10167</v>
      </c>
      <c r="U2036" s="16">
        <v>0</v>
      </c>
      <c r="V2036" s="18">
        <v>4193391</v>
      </c>
      <c r="W2036" s="18">
        <v>540246</v>
      </c>
      <c r="X2036" s="18">
        <v>348814</v>
      </c>
      <c r="Y2036" s="18">
        <v>667</v>
      </c>
      <c r="Z2036" s="18">
        <v>0</v>
      </c>
      <c r="AA2036" s="18">
        <v>0</v>
      </c>
      <c r="AB2036" s="18">
        <v>168838</v>
      </c>
      <c r="AC2036" s="23">
        <v>0.31</v>
      </c>
      <c r="AD2036" s="14" t="str">
        <f>IF(E2036=113,"Linn","Iowa ex-Linn")</f>
        <v>Iowa ex-Linn</v>
      </c>
      <c r="AE2036" s="23">
        <f>IFERROR(AB2036/W2036,"N/M")</f>
        <v>0.31252059247083736</v>
      </c>
      <c r="AF2036" s="14" t="str">
        <f>B2036&amp;"|"&amp;TEXT(E2036,"000")&amp;"|"&amp;TEXT(M2036,"0.0000")</f>
        <v>2018|039|0.7500</v>
      </c>
      <c r="AG2036" s="22" t="str">
        <f>IF(AND(B2036&gt;=2015,B2036&lt;=2024,C2036=19,G2036=41,I2036=2,K2036="A",L2036="RBUP",M2036&gt;=0.5,M2036&lt;=0.85),"IN","OUT")</f>
        <v>IN</v>
      </c>
    </row>
    <row r="2037" spans="1:33">
      <c r="A2037" s="14" t="s">
        <v>188</v>
      </c>
      <c r="B2037" s="16">
        <v>2018</v>
      </c>
      <c r="C2037" s="16">
        <v>19</v>
      </c>
      <c r="D2037" s="14" t="s">
        <v>80</v>
      </c>
      <c r="E2037" s="16">
        <v>39</v>
      </c>
      <c r="F2037" s="14" t="s">
        <v>105</v>
      </c>
      <c r="G2037" s="16">
        <v>41</v>
      </c>
      <c r="H2037" s="14" t="s">
        <v>186</v>
      </c>
      <c r="I2037" s="16">
        <v>2</v>
      </c>
      <c r="J2037" s="14" t="s">
        <v>83</v>
      </c>
      <c r="K2037" s="14" t="s">
        <v>84</v>
      </c>
      <c r="L2037" s="14" t="s">
        <v>85</v>
      </c>
      <c r="M2037" s="23">
        <v>0.8</v>
      </c>
      <c r="N2037" s="16">
        <v>144</v>
      </c>
      <c r="O2037" s="16">
        <v>69</v>
      </c>
      <c r="P2037" s="16">
        <v>12</v>
      </c>
      <c r="Q2037" s="16">
        <v>83</v>
      </c>
      <c r="R2037" s="16">
        <v>12</v>
      </c>
      <c r="S2037" s="14" t="s">
        <v>86</v>
      </c>
      <c r="T2037" s="16">
        <v>11960</v>
      </c>
      <c r="U2037" s="16">
        <v>0</v>
      </c>
      <c r="V2037" s="18">
        <v>5254745</v>
      </c>
      <c r="W2037" s="18">
        <v>679888</v>
      </c>
      <c r="X2037" s="18">
        <v>441760</v>
      </c>
      <c r="Y2037" s="18">
        <v>271</v>
      </c>
      <c r="Z2037" s="18">
        <v>0</v>
      </c>
      <c r="AA2037" s="18">
        <v>0</v>
      </c>
      <c r="AB2037" s="18">
        <v>85140</v>
      </c>
      <c r="AC2037" s="23">
        <v>0.13</v>
      </c>
      <c r="AD2037" s="14" t="str">
        <f>IF(E2037=113,"Linn","Iowa ex-Linn")</f>
        <v>Iowa ex-Linn</v>
      </c>
      <c r="AE2037" s="23">
        <f>IFERROR(AB2037/W2037,"N/M")</f>
        <v>0.12522650789541806</v>
      </c>
      <c r="AF2037" s="14" t="str">
        <f>B2037&amp;"|"&amp;TEXT(E2037,"000")&amp;"|"&amp;TEXT(M2037,"0.0000")</f>
        <v>2018|039|0.8000</v>
      </c>
      <c r="AG2037" s="22" t="str">
        <f>IF(AND(B2037&gt;=2015,B2037&lt;=2024,C2037=19,G2037=41,I2037=2,K2037="A",L2037="RBUP",M2037&gt;=0.5,M2037&lt;=0.85),"IN","OUT")</f>
        <v>IN</v>
      </c>
    </row>
    <row r="2038" spans="1:33">
      <c r="A2038" s="14" t="s">
        <v>188</v>
      </c>
      <c r="B2038" s="16">
        <v>2018</v>
      </c>
      <c r="C2038" s="16">
        <v>19</v>
      </c>
      <c r="D2038" s="14" t="s">
        <v>80</v>
      </c>
      <c r="E2038" s="16">
        <v>39</v>
      </c>
      <c r="F2038" s="14" t="s">
        <v>105</v>
      </c>
      <c r="G2038" s="16">
        <v>41</v>
      </c>
      <c r="H2038" s="14" t="s">
        <v>186</v>
      </c>
      <c r="I2038" s="16">
        <v>2</v>
      </c>
      <c r="J2038" s="14" t="s">
        <v>83</v>
      </c>
      <c r="K2038" s="14" t="s">
        <v>84</v>
      </c>
      <c r="L2038" s="14" t="s">
        <v>85</v>
      </c>
      <c r="M2038" s="23">
        <v>0.85</v>
      </c>
      <c r="N2038" s="16">
        <v>39</v>
      </c>
      <c r="O2038" s="16">
        <v>10</v>
      </c>
      <c r="P2038" s="16">
        <v>3</v>
      </c>
      <c r="Q2038" s="16">
        <v>13</v>
      </c>
      <c r="R2038" s="16">
        <v>4</v>
      </c>
      <c r="S2038" s="14" t="s">
        <v>86</v>
      </c>
      <c r="T2038" s="16">
        <v>3047</v>
      </c>
      <c r="U2038" s="16">
        <v>0</v>
      </c>
      <c r="V2038" s="18">
        <v>1290745</v>
      </c>
      <c r="W2038" s="18">
        <v>198638</v>
      </c>
      <c r="X2038" s="18">
        <v>98770</v>
      </c>
      <c r="Y2038" s="18">
        <v>0</v>
      </c>
      <c r="Z2038" s="18">
        <v>0</v>
      </c>
      <c r="AA2038" s="18">
        <v>0</v>
      </c>
      <c r="AB2038" s="18">
        <v>33060</v>
      </c>
      <c r="AC2038" s="23">
        <v>0.17</v>
      </c>
      <c r="AD2038" s="14" t="str">
        <f>IF(E2038=113,"Linn","Iowa ex-Linn")</f>
        <v>Iowa ex-Linn</v>
      </c>
      <c r="AE2038" s="23">
        <f>IFERROR(AB2038/W2038,"N/M")</f>
        <v>0.16643341153253657</v>
      </c>
      <c r="AF2038" s="14" t="str">
        <f>B2038&amp;"|"&amp;TEXT(E2038,"000")&amp;"|"&amp;TEXT(M2038,"0.0000")</f>
        <v>2018|039|0.8500</v>
      </c>
      <c r="AG2038" s="22" t="str">
        <f>IF(AND(B2038&gt;=2015,B2038&lt;=2024,C2038=19,G2038=41,I2038=2,K2038="A",L2038="RBUP",M2038&gt;=0.5,M2038&lt;=0.85),"IN","OUT")</f>
        <v>IN</v>
      </c>
    </row>
    <row r="2039" spans="1:33">
      <c r="A2039" s="14" t="s">
        <v>188</v>
      </c>
      <c r="B2039" s="16">
        <v>2018</v>
      </c>
      <c r="C2039" s="16">
        <v>19</v>
      </c>
      <c r="D2039" s="14" t="s">
        <v>80</v>
      </c>
      <c r="E2039" s="16">
        <v>41</v>
      </c>
      <c r="F2039" s="14" t="s">
        <v>106</v>
      </c>
      <c r="G2039" s="16">
        <v>41</v>
      </c>
      <c r="H2039" s="14" t="s">
        <v>186</v>
      </c>
      <c r="I2039" s="16">
        <v>2</v>
      </c>
      <c r="J2039" s="14" t="s">
        <v>83</v>
      </c>
      <c r="K2039" s="14" t="s">
        <v>84</v>
      </c>
      <c r="L2039" s="14" t="s">
        <v>85</v>
      </c>
      <c r="M2039" s="23">
        <v>0.5</v>
      </c>
      <c r="N2039" s="16">
        <v>2</v>
      </c>
      <c r="O2039" s="16">
        <v>2</v>
      </c>
      <c r="P2039" s="16">
        <v>1</v>
      </c>
      <c r="Q2039" s="16">
        <v>11</v>
      </c>
      <c r="R2039" s="16">
        <v>2</v>
      </c>
      <c r="S2039" s="14" t="s">
        <v>86</v>
      </c>
      <c r="T2039" s="16">
        <v>1596</v>
      </c>
      <c r="U2039" s="16">
        <v>0</v>
      </c>
      <c r="V2039" s="18">
        <v>603336</v>
      </c>
      <c r="W2039" s="18">
        <v>5358</v>
      </c>
      <c r="X2039" s="18">
        <v>3590</v>
      </c>
      <c r="Y2039" s="18">
        <v>0</v>
      </c>
      <c r="Z2039" s="18">
        <v>0</v>
      </c>
      <c r="AA2039" s="18">
        <v>0</v>
      </c>
      <c r="AB2039" s="18">
        <v>996</v>
      </c>
      <c r="AC2039" s="23">
        <v>0.19</v>
      </c>
      <c r="AD2039" s="14" t="str">
        <f>IF(E2039=113,"Linn","Iowa ex-Linn")</f>
        <v>Iowa ex-Linn</v>
      </c>
      <c r="AE2039" s="23">
        <f>IFERROR(AB2039/W2039,"N/M")</f>
        <v>0.1858902575587906</v>
      </c>
      <c r="AF2039" s="14" t="str">
        <f>B2039&amp;"|"&amp;TEXT(E2039,"000")&amp;"|"&amp;TEXT(M2039,"0.0000")</f>
        <v>2018|041|0.5000</v>
      </c>
      <c r="AG2039" s="22" t="str">
        <f>IF(AND(B2039&gt;=2015,B2039&lt;=2024,C2039=19,G2039=41,I2039=2,K2039="A",L2039="RBUP",M2039&gt;=0.5,M2039&lt;=0.85),"IN","OUT")</f>
        <v>IN</v>
      </c>
    </row>
    <row r="2040" spans="1:33">
      <c r="A2040" s="14" t="s">
        <v>188</v>
      </c>
      <c r="B2040" s="16">
        <v>2018</v>
      </c>
      <c r="C2040" s="16">
        <v>19</v>
      </c>
      <c r="D2040" s="14" t="s">
        <v>80</v>
      </c>
      <c r="E2040" s="16">
        <v>41</v>
      </c>
      <c r="F2040" s="14" t="s">
        <v>106</v>
      </c>
      <c r="G2040" s="16">
        <v>41</v>
      </c>
      <c r="H2040" s="14" t="s">
        <v>186</v>
      </c>
      <c r="I2040" s="16">
        <v>2</v>
      </c>
      <c r="J2040" s="14" t="s">
        <v>83</v>
      </c>
      <c r="K2040" s="14" t="s">
        <v>84</v>
      </c>
      <c r="L2040" s="14" t="s">
        <v>85</v>
      </c>
      <c r="M2040" s="23">
        <v>0.55</v>
      </c>
      <c r="N2040" s="16">
        <v>1</v>
      </c>
      <c r="O2040" s="16">
        <v>1</v>
      </c>
      <c r="P2040" s="16">
        <v>0</v>
      </c>
      <c r="Q2040" s="16">
        <v>1</v>
      </c>
      <c r="R2040" s="16">
        <v>0</v>
      </c>
      <c r="S2040" s="14" t="s">
        <v>86</v>
      </c>
      <c r="T2040" s="16">
        <v>69</v>
      </c>
      <c r="U2040" s="16">
        <v>0</v>
      </c>
      <c r="V2040" s="18">
        <v>32548</v>
      </c>
      <c r="W2040" s="18">
        <v>250</v>
      </c>
      <c r="X2040" s="18">
        <v>160</v>
      </c>
      <c r="Y2040" s="18">
        <v>0</v>
      </c>
      <c r="Z2040" s="18">
        <v>0</v>
      </c>
      <c r="AA2040" s="18">
        <v>0</v>
      </c>
      <c r="AB2040" s="18">
        <v>0</v>
      </c>
      <c r="AC2040" s="23">
        <v>0</v>
      </c>
      <c r="AD2040" s="14" t="str">
        <f>IF(E2040=113,"Linn","Iowa ex-Linn")</f>
        <v>Iowa ex-Linn</v>
      </c>
      <c r="AE2040" s="23">
        <f>IFERROR(AB2040/W2040,"N/M")</f>
        <v>0.0</v>
      </c>
      <c r="AF2040" s="14" t="str">
        <f>B2040&amp;"|"&amp;TEXT(E2040,"000")&amp;"|"&amp;TEXT(M2040,"0.0000")</f>
        <v>2018|041|0.5500</v>
      </c>
      <c r="AG2040" s="22" t="str">
        <f>IF(AND(B2040&gt;=2015,B2040&lt;=2024,C2040=19,G2040=41,I2040=2,K2040="A",L2040="RBUP",M2040&gt;=0.5,M2040&lt;=0.85),"IN","OUT")</f>
        <v>IN</v>
      </c>
    </row>
    <row r="2041" spans="1:33">
      <c r="A2041" s="14" t="s">
        <v>188</v>
      </c>
      <c r="B2041" s="16">
        <v>2018</v>
      </c>
      <c r="C2041" s="16">
        <v>19</v>
      </c>
      <c r="D2041" s="14" t="s">
        <v>80</v>
      </c>
      <c r="E2041" s="16">
        <v>41</v>
      </c>
      <c r="F2041" s="14" t="s">
        <v>106</v>
      </c>
      <c r="G2041" s="16">
        <v>41</v>
      </c>
      <c r="H2041" s="14" t="s">
        <v>186</v>
      </c>
      <c r="I2041" s="16">
        <v>2</v>
      </c>
      <c r="J2041" s="14" t="s">
        <v>83</v>
      </c>
      <c r="K2041" s="14" t="s">
        <v>84</v>
      </c>
      <c r="L2041" s="14" t="s">
        <v>85</v>
      </c>
      <c r="M2041" s="23">
        <v>0.65</v>
      </c>
      <c r="N2041" s="16">
        <v>16</v>
      </c>
      <c r="O2041" s="16">
        <v>11</v>
      </c>
      <c r="P2041" s="16">
        <v>2</v>
      </c>
      <c r="Q2041" s="16">
        <v>14</v>
      </c>
      <c r="R2041" s="16">
        <v>2</v>
      </c>
      <c r="S2041" s="14" t="s">
        <v>86</v>
      </c>
      <c r="T2041" s="16">
        <v>2586</v>
      </c>
      <c r="U2041" s="16">
        <v>0</v>
      </c>
      <c r="V2041" s="18">
        <v>1367401</v>
      </c>
      <c r="W2041" s="18">
        <v>18657</v>
      </c>
      <c r="X2041" s="18">
        <v>13887</v>
      </c>
      <c r="Y2041" s="18">
        <v>0</v>
      </c>
      <c r="Z2041" s="18">
        <v>0</v>
      </c>
      <c r="AA2041" s="18">
        <v>0</v>
      </c>
      <c r="AB2041" s="18">
        <v>3635</v>
      </c>
      <c r="AC2041" s="23">
        <v>0.19</v>
      </c>
      <c r="AD2041" s="14" t="str">
        <f>IF(E2041=113,"Linn","Iowa ex-Linn")</f>
        <v>Iowa ex-Linn</v>
      </c>
      <c r="AE2041" s="23">
        <f>IFERROR(AB2041/W2041,"N/M")</f>
        <v>0.19483303853781422</v>
      </c>
      <c r="AF2041" s="14" t="str">
        <f>B2041&amp;"|"&amp;TEXT(E2041,"000")&amp;"|"&amp;TEXT(M2041,"0.0000")</f>
        <v>2018|041|0.6500</v>
      </c>
      <c r="AG2041" s="22" t="str">
        <f>IF(AND(B2041&gt;=2015,B2041&lt;=2024,C2041=19,G2041=41,I2041=2,K2041="A",L2041="RBUP",M2041&gt;=0.5,M2041&lt;=0.85),"IN","OUT")</f>
        <v>IN</v>
      </c>
    </row>
    <row r="2042" spans="1:33">
      <c r="A2042" s="14" t="s">
        <v>188</v>
      </c>
      <c r="B2042" s="16">
        <v>2018</v>
      </c>
      <c r="C2042" s="16">
        <v>19</v>
      </c>
      <c r="D2042" s="14" t="s">
        <v>80</v>
      </c>
      <c r="E2042" s="16">
        <v>41</v>
      </c>
      <c r="F2042" s="14" t="s">
        <v>106</v>
      </c>
      <c r="G2042" s="16">
        <v>41</v>
      </c>
      <c r="H2042" s="14" t="s">
        <v>186</v>
      </c>
      <c r="I2042" s="16">
        <v>2</v>
      </c>
      <c r="J2042" s="14" t="s">
        <v>83</v>
      </c>
      <c r="K2042" s="14" t="s">
        <v>84</v>
      </c>
      <c r="L2042" s="14" t="s">
        <v>85</v>
      </c>
      <c r="M2042" s="23">
        <v>0.7</v>
      </c>
      <c r="N2042" s="16">
        <v>47</v>
      </c>
      <c r="O2042" s="16">
        <v>41</v>
      </c>
      <c r="P2042" s="16">
        <v>13</v>
      </c>
      <c r="Q2042" s="16">
        <v>45</v>
      </c>
      <c r="R2042" s="16">
        <v>14</v>
      </c>
      <c r="S2042" s="14" t="s">
        <v>86</v>
      </c>
      <c r="T2042" s="16">
        <v>6306</v>
      </c>
      <c r="U2042" s="16">
        <v>0</v>
      </c>
      <c r="V2042" s="18">
        <v>3441246</v>
      </c>
      <c r="W2042" s="18">
        <v>72848</v>
      </c>
      <c r="X2042" s="18">
        <v>50511</v>
      </c>
      <c r="Y2042" s="18">
        <v>0</v>
      </c>
      <c r="Z2042" s="18">
        <v>0</v>
      </c>
      <c r="AA2042" s="18">
        <v>0</v>
      </c>
      <c r="AB2042" s="18">
        <v>116527</v>
      </c>
      <c r="AC2042" s="23">
        <v>1.6</v>
      </c>
      <c r="AD2042" s="14" t="str">
        <f>IF(E2042=113,"Linn","Iowa ex-Linn")</f>
        <v>Iowa ex-Linn</v>
      </c>
      <c r="AE2042" s="23">
        <f>IFERROR(AB2042/W2042,"N/M")</f>
        <v>1.5995909290577641</v>
      </c>
      <c r="AF2042" s="14" t="str">
        <f>B2042&amp;"|"&amp;TEXT(E2042,"000")&amp;"|"&amp;TEXT(M2042,"0.0000")</f>
        <v>2018|041|0.7000</v>
      </c>
      <c r="AG2042" s="22" t="str">
        <f>IF(AND(B2042&gt;=2015,B2042&lt;=2024,C2042=19,G2042=41,I2042=2,K2042="A",L2042="RBUP",M2042&gt;=0.5,M2042&lt;=0.85),"IN","OUT")</f>
        <v>IN</v>
      </c>
    </row>
    <row r="2043" spans="1:33">
      <c r="A2043" s="14" t="s">
        <v>188</v>
      </c>
      <c r="B2043" s="16">
        <v>2018</v>
      </c>
      <c r="C2043" s="16">
        <v>19</v>
      </c>
      <c r="D2043" s="14" t="s">
        <v>80</v>
      </c>
      <c r="E2043" s="16">
        <v>41</v>
      </c>
      <c r="F2043" s="14" t="s">
        <v>106</v>
      </c>
      <c r="G2043" s="16">
        <v>41</v>
      </c>
      <c r="H2043" s="14" t="s">
        <v>186</v>
      </c>
      <c r="I2043" s="16">
        <v>2</v>
      </c>
      <c r="J2043" s="14" t="s">
        <v>83</v>
      </c>
      <c r="K2043" s="14" t="s">
        <v>84</v>
      </c>
      <c r="L2043" s="14" t="s">
        <v>85</v>
      </c>
      <c r="M2043" s="23">
        <v>0.75</v>
      </c>
      <c r="N2043" s="16">
        <v>153</v>
      </c>
      <c r="O2043" s="16">
        <v>126</v>
      </c>
      <c r="P2043" s="16">
        <v>60</v>
      </c>
      <c r="Q2043" s="16">
        <v>220</v>
      </c>
      <c r="R2043" s="16">
        <v>96</v>
      </c>
      <c r="S2043" s="14" t="s">
        <v>86</v>
      </c>
      <c r="T2043" s="16">
        <v>25667</v>
      </c>
      <c r="U2043" s="16">
        <v>0</v>
      </c>
      <c r="V2043" s="18">
        <v>14966201</v>
      </c>
      <c r="W2043" s="18">
        <v>500755</v>
      </c>
      <c r="X2043" s="18">
        <v>328613</v>
      </c>
      <c r="Y2043" s="18">
        <v>0</v>
      </c>
      <c r="Z2043" s="18">
        <v>0</v>
      </c>
      <c r="AA2043" s="18">
        <v>0</v>
      </c>
      <c r="AB2043" s="18">
        <v>1091524</v>
      </c>
      <c r="AC2043" s="23">
        <v>2.18</v>
      </c>
      <c r="AD2043" s="14" t="str">
        <f>IF(E2043=113,"Linn","Iowa ex-Linn")</f>
        <v>Iowa ex-Linn</v>
      </c>
      <c r="AE2043" s="23">
        <f>IFERROR(AB2043/W2043,"N/M")</f>
        <v>2.1797565675829498</v>
      </c>
      <c r="AF2043" s="14" t="str">
        <f>B2043&amp;"|"&amp;TEXT(E2043,"000")&amp;"|"&amp;TEXT(M2043,"0.0000")</f>
        <v>2018|041|0.7500</v>
      </c>
      <c r="AG2043" s="22" t="str">
        <f>IF(AND(B2043&gt;=2015,B2043&lt;=2024,C2043=19,G2043=41,I2043=2,K2043="A",L2043="RBUP",M2043&gt;=0.5,M2043&lt;=0.85),"IN","OUT")</f>
        <v>IN</v>
      </c>
    </row>
    <row r="2044" spans="1:33">
      <c r="A2044" s="14" t="s">
        <v>188</v>
      </c>
      <c r="B2044" s="16">
        <v>2018</v>
      </c>
      <c r="C2044" s="16">
        <v>19</v>
      </c>
      <c r="D2044" s="14" t="s">
        <v>80</v>
      </c>
      <c r="E2044" s="16">
        <v>41</v>
      </c>
      <c r="F2044" s="14" t="s">
        <v>106</v>
      </c>
      <c r="G2044" s="16">
        <v>41</v>
      </c>
      <c r="H2044" s="14" t="s">
        <v>186</v>
      </c>
      <c r="I2044" s="16">
        <v>2</v>
      </c>
      <c r="J2044" s="14" t="s">
        <v>83</v>
      </c>
      <c r="K2044" s="14" t="s">
        <v>84</v>
      </c>
      <c r="L2044" s="14" t="s">
        <v>85</v>
      </c>
      <c r="M2044" s="23">
        <v>0.8</v>
      </c>
      <c r="N2044" s="16">
        <v>320</v>
      </c>
      <c r="O2044" s="16">
        <v>261</v>
      </c>
      <c r="P2044" s="16">
        <v>153</v>
      </c>
      <c r="Q2044" s="16">
        <v>432</v>
      </c>
      <c r="R2044" s="16">
        <v>234</v>
      </c>
      <c r="S2044" s="14" t="s">
        <v>86</v>
      </c>
      <c r="T2044" s="16">
        <v>47485</v>
      </c>
      <c r="U2044" s="16">
        <v>0</v>
      </c>
      <c r="V2044" s="18">
        <v>29637140</v>
      </c>
      <c r="W2044" s="18">
        <v>1314833</v>
      </c>
      <c r="X2044" s="18">
        <v>756176</v>
      </c>
      <c r="Y2044" s="18">
        <v>0</v>
      </c>
      <c r="Z2044" s="18">
        <v>0</v>
      </c>
      <c r="AA2044" s="18">
        <v>0</v>
      </c>
      <c r="AB2044" s="18">
        <v>2553485</v>
      </c>
      <c r="AC2044" s="23">
        <v>1.94</v>
      </c>
      <c r="AD2044" s="14" t="str">
        <f>IF(E2044=113,"Linn","Iowa ex-Linn")</f>
        <v>Iowa ex-Linn</v>
      </c>
      <c r="AE2044" s="23">
        <f>IFERROR(AB2044/W2044,"N/M")</f>
        <v>1.9420603224896242</v>
      </c>
      <c r="AF2044" s="14" t="str">
        <f>B2044&amp;"|"&amp;TEXT(E2044,"000")&amp;"|"&amp;TEXT(M2044,"0.0000")</f>
        <v>2018|041|0.8000</v>
      </c>
      <c r="AG2044" s="22" t="str">
        <f>IF(AND(B2044&gt;=2015,B2044&lt;=2024,C2044=19,G2044=41,I2044=2,K2044="A",L2044="RBUP",M2044&gt;=0.5,M2044&lt;=0.85),"IN","OUT")</f>
        <v>IN</v>
      </c>
    </row>
    <row r="2045" spans="1:33">
      <c r="A2045" s="14" t="s">
        <v>188</v>
      </c>
      <c r="B2045" s="16">
        <v>2018</v>
      </c>
      <c r="C2045" s="16">
        <v>19</v>
      </c>
      <c r="D2045" s="14" t="s">
        <v>80</v>
      </c>
      <c r="E2045" s="16">
        <v>41</v>
      </c>
      <c r="F2045" s="14" t="s">
        <v>106</v>
      </c>
      <c r="G2045" s="16">
        <v>41</v>
      </c>
      <c r="H2045" s="14" t="s">
        <v>186</v>
      </c>
      <c r="I2045" s="16">
        <v>2</v>
      </c>
      <c r="J2045" s="14" t="s">
        <v>83</v>
      </c>
      <c r="K2045" s="14" t="s">
        <v>84</v>
      </c>
      <c r="L2045" s="14" t="s">
        <v>85</v>
      </c>
      <c r="M2045" s="23">
        <v>0.85</v>
      </c>
      <c r="N2045" s="16">
        <v>264</v>
      </c>
      <c r="O2045" s="16">
        <v>229</v>
      </c>
      <c r="P2045" s="16">
        <v>172</v>
      </c>
      <c r="Q2045" s="16">
        <v>439</v>
      </c>
      <c r="R2045" s="16">
        <v>291</v>
      </c>
      <c r="S2045" s="14" t="s">
        <v>86</v>
      </c>
      <c r="T2045" s="16">
        <v>48421</v>
      </c>
      <c r="U2045" s="16">
        <v>0</v>
      </c>
      <c r="V2045" s="18">
        <v>32040002</v>
      </c>
      <c r="W2045" s="18">
        <v>1823302</v>
      </c>
      <c r="X2045" s="18">
        <v>805358</v>
      </c>
      <c r="Y2045" s="18">
        <v>264</v>
      </c>
      <c r="Z2045" s="18">
        <v>0</v>
      </c>
      <c r="AA2045" s="18">
        <v>0</v>
      </c>
      <c r="AB2045" s="18">
        <v>4311702</v>
      </c>
      <c r="AC2045" s="23">
        <v>2.36</v>
      </c>
      <c r="AD2045" s="14" t="str">
        <f>IF(E2045=113,"Linn","Iowa ex-Linn")</f>
        <v>Iowa ex-Linn</v>
      </c>
      <c r="AE2045" s="23">
        <f>IFERROR(AB2045/W2045,"N/M")</f>
        <v>2.364776652468982</v>
      </c>
      <c r="AF2045" s="14" t="str">
        <f>B2045&amp;"|"&amp;TEXT(E2045,"000")&amp;"|"&amp;TEXT(M2045,"0.0000")</f>
        <v>2018|041|0.8500</v>
      </c>
      <c r="AG2045" s="22" t="str">
        <f>IF(AND(B2045&gt;=2015,B2045&lt;=2024,C2045=19,G2045=41,I2045=2,K2045="A",L2045="RBUP",M2045&gt;=0.5,M2045&lt;=0.85),"IN","OUT")</f>
        <v>IN</v>
      </c>
    </row>
    <row r="2046" spans="1:33">
      <c r="A2046" s="14" t="s">
        <v>188</v>
      </c>
      <c r="B2046" s="16">
        <v>2018</v>
      </c>
      <c r="C2046" s="16">
        <v>19</v>
      </c>
      <c r="D2046" s="14" t="s">
        <v>80</v>
      </c>
      <c r="E2046" s="16">
        <v>43</v>
      </c>
      <c r="F2046" s="14" t="s">
        <v>107</v>
      </c>
      <c r="G2046" s="16">
        <v>41</v>
      </c>
      <c r="H2046" s="14" t="s">
        <v>186</v>
      </c>
      <c r="I2046" s="16">
        <v>2</v>
      </c>
      <c r="J2046" s="14" t="s">
        <v>83</v>
      </c>
      <c r="K2046" s="14" t="s">
        <v>84</v>
      </c>
      <c r="L2046" s="14" t="s">
        <v>85</v>
      </c>
      <c r="M2046" s="23">
        <v>0.5</v>
      </c>
      <c r="N2046" s="16">
        <v>4</v>
      </c>
      <c r="O2046" s="16">
        <v>4</v>
      </c>
      <c r="P2046" s="16">
        <v>0</v>
      </c>
      <c r="Q2046" s="16">
        <v>4</v>
      </c>
      <c r="R2046" s="16">
        <v>0</v>
      </c>
      <c r="S2046" s="14" t="s">
        <v>86</v>
      </c>
      <c r="T2046" s="16">
        <v>2768</v>
      </c>
      <c r="U2046" s="16">
        <v>0</v>
      </c>
      <c r="V2046" s="18">
        <v>1156627</v>
      </c>
      <c r="W2046" s="18">
        <v>6527</v>
      </c>
      <c r="X2046" s="18">
        <v>5221</v>
      </c>
      <c r="Y2046" s="18">
        <v>0</v>
      </c>
      <c r="Z2046" s="18">
        <v>0</v>
      </c>
      <c r="AA2046" s="18">
        <v>0</v>
      </c>
      <c r="AB2046" s="18">
        <v>0</v>
      </c>
      <c r="AC2046" s="23">
        <v>0</v>
      </c>
      <c r="AD2046" s="14" t="str">
        <f>IF(E2046=113,"Linn","Iowa ex-Linn")</f>
        <v>Iowa ex-Linn</v>
      </c>
      <c r="AE2046" s="23">
        <f>IFERROR(AB2046/W2046,"N/M")</f>
        <v>0.0</v>
      </c>
      <c r="AF2046" s="14" t="str">
        <f>B2046&amp;"|"&amp;TEXT(E2046,"000")&amp;"|"&amp;TEXT(M2046,"0.0000")</f>
        <v>2018|043|0.5000</v>
      </c>
      <c r="AG2046" s="22" t="str">
        <f>IF(AND(B2046&gt;=2015,B2046&lt;=2024,C2046=19,G2046=41,I2046=2,K2046="A",L2046="RBUP",M2046&gt;=0.5,M2046&lt;=0.85),"IN","OUT")</f>
        <v>IN</v>
      </c>
    </row>
    <row r="2047" spans="1:33">
      <c r="A2047" s="14" t="s">
        <v>188</v>
      </c>
      <c r="B2047" s="16">
        <v>2018</v>
      </c>
      <c r="C2047" s="16">
        <v>19</v>
      </c>
      <c r="D2047" s="14" t="s">
        <v>80</v>
      </c>
      <c r="E2047" s="16">
        <v>43</v>
      </c>
      <c r="F2047" s="14" t="s">
        <v>107</v>
      </c>
      <c r="G2047" s="16">
        <v>41</v>
      </c>
      <c r="H2047" s="14" t="s">
        <v>186</v>
      </c>
      <c r="I2047" s="16">
        <v>2</v>
      </c>
      <c r="J2047" s="14" t="s">
        <v>83</v>
      </c>
      <c r="K2047" s="14" t="s">
        <v>84</v>
      </c>
      <c r="L2047" s="14" t="s">
        <v>85</v>
      </c>
      <c r="M2047" s="23">
        <v>0.6</v>
      </c>
      <c r="N2047" s="16">
        <v>2</v>
      </c>
      <c r="O2047" s="16">
        <v>2</v>
      </c>
      <c r="P2047" s="16">
        <v>0</v>
      </c>
      <c r="Q2047" s="16">
        <v>3</v>
      </c>
      <c r="R2047" s="16">
        <v>1</v>
      </c>
      <c r="S2047" s="14" t="s">
        <v>86</v>
      </c>
      <c r="T2047" s="16">
        <v>539</v>
      </c>
      <c r="U2047" s="16">
        <v>0</v>
      </c>
      <c r="V2047" s="18">
        <v>252937</v>
      </c>
      <c r="W2047" s="18">
        <v>2821</v>
      </c>
      <c r="X2047" s="18">
        <v>2126</v>
      </c>
      <c r="Y2047" s="18">
        <v>0</v>
      </c>
      <c r="Z2047" s="18">
        <v>0</v>
      </c>
      <c r="AA2047" s="18">
        <v>0</v>
      </c>
      <c r="AB2047" s="18">
        <v>1219</v>
      </c>
      <c r="AC2047" s="23">
        <v>0.43</v>
      </c>
      <c r="AD2047" s="14" t="str">
        <f>IF(E2047=113,"Linn","Iowa ex-Linn")</f>
        <v>Iowa ex-Linn</v>
      </c>
      <c r="AE2047" s="23">
        <f>IFERROR(AB2047/W2047,"N/M")</f>
        <v>0.4321162708259482</v>
      </c>
      <c r="AF2047" s="14" t="str">
        <f>B2047&amp;"|"&amp;TEXT(E2047,"000")&amp;"|"&amp;TEXT(M2047,"0.0000")</f>
        <v>2018|043|0.6000</v>
      </c>
      <c r="AG2047" s="22" t="str">
        <f>IF(AND(B2047&gt;=2015,B2047&lt;=2024,C2047=19,G2047=41,I2047=2,K2047="A",L2047="RBUP",M2047&gt;=0.5,M2047&lt;=0.85),"IN","OUT")</f>
        <v>IN</v>
      </c>
    </row>
    <row r="2048" spans="1:33">
      <c r="A2048" s="14" t="s">
        <v>188</v>
      </c>
      <c r="B2048" s="16">
        <v>2018</v>
      </c>
      <c r="C2048" s="16">
        <v>19</v>
      </c>
      <c r="D2048" s="14" t="s">
        <v>80</v>
      </c>
      <c r="E2048" s="16">
        <v>43</v>
      </c>
      <c r="F2048" s="14" t="s">
        <v>107</v>
      </c>
      <c r="G2048" s="16">
        <v>41</v>
      </c>
      <c r="H2048" s="14" t="s">
        <v>186</v>
      </c>
      <c r="I2048" s="16">
        <v>2</v>
      </c>
      <c r="J2048" s="14" t="s">
        <v>83</v>
      </c>
      <c r="K2048" s="14" t="s">
        <v>84</v>
      </c>
      <c r="L2048" s="14" t="s">
        <v>85</v>
      </c>
      <c r="M2048" s="23">
        <v>0.65</v>
      </c>
      <c r="N2048" s="16">
        <v>5</v>
      </c>
      <c r="O2048" s="16">
        <v>5</v>
      </c>
      <c r="P2048" s="16">
        <v>0</v>
      </c>
      <c r="Q2048" s="16">
        <v>6</v>
      </c>
      <c r="R2048" s="16">
        <v>0</v>
      </c>
      <c r="S2048" s="14" t="s">
        <v>86</v>
      </c>
      <c r="T2048" s="16">
        <v>367</v>
      </c>
      <c r="U2048" s="16">
        <v>0</v>
      </c>
      <c r="V2048" s="18">
        <v>151546</v>
      </c>
      <c r="W2048" s="18">
        <v>2535</v>
      </c>
      <c r="X2048" s="18">
        <v>1620</v>
      </c>
      <c r="Y2048" s="18">
        <v>0</v>
      </c>
      <c r="Z2048" s="18">
        <v>0</v>
      </c>
      <c r="AA2048" s="18">
        <v>0</v>
      </c>
      <c r="AB2048" s="18">
        <v>0</v>
      </c>
      <c r="AC2048" s="23">
        <v>0</v>
      </c>
      <c r="AD2048" s="14" t="str">
        <f>IF(E2048=113,"Linn","Iowa ex-Linn")</f>
        <v>Iowa ex-Linn</v>
      </c>
      <c r="AE2048" s="23">
        <f>IFERROR(AB2048/W2048,"N/M")</f>
        <v>0.0</v>
      </c>
      <c r="AF2048" s="14" t="str">
        <f>B2048&amp;"|"&amp;TEXT(E2048,"000")&amp;"|"&amp;TEXT(M2048,"0.0000")</f>
        <v>2018|043|0.6500</v>
      </c>
      <c r="AG2048" s="22" t="str">
        <f>IF(AND(B2048&gt;=2015,B2048&lt;=2024,C2048=19,G2048=41,I2048=2,K2048="A",L2048="RBUP",M2048&gt;=0.5,M2048&lt;=0.85),"IN","OUT")</f>
        <v>IN</v>
      </c>
    </row>
    <row r="2049" spans="1:33">
      <c r="A2049" s="14" t="s">
        <v>188</v>
      </c>
      <c r="B2049" s="16">
        <v>2018</v>
      </c>
      <c r="C2049" s="16">
        <v>19</v>
      </c>
      <c r="D2049" s="14" t="s">
        <v>80</v>
      </c>
      <c r="E2049" s="16">
        <v>43</v>
      </c>
      <c r="F2049" s="14" t="s">
        <v>107</v>
      </c>
      <c r="G2049" s="16">
        <v>41</v>
      </c>
      <c r="H2049" s="14" t="s">
        <v>186</v>
      </c>
      <c r="I2049" s="16">
        <v>2</v>
      </c>
      <c r="J2049" s="14" t="s">
        <v>83</v>
      </c>
      <c r="K2049" s="14" t="s">
        <v>84</v>
      </c>
      <c r="L2049" s="14" t="s">
        <v>85</v>
      </c>
      <c r="M2049" s="23">
        <v>0.7</v>
      </c>
      <c r="N2049" s="16">
        <v>26</v>
      </c>
      <c r="O2049" s="16">
        <v>22</v>
      </c>
      <c r="P2049" s="16">
        <v>2</v>
      </c>
      <c r="Q2049" s="16">
        <v>22</v>
      </c>
      <c r="R2049" s="16">
        <v>2</v>
      </c>
      <c r="S2049" s="14" t="s">
        <v>86</v>
      </c>
      <c r="T2049" s="16">
        <v>6824</v>
      </c>
      <c r="U2049" s="16">
        <v>0</v>
      </c>
      <c r="V2049" s="18">
        <v>3793299</v>
      </c>
      <c r="W2049" s="18">
        <v>74973</v>
      </c>
      <c r="X2049" s="18">
        <v>58548</v>
      </c>
      <c r="Y2049" s="18">
        <v>0</v>
      </c>
      <c r="Z2049" s="18">
        <v>0</v>
      </c>
      <c r="AA2049" s="18">
        <v>0</v>
      </c>
      <c r="AB2049" s="18">
        <v>50528</v>
      </c>
      <c r="AC2049" s="23">
        <v>0.67</v>
      </c>
      <c r="AD2049" s="14" t="str">
        <f>IF(E2049=113,"Linn","Iowa ex-Linn")</f>
        <v>Iowa ex-Linn</v>
      </c>
      <c r="AE2049" s="23">
        <f>IFERROR(AB2049/W2049,"N/M")</f>
        <v>0.6739492884104944</v>
      </c>
      <c r="AF2049" s="14" t="str">
        <f>B2049&amp;"|"&amp;TEXT(E2049,"000")&amp;"|"&amp;TEXT(M2049,"0.0000")</f>
        <v>2018|043|0.7000</v>
      </c>
      <c r="AG2049" s="22" t="str">
        <f>IF(AND(B2049&gt;=2015,B2049&lt;=2024,C2049=19,G2049=41,I2049=2,K2049="A",L2049="RBUP",M2049&gt;=0.5,M2049&lt;=0.85),"IN","OUT")</f>
        <v>IN</v>
      </c>
    </row>
    <row r="2050" spans="1:33">
      <c r="A2050" s="14" t="s">
        <v>188</v>
      </c>
      <c r="B2050" s="16">
        <v>2018</v>
      </c>
      <c r="C2050" s="16">
        <v>19</v>
      </c>
      <c r="D2050" s="14" t="s">
        <v>80</v>
      </c>
      <c r="E2050" s="16">
        <v>43</v>
      </c>
      <c r="F2050" s="14" t="s">
        <v>107</v>
      </c>
      <c r="G2050" s="16">
        <v>41</v>
      </c>
      <c r="H2050" s="14" t="s">
        <v>186</v>
      </c>
      <c r="I2050" s="16">
        <v>2</v>
      </c>
      <c r="J2050" s="14" t="s">
        <v>83</v>
      </c>
      <c r="K2050" s="14" t="s">
        <v>84</v>
      </c>
      <c r="L2050" s="14" t="s">
        <v>85</v>
      </c>
      <c r="M2050" s="23">
        <v>0.75</v>
      </c>
      <c r="N2050" s="16">
        <v>109</v>
      </c>
      <c r="O2050" s="16">
        <v>96</v>
      </c>
      <c r="P2050" s="16">
        <v>10</v>
      </c>
      <c r="Q2050" s="16">
        <v>107</v>
      </c>
      <c r="R2050" s="16">
        <v>13</v>
      </c>
      <c r="S2050" s="14" t="s">
        <v>86</v>
      </c>
      <c r="T2050" s="16">
        <v>22175</v>
      </c>
      <c r="U2050" s="16">
        <v>0</v>
      </c>
      <c r="V2050" s="18">
        <v>13083365</v>
      </c>
      <c r="W2050" s="18">
        <v>405673</v>
      </c>
      <c r="X2050" s="18">
        <v>296882</v>
      </c>
      <c r="Y2050" s="18">
        <v>708</v>
      </c>
      <c r="Z2050" s="18">
        <v>0</v>
      </c>
      <c r="AA2050" s="18">
        <v>0</v>
      </c>
      <c r="AB2050" s="18">
        <v>87429</v>
      </c>
      <c r="AC2050" s="23">
        <v>0.22</v>
      </c>
      <c r="AD2050" s="14" t="str">
        <f>IF(E2050=113,"Linn","Iowa ex-Linn")</f>
        <v>Iowa ex-Linn</v>
      </c>
      <c r="AE2050" s="23">
        <f>IFERROR(AB2050/W2050,"N/M")</f>
        <v>0.21551594510849872</v>
      </c>
      <c r="AF2050" s="14" t="str">
        <f>B2050&amp;"|"&amp;TEXT(E2050,"000")&amp;"|"&amp;TEXT(M2050,"0.0000")</f>
        <v>2018|043|0.7500</v>
      </c>
      <c r="AG2050" s="22" t="str">
        <f>IF(AND(B2050&gt;=2015,B2050&lt;=2024,C2050=19,G2050=41,I2050=2,K2050="A",L2050="RBUP",M2050&gt;=0.5,M2050&lt;=0.85),"IN","OUT")</f>
        <v>IN</v>
      </c>
    </row>
    <row r="2051" spans="1:33">
      <c r="A2051" s="14" t="s">
        <v>188</v>
      </c>
      <c r="B2051" s="16">
        <v>2018</v>
      </c>
      <c r="C2051" s="16">
        <v>19</v>
      </c>
      <c r="D2051" s="14" t="s">
        <v>80</v>
      </c>
      <c r="E2051" s="16">
        <v>43</v>
      </c>
      <c r="F2051" s="14" t="s">
        <v>107</v>
      </c>
      <c r="G2051" s="16">
        <v>41</v>
      </c>
      <c r="H2051" s="14" t="s">
        <v>186</v>
      </c>
      <c r="I2051" s="16">
        <v>2</v>
      </c>
      <c r="J2051" s="14" t="s">
        <v>83</v>
      </c>
      <c r="K2051" s="14" t="s">
        <v>84</v>
      </c>
      <c r="L2051" s="14" t="s">
        <v>85</v>
      </c>
      <c r="M2051" s="23">
        <v>0.8</v>
      </c>
      <c r="N2051" s="16">
        <v>355</v>
      </c>
      <c r="O2051" s="16">
        <v>311</v>
      </c>
      <c r="P2051" s="16">
        <v>32</v>
      </c>
      <c r="Q2051" s="16">
        <v>343</v>
      </c>
      <c r="R2051" s="16">
        <v>32</v>
      </c>
      <c r="S2051" s="14" t="s">
        <v>86</v>
      </c>
      <c r="T2051" s="16">
        <v>53919</v>
      </c>
      <c r="U2051" s="16">
        <v>0</v>
      </c>
      <c r="V2051" s="18">
        <v>32902910</v>
      </c>
      <c r="W2051" s="18">
        <v>1350141</v>
      </c>
      <c r="X2051" s="18">
        <v>880122</v>
      </c>
      <c r="Y2051" s="18">
        <v>3669</v>
      </c>
      <c r="Z2051" s="18">
        <v>0</v>
      </c>
      <c r="AA2051" s="18">
        <v>0</v>
      </c>
      <c r="AB2051" s="18">
        <v>202322</v>
      </c>
      <c r="AC2051" s="23">
        <v>0.15</v>
      </c>
      <c r="AD2051" s="14" t="str">
        <f>IF(E2051=113,"Linn","Iowa ex-Linn")</f>
        <v>Iowa ex-Linn</v>
      </c>
      <c r="AE2051" s="23">
        <f>IFERROR(AB2051/W2051,"N/M")</f>
        <v>0.14985249688736213</v>
      </c>
      <c r="AF2051" s="14" t="str">
        <f>B2051&amp;"|"&amp;TEXT(E2051,"000")&amp;"|"&amp;TEXT(M2051,"0.0000")</f>
        <v>2018|043|0.8000</v>
      </c>
      <c r="AG2051" s="22" t="str">
        <f>IF(AND(B2051&gt;=2015,B2051&lt;=2024,C2051=19,G2051=41,I2051=2,K2051="A",L2051="RBUP",M2051&gt;=0.5,M2051&lt;=0.85),"IN","OUT")</f>
        <v>IN</v>
      </c>
    </row>
    <row r="2052" spans="1:33">
      <c r="A2052" s="14" t="s">
        <v>188</v>
      </c>
      <c r="B2052" s="16">
        <v>2018</v>
      </c>
      <c r="C2052" s="16">
        <v>19</v>
      </c>
      <c r="D2052" s="14" t="s">
        <v>80</v>
      </c>
      <c r="E2052" s="16">
        <v>43</v>
      </c>
      <c r="F2052" s="14" t="s">
        <v>107</v>
      </c>
      <c r="G2052" s="16">
        <v>41</v>
      </c>
      <c r="H2052" s="14" t="s">
        <v>186</v>
      </c>
      <c r="I2052" s="16">
        <v>2</v>
      </c>
      <c r="J2052" s="14" t="s">
        <v>83</v>
      </c>
      <c r="K2052" s="14" t="s">
        <v>84</v>
      </c>
      <c r="L2052" s="14" t="s">
        <v>85</v>
      </c>
      <c r="M2052" s="23">
        <v>0.85</v>
      </c>
      <c r="N2052" s="16">
        <v>265</v>
      </c>
      <c r="O2052" s="16">
        <v>227</v>
      </c>
      <c r="P2052" s="16">
        <v>33</v>
      </c>
      <c r="Q2052" s="16">
        <v>278</v>
      </c>
      <c r="R2052" s="16">
        <v>36</v>
      </c>
      <c r="S2052" s="14" t="s">
        <v>86</v>
      </c>
      <c r="T2052" s="16">
        <v>44231</v>
      </c>
      <c r="U2052" s="16">
        <v>0</v>
      </c>
      <c r="V2052" s="18">
        <v>28729684</v>
      </c>
      <c r="W2052" s="18">
        <v>1515124</v>
      </c>
      <c r="X2052" s="18">
        <v>754867</v>
      </c>
      <c r="Y2052" s="18">
        <v>4240</v>
      </c>
      <c r="Z2052" s="18">
        <v>0</v>
      </c>
      <c r="AA2052" s="18">
        <v>0</v>
      </c>
      <c r="AB2052" s="18">
        <v>412886</v>
      </c>
      <c r="AC2052" s="23">
        <v>0.27</v>
      </c>
      <c r="AD2052" s="14" t="str">
        <f>IF(E2052=113,"Linn","Iowa ex-Linn")</f>
        <v>Iowa ex-Linn</v>
      </c>
      <c r="AE2052" s="23">
        <f>IFERROR(AB2052/W2052,"N/M")</f>
        <v>0.27250970877631137</v>
      </c>
      <c r="AF2052" s="14" t="str">
        <f>B2052&amp;"|"&amp;TEXT(E2052,"000")&amp;"|"&amp;TEXT(M2052,"0.0000")</f>
        <v>2018|043|0.8500</v>
      </c>
      <c r="AG2052" s="22" t="str">
        <f>IF(AND(B2052&gt;=2015,B2052&lt;=2024,C2052=19,G2052=41,I2052=2,K2052="A",L2052="RBUP",M2052&gt;=0.5,M2052&lt;=0.85),"IN","OUT")</f>
        <v>IN</v>
      </c>
    </row>
    <row r="2053" spans="1:33">
      <c r="A2053" s="14" t="s">
        <v>188</v>
      </c>
      <c r="B2053" s="16">
        <v>2018</v>
      </c>
      <c r="C2053" s="16">
        <v>19</v>
      </c>
      <c r="D2053" s="14" t="s">
        <v>80</v>
      </c>
      <c r="E2053" s="16">
        <v>45</v>
      </c>
      <c r="F2053" s="14" t="s">
        <v>108</v>
      </c>
      <c r="G2053" s="16">
        <v>41</v>
      </c>
      <c r="H2053" s="14" t="s">
        <v>186</v>
      </c>
      <c r="I2053" s="16">
        <v>2</v>
      </c>
      <c r="J2053" s="14" t="s">
        <v>83</v>
      </c>
      <c r="K2053" s="14" t="s">
        <v>84</v>
      </c>
      <c r="L2053" s="14" t="s">
        <v>85</v>
      </c>
      <c r="M2053" s="23">
        <v>0.5</v>
      </c>
      <c r="N2053" s="16">
        <v>3</v>
      </c>
      <c r="O2053" s="16">
        <v>3</v>
      </c>
      <c r="P2053" s="16">
        <v>0</v>
      </c>
      <c r="Q2053" s="16">
        <v>3</v>
      </c>
      <c r="R2053" s="16">
        <v>0</v>
      </c>
      <c r="S2053" s="14" t="s">
        <v>86</v>
      </c>
      <c r="T2053" s="16">
        <v>847</v>
      </c>
      <c r="U2053" s="16">
        <v>0</v>
      </c>
      <c r="V2053" s="18">
        <v>354595</v>
      </c>
      <c r="W2053" s="18">
        <v>1703</v>
      </c>
      <c r="X2053" s="18">
        <v>1350</v>
      </c>
      <c r="Y2053" s="18">
        <v>41</v>
      </c>
      <c r="Z2053" s="18">
        <v>0</v>
      </c>
      <c r="AA2053" s="18">
        <v>0</v>
      </c>
      <c r="AB2053" s="18">
        <v>0</v>
      </c>
      <c r="AC2053" s="23">
        <v>0</v>
      </c>
      <c r="AD2053" s="14" t="str">
        <f>IF(E2053=113,"Linn","Iowa ex-Linn")</f>
        <v>Iowa ex-Linn</v>
      </c>
      <c r="AE2053" s="23">
        <f>IFERROR(AB2053/W2053,"N/M")</f>
        <v>0.0</v>
      </c>
      <c r="AF2053" s="14" t="str">
        <f>B2053&amp;"|"&amp;TEXT(E2053,"000")&amp;"|"&amp;TEXT(M2053,"0.0000")</f>
        <v>2018|045|0.5000</v>
      </c>
      <c r="AG2053" s="22" t="str">
        <f>IF(AND(B2053&gt;=2015,B2053&lt;=2024,C2053=19,G2053=41,I2053=2,K2053="A",L2053="RBUP",M2053&gt;=0.5,M2053&lt;=0.85),"IN","OUT")</f>
        <v>IN</v>
      </c>
    </row>
    <row r="2054" spans="1:33">
      <c r="A2054" s="14" t="s">
        <v>188</v>
      </c>
      <c r="B2054" s="16">
        <v>2018</v>
      </c>
      <c r="C2054" s="16">
        <v>19</v>
      </c>
      <c r="D2054" s="14" t="s">
        <v>80</v>
      </c>
      <c r="E2054" s="16">
        <v>45</v>
      </c>
      <c r="F2054" s="14" t="s">
        <v>108</v>
      </c>
      <c r="G2054" s="16">
        <v>41</v>
      </c>
      <c r="H2054" s="14" t="s">
        <v>186</v>
      </c>
      <c r="I2054" s="16">
        <v>2</v>
      </c>
      <c r="J2054" s="14" t="s">
        <v>83</v>
      </c>
      <c r="K2054" s="14" t="s">
        <v>84</v>
      </c>
      <c r="L2054" s="14" t="s">
        <v>85</v>
      </c>
      <c r="M2054" s="23">
        <v>0.6</v>
      </c>
      <c r="N2054" s="16">
        <v>2</v>
      </c>
      <c r="O2054" s="16">
        <v>1</v>
      </c>
      <c r="P2054" s="16">
        <v>0</v>
      </c>
      <c r="Q2054" s="16">
        <v>1</v>
      </c>
      <c r="R2054" s="16">
        <v>0</v>
      </c>
      <c r="S2054" s="14" t="s">
        <v>86</v>
      </c>
      <c r="T2054" s="16">
        <v>120</v>
      </c>
      <c r="U2054" s="16">
        <v>0</v>
      </c>
      <c r="V2054" s="18">
        <v>51450</v>
      </c>
      <c r="W2054" s="18">
        <v>637</v>
      </c>
      <c r="X2054" s="18">
        <v>408</v>
      </c>
      <c r="Y2054" s="18">
        <v>0</v>
      </c>
      <c r="Z2054" s="18">
        <v>0</v>
      </c>
      <c r="AA2054" s="18">
        <v>0</v>
      </c>
      <c r="AB2054" s="18">
        <v>0</v>
      </c>
      <c r="AC2054" s="23">
        <v>0</v>
      </c>
      <c r="AD2054" s="14" t="str">
        <f>IF(E2054=113,"Linn","Iowa ex-Linn")</f>
        <v>Iowa ex-Linn</v>
      </c>
      <c r="AE2054" s="23">
        <f>IFERROR(AB2054/W2054,"N/M")</f>
        <v>0.0</v>
      </c>
      <c r="AF2054" s="14" t="str">
        <f>B2054&amp;"|"&amp;TEXT(E2054,"000")&amp;"|"&amp;TEXT(M2054,"0.0000")</f>
        <v>2018|045|0.6000</v>
      </c>
      <c r="AG2054" s="22" t="str">
        <f>IF(AND(B2054&gt;=2015,B2054&lt;=2024,C2054=19,G2054=41,I2054=2,K2054="A",L2054="RBUP",M2054&gt;=0.5,M2054&lt;=0.85),"IN","OUT")</f>
        <v>IN</v>
      </c>
    </row>
    <row r="2055" spans="1:33">
      <c r="A2055" s="14" t="s">
        <v>188</v>
      </c>
      <c r="B2055" s="16">
        <v>2018</v>
      </c>
      <c r="C2055" s="16">
        <v>19</v>
      </c>
      <c r="D2055" s="14" t="s">
        <v>80</v>
      </c>
      <c r="E2055" s="16">
        <v>45</v>
      </c>
      <c r="F2055" s="14" t="s">
        <v>108</v>
      </c>
      <c r="G2055" s="16">
        <v>41</v>
      </c>
      <c r="H2055" s="14" t="s">
        <v>186</v>
      </c>
      <c r="I2055" s="16">
        <v>2</v>
      </c>
      <c r="J2055" s="14" t="s">
        <v>83</v>
      </c>
      <c r="K2055" s="14" t="s">
        <v>84</v>
      </c>
      <c r="L2055" s="14" t="s">
        <v>85</v>
      </c>
      <c r="M2055" s="23">
        <v>0.65</v>
      </c>
      <c r="N2055" s="16">
        <v>3</v>
      </c>
      <c r="O2055" s="16">
        <v>2</v>
      </c>
      <c r="P2055" s="16">
        <v>0</v>
      </c>
      <c r="Q2055" s="16">
        <v>6</v>
      </c>
      <c r="R2055" s="16">
        <v>0</v>
      </c>
      <c r="S2055" s="14" t="s">
        <v>86</v>
      </c>
      <c r="T2055" s="16">
        <v>226</v>
      </c>
      <c r="U2055" s="16">
        <v>0</v>
      </c>
      <c r="V2055" s="18">
        <v>105944</v>
      </c>
      <c r="W2055" s="18">
        <v>3399</v>
      </c>
      <c r="X2055" s="18">
        <v>2006</v>
      </c>
      <c r="Y2055" s="18">
        <v>0</v>
      </c>
      <c r="Z2055" s="18">
        <v>0</v>
      </c>
      <c r="AA2055" s="18">
        <v>0</v>
      </c>
      <c r="AB2055" s="18">
        <v>0</v>
      </c>
      <c r="AC2055" s="23">
        <v>0</v>
      </c>
      <c r="AD2055" s="14" t="str">
        <f>IF(E2055=113,"Linn","Iowa ex-Linn")</f>
        <v>Iowa ex-Linn</v>
      </c>
      <c r="AE2055" s="23">
        <f>IFERROR(AB2055/W2055,"N/M")</f>
        <v>0.0</v>
      </c>
      <c r="AF2055" s="14" t="str">
        <f>B2055&amp;"|"&amp;TEXT(E2055,"000")&amp;"|"&amp;TEXT(M2055,"0.0000")</f>
        <v>2018|045|0.6500</v>
      </c>
      <c r="AG2055" s="22" t="str">
        <f>IF(AND(B2055&gt;=2015,B2055&lt;=2024,C2055=19,G2055=41,I2055=2,K2055="A",L2055="RBUP",M2055&gt;=0.5,M2055&lt;=0.85),"IN","OUT")</f>
        <v>IN</v>
      </c>
    </row>
    <row r="2056" spans="1:33">
      <c r="A2056" s="14" t="s">
        <v>188</v>
      </c>
      <c r="B2056" s="16">
        <v>2018</v>
      </c>
      <c r="C2056" s="16">
        <v>19</v>
      </c>
      <c r="D2056" s="14" t="s">
        <v>80</v>
      </c>
      <c r="E2056" s="16">
        <v>45</v>
      </c>
      <c r="F2056" s="14" t="s">
        <v>108</v>
      </c>
      <c r="G2056" s="16">
        <v>41</v>
      </c>
      <c r="H2056" s="14" t="s">
        <v>186</v>
      </c>
      <c r="I2056" s="16">
        <v>2</v>
      </c>
      <c r="J2056" s="14" t="s">
        <v>83</v>
      </c>
      <c r="K2056" s="14" t="s">
        <v>84</v>
      </c>
      <c r="L2056" s="14" t="s">
        <v>85</v>
      </c>
      <c r="M2056" s="23">
        <v>0.7</v>
      </c>
      <c r="N2056" s="16">
        <v>25</v>
      </c>
      <c r="O2056" s="16">
        <v>21</v>
      </c>
      <c r="P2056" s="16">
        <v>1</v>
      </c>
      <c r="Q2056" s="16">
        <v>27</v>
      </c>
      <c r="R2056" s="16">
        <v>2</v>
      </c>
      <c r="S2056" s="14" t="s">
        <v>86</v>
      </c>
      <c r="T2056" s="16">
        <v>2248</v>
      </c>
      <c r="U2056" s="16">
        <v>0</v>
      </c>
      <c r="V2056" s="18">
        <v>1225090</v>
      </c>
      <c r="W2056" s="18">
        <v>29062</v>
      </c>
      <c r="X2056" s="18">
        <v>19627</v>
      </c>
      <c r="Y2056" s="18">
        <v>0</v>
      </c>
      <c r="Z2056" s="18">
        <v>0</v>
      </c>
      <c r="AA2056" s="18">
        <v>0</v>
      </c>
      <c r="AB2056" s="18">
        <v>2686</v>
      </c>
      <c r="AC2056" s="23">
        <v>0.09</v>
      </c>
      <c r="AD2056" s="14" t="str">
        <f>IF(E2056=113,"Linn","Iowa ex-Linn")</f>
        <v>Iowa ex-Linn</v>
      </c>
      <c r="AE2056" s="23">
        <f>IFERROR(AB2056/W2056,"N/M")</f>
        <v>0.09242309545110454</v>
      </c>
      <c r="AF2056" s="14" t="str">
        <f>B2056&amp;"|"&amp;TEXT(E2056,"000")&amp;"|"&amp;TEXT(M2056,"0.0000")</f>
        <v>2018|045|0.7000</v>
      </c>
      <c r="AG2056" s="22" t="str">
        <f>IF(AND(B2056&gt;=2015,B2056&lt;=2024,C2056=19,G2056=41,I2056=2,K2056="A",L2056="RBUP",M2056&gt;=0.5,M2056&lt;=0.85),"IN","OUT")</f>
        <v>IN</v>
      </c>
    </row>
    <row r="2057" spans="1:33">
      <c r="A2057" s="14" t="s">
        <v>188</v>
      </c>
      <c r="B2057" s="16">
        <v>2018</v>
      </c>
      <c r="C2057" s="16">
        <v>19</v>
      </c>
      <c r="D2057" s="14" t="s">
        <v>80</v>
      </c>
      <c r="E2057" s="16">
        <v>45</v>
      </c>
      <c r="F2057" s="14" t="s">
        <v>108</v>
      </c>
      <c r="G2057" s="16">
        <v>41</v>
      </c>
      <c r="H2057" s="14" t="s">
        <v>186</v>
      </c>
      <c r="I2057" s="16">
        <v>2</v>
      </c>
      <c r="J2057" s="14" t="s">
        <v>83</v>
      </c>
      <c r="K2057" s="14" t="s">
        <v>84</v>
      </c>
      <c r="L2057" s="14" t="s">
        <v>85</v>
      </c>
      <c r="M2057" s="23">
        <v>0.75</v>
      </c>
      <c r="N2057" s="16">
        <v>94</v>
      </c>
      <c r="O2057" s="16">
        <v>80</v>
      </c>
      <c r="P2057" s="16">
        <v>3</v>
      </c>
      <c r="Q2057" s="16">
        <v>100</v>
      </c>
      <c r="R2057" s="16">
        <v>4</v>
      </c>
      <c r="S2057" s="14" t="s">
        <v>86</v>
      </c>
      <c r="T2057" s="16">
        <v>12896</v>
      </c>
      <c r="U2057" s="16">
        <v>0</v>
      </c>
      <c r="V2057" s="18">
        <v>7856613</v>
      </c>
      <c r="W2057" s="18">
        <v>241035</v>
      </c>
      <c r="X2057" s="18">
        <v>162058</v>
      </c>
      <c r="Y2057" s="18">
        <v>0</v>
      </c>
      <c r="Z2057" s="18">
        <v>0</v>
      </c>
      <c r="AA2057" s="18">
        <v>0</v>
      </c>
      <c r="AB2057" s="18">
        <v>32748</v>
      </c>
      <c r="AC2057" s="23">
        <v>0.14</v>
      </c>
      <c r="AD2057" s="14" t="str">
        <f>IF(E2057=113,"Linn","Iowa ex-Linn")</f>
        <v>Iowa ex-Linn</v>
      </c>
      <c r="AE2057" s="23">
        <f>IFERROR(AB2057/W2057,"N/M")</f>
        <v>0.13586408612857054</v>
      </c>
      <c r="AF2057" s="14" t="str">
        <f>B2057&amp;"|"&amp;TEXT(E2057,"000")&amp;"|"&amp;TEXT(M2057,"0.0000")</f>
        <v>2018|045|0.7500</v>
      </c>
      <c r="AG2057" s="22" t="str">
        <f>IF(AND(B2057&gt;=2015,B2057&lt;=2024,C2057=19,G2057=41,I2057=2,K2057="A",L2057="RBUP",M2057&gt;=0.5,M2057&lt;=0.85),"IN","OUT")</f>
        <v>IN</v>
      </c>
    </row>
    <row r="2058" spans="1:33">
      <c r="A2058" s="14" t="s">
        <v>188</v>
      </c>
      <c r="B2058" s="16">
        <v>2018</v>
      </c>
      <c r="C2058" s="16">
        <v>19</v>
      </c>
      <c r="D2058" s="14" t="s">
        <v>80</v>
      </c>
      <c r="E2058" s="16">
        <v>45</v>
      </c>
      <c r="F2058" s="14" t="s">
        <v>108</v>
      </c>
      <c r="G2058" s="16">
        <v>41</v>
      </c>
      <c r="H2058" s="14" t="s">
        <v>186</v>
      </c>
      <c r="I2058" s="16">
        <v>2</v>
      </c>
      <c r="J2058" s="14" t="s">
        <v>83</v>
      </c>
      <c r="K2058" s="14" t="s">
        <v>84</v>
      </c>
      <c r="L2058" s="14" t="s">
        <v>85</v>
      </c>
      <c r="M2058" s="23">
        <v>0.8</v>
      </c>
      <c r="N2058" s="16">
        <v>277</v>
      </c>
      <c r="O2058" s="16">
        <v>244</v>
      </c>
      <c r="P2058" s="16">
        <v>15</v>
      </c>
      <c r="Q2058" s="16">
        <v>383</v>
      </c>
      <c r="R2058" s="16">
        <v>24</v>
      </c>
      <c r="S2058" s="14" t="s">
        <v>86</v>
      </c>
      <c r="T2058" s="16">
        <v>51087</v>
      </c>
      <c r="U2058" s="16">
        <v>0</v>
      </c>
      <c r="V2058" s="18">
        <v>32733211</v>
      </c>
      <c r="W2058" s="18">
        <v>1363028</v>
      </c>
      <c r="X2058" s="18">
        <v>817915</v>
      </c>
      <c r="Y2058" s="18">
        <v>550</v>
      </c>
      <c r="Z2058" s="18">
        <v>0</v>
      </c>
      <c r="AA2058" s="18">
        <v>0</v>
      </c>
      <c r="AB2058" s="18">
        <v>165346</v>
      </c>
      <c r="AC2058" s="23">
        <v>0.12</v>
      </c>
      <c r="AD2058" s="14" t="str">
        <f>IF(E2058=113,"Linn","Iowa ex-Linn")</f>
        <v>Iowa ex-Linn</v>
      </c>
      <c r="AE2058" s="23">
        <f>IFERROR(AB2058/W2058,"N/M")</f>
        <v>0.121307852810067</v>
      </c>
      <c r="AF2058" s="14" t="str">
        <f>B2058&amp;"|"&amp;TEXT(E2058,"000")&amp;"|"&amp;TEXT(M2058,"0.0000")</f>
        <v>2018|045|0.8000</v>
      </c>
      <c r="AG2058" s="22" t="str">
        <f>IF(AND(B2058&gt;=2015,B2058&lt;=2024,C2058=19,G2058=41,I2058=2,K2058="A",L2058="RBUP",M2058&gt;=0.5,M2058&lt;=0.85),"IN","OUT")</f>
        <v>IN</v>
      </c>
    </row>
    <row r="2059" spans="1:33">
      <c r="A2059" s="14" t="s">
        <v>188</v>
      </c>
      <c r="B2059" s="16">
        <v>2018</v>
      </c>
      <c r="C2059" s="16">
        <v>19</v>
      </c>
      <c r="D2059" s="14" t="s">
        <v>80</v>
      </c>
      <c r="E2059" s="16">
        <v>45</v>
      </c>
      <c r="F2059" s="14" t="s">
        <v>108</v>
      </c>
      <c r="G2059" s="16">
        <v>41</v>
      </c>
      <c r="H2059" s="14" t="s">
        <v>186</v>
      </c>
      <c r="I2059" s="16">
        <v>2</v>
      </c>
      <c r="J2059" s="14" t="s">
        <v>83</v>
      </c>
      <c r="K2059" s="14" t="s">
        <v>84</v>
      </c>
      <c r="L2059" s="14" t="s">
        <v>85</v>
      </c>
      <c r="M2059" s="23">
        <v>0.85</v>
      </c>
      <c r="N2059" s="16">
        <v>437</v>
      </c>
      <c r="O2059" s="16">
        <v>389</v>
      </c>
      <c r="P2059" s="16">
        <v>52</v>
      </c>
      <c r="Q2059" s="16">
        <v>662</v>
      </c>
      <c r="R2059" s="16">
        <v>78</v>
      </c>
      <c r="S2059" s="14" t="s">
        <v>86</v>
      </c>
      <c r="T2059" s="16">
        <v>101415</v>
      </c>
      <c r="U2059" s="16">
        <v>0</v>
      </c>
      <c r="V2059" s="18">
        <v>69349947</v>
      </c>
      <c r="W2059" s="18">
        <v>3602370</v>
      </c>
      <c r="X2059" s="18">
        <v>1710261</v>
      </c>
      <c r="Y2059" s="18">
        <v>459</v>
      </c>
      <c r="Z2059" s="18">
        <v>0</v>
      </c>
      <c r="AA2059" s="18">
        <v>0</v>
      </c>
      <c r="AB2059" s="18">
        <v>636070</v>
      </c>
      <c r="AC2059" s="23">
        <v>0.18</v>
      </c>
      <c r="AD2059" s="14" t="str">
        <f>IF(E2059=113,"Linn","Iowa ex-Linn")</f>
        <v>Iowa ex-Linn</v>
      </c>
      <c r="AE2059" s="23">
        <f>IFERROR(AB2059/W2059,"N/M")</f>
        <v>0.17656986928050145</v>
      </c>
      <c r="AF2059" s="14" t="str">
        <f>B2059&amp;"|"&amp;TEXT(E2059,"000")&amp;"|"&amp;TEXT(M2059,"0.0000")</f>
        <v>2018|045|0.8500</v>
      </c>
      <c r="AG2059" s="22" t="str">
        <f>IF(AND(B2059&gt;=2015,B2059&lt;=2024,C2059=19,G2059=41,I2059=2,K2059="A",L2059="RBUP",M2059&gt;=0.5,M2059&lt;=0.85),"IN","OUT")</f>
        <v>IN</v>
      </c>
    </row>
    <row r="2060" spans="1:33">
      <c r="A2060" s="14" t="s">
        <v>188</v>
      </c>
      <c r="B2060" s="16">
        <v>2018</v>
      </c>
      <c r="C2060" s="16">
        <v>19</v>
      </c>
      <c r="D2060" s="14" t="s">
        <v>80</v>
      </c>
      <c r="E2060" s="16">
        <v>47</v>
      </c>
      <c r="F2060" s="14" t="s">
        <v>109</v>
      </c>
      <c r="G2060" s="16">
        <v>41</v>
      </c>
      <c r="H2060" s="14" t="s">
        <v>186</v>
      </c>
      <c r="I2060" s="16">
        <v>2</v>
      </c>
      <c r="J2060" s="14" t="s">
        <v>83</v>
      </c>
      <c r="K2060" s="14" t="s">
        <v>84</v>
      </c>
      <c r="L2060" s="14" t="s">
        <v>85</v>
      </c>
      <c r="M2060" s="23">
        <v>0.5</v>
      </c>
      <c r="N2060" s="16">
        <v>4</v>
      </c>
      <c r="O2060" s="16">
        <v>2</v>
      </c>
      <c r="P2060" s="16">
        <v>0</v>
      </c>
      <c r="Q2060" s="16">
        <v>5</v>
      </c>
      <c r="R2060" s="16">
        <v>0</v>
      </c>
      <c r="S2060" s="14" t="s">
        <v>86</v>
      </c>
      <c r="T2060" s="16">
        <v>511</v>
      </c>
      <c r="U2060" s="16">
        <v>0</v>
      </c>
      <c r="V2060" s="18">
        <v>205940</v>
      </c>
      <c r="W2060" s="18">
        <v>3043</v>
      </c>
      <c r="X2060" s="18">
        <v>2116</v>
      </c>
      <c r="Y2060" s="18">
        <v>0</v>
      </c>
      <c r="Z2060" s="18">
        <v>0</v>
      </c>
      <c r="AA2060" s="18">
        <v>0</v>
      </c>
      <c r="AB2060" s="18">
        <v>0</v>
      </c>
      <c r="AC2060" s="23">
        <v>0</v>
      </c>
      <c r="AD2060" s="14" t="str">
        <f>IF(E2060=113,"Linn","Iowa ex-Linn")</f>
        <v>Iowa ex-Linn</v>
      </c>
      <c r="AE2060" s="23">
        <f>IFERROR(AB2060/W2060,"N/M")</f>
        <v>0.0</v>
      </c>
      <c r="AF2060" s="14" t="str">
        <f>B2060&amp;"|"&amp;TEXT(E2060,"000")&amp;"|"&amp;TEXT(M2060,"0.0000")</f>
        <v>2018|047|0.5000</v>
      </c>
      <c r="AG2060" s="22" t="str">
        <f>IF(AND(B2060&gt;=2015,B2060&lt;=2024,C2060=19,G2060=41,I2060=2,K2060="A",L2060="RBUP",M2060&gt;=0.5,M2060&lt;=0.85),"IN","OUT")</f>
        <v>IN</v>
      </c>
    </row>
    <row r="2061" spans="1:33">
      <c r="A2061" s="14" t="s">
        <v>188</v>
      </c>
      <c r="B2061" s="16">
        <v>2018</v>
      </c>
      <c r="C2061" s="16">
        <v>19</v>
      </c>
      <c r="D2061" s="14" t="s">
        <v>80</v>
      </c>
      <c r="E2061" s="16">
        <v>47</v>
      </c>
      <c r="F2061" s="14" t="s">
        <v>109</v>
      </c>
      <c r="G2061" s="16">
        <v>41</v>
      </c>
      <c r="H2061" s="14" t="s">
        <v>186</v>
      </c>
      <c r="I2061" s="16">
        <v>2</v>
      </c>
      <c r="J2061" s="14" t="s">
        <v>83</v>
      </c>
      <c r="K2061" s="14" t="s">
        <v>84</v>
      </c>
      <c r="L2061" s="14" t="s">
        <v>85</v>
      </c>
      <c r="M2061" s="23">
        <v>0.6</v>
      </c>
      <c r="N2061" s="16">
        <v>5</v>
      </c>
      <c r="O2061" s="16">
        <v>2</v>
      </c>
      <c r="P2061" s="16">
        <v>0</v>
      </c>
      <c r="Q2061" s="16">
        <v>2</v>
      </c>
      <c r="R2061" s="16">
        <v>0</v>
      </c>
      <c r="S2061" s="14" t="s">
        <v>86</v>
      </c>
      <c r="T2061" s="16">
        <v>510</v>
      </c>
      <c r="U2061" s="16">
        <v>0</v>
      </c>
      <c r="V2061" s="18">
        <v>237899</v>
      </c>
      <c r="W2061" s="18">
        <v>3807</v>
      </c>
      <c r="X2061" s="18">
        <v>2974</v>
      </c>
      <c r="Y2061" s="18">
        <v>0</v>
      </c>
      <c r="Z2061" s="18">
        <v>0</v>
      </c>
      <c r="AA2061" s="18">
        <v>0</v>
      </c>
      <c r="AB2061" s="18">
        <v>0</v>
      </c>
      <c r="AC2061" s="23">
        <v>0</v>
      </c>
      <c r="AD2061" s="14" t="str">
        <f>IF(E2061=113,"Linn","Iowa ex-Linn")</f>
        <v>Iowa ex-Linn</v>
      </c>
      <c r="AE2061" s="23">
        <f>IFERROR(AB2061/W2061,"N/M")</f>
        <v>0.0</v>
      </c>
      <c r="AF2061" s="14" t="str">
        <f>B2061&amp;"|"&amp;TEXT(E2061,"000")&amp;"|"&amp;TEXT(M2061,"0.0000")</f>
        <v>2018|047|0.6000</v>
      </c>
      <c r="AG2061" s="22" t="str">
        <f>IF(AND(B2061&gt;=2015,B2061&lt;=2024,C2061=19,G2061=41,I2061=2,K2061="A",L2061="RBUP",M2061&gt;=0.5,M2061&lt;=0.85),"IN","OUT")</f>
        <v>IN</v>
      </c>
    </row>
    <row r="2062" spans="1:33">
      <c r="A2062" s="14" t="s">
        <v>188</v>
      </c>
      <c r="B2062" s="16">
        <v>2018</v>
      </c>
      <c r="C2062" s="16">
        <v>19</v>
      </c>
      <c r="D2062" s="14" t="s">
        <v>80</v>
      </c>
      <c r="E2062" s="16">
        <v>47</v>
      </c>
      <c r="F2062" s="14" t="s">
        <v>109</v>
      </c>
      <c r="G2062" s="16">
        <v>41</v>
      </c>
      <c r="H2062" s="14" t="s">
        <v>186</v>
      </c>
      <c r="I2062" s="16">
        <v>2</v>
      </c>
      <c r="J2062" s="14" t="s">
        <v>83</v>
      </c>
      <c r="K2062" s="14" t="s">
        <v>84</v>
      </c>
      <c r="L2062" s="14" t="s">
        <v>85</v>
      </c>
      <c r="M2062" s="23">
        <v>0.65</v>
      </c>
      <c r="N2062" s="16">
        <v>10</v>
      </c>
      <c r="O2062" s="16">
        <v>9</v>
      </c>
      <c r="P2062" s="16">
        <v>0</v>
      </c>
      <c r="Q2062" s="16">
        <v>10</v>
      </c>
      <c r="R2062" s="16">
        <v>0</v>
      </c>
      <c r="S2062" s="14" t="s">
        <v>86</v>
      </c>
      <c r="T2062" s="16">
        <v>968</v>
      </c>
      <c r="U2062" s="16">
        <v>0</v>
      </c>
      <c r="V2062" s="18">
        <v>490154</v>
      </c>
      <c r="W2062" s="18">
        <v>11004</v>
      </c>
      <c r="X2062" s="18">
        <v>7917</v>
      </c>
      <c r="Y2062" s="18">
        <v>0</v>
      </c>
      <c r="Z2062" s="18">
        <v>0</v>
      </c>
      <c r="AA2062" s="18">
        <v>0</v>
      </c>
      <c r="AB2062" s="18">
        <v>0</v>
      </c>
      <c r="AC2062" s="23">
        <v>0</v>
      </c>
      <c r="AD2062" s="14" t="str">
        <f>IF(E2062=113,"Linn","Iowa ex-Linn")</f>
        <v>Iowa ex-Linn</v>
      </c>
      <c r="AE2062" s="23">
        <f>IFERROR(AB2062/W2062,"N/M")</f>
        <v>0.0</v>
      </c>
      <c r="AF2062" s="14" t="str">
        <f>B2062&amp;"|"&amp;TEXT(E2062,"000")&amp;"|"&amp;TEXT(M2062,"0.0000")</f>
        <v>2018|047|0.6500</v>
      </c>
      <c r="AG2062" s="22" t="str">
        <f>IF(AND(B2062&gt;=2015,B2062&lt;=2024,C2062=19,G2062=41,I2062=2,K2062="A",L2062="RBUP",M2062&gt;=0.5,M2062&lt;=0.85),"IN","OUT")</f>
        <v>IN</v>
      </c>
    </row>
    <row r="2063" spans="1:33">
      <c r="A2063" s="14" t="s">
        <v>188</v>
      </c>
      <c r="B2063" s="16">
        <v>2018</v>
      </c>
      <c r="C2063" s="16">
        <v>19</v>
      </c>
      <c r="D2063" s="14" t="s">
        <v>80</v>
      </c>
      <c r="E2063" s="16">
        <v>47</v>
      </c>
      <c r="F2063" s="14" t="s">
        <v>109</v>
      </c>
      <c r="G2063" s="16">
        <v>41</v>
      </c>
      <c r="H2063" s="14" t="s">
        <v>186</v>
      </c>
      <c r="I2063" s="16">
        <v>2</v>
      </c>
      <c r="J2063" s="14" t="s">
        <v>83</v>
      </c>
      <c r="K2063" s="14" t="s">
        <v>84</v>
      </c>
      <c r="L2063" s="14" t="s">
        <v>85</v>
      </c>
      <c r="M2063" s="23">
        <v>0.7</v>
      </c>
      <c r="N2063" s="16">
        <v>28</v>
      </c>
      <c r="O2063" s="16">
        <v>22</v>
      </c>
      <c r="P2063" s="16">
        <v>0</v>
      </c>
      <c r="Q2063" s="16">
        <v>26</v>
      </c>
      <c r="R2063" s="16">
        <v>0</v>
      </c>
      <c r="S2063" s="14" t="s">
        <v>86</v>
      </c>
      <c r="T2063" s="16">
        <v>2337</v>
      </c>
      <c r="U2063" s="16">
        <v>0</v>
      </c>
      <c r="V2063" s="18">
        <v>1323454</v>
      </c>
      <c r="W2063" s="18">
        <v>41461</v>
      </c>
      <c r="X2063" s="18">
        <v>27889</v>
      </c>
      <c r="Y2063" s="18">
        <v>0</v>
      </c>
      <c r="Z2063" s="18">
        <v>0</v>
      </c>
      <c r="AA2063" s="18">
        <v>0</v>
      </c>
      <c r="AB2063" s="18">
        <v>0</v>
      </c>
      <c r="AC2063" s="23">
        <v>0</v>
      </c>
      <c r="AD2063" s="14" t="str">
        <f>IF(E2063=113,"Linn","Iowa ex-Linn")</f>
        <v>Iowa ex-Linn</v>
      </c>
      <c r="AE2063" s="23">
        <f>IFERROR(AB2063/W2063,"N/M")</f>
        <v>0.0</v>
      </c>
      <c r="AF2063" s="14" t="str">
        <f>B2063&amp;"|"&amp;TEXT(E2063,"000")&amp;"|"&amp;TEXT(M2063,"0.0000")</f>
        <v>2018|047|0.7000</v>
      </c>
      <c r="AG2063" s="22" t="str">
        <f>IF(AND(B2063&gt;=2015,B2063&lt;=2024,C2063=19,G2063=41,I2063=2,K2063="A",L2063="RBUP",M2063&gt;=0.5,M2063&lt;=0.85),"IN","OUT")</f>
        <v>IN</v>
      </c>
    </row>
    <row r="2064" spans="1:33">
      <c r="A2064" s="14" t="s">
        <v>188</v>
      </c>
      <c r="B2064" s="16">
        <v>2018</v>
      </c>
      <c r="C2064" s="16">
        <v>19</v>
      </c>
      <c r="D2064" s="14" t="s">
        <v>80</v>
      </c>
      <c r="E2064" s="16">
        <v>47</v>
      </c>
      <c r="F2064" s="14" t="s">
        <v>109</v>
      </c>
      <c r="G2064" s="16">
        <v>41</v>
      </c>
      <c r="H2064" s="14" t="s">
        <v>186</v>
      </c>
      <c r="I2064" s="16">
        <v>2</v>
      </c>
      <c r="J2064" s="14" t="s">
        <v>83</v>
      </c>
      <c r="K2064" s="14" t="s">
        <v>84</v>
      </c>
      <c r="L2064" s="14" t="s">
        <v>85</v>
      </c>
      <c r="M2064" s="23">
        <v>0.75</v>
      </c>
      <c r="N2064" s="16">
        <v>96</v>
      </c>
      <c r="O2064" s="16">
        <v>76</v>
      </c>
      <c r="P2064" s="16">
        <v>0</v>
      </c>
      <c r="Q2064" s="16">
        <v>109</v>
      </c>
      <c r="R2064" s="16">
        <v>0</v>
      </c>
      <c r="S2064" s="14" t="s">
        <v>86</v>
      </c>
      <c r="T2064" s="16">
        <v>12422</v>
      </c>
      <c r="U2064" s="16">
        <v>0</v>
      </c>
      <c r="V2064" s="18">
        <v>7464406</v>
      </c>
      <c r="W2064" s="18">
        <v>319944</v>
      </c>
      <c r="X2064" s="18">
        <v>202921</v>
      </c>
      <c r="Y2064" s="18">
        <v>400</v>
      </c>
      <c r="Z2064" s="18">
        <v>0</v>
      </c>
      <c r="AA2064" s="18">
        <v>0</v>
      </c>
      <c r="AB2064" s="18">
        <v>0</v>
      </c>
      <c r="AC2064" s="23">
        <v>0</v>
      </c>
      <c r="AD2064" s="14" t="str">
        <f>IF(E2064=113,"Linn","Iowa ex-Linn")</f>
        <v>Iowa ex-Linn</v>
      </c>
      <c r="AE2064" s="23">
        <f>IFERROR(AB2064/W2064,"N/M")</f>
        <v>0.0</v>
      </c>
      <c r="AF2064" s="14" t="str">
        <f>B2064&amp;"|"&amp;TEXT(E2064,"000")&amp;"|"&amp;TEXT(M2064,"0.0000")</f>
        <v>2018|047|0.7500</v>
      </c>
      <c r="AG2064" s="22" t="str">
        <f>IF(AND(B2064&gt;=2015,B2064&lt;=2024,C2064=19,G2064=41,I2064=2,K2064="A",L2064="RBUP",M2064&gt;=0.5,M2064&lt;=0.85),"IN","OUT")</f>
        <v>IN</v>
      </c>
    </row>
    <row r="2065" spans="1:33">
      <c r="A2065" s="14" t="s">
        <v>188</v>
      </c>
      <c r="B2065" s="16">
        <v>2018</v>
      </c>
      <c r="C2065" s="16">
        <v>19</v>
      </c>
      <c r="D2065" s="14" t="s">
        <v>80</v>
      </c>
      <c r="E2065" s="16">
        <v>47</v>
      </c>
      <c r="F2065" s="14" t="s">
        <v>109</v>
      </c>
      <c r="G2065" s="16">
        <v>41</v>
      </c>
      <c r="H2065" s="14" t="s">
        <v>186</v>
      </c>
      <c r="I2065" s="16">
        <v>2</v>
      </c>
      <c r="J2065" s="14" t="s">
        <v>83</v>
      </c>
      <c r="K2065" s="14" t="s">
        <v>84</v>
      </c>
      <c r="L2065" s="14" t="s">
        <v>85</v>
      </c>
      <c r="M2065" s="23">
        <v>0.8</v>
      </c>
      <c r="N2065" s="16">
        <v>345</v>
      </c>
      <c r="O2065" s="16">
        <v>276</v>
      </c>
      <c r="P2065" s="16">
        <v>10</v>
      </c>
      <c r="Q2065" s="16">
        <v>444</v>
      </c>
      <c r="R2065" s="16">
        <v>14</v>
      </c>
      <c r="S2065" s="14" t="s">
        <v>86</v>
      </c>
      <c r="T2065" s="16">
        <v>66998</v>
      </c>
      <c r="U2065" s="16">
        <v>0</v>
      </c>
      <c r="V2065" s="18">
        <v>42071849</v>
      </c>
      <c r="W2065" s="18">
        <v>2278646</v>
      </c>
      <c r="X2065" s="18">
        <v>1342231</v>
      </c>
      <c r="Y2065" s="18">
        <v>581</v>
      </c>
      <c r="Z2065" s="18">
        <v>0</v>
      </c>
      <c r="AA2065" s="18">
        <v>0</v>
      </c>
      <c r="AB2065" s="18">
        <v>183767</v>
      </c>
      <c r="AC2065" s="23">
        <v>0.08</v>
      </c>
      <c r="AD2065" s="14" t="str">
        <f>IF(E2065=113,"Linn","Iowa ex-Linn")</f>
        <v>Iowa ex-Linn</v>
      </c>
      <c r="AE2065" s="23">
        <f>IFERROR(AB2065/W2065,"N/M")</f>
        <v>0.08064745467264331</v>
      </c>
      <c r="AF2065" s="14" t="str">
        <f>B2065&amp;"|"&amp;TEXT(E2065,"000")&amp;"|"&amp;TEXT(M2065,"0.0000")</f>
        <v>2018|047|0.8000</v>
      </c>
      <c r="AG2065" s="22" t="str">
        <f>IF(AND(B2065&gt;=2015,B2065&lt;=2024,C2065=19,G2065=41,I2065=2,K2065="A",L2065="RBUP",M2065&gt;=0.5,M2065&lt;=0.85),"IN","OUT")</f>
        <v>IN</v>
      </c>
    </row>
    <row r="2066" spans="1:33">
      <c r="A2066" s="14" t="s">
        <v>188</v>
      </c>
      <c r="B2066" s="16">
        <v>2018</v>
      </c>
      <c r="C2066" s="16">
        <v>19</v>
      </c>
      <c r="D2066" s="14" t="s">
        <v>80</v>
      </c>
      <c r="E2066" s="16">
        <v>47</v>
      </c>
      <c r="F2066" s="14" t="s">
        <v>109</v>
      </c>
      <c r="G2066" s="16">
        <v>41</v>
      </c>
      <c r="H2066" s="14" t="s">
        <v>186</v>
      </c>
      <c r="I2066" s="16">
        <v>2</v>
      </c>
      <c r="J2066" s="14" t="s">
        <v>83</v>
      </c>
      <c r="K2066" s="14" t="s">
        <v>84</v>
      </c>
      <c r="L2066" s="14" t="s">
        <v>85</v>
      </c>
      <c r="M2066" s="23">
        <v>0.85</v>
      </c>
      <c r="N2066" s="16">
        <v>441</v>
      </c>
      <c r="O2066" s="16">
        <v>358</v>
      </c>
      <c r="P2066" s="16">
        <v>26</v>
      </c>
      <c r="Q2066" s="16">
        <v>789</v>
      </c>
      <c r="R2066" s="16">
        <v>40</v>
      </c>
      <c r="S2066" s="14" t="s">
        <v>86</v>
      </c>
      <c r="T2066" s="16">
        <v>103717</v>
      </c>
      <c r="U2066" s="16">
        <v>0</v>
      </c>
      <c r="V2066" s="18">
        <v>70485008</v>
      </c>
      <c r="W2066" s="18">
        <v>4913817</v>
      </c>
      <c r="X2066" s="18">
        <v>2142540</v>
      </c>
      <c r="Y2066" s="18">
        <v>3974</v>
      </c>
      <c r="Z2066" s="18">
        <v>0</v>
      </c>
      <c r="AA2066" s="18">
        <v>0</v>
      </c>
      <c r="AB2066" s="18">
        <v>446753</v>
      </c>
      <c r="AC2066" s="23">
        <v>0.09</v>
      </c>
      <c r="AD2066" s="14" t="str">
        <f>IF(E2066=113,"Linn","Iowa ex-Linn")</f>
        <v>Iowa ex-Linn</v>
      </c>
      <c r="AE2066" s="23">
        <f>IFERROR(AB2066/W2066,"N/M")</f>
        <v>0.09091771223877487</v>
      </c>
      <c r="AF2066" s="14" t="str">
        <f>B2066&amp;"|"&amp;TEXT(E2066,"000")&amp;"|"&amp;TEXT(M2066,"0.0000")</f>
        <v>2018|047|0.8500</v>
      </c>
      <c r="AG2066" s="22" t="str">
        <f>IF(AND(B2066&gt;=2015,B2066&lt;=2024,C2066=19,G2066=41,I2066=2,K2066="A",L2066="RBUP",M2066&gt;=0.5,M2066&lt;=0.85),"IN","OUT")</f>
        <v>IN</v>
      </c>
    </row>
    <row r="2067" spans="1:33">
      <c r="A2067" s="14" t="s">
        <v>188</v>
      </c>
      <c r="B2067" s="16">
        <v>2018</v>
      </c>
      <c r="C2067" s="16">
        <v>19</v>
      </c>
      <c r="D2067" s="14" t="s">
        <v>80</v>
      </c>
      <c r="E2067" s="16">
        <v>49</v>
      </c>
      <c r="F2067" s="14" t="s">
        <v>110</v>
      </c>
      <c r="G2067" s="16">
        <v>41</v>
      </c>
      <c r="H2067" s="14" t="s">
        <v>186</v>
      </c>
      <c r="I2067" s="16">
        <v>2</v>
      </c>
      <c r="J2067" s="14" t="s">
        <v>83</v>
      </c>
      <c r="K2067" s="14" t="s">
        <v>84</v>
      </c>
      <c r="L2067" s="14" t="s">
        <v>85</v>
      </c>
      <c r="M2067" s="23">
        <v>0.6</v>
      </c>
      <c r="N2067" s="16">
        <v>1</v>
      </c>
      <c r="O2067" s="16">
        <v>1</v>
      </c>
      <c r="P2067" s="16">
        <v>0</v>
      </c>
      <c r="Q2067" s="16">
        <v>1</v>
      </c>
      <c r="R2067" s="16">
        <v>0</v>
      </c>
      <c r="S2067" s="14" t="s">
        <v>86</v>
      </c>
      <c r="T2067" s="16">
        <v>37</v>
      </c>
      <c r="U2067" s="16">
        <v>0</v>
      </c>
      <c r="V2067" s="18">
        <v>15371</v>
      </c>
      <c r="W2067" s="18">
        <v>132</v>
      </c>
      <c r="X2067" s="18">
        <v>84</v>
      </c>
      <c r="Y2067" s="18">
        <v>0</v>
      </c>
      <c r="Z2067" s="18">
        <v>0</v>
      </c>
      <c r="AA2067" s="18">
        <v>0</v>
      </c>
      <c r="AB2067" s="18">
        <v>0</v>
      </c>
      <c r="AC2067" s="23">
        <v>0</v>
      </c>
      <c r="AD2067" s="14" t="str">
        <f>IF(E2067=113,"Linn","Iowa ex-Linn")</f>
        <v>Iowa ex-Linn</v>
      </c>
      <c r="AE2067" s="23">
        <f>IFERROR(AB2067/W2067,"N/M")</f>
        <v>0.0</v>
      </c>
      <c r="AF2067" s="14" t="str">
        <f>B2067&amp;"|"&amp;TEXT(E2067,"000")&amp;"|"&amp;TEXT(M2067,"0.0000")</f>
        <v>2018|049|0.6000</v>
      </c>
      <c r="AG2067" s="22" t="str">
        <f>IF(AND(B2067&gt;=2015,B2067&lt;=2024,C2067=19,G2067=41,I2067=2,K2067="A",L2067="RBUP",M2067&gt;=0.5,M2067&lt;=0.85),"IN","OUT")</f>
        <v>IN</v>
      </c>
    </row>
    <row r="2068" spans="1:33">
      <c r="A2068" s="14" t="s">
        <v>188</v>
      </c>
      <c r="B2068" s="16">
        <v>2018</v>
      </c>
      <c r="C2068" s="16">
        <v>19</v>
      </c>
      <c r="D2068" s="14" t="s">
        <v>80</v>
      </c>
      <c r="E2068" s="16">
        <v>49</v>
      </c>
      <c r="F2068" s="14" t="s">
        <v>110</v>
      </c>
      <c r="G2068" s="16">
        <v>41</v>
      </c>
      <c r="H2068" s="14" t="s">
        <v>186</v>
      </c>
      <c r="I2068" s="16">
        <v>2</v>
      </c>
      <c r="J2068" s="14" t="s">
        <v>83</v>
      </c>
      <c r="K2068" s="14" t="s">
        <v>84</v>
      </c>
      <c r="L2068" s="14" t="s">
        <v>85</v>
      </c>
      <c r="M2068" s="23">
        <v>0.65</v>
      </c>
      <c r="N2068" s="16">
        <v>4</v>
      </c>
      <c r="O2068" s="16">
        <v>3</v>
      </c>
      <c r="P2068" s="16">
        <v>1</v>
      </c>
      <c r="Q2068" s="16">
        <v>5</v>
      </c>
      <c r="R2068" s="16">
        <v>1</v>
      </c>
      <c r="S2068" s="14" t="s">
        <v>86</v>
      </c>
      <c r="T2068" s="16">
        <v>149</v>
      </c>
      <c r="U2068" s="16">
        <v>0</v>
      </c>
      <c r="V2068" s="18">
        <v>68336</v>
      </c>
      <c r="W2068" s="18">
        <v>995</v>
      </c>
      <c r="X2068" s="18">
        <v>588</v>
      </c>
      <c r="Y2068" s="18">
        <v>0</v>
      </c>
      <c r="Z2068" s="18">
        <v>0</v>
      </c>
      <c r="AA2068" s="18">
        <v>0</v>
      </c>
      <c r="AB2068" s="18">
        <v>1698</v>
      </c>
      <c r="AC2068" s="23">
        <v>1.71</v>
      </c>
      <c r="AD2068" s="14" t="str">
        <f>IF(E2068=113,"Linn","Iowa ex-Linn")</f>
        <v>Iowa ex-Linn</v>
      </c>
      <c r="AE2068" s="23">
        <f>IFERROR(AB2068/W2068,"N/M")</f>
        <v>1.706532663316583</v>
      </c>
      <c r="AF2068" s="14" t="str">
        <f>B2068&amp;"|"&amp;TEXT(E2068,"000")&amp;"|"&amp;TEXT(M2068,"0.0000")</f>
        <v>2018|049|0.6500</v>
      </c>
      <c r="AG2068" s="22" t="str">
        <f>IF(AND(B2068&gt;=2015,B2068&lt;=2024,C2068=19,G2068=41,I2068=2,K2068="A",L2068="RBUP",M2068&gt;=0.5,M2068&lt;=0.85),"IN","OUT")</f>
        <v>IN</v>
      </c>
    </row>
    <row r="2069" spans="1:33">
      <c r="A2069" s="14" t="s">
        <v>188</v>
      </c>
      <c r="B2069" s="16">
        <v>2018</v>
      </c>
      <c r="C2069" s="16">
        <v>19</v>
      </c>
      <c r="D2069" s="14" t="s">
        <v>80</v>
      </c>
      <c r="E2069" s="16">
        <v>49</v>
      </c>
      <c r="F2069" s="14" t="s">
        <v>110</v>
      </c>
      <c r="G2069" s="16">
        <v>41</v>
      </c>
      <c r="H2069" s="14" t="s">
        <v>186</v>
      </c>
      <c r="I2069" s="16">
        <v>2</v>
      </c>
      <c r="J2069" s="14" t="s">
        <v>83</v>
      </c>
      <c r="K2069" s="14" t="s">
        <v>84</v>
      </c>
      <c r="L2069" s="14" t="s">
        <v>85</v>
      </c>
      <c r="M2069" s="23">
        <v>0.7</v>
      </c>
      <c r="N2069" s="16">
        <v>8</v>
      </c>
      <c r="O2069" s="16">
        <v>5</v>
      </c>
      <c r="P2069" s="16">
        <v>0</v>
      </c>
      <c r="Q2069" s="16">
        <v>5</v>
      </c>
      <c r="R2069" s="16">
        <v>0</v>
      </c>
      <c r="S2069" s="14" t="s">
        <v>86</v>
      </c>
      <c r="T2069" s="16">
        <v>387</v>
      </c>
      <c r="U2069" s="16">
        <v>0</v>
      </c>
      <c r="V2069" s="18">
        <v>200206</v>
      </c>
      <c r="W2069" s="18">
        <v>3782</v>
      </c>
      <c r="X2069" s="18">
        <v>2500</v>
      </c>
      <c r="Y2069" s="18">
        <v>0</v>
      </c>
      <c r="Z2069" s="18">
        <v>0</v>
      </c>
      <c r="AA2069" s="18">
        <v>0</v>
      </c>
      <c r="AB2069" s="18">
        <v>0</v>
      </c>
      <c r="AC2069" s="23">
        <v>0</v>
      </c>
      <c r="AD2069" s="14" t="str">
        <f>IF(E2069=113,"Linn","Iowa ex-Linn")</f>
        <v>Iowa ex-Linn</v>
      </c>
      <c r="AE2069" s="23">
        <f>IFERROR(AB2069/W2069,"N/M")</f>
        <v>0.0</v>
      </c>
      <c r="AF2069" s="14" t="str">
        <f>B2069&amp;"|"&amp;TEXT(E2069,"000")&amp;"|"&amp;TEXT(M2069,"0.0000")</f>
        <v>2018|049|0.7000</v>
      </c>
      <c r="AG2069" s="22" t="str">
        <f>IF(AND(B2069&gt;=2015,B2069&lt;=2024,C2069=19,G2069=41,I2069=2,K2069="A",L2069="RBUP",M2069&gt;=0.5,M2069&lt;=0.85),"IN","OUT")</f>
        <v>IN</v>
      </c>
    </row>
    <row r="2070" spans="1:33">
      <c r="A2070" s="14" t="s">
        <v>188</v>
      </c>
      <c r="B2070" s="16">
        <v>2018</v>
      </c>
      <c r="C2070" s="16">
        <v>19</v>
      </c>
      <c r="D2070" s="14" t="s">
        <v>80</v>
      </c>
      <c r="E2070" s="16">
        <v>49</v>
      </c>
      <c r="F2070" s="14" t="s">
        <v>110</v>
      </c>
      <c r="G2070" s="16">
        <v>41</v>
      </c>
      <c r="H2070" s="14" t="s">
        <v>186</v>
      </c>
      <c r="I2070" s="16">
        <v>2</v>
      </c>
      <c r="J2070" s="14" t="s">
        <v>83</v>
      </c>
      <c r="K2070" s="14" t="s">
        <v>84</v>
      </c>
      <c r="L2070" s="14" t="s">
        <v>85</v>
      </c>
      <c r="M2070" s="23">
        <v>0.75</v>
      </c>
      <c r="N2070" s="16">
        <v>69</v>
      </c>
      <c r="O2070" s="16">
        <v>48</v>
      </c>
      <c r="P2070" s="16">
        <v>4</v>
      </c>
      <c r="Q2070" s="16">
        <v>77</v>
      </c>
      <c r="R2070" s="16">
        <v>4</v>
      </c>
      <c r="S2070" s="14" t="s">
        <v>86</v>
      </c>
      <c r="T2070" s="16">
        <v>5589</v>
      </c>
      <c r="U2070" s="16">
        <v>0</v>
      </c>
      <c r="V2070" s="18">
        <v>3074564</v>
      </c>
      <c r="W2070" s="18">
        <v>92234</v>
      </c>
      <c r="X2070" s="18">
        <v>56585</v>
      </c>
      <c r="Y2070" s="18">
        <v>0</v>
      </c>
      <c r="Z2070" s="18">
        <v>0</v>
      </c>
      <c r="AA2070" s="18">
        <v>0</v>
      </c>
      <c r="AB2070" s="18">
        <v>11476</v>
      </c>
      <c r="AC2070" s="23">
        <v>0.12</v>
      </c>
      <c r="AD2070" s="14" t="str">
        <f>IF(E2070=113,"Linn","Iowa ex-Linn")</f>
        <v>Iowa ex-Linn</v>
      </c>
      <c r="AE2070" s="23">
        <f>IFERROR(AB2070/W2070,"N/M")</f>
        <v>0.1244226640935013</v>
      </c>
      <c r="AF2070" s="14" t="str">
        <f>B2070&amp;"|"&amp;TEXT(E2070,"000")&amp;"|"&amp;TEXT(M2070,"0.0000")</f>
        <v>2018|049|0.7500</v>
      </c>
      <c r="AG2070" s="22" t="str">
        <f>IF(AND(B2070&gt;=2015,B2070&lt;=2024,C2070=19,G2070=41,I2070=2,K2070="A",L2070="RBUP",M2070&gt;=0.5,M2070&lt;=0.85),"IN","OUT")</f>
        <v>IN</v>
      </c>
    </row>
    <row r="2071" spans="1:33">
      <c r="A2071" s="14" t="s">
        <v>188</v>
      </c>
      <c r="B2071" s="16">
        <v>2018</v>
      </c>
      <c r="C2071" s="16">
        <v>19</v>
      </c>
      <c r="D2071" s="14" t="s">
        <v>80</v>
      </c>
      <c r="E2071" s="16">
        <v>49</v>
      </c>
      <c r="F2071" s="14" t="s">
        <v>110</v>
      </c>
      <c r="G2071" s="16">
        <v>41</v>
      </c>
      <c r="H2071" s="14" t="s">
        <v>186</v>
      </c>
      <c r="I2071" s="16">
        <v>2</v>
      </c>
      <c r="J2071" s="14" t="s">
        <v>83</v>
      </c>
      <c r="K2071" s="14" t="s">
        <v>84</v>
      </c>
      <c r="L2071" s="14" t="s">
        <v>85</v>
      </c>
      <c r="M2071" s="23">
        <v>0.8</v>
      </c>
      <c r="N2071" s="16">
        <v>256</v>
      </c>
      <c r="O2071" s="16">
        <v>208</v>
      </c>
      <c r="P2071" s="16">
        <v>28</v>
      </c>
      <c r="Q2071" s="16">
        <v>349</v>
      </c>
      <c r="R2071" s="16">
        <v>32</v>
      </c>
      <c r="S2071" s="14" t="s">
        <v>86</v>
      </c>
      <c r="T2071" s="16">
        <v>35085</v>
      </c>
      <c r="U2071" s="16">
        <v>0</v>
      </c>
      <c r="V2071" s="18">
        <v>20857685</v>
      </c>
      <c r="W2071" s="18">
        <v>816130</v>
      </c>
      <c r="X2071" s="18">
        <v>480332</v>
      </c>
      <c r="Y2071" s="18">
        <v>684</v>
      </c>
      <c r="Z2071" s="18">
        <v>0</v>
      </c>
      <c r="AA2071" s="18">
        <v>0</v>
      </c>
      <c r="AB2071" s="18">
        <v>96039</v>
      </c>
      <c r="AC2071" s="23">
        <v>0.12</v>
      </c>
      <c r="AD2071" s="14" t="str">
        <f>IF(E2071=113,"Linn","Iowa ex-Linn")</f>
        <v>Iowa ex-Linn</v>
      </c>
      <c r="AE2071" s="23">
        <f>IFERROR(AB2071/W2071,"N/M")</f>
        <v>0.11767610552240453</v>
      </c>
      <c r="AF2071" s="14" t="str">
        <f>B2071&amp;"|"&amp;TEXT(E2071,"000")&amp;"|"&amp;TEXT(M2071,"0.0000")</f>
        <v>2018|049|0.8000</v>
      </c>
      <c r="AG2071" s="22" t="str">
        <f>IF(AND(B2071&gt;=2015,B2071&lt;=2024,C2071=19,G2071=41,I2071=2,K2071="A",L2071="RBUP",M2071&gt;=0.5,M2071&lt;=0.85),"IN","OUT")</f>
        <v>IN</v>
      </c>
    </row>
    <row r="2072" spans="1:33">
      <c r="A2072" s="14" t="s">
        <v>188</v>
      </c>
      <c r="B2072" s="16">
        <v>2018</v>
      </c>
      <c r="C2072" s="16">
        <v>19</v>
      </c>
      <c r="D2072" s="14" t="s">
        <v>80</v>
      </c>
      <c r="E2072" s="16">
        <v>49</v>
      </c>
      <c r="F2072" s="14" t="s">
        <v>110</v>
      </c>
      <c r="G2072" s="16">
        <v>41</v>
      </c>
      <c r="H2072" s="14" t="s">
        <v>186</v>
      </c>
      <c r="I2072" s="16">
        <v>2</v>
      </c>
      <c r="J2072" s="14" t="s">
        <v>83</v>
      </c>
      <c r="K2072" s="14" t="s">
        <v>84</v>
      </c>
      <c r="L2072" s="14" t="s">
        <v>85</v>
      </c>
      <c r="M2072" s="23">
        <v>0.85</v>
      </c>
      <c r="N2072" s="16">
        <v>372</v>
      </c>
      <c r="O2072" s="16">
        <v>292</v>
      </c>
      <c r="P2072" s="16">
        <v>90</v>
      </c>
      <c r="Q2072" s="16">
        <v>529</v>
      </c>
      <c r="R2072" s="16">
        <v>130</v>
      </c>
      <c r="S2072" s="14" t="s">
        <v>86</v>
      </c>
      <c r="T2072" s="16">
        <v>72292</v>
      </c>
      <c r="U2072" s="16">
        <v>0</v>
      </c>
      <c r="V2072" s="18">
        <v>45318244</v>
      </c>
      <c r="W2072" s="18">
        <v>2196688</v>
      </c>
      <c r="X2072" s="18">
        <v>1039399</v>
      </c>
      <c r="Y2072" s="18">
        <v>418</v>
      </c>
      <c r="Z2072" s="18">
        <v>0</v>
      </c>
      <c r="AA2072" s="18">
        <v>0</v>
      </c>
      <c r="AB2072" s="18">
        <v>677109</v>
      </c>
      <c r="AC2072" s="23">
        <v>0.31</v>
      </c>
      <c r="AD2072" s="14" t="str">
        <f>IF(E2072=113,"Linn","Iowa ex-Linn")</f>
        <v>Iowa ex-Linn</v>
      </c>
      <c r="AE2072" s="23">
        <f>IFERROR(AB2072/W2072,"N/M")</f>
        <v>0.3082408607867845</v>
      </c>
      <c r="AF2072" s="14" t="str">
        <f>B2072&amp;"|"&amp;TEXT(E2072,"000")&amp;"|"&amp;TEXT(M2072,"0.0000")</f>
        <v>2018|049|0.8500</v>
      </c>
      <c r="AG2072" s="22" t="str">
        <f>IF(AND(B2072&gt;=2015,B2072&lt;=2024,C2072=19,G2072=41,I2072=2,K2072="A",L2072="RBUP",M2072&gt;=0.5,M2072&lt;=0.85),"IN","OUT")</f>
        <v>IN</v>
      </c>
    </row>
    <row r="2073" spans="1:33">
      <c r="A2073" s="14" t="s">
        <v>188</v>
      </c>
      <c r="B2073" s="16">
        <v>2018</v>
      </c>
      <c r="C2073" s="16">
        <v>19</v>
      </c>
      <c r="D2073" s="14" t="s">
        <v>80</v>
      </c>
      <c r="E2073" s="16">
        <v>51</v>
      </c>
      <c r="F2073" s="14" t="s">
        <v>111</v>
      </c>
      <c r="G2073" s="16">
        <v>41</v>
      </c>
      <c r="H2073" s="14" t="s">
        <v>186</v>
      </c>
      <c r="I2073" s="16">
        <v>2</v>
      </c>
      <c r="J2073" s="14" t="s">
        <v>83</v>
      </c>
      <c r="K2073" s="14" t="s">
        <v>84</v>
      </c>
      <c r="L2073" s="14" t="s">
        <v>85</v>
      </c>
      <c r="M2073" s="23">
        <v>0.65</v>
      </c>
      <c r="N2073" s="16">
        <v>12</v>
      </c>
      <c r="O2073" s="16">
        <v>5</v>
      </c>
      <c r="P2073" s="16">
        <v>1</v>
      </c>
      <c r="Q2073" s="16">
        <v>5</v>
      </c>
      <c r="R2073" s="16">
        <v>1</v>
      </c>
      <c r="S2073" s="14" t="s">
        <v>86</v>
      </c>
      <c r="T2073" s="16">
        <v>179</v>
      </c>
      <c r="U2073" s="16">
        <v>0</v>
      </c>
      <c r="V2073" s="18">
        <v>59534</v>
      </c>
      <c r="W2073" s="18">
        <v>4462</v>
      </c>
      <c r="X2073" s="18">
        <v>2660</v>
      </c>
      <c r="Y2073" s="18">
        <v>0</v>
      </c>
      <c r="Z2073" s="18">
        <v>0</v>
      </c>
      <c r="AA2073" s="18">
        <v>0</v>
      </c>
      <c r="AB2073" s="18">
        <v>434</v>
      </c>
      <c r="AC2073" s="23">
        <v>0.1</v>
      </c>
      <c r="AD2073" s="14" t="str">
        <f>IF(E2073=113,"Linn","Iowa ex-Linn")</f>
        <v>Iowa ex-Linn</v>
      </c>
      <c r="AE2073" s="23">
        <f>IFERROR(AB2073/W2073,"N/M")</f>
        <v>0.0972658000896459</v>
      </c>
      <c r="AF2073" s="14" t="str">
        <f>B2073&amp;"|"&amp;TEXT(E2073,"000")&amp;"|"&amp;TEXT(M2073,"0.0000")</f>
        <v>2018|051|0.6500</v>
      </c>
      <c r="AG2073" s="22" t="str">
        <f>IF(AND(B2073&gt;=2015,B2073&lt;=2024,C2073=19,G2073=41,I2073=2,K2073="A",L2073="RBUP",M2073&gt;=0.5,M2073&lt;=0.85),"IN","OUT")</f>
        <v>IN</v>
      </c>
    </row>
    <row r="2074" spans="1:33">
      <c r="A2074" s="14" t="s">
        <v>188</v>
      </c>
      <c r="B2074" s="16">
        <v>2018</v>
      </c>
      <c r="C2074" s="16">
        <v>19</v>
      </c>
      <c r="D2074" s="14" t="s">
        <v>80</v>
      </c>
      <c r="E2074" s="16">
        <v>51</v>
      </c>
      <c r="F2074" s="14" t="s">
        <v>111</v>
      </c>
      <c r="G2074" s="16">
        <v>41</v>
      </c>
      <c r="H2074" s="14" t="s">
        <v>186</v>
      </c>
      <c r="I2074" s="16">
        <v>2</v>
      </c>
      <c r="J2074" s="14" t="s">
        <v>83</v>
      </c>
      <c r="K2074" s="14" t="s">
        <v>84</v>
      </c>
      <c r="L2074" s="14" t="s">
        <v>85</v>
      </c>
      <c r="M2074" s="23">
        <v>0.7</v>
      </c>
      <c r="N2074" s="16">
        <v>43</v>
      </c>
      <c r="O2074" s="16">
        <v>26</v>
      </c>
      <c r="P2074" s="16">
        <v>7</v>
      </c>
      <c r="Q2074" s="16">
        <v>37</v>
      </c>
      <c r="R2074" s="16">
        <v>7</v>
      </c>
      <c r="S2074" s="14" t="s">
        <v>86</v>
      </c>
      <c r="T2074" s="16">
        <v>2287</v>
      </c>
      <c r="U2074" s="16">
        <v>0</v>
      </c>
      <c r="V2074" s="18">
        <v>954074</v>
      </c>
      <c r="W2074" s="18">
        <v>81021</v>
      </c>
      <c r="X2074" s="18">
        <v>53445</v>
      </c>
      <c r="Y2074" s="18">
        <v>0</v>
      </c>
      <c r="Z2074" s="18">
        <v>0</v>
      </c>
      <c r="AA2074" s="18">
        <v>0</v>
      </c>
      <c r="AB2074" s="18">
        <v>23609</v>
      </c>
      <c r="AC2074" s="23">
        <v>0.29</v>
      </c>
      <c r="AD2074" s="14" t="str">
        <f>IF(E2074=113,"Linn","Iowa ex-Linn")</f>
        <v>Iowa ex-Linn</v>
      </c>
      <c r="AE2074" s="23">
        <f>IFERROR(AB2074/W2074,"N/M")</f>
        <v>0.29139358931635007</v>
      </c>
      <c r="AF2074" s="14" t="str">
        <f>B2074&amp;"|"&amp;TEXT(E2074,"000")&amp;"|"&amp;TEXT(M2074,"0.0000")</f>
        <v>2018|051|0.7000</v>
      </c>
      <c r="AG2074" s="22" t="str">
        <f>IF(AND(B2074&gt;=2015,B2074&lt;=2024,C2074=19,G2074=41,I2074=2,K2074="A",L2074="RBUP",M2074&gt;=0.5,M2074&lt;=0.85),"IN","OUT")</f>
        <v>IN</v>
      </c>
    </row>
    <row r="2075" spans="1:33">
      <c r="A2075" s="14" t="s">
        <v>188</v>
      </c>
      <c r="B2075" s="16">
        <v>2018</v>
      </c>
      <c r="C2075" s="16">
        <v>19</v>
      </c>
      <c r="D2075" s="14" t="s">
        <v>80</v>
      </c>
      <c r="E2075" s="16">
        <v>51</v>
      </c>
      <c r="F2075" s="14" t="s">
        <v>111</v>
      </c>
      <c r="G2075" s="16">
        <v>41</v>
      </c>
      <c r="H2075" s="14" t="s">
        <v>186</v>
      </c>
      <c r="I2075" s="16">
        <v>2</v>
      </c>
      <c r="J2075" s="14" t="s">
        <v>83</v>
      </c>
      <c r="K2075" s="14" t="s">
        <v>84</v>
      </c>
      <c r="L2075" s="14" t="s">
        <v>85</v>
      </c>
      <c r="M2075" s="23">
        <v>0.75</v>
      </c>
      <c r="N2075" s="16">
        <v>146</v>
      </c>
      <c r="O2075" s="16">
        <v>93</v>
      </c>
      <c r="P2075" s="16">
        <v>18</v>
      </c>
      <c r="Q2075" s="16">
        <v>132</v>
      </c>
      <c r="R2075" s="16">
        <v>21</v>
      </c>
      <c r="S2075" s="14" t="s">
        <v>86</v>
      </c>
      <c r="T2075" s="16">
        <v>12758</v>
      </c>
      <c r="U2075" s="16">
        <v>0</v>
      </c>
      <c r="V2075" s="18">
        <v>6288482</v>
      </c>
      <c r="W2075" s="18">
        <v>602064</v>
      </c>
      <c r="X2075" s="18">
        <v>406327</v>
      </c>
      <c r="Y2075" s="18">
        <v>3632</v>
      </c>
      <c r="Z2075" s="18">
        <v>0</v>
      </c>
      <c r="AA2075" s="18">
        <v>0</v>
      </c>
      <c r="AB2075" s="18">
        <v>103652</v>
      </c>
      <c r="AC2075" s="23">
        <v>0.17</v>
      </c>
      <c r="AD2075" s="14" t="str">
        <f>IF(E2075=113,"Linn","Iowa ex-Linn")</f>
        <v>Iowa ex-Linn</v>
      </c>
      <c r="AE2075" s="23">
        <f>IFERROR(AB2075/W2075,"N/M")</f>
        <v>0.17216109915224959</v>
      </c>
      <c r="AF2075" s="14" t="str">
        <f>B2075&amp;"|"&amp;TEXT(E2075,"000")&amp;"|"&amp;TEXT(M2075,"0.0000")</f>
        <v>2018|051|0.7500</v>
      </c>
      <c r="AG2075" s="22" t="str">
        <f>IF(AND(B2075&gt;=2015,B2075&lt;=2024,C2075=19,G2075=41,I2075=2,K2075="A",L2075="RBUP",M2075&gt;=0.5,M2075&lt;=0.85),"IN","OUT")</f>
        <v>IN</v>
      </c>
    </row>
    <row r="2076" spans="1:33">
      <c r="A2076" s="14" t="s">
        <v>188</v>
      </c>
      <c r="B2076" s="16">
        <v>2018</v>
      </c>
      <c r="C2076" s="16">
        <v>19</v>
      </c>
      <c r="D2076" s="14" t="s">
        <v>80</v>
      </c>
      <c r="E2076" s="16">
        <v>51</v>
      </c>
      <c r="F2076" s="14" t="s">
        <v>111</v>
      </c>
      <c r="G2076" s="16">
        <v>41</v>
      </c>
      <c r="H2076" s="14" t="s">
        <v>186</v>
      </c>
      <c r="I2076" s="16">
        <v>2</v>
      </c>
      <c r="J2076" s="14" t="s">
        <v>83</v>
      </c>
      <c r="K2076" s="14" t="s">
        <v>84</v>
      </c>
      <c r="L2076" s="14" t="s">
        <v>85</v>
      </c>
      <c r="M2076" s="23">
        <v>0.8</v>
      </c>
      <c r="N2076" s="16">
        <v>184</v>
      </c>
      <c r="O2076" s="16">
        <v>122</v>
      </c>
      <c r="P2076" s="16">
        <v>41</v>
      </c>
      <c r="Q2076" s="16">
        <v>166</v>
      </c>
      <c r="R2076" s="16">
        <v>47</v>
      </c>
      <c r="S2076" s="14" t="s">
        <v>86</v>
      </c>
      <c r="T2076" s="16">
        <v>20758</v>
      </c>
      <c r="U2076" s="16">
        <v>0</v>
      </c>
      <c r="V2076" s="18">
        <v>9834617</v>
      </c>
      <c r="W2076" s="18">
        <v>1053664</v>
      </c>
      <c r="X2076" s="18">
        <v>661991</v>
      </c>
      <c r="Y2076" s="18">
        <v>1003</v>
      </c>
      <c r="Z2076" s="18">
        <v>0</v>
      </c>
      <c r="AA2076" s="18">
        <v>0</v>
      </c>
      <c r="AB2076" s="18">
        <v>660607</v>
      </c>
      <c r="AC2076" s="23">
        <v>0.63</v>
      </c>
      <c r="AD2076" s="14" t="str">
        <f>IF(E2076=113,"Linn","Iowa ex-Linn")</f>
        <v>Iowa ex-Linn</v>
      </c>
      <c r="AE2076" s="23">
        <f>IFERROR(AB2076/W2076,"N/M")</f>
        <v>0.6269617259391989</v>
      </c>
      <c r="AF2076" s="14" t="str">
        <f>B2076&amp;"|"&amp;TEXT(E2076,"000")&amp;"|"&amp;TEXT(M2076,"0.0000")</f>
        <v>2018|051|0.8000</v>
      </c>
      <c r="AG2076" s="22" t="str">
        <f>IF(AND(B2076&gt;=2015,B2076&lt;=2024,C2076=19,G2076=41,I2076=2,K2076="A",L2076="RBUP",M2076&gt;=0.5,M2076&lt;=0.85),"IN","OUT")</f>
        <v>IN</v>
      </c>
    </row>
    <row r="2077" spans="1:33">
      <c r="A2077" s="14" t="s">
        <v>188</v>
      </c>
      <c r="B2077" s="16">
        <v>2018</v>
      </c>
      <c r="C2077" s="16">
        <v>19</v>
      </c>
      <c r="D2077" s="14" t="s">
        <v>80</v>
      </c>
      <c r="E2077" s="16">
        <v>51</v>
      </c>
      <c r="F2077" s="14" t="s">
        <v>111</v>
      </c>
      <c r="G2077" s="16">
        <v>41</v>
      </c>
      <c r="H2077" s="14" t="s">
        <v>186</v>
      </c>
      <c r="I2077" s="16">
        <v>2</v>
      </c>
      <c r="J2077" s="14" t="s">
        <v>83</v>
      </c>
      <c r="K2077" s="14" t="s">
        <v>84</v>
      </c>
      <c r="L2077" s="14" t="s">
        <v>85</v>
      </c>
      <c r="M2077" s="23">
        <v>0.85</v>
      </c>
      <c r="N2077" s="16">
        <v>67</v>
      </c>
      <c r="O2077" s="16">
        <v>37</v>
      </c>
      <c r="P2077" s="16">
        <v>20</v>
      </c>
      <c r="Q2077" s="16">
        <v>55</v>
      </c>
      <c r="R2077" s="16">
        <v>29</v>
      </c>
      <c r="S2077" s="14" t="s">
        <v>86</v>
      </c>
      <c r="T2077" s="16">
        <v>5579</v>
      </c>
      <c r="U2077" s="16">
        <v>0</v>
      </c>
      <c r="V2077" s="18">
        <v>2984254</v>
      </c>
      <c r="W2077" s="18">
        <v>389661</v>
      </c>
      <c r="X2077" s="18">
        <v>182364</v>
      </c>
      <c r="Y2077" s="18">
        <v>364</v>
      </c>
      <c r="Z2077" s="18">
        <v>0</v>
      </c>
      <c r="AA2077" s="18">
        <v>0</v>
      </c>
      <c r="AB2077" s="18">
        <v>538425</v>
      </c>
      <c r="AC2077" s="23">
        <v>1.38</v>
      </c>
      <c r="AD2077" s="14" t="str">
        <f>IF(E2077=113,"Linn","Iowa ex-Linn")</f>
        <v>Iowa ex-Linn</v>
      </c>
      <c r="AE2077" s="23">
        <f>IFERROR(AB2077/W2077,"N/M")</f>
        <v>1.381778007036886</v>
      </c>
      <c r="AF2077" s="14" t="str">
        <f>B2077&amp;"|"&amp;TEXT(E2077,"000")&amp;"|"&amp;TEXT(M2077,"0.0000")</f>
        <v>2018|051|0.8500</v>
      </c>
      <c r="AG2077" s="22" t="str">
        <f>IF(AND(B2077&gt;=2015,B2077&lt;=2024,C2077=19,G2077=41,I2077=2,K2077="A",L2077="RBUP",M2077&gt;=0.5,M2077&lt;=0.85),"IN","OUT")</f>
        <v>IN</v>
      </c>
    </row>
    <row r="2078" spans="1:33">
      <c r="A2078" s="14" t="s">
        <v>188</v>
      </c>
      <c r="B2078" s="16">
        <v>2018</v>
      </c>
      <c r="C2078" s="16">
        <v>19</v>
      </c>
      <c r="D2078" s="14" t="s">
        <v>80</v>
      </c>
      <c r="E2078" s="16">
        <v>53</v>
      </c>
      <c r="F2078" s="14" t="s">
        <v>112</v>
      </c>
      <c r="G2078" s="16">
        <v>41</v>
      </c>
      <c r="H2078" s="14" t="s">
        <v>186</v>
      </c>
      <c r="I2078" s="16">
        <v>2</v>
      </c>
      <c r="J2078" s="14" t="s">
        <v>83</v>
      </c>
      <c r="K2078" s="14" t="s">
        <v>84</v>
      </c>
      <c r="L2078" s="14" t="s">
        <v>85</v>
      </c>
      <c r="M2078" s="23">
        <v>0.5</v>
      </c>
      <c r="N2078" s="16">
        <v>1</v>
      </c>
      <c r="O2078" s="16">
        <v>1</v>
      </c>
      <c r="P2078" s="16">
        <v>0</v>
      </c>
      <c r="Q2078" s="16">
        <v>1</v>
      </c>
      <c r="R2078" s="16">
        <v>0</v>
      </c>
      <c r="S2078" s="14" t="s">
        <v>86</v>
      </c>
      <c r="T2078" s="16">
        <v>102</v>
      </c>
      <c r="U2078" s="16">
        <v>0</v>
      </c>
      <c r="V2078" s="18">
        <v>28678</v>
      </c>
      <c r="W2078" s="18">
        <v>1650</v>
      </c>
      <c r="X2078" s="18">
        <v>1106</v>
      </c>
      <c r="Y2078" s="18">
        <v>0</v>
      </c>
      <c r="Z2078" s="18">
        <v>0</v>
      </c>
      <c r="AA2078" s="18">
        <v>0</v>
      </c>
      <c r="AB2078" s="18">
        <v>0</v>
      </c>
      <c r="AC2078" s="23">
        <v>0</v>
      </c>
      <c r="AD2078" s="14" t="str">
        <f>IF(E2078=113,"Linn","Iowa ex-Linn")</f>
        <v>Iowa ex-Linn</v>
      </c>
      <c r="AE2078" s="23">
        <f>IFERROR(AB2078/W2078,"N/M")</f>
        <v>0.0</v>
      </c>
      <c r="AF2078" s="14" t="str">
        <f>B2078&amp;"|"&amp;TEXT(E2078,"000")&amp;"|"&amp;TEXT(M2078,"0.0000")</f>
        <v>2018|053|0.5000</v>
      </c>
      <c r="AG2078" s="22" t="str">
        <f>IF(AND(B2078&gt;=2015,B2078&lt;=2024,C2078=19,G2078=41,I2078=2,K2078="A",L2078="RBUP",M2078&gt;=0.5,M2078&lt;=0.85),"IN","OUT")</f>
        <v>IN</v>
      </c>
    </row>
    <row r="2079" spans="1:33">
      <c r="A2079" s="14" t="s">
        <v>188</v>
      </c>
      <c r="B2079" s="16">
        <v>2018</v>
      </c>
      <c r="C2079" s="16">
        <v>19</v>
      </c>
      <c r="D2079" s="14" t="s">
        <v>80</v>
      </c>
      <c r="E2079" s="16">
        <v>53</v>
      </c>
      <c r="F2079" s="14" t="s">
        <v>112</v>
      </c>
      <c r="G2079" s="16">
        <v>41</v>
      </c>
      <c r="H2079" s="14" t="s">
        <v>186</v>
      </c>
      <c r="I2079" s="16">
        <v>2</v>
      </c>
      <c r="J2079" s="14" t="s">
        <v>83</v>
      </c>
      <c r="K2079" s="14" t="s">
        <v>84</v>
      </c>
      <c r="L2079" s="14" t="s">
        <v>85</v>
      </c>
      <c r="M2079" s="23">
        <v>0.55</v>
      </c>
      <c r="N2079" s="16">
        <v>1</v>
      </c>
      <c r="O2079" s="16">
        <v>0</v>
      </c>
      <c r="P2079" s="16">
        <v>0</v>
      </c>
      <c r="Q2079" s="16">
        <v>0</v>
      </c>
      <c r="R2079" s="16">
        <v>0</v>
      </c>
      <c r="S2079" s="14" t="s">
        <v>86</v>
      </c>
      <c r="T2079" s="16">
        <v>0</v>
      </c>
      <c r="U2079" s="16">
        <v>0</v>
      </c>
      <c r="V2079" s="18">
        <v>0</v>
      </c>
      <c r="W2079" s="18">
        <v>0</v>
      </c>
      <c r="X2079" s="18">
        <v>0</v>
      </c>
      <c r="Y2079" s="18">
        <v>0</v>
      </c>
      <c r="Z2079" s="18">
        <v>0</v>
      </c>
      <c r="AA2079" s="18">
        <v>0</v>
      </c>
      <c r="AB2079" s="18">
        <v>0</v>
      </c>
      <c r="AC2079" s="23">
        <v>0</v>
      </c>
      <c r="AD2079" s="14" t="str">
        <f>IF(E2079=113,"Linn","Iowa ex-Linn")</f>
        <v>Iowa ex-Linn</v>
      </c>
      <c r="AE2079" s="23" t="str">
        <f>IFERROR(AB2079/W2079,"N/M")</f>
        <v>N/M</v>
      </c>
      <c r="AF2079" s="14" t="str">
        <f>B2079&amp;"|"&amp;TEXT(E2079,"000")&amp;"|"&amp;TEXT(M2079,"0.0000")</f>
        <v>2018|053|0.5500</v>
      </c>
      <c r="AG2079" s="22" t="str">
        <f>IF(AND(B2079&gt;=2015,B2079&lt;=2024,C2079=19,G2079=41,I2079=2,K2079="A",L2079="RBUP",M2079&gt;=0.5,M2079&lt;=0.85),"IN","OUT")</f>
        <v>IN</v>
      </c>
    </row>
    <row r="2080" spans="1:33">
      <c r="A2080" s="14" t="s">
        <v>188</v>
      </c>
      <c r="B2080" s="16">
        <v>2018</v>
      </c>
      <c r="C2080" s="16">
        <v>19</v>
      </c>
      <c r="D2080" s="14" t="s">
        <v>80</v>
      </c>
      <c r="E2080" s="16">
        <v>53</v>
      </c>
      <c r="F2080" s="14" t="s">
        <v>112</v>
      </c>
      <c r="G2080" s="16">
        <v>41</v>
      </c>
      <c r="H2080" s="14" t="s">
        <v>186</v>
      </c>
      <c r="I2080" s="16">
        <v>2</v>
      </c>
      <c r="J2080" s="14" t="s">
        <v>83</v>
      </c>
      <c r="K2080" s="14" t="s">
        <v>84</v>
      </c>
      <c r="L2080" s="14" t="s">
        <v>85</v>
      </c>
      <c r="M2080" s="23">
        <v>0.6</v>
      </c>
      <c r="N2080" s="16">
        <v>2</v>
      </c>
      <c r="O2080" s="16">
        <v>1</v>
      </c>
      <c r="P2080" s="16">
        <v>0</v>
      </c>
      <c r="Q2080" s="16">
        <v>1</v>
      </c>
      <c r="R2080" s="16">
        <v>0</v>
      </c>
      <c r="S2080" s="14" t="s">
        <v>86</v>
      </c>
      <c r="T2080" s="16">
        <v>11</v>
      </c>
      <c r="U2080" s="16">
        <v>0</v>
      </c>
      <c r="V2080" s="18">
        <v>3088</v>
      </c>
      <c r="W2080" s="18">
        <v>248</v>
      </c>
      <c r="X2080" s="18">
        <v>159</v>
      </c>
      <c r="Y2080" s="18">
        <v>0</v>
      </c>
      <c r="Z2080" s="18">
        <v>0</v>
      </c>
      <c r="AA2080" s="18">
        <v>0</v>
      </c>
      <c r="AB2080" s="18">
        <v>0</v>
      </c>
      <c r="AC2080" s="23">
        <v>0</v>
      </c>
      <c r="AD2080" s="14" t="str">
        <f>IF(E2080=113,"Linn","Iowa ex-Linn")</f>
        <v>Iowa ex-Linn</v>
      </c>
      <c r="AE2080" s="23">
        <f>IFERROR(AB2080/W2080,"N/M")</f>
        <v>0.0</v>
      </c>
      <c r="AF2080" s="14" t="str">
        <f>B2080&amp;"|"&amp;TEXT(E2080,"000")&amp;"|"&amp;TEXT(M2080,"0.0000")</f>
        <v>2018|053|0.6000</v>
      </c>
      <c r="AG2080" s="22" t="str">
        <f>IF(AND(B2080&gt;=2015,B2080&lt;=2024,C2080=19,G2080=41,I2080=2,K2080="A",L2080="RBUP",M2080&gt;=0.5,M2080&lt;=0.85),"IN","OUT")</f>
        <v>IN</v>
      </c>
    </row>
    <row r="2081" spans="1:33">
      <c r="A2081" s="14" t="s">
        <v>188</v>
      </c>
      <c r="B2081" s="16">
        <v>2018</v>
      </c>
      <c r="C2081" s="16">
        <v>19</v>
      </c>
      <c r="D2081" s="14" t="s">
        <v>80</v>
      </c>
      <c r="E2081" s="16">
        <v>53</v>
      </c>
      <c r="F2081" s="14" t="s">
        <v>112</v>
      </c>
      <c r="G2081" s="16">
        <v>41</v>
      </c>
      <c r="H2081" s="14" t="s">
        <v>186</v>
      </c>
      <c r="I2081" s="16">
        <v>2</v>
      </c>
      <c r="J2081" s="14" t="s">
        <v>83</v>
      </c>
      <c r="K2081" s="14" t="s">
        <v>84</v>
      </c>
      <c r="L2081" s="14" t="s">
        <v>85</v>
      </c>
      <c r="M2081" s="23">
        <v>0.65</v>
      </c>
      <c r="N2081" s="16">
        <v>10</v>
      </c>
      <c r="O2081" s="16">
        <v>6</v>
      </c>
      <c r="P2081" s="16">
        <v>0</v>
      </c>
      <c r="Q2081" s="16">
        <v>8</v>
      </c>
      <c r="R2081" s="16">
        <v>0</v>
      </c>
      <c r="S2081" s="14" t="s">
        <v>86</v>
      </c>
      <c r="T2081" s="16">
        <v>345</v>
      </c>
      <c r="U2081" s="16">
        <v>0</v>
      </c>
      <c r="V2081" s="18">
        <v>122338</v>
      </c>
      <c r="W2081" s="18">
        <v>10892</v>
      </c>
      <c r="X2081" s="18">
        <v>7857</v>
      </c>
      <c r="Y2081" s="18">
        <v>0</v>
      </c>
      <c r="Z2081" s="18">
        <v>0</v>
      </c>
      <c r="AA2081" s="18">
        <v>0</v>
      </c>
      <c r="AB2081" s="18">
        <v>0</v>
      </c>
      <c r="AC2081" s="23">
        <v>0</v>
      </c>
      <c r="AD2081" s="14" t="str">
        <f>IF(E2081=113,"Linn","Iowa ex-Linn")</f>
        <v>Iowa ex-Linn</v>
      </c>
      <c r="AE2081" s="23">
        <f>IFERROR(AB2081/W2081,"N/M")</f>
        <v>0.0</v>
      </c>
      <c r="AF2081" s="14" t="str">
        <f>B2081&amp;"|"&amp;TEXT(E2081,"000")&amp;"|"&amp;TEXT(M2081,"0.0000")</f>
        <v>2018|053|0.6500</v>
      </c>
      <c r="AG2081" s="22" t="str">
        <f>IF(AND(B2081&gt;=2015,B2081&lt;=2024,C2081=19,G2081=41,I2081=2,K2081="A",L2081="RBUP",M2081&gt;=0.5,M2081&lt;=0.85),"IN","OUT")</f>
        <v>IN</v>
      </c>
    </row>
    <row r="2082" spans="1:33">
      <c r="A2082" s="14" t="s">
        <v>188</v>
      </c>
      <c r="B2082" s="16">
        <v>2018</v>
      </c>
      <c r="C2082" s="16">
        <v>19</v>
      </c>
      <c r="D2082" s="14" t="s">
        <v>80</v>
      </c>
      <c r="E2082" s="16">
        <v>53</v>
      </c>
      <c r="F2082" s="14" t="s">
        <v>112</v>
      </c>
      <c r="G2082" s="16">
        <v>41</v>
      </c>
      <c r="H2082" s="14" t="s">
        <v>186</v>
      </c>
      <c r="I2082" s="16">
        <v>2</v>
      </c>
      <c r="J2082" s="14" t="s">
        <v>83</v>
      </c>
      <c r="K2082" s="14" t="s">
        <v>84</v>
      </c>
      <c r="L2082" s="14" t="s">
        <v>85</v>
      </c>
      <c r="M2082" s="23">
        <v>0.7</v>
      </c>
      <c r="N2082" s="16">
        <v>77</v>
      </c>
      <c r="O2082" s="16">
        <v>43</v>
      </c>
      <c r="P2082" s="16">
        <v>3</v>
      </c>
      <c r="Q2082" s="16">
        <v>65</v>
      </c>
      <c r="R2082" s="16">
        <v>4</v>
      </c>
      <c r="S2082" s="14" t="s">
        <v>86</v>
      </c>
      <c r="T2082" s="16">
        <v>4304</v>
      </c>
      <c r="U2082" s="16">
        <v>0</v>
      </c>
      <c r="V2082" s="18">
        <v>1900285</v>
      </c>
      <c r="W2082" s="18">
        <v>214520</v>
      </c>
      <c r="X2082" s="18">
        <v>141284</v>
      </c>
      <c r="Y2082" s="18">
        <v>0</v>
      </c>
      <c r="Z2082" s="18">
        <v>0</v>
      </c>
      <c r="AA2082" s="18">
        <v>0</v>
      </c>
      <c r="AB2082" s="18">
        <v>35367</v>
      </c>
      <c r="AC2082" s="23">
        <v>0.16</v>
      </c>
      <c r="AD2082" s="14" t="str">
        <f>IF(E2082=113,"Linn","Iowa ex-Linn")</f>
        <v>Iowa ex-Linn</v>
      </c>
      <c r="AE2082" s="23">
        <f>IFERROR(AB2082/W2082,"N/M")</f>
        <v>0.16486574678351668</v>
      </c>
      <c r="AF2082" s="14" t="str">
        <f>B2082&amp;"|"&amp;TEXT(E2082,"000")&amp;"|"&amp;TEXT(M2082,"0.0000")</f>
        <v>2018|053|0.7000</v>
      </c>
      <c r="AG2082" s="22" t="str">
        <f>IF(AND(B2082&gt;=2015,B2082&lt;=2024,C2082=19,G2082=41,I2082=2,K2082="A",L2082="RBUP",M2082&gt;=0.5,M2082&lt;=0.85),"IN","OUT")</f>
        <v>IN</v>
      </c>
    </row>
    <row r="2083" spans="1:33">
      <c r="A2083" s="14" t="s">
        <v>188</v>
      </c>
      <c r="B2083" s="16">
        <v>2018</v>
      </c>
      <c r="C2083" s="16">
        <v>19</v>
      </c>
      <c r="D2083" s="14" t="s">
        <v>80</v>
      </c>
      <c r="E2083" s="16">
        <v>53</v>
      </c>
      <c r="F2083" s="14" t="s">
        <v>112</v>
      </c>
      <c r="G2083" s="16">
        <v>41</v>
      </c>
      <c r="H2083" s="14" t="s">
        <v>186</v>
      </c>
      <c r="I2083" s="16">
        <v>2</v>
      </c>
      <c r="J2083" s="14" t="s">
        <v>83</v>
      </c>
      <c r="K2083" s="14" t="s">
        <v>84</v>
      </c>
      <c r="L2083" s="14" t="s">
        <v>85</v>
      </c>
      <c r="M2083" s="23">
        <v>0.75</v>
      </c>
      <c r="N2083" s="16">
        <v>157</v>
      </c>
      <c r="O2083" s="16">
        <v>87</v>
      </c>
      <c r="P2083" s="16">
        <v>13</v>
      </c>
      <c r="Q2083" s="16">
        <v>119</v>
      </c>
      <c r="R2083" s="16">
        <v>18</v>
      </c>
      <c r="S2083" s="14" t="s">
        <v>86</v>
      </c>
      <c r="T2083" s="16">
        <v>15358</v>
      </c>
      <c r="U2083" s="16">
        <v>0</v>
      </c>
      <c r="V2083" s="18">
        <v>7005583</v>
      </c>
      <c r="W2083" s="18">
        <v>830157</v>
      </c>
      <c r="X2083" s="18">
        <v>575369</v>
      </c>
      <c r="Y2083" s="18">
        <v>1731</v>
      </c>
      <c r="Z2083" s="18">
        <v>0</v>
      </c>
      <c r="AA2083" s="18">
        <v>0</v>
      </c>
      <c r="AB2083" s="18">
        <v>164106</v>
      </c>
      <c r="AC2083" s="23">
        <v>0.2</v>
      </c>
      <c r="AD2083" s="14" t="str">
        <f>IF(E2083=113,"Linn","Iowa ex-Linn")</f>
        <v>Iowa ex-Linn</v>
      </c>
      <c r="AE2083" s="23">
        <f>IFERROR(AB2083/W2083,"N/M")</f>
        <v>0.19768067967866318</v>
      </c>
      <c r="AF2083" s="14" t="str">
        <f>B2083&amp;"|"&amp;TEXT(E2083,"000")&amp;"|"&amp;TEXT(M2083,"0.0000")</f>
        <v>2018|053|0.7500</v>
      </c>
      <c r="AG2083" s="22" t="str">
        <f>IF(AND(B2083&gt;=2015,B2083&lt;=2024,C2083=19,G2083=41,I2083=2,K2083="A",L2083="RBUP",M2083&gt;=0.5,M2083&lt;=0.85),"IN","OUT")</f>
        <v>IN</v>
      </c>
    </row>
    <row r="2084" spans="1:33">
      <c r="A2084" s="14" t="s">
        <v>188</v>
      </c>
      <c r="B2084" s="16">
        <v>2018</v>
      </c>
      <c r="C2084" s="16">
        <v>19</v>
      </c>
      <c r="D2084" s="14" t="s">
        <v>80</v>
      </c>
      <c r="E2084" s="16">
        <v>53</v>
      </c>
      <c r="F2084" s="14" t="s">
        <v>112</v>
      </c>
      <c r="G2084" s="16">
        <v>41</v>
      </c>
      <c r="H2084" s="14" t="s">
        <v>186</v>
      </c>
      <c r="I2084" s="16">
        <v>2</v>
      </c>
      <c r="J2084" s="14" t="s">
        <v>83</v>
      </c>
      <c r="K2084" s="14" t="s">
        <v>84</v>
      </c>
      <c r="L2084" s="14" t="s">
        <v>85</v>
      </c>
      <c r="M2084" s="23">
        <v>0.8</v>
      </c>
      <c r="N2084" s="16">
        <v>112</v>
      </c>
      <c r="O2084" s="16">
        <v>53</v>
      </c>
      <c r="P2084" s="16">
        <v>14</v>
      </c>
      <c r="Q2084" s="16">
        <v>59</v>
      </c>
      <c r="R2084" s="16">
        <v>17</v>
      </c>
      <c r="S2084" s="14" t="s">
        <v>86</v>
      </c>
      <c r="T2084" s="16">
        <v>9222</v>
      </c>
      <c r="U2084" s="16">
        <v>0</v>
      </c>
      <c r="V2084" s="18">
        <v>4175469</v>
      </c>
      <c r="W2084" s="18">
        <v>532069</v>
      </c>
      <c r="X2084" s="18">
        <v>329054</v>
      </c>
      <c r="Y2084" s="18">
        <v>2076</v>
      </c>
      <c r="Z2084" s="18">
        <v>0</v>
      </c>
      <c r="AA2084" s="18">
        <v>0</v>
      </c>
      <c r="AB2084" s="18">
        <v>250784</v>
      </c>
      <c r="AC2084" s="23">
        <v>0.47</v>
      </c>
      <c r="AD2084" s="14" t="str">
        <f>IF(E2084=113,"Linn","Iowa ex-Linn")</f>
        <v>Iowa ex-Linn</v>
      </c>
      <c r="AE2084" s="23">
        <f>IFERROR(AB2084/W2084,"N/M")</f>
        <v>0.4713373641388617</v>
      </c>
      <c r="AF2084" s="14" t="str">
        <f>B2084&amp;"|"&amp;TEXT(E2084,"000")&amp;"|"&amp;TEXT(M2084,"0.0000")</f>
        <v>2018|053|0.8000</v>
      </c>
      <c r="AG2084" s="22" t="str">
        <f>IF(AND(B2084&gt;=2015,B2084&lt;=2024,C2084=19,G2084=41,I2084=2,K2084="A",L2084="RBUP",M2084&gt;=0.5,M2084&lt;=0.85),"IN","OUT")</f>
        <v>IN</v>
      </c>
    </row>
    <row r="2085" spans="1:33">
      <c r="A2085" s="14" t="s">
        <v>188</v>
      </c>
      <c r="B2085" s="16">
        <v>2018</v>
      </c>
      <c r="C2085" s="16">
        <v>19</v>
      </c>
      <c r="D2085" s="14" t="s">
        <v>80</v>
      </c>
      <c r="E2085" s="16">
        <v>53</v>
      </c>
      <c r="F2085" s="14" t="s">
        <v>112</v>
      </c>
      <c r="G2085" s="16">
        <v>41</v>
      </c>
      <c r="H2085" s="14" t="s">
        <v>186</v>
      </c>
      <c r="I2085" s="16">
        <v>2</v>
      </c>
      <c r="J2085" s="14" t="s">
        <v>83</v>
      </c>
      <c r="K2085" s="14" t="s">
        <v>84</v>
      </c>
      <c r="L2085" s="14" t="s">
        <v>85</v>
      </c>
      <c r="M2085" s="23">
        <v>0.85</v>
      </c>
      <c r="N2085" s="16">
        <v>46</v>
      </c>
      <c r="O2085" s="16">
        <v>17</v>
      </c>
      <c r="P2085" s="16">
        <v>4</v>
      </c>
      <c r="Q2085" s="16">
        <v>17</v>
      </c>
      <c r="R2085" s="16">
        <v>4</v>
      </c>
      <c r="S2085" s="14" t="s">
        <v>86</v>
      </c>
      <c r="T2085" s="16">
        <v>2483</v>
      </c>
      <c r="U2085" s="16">
        <v>0</v>
      </c>
      <c r="V2085" s="18">
        <v>1204169</v>
      </c>
      <c r="W2085" s="18">
        <v>168414</v>
      </c>
      <c r="X2085" s="18">
        <v>85901</v>
      </c>
      <c r="Y2085" s="18">
        <v>0</v>
      </c>
      <c r="Z2085" s="18">
        <v>0</v>
      </c>
      <c r="AA2085" s="18">
        <v>0</v>
      </c>
      <c r="AB2085" s="18">
        <v>12077</v>
      </c>
      <c r="AC2085" s="23">
        <v>0.07000000000000001</v>
      </c>
      <c r="AD2085" s="14" t="str">
        <f>IF(E2085=113,"Linn","Iowa ex-Linn")</f>
        <v>Iowa ex-Linn</v>
      </c>
      <c r="AE2085" s="23">
        <f>IFERROR(AB2085/W2085,"N/M")</f>
        <v>0.07171019036422151</v>
      </c>
      <c r="AF2085" s="14" t="str">
        <f>B2085&amp;"|"&amp;TEXT(E2085,"000")&amp;"|"&amp;TEXT(M2085,"0.0000")</f>
        <v>2018|053|0.8500</v>
      </c>
      <c r="AG2085" s="22" t="str">
        <f>IF(AND(B2085&gt;=2015,B2085&lt;=2024,C2085=19,G2085=41,I2085=2,K2085="A",L2085="RBUP",M2085&gt;=0.5,M2085&lt;=0.85),"IN","OUT")</f>
        <v>IN</v>
      </c>
    </row>
    <row r="2086" spans="1:33">
      <c r="A2086" s="14" t="s">
        <v>188</v>
      </c>
      <c r="B2086" s="16">
        <v>2018</v>
      </c>
      <c r="C2086" s="16">
        <v>19</v>
      </c>
      <c r="D2086" s="14" t="s">
        <v>80</v>
      </c>
      <c r="E2086" s="16">
        <v>55</v>
      </c>
      <c r="F2086" s="14" t="s">
        <v>113</v>
      </c>
      <c r="G2086" s="16">
        <v>41</v>
      </c>
      <c r="H2086" s="14" t="s">
        <v>186</v>
      </c>
      <c r="I2086" s="16">
        <v>2</v>
      </c>
      <c r="J2086" s="14" t="s">
        <v>83</v>
      </c>
      <c r="K2086" s="14" t="s">
        <v>84</v>
      </c>
      <c r="L2086" s="14" t="s">
        <v>85</v>
      </c>
      <c r="M2086" s="23">
        <v>0.5</v>
      </c>
      <c r="N2086" s="16">
        <v>1</v>
      </c>
      <c r="O2086" s="16">
        <v>1</v>
      </c>
      <c r="P2086" s="16">
        <v>0</v>
      </c>
      <c r="Q2086" s="16">
        <v>1</v>
      </c>
      <c r="R2086" s="16">
        <v>0</v>
      </c>
      <c r="S2086" s="14" t="s">
        <v>86</v>
      </c>
      <c r="T2086" s="16">
        <v>589</v>
      </c>
      <c r="U2086" s="16">
        <v>0</v>
      </c>
      <c r="V2086" s="18">
        <v>252913</v>
      </c>
      <c r="W2086" s="18">
        <v>1226</v>
      </c>
      <c r="X2086" s="18">
        <v>982</v>
      </c>
      <c r="Y2086" s="18">
        <v>0</v>
      </c>
      <c r="Z2086" s="18">
        <v>0</v>
      </c>
      <c r="AA2086" s="18">
        <v>0</v>
      </c>
      <c r="AB2086" s="18">
        <v>0</v>
      </c>
      <c r="AC2086" s="23">
        <v>0</v>
      </c>
      <c r="AD2086" s="14" t="str">
        <f>IF(E2086=113,"Linn","Iowa ex-Linn")</f>
        <v>Iowa ex-Linn</v>
      </c>
      <c r="AE2086" s="23">
        <f>IFERROR(AB2086/W2086,"N/M")</f>
        <v>0.0</v>
      </c>
      <c r="AF2086" s="14" t="str">
        <f>B2086&amp;"|"&amp;TEXT(E2086,"000")&amp;"|"&amp;TEXT(M2086,"0.0000")</f>
        <v>2018|055|0.5000</v>
      </c>
      <c r="AG2086" s="22" t="str">
        <f>IF(AND(B2086&gt;=2015,B2086&lt;=2024,C2086=19,G2086=41,I2086=2,K2086="A",L2086="RBUP",M2086&gt;=0.5,M2086&lt;=0.85),"IN","OUT")</f>
        <v>IN</v>
      </c>
    </row>
    <row r="2087" spans="1:33">
      <c r="A2087" s="14" t="s">
        <v>188</v>
      </c>
      <c r="B2087" s="16">
        <v>2018</v>
      </c>
      <c r="C2087" s="16">
        <v>19</v>
      </c>
      <c r="D2087" s="14" t="s">
        <v>80</v>
      </c>
      <c r="E2087" s="16">
        <v>55</v>
      </c>
      <c r="F2087" s="14" t="s">
        <v>113</v>
      </c>
      <c r="G2087" s="16">
        <v>41</v>
      </c>
      <c r="H2087" s="14" t="s">
        <v>186</v>
      </c>
      <c r="I2087" s="16">
        <v>2</v>
      </c>
      <c r="J2087" s="14" t="s">
        <v>83</v>
      </c>
      <c r="K2087" s="14" t="s">
        <v>84</v>
      </c>
      <c r="L2087" s="14" t="s">
        <v>85</v>
      </c>
      <c r="M2087" s="23">
        <v>0.6</v>
      </c>
      <c r="N2087" s="16">
        <v>1</v>
      </c>
      <c r="O2087" s="16">
        <v>1</v>
      </c>
      <c r="P2087" s="16">
        <v>0</v>
      </c>
      <c r="Q2087" s="16">
        <v>1</v>
      </c>
      <c r="R2087" s="16">
        <v>0</v>
      </c>
      <c r="S2087" s="14" t="s">
        <v>86</v>
      </c>
      <c r="T2087" s="16">
        <v>107</v>
      </c>
      <c r="U2087" s="16">
        <v>0</v>
      </c>
      <c r="V2087" s="18">
        <v>45422</v>
      </c>
      <c r="W2087" s="18">
        <v>590</v>
      </c>
      <c r="X2087" s="18">
        <v>378</v>
      </c>
      <c r="Y2087" s="18">
        <v>0</v>
      </c>
      <c r="Z2087" s="18">
        <v>0</v>
      </c>
      <c r="AA2087" s="18">
        <v>0</v>
      </c>
      <c r="AB2087" s="18">
        <v>0</v>
      </c>
      <c r="AC2087" s="23">
        <v>0</v>
      </c>
      <c r="AD2087" s="14" t="str">
        <f>IF(E2087=113,"Linn","Iowa ex-Linn")</f>
        <v>Iowa ex-Linn</v>
      </c>
      <c r="AE2087" s="23">
        <f>IFERROR(AB2087/W2087,"N/M")</f>
        <v>0.0</v>
      </c>
      <c r="AF2087" s="14" t="str">
        <f>B2087&amp;"|"&amp;TEXT(E2087,"000")&amp;"|"&amp;TEXT(M2087,"0.0000")</f>
        <v>2018|055|0.6000</v>
      </c>
      <c r="AG2087" s="22" t="str">
        <f>IF(AND(B2087&gt;=2015,B2087&lt;=2024,C2087=19,G2087=41,I2087=2,K2087="A",L2087="RBUP",M2087&gt;=0.5,M2087&lt;=0.85),"IN","OUT")</f>
        <v>IN</v>
      </c>
    </row>
    <row r="2088" spans="1:33">
      <c r="A2088" s="14" t="s">
        <v>188</v>
      </c>
      <c r="B2088" s="16">
        <v>2018</v>
      </c>
      <c r="C2088" s="16">
        <v>19</v>
      </c>
      <c r="D2088" s="14" t="s">
        <v>80</v>
      </c>
      <c r="E2088" s="16">
        <v>55</v>
      </c>
      <c r="F2088" s="14" t="s">
        <v>113</v>
      </c>
      <c r="G2088" s="16">
        <v>41</v>
      </c>
      <c r="H2088" s="14" t="s">
        <v>186</v>
      </c>
      <c r="I2088" s="16">
        <v>2</v>
      </c>
      <c r="J2088" s="14" t="s">
        <v>83</v>
      </c>
      <c r="K2088" s="14" t="s">
        <v>84</v>
      </c>
      <c r="L2088" s="14" t="s">
        <v>85</v>
      </c>
      <c r="M2088" s="23">
        <v>0.65</v>
      </c>
      <c r="N2088" s="16">
        <v>2</v>
      </c>
      <c r="O2088" s="16">
        <v>2</v>
      </c>
      <c r="P2088" s="16">
        <v>0</v>
      </c>
      <c r="Q2088" s="16">
        <v>2</v>
      </c>
      <c r="R2088" s="16">
        <v>0</v>
      </c>
      <c r="S2088" s="14" t="s">
        <v>86</v>
      </c>
      <c r="T2088" s="16">
        <v>56</v>
      </c>
      <c r="U2088" s="16">
        <v>0</v>
      </c>
      <c r="V2088" s="18">
        <v>24198</v>
      </c>
      <c r="W2088" s="18">
        <v>468</v>
      </c>
      <c r="X2088" s="18">
        <v>276</v>
      </c>
      <c r="Y2088" s="18">
        <v>0</v>
      </c>
      <c r="Z2088" s="18">
        <v>0</v>
      </c>
      <c r="AA2088" s="18">
        <v>0</v>
      </c>
      <c r="AB2088" s="18">
        <v>0</v>
      </c>
      <c r="AC2088" s="23">
        <v>0</v>
      </c>
      <c r="AD2088" s="14" t="str">
        <f>IF(E2088=113,"Linn","Iowa ex-Linn")</f>
        <v>Iowa ex-Linn</v>
      </c>
      <c r="AE2088" s="23">
        <f>IFERROR(AB2088/W2088,"N/M")</f>
        <v>0.0</v>
      </c>
      <c r="AF2088" s="14" t="str">
        <f>B2088&amp;"|"&amp;TEXT(E2088,"000")&amp;"|"&amp;TEXT(M2088,"0.0000")</f>
        <v>2018|055|0.6500</v>
      </c>
      <c r="AG2088" s="22" t="str">
        <f>IF(AND(B2088&gt;=2015,B2088&lt;=2024,C2088=19,G2088=41,I2088=2,K2088="A",L2088="RBUP",M2088&gt;=0.5,M2088&lt;=0.85),"IN","OUT")</f>
        <v>IN</v>
      </c>
    </row>
    <row r="2089" spans="1:33">
      <c r="A2089" s="14" t="s">
        <v>188</v>
      </c>
      <c r="B2089" s="16">
        <v>2018</v>
      </c>
      <c r="C2089" s="16">
        <v>19</v>
      </c>
      <c r="D2089" s="14" t="s">
        <v>80</v>
      </c>
      <c r="E2089" s="16">
        <v>55</v>
      </c>
      <c r="F2089" s="14" t="s">
        <v>113</v>
      </c>
      <c r="G2089" s="16">
        <v>41</v>
      </c>
      <c r="H2089" s="14" t="s">
        <v>186</v>
      </c>
      <c r="I2089" s="16">
        <v>2</v>
      </c>
      <c r="J2089" s="14" t="s">
        <v>83</v>
      </c>
      <c r="K2089" s="14" t="s">
        <v>84</v>
      </c>
      <c r="L2089" s="14" t="s">
        <v>85</v>
      </c>
      <c r="M2089" s="23">
        <v>0.7</v>
      </c>
      <c r="N2089" s="16">
        <v>16</v>
      </c>
      <c r="O2089" s="16">
        <v>13</v>
      </c>
      <c r="P2089" s="16">
        <v>1</v>
      </c>
      <c r="Q2089" s="16">
        <v>16</v>
      </c>
      <c r="R2089" s="16">
        <v>1</v>
      </c>
      <c r="S2089" s="14" t="s">
        <v>86</v>
      </c>
      <c r="T2089" s="16">
        <v>1353</v>
      </c>
      <c r="U2089" s="16">
        <v>0</v>
      </c>
      <c r="V2089" s="18">
        <v>755293</v>
      </c>
      <c r="W2089" s="18">
        <v>17099</v>
      </c>
      <c r="X2089" s="18">
        <v>11466</v>
      </c>
      <c r="Y2089" s="18">
        <v>0</v>
      </c>
      <c r="Z2089" s="18">
        <v>0</v>
      </c>
      <c r="AA2089" s="18">
        <v>0</v>
      </c>
      <c r="AB2089" s="18">
        <v>1318</v>
      </c>
      <c r="AC2089" s="23">
        <v>0.08</v>
      </c>
      <c r="AD2089" s="14" t="str">
        <f>IF(E2089=113,"Linn","Iowa ex-Linn")</f>
        <v>Iowa ex-Linn</v>
      </c>
      <c r="AE2089" s="23">
        <f>IFERROR(AB2089/W2089,"N/M")</f>
        <v>0.07708053102520615</v>
      </c>
      <c r="AF2089" s="14" t="str">
        <f>B2089&amp;"|"&amp;TEXT(E2089,"000")&amp;"|"&amp;TEXT(M2089,"0.0000")</f>
        <v>2018|055|0.7000</v>
      </c>
      <c r="AG2089" s="22" t="str">
        <f>IF(AND(B2089&gt;=2015,B2089&lt;=2024,C2089=19,G2089=41,I2089=2,K2089="A",L2089="RBUP",M2089&gt;=0.5,M2089&lt;=0.85),"IN","OUT")</f>
        <v>IN</v>
      </c>
    </row>
    <row r="2090" spans="1:33">
      <c r="A2090" s="14" t="s">
        <v>188</v>
      </c>
      <c r="B2090" s="16">
        <v>2018</v>
      </c>
      <c r="C2090" s="16">
        <v>19</v>
      </c>
      <c r="D2090" s="14" t="s">
        <v>80</v>
      </c>
      <c r="E2090" s="16">
        <v>55</v>
      </c>
      <c r="F2090" s="14" t="s">
        <v>113</v>
      </c>
      <c r="G2090" s="16">
        <v>41</v>
      </c>
      <c r="H2090" s="14" t="s">
        <v>186</v>
      </c>
      <c r="I2090" s="16">
        <v>2</v>
      </c>
      <c r="J2090" s="14" t="s">
        <v>83</v>
      </c>
      <c r="K2090" s="14" t="s">
        <v>84</v>
      </c>
      <c r="L2090" s="14" t="s">
        <v>85</v>
      </c>
      <c r="M2090" s="23">
        <v>0.75</v>
      </c>
      <c r="N2090" s="16">
        <v>83</v>
      </c>
      <c r="O2090" s="16">
        <v>72</v>
      </c>
      <c r="P2090" s="16">
        <v>1</v>
      </c>
      <c r="Q2090" s="16">
        <v>75</v>
      </c>
      <c r="R2090" s="16">
        <v>1</v>
      </c>
      <c r="S2090" s="14" t="s">
        <v>86</v>
      </c>
      <c r="T2090" s="16">
        <v>12581</v>
      </c>
      <c r="U2090" s="16">
        <v>0</v>
      </c>
      <c r="V2090" s="18">
        <v>7294686</v>
      </c>
      <c r="W2090" s="18">
        <v>216708</v>
      </c>
      <c r="X2090" s="18">
        <v>153173</v>
      </c>
      <c r="Y2090" s="18">
        <v>2347</v>
      </c>
      <c r="Z2090" s="18">
        <v>0</v>
      </c>
      <c r="AA2090" s="18">
        <v>0</v>
      </c>
      <c r="AB2090" s="18">
        <v>10502</v>
      </c>
      <c r="AC2090" s="23">
        <v>0.05</v>
      </c>
      <c r="AD2090" s="14" t="str">
        <f>IF(E2090=113,"Linn","Iowa ex-Linn")</f>
        <v>Iowa ex-Linn</v>
      </c>
      <c r="AE2090" s="23">
        <f>IFERROR(AB2090/W2090,"N/M")</f>
        <v>0.04846152426306366</v>
      </c>
      <c r="AF2090" s="14" t="str">
        <f>B2090&amp;"|"&amp;TEXT(E2090,"000")&amp;"|"&amp;TEXT(M2090,"0.0000")</f>
        <v>2018|055|0.7500</v>
      </c>
      <c r="AG2090" s="22" t="str">
        <f>IF(AND(B2090&gt;=2015,B2090&lt;=2024,C2090=19,G2090=41,I2090=2,K2090="A",L2090="RBUP",M2090&gt;=0.5,M2090&lt;=0.85),"IN","OUT")</f>
        <v>IN</v>
      </c>
    </row>
    <row r="2091" spans="1:33">
      <c r="A2091" s="14" t="s">
        <v>188</v>
      </c>
      <c r="B2091" s="16">
        <v>2018</v>
      </c>
      <c r="C2091" s="16">
        <v>19</v>
      </c>
      <c r="D2091" s="14" t="s">
        <v>80</v>
      </c>
      <c r="E2091" s="16">
        <v>55</v>
      </c>
      <c r="F2091" s="14" t="s">
        <v>113</v>
      </c>
      <c r="G2091" s="16">
        <v>41</v>
      </c>
      <c r="H2091" s="14" t="s">
        <v>186</v>
      </c>
      <c r="I2091" s="16">
        <v>2</v>
      </c>
      <c r="J2091" s="14" t="s">
        <v>83</v>
      </c>
      <c r="K2091" s="14" t="s">
        <v>84</v>
      </c>
      <c r="L2091" s="14" t="s">
        <v>85</v>
      </c>
      <c r="M2091" s="23">
        <v>0.8</v>
      </c>
      <c r="N2091" s="16">
        <v>406</v>
      </c>
      <c r="O2091" s="16">
        <v>382</v>
      </c>
      <c r="P2091" s="16">
        <v>12</v>
      </c>
      <c r="Q2091" s="16">
        <v>420</v>
      </c>
      <c r="R2091" s="16">
        <v>14</v>
      </c>
      <c r="S2091" s="14" t="s">
        <v>86</v>
      </c>
      <c r="T2091" s="16">
        <v>73651</v>
      </c>
      <c r="U2091" s="16">
        <v>0</v>
      </c>
      <c r="V2091" s="18">
        <v>46329652</v>
      </c>
      <c r="W2091" s="18">
        <v>1847059</v>
      </c>
      <c r="X2091" s="18">
        <v>1183302</v>
      </c>
      <c r="Y2091" s="18">
        <v>4028</v>
      </c>
      <c r="Z2091" s="18">
        <v>0</v>
      </c>
      <c r="AA2091" s="18">
        <v>0</v>
      </c>
      <c r="AB2091" s="18">
        <v>57964</v>
      </c>
      <c r="AC2091" s="23">
        <v>0.03</v>
      </c>
      <c r="AD2091" s="14" t="str">
        <f>IF(E2091=113,"Linn","Iowa ex-Linn")</f>
        <v>Iowa ex-Linn</v>
      </c>
      <c r="AE2091" s="23">
        <f>IFERROR(AB2091/W2091,"N/M")</f>
        <v>0.03138178044123117</v>
      </c>
      <c r="AF2091" s="14" t="str">
        <f>B2091&amp;"|"&amp;TEXT(E2091,"000")&amp;"|"&amp;TEXT(M2091,"0.0000")</f>
        <v>2018|055|0.8000</v>
      </c>
      <c r="AG2091" s="22" t="str">
        <f>IF(AND(B2091&gt;=2015,B2091&lt;=2024,C2091=19,G2091=41,I2091=2,K2091="A",L2091="RBUP",M2091&gt;=0.5,M2091&lt;=0.85),"IN","OUT")</f>
        <v>IN</v>
      </c>
    </row>
    <row r="2092" spans="1:33">
      <c r="A2092" s="14" t="s">
        <v>188</v>
      </c>
      <c r="B2092" s="16">
        <v>2018</v>
      </c>
      <c r="C2092" s="16">
        <v>19</v>
      </c>
      <c r="D2092" s="14" t="s">
        <v>80</v>
      </c>
      <c r="E2092" s="16">
        <v>55</v>
      </c>
      <c r="F2092" s="14" t="s">
        <v>113</v>
      </c>
      <c r="G2092" s="16">
        <v>41</v>
      </c>
      <c r="H2092" s="14" t="s">
        <v>186</v>
      </c>
      <c r="I2092" s="16">
        <v>2</v>
      </c>
      <c r="J2092" s="14" t="s">
        <v>83</v>
      </c>
      <c r="K2092" s="14" t="s">
        <v>84</v>
      </c>
      <c r="L2092" s="14" t="s">
        <v>85</v>
      </c>
      <c r="M2092" s="23">
        <v>0.85</v>
      </c>
      <c r="N2092" s="16">
        <v>468</v>
      </c>
      <c r="O2092" s="16">
        <v>408</v>
      </c>
      <c r="P2092" s="16">
        <v>23</v>
      </c>
      <c r="Q2092" s="16">
        <v>467</v>
      </c>
      <c r="R2092" s="16">
        <v>27</v>
      </c>
      <c r="S2092" s="14" t="s">
        <v>86</v>
      </c>
      <c r="T2092" s="16">
        <v>83297</v>
      </c>
      <c r="U2092" s="16">
        <v>0</v>
      </c>
      <c r="V2092" s="18">
        <v>55849790</v>
      </c>
      <c r="W2092" s="18">
        <v>2882445</v>
      </c>
      <c r="X2092" s="18">
        <v>1454529</v>
      </c>
      <c r="Y2092" s="18">
        <v>3086</v>
      </c>
      <c r="Z2092" s="18">
        <v>0</v>
      </c>
      <c r="AA2092" s="18">
        <v>0</v>
      </c>
      <c r="AB2092" s="18">
        <v>243111</v>
      </c>
      <c r="AC2092" s="23">
        <v>0.08</v>
      </c>
      <c r="AD2092" s="14" t="str">
        <f>IF(E2092=113,"Linn","Iowa ex-Linn")</f>
        <v>Iowa ex-Linn</v>
      </c>
      <c r="AE2092" s="23">
        <f>IFERROR(AB2092/W2092,"N/M")</f>
        <v>0.08434193887480941</v>
      </c>
      <c r="AF2092" s="14" t="str">
        <f>B2092&amp;"|"&amp;TEXT(E2092,"000")&amp;"|"&amp;TEXT(M2092,"0.0000")</f>
        <v>2018|055|0.8500</v>
      </c>
      <c r="AG2092" s="22" t="str">
        <f>IF(AND(B2092&gt;=2015,B2092&lt;=2024,C2092=19,G2092=41,I2092=2,K2092="A",L2092="RBUP",M2092&gt;=0.5,M2092&lt;=0.85),"IN","OUT")</f>
        <v>IN</v>
      </c>
    </row>
    <row r="2093" spans="1:33">
      <c r="A2093" s="14" t="s">
        <v>188</v>
      </c>
      <c r="B2093" s="16">
        <v>2018</v>
      </c>
      <c r="C2093" s="16">
        <v>19</v>
      </c>
      <c r="D2093" s="14" t="s">
        <v>80</v>
      </c>
      <c r="E2093" s="16">
        <v>57</v>
      </c>
      <c r="F2093" s="14" t="s">
        <v>114</v>
      </c>
      <c r="G2093" s="16">
        <v>41</v>
      </c>
      <c r="H2093" s="14" t="s">
        <v>186</v>
      </c>
      <c r="I2093" s="16">
        <v>2</v>
      </c>
      <c r="J2093" s="14" t="s">
        <v>83</v>
      </c>
      <c r="K2093" s="14" t="s">
        <v>84</v>
      </c>
      <c r="L2093" s="14" t="s">
        <v>85</v>
      </c>
      <c r="M2093" s="23">
        <v>0.5</v>
      </c>
      <c r="N2093" s="16">
        <v>1</v>
      </c>
      <c r="O2093" s="16">
        <v>1</v>
      </c>
      <c r="P2093" s="16">
        <v>0</v>
      </c>
      <c r="Q2093" s="16">
        <v>4</v>
      </c>
      <c r="R2093" s="16">
        <v>0</v>
      </c>
      <c r="S2093" s="14" t="s">
        <v>86</v>
      </c>
      <c r="T2093" s="16">
        <v>173</v>
      </c>
      <c r="U2093" s="16">
        <v>0</v>
      </c>
      <c r="V2093" s="18">
        <v>59145</v>
      </c>
      <c r="W2093" s="18">
        <v>2853</v>
      </c>
      <c r="X2093" s="18">
        <v>1912</v>
      </c>
      <c r="Y2093" s="18">
        <v>0</v>
      </c>
      <c r="Z2093" s="18">
        <v>0</v>
      </c>
      <c r="AA2093" s="18">
        <v>0</v>
      </c>
      <c r="AB2093" s="18">
        <v>0</v>
      </c>
      <c r="AC2093" s="23">
        <v>0</v>
      </c>
      <c r="AD2093" s="14" t="str">
        <f>IF(E2093=113,"Linn","Iowa ex-Linn")</f>
        <v>Iowa ex-Linn</v>
      </c>
      <c r="AE2093" s="23">
        <f>IFERROR(AB2093/W2093,"N/M")</f>
        <v>0.0</v>
      </c>
      <c r="AF2093" s="14" t="str">
        <f>B2093&amp;"|"&amp;TEXT(E2093,"000")&amp;"|"&amp;TEXT(M2093,"0.0000")</f>
        <v>2018|057|0.5000</v>
      </c>
      <c r="AG2093" s="22" t="str">
        <f>IF(AND(B2093&gt;=2015,B2093&lt;=2024,C2093=19,G2093=41,I2093=2,K2093="A",L2093="RBUP",M2093&gt;=0.5,M2093&lt;=0.85),"IN","OUT")</f>
        <v>IN</v>
      </c>
    </row>
    <row r="2094" spans="1:33">
      <c r="A2094" s="14" t="s">
        <v>188</v>
      </c>
      <c r="B2094" s="16">
        <v>2018</v>
      </c>
      <c r="C2094" s="16">
        <v>19</v>
      </c>
      <c r="D2094" s="14" t="s">
        <v>80</v>
      </c>
      <c r="E2094" s="16">
        <v>57</v>
      </c>
      <c r="F2094" s="14" t="s">
        <v>114</v>
      </c>
      <c r="G2094" s="16">
        <v>41</v>
      </c>
      <c r="H2094" s="14" t="s">
        <v>186</v>
      </c>
      <c r="I2094" s="16">
        <v>2</v>
      </c>
      <c r="J2094" s="14" t="s">
        <v>83</v>
      </c>
      <c r="K2094" s="14" t="s">
        <v>84</v>
      </c>
      <c r="L2094" s="14" t="s">
        <v>85</v>
      </c>
      <c r="M2094" s="23">
        <v>0.55</v>
      </c>
      <c r="N2094" s="16">
        <v>1</v>
      </c>
      <c r="O2094" s="16">
        <v>1</v>
      </c>
      <c r="P2094" s="16">
        <v>0</v>
      </c>
      <c r="Q2094" s="16">
        <v>1</v>
      </c>
      <c r="R2094" s="16">
        <v>0</v>
      </c>
      <c r="S2094" s="14" t="s">
        <v>86</v>
      </c>
      <c r="T2094" s="16">
        <v>199</v>
      </c>
      <c r="U2094" s="16">
        <v>0</v>
      </c>
      <c r="V2094" s="18">
        <v>84951</v>
      </c>
      <c r="W2094" s="18">
        <v>1484</v>
      </c>
      <c r="X2094" s="18">
        <v>950</v>
      </c>
      <c r="Y2094" s="18">
        <v>0</v>
      </c>
      <c r="Z2094" s="18">
        <v>0</v>
      </c>
      <c r="AA2094" s="18">
        <v>0</v>
      </c>
      <c r="AB2094" s="18">
        <v>0</v>
      </c>
      <c r="AC2094" s="23">
        <v>0</v>
      </c>
      <c r="AD2094" s="14" t="str">
        <f>IF(E2094=113,"Linn","Iowa ex-Linn")</f>
        <v>Iowa ex-Linn</v>
      </c>
      <c r="AE2094" s="23">
        <f>IFERROR(AB2094/W2094,"N/M")</f>
        <v>0.0</v>
      </c>
      <c r="AF2094" s="14" t="str">
        <f>B2094&amp;"|"&amp;TEXT(E2094,"000")&amp;"|"&amp;TEXT(M2094,"0.0000")</f>
        <v>2018|057|0.5500</v>
      </c>
      <c r="AG2094" s="22" t="str">
        <f>IF(AND(B2094&gt;=2015,B2094&lt;=2024,C2094=19,G2094=41,I2094=2,K2094="A",L2094="RBUP",M2094&gt;=0.5,M2094&lt;=0.85),"IN","OUT")</f>
        <v>IN</v>
      </c>
    </row>
    <row r="2095" spans="1:33">
      <c r="A2095" s="14" t="s">
        <v>188</v>
      </c>
      <c r="B2095" s="16">
        <v>2018</v>
      </c>
      <c r="C2095" s="16">
        <v>19</v>
      </c>
      <c r="D2095" s="14" t="s">
        <v>80</v>
      </c>
      <c r="E2095" s="16">
        <v>57</v>
      </c>
      <c r="F2095" s="14" t="s">
        <v>114</v>
      </c>
      <c r="G2095" s="16">
        <v>41</v>
      </c>
      <c r="H2095" s="14" t="s">
        <v>186</v>
      </c>
      <c r="I2095" s="16">
        <v>2</v>
      </c>
      <c r="J2095" s="14" t="s">
        <v>83</v>
      </c>
      <c r="K2095" s="14" t="s">
        <v>84</v>
      </c>
      <c r="L2095" s="14" t="s">
        <v>85</v>
      </c>
      <c r="M2095" s="23">
        <v>0.6</v>
      </c>
      <c r="N2095" s="16">
        <v>3</v>
      </c>
      <c r="O2095" s="16">
        <v>3</v>
      </c>
      <c r="P2095" s="16">
        <v>0</v>
      </c>
      <c r="Q2095" s="16">
        <v>3</v>
      </c>
      <c r="R2095" s="16">
        <v>0</v>
      </c>
      <c r="S2095" s="14" t="s">
        <v>86</v>
      </c>
      <c r="T2095" s="16">
        <v>102</v>
      </c>
      <c r="U2095" s="16">
        <v>0</v>
      </c>
      <c r="V2095" s="18">
        <v>43406</v>
      </c>
      <c r="W2095" s="18">
        <v>1054</v>
      </c>
      <c r="X2095" s="18">
        <v>675</v>
      </c>
      <c r="Y2095" s="18">
        <v>0</v>
      </c>
      <c r="Z2095" s="18">
        <v>0</v>
      </c>
      <c r="AA2095" s="18">
        <v>0</v>
      </c>
      <c r="AB2095" s="18">
        <v>0</v>
      </c>
      <c r="AC2095" s="23">
        <v>0</v>
      </c>
      <c r="AD2095" s="14" t="str">
        <f>IF(E2095=113,"Linn","Iowa ex-Linn")</f>
        <v>Iowa ex-Linn</v>
      </c>
      <c r="AE2095" s="23">
        <f>IFERROR(AB2095/W2095,"N/M")</f>
        <v>0.0</v>
      </c>
      <c r="AF2095" s="14" t="str">
        <f>B2095&amp;"|"&amp;TEXT(E2095,"000")&amp;"|"&amp;TEXT(M2095,"0.0000")</f>
        <v>2018|057|0.6000</v>
      </c>
      <c r="AG2095" s="22" t="str">
        <f>IF(AND(B2095&gt;=2015,B2095&lt;=2024,C2095=19,G2095=41,I2095=2,K2095="A",L2095="RBUP",M2095&gt;=0.5,M2095&lt;=0.85),"IN","OUT")</f>
        <v>IN</v>
      </c>
    </row>
    <row r="2096" spans="1:33">
      <c r="A2096" s="14" t="s">
        <v>188</v>
      </c>
      <c r="B2096" s="16">
        <v>2018</v>
      </c>
      <c r="C2096" s="16">
        <v>19</v>
      </c>
      <c r="D2096" s="14" t="s">
        <v>80</v>
      </c>
      <c r="E2096" s="16">
        <v>57</v>
      </c>
      <c r="F2096" s="14" t="s">
        <v>114</v>
      </c>
      <c r="G2096" s="16">
        <v>41</v>
      </c>
      <c r="H2096" s="14" t="s">
        <v>186</v>
      </c>
      <c r="I2096" s="16">
        <v>2</v>
      </c>
      <c r="J2096" s="14" t="s">
        <v>83</v>
      </c>
      <c r="K2096" s="14" t="s">
        <v>84</v>
      </c>
      <c r="L2096" s="14" t="s">
        <v>85</v>
      </c>
      <c r="M2096" s="23">
        <v>0.65</v>
      </c>
      <c r="N2096" s="16">
        <v>7</v>
      </c>
      <c r="O2096" s="16">
        <v>4</v>
      </c>
      <c r="P2096" s="16">
        <v>0</v>
      </c>
      <c r="Q2096" s="16">
        <v>8</v>
      </c>
      <c r="R2096" s="16">
        <v>0</v>
      </c>
      <c r="S2096" s="14" t="s">
        <v>86</v>
      </c>
      <c r="T2096" s="16">
        <v>373</v>
      </c>
      <c r="U2096" s="16">
        <v>0</v>
      </c>
      <c r="V2096" s="18">
        <v>176862</v>
      </c>
      <c r="W2096" s="18">
        <v>7015</v>
      </c>
      <c r="X2096" s="18">
        <v>4139</v>
      </c>
      <c r="Y2096" s="18">
        <v>0</v>
      </c>
      <c r="Z2096" s="18">
        <v>0</v>
      </c>
      <c r="AA2096" s="18">
        <v>0</v>
      </c>
      <c r="AB2096" s="18">
        <v>0</v>
      </c>
      <c r="AC2096" s="23">
        <v>0</v>
      </c>
      <c r="AD2096" s="14" t="str">
        <f>IF(E2096=113,"Linn","Iowa ex-Linn")</f>
        <v>Iowa ex-Linn</v>
      </c>
      <c r="AE2096" s="23">
        <f>IFERROR(AB2096/W2096,"N/M")</f>
        <v>0.0</v>
      </c>
      <c r="AF2096" s="14" t="str">
        <f>B2096&amp;"|"&amp;TEXT(E2096,"000")&amp;"|"&amp;TEXT(M2096,"0.0000")</f>
        <v>2018|057|0.6500</v>
      </c>
      <c r="AG2096" s="22" t="str">
        <f>IF(AND(B2096&gt;=2015,B2096&lt;=2024,C2096=19,G2096=41,I2096=2,K2096="A",L2096="RBUP",M2096&gt;=0.5,M2096&lt;=0.85),"IN","OUT")</f>
        <v>IN</v>
      </c>
    </row>
    <row r="2097" spans="1:33">
      <c r="A2097" s="14" t="s">
        <v>188</v>
      </c>
      <c r="B2097" s="16">
        <v>2018</v>
      </c>
      <c r="C2097" s="16">
        <v>19</v>
      </c>
      <c r="D2097" s="14" t="s">
        <v>80</v>
      </c>
      <c r="E2097" s="16">
        <v>57</v>
      </c>
      <c r="F2097" s="14" t="s">
        <v>114</v>
      </c>
      <c r="G2097" s="16">
        <v>41</v>
      </c>
      <c r="H2097" s="14" t="s">
        <v>186</v>
      </c>
      <c r="I2097" s="16">
        <v>2</v>
      </c>
      <c r="J2097" s="14" t="s">
        <v>83</v>
      </c>
      <c r="K2097" s="14" t="s">
        <v>84</v>
      </c>
      <c r="L2097" s="14" t="s">
        <v>85</v>
      </c>
      <c r="M2097" s="23">
        <v>0.7</v>
      </c>
      <c r="N2097" s="16">
        <v>52</v>
      </c>
      <c r="O2097" s="16">
        <v>40</v>
      </c>
      <c r="P2097" s="16">
        <v>2</v>
      </c>
      <c r="Q2097" s="16">
        <v>72</v>
      </c>
      <c r="R2097" s="16">
        <v>2</v>
      </c>
      <c r="S2097" s="14" t="s">
        <v>86</v>
      </c>
      <c r="T2097" s="16">
        <v>3371</v>
      </c>
      <c r="U2097" s="16">
        <v>0</v>
      </c>
      <c r="V2097" s="18">
        <v>1679617</v>
      </c>
      <c r="W2097" s="18">
        <v>79382</v>
      </c>
      <c r="X2097" s="18">
        <v>49239</v>
      </c>
      <c r="Y2097" s="18">
        <v>0</v>
      </c>
      <c r="Z2097" s="18">
        <v>0</v>
      </c>
      <c r="AA2097" s="18">
        <v>0</v>
      </c>
      <c r="AB2097" s="18">
        <v>638</v>
      </c>
      <c r="AC2097" s="23">
        <v>0.01</v>
      </c>
      <c r="AD2097" s="14" t="str">
        <f>IF(E2097=113,"Linn","Iowa ex-Linn")</f>
        <v>Iowa ex-Linn</v>
      </c>
      <c r="AE2097" s="23">
        <f>IFERROR(AB2097/W2097,"N/M")</f>
        <v>0.008037086493159658</v>
      </c>
      <c r="AF2097" s="14" t="str">
        <f>B2097&amp;"|"&amp;TEXT(E2097,"000")&amp;"|"&amp;TEXT(M2097,"0.0000")</f>
        <v>2018|057|0.7000</v>
      </c>
      <c r="AG2097" s="22" t="str">
        <f>IF(AND(B2097&gt;=2015,B2097&lt;=2024,C2097=19,G2097=41,I2097=2,K2097="A",L2097="RBUP",M2097&gt;=0.5,M2097&lt;=0.85),"IN","OUT")</f>
        <v>IN</v>
      </c>
    </row>
    <row r="2098" spans="1:33">
      <c r="A2098" s="14" t="s">
        <v>188</v>
      </c>
      <c r="B2098" s="16">
        <v>2018</v>
      </c>
      <c r="C2098" s="16">
        <v>19</v>
      </c>
      <c r="D2098" s="14" t="s">
        <v>80</v>
      </c>
      <c r="E2098" s="16">
        <v>57</v>
      </c>
      <c r="F2098" s="14" t="s">
        <v>114</v>
      </c>
      <c r="G2098" s="16">
        <v>41</v>
      </c>
      <c r="H2098" s="14" t="s">
        <v>186</v>
      </c>
      <c r="I2098" s="16">
        <v>2</v>
      </c>
      <c r="J2098" s="14" t="s">
        <v>83</v>
      </c>
      <c r="K2098" s="14" t="s">
        <v>84</v>
      </c>
      <c r="L2098" s="14" t="s">
        <v>85</v>
      </c>
      <c r="M2098" s="23">
        <v>0.75</v>
      </c>
      <c r="N2098" s="16">
        <v>163</v>
      </c>
      <c r="O2098" s="16">
        <v>133</v>
      </c>
      <c r="P2098" s="16">
        <v>8</v>
      </c>
      <c r="Q2098" s="16">
        <v>215</v>
      </c>
      <c r="R2098" s="16">
        <v>8</v>
      </c>
      <c r="S2098" s="14" t="s">
        <v>86</v>
      </c>
      <c r="T2098" s="16">
        <v>18845</v>
      </c>
      <c r="U2098" s="16">
        <v>0</v>
      </c>
      <c r="V2098" s="18">
        <v>10582109</v>
      </c>
      <c r="W2098" s="18">
        <v>563716</v>
      </c>
      <c r="X2098" s="18">
        <v>387667</v>
      </c>
      <c r="Y2098" s="18">
        <v>0</v>
      </c>
      <c r="Z2098" s="18">
        <v>0</v>
      </c>
      <c r="AA2098" s="18">
        <v>0</v>
      </c>
      <c r="AB2098" s="18">
        <v>28317</v>
      </c>
      <c r="AC2098" s="23">
        <v>0.05</v>
      </c>
      <c r="AD2098" s="14" t="str">
        <f>IF(E2098=113,"Linn","Iowa ex-Linn")</f>
        <v>Iowa ex-Linn</v>
      </c>
      <c r="AE2098" s="23">
        <f>IFERROR(AB2098/W2098,"N/M")</f>
        <v>0.050232741309453696</v>
      </c>
      <c r="AF2098" s="14" t="str">
        <f>B2098&amp;"|"&amp;TEXT(E2098,"000")&amp;"|"&amp;TEXT(M2098,"0.0000")</f>
        <v>2018|057|0.7500</v>
      </c>
      <c r="AG2098" s="22" t="str">
        <f>IF(AND(B2098&gt;=2015,B2098&lt;=2024,C2098=19,G2098=41,I2098=2,K2098="A",L2098="RBUP",M2098&gt;=0.5,M2098&lt;=0.85),"IN","OUT")</f>
        <v>IN</v>
      </c>
    </row>
    <row r="2099" spans="1:33">
      <c r="A2099" s="14" t="s">
        <v>188</v>
      </c>
      <c r="B2099" s="16">
        <v>2018</v>
      </c>
      <c r="C2099" s="16">
        <v>19</v>
      </c>
      <c r="D2099" s="14" t="s">
        <v>80</v>
      </c>
      <c r="E2099" s="16">
        <v>57</v>
      </c>
      <c r="F2099" s="14" t="s">
        <v>114</v>
      </c>
      <c r="G2099" s="16">
        <v>41</v>
      </c>
      <c r="H2099" s="14" t="s">
        <v>186</v>
      </c>
      <c r="I2099" s="16">
        <v>2</v>
      </c>
      <c r="J2099" s="14" t="s">
        <v>83</v>
      </c>
      <c r="K2099" s="14" t="s">
        <v>84</v>
      </c>
      <c r="L2099" s="14" t="s">
        <v>85</v>
      </c>
      <c r="M2099" s="23">
        <v>0.8</v>
      </c>
      <c r="N2099" s="16">
        <v>161</v>
      </c>
      <c r="O2099" s="16">
        <v>133</v>
      </c>
      <c r="P2099" s="16">
        <v>6</v>
      </c>
      <c r="Q2099" s="16">
        <v>178</v>
      </c>
      <c r="R2099" s="16">
        <v>8</v>
      </c>
      <c r="S2099" s="14" t="s">
        <v>86</v>
      </c>
      <c r="T2099" s="16">
        <v>24229</v>
      </c>
      <c r="U2099" s="16">
        <v>0</v>
      </c>
      <c r="V2099" s="18">
        <v>14853122</v>
      </c>
      <c r="W2099" s="18">
        <v>984241</v>
      </c>
      <c r="X2099" s="18">
        <v>622486</v>
      </c>
      <c r="Y2099" s="18">
        <v>0</v>
      </c>
      <c r="Z2099" s="18">
        <v>0</v>
      </c>
      <c r="AA2099" s="18">
        <v>0</v>
      </c>
      <c r="AB2099" s="18">
        <v>56602</v>
      </c>
      <c r="AC2099" s="23">
        <v>0.06</v>
      </c>
      <c r="AD2099" s="14" t="str">
        <f>IF(E2099=113,"Linn","Iowa ex-Linn")</f>
        <v>Iowa ex-Linn</v>
      </c>
      <c r="AE2099" s="23">
        <f>IFERROR(AB2099/W2099,"N/M")</f>
        <v>0.057508272872192887</v>
      </c>
      <c r="AF2099" s="14" t="str">
        <f>B2099&amp;"|"&amp;TEXT(E2099,"000")&amp;"|"&amp;TEXT(M2099,"0.0000")</f>
        <v>2018|057|0.8000</v>
      </c>
      <c r="AG2099" s="22" t="str">
        <f>IF(AND(B2099&gt;=2015,B2099&lt;=2024,C2099=19,G2099=41,I2099=2,K2099="A",L2099="RBUP",M2099&gt;=0.5,M2099&lt;=0.85),"IN","OUT")</f>
        <v>IN</v>
      </c>
    </row>
    <row r="2100" spans="1:33">
      <c r="A2100" s="14" t="s">
        <v>188</v>
      </c>
      <c r="B2100" s="16">
        <v>2018</v>
      </c>
      <c r="C2100" s="16">
        <v>19</v>
      </c>
      <c r="D2100" s="14" t="s">
        <v>80</v>
      </c>
      <c r="E2100" s="16">
        <v>57</v>
      </c>
      <c r="F2100" s="14" t="s">
        <v>114</v>
      </c>
      <c r="G2100" s="16">
        <v>41</v>
      </c>
      <c r="H2100" s="14" t="s">
        <v>186</v>
      </c>
      <c r="I2100" s="16">
        <v>2</v>
      </c>
      <c r="J2100" s="14" t="s">
        <v>83</v>
      </c>
      <c r="K2100" s="14" t="s">
        <v>84</v>
      </c>
      <c r="L2100" s="14" t="s">
        <v>85</v>
      </c>
      <c r="M2100" s="23">
        <v>0.85</v>
      </c>
      <c r="N2100" s="16">
        <v>61</v>
      </c>
      <c r="O2100" s="16">
        <v>45</v>
      </c>
      <c r="P2100" s="16">
        <v>11</v>
      </c>
      <c r="Q2100" s="16">
        <v>77</v>
      </c>
      <c r="R2100" s="16">
        <v>17</v>
      </c>
      <c r="S2100" s="14" t="s">
        <v>86</v>
      </c>
      <c r="T2100" s="16">
        <v>11260</v>
      </c>
      <c r="U2100" s="16">
        <v>0</v>
      </c>
      <c r="V2100" s="18">
        <v>7270914</v>
      </c>
      <c r="W2100" s="18">
        <v>607904</v>
      </c>
      <c r="X2100" s="18">
        <v>286043</v>
      </c>
      <c r="Y2100" s="18">
        <v>2010</v>
      </c>
      <c r="Z2100" s="18">
        <v>0</v>
      </c>
      <c r="AA2100" s="18">
        <v>0</v>
      </c>
      <c r="AB2100" s="18">
        <v>548021</v>
      </c>
      <c r="AC2100" s="23">
        <v>0.9</v>
      </c>
      <c r="AD2100" s="14" t="str">
        <f>IF(E2100=113,"Linn","Iowa ex-Linn")</f>
        <v>Iowa ex-Linn</v>
      </c>
      <c r="AE2100" s="23">
        <f>IFERROR(AB2100/W2100,"N/M")</f>
        <v>0.9014926698952466</v>
      </c>
      <c r="AF2100" s="14" t="str">
        <f>B2100&amp;"|"&amp;TEXT(E2100,"000")&amp;"|"&amp;TEXT(M2100,"0.0000")</f>
        <v>2018|057|0.8500</v>
      </c>
      <c r="AG2100" s="22" t="str">
        <f>IF(AND(B2100&gt;=2015,B2100&lt;=2024,C2100=19,G2100=41,I2100=2,K2100="A",L2100="RBUP",M2100&gt;=0.5,M2100&lt;=0.85),"IN","OUT")</f>
        <v>IN</v>
      </c>
    </row>
    <row r="2101" spans="1:33">
      <c r="A2101" s="14" t="s">
        <v>188</v>
      </c>
      <c r="B2101" s="16">
        <v>2018</v>
      </c>
      <c r="C2101" s="16">
        <v>19</v>
      </c>
      <c r="D2101" s="14" t="s">
        <v>80</v>
      </c>
      <c r="E2101" s="16">
        <v>59</v>
      </c>
      <c r="F2101" s="14" t="s">
        <v>115</v>
      </c>
      <c r="G2101" s="16">
        <v>41</v>
      </c>
      <c r="H2101" s="14" t="s">
        <v>186</v>
      </c>
      <c r="I2101" s="16">
        <v>2</v>
      </c>
      <c r="J2101" s="14" t="s">
        <v>83</v>
      </c>
      <c r="K2101" s="14" t="s">
        <v>84</v>
      </c>
      <c r="L2101" s="14" t="s">
        <v>85</v>
      </c>
      <c r="M2101" s="23">
        <v>0.6</v>
      </c>
      <c r="N2101" s="16">
        <v>1</v>
      </c>
      <c r="O2101" s="16">
        <v>1</v>
      </c>
      <c r="P2101" s="16">
        <v>0</v>
      </c>
      <c r="Q2101" s="16">
        <v>7</v>
      </c>
      <c r="R2101" s="16">
        <v>0</v>
      </c>
      <c r="S2101" s="14" t="s">
        <v>86</v>
      </c>
      <c r="T2101" s="16">
        <v>1039</v>
      </c>
      <c r="U2101" s="16">
        <v>0</v>
      </c>
      <c r="V2101" s="18">
        <v>469666</v>
      </c>
      <c r="W2101" s="18">
        <v>7695</v>
      </c>
      <c r="X2101" s="18">
        <v>4926</v>
      </c>
      <c r="Y2101" s="18">
        <v>0</v>
      </c>
      <c r="Z2101" s="18">
        <v>0</v>
      </c>
      <c r="AA2101" s="18">
        <v>0</v>
      </c>
      <c r="AB2101" s="18">
        <v>0</v>
      </c>
      <c r="AC2101" s="23">
        <v>0</v>
      </c>
      <c r="AD2101" s="14" t="str">
        <f>IF(E2101=113,"Linn","Iowa ex-Linn")</f>
        <v>Iowa ex-Linn</v>
      </c>
      <c r="AE2101" s="23">
        <f>IFERROR(AB2101/W2101,"N/M")</f>
        <v>0.0</v>
      </c>
      <c r="AF2101" s="14" t="str">
        <f>B2101&amp;"|"&amp;TEXT(E2101,"000")&amp;"|"&amp;TEXT(M2101,"0.0000")</f>
        <v>2018|059|0.6000</v>
      </c>
      <c r="AG2101" s="22" t="str">
        <f>IF(AND(B2101&gt;=2015,B2101&lt;=2024,C2101=19,G2101=41,I2101=2,K2101="A",L2101="RBUP",M2101&gt;=0.5,M2101&lt;=0.85),"IN","OUT")</f>
        <v>IN</v>
      </c>
    </row>
    <row r="2102" spans="1:33">
      <c r="A2102" s="14" t="s">
        <v>188</v>
      </c>
      <c r="B2102" s="16">
        <v>2018</v>
      </c>
      <c r="C2102" s="16">
        <v>19</v>
      </c>
      <c r="D2102" s="14" t="s">
        <v>80</v>
      </c>
      <c r="E2102" s="16">
        <v>59</v>
      </c>
      <c r="F2102" s="14" t="s">
        <v>115</v>
      </c>
      <c r="G2102" s="16">
        <v>41</v>
      </c>
      <c r="H2102" s="14" t="s">
        <v>186</v>
      </c>
      <c r="I2102" s="16">
        <v>2</v>
      </c>
      <c r="J2102" s="14" t="s">
        <v>83</v>
      </c>
      <c r="K2102" s="14" t="s">
        <v>84</v>
      </c>
      <c r="L2102" s="14" t="s">
        <v>85</v>
      </c>
      <c r="M2102" s="23">
        <v>0.65</v>
      </c>
      <c r="N2102" s="16">
        <v>6</v>
      </c>
      <c r="O2102" s="16">
        <v>3</v>
      </c>
      <c r="P2102" s="16">
        <v>0</v>
      </c>
      <c r="Q2102" s="16">
        <v>3</v>
      </c>
      <c r="R2102" s="16">
        <v>0</v>
      </c>
      <c r="S2102" s="14" t="s">
        <v>86</v>
      </c>
      <c r="T2102" s="16">
        <v>842</v>
      </c>
      <c r="U2102" s="16">
        <v>0</v>
      </c>
      <c r="V2102" s="18">
        <v>427181</v>
      </c>
      <c r="W2102" s="18">
        <v>6838</v>
      </c>
      <c r="X2102" s="18">
        <v>5131</v>
      </c>
      <c r="Y2102" s="18">
        <v>0</v>
      </c>
      <c r="Z2102" s="18">
        <v>0</v>
      </c>
      <c r="AA2102" s="18">
        <v>0</v>
      </c>
      <c r="AB2102" s="18">
        <v>0</v>
      </c>
      <c r="AC2102" s="23">
        <v>0</v>
      </c>
      <c r="AD2102" s="14" t="str">
        <f>IF(E2102=113,"Linn","Iowa ex-Linn")</f>
        <v>Iowa ex-Linn</v>
      </c>
      <c r="AE2102" s="23">
        <f>IFERROR(AB2102/W2102,"N/M")</f>
        <v>0.0</v>
      </c>
      <c r="AF2102" s="14" t="str">
        <f>B2102&amp;"|"&amp;TEXT(E2102,"000")&amp;"|"&amp;TEXT(M2102,"0.0000")</f>
        <v>2018|059|0.6500</v>
      </c>
      <c r="AG2102" s="22" t="str">
        <f>IF(AND(B2102&gt;=2015,B2102&lt;=2024,C2102=19,G2102=41,I2102=2,K2102="A",L2102="RBUP",M2102&gt;=0.5,M2102&lt;=0.85),"IN","OUT")</f>
        <v>IN</v>
      </c>
    </row>
    <row r="2103" spans="1:33">
      <c r="A2103" s="14" t="s">
        <v>188</v>
      </c>
      <c r="B2103" s="16">
        <v>2018</v>
      </c>
      <c r="C2103" s="16">
        <v>19</v>
      </c>
      <c r="D2103" s="14" t="s">
        <v>80</v>
      </c>
      <c r="E2103" s="16">
        <v>59</v>
      </c>
      <c r="F2103" s="14" t="s">
        <v>115</v>
      </c>
      <c r="G2103" s="16">
        <v>41</v>
      </c>
      <c r="H2103" s="14" t="s">
        <v>186</v>
      </c>
      <c r="I2103" s="16">
        <v>2</v>
      </c>
      <c r="J2103" s="14" t="s">
        <v>83</v>
      </c>
      <c r="K2103" s="14" t="s">
        <v>84</v>
      </c>
      <c r="L2103" s="14" t="s">
        <v>85</v>
      </c>
      <c r="M2103" s="23">
        <v>0.7</v>
      </c>
      <c r="N2103" s="16">
        <v>21</v>
      </c>
      <c r="O2103" s="16">
        <v>14</v>
      </c>
      <c r="P2103" s="16">
        <v>2</v>
      </c>
      <c r="Q2103" s="16">
        <v>15</v>
      </c>
      <c r="R2103" s="16">
        <v>2</v>
      </c>
      <c r="S2103" s="14" t="s">
        <v>86</v>
      </c>
      <c r="T2103" s="16">
        <v>1881</v>
      </c>
      <c r="U2103" s="16">
        <v>0</v>
      </c>
      <c r="V2103" s="18">
        <v>977476</v>
      </c>
      <c r="W2103" s="18">
        <v>21557</v>
      </c>
      <c r="X2103" s="18">
        <v>15056</v>
      </c>
      <c r="Y2103" s="18">
        <v>0</v>
      </c>
      <c r="Z2103" s="18">
        <v>0</v>
      </c>
      <c r="AA2103" s="18">
        <v>0</v>
      </c>
      <c r="AB2103" s="18">
        <v>24242</v>
      </c>
      <c r="AC2103" s="23">
        <v>1.12</v>
      </c>
      <c r="AD2103" s="14" t="str">
        <f>IF(E2103=113,"Linn","Iowa ex-Linn")</f>
        <v>Iowa ex-Linn</v>
      </c>
      <c r="AE2103" s="23">
        <f>IFERROR(AB2103/W2103,"N/M")</f>
        <v>1.1245535093009231</v>
      </c>
      <c r="AF2103" s="14" t="str">
        <f>B2103&amp;"|"&amp;TEXT(E2103,"000")&amp;"|"&amp;TEXT(M2103,"0.0000")</f>
        <v>2018|059|0.7000</v>
      </c>
      <c r="AG2103" s="22" t="str">
        <f>IF(AND(B2103&gt;=2015,B2103&lt;=2024,C2103=19,G2103=41,I2103=2,K2103="A",L2103="RBUP",M2103&gt;=0.5,M2103&lt;=0.85),"IN","OUT")</f>
        <v>IN</v>
      </c>
    </row>
    <row r="2104" spans="1:33">
      <c r="A2104" s="14" t="s">
        <v>188</v>
      </c>
      <c r="B2104" s="16">
        <v>2018</v>
      </c>
      <c r="C2104" s="16">
        <v>19</v>
      </c>
      <c r="D2104" s="14" t="s">
        <v>80</v>
      </c>
      <c r="E2104" s="16">
        <v>59</v>
      </c>
      <c r="F2104" s="14" t="s">
        <v>115</v>
      </c>
      <c r="G2104" s="16">
        <v>41</v>
      </c>
      <c r="H2104" s="14" t="s">
        <v>186</v>
      </c>
      <c r="I2104" s="16">
        <v>2</v>
      </c>
      <c r="J2104" s="14" t="s">
        <v>83</v>
      </c>
      <c r="K2104" s="14" t="s">
        <v>84</v>
      </c>
      <c r="L2104" s="14" t="s">
        <v>85</v>
      </c>
      <c r="M2104" s="23">
        <v>0.75</v>
      </c>
      <c r="N2104" s="16">
        <v>80</v>
      </c>
      <c r="O2104" s="16">
        <v>59</v>
      </c>
      <c r="P2104" s="16">
        <v>22</v>
      </c>
      <c r="Q2104" s="16">
        <v>81</v>
      </c>
      <c r="R2104" s="16">
        <v>22</v>
      </c>
      <c r="S2104" s="14" t="s">
        <v>86</v>
      </c>
      <c r="T2104" s="16">
        <v>9900</v>
      </c>
      <c r="U2104" s="16">
        <v>0</v>
      </c>
      <c r="V2104" s="18">
        <v>5712689</v>
      </c>
      <c r="W2104" s="18">
        <v>186257</v>
      </c>
      <c r="X2104" s="18">
        <v>123355</v>
      </c>
      <c r="Y2104" s="18">
        <v>0</v>
      </c>
      <c r="Z2104" s="18">
        <v>0</v>
      </c>
      <c r="AA2104" s="18">
        <v>0</v>
      </c>
      <c r="AB2104" s="18">
        <v>117661</v>
      </c>
      <c r="AC2104" s="23">
        <v>0.63</v>
      </c>
      <c r="AD2104" s="14" t="str">
        <f>IF(E2104=113,"Linn","Iowa ex-Linn")</f>
        <v>Iowa ex-Linn</v>
      </c>
      <c r="AE2104" s="23">
        <f>IFERROR(AB2104/W2104,"N/M")</f>
        <v>0.6317131705117123</v>
      </c>
      <c r="AF2104" s="14" t="str">
        <f>B2104&amp;"|"&amp;TEXT(E2104,"000")&amp;"|"&amp;TEXT(M2104,"0.0000")</f>
        <v>2018|059|0.7500</v>
      </c>
      <c r="AG2104" s="22" t="str">
        <f>IF(AND(B2104&gt;=2015,B2104&lt;=2024,C2104=19,G2104=41,I2104=2,K2104="A",L2104="RBUP",M2104&gt;=0.5,M2104&lt;=0.85),"IN","OUT")</f>
        <v>IN</v>
      </c>
    </row>
    <row r="2105" spans="1:33">
      <c r="A2105" s="14" t="s">
        <v>188</v>
      </c>
      <c r="B2105" s="16">
        <v>2018</v>
      </c>
      <c r="C2105" s="16">
        <v>19</v>
      </c>
      <c r="D2105" s="14" t="s">
        <v>80</v>
      </c>
      <c r="E2105" s="16">
        <v>59</v>
      </c>
      <c r="F2105" s="14" t="s">
        <v>115</v>
      </c>
      <c r="G2105" s="16">
        <v>41</v>
      </c>
      <c r="H2105" s="14" t="s">
        <v>186</v>
      </c>
      <c r="I2105" s="16">
        <v>2</v>
      </c>
      <c r="J2105" s="14" t="s">
        <v>83</v>
      </c>
      <c r="K2105" s="14" t="s">
        <v>84</v>
      </c>
      <c r="L2105" s="14" t="s">
        <v>85</v>
      </c>
      <c r="M2105" s="23">
        <v>0.8</v>
      </c>
      <c r="N2105" s="16">
        <v>231</v>
      </c>
      <c r="O2105" s="16">
        <v>171</v>
      </c>
      <c r="P2105" s="16">
        <v>103</v>
      </c>
      <c r="Q2105" s="16">
        <v>293</v>
      </c>
      <c r="R2105" s="16">
        <v>147</v>
      </c>
      <c r="S2105" s="14" t="s">
        <v>86</v>
      </c>
      <c r="T2105" s="16">
        <v>37038</v>
      </c>
      <c r="U2105" s="16">
        <v>0</v>
      </c>
      <c r="V2105" s="18">
        <v>22453320</v>
      </c>
      <c r="W2105" s="18">
        <v>1068570</v>
      </c>
      <c r="X2105" s="18">
        <v>599950</v>
      </c>
      <c r="Y2105" s="18">
        <v>0</v>
      </c>
      <c r="Z2105" s="18">
        <v>0</v>
      </c>
      <c r="AA2105" s="18">
        <v>0</v>
      </c>
      <c r="AB2105" s="18">
        <v>1379040</v>
      </c>
      <c r="AC2105" s="23">
        <v>1.29</v>
      </c>
      <c r="AD2105" s="14" t="str">
        <f>IF(E2105=113,"Linn","Iowa ex-Linn")</f>
        <v>Iowa ex-Linn</v>
      </c>
      <c r="AE2105" s="23">
        <f>IFERROR(AB2105/W2105,"N/M")</f>
        <v>1.290547179875909</v>
      </c>
      <c r="AF2105" s="14" t="str">
        <f>B2105&amp;"|"&amp;TEXT(E2105,"000")&amp;"|"&amp;TEXT(M2105,"0.0000")</f>
        <v>2018|059|0.8000</v>
      </c>
      <c r="AG2105" s="22" t="str">
        <f>IF(AND(B2105&gt;=2015,B2105&lt;=2024,C2105=19,G2105=41,I2105=2,K2105="A",L2105="RBUP",M2105&gt;=0.5,M2105&lt;=0.85),"IN","OUT")</f>
        <v>IN</v>
      </c>
    </row>
    <row r="2106" spans="1:33">
      <c r="A2106" s="14" t="s">
        <v>188</v>
      </c>
      <c r="B2106" s="16">
        <v>2018</v>
      </c>
      <c r="C2106" s="16">
        <v>19</v>
      </c>
      <c r="D2106" s="14" t="s">
        <v>80</v>
      </c>
      <c r="E2106" s="16">
        <v>59</v>
      </c>
      <c r="F2106" s="14" t="s">
        <v>115</v>
      </c>
      <c r="G2106" s="16">
        <v>41</v>
      </c>
      <c r="H2106" s="14" t="s">
        <v>186</v>
      </c>
      <c r="I2106" s="16">
        <v>2</v>
      </c>
      <c r="J2106" s="14" t="s">
        <v>83</v>
      </c>
      <c r="K2106" s="14" t="s">
        <v>84</v>
      </c>
      <c r="L2106" s="14" t="s">
        <v>85</v>
      </c>
      <c r="M2106" s="23">
        <v>0.85</v>
      </c>
      <c r="N2106" s="16">
        <v>208</v>
      </c>
      <c r="O2106" s="16">
        <v>161</v>
      </c>
      <c r="P2106" s="16">
        <v>133</v>
      </c>
      <c r="Q2106" s="16">
        <v>330</v>
      </c>
      <c r="R2106" s="16">
        <v>236</v>
      </c>
      <c r="S2106" s="14" t="s">
        <v>86</v>
      </c>
      <c r="T2106" s="16">
        <v>31839</v>
      </c>
      <c r="U2106" s="16">
        <v>0</v>
      </c>
      <c r="V2106" s="18">
        <v>20237303</v>
      </c>
      <c r="W2106" s="18">
        <v>1225229</v>
      </c>
      <c r="X2106" s="18">
        <v>521888</v>
      </c>
      <c r="Y2106" s="18">
        <v>0</v>
      </c>
      <c r="Z2106" s="18">
        <v>0</v>
      </c>
      <c r="AA2106" s="18">
        <v>0</v>
      </c>
      <c r="AB2106" s="18">
        <v>2303566</v>
      </c>
      <c r="AC2106" s="23">
        <v>1.88</v>
      </c>
      <c r="AD2106" s="14" t="str">
        <f>IF(E2106=113,"Linn","Iowa ex-Linn")</f>
        <v>Iowa ex-Linn</v>
      </c>
      <c r="AE2106" s="23">
        <f>IFERROR(AB2106/W2106,"N/M")</f>
        <v>1.880110575247566</v>
      </c>
      <c r="AF2106" s="14" t="str">
        <f>B2106&amp;"|"&amp;TEXT(E2106,"000")&amp;"|"&amp;TEXT(M2106,"0.0000")</f>
        <v>2018|059|0.8500</v>
      </c>
      <c r="AG2106" s="22" t="str">
        <f>IF(AND(B2106&gt;=2015,B2106&lt;=2024,C2106=19,G2106=41,I2106=2,K2106="A",L2106="RBUP",M2106&gt;=0.5,M2106&lt;=0.85),"IN","OUT")</f>
        <v>IN</v>
      </c>
    </row>
    <row r="2107" spans="1:33">
      <c r="A2107" s="14" t="s">
        <v>188</v>
      </c>
      <c r="B2107" s="16">
        <v>2018</v>
      </c>
      <c r="C2107" s="16">
        <v>19</v>
      </c>
      <c r="D2107" s="14" t="s">
        <v>80</v>
      </c>
      <c r="E2107" s="16">
        <v>61</v>
      </c>
      <c r="F2107" s="14" t="s">
        <v>116</v>
      </c>
      <c r="G2107" s="16">
        <v>41</v>
      </c>
      <c r="H2107" s="14" t="s">
        <v>186</v>
      </c>
      <c r="I2107" s="16">
        <v>2</v>
      </c>
      <c r="J2107" s="14" t="s">
        <v>83</v>
      </c>
      <c r="K2107" s="14" t="s">
        <v>84</v>
      </c>
      <c r="L2107" s="14" t="s">
        <v>85</v>
      </c>
      <c r="M2107" s="23">
        <v>0.5</v>
      </c>
      <c r="N2107" s="16">
        <v>1</v>
      </c>
      <c r="O2107" s="16">
        <v>1</v>
      </c>
      <c r="P2107" s="16">
        <v>0</v>
      </c>
      <c r="Q2107" s="16">
        <v>1</v>
      </c>
      <c r="R2107" s="16">
        <v>0</v>
      </c>
      <c r="S2107" s="14" t="s">
        <v>86</v>
      </c>
      <c r="T2107" s="16">
        <v>21</v>
      </c>
      <c r="U2107" s="16">
        <v>0</v>
      </c>
      <c r="V2107" s="18">
        <v>7331</v>
      </c>
      <c r="W2107" s="18">
        <v>63</v>
      </c>
      <c r="X2107" s="18">
        <v>42</v>
      </c>
      <c r="Y2107" s="18">
        <v>0</v>
      </c>
      <c r="Z2107" s="18">
        <v>0</v>
      </c>
      <c r="AA2107" s="18">
        <v>0</v>
      </c>
      <c r="AB2107" s="18">
        <v>0</v>
      </c>
      <c r="AC2107" s="23">
        <v>0</v>
      </c>
      <c r="AD2107" s="14" t="str">
        <f>IF(E2107=113,"Linn","Iowa ex-Linn")</f>
        <v>Iowa ex-Linn</v>
      </c>
      <c r="AE2107" s="23">
        <f>IFERROR(AB2107/W2107,"N/M")</f>
        <v>0.0</v>
      </c>
      <c r="AF2107" s="14" t="str">
        <f>B2107&amp;"|"&amp;TEXT(E2107,"000")&amp;"|"&amp;TEXT(M2107,"0.0000")</f>
        <v>2018|061|0.5000</v>
      </c>
      <c r="AG2107" s="22" t="str">
        <f>IF(AND(B2107&gt;=2015,B2107&lt;=2024,C2107=19,G2107=41,I2107=2,K2107="A",L2107="RBUP",M2107&gt;=0.5,M2107&lt;=0.85),"IN","OUT")</f>
        <v>IN</v>
      </c>
    </row>
    <row r="2108" spans="1:33">
      <c r="A2108" s="14" t="s">
        <v>188</v>
      </c>
      <c r="B2108" s="16">
        <v>2018</v>
      </c>
      <c r="C2108" s="16">
        <v>19</v>
      </c>
      <c r="D2108" s="14" t="s">
        <v>80</v>
      </c>
      <c r="E2108" s="16">
        <v>61</v>
      </c>
      <c r="F2108" s="14" t="s">
        <v>116</v>
      </c>
      <c r="G2108" s="16">
        <v>41</v>
      </c>
      <c r="H2108" s="14" t="s">
        <v>186</v>
      </c>
      <c r="I2108" s="16">
        <v>2</v>
      </c>
      <c r="J2108" s="14" t="s">
        <v>83</v>
      </c>
      <c r="K2108" s="14" t="s">
        <v>84</v>
      </c>
      <c r="L2108" s="14" t="s">
        <v>85</v>
      </c>
      <c r="M2108" s="23">
        <v>0.55</v>
      </c>
      <c r="N2108" s="16">
        <v>1</v>
      </c>
      <c r="O2108" s="16">
        <v>1</v>
      </c>
      <c r="P2108" s="16">
        <v>0</v>
      </c>
      <c r="Q2108" s="16">
        <v>1</v>
      </c>
      <c r="R2108" s="16">
        <v>0</v>
      </c>
      <c r="S2108" s="14" t="s">
        <v>86</v>
      </c>
      <c r="T2108" s="16">
        <v>280</v>
      </c>
      <c r="U2108" s="16">
        <v>0</v>
      </c>
      <c r="V2108" s="18">
        <v>125452</v>
      </c>
      <c r="W2108" s="18">
        <v>1107</v>
      </c>
      <c r="X2108" s="18">
        <v>886</v>
      </c>
      <c r="Y2108" s="18">
        <v>0</v>
      </c>
      <c r="Z2108" s="18">
        <v>0</v>
      </c>
      <c r="AA2108" s="18">
        <v>0</v>
      </c>
      <c r="AB2108" s="18">
        <v>0</v>
      </c>
      <c r="AC2108" s="23">
        <v>0</v>
      </c>
      <c r="AD2108" s="14" t="str">
        <f>IF(E2108=113,"Linn","Iowa ex-Linn")</f>
        <v>Iowa ex-Linn</v>
      </c>
      <c r="AE2108" s="23">
        <f>IFERROR(AB2108/W2108,"N/M")</f>
        <v>0.0</v>
      </c>
      <c r="AF2108" s="14" t="str">
        <f>B2108&amp;"|"&amp;TEXT(E2108,"000")&amp;"|"&amp;TEXT(M2108,"0.0000")</f>
        <v>2018|061|0.5500</v>
      </c>
      <c r="AG2108" s="22" t="str">
        <f>IF(AND(B2108&gt;=2015,B2108&lt;=2024,C2108=19,G2108=41,I2108=2,K2108="A",L2108="RBUP",M2108&gt;=0.5,M2108&lt;=0.85),"IN","OUT")</f>
        <v>IN</v>
      </c>
    </row>
    <row r="2109" spans="1:33">
      <c r="A2109" s="14" t="s">
        <v>188</v>
      </c>
      <c r="B2109" s="16">
        <v>2018</v>
      </c>
      <c r="C2109" s="16">
        <v>19</v>
      </c>
      <c r="D2109" s="14" t="s">
        <v>80</v>
      </c>
      <c r="E2109" s="16">
        <v>61</v>
      </c>
      <c r="F2109" s="14" t="s">
        <v>116</v>
      </c>
      <c r="G2109" s="16">
        <v>41</v>
      </c>
      <c r="H2109" s="14" t="s">
        <v>186</v>
      </c>
      <c r="I2109" s="16">
        <v>2</v>
      </c>
      <c r="J2109" s="14" t="s">
        <v>83</v>
      </c>
      <c r="K2109" s="14" t="s">
        <v>84</v>
      </c>
      <c r="L2109" s="14" t="s">
        <v>85</v>
      </c>
      <c r="M2109" s="23">
        <v>0.6</v>
      </c>
      <c r="N2109" s="16">
        <v>1</v>
      </c>
      <c r="O2109" s="16">
        <v>1</v>
      </c>
      <c r="P2109" s="16">
        <v>0</v>
      </c>
      <c r="Q2109" s="16">
        <v>1</v>
      </c>
      <c r="R2109" s="16">
        <v>0</v>
      </c>
      <c r="S2109" s="14" t="s">
        <v>86</v>
      </c>
      <c r="T2109" s="16">
        <v>207</v>
      </c>
      <c r="U2109" s="16">
        <v>0</v>
      </c>
      <c r="V2109" s="18">
        <v>85905</v>
      </c>
      <c r="W2109" s="18">
        <v>1128</v>
      </c>
      <c r="X2109" s="18">
        <v>902</v>
      </c>
      <c r="Y2109" s="18">
        <v>0</v>
      </c>
      <c r="Z2109" s="18">
        <v>0</v>
      </c>
      <c r="AA2109" s="18">
        <v>0</v>
      </c>
      <c r="AB2109" s="18">
        <v>0</v>
      </c>
      <c r="AC2109" s="23">
        <v>0</v>
      </c>
      <c r="AD2109" s="14" t="str">
        <f>IF(E2109=113,"Linn","Iowa ex-Linn")</f>
        <v>Iowa ex-Linn</v>
      </c>
      <c r="AE2109" s="23">
        <f>IFERROR(AB2109/W2109,"N/M")</f>
        <v>0.0</v>
      </c>
      <c r="AF2109" s="14" t="str">
        <f>B2109&amp;"|"&amp;TEXT(E2109,"000")&amp;"|"&amp;TEXT(M2109,"0.0000")</f>
        <v>2018|061|0.6000</v>
      </c>
      <c r="AG2109" s="22" t="str">
        <f>IF(AND(B2109&gt;=2015,B2109&lt;=2024,C2109=19,G2109=41,I2109=2,K2109="A",L2109="RBUP",M2109&gt;=0.5,M2109&lt;=0.85),"IN","OUT")</f>
        <v>IN</v>
      </c>
    </row>
    <row r="2110" spans="1:33">
      <c r="A2110" s="14" t="s">
        <v>188</v>
      </c>
      <c r="B2110" s="16">
        <v>2018</v>
      </c>
      <c r="C2110" s="16">
        <v>19</v>
      </c>
      <c r="D2110" s="14" t="s">
        <v>80</v>
      </c>
      <c r="E2110" s="16">
        <v>61</v>
      </c>
      <c r="F2110" s="14" t="s">
        <v>116</v>
      </c>
      <c r="G2110" s="16">
        <v>41</v>
      </c>
      <c r="H2110" s="14" t="s">
        <v>186</v>
      </c>
      <c r="I2110" s="16">
        <v>2</v>
      </c>
      <c r="J2110" s="14" t="s">
        <v>83</v>
      </c>
      <c r="K2110" s="14" t="s">
        <v>84</v>
      </c>
      <c r="L2110" s="14" t="s">
        <v>85</v>
      </c>
      <c r="M2110" s="23">
        <v>0.65</v>
      </c>
      <c r="N2110" s="16">
        <v>7</v>
      </c>
      <c r="O2110" s="16">
        <v>6</v>
      </c>
      <c r="P2110" s="16">
        <v>0</v>
      </c>
      <c r="Q2110" s="16">
        <v>6</v>
      </c>
      <c r="R2110" s="16">
        <v>0</v>
      </c>
      <c r="S2110" s="14" t="s">
        <v>86</v>
      </c>
      <c r="T2110" s="16">
        <v>473</v>
      </c>
      <c r="U2110" s="16">
        <v>0</v>
      </c>
      <c r="V2110" s="18">
        <v>242109</v>
      </c>
      <c r="W2110" s="18">
        <v>4118</v>
      </c>
      <c r="X2110" s="18">
        <v>2899</v>
      </c>
      <c r="Y2110" s="18">
        <v>0</v>
      </c>
      <c r="Z2110" s="18">
        <v>0</v>
      </c>
      <c r="AA2110" s="18">
        <v>0</v>
      </c>
      <c r="AB2110" s="18">
        <v>0</v>
      </c>
      <c r="AC2110" s="23">
        <v>0</v>
      </c>
      <c r="AD2110" s="14" t="str">
        <f>IF(E2110=113,"Linn","Iowa ex-Linn")</f>
        <v>Iowa ex-Linn</v>
      </c>
      <c r="AE2110" s="23">
        <f>IFERROR(AB2110/W2110,"N/M")</f>
        <v>0.0</v>
      </c>
      <c r="AF2110" s="14" t="str">
        <f>B2110&amp;"|"&amp;TEXT(E2110,"000")&amp;"|"&amp;TEXT(M2110,"0.0000")</f>
        <v>2018|061|0.6500</v>
      </c>
      <c r="AG2110" s="22" t="str">
        <f>IF(AND(B2110&gt;=2015,B2110&lt;=2024,C2110=19,G2110=41,I2110=2,K2110="A",L2110="RBUP",M2110&gt;=0.5,M2110&lt;=0.85),"IN","OUT")</f>
        <v>IN</v>
      </c>
    </row>
    <row r="2111" spans="1:33">
      <c r="A2111" s="14" t="s">
        <v>188</v>
      </c>
      <c r="B2111" s="16">
        <v>2018</v>
      </c>
      <c r="C2111" s="16">
        <v>19</v>
      </c>
      <c r="D2111" s="14" t="s">
        <v>80</v>
      </c>
      <c r="E2111" s="16">
        <v>61</v>
      </c>
      <c r="F2111" s="14" t="s">
        <v>116</v>
      </c>
      <c r="G2111" s="16">
        <v>41</v>
      </c>
      <c r="H2111" s="14" t="s">
        <v>186</v>
      </c>
      <c r="I2111" s="16">
        <v>2</v>
      </c>
      <c r="J2111" s="14" t="s">
        <v>83</v>
      </c>
      <c r="K2111" s="14" t="s">
        <v>84</v>
      </c>
      <c r="L2111" s="14" t="s">
        <v>85</v>
      </c>
      <c r="M2111" s="23">
        <v>0.7</v>
      </c>
      <c r="N2111" s="16">
        <v>26</v>
      </c>
      <c r="O2111" s="16">
        <v>26</v>
      </c>
      <c r="P2111" s="16">
        <v>2</v>
      </c>
      <c r="Q2111" s="16">
        <v>26</v>
      </c>
      <c r="R2111" s="16">
        <v>2</v>
      </c>
      <c r="S2111" s="14" t="s">
        <v>86</v>
      </c>
      <c r="T2111" s="16">
        <v>2453</v>
      </c>
      <c r="U2111" s="16">
        <v>0</v>
      </c>
      <c r="V2111" s="18">
        <v>1271901</v>
      </c>
      <c r="W2111" s="18">
        <v>26672</v>
      </c>
      <c r="X2111" s="18">
        <v>19642</v>
      </c>
      <c r="Y2111" s="18">
        <v>0</v>
      </c>
      <c r="Z2111" s="18">
        <v>0</v>
      </c>
      <c r="AA2111" s="18">
        <v>0</v>
      </c>
      <c r="AB2111" s="18">
        <v>190</v>
      </c>
      <c r="AC2111" s="23">
        <v>0.01</v>
      </c>
      <c r="AD2111" s="14" t="str">
        <f>IF(E2111=113,"Linn","Iowa ex-Linn")</f>
        <v>Iowa ex-Linn</v>
      </c>
      <c r="AE2111" s="23">
        <f>IFERROR(AB2111/W2111,"N/M")</f>
        <v>0.007123575284943011</v>
      </c>
      <c r="AF2111" s="14" t="str">
        <f>B2111&amp;"|"&amp;TEXT(E2111,"000")&amp;"|"&amp;TEXT(M2111,"0.0000")</f>
        <v>2018|061|0.7000</v>
      </c>
      <c r="AG2111" s="22" t="str">
        <f>IF(AND(B2111&gt;=2015,B2111&lt;=2024,C2111=19,G2111=41,I2111=2,K2111="A",L2111="RBUP",M2111&gt;=0.5,M2111&lt;=0.85),"IN","OUT")</f>
        <v>IN</v>
      </c>
    </row>
    <row r="2112" spans="1:33">
      <c r="A2112" s="14" t="s">
        <v>188</v>
      </c>
      <c r="B2112" s="16">
        <v>2018</v>
      </c>
      <c r="C2112" s="16">
        <v>19</v>
      </c>
      <c r="D2112" s="14" t="s">
        <v>80</v>
      </c>
      <c r="E2112" s="16">
        <v>61</v>
      </c>
      <c r="F2112" s="14" t="s">
        <v>116</v>
      </c>
      <c r="G2112" s="16">
        <v>41</v>
      </c>
      <c r="H2112" s="14" t="s">
        <v>186</v>
      </c>
      <c r="I2112" s="16">
        <v>2</v>
      </c>
      <c r="J2112" s="14" t="s">
        <v>83</v>
      </c>
      <c r="K2112" s="14" t="s">
        <v>84</v>
      </c>
      <c r="L2112" s="14" t="s">
        <v>85</v>
      </c>
      <c r="M2112" s="23">
        <v>0.75</v>
      </c>
      <c r="N2112" s="16">
        <v>118</v>
      </c>
      <c r="O2112" s="16">
        <v>110</v>
      </c>
      <c r="P2112" s="16">
        <v>6</v>
      </c>
      <c r="Q2112" s="16">
        <v>114</v>
      </c>
      <c r="R2112" s="16">
        <v>8</v>
      </c>
      <c r="S2112" s="14" t="s">
        <v>86</v>
      </c>
      <c r="T2112" s="16">
        <v>14222</v>
      </c>
      <c r="U2112" s="16">
        <v>0</v>
      </c>
      <c r="V2112" s="18">
        <v>8433684</v>
      </c>
      <c r="W2112" s="18">
        <v>251235</v>
      </c>
      <c r="X2112" s="18">
        <v>175004</v>
      </c>
      <c r="Y2112" s="18">
        <v>1901</v>
      </c>
      <c r="Z2112" s="18">
        <v>0</v>
      </c>
      <c r="AA2112" s="18">
        <v>0</v>
      </c>
      <c r="AB2112" s="18">
        <v>37106</v>
      </c>
      <c r="AC2112" s="23">
        <v>0.15</v>
      </c>
      <c r="AD2112" s="14" t="str">
        <f>IF(E2112=113,"Linn","Iowa ex-Linn")</f>
        <v>Iowa ex-Linn</v>
      </c>
      <c r="AE2112" s="23">
        <f>IFERROR(AB2112/W2112,"N/M")</f>
        <v>0.14769438971480883</v>
      </c>
      <c r="AF2112" s="14" t="str">
        <f>B2112&amp;"|"&amp;TEXT(E2112,"000")&amp;"|"&amp;TEXT(M2112,"0.0000")</f>
        <v>2018|061|0.7500</v>
      </c>
      <c r="AG2112" s="22" t="str">
        <f>IF(AND(B2112&gt;=2015,B2112&lt;=2024,C2112=19,G2112=41,I2112=2,K2112="A",L2112="RBUP",M2112&gt;=0.5,M2112&lt;=0.85),"IN","OUT")</f>
        <v>IN</v>
      </c>
    </row>
    <row r="2113" spans="1:33">
      <c r="A2113" s="14" t="s">
        <v>188</v>
      </c>
      <c r="B2113" s="16">
        <v>2018</v>
      </c>
      <c r="C2113" s="16">
        <v>19</v>
      </c>
      <c r="D2113" s="14" t="s">
        <v>80</v>
      </c>
      <c r="E2113" s="16">
        <v>61</v>
      </c>
      <c r="F2113" s="14" t="s">
        <v>116</v>
      </c>
      <c r="G2113" s="16">
        <v>41</v>
      </c>
      <c r="H2113" s="14" t="s">
        <v>186</v>
      </c>
      <c r="I2113" s="16">
        <v>2</v>
      </c>
      <c r="J2113" s="14" t="s">
        <v>83</v>
      </c>
      <c r="K2113" s="14" t="s">
        <v>84</v>
      </c>
      <c r="L2113" s="14" t="s">
        <v>85</v>
      </c>
      <c r="M2113" s="23">
        <v>0.8</v>
      </c>
      <c r="N2113" s="16">
        <v>486</v>
      </c>
      <c r="O2113" s="16">
        <v>453</v>
      </c>
      <c r="P2113" s="16">
        <v>20</v>
      </c>
      <c r="Q2113" s="16">
        <v>466</v>
      </c>
      <c r="R2113" s="16">
        <v>20</v>
      </c>
      <c r="S2113" s="14" t="s">
        <v>86</v>
      </c>
      <c r="T2113" s="16">
        <v>69641</v>
      </c>
      <c r="U2113" s="16">
        <v>0</v>
      </c>
      <c r="V2113" s="18">
        <v>44413431</v>
      </c>
      <c r="W2113" s="18">
        <v>1735209</v>
      </c>
      <c r="X2113" s="18">
        <v>1139309</v>
      </c>
      <c r="Y2113" s="18">
        <v>3205</v>
      </c>
      <c r="Z2113" s="18">
        <v>0</v>
      </c>
      <c r="AA2113" s="18">
        <v>0</v>
      </c>
      <c r="AB2113" s="18">
        <v>153222</v>
      </c>
      <c r="AC2113" s="23">
        <v>0.09</v>
      </c>
      <c r="AD2113" s="14" t="str">
        <f>IF(E2113=113,"Linn","Iowa ex-Linn")</f>
        <v>Iowa ex-Linn</v>
      </c>
      <c r="AE2113" s="23">
        <f>IFERROR(AB2113/W2113,"N/M")</f>
        <v>0.08830175500472853</v>
      </c>
      <c r="AF2113" s="14" t="str">
        <f>B2113&amp;"|"&amp;TEXT(E2113,"000")&amp;"|"&amp;TEXT(M2113,"0.0000")</f>
        <v>2018|061|0.8000</v>
      </c>
      <c r="AG2113" s="22" t="str">
        <f>IF(AND(B2113&gt;=2015,B2113&lt;=2024,C2113=19,G2113=41,I2113=2,K2113="A",L2113="RBUP",M2113&gt;=0.5,M2113&lt;=0.85),"IN","OUT")</f>
        <v>IN</v>
      </c>
    </row>
    <row r="2114" spans="1:33">
      <c r="A2114" s="14" t="s">
        <v>188</v>
      </c>
      <c r="B2114" s="16">
        <v>2018</v>
      </c>
      <c r="C2114" s="16">
        <v>19</v>
      </c>
      <c r="D2114" s="14" t="s">
        <v>80</v>
      </c>
      <c r="E2114" s="16">
        <v>61</v>
      </c>
      <c r="F2114" s="14" t="s">
        <v>116</v>
      </c>
      <c r="G2114" s="16">
        <v>41</v>
      </c>
      <c r="H2114" s="14" t="s">
        <v>186</v>
      </c>
      <c r="I2114" s="16">
        <v>2</v>
      </c>
      <c r="J2114" s="14" t="s">
        <v>83</v>
      </c>
      <c r="K2114" s="14" t="s">
        <v>84</v>
      </c>
      <c r="L2114" s="14" t="s">
        <v>85</v>
      </c>
      <c r="M2114" s="23">
        <v>0.85</v>
      </c>
      <c r="N2114" s="16">
        <v>313</v>
      </c>
      <c r="O2114" s="16">
        <v>279</v>
      </c>
      <c r="P2114" s="16">
        <v>39</v>
      </c>
      <c r="Q2114" s="16">
        <v>315</v>
      </c>
      <c r="R2114" s="16">
        <v>41</v>
      </c>
      <c r="S2114" s="14" t="s">
        <v>86</v>
      </c>
      <c r="T2114" s="16">
        <v>48213</v>
      </c>
      <c r="U2114" s="16">
        <v>0</v>
      </c>
      <c r="V2114" s="18">
        <v>32453091</v>
      </c>
      <c r="W2114" s="18">
        <v>1673053</v>
      </c>
      <c r="X2114" s="18">
        <v>854840</v>
      </c>
      <c r="Y2114" s="18">
        <v>1556</v>
      </c>
      <c r="Z2114" s="18">
        <v>0</v>
      </c>
      <c r="AA2114" s="18">
        <v>0</v>
      </c>
      <c r="AB2114" s="18">
        <v>708116</v>
      </c>
      <c r="AC2114" s="23">
        <v>0.42</v>
      </c>
      <c r="AD2114" s="14" t="str">
        <f>IF(E2114=113,"Linn","Iowa ex-Linn")</f>
        <v>Iowa ex-Linn</v>
      </c>
      <c r="AE2114" s="23">
        <f>IFERROR(AB2114/W2114,"N/M")</f>
        <v>0.42324779908347193</v>
      </c>
      <c r="AF2114" s="14" t="str">
        <f>B2114&amp;"|"&amp;TEXT(E2114,"000")&amp;"|"&amp;TEXT(M2114,"0.0000")</f>
        <v>2018|061|0.8500</v>
      </c>
      <c r="AG2114" s="22" t="str">
        <f>IF(AND(B2114&gt;=2015,B2114&lt;=2024,C2114=19,G2114=41,I2114=2,K2114="A",L2114="RBUP",M2114&gt;=0.5,M2114&lt;=0.85),"IN","OUT")</f>
        <v>IN</v>
      </c>
    </row>
    <row r="2115" spans="1:33">
      <c r="A2115" s="14" t="s">
        <v>188</v>
      </c>
      <c r="B2115" s="16">
        <v>2018</v>
      </c>
      <c r="C2115" s="16">
        <v>19</v>
      </c>
      <c r="D2115" s="14" t="s">
        <v>80</v>
      </c>
      <c r="E2115" s="16">
        <v>63</v>
      </c>
      <c r="F2115" s="14" t="s">
        <v>117</v>
      </c>
      <c r="G2115" s="16">
        <v>41</v>
      </c>
      <c r="H2115" s="14" t="s">
        <v>186</v>
      </c>
      <c r="I2115" s="16">
        <v>2</v>
      </c>
      <c r="J2115" s="14" t="s">
        <v>83</v>
      </c>
      <c r="K2115" s="14" t="s">
        <v>84</v>
      </c>
      <c r="L2115" s="14" t="s">
        <v>85</v>
      </c>
      <c r="M2115" s="23">
        <v>0.55</v>
      </c>
      <c r="N2115" s="16">
        <v>1</v>
      </c>
      <c r="O2115" s="16">
        <v>1</v>
      </c>
      <c r="P2115" s="16">
        <v>1</v>
      </c>
      <c r="Q2115" s="16">
        <v>18</v>
      </c>
      <c r="R2115" s="16">
        <v>2</v>
      </c>
      <c r="S2115" s="14" t="s">
        <v>86</v>
      </c>
      <c r="T2115" s="16">
        <v>3029</v>
      </c>
      <c r="U2115" s="16">
        <v>0</v>
      </c>
      <c r="V2115" s="18">
        <v>1279361</v>
      </c>
      <c r="W2115" s="18">
        <v>10885</v>
      </c>
      <c r="X2115" s="18">
        <v>6968</v>
      </c>
      <c r="Y2115" s="18">
        <v>0</v>
      </c>
      <c r="Z2115" s="18">
        <v>0</v>
      </c>
      <c r="AA2115" s="18">
        <v>0</v>
      </c>
      <c r="AB2115" s="18">
        <v>20618</v>
      </c>
      <c r="AC2115" s="23">
        <v>1.89</v>
      </c>
      <c r="AD2115" s="14" t="str">
        <f>IF(E2115=113,"Linn","Iowa ex-Linn")</f>
        <v>Iowa ex-Linn</v>
      </c>
      <c r="AE2115" s="23">
        <f>IFERROR(AB2115/W2115,"N/M")</f>
        <v>1.894166283876895</v>
      </c>
      <c r="AF2115" s="14" t="str">
        <f>B2115&amp;"|"&amp;TEXT(E2115,"000")&amp;"|"&amp;TEXT(M2115,"0.0000")</f>
        <v>2018|063|0.5500</v>
      </c>
      <c r="AG2115" s="22" t="str">
        <f>IF(AND(B2115&gt;=2015,B2115&lt;=2024,C2115=19,G2115=41,I2115=2,K2115="A",L2115="RBUP",M2115&gt;=0.5,M2115&lt;=0.85),"IN","OUT")</f>
        <v>IN</v>
      </c>
    </row>
    <row r="2116" spans="1:33">
      <c r="A2116" s="14" t="s">
        <v>188</v>
      </c>
      <c r="B2116" s="16">
        <v>2018</v>
      </c>
      <c r="C2116" s="16">
        <v>19</v>
      </c>
      <c r="D2116" s="14" t="s">
        <v>80</v>
      </c>
      <c r="E2116" s="16">
        <v>63</v>
      </c>
      <c r="F2116" s="14" t="s">
        <v>117</v>
      </c>
      <c r="G2116" s="16">
        <v>41</v>
      </c>
      <c r="H2116" s="14" t="s">
        <v>186</v>
      </c>
      <c r="I2116" s="16">
        <v>2</v>
      </c>
      <c r="J2116" s="14" t="s">
        <v>83</v>
      </c>
      <c r="K2116" s="14" t="s">
        <v>84</v>
      </c>
      <c r="L2116" s="14" t="s">
        <v>85</v>
      </c>
      <c r="M2116" s="23">
        <v>0.65</v>
      </c>
      <c r="N2116" s="16">
        <v>5</v>
      </c>
      <c r="O2116" s="16">
        <v>4</v>
      </c>
      <c r="P2116" s="16">
        <v>0</v>
      </c>
      <c r="Q2116" s="16">
        <v>4</v>
      </c>
      <c r="R2116" s="16">
        <v>0</v>
      </c>
      <c r="S2116" s="14" t="s">
        <v>86</v>
      </c>
      <c r="T2116" s="16">
        <v>258</v>
      </c>
      <c r="U2116" s="16">
        <v>0</v>
      </c>
      <c r="V2116" s="18">
        <v>115821</v>
      </c>
      <c r="W2116" s="18">
        <v>1608</v>
      </c>
      <c r="X2116" s="18">
        <v>949</v>
      </c>
      <c r="Y2116" s="18">
        <v>0</v>
      </c>
      <c r="Z2116" s="18">
        <v>0</v>
      </c>
      <c r="AA2116" s="18">
        <v>0</v>
      </c>
      <c r="AB2116" s="18">
        <v>0</v>
      </c>
      <c r="AC2116" s="23">
        <v>0</v>
      </c>
      <c r="AD2116" s="14" t="str">
        <f>IF(E2116=113,"Linn","Iowa ex-Linn")</f>
        <v>Iowa ex-Linn</v>
      </c>
      <c r="AE2116" s="23">
        <f>IFERROR(AB2116/W2116,"N/M")</f>
        <v>0.0</v>
      </c>
      <c r="AF2116" s="14" t="str">
        <f>B2116&amp;"|"&amp;TEXT(E2116,"000")&amp;"|"&amp;TEXT(M2116,"0.0000")</f>
        <v>2018|063|0.6500</v>
      </c>
      <c r="AG2116" s="22" t="str">
        <f>IF(AND(B2116&gt;=2015,B2116&lt;=2024,C2116=19,G2116=41,I2116=2,K2116="A",L2116="RBUP",M2116&gt;=0.5,M2116&lt;=0.85),"IN","OUT")</f>
        <v>IN</v>
      </c>
    </row>
    <row r="2117" spans="1:33">
      <c r="A2117" s="14" t="s">
        <v>188</v>
      </c>
      <c r="B2117" s="16">
        <v>2018</v>
      </c>
      <c r="C2117" s="16">
        <v>19</v>
      </c>
      <c r="D2117" s="14" t="s">
        <v>80</v>
      </c>
      <c r="E2117" s="16">
        <v>63</v>
      </c>
      <c r="F2117" s="14" t="s">
        <v>117</v>
      </c>
      <c r="G2117" s="16">
        <v>41</v>
      </c>
      <c r="H2117" s="14" t="s">
        <v>186</v>
      </c>
      <c r="I2117" s="16">
        <v>2</v>
      </c>
      <c r="J2117" s="14" t="s">
        <v>83</v>
      </c>
      <c r="K2117" s="14" t="s">
        <v>84</v>
      </c>
      <c r="L2117" s="14" t="s">
        <v>85</v>
      </c>
      <c r="M2117" s="23">
        <v>0.7</v>
      </c>
      <c r="N2117" s="16">
        <v>28</v>
      </c>
      <c r="O2117" s="16">
        <v>22</v>
      </c>
      <c r="P2117" s="16">
        <v>7</v>
      </c>
      <c r="Q2117" s="16">
        <v>25</v>
      </c>
      <c r="R2117" s="16">
        <v>7</v>
      </c>
      <c r="S2117" s="14" t="s">
        <v>86</v>
      </c>
      <c r="T2117" s="16">
        <v>1498</v>
      </c>
      <c r="U2117" s="16">
        <v>0</v>
      </c>
      <c r="V2117" s="18">
        <v>676842</v>
      </c>
      <c r="W2117" s="18">
        <v>16055</v>
      </c>
      <c r="X2117" s="18">
        <v>10148</v>
      </c>
      <c r="Y2117" s="18">
        <v>0</v>
      </c>
      <c r="Z2117" s="18">
        <v>0</v>
      </c>
      <c r="AA2117" s="18">
        <v>0</v>
      </c>
      <c r="AB2117" s="18">
        <v>108991</v>
      </c>
      <c r="AC2117" s="23">
        <v>6.79</v>
      </c>
      <c r="AD2117" s="14" t="str">
        <f>IF(E2117=113,"Linn","Iowa ex-Linn")</f>
        <v>Iowa ex-Linn</v>
      </c>
      <c r="AE2117" s="23">
        <f>IFERROR(AB2117/W2117,"N/M")</f>
        <v>6.788601681719091</v>
      </c>
      <c r="AF2117" s="14" t="str">
        <f>B2117&amp;"|"&amp;TEXT(E2117,"000")&amp;"|"&amp;TEXT(M2117,"0.0000")</f>
        <v>2018|063|0.7000</v>
      </c>
      <c r="AG2117" s="22" t="str">
        <f>IF(AND(B2117&gt;=2015,B2117&lt;=2024,C2117=19,G2117=41,I2117=2,K2117="A",L2117="RBUP",M2117&gt;=0.5,M2117&lt;=0.85),"IN","OUT")</f>
        <v>IN</v>
      </c>
    </row>
    <row r="2118" spans="1:33">
      <c r="A2118" s="14" t="s">
        <v>188</v>
      </c>
      <c r="B2118" s="16">
        <v>2018</v>
      </c>
      <c r="C2118" s="16">
        <v>19</v>
      </c>
      <c r="D2118" s="14" t="s">
        <v>80</v>
      </c>
      <c r="E2118" s="16">
        <v>63</v>
      </c>
      <c r="F2118" s="14" t="s">
        <v>117</v>
      </c>
      <c r="G2118" s="16">
        <v>41</v>
      </c>
      <c r="H2118" s="14" t="s">
        <v>186</v>
      </c>
      <c r="I2118" s="16">
        <v>2</v>
      </c>
      <c r="J2118" s="14" t="s">
        <v>83</v>
      </c>
      <c r="K2118" s="14" t="s">
        <v>84</v>
      </c>
      <c r="L2118" s="14" t="s">
        <v>85</v>
      </c>
      <c r="M2118" s="23">
        <v>0.75</v>
      </c>
      <c r="N2118" s="16">
        <v>88</v>
      </c>
      <c r="O2118" s="16">
        <v>76</v>
      </c>
      <c r="P2118" s="16">
        <v>32</v>
      </c>
      <c r="Q2118" s="16">
        <v>103</v>
      </c>
      <c r="R2118" s="16">
        <v>41</v>
      </c>
      <c r="S2118" s="14" t="s">
        <v>86</v>
      </c>
      <c r="T2118" s="16">
        <v>8509</v>
      </c>
      <c r="U2118" s="16">
        <v>0</v>
      </c>
      <c r="V2118" s="18">
        <v>5023587</v>
      </c>
      <c r="W2118" s="18">
        <v>142148</v>
      </c>
      <c r="X2118" s="18">
        <v>85469</v>
      </c>
      <c r="Y2118" s="18">
        <v>0</v>
      </c>
      <c r="Z2118" s="18">
        <v>0</v>
      </c>
      <c r="AA2118" s="18">
        <v>0</v>
      </c>
      <c r="AB2118" s="18">
        <v>292926</v>
      </c>
      <c r="AC2118" s="23">
        <v>2.06</v>
      </c>
      <c r="AD2118" s="14" t="str">
        <f>IF(E2118=113,"Linn","Iowa ex-Linn")</f>
        <v>Iowa ex-Linn</v>
      </c>
      <c r="AE2118" s="23">
        <f>IFERROR(AB2118/W2118,"N/M")</f>
        <v>2.0607113712468696</v>
      </c>
      <c r="AF2118" s="14" t="str">
        <f>B2118&amp;"|"&amp;TEXT(E2118,"000")&amp;"|"&amp;TEXT(M2118,"0.0000")</f>
        <v>2018|063|0.7500</v>
      </c>
      <c r="AG2118" s="22" t="str">
        <f>IF(AND(B2118&gt;=2015,B2118&lt;=2024,C2118=19,G2118=41,I2118=2,K2118="A",L2118="RBUP",M2118&gt;=0.5,M2118&lt;=0.85),"IN","OUT")</f>
        <v>IN</v>
      </c>
    </row>
    <row r="2119" spans="1:33">
      <c r="A2119" s="14" t="s">
        <v>188</v>
      </c>
      <c r="B2119" s="16">
        <v>2018</v>
      </c>
      <c r="C2119" s="16">
        <v>19</v>
      </c>
      <c r="D2119" s="14" t="s">
        <v>80</v>
      </c>
      <c r="E2119" s="16">
        <v>63</v>
      </c>
      <c r="F2119" s="14" t="s">
        <v>117</v>
      </c>
      <c r="G2119" s="16">
        <v>41</v>
      </c>
      <c r="H2119" s="14" t="s">
        <v>186</v>
      </c>
      <c r="I2119" s="16">
        <v>2</v>
      </c>
      <c r="J2119" s="14" t="s">
        <v>83</v>
      </c>
      <c r="K2119" s="14" t="s">
        <v>84</v>
      </c>
      <c r="L2119" s="14" t="s">
        <v>85</v>
      </c>
      <c r="M2119" s="23">
        <v>0.8</v>
      </c>
      <c r="N2119" s="16">
        <v>225</v>
      </c>
      <c r="O2119" s="16">
        <v>184</v>
      </c>
      <c r="P2119" s="16">
        <v>121</v>
      </c>
      <c r="Q2119" s="16">
        <v>298</v>
      </c>
      <c r="R2119" s="16">
        <v>184</v>
      </c>
      <c r="S2119" s="14" t="s">
        <v>86</v>
      </c>
      <c r="T2119" s="16">
        <v>33633</v>
      </c>
      <c r="U2119" s="16">
        <v>0</v>
      </c>
      <c r="V2119" s="18">
        <v>21011519</v>
      </c>
      <c r="W2119" s="18">
        <v>803610</v>
      </c>
      <c r="X2119" s="18">
        <v>452106</v>
      </c>
      <c r="Y2119" s="18">
        <v>0</v>
      </c>
      <c r="Z2119" s="18">
        <v>0</v>
      </c>
      <c r="AA2119" s="18">
        <v>0</v>
      </c>
      <c r="AB2119" s="18">
        <v>1927654</v>
      </c>
      <c r="AC2119" s="23">
        <v>2.4</v>
      </c>
      <c r="AD2119" s="14" t="str">
        <f>IF(E2119=113,"Linn","Iowa ex-Linn")</f>
        <v>Iowa ex-Linn</v>
      </c>
      <c r="AE2119" s="23">
        <f>IFERROR(AB2119/W2119,"N/M")</f>
        <v>2.398743171438882</v>
      </c>
      <c r="AF2119" s="14" t="str">
        <f>B2119&amp;"|"&amp;TEXT(E2119,"000")&amp;"|"&amp;TEXT(M2119,"0.0000")</f>
        <v>2018|063|0.8000</v>
      </c>
      <c r="AG2119" s="22" t="str">
        <f>IF(AND(B2119&gt;=2015,B2119&lt;=2024,C2119=19,G2119=41,I2119=2,K2119="A",L2119="RBUP",M2119&gt;=0.5,M2119&lt;=0.85),"IN","OUT")</f>
        <v>IN</v>
      </c>
    </row>
    <row r="2120" spans="1:33">
      <c r="A2120" s="14" t="s">
        <v>188</v>
      </c>
      <c r="B2120" s="16">
        <v>2018</v>
      </c>
      <c r="C2120" s="16">
        <v>19</v>
      </c>
      <c r="D2120" s="14" t="s">
        <v>80</v>
      </c>
      <c r="E2120" s="16">
        <v>63</v>
      </c>
      <c r="F2120" s="14" t="s">
        <v>117</v>
      </c>
      <c r="G2120" s="16">
        <v>41</v>
      </c>
      <c r="H2120" s="14" t="s">
        <v>186</v>
      </c>
      <c r="I2120" s="16">
        <v>2</v>
      </c>
      <c r="J2120" s="14" t="s">
        <v>83</v>
      </c>
      <c r="K2120" s="14" t="s">
        <v>84</v>
      </c>
      <c r="L2120" s="14" t="s">
        <v>85</v>
      </c>
      <c r="M2120" s="23">
        <v>0.85</v>
      </c>
      <c r="N2120" s="16">
        <v>217</v>
      </c>
      <c r="O2120" s="16">
        <v>189</v>
      </c>
      <c r="P2120" s="16">
        <v>170</v>
      </c>
      <c r="Q2120" s="16">
        <v>288</v>
      </c>
      <c r="R2120" s="16">
        <v>241</v>
      </c>
      <c r="S2120" s="14" t="s">
        <v>86</v>
      </c>
      <c r="T2120" s="16">
        <v>51600</v>
      </c>
      <c r="U2120" s="16">
        <v>0</v>
      </c>
      <c r="V2120" s="18">
        <v>34296673</v>
      </c>
      <c r="W2120" s="18">
        <v>1588119</v>
      </c>
      <c r="X2120" s="18">
        <v>753415</v>
      </c>
      <c r="Y2120" s="18">
        <v>1228</v>
      </c>
      <c r="Z2120" s="18">
        <v>0</v>
      </c>
      <c r="AA2120" s="18">
        <v>0</v>
      </c>
      <c r="AB2120" s="18">
        <v>5664556</v>
      </c>
      <c r="AC2120" s="23">
        <v>3.57</v>
      </c>
      <c r="AD2120" s="14" t="str">
        <f>IF(E2120=113,"Linn","Iowa ex-Linn")</f>
        <v>Iowa ex-Linn</v>
      </c>
      <c r="AE2120" s="23">
        <f>IFERROR(AB2120/W2120,"N/M")</f>
        <v>3.566833467769103</v>
      </c>
      <c r="AF2120" s="14" t="str">
        <f>B2120&amp;"|"&amp;TEXT(E2120,"000")&amp;"|"&amp;TEXT(M2120,"0.0000")</f>
        <v>2018|063|0.8500</v>
      </c>
      <c r="AG2120" s="22" t="str">
        <f>IF(AND(B2120&gt;=2015,B2120&lt;=2024,C2120=19,G2120=41,I2120=2,K2120="A",L2120="RBUP",M2120&gt;=0.5,M2120&lt;=0.85),"IN","OUT")</f>
        <v>IN</v>
      </c>
    </row>
    <row r="2121" spans="1:33">
      <c r="A2121" s="14" t="s">
        <v>188</v>
      </c>
      <c r="B2121" s="16">
        <v>2018</v>
      </c>
      <c r="C2121" s="16">
        <v>19</v>
      </c>
      <c r="D2121" s="14" t="s">
        <v>80</v>
      </c>
      <c r="E2121" s="16">
        <v>65</v>
      </c>
      <c r="F2121" s="14" t="s">
        <v>118</v>
      </c>
      <c r="G2121" s="16">
        <v>41</v>
      </c>
      <c r="H2121" s="14" t="s">
        <v>186</v>
      </c>
      <c r="I2121" s="16">
        <v>2</v>
      </c>
      <c r="J2121" s="14" t="s">
        <v>83</v>
      </c>
      <c r="K2121" s="14" t="s">
        <v>84</v>
      </c>
      <c r="L2121" s="14" t="s">
        <v>85</v>
      </c>
      <c r="M2121" s="23">
        <v>0.5</v>
      </c>
      <c r="N2121" s="16">
        <v>3</v>
      </c>
      <c r="O2121" s="16">
        <v>3</v>
      </c>
      <c r="P2121" s="16">
        <v>0</v>
      </c>
      <c r="Q2121" s="16">
        <v>3</v>
      </c>
      <c r="R2121" s="16">
        <v>0</v>
      </c>
      <c r="S2121" s="14" t="s">
        <v>86</v>
      </c>
      <c r="T2121" s="16">
        <v>292</v>
      </c>
      <c r="U2121" s="16">
        <v>0</v>
      </c>
      <c r="V2121" s="18">
        <v>124768</v>
      </c>
      <c r="W2121" s="18">
        <v>1020</v>
      </c>
      <c r="X2121" s="18">
        <v>765</v>
      </c>
      <c r="Y2121" s="18">
        <v>0</v>
      </c>
      <c r="Z2121" s="18">
        <v>0</v>
      </c>
      <c r="AA2121" s="18">
        <v>0</v>
      </c>
      <c r="AB2121" s="18">
        <v>0</v>
      </c>
      <c r="AC2121" s="23">
        <v>0</v>
      </c>
      <c r="AD2121" s="14" t="str">
        <f>IF(E2121=113,"Linn","Iowa ex-Linn")</f>
        <v>Iowa ex-Linn</v>
      </c>
      <c r="AE2121" s="23">
        <f>IFERROR(AB2121/W2121,"N/M")</f>
        <v>0.0</v>
      </c>
      <c r="AF2121" s="14" t="str">
        <f>B2121&amp;"|"&amp;TEXT(E2121,"000")&amp;"|"&amp;TEXT(M2121,"0.0000")</f>
        <v>2018|065|0.5000</v>
      </c>
      <c r="AG2121" s="22" t="str">
        <f>IF(AND(B2121&gt;=2015,B2121&lt;=2024,C2121=19,G2121=41,I2121=2,K2121="A",L2121="RBUP",M2121&gt;=0.5,M2121&lt;=0.85),"IN","OUT")</f>
        <v>IN</v>
      </c>
    </row>
    <row r="2122" spans="1:33">
      <c r="A2122" s="14" t="s">
        <v>188</v>
      </c>
      <c r="B2122" s="16">
        <v>2018</v>
      </c>
      <c r="C2122" s="16">
        <v>19</v>
      </c>
      <c r="D2122" s="14" t="s">
        <v>80</v>
      </c>
      <c r="E2122" s="16">
        <v>65</v>
      </c>
      <c r="F2122" s="14" t="s">
        <v>118</v>
      </c>
      <c r="G2122" s="16">
        <v>41</v>
      </c>
      <c r="H2122" s="14" t="s">
        <v>186</v>
      </c>
      <c r="I2122" s="16">
        <v>2</v>
      </c>
      <c r="J2122" s="14" t="s">
        <v>83</v>
      </c>
      <c r="K2122" s="14" t="s">
        <v>84</v>
      </c>
      <c r="L2122" s="14" t="s">
        <v>85</v>
      </c>
      <c r="M2122" s="23">
        <v>0.65</v>
      </c>
      <c r="N2122" s="16">
        <v>2</v>
      </c>
      <c r="O2122" s="16">
        <v>1</v>
      </c>
      <c r="P2122" s="16">
        <v>0</v>
      </c>
      <c r="Q2122" s="16">
        <v>1</v>
      </c>
      <c r="R2122" s="16">
        <v>0</v>
      </c>
      <c r="S2122" s="14" t="s">
        <v>86</v>
      </c>
      <c r="T2122" s="16">
        <v>68</v>
      </c>
      <c r="U2122" s="16">
        <v>0</v>
      </c>
      <c r="V2122" s="18">
        <v>33919</v>
      </c>
      <c r="W2122" s="18">
        <v>595</v>
      </c>
      <c r="X2122" s="18">
        <v>351</v>
      </c>
      <c r="Y2122" s="18">
        <v>0</v>
      </c>
      <c r="Z2122" s="18">
        <v>0</v>
      </c>
      <c r="AA2122" s="18">
        <v>0</v>
      </c>
      <c r="AB2122" s="18">
        <v>0</v>
      </c>
      <c r="AC2122" s="23">
        <v>0</v>
      </c>
      <c r="AD2122" s="14" t="str">
        <f>IF(E2122=113,"Linn","Iowa ex-Linn")</f>
        <v>Iowa ex-Linn</v>
      </c>
      <c r="AE2122" s="23">
        <f>IFERROR(AB2122/W2122,"N/M")</f>
        <v>0.0</v>
      </c>
      <c r="AF2122" s="14" t="str">
        <f>B2122&amp;"|"&amp;TEXT(E2122,"000")&amp;"|"&amp;TEXT(M2122,"0.0000")</f>
        <v>2018|065|0.6500</v>
      </c>
      <c r="AG2122" s="22" t="str">
        <f>IF(AND(B2122&gt;=2015,B2122&lt;=2024,C2122=19,G2122=41,I2122=2,K2122="A",L2122="RBUP",M2122&gt;=0.5,M2122&lt;=0.85),"IN","OUT")</f>
        <v>IN</v>
      </c>
    </row>
    <row r="2123" spans="1:33">
      <c r="A2123" s="14" t="s">
        <v>188</v>
      </c>
      <c r="B2123" s="16">
        <v>2018</v>
      </c>
      <c r="C2123" s="16">
        <v>19</v>
      </c>
      <c r="D2123" s="14" t="s">
        <v>80</v>
      </c>
      <c r="E2123" s="16">
        <v>65</v>
      </c>
      <c r="F2123" s="14" t="s">
        <v>118</v>
      </c>
      <c r="G2123" s="16">
        <v>41</v>
      </c>
      <c r="H2123" s="14" t="s">
        <v>186</v>
      </c>
      <c r="I2123" s="16">
        <v>2</v>
      </c>
      <c r="J2123" s="14" t="s">
        <v>83</v>
      </c>
      <c r="K2123" s="14" t="s">
        <v>84</v>
      </c>
      <c r="L2123" s="14" t="s">
        <v>85</v>
      </c>
      <c r="M2123" s="23">
        <v>0.7</v>
      </c>
      <c r="N2123" s="16">
        <v>29</v>
      </c>
      <c r="O2123" s="16">
        <v>26</v>
      </c>
      <c r="P2123" s="16">
        <v>4</v>
      </c>
      <c r="Q2123" s="16">
        <v>28</v>
      </c>
      <c r="R2123" s="16">
        <v>4</v>
      </c>
      <c r="S2123" s="14" t="s">
        <v>86</v>
      </c>
      <c r="T2123" s="16">
        <v>3601</v>
      </c>
      <c r="U2123" s="16">
        <v>0</v>
      </c>
      <c r="V2123" s="18">
        <v>1954906</v>
      </c>
      <c r="W2123" s="18">
        <v>43057</v>
      </c>
      <c r="X2123" s="18">
        <v>30330</v>
      </c>
      <c r="Y2123" s="18">
        <v>0</v>
      </c>
      <c r="Z2123" s="18">
        <v>0</v>
      </c>
      <c r="AA2123" s="18">
        <v>0</v>
      </c>
      <c r="AB2123" s="18">
        <v>5272</v>
      </c>
      <c r="AC2123" s="23">
        <v>0.12</v>
      </c>
      <c r="AD2123" s="14" t="str">
        <f>IF(E2123=113,"Linn","Iowa ex-Linn")</f>
        <v>Iowa ex-Linn</v>
      </c>
      <c r="AE2123" s="23">
        <f>IFERROR(AB2123/W2123,"N/M")</f>
        <v>0.12244234386975404</v>
      </c>
      <c r="AF2123" s="14" t="str">
        <f>B2123&amp;"|"&amp;TEXT(E2123,"000")&amp;"|"&amp;TEXT(M2123,"0.0000")</f>
        <v>2018|065|0.7000</v>
      </c>
      <c r="AG2123" s="22" t="str">
        <f>IF(AND(B2123&gt;=2015,B2123&lt;=2024,C2123=19,G2123=41,I2123=2,K2123="A",L2123="RBUP",M2123&gt;=0.5,M2123&lt;=0.85),"IN","OUT")</f>
        <v>IN</v>
      </c>
    </row>
    <row r="2124" spans="1:33">
      <c r="A2124" s="14" t="s">
        <v>188</v>
      </c>
      <c r="B2124" s="16">
        <v>2018</v>
      </c>
      <c r="C2124" s="16">
        <v>19</v>
      </c>
      <c r="D2124" s="14" t="s">
        <v>80</v>
      </c>
      <c r="E2124" s="16">
        <v>65</v>
      </c>
      <c r="F2124" s="14" t="s">
        <v>118</v>
      </c>
      <c r="G2124" s="16">
        <v>41</v>
      </c>
      <c r="H2124" s="14" t="s">
        <v>186</v>
      </c>
      <c r="I2124" s="16">
        <v>2</v>
      </c>
      <c r="J2124" s="14" t="s">
        <v>83</v>
      </c>
      <c r="K2124" s="14" t="s">
        <v>84</v>
      </c>
      <c r="L2124" s="14" t="s">
        <v>85</v>
      </c>
      <c r="M2124" s="23">
        <v>0.75</v>
      </c>
      <c r="N2124" s="16">
        <v>134</v>
      </c>
      <c r="O2124" s="16">
        <v>108</v>
      </c>
      <c r="P2124" s="16">
        <v>9</v>
      </c>
      <c r="Q2124" s="16">
        <v>122</v>
      </c>
      <c r="R2124" s="16">
        <v>10</v>
      </c>
      <c r="S2124" s="14" t="s">
        <v>86</v>
      </c>
      <c r="T2124" s="16">
        <v>15690</v>
      </c>
      <c r="U2124" s="16">
        <v>0</v>
      </c>
      <c r="V2124" s="18">
        <v>8756138</v>
      </c>
      <c r="W2124" s="18">
        <v>261341</v>
      </c>
      <c r="X2124" s="18">
        <v>182069</v>
      </c>
      <c r="Y2124" s="18">
        <v>90</v>
      </c>
      <c r="Z2124" s="18">
        <v>0</v>
      </c>
      <c r="AA2124" s="18">
        <v>0</v>
      </c>
      <c r="AB2124" s="18">
        <v>31600</v>
      </c>
      <c r="AC2124" s="23">
        <v>0.12</v>
      </c>
      <c r="AD2124" s="14" t="str">
        <f>IF(E2124=113,"Linn","Iowa ex-Linn")</f>
        <v>Iowa ex-Linn</v>
      </c>
      <c r="AE2124" s="23">
        <f>IFERROR(AB2124/W2124,"N/M")</f>
        <v>0.12091482010094091</v>
      </c>
      <c r="AF2124" s="14" t="str">
        <f>B2124&amp;"|"&amp;TEXT(E2124,"000")&amp;"|"&amp;TEXT(M2124,"0.0000")</f>
        <v>2018|065|0.7500</v>
      </c>
      <c r="AG2124" s="22" t="str">
        <f>IF(AND(B2124&gt;=2015,B2124&lt;=2024,C2124=19,G2124=41,I2124=2,K2124="A",L2124="RBUP",M2124&gt;=0.5,M2124&lt;=0.85),"IN","OUT")</f>
        <v>IN</v>
      </c>
    </row>
    <row r="2125" spans="1:33">
      <c r="A2125" s="14" t="s">
        <v>188</v>
      </c>
      <c r="B2125" s="16">
        <v>2018</v>
      </c>
      <c r="C2125" s="16">
        <v>19</v>
      </c>
      <c r="D2125" s="14" t="s">
        <v>80</v>
      </c>
      <c r="E2125" s="16">
        <v>65</v>
      </c>
      <c r="F2125" s="14" t="s">
        <v>118</v>
      </c>
      <c r="G2125" s="16">
        <v>41</v>
      </c>
      <c r="H2125" s="14" t="s">
        <v>186</v>
      </c>
      <c r="I2125" s="16">
        <v>2</v>
      </c>
      <c r="J2125" s="14" t="s">
        <v>83</v>
      </c>
      <c r="K2125" s="14" t="s">
        <v>84</v>
      </c>
      <c r="L2125" s="14" t="s">
        <v>85</v>
      </c>
      <c r="M2125" s="23">
        <v>0.8</v>
      </c>
      <c r="N2125" s="16">
        <v>357</v>
      </c>
      <c r="O2125" s="16">
        <v>316</v>
      </c>
      <c r="P2125" s="16">
        <v>15</v>
      </c>
      <c r="Q2125" s="16">
        <v>368</v>
      </c>
      <c r="R2125" s="16">
        <v>17</v>
      </c>
      <c r="S2125" s="14" t="s">
        <v>86</v>
      </c>
      <c r="T2125" s="16">
        <v>66200</v>
      </c>
      <c r="U2125" s="16">
        <v>0</v>
      </c>
      <c r="V2125" s="18">
        <v>40514030</v>
      </c>
      <c r="W2125" s="18">
        <v>1687175</v>
      </c>
      <c r="X2125" s="18">
        <v>1077785</v>
      </c>
      <c r="Y2125" s="18">
        <v>5102</v>
      </c>
      <c r="Z2125" s="18">
        <v>0</v>
      </c>
      <c r="AA2125" s="18">
        <v>0</v>
      </c>
      <c r="AB2125" s="18">
        <v>83862</v>
      </c>
      <c r="AC2125" s="23">
        <v>0.05</v>
      </c>
      <c r="AD2125" s="14" t="str">
        <f>IF(E2125=113,"Linn","Iowa ex-Linn")</f>
        <v>Iowa ex-Linn</v>
      </c>
      <c r="AE2125" s="23">
        <f>IFERROR(AB2125/W2125,"N/M")</f>
        <v>0.049705572925155955</v>
      </c>
      <c r="AF2125" s="14" t="str">
        <f>B2125&amp;"|"&amp;TEXT(E2125,"000")&amp;"|"&amp;TEXT(M2125,"0.0000")</f>
        <v>2018|065|0.8000</v>
      </c>
      <c r="AG2125" s="22" t="str">
        <f>IF(AND(B2125&gt;=2015,B2125&lt;=2024,C2125=19,G2125=41,I2125=2,K2125="A",L2125="RBUP",M2125&gt;=0.5,M2125&lt;=0.85),"IN","OUT")</f>
        <v>IN</v>
      </c>
    </row>
    <row r="2126" spans="1:33">
      <c r="A2126" s="14" t="s">
        <v>188</v>
      </c>
      <c r="B2126" s="16">
        <v>2018</v>
      </c>
      <c r="C2126" s="16">
        <v>19</v>
      </c>
      <c r="D2126" s="14" t="s">
        <v>80</v>
      </c>
      <c r="E2126" s="16">
        <v>65</v>
      </c>
      <c r="F2126" s="14" t="s">
        <v>118</v>
      </c>
      <c r="G2126" s="16">
        <v>41</v>
      </c>
      <c r="H2126" s="14" t="s">
        <v>186</v>
      </c>
      <c r="I2126" s="16">
        <v>2</v>
      </c>
      <c r="J2126" s="14" t="s">
        <v>83</v>
      </c>
      <c r="K2126" s="14" t="s">
        <v>84</v>
      </c>
      <c r="L2126" s="14" t="s">
        <v>85</v>
      </c>
      <c r="M2126" s="23">
        <v>0.85</v>
      </c>
      <c r="N2126" s="16">
        <v>416</v>
      </c>
      <c r="O2126" s="16">
        <v>370</v>
      </c>
      <c r="P2126" s="16">
        <v>48</v>
      </c>
      <c r="Q2126" s="16">
        <v>515</v>
      </c>
      <c r="R2126" s="16">
        <v>55</v>
      </c>
      <c r="S2126" s="14" t="s">
        <v>86</v>
      </c>
      <c r="T2126" s="16">
        <v>87531</v>
      </c>
      <c r="U2126" s="16">
        <v>0</v>
      </c>
      <c r="V2126" s="18">
        <v>56682876</v>
      </c>
      <c r="W2126" s="18">
        <v>3049313</v>
      </c>
      <c r="X2126" s="18">
        <v>1493704</v>
      </c>
      <c r="Y2126" s="18">
        <v>3624</v>
      </c>
      <c r="Z2126" s="18">
        <v>0</v>
      </c>
      <c r="AA2126" s="18">
        <v>0</v>
      </c>
      <c r="AB2126" s="18">
        <v>549854</v>
      </c>
      <c r="AC2126" s="23">
        <v>0.18</v>
      </c>
      <c r="AD2126" s="14" t="str">
        <f>IF(E2126=113,"Linn","Iowa ex-Linn")</f>
        <v>Iowa ex-Linn</v>
      </c>
      <c r="AE2126" s="23">
        <f>IFERROR(AB2126/W2126,"N/M")</f>
        <v>0.18032061647984315</v>
      </c>
      <c r="AF2126" s="14" t="str">
        <f>B2126&amp;"|"&amp;TEXT(E2126,"000")&amp;"|"&amp;TEXT(M2126,"0.0000")</f>
        <v>2018|065|0.8500</v>
      </c>
      <c r="AG2126" s="22" t="str">
        <f>IF(AND(B2126&gt;=2015,B2126&lt;=2024,C2126=19,G2126=41,I2126=2,K2126="A",L2126="RBUP",M2126&gt;=0.5,M2126&lt;=0.85),"IN","OUT")</f>
        <v>IN</v>
      </c>
    </row>
    <row r="2127" spans="1:33">
      <c r="A2127" s="14" t="s">
        <v>188</v>
      </c>
      <c r="B2127" s="16">
        <v>2018</v>
      </c>
      <c r="C2127" s="16">
        <v>19</v>
      </c>
      <c r="D2127" s="14" t="s">
        <v>80</v>
      </c>
      <c r="E2127" s="16">
        <v>67</v>
      </c>
      <c r="F2127" s="14" t="s">
        <v>119</v>
      </c>
      <c r="G2127" s="16">
        <v>41</v>
      </c>
      <c r="H2127" s="14" t="s">
        <v>186</v>
      </c>
      <c r="I2127" s="16">
        <v>2</v>
      </c>
      <c r="J2127" s="14" t="s">
        <v>83</v>
      </c>
      <c r="K2127" s="14" t="s">
        <v>84</v>
      </c>
      <c r="L2127" s="14" t="s">
        <v>85</v>
      </c>
      <c r="M2127" s="23">
        <v>0.65</v>
      </c>
      <c r="N2127" s="16">
        <v>3</v>
      </c>
      <c r="O2127" s="16">
        <v>3</v>
      </c>
      <c r="P2127" s="16">
        <v>0</v>
      </c>
      <c r="Q2127" s="16">
        <v>5</v>
      </c>
      <c r="R2127" s="16">
        <v>0</v>
      </c>
      <c r="S2127" s="14" t="s">
        <v>86</v>
      </c>
      <c r="T2127" s="16">
        <v>173</v>
      </c>
      <c r="U2127" s="16">
        <v>0</v>
      </c>
      <c r="V2127" s="18">
        <v>74256</v>
      </c>
      <c r="W2127" s="18">
        <v>2150</v>
      </c>
      <c r="X2127" s="18">
        <v>1268</v>
      </c>
      <c r="Y2127" s="18">
        <v>0</v>
      </c>
      <c r="Z2127" s="18">
        <v>0</v>
      </c>
      <c r="AA2127" s="18">
        <v>0</v>
      </c>
      <c r="AB2127" s="18">
        <v>0</v>
      </c>
      <c r="AC2127" s="23">
        <v>0</v>
      </c>
      <c r="AD2127" s="14" t="str">
        <f>IF(E2127=113,"Linn","Iowa ex-Linn")</f>
        <v>Iowa ex-Linn</v>
      </c>
      <c r="AE2127" s="23">
        <f>IFERROR(AB2127/W2127,"N/M")</f>
        <v>0.0</v>
      </c>
      <c r="AF2127" s="14" t="str">
        <f>B2127&amp;"|"&amp;TEXT(E2127,"000")&amp;"|"&amp;TEXT(M2127,"0.0000")</f>
        <v>2018|067|0.6500</v>
      </c>
      <c r="AG2127" s="22" t="str">
        <f>IF(AND(B2127&gt;=2015,B2127&lt;=2024,C2127=19,G2127=41,I2127=2,K2127="A",L2127="RBUP",M2127&gt;=0.5,M2127&lt;=0.85),"IN","OUT")</f>
        <v>IN</v>
      </c>
    </row>
    <row r="2128" spans="1:33">
      <c r="A2128" s="14" t="s">
        <v>188</v>
      </c>
      <c r="B2128" s="16">
        <v>2018</v>
      </c>
      <c r="C2128" s="16">
        <v>19</v>
      </c>
      <c r="D2128" s="14" t="s">
        <v>80</v>
      </c>
      <c r="E2128" s="16">
        <v>67</v>
      </c>
      <c r="F2128" s="14" t="s">
        <v>119</v>
      </c>
      <c r="G2128" s="16">
        <v>41</v>
      </c>
      <c r="H2128" s="14" t="s">
        <v>186</v>
      </c>
      <c r="I2128" s="16">
        <v>2</v>
      </c>
      <c r="J2128" s="14" t="s">
        <v>83</v>
      </c>
      <c r="K2128" s="14" t="s">
        <v>84</v>
      </c>
      <c r="L2128" s="14" t="s">
        <v>85</v>
      </c>
      <c r="M2128" s="23">
        <v>0.7</v>
      </c>
      <c r="N2128" s="16">
        <v>21</v>
      </c>
      <c r="O2128" s="16">
        <v>19</v>
      </c>
      <c r="P2128" s="16">
        <v>0</v>
      </c>
      <c r="Q2128" s="16">
        <v>19</v>
      </c>
      <c r="R2128" s="16">
        <v>0</v>
      </c>
      <c r="S2128" s="14" t="s">
        <v>86</v>
      </c>
      <c r="T2128" s="16">
        <v>2659</v>
      </c>
      <c r="U2128" s="16">
        <v>0</v>
      </c>
      <c r="V2128" s="18">
        <v>1429605</v>
      </c>
      <c r="W2128" s="18">
        <v>36764</v>
      </c>
      <c r="X2128" s="18">
        <v>27763</v>
      </c>
      <c r="Y2128" s="18">
        <v>0</v>
      </c>
      <c r="Z2128" s="18">
        <v>0</v>
      </c>
      <c r="AA2128" s="18">
        <v>0</v>
      </c>
      <c r="AB2128" s="18">
        <v>0</v>
      </c>
      <c r="AC2128" s="23">
        <v>0</v>
      </c>
      <c r="AD2128" s="14" t="str">
        <f>IF(E2128=113,"Linn","Iowa ex-Linn")</f>
        <v>Iowa ex-Linn</v>
      </c>
      <c r="AE2128" s="23">
        <f>IFERROR(AB2128/W2128,"N/M")</f>
        <v>0.0</v>
      </c>
      <c r="AF2128" s="14" t="str">
        <f>B2128&amp;"|"&amp;TEXT(E2128,"000")&amp;"|"&amp;TEXT(M2128,"0.0000")</f>
        <v>2018|067|0.7000</v>
      </c>
      <c r="AG2128" s="22" t="str">
        <f>IF(AND(B2128&gt;=2015,B2128&lt;=2024,C2128=19,G2128=41,I2128=2,K2128="A",L2128="RBUP",M2128&gt;=0.5,M2128&lt;=0.85),"IN","OUT")</f>
        <v>IN</v>
      </c>
    </row>
    <row r="2129" spans="1:33">
      <c r="A2129" s="14" t="s">
        <v>188</v>
      </c>
      <c r="B2129" s="16">
        <v>2018</v>
      </c>
      <c r="C2129" s="16">
        <v>19</v>
      </c>
      <c r="D2129" s="14" t="s">
        <v>80</v>
      </c>
      <c r="E2129" s="16">
        <v>67</v>
      </c>
      <c r="F2129" s="14" t="s">
        <v>119</v>
      </c>
      <c r="G2129" s="16">
        <v>41</v>
      </c>
      <c r="H2129" s="14" t="s">
        <v>186</v>
      </c>
      <c r="I2129" s="16">
        <v>2</v>
      </c>
      <c r="J2129" s="14" t="s">
        <v>83</v>
      </c>
      <c r="K2129" s="14" t="s">
        <v>84</v>
      </c>
      <c r="L2129" s="14" t="s">
        <v>85</v>
      </c>
      <c r="M2129" s="23">
        <v>0.75</v>
      </c>
      <c r="N2129" s="16">
        <v>61</v>
      </c>
      <c r="O2129" s="16">
        <v>54</v>
      </c>
      <c r="P2129" s="16">
        <v>10</v>
      </c>
      <c r="Q2129" s="16">
        <v>78</v>
      </c>
      <c r="R2129" s="16">
        <v>19</v>
      </c>
      <c r="S2129" s="14" t="s">
        <v>86</v>
      </c>
      <c r="T2129" s="16">
        <v>6358</v>
      </c>
      <c r="U2129" s="16">
        <v>0</v>
      </c>
      <c r="V2129" s="18">
        <v>3470647</v>
      </c>
      <c r="W2129" s="18">
        <v>141086</v>
      </c>
      <c r="X2129" s="18">
        <v>89967</v>
      </c>
      <c r="Y2129" s="18">
        <v>0</v>
      </c>
      <c r="Z2129" s="18">
        <v>0</v>
      </c>
      <c r="AA2129" s="18">
        <v>0</v>
      </c>
      <c r="AB2129" s="18">
        <v>154483</v>
      </c>
      <c r="AC2129" s="23">
        <v>1.09</v>
      </c>
      <c r="AD2129" s="14" t="str">
        <f>IF(E2129=113,"Linn","Iowa ex-Linn")</f>
        <v>Iowa ex-Linn</v>
      </c>
      <c r="AE2129" s="23">
        <f>IFERROR(AB2129/W2129,"N/M")</f>
        <v>1.0949562678082871</v>
      </c>
      <c r="AF2129" s="14" t="str">
        <f>B2129&amp;"|"&amp;TEXT(E2129,"000")&amp;"|"&amp;TEXT(M2129,"0.0000")</f>
        <v>2018|067|0.7500</v>
      </c>
      <c r="AG2129" s="22" t="str">
        <f>IF(AND(B2129&gt;=2015,B2129&lt;=2024,C2129=19,G2129=41,I2129=2,K2129="A",L2129="RBUP",M2129&gt;=0.5,M2129&lt;=0.85),"IN","OUT")</f>
        <v>IN</v>
      </c>
    </row>
    <row r="2130" spans="1:33">
      <c r="A2130" s="14" t="s">
        <v>188</v>
      </c>
      <c r="B2130" s="16">
        <v>2018</v>
      </c>
      <c r="C2130" s="16">
        <v>19</v>
      </c>
      <c r="D2130" s="14" t="s">
        <v>80</v>
      </c>
      <c r="E2130" s="16">
        <v>67</v>
      </c>
      <c r="F2130" s="14" t="s">
        <v>119</v>
      </c>
      <c r="G2130" s="16">
        <v>41</v>
      </c>
      <c r="H2130" s="14" t="s">
        <v>186</v>
      </c>
      <c r="I2130" s="16">
        <v>2</v>
      </c>
      <c r="J2130" s="14" t="s">
        <v>83</v>
      </c>
      <c r="K2130" s="14" t="s">
        <v>84</v>
      </c>
      <c r="L2130" s="14" t="s">
        <v>85</v>
      </c>
      <c r="M2130" s="23">
        <v>0.8</v>
      </c>
      <c r="N2130" s="16">
        <v>298</v>
      </c>
      <c r="O2130" s="16">
        <v>257</v>
      </c>
      <c r="P2130" s="16">
        <v>42</v>
      </c>
      <c r="Q2130" s="16">
        <v>352</v>
      </c>
      <c r="R2130" s="16">
        <v>62</v>
      </c>
      <c r="S2130" s="14" t="s">
        <v>86</v>
      </c>
      <c r="T2130" s="16">
        <v>60320</v>
      </c>
      <c r="U2130" s="16">
        <v>0</v>
      </c>
      <c r="V2130" s="18">
        <v>36272922</v>
      </c>
      <c r="W2130" s="18">
        <v>1739085</v>
      </c>
      <c r="X2130" s="18">
        <v>1084485</v>
      </c>
      <c r="Y2130" s="18">
        <v>1318</v>
      </c>
      <c r="Z2130" s="18">
        <v>0</v>
      </c>
      <c r="AA2130" s="18">
        <v>0</v>
      </c>
      <c r="AB2130" s="18">
        <v>546033</v>
      </c>
      <c r="AC2130" s="23">
        <v>0.31</v>
      </c>
      <c r="AD2130" s="14" t="str">
        <f>IF(E2130=113,"Linn","Iowa ex-Linn")</f>
        <v>Iowa ex-Linn</v>
      </c>
      <c r="AE2130" s="23">
        <f>IFERROR(AB2130/W2130,"N/M")</f>
        <v>0.3139771776537662</v>
      </c>
      <c r="AF2130" s="14" t="str">
        <f>B2130&amp;"|"&amp;TEXT(E2130,"000")&amp;"|"&amp;TEXT(M2130,"0.0000")</f>
        <v>2018|067|0.8000</v>
      </c>
      <c r="AG2130" s="22" t="str">
        <f>IF(AND(B2130&gt;=2015,B2130&lt;=2024,C2130=19,G2130=41,I2130=2,K2130="A",L2130="RBUP",M2130&gt;=0.5,M2130&lt;=0.85),"IN","OUT")</f>
        <v>IN</v>
      </c>
    </row>
    <row r="2131" spans="1:33">
      <c r="A2131" s="14" t="s">
        <v>188</v>
      </c>
      <c r="B2131" s="16">
        <v>2018</v>
      </c>
      <c r="C2131" s="16">
        <v>19</v>
      </c>
      <c r="D2131" s="14" t="s">
        <v>80</v>
      </c>
      <c r="E2131" s="16">
        <v>67</v>
      </c>
      <c r="F2131" s="14" t="s">
        <v>119</v>
      </c>
      <c r="G2131" s="16">
        <v>41</v>
      </c>
      <c r="H2131" s="14" t="s">
        <v>186</v>
      </c>
      <c r="I2131" s="16">
        <v>2</v>
      </c>
      <c r="J2131" s="14" t="s">
        <v>83</v>
      </c>
      <c r="K2131" s="14" t="s">
        <v>84</v>
      </c>
      <c r="L2131" s="14" t="s">
        <v>85</v>
      </c>
      <c r="M2131" s="23">
        <v>0.85</v>
      </c>
      <c r="N2131" s="16">
        <v>274</v>
      </c>
      <c r="O2131" s="16">
        <v>222</v>
      </c>
      <c r="P2131" s="16">
        <v>63</v>
      </c>
      <c r="Q2131" s="16">
        <v>380</v>
      </c>
      <c r="R2131" s="16">
        <v>111</v>
      </c>
      <c r="S2131" s="14" t="s">
        <v>86</v>
      </c>
      <c r="T2131" s="16">
        <v>55601</v>
      </c>
      <c r="U2131" s="16">
        <v>0</v>
      </c>
      <c r="V2131" s="18">
        <v>35116698</v>
      </c>
      <c r="W2131" s="18">
        <v>2163477</v>
      </c>
      <c r="X2131" s="18">
        <v>1018293</v>
      </c>
      <c r="Y2131" s="18">
        <v>0</v>
      </c>
      <c r="Z2131" s="18">
        <v>0</v>
      </c>
      <c r="AA2131" s="18">
        <v>0</v>
      </c>
      <c r="AB2131" s="18">
        <v>1121547</v>
      </c>
      <c r="AC2131" s="23">
        <v>0.52</v>
      </c>
      <c r="AD2131" s="14" t="str">
        <f>IF(E2131=113,"Linn","Iowa ex-Linn")</f>
        <v>Iowa ex-Linn</v>
      </c>
      <c r="AE2131" s="23">
        <f>IFERROR(AB2131/W2131,"N/M")</f>
        <v>0.5184002418329383</v>
      </c>
      <c r="AF2131" s="14" t="str">
        <f>B2131&amp;"|"&amp;TEXT(E2131,"000")&amp;"|"&amp;TEXT(M2131,"0.0000")</f>
        <v>2018|067|0.8500</v>
      </c>
      <c r="AG2131" s="22" t="str">
        <f>IF(AND(B2131&gt;=2015,B2131&lt;=2024,C2131=19,G2131=41,I2131=2,K2131="A",L2131="RBUP",M2131&gt;=0.5,M2131&lt;=0.85),"IN","OUT")</f>
        <v>IN</v>
      </c>
    </row>
    <row r="2132" spans="1:33">
      <c r="A2132" s="14" t="s">
        <v>188</v>
      </c>
      <c r="B2132" s="16">
        <v>2018</v>
      </c>
      <c r="C2132" s="16">
        <v>19</v>
      </c>
      <c r="D2132" s="14" t="s">
        <v>80</v>
      </c>
      <c r="E2132" s="16">
        <v>69</v>
      </c>
      <c r="F2132" s="14" t="s">
        <v>120</v>
      </c>
      <c r="G2132" s="16">
        <v>41</v>
      </c>
      <c r="H2132" s="14" t="s">
        <v>186</v>
      </c>
      <c r="I2132" s="16">
        <v>2</v>
      </c>
      <c r="J2132" s="14" t="s">
        <v>83</v>
      </c>
      <c r="K2132" s="14" t="s">
        <v>84</v>
      </c>
      <c r="L2132" s="14" t="s">
        <v>85</v>
      </c>
      <c r="M2132" s="23">
        <v>0.6</v>
      </c>
      <c r="N2132" s="16">
        <v>1</v>
      </c>
      <c r="O2132" s="16">
        <v>1</v>
      </c>
      <c r="P2132" s="16">
        <v>0</v>
      </c>
      <c r="Q2132" s="16">
        <v>1</v>
      </c>
      <c r="R2132" s="16">
        <v>0</v>
      </c>
      <c r="S2132" s="14" t="s">
        <v>86</v>
      </c>
      <c r="T2132" s="16">
        <v>38</v>
      </c>
      <c r="U2132" s="16">
        <v>0</v>
      </c>
      <c r="V2132" s="18">
        <v>14160</v>
      </c>
      <c r="W2132" s="18">
        <v>171</v>
      </c>
      <c r="X2132" s="18">
        <v>109</v>
      </c>
      <c r="Y2132" s="18">
        <v>0</v>
      </c>
      <c r="Z2132" s="18">
        <v>0</v>
      </c>
      <c r="AA2132" s="18">
        <v>0</v>
      </c>
      <c r="AB2132" s="18">
        <v>0</v>
      </c>
      <c r="AC2132" s="23">
        <v>0</v>
      </c>
      <c r="AD2132" s="14" t="str">
        <f>IF(E2132=113,"Linn","Iowa ex-Linn")</f>
        <v>Iowa ex-Linn</v>
      </c>
      <c r="AE2132" s="23">
        <f>IFERROR(AB2132/W2132,"N/M")</f>
        <v>0.0</v>
      </c>
      <c r="AF2132" s="14" t="str">
        <f>B2132&amp;"|"&amp;TEXT(E2132,"000")&amp;"|"&amp;TEXT(M2132,"0.0000")</f>
        <v>2018|069|0.6000</v>
      </c>
      <c r="AG2132" s="22" t="str">
        <f>IF(AND(B2132&gt;=2015,B2132&lt;=2024,C2132=19,G2132=41,I2132=2,K2132="A",L2132="RBUP",M2132&gt;=0.5,M2132&lt;=0.85),"IN","OUT")</f>
        <v>IN</v>
      </c>
    </row>
    <row r="2133" spans="1:33">
      <c r="A2133" s="14" t="s">
        <v>188</v>
      </c>
      <c r="B2133" s="16">
        <v>2018</v>
      </c>
      <c r="C2133" s="16">
        <v>19</v>
      </c>
      <c r="D2133" s="14" t="s">
        <v>80</v>
      </c>
      <c r="E2133" s="16">
        <v>69</v>
      </c>
      <c r="F2133" s="14" t="s">
        <v>120</v>
      </c>
      <c r="G2133" s="16">
        <v>41</v>
      </c>
      <c r="H2133" s="14" t="s">
        <v>186</v>
      </c>
      <c r="I2133" s="16">
        <v>2</v>
      </c>
      <c r="J2133" s="14" t="s">
        <v>83</v>
      </c>
      <c r="K2133" s="14" t="s">
        <v>84</v>
      </c>
      <c r="L2133" s="14" t="s">
        <v>85</v>
      </c>
      <c r="M2133" s="23">
        <v>0.65</v>
      </c>
      <c r="N2133" s="16">
        <v>2</v>
      </c>
      <c r="O2133" s="16">
        <v>2</v>
      </c>
      <c r="P2133" s="16">
        <v>0</v>
      </c>
      <c r="Q2133" s="16">
        <v>3</v>
      </c>
      <c r="R2133" s="16">
        <v>0</v>
      </c>
      <c r="S2133" s="14" t="s">
        <v>86</v>
      </c>
      <c r="T2133" s="16">
        <v>152</v>
      </c>
      <c r="U2133" s="16">
        <v>0</v>
      </c>
      <c r="V2133" s="18">
        <v>79272</v>
      </c>
      <c r="W2133" s="18">
        <v>1114</v>
      </c>
      <c r="X2133" s="18">
        <v>657</v>
      </c>
      <c r="Y2133" s="18">
        <v>0</v>
      </c>
      <c r="Z2133" s="18">
        <v>0</v>
      </c>
      <c r="AA2133" s="18">
        <v>0</v>
      </c>
      <c r="AB2133" s="18">
        <v>0</v>
      </c>
      <c r="AC2133" s="23">
        <v>0</v>
      </c>
      <c r="AD2133" s="14" t="str">
        <f>IF(E2133=113,"Linn","Iowa ex-Linn")</f>
        <v>Iowa ex-Linn</v>
      </c>
      <c r="AE2133" s="23">
        <f>IFERROR(AB2133/W2133,"N/M")</f>
        <v>0.0</v>
      </c>
      <c r="AF2133" s="14" t="str">
        <f>B2133&amp;"|"&amp;TEXT(E2133,"000")&amp;"|"&amp;TEXT(M2133,"0.0000")</f>
        <v>2018|069|0.6500</v>
      </c>
      <c r="AG2133" s="22" t="str">
        <f>IF(AND(B2133&gt;=2015,B2133&lt;=2024,C2133=19,G2133=41,I2133=2,K2133="A",L2133="RBUP",M2133&gt;=0.5,M2133&lt;=0.85),"IN","OUT")</f>
        <v>IN</v>
      </c>
    </row>
    <row r="2134" spans="1:33">
      <c r="A2134" s="14" t="s">
        <v>188</v>
      </c>
      <c r="B2134" s="16">
        <v>2018</v>
      </c>
      <c r="C2134" s="16">
        <v>19</v>
      </c>
      <c r="D2134" s="14" t="s">
        <v>80</v>
      </c>
      <c r="E2134" s="16">
        <v>69</v>
      </c>
      <c r="F2134" s="14" t="s">
        <v>120</v>
      </c>
      <c r="G2134" s="16">
        <v>41</v>
      </c>
      <c r="H2134" s="14" t="s">
        <v>186</v>
      </c>
      <c r="I2134" s="16">
        <v>2</v>
      </c>
      <c r="J2134" s="14" t="s">
        <v>83</v>
      </c>
      <c r="K2134" s="14" t="s">
        <v>84</v>
      </c>
      <c r="L2134" s="14" t="s">
        <v>85</v>
      </c>
      <c r="M2134" s="23">
        <v>0.7</v>
      </c>
      <c r="N2134" s="16">
        <v>19</v>
      </c>
      <c r="O2134" s="16">
        <v>17</v>
      </c>
      <c r="P2134" s="16">
        <v>0</v>
      </c>
      <c r="Q2134" s="16">
        <v>20</v>
      </c>
      <c r="R2134" s="16">
        <v>0</v>
      </c>
      <c r="S2134" s="14" t="s">
        <v>86</v>
      </c>
      <c r="T2134" s="16">
        <v>1161</v>
      </c>
      <c r="U2134" s="16">
        <v>0</v>
      </c>
      <c r="V2134" s="18">
        <v>590895</v>
      </c>
      <c r="W2134" s="18">
        <v>12131</v>
      </c>
      <c r="X2134" s="18">
        <v>7430</v>
      </c>
      <c r="Y2134" s="18">
        <v>0</v>
      </c>
      <c r="Z2134" s="18">
        <v>0</v>
      </c>
      <c r="AA2134" s="18">
        <v>0</v>
      </c>
      <c r="AB2134" s="18">
        <v>0</v>
      </c>
      <c r="AC2134" s="23">
        <v>0</v>
      </c>
      <c r="AD2134" s="14" t="str">
        <f>IF(E2134=113,"Linn","Iowa ex-Linn")</f>
        <v>Iowa ex-Linn</v>
      </c>
      <c r="AE2134" s="23">
        <f>IFERROR(AB2134/W2134,"N/M")</f>
        <v>0.0</v>
      </c>
      <c r="AF2134" s="14" t="str">
        <f>B2134&amp;"|"&amp;TEXT(E2134,"000")&amp;"|"&amp;TEXT(M2134,"0.0000")</f>
        <v>2018|069|0.7000</v>
      </c>
      <c r="AG2134" s="22" t="str">
        <f>IF(AND(B2134&gt;=2015,B2134&lt;=2024,C2134=19,G2134=41,I2134=2,K2134="A",L2134="RBUP",M2134&gt;=0.5,M2134&lt;=0.85),"IN","OUT")</f>
        <v>IN</v>
      </c>
    </row>
    <row r="2135" spans="1:33">
      <c r="A2135" s="14" t="s">
        <v>188</v>
      </c>
      <c r="B2135" s="16">
        <v>2018</v>
      </c>
      <c r="C2135" s="16">
        <v>19</v>
      </c>
      <c r="D2135" s="14" t="s">
        <v>80</v>
      </c>
      <c r="E2135" s="16">
        <v>69</v>
      </c>
      <c r="F2135" s="14" t="s">
        <v>120</v>
      </c>
      <c r="G2135" s="16">
        <v>41</v>
      </c>
      <c r="H2135" s="14" t="s">
        <v>186</v>
      </c>
      <c r="I2135" s="16">
        <v>2</v>
      </c>
      <c r="J2135" s="14" t="s">
        <v>83</v>
      </c>
      <c r="K2135" s="14" t="s">
        <v>84</v>
      </c>
      <c r="L2135" s="14" t="s">
        <v>85</v>
      </c>
      <c r="M2135" s="23">
        <v>0.75</v>
      </c>
      <c r="N2135" s="16">
        <v>67</v>
      </c>
      <c r="O2135" s="16">
        <v>56</v>
      </c>
      <c r="P2135" s="16">
        <v>6</v>
      </c>
      <c r="Q2135" s="16">
        <v>64</v>
      </c>
      <c r="R2135" s="16">
        <v>6</v>
      </c>
      <c r="S2135" s="14" t="s">
        <v>86</v>
      </c>
      <c r="T2135" s="16">
        <v>10695</v>
      </c>
      <c r="U2135" s="16">
        <v>0</v>
      </c>
      <c r="V2135" s="18">
        <v>6147531</v>
      </c>
      <c r="W2135" s="18">
        <v>164290</v>
      </c>
      <c r="X2135" s="18">
        <v>112547</v>
      </c>
      <c r="Y2135" s="18">
        <v>0</v>
      </c>
      <c r="Z2135" s="18">
        <v>0</v>
      </c>
      <c r="AA2135" s="18">
        <v>0</v>
      </c>
      <c r="AB2135" s="18">
        <v>25885</v>
      </c>
      <c r="AC2135" s="23">
        <v>0.16</v>
      </c>
      <c r="AD2135" s="14" t="str">
        <f>IF(E2135=113,"Linn","Iowa ex-Linn")</f>
        <v>Iowa ex-Linn</v>
      </c>
      <c r="AE2135" s="23">
        <f>IFERROR(AB2135/W2135,"N/M")</f>
        <v>0.1575567593888855</v>
      </c>
      <c r="AF2135" s="14" t="str">
        <f>B2135&amp;"|"&amp;TEXT(E2135,"000")&amp;"|"&amp;TEXT(M2135,"0.0000")</f>
        <v>2018|069|0.7500</v>
      </c>
      <c r="AG2135" s="22" t="str">
        <f>IF(AND(B2135&gt;=2015,B2135&lt;=2024,C2135=19,G2135=41,I2135=2,K2135="A",L2135="RBUP",M2135&gt;=0.5,M2135&lt;=0.85),"IN","OUT")</f>
        <v>IN</v>
      </c>
    </row>
    <row r="2136" spans="1:33">
      <c r="A2136" s="14" t="s">
        <v>188</v>
      </c>
      <c r="B2136" s="16">
        <v>2018</v>
      </c>
      <c r="C2136" s="16">
        <v>19</v>
      </c>
      <c r="D2136" s="14" t="s">
        <v>80</v>
      </c>
      <c r="E2136" s="16">
        <v>69</v>
      </c>
      <c r="F2136" s="14" t="s">
        <v>120</v>
      </c>
      <c r="G2136" s="16">
        <v>41</v>
      </c>
      <c r="H2136" s="14" t="s">
        <v>186</v>
      </c>
      <c r="I2136" s="16">
        <v>2</v>
      </c>
      <c r="J2136" s="14" t="s">
        <v>83</v>
      </c>
      <c r="K2136" s="14" t="s">
        <v>84</v>
      </c>
      <c r="L2136" s="14" t="s">
        <v>85</v>
      </c>
      <c r="M2136" s="23">
        <v>0.8</v>
      </c>
      <c r="N2136" s="16">
        <v>241</v>
      </c>
      <c r="O2136" s="16">
        <v>196</v>
      </c>
      <c r="P2136" s="16">
        <v>12</v>
      </c>
      <c r="Q2136" s="16">
        <v>325</v>
      </c>
      <c r="R2136" s="16">
        <v>13</v>
      </c>
      <c r="S2136" s="14" t="s">
        <v>86</v>
      </c>
      <c r="T2136" s="16">
        <v>45747</v>
      </c>
      <c r="U2136" s="16">
        <v>0</v>
      </c>
      <c r="V2136" s="18">
        <v>27673692</v>
      </c>
      <c r="W2136" s="18">
        <v>1042352</v>
      </c>
      <c r="X2136" s="18">
        <v>610259</v>
      </c>
      <c r="Y2136" s="18">
        <v>0</v>
      </c>
      <c r="Z2136" s="18">
        <v>0</v>
      </c>
      <c r="AA2136" s="18">
        <v>0</v>
      </c>
      <c r="AB2136" s="18">
        <v>65995</v>
      </c>
      <c r="AC2136" s="23">
        <v>0.06</v>
      </c>
      <c r="AD2136" s="14" t="str">
        <f>IF(E2136=113,"Linn","Iowa ex-Linn")</f>
        <v>Iowa ex-Linn</v>
      </c>
      <c r="AE2136" s="23">
        <f>IFERROR(AB2136/W2136,"N/M")</f>
        <v>0.06331354475263634</v>
      </c>
      <c r="AF2136" s="14" t="str">
        <f>B2136&amp;"|"&amp;TEXT(E2136,"000")&amp;"|"&amp;TEXT(M2136,"0.0000")</f>
        <v>2018|069|0.8000</v>
      </c>
      <c r="AG2136" s="22" t="str">
        <f>IF(AND(B2136&gt;=2015,B2136&lt;=2024,C2136=19,G2136=41,I2136=2,K2136="A",L2136="RBUP",M2136&gt;=0.5,M2136&lt;=0.85),"IN","OUT")</f>
        <v>IN</v>
      </c>
    </row>
    <row r="2137" spans="1:33">
      <c r="A2137" s="14" t="s">
        <v>188</v>
      </c>
      <c r="B2137" s="16">
        <v>2018</v>
      </c>
      <c r="C2137" s="16">
        <v>19</v>
      </c>
      <c r="D2137" s="14" t="s">
        <v>80</v>
      </c>
      <c r="E2137" s="16">
        <v>69</v>
      </c>
      <c r="F2137" s="14" t="s">
        <v>120</v>
      </c>
      <c r="G2137" s="16">
        <v>41</v>
      </c>
      <c r="H2137" s="14" t="s">
        <v>186</v>
      </c>
      <c r="I2137" s="16">
        <v>2</v>
      </c>
      <c r="J2137" s="14" t="s">
        <v>83</v>
      </c>
      <c r="K2137" s="14" t="s">
        <v>84</v>
      </c>
      <c r="L2137" s="14" t="s">
        <v>85</v>
      </c>
      <c r="M2137" s="23">
        <v>0.85</v>
      </c>
      <c r="N2137" s="16">
        <v>433</v>
      </c>
      <c r="O2137" s="16">
        <v>383</v>
      </c>
      <c r="P2137" s="16">
        <v>47</v>
      </c>
      <c r="Q2137" s="16">
        <v>705</v>
      </c>
      <c r="R2137" s="16">
        <v>57</v>
      </c>
      <c r="S2137" s="14" t="s">
        <v>86</v>
      </c>
      <c r="T2137" s="16">
        <v>128976</v>
      </c>
      <c r="U2137" s="16">
        <v>0</v>
      </c>
      <c r="V2137" s="18">
        <v>84318564</v>
      </c>
      <c r="W2137" s="18">
        <v>4095736</v>
      </c>
      <c r="X2137" s="18">
        <v>1921008</v>
      </c>
      <c r="Y2137" s="18">
        <v>3250</v>
      </c>
      <c r="Z2137" s="18">
        <v>0</v>
      </c>
      <c r="AA2137" s="18">
        <v>0</v>
      </c>
      <c r="AB2137" s="18">
        <v>334187</v>
      </c>
      <c r="AC2137" s="23">
        <v>0.08</v>
      </c>
      <c r="AD2137" s="14" t="str">
        <f>IF(E2137=113,"Linn","Iowa ex-Linn")</f>
        <v>Iowa ex-Linn</v>
      </c>
      <c r="AE2137" s="23">
        <f>IFERROR(AB2137/W2137,"N/M")</f>
        <v>0.08159388202755256</v>
      </c>
      <c r="AF2137" s="14" t="str">
        <f>B2137&amp;"|"&amp;TEXT(E2137,"000")&amp;"|"&amp;TEXT(M2137,"0.0000")</f>
        <v>2018|069|0.8500</v>
      </c>
      <c r="AG2137" s="22" t="str">
        <f>IF(AND(B2137&gt;=2015,B2137&lt;=2024,C2137=19,G2137=41,I2137=2,K2137="A",L2137="RBUP",M2137&gt;=0.5,M2137&lt;=0.85),"IN","OUT")</f>
        <v>IN</v>
      </c>
    </row>
    <row r="2138" spans="1:33">
      <c r="A2138" s="14" t="s">
        <v>188</v>
      </c>
      <c r="B2138" s="16">
        <v>2018</v>
      </c>
      <c r="C2138" s="16">
        <v>19</v>
      </c>
      <c r="D2138" s="14" t="s">
        <v>80</v>
      </c>
      <c r="E2138" s="16">
        <v>71</v>
      </c>
      <c r="F2138" s="14" t="s">
        <v>121</v>
      </c>
      <c r="G2138" s="16">
        <v>41</v>
      </c>
      <c r="H2138" s="14" t="s">
        <v>186</v>
      </c>
      <c r="I2138" s="16">
        <v>2</v>
      </c>
      <c r="J2138" s="14" t="s">
        <v>83</v>
      </c>
      <c r="K2138" s="14" t="s">
        <v>84</v>
      </c>
      <c r="L2138" s="14" t="s">
        <v>85</v>
      </c>
      <c r="M2138" s="23">
        <v>0.5</v>
      </c>
      <c r="N2138" s="16">
        <v>6</v>
      </c>
      <c r="O2138" s="16">
        <v>6</v>
      </c>
      <c r="P2138" s="16">
        <v>0</v>
      </c>
      <c r="Q2138" s="16">
        <v>7</v>
      </c>
      <c r="R2138" s="16">
        <v>0</v>
      </c>
      <c r="S2138" s="14" t="s">
        <v>86</v>
      </c>
      <c r="T2138" s="16">
        <v>587</v>
      </c>
      <c r="U2138" s="16">
        <v>0</v>
      </c>
      <c r="V2138" s="18">
        <v>218381</v>
      </c>
      <c r="W2138" s="18">
        <v>3295</v>
      </c>
      <c r="X2138" s="18">
        <v>2470</v>
      </c>
      <c r="Y2138" s="18">
        <v>0</v>
      </c>
      <c r="Z2138" s="18">
        <v>0</v>
      </c>
      <c r="AA2138" s="18">
        <v>0</v>
      </c>
      <c r="AB2138" s="18">
        <v>0</v>
      </c>
      <c r="AC2138" s="23">
        <v>0</v>
      </c>
      <c r="AD2138" s="14" t="str">
        <f>IF(E2138=113,"Linn","Iowa ex-Linn")</f>
        <v>Iowa ex-Linn</v>
      </c>
      <c r="AE2138" s="23">
        <f>IFERROR(AB2138/W2138,"N/M")</f>
        <v>0.0</v>
      </c>
      <c r="AF2138" s="14" t="str">
        <f>B2138&amp;"|"&amp;TEXT(E2138,"000")&amp;"|"&amp;TEXT(M2138,"0.0000")</f>
        <v>2018|071|0.5000</v>
      </c>
      <c r="AG2138" s="22" t="str">
        <f>IF(AND(B2138&gt;=2015,B2138&lt;=2024,C2138=19,G2138=41,I2138=2,K2138="A",L2138="RBUP",M2138&gt;=0.5,M2138&lt;=0.85),"IN","OUT")</f>
        <v>IN</v>
      </c>
    </row>
    <row r="2139" spans="1:33">
      <c r="A2139" s="14" t="s">
        <v>188</v>
      </c>
      <c r="B2139" s="16">
        <v>2018</v>
      </c>
      <c r="C2139" s="16">
        <v>19</v>
      </c>
      <c r="D2139" s="14" t="s">
        <v>80</v>
      </c>
      <c r="E2139" s="16">
        <v>71</v>
      </c>
      <c r="F2139" s="14" t="s">
        <v>121</v>
      </c>
      <c r="G2139" s="16">
        <v>41</v>
      </c>
      <c r="H2139" s="14" t="s">
        <v>186</v>
      </c>
      <c r="I2139" s="16">
        <v>2</v>
      </c>
      <c r="J2139" s="14" t="s">
        <v>83</v>
      </c>
      <c r="K2139" s="14" t="s">
        <v>84</v>
      </c>
      <c r="L2139" s="14" t="s">
        <v>85</v>
      </c>
      <c r="M2139" s="23">
        <v>0.6</v>
      </c>
      <c r="N2139" s="16">
        <v>5</v>
      </c>
      <c r="O2139" s="16">
        <v>3</v>
      </c>
      <c r="P2139" s="16">
        <v>0</v>
      </c>
      <c r="Q2139" s="16">
        <v>16</v>
      </c>
      <c r="R2139" s="16">
        <v>0</v>
      </c>
      <c r="S2139" s="14" t="s">
        <v>86</v>
      </c>
      <c r="T2139" s="16">
        <v>1390</v>
      </c>
      <c r="U2139" s="16">
        <v>0</v>
      </c>
      <c r="V2139" s="18">
        <v>629877</v>
      </c>
      <c r="W2139" s="18">
        <v>18905</v>
      </c>
      <c r="X2139" s="18">
        <v>12100</v>
      </c>
      <c r="Y2139" s="18">
        <v>0</v>
      </c>
      <c r="Z2139" s="18">
        <v>0</v>
      </c>
      <c r="AA2139" s="18">
        <v>0</v>
      </c>
      <c r="AB2139" s="18">
        <v>0</v>
      </c>
      <c r="AC2139" s="23">
        <v>0</v>
      </c>
      <c r="AD2139" s="14" t="str">
        <f>IF(E2139=113,"Linn","Iowa ex-Linn")</f>
        <v>Iowa ex-Linn</v>
      </c>
      <c r="AE2139" s="23">
        <f>IFERROR(AB2139/W2139,"N/M")</f>
        <v>0.0</v>
      </c>
      <c r="AF2139" s="14" t="str">
        <f>B2139&amp;"|"&amp;TEXT(E2139,"000")&amp;"|"&amp;TEXT(M2139,"0.0000")</f>
        <v>2018|071|0.6000</v>
      </c>
      <c r="AG2139" s="22" t="str">
        <f>IF(AND(B2139&gt;=2015,B2139&lt;=2024,C2139=19,G2139=41,I2139=2,K2139="A",L2139="RBUP",M2139&gt;=0.5,M2139&lt;=0.85),"IN","OUT")</f>
        <v>IN</v>
      </c>
    </row>
    <row r="2140" spans="1:33">
      <c r="A2140" s="14" t="s">
        <v>188</v>
      </c>
      <c r="B2140" s="16">
        <v>2018</v>
      </c>
      <c r="C2140" s="16">
        <v>19</v>
      </c>
      <c r="D2140" s="14" t="s">
        <v>80</v>
      </c>
      <c r="E2140" s="16">
        <v>71</v>
      </c>
      <c r="F2140" s="14" t="s">
        <v>121</v>
      </c>
      <c r="G2140" s="16">
        <v>41</v>
      </c>
      <c r="H2140" s="14" t="s">
        <v>186</v>
      </c>
      <c r="I2140" s="16">
        <v>2</v>
      </c>
      <c r="J2140" s="14" t="s">
        <v>83</v>
      </c>
      <c r="K2140" s="14" t="s">
        <v>84</v>
      </c>
      <c r="L2140" s="14" t="s">
        <v>85</v>
      </c>
      <c r="M2140" s="23">
        <v>0.65</v>
      </c>
      <c r="N2140" s="16">
        <v>21</v>
      </c>
      <c r="O2140" s="16">
        <v>15</v>
      </c>
      <c r="P2140" s="16">
        <v>0</v>
      </c>
      <c r="Q2140" s="16">
        <v>23</v>
      </c>
      <c r="R2140" s="16">
        <v>0</v>
      </c>
      <c r="S2140" s="14" t="s">
        <v>86</v>
      </c>
      <c r="T2140" s="16">
        <v>1042</v>
      </c>
      <c r="U2140" s="16">
        <v>0</v>
      </c>
      <c r="V2140" s="18">
        <v>465438</v>
      </c>
      <c r="W2140" s="18">
        <v>18134</v>
      </c>
      <c r="X2140" s="18">
        <v>11432</v>
      </c>
      <c r="Y2140" s="18">
        <v>0</v>
      </c>
      <c r="Z2140" s="18">
        <v>0</v>
      </c>
      <c r="AA2140" s="18">
        <v>0</v>
      </c>
      <c r="AB2140" s="18">
        <v>0</v>
      </c>
      <c r="AC2140" s="23">
        <v>0</v>
      </c>
      <c r="AD2140" s="14" t="str">
        <f>IF(E2140=113,"Linn","Iowa ex-Linn")</f>
        <v>Iowa ex-Linn</v>
      </c>
      <c r="AE2140" s="23">
        <f>IFERROR(AB2140/W2140,"N/M")</f>
        <v>0.0</v>
      </c>
      <c r="AF2140" s="14" t="str">
        <f>B2140&amp;"|"&amp;TEXT(E2140,"000")&amp;"|"&amp;TEXT(M2140,"0.0000")</f>
        <v>2018|071|0.6500</v>
      </c>
      <c r="AG2140" s="22" t="str">
        <f>IF(AND(B2140&gt;=2015,B2140&lt;=2024,C2140=19,G2140=41,I2140=2,K2140="A",L2140="RBUP",M2140&gt;=0.5,M2140&lt;=0.85),"IN","OUT")</f>
        <v>IN</v>
      </c>
    </row>
    <row r="2141" spans="1:33">
      <c r="A2141" s="14" t="s">
        <v>188</v>
      </c>
      <c r="B2141" s="16">
        <v>2018</v>
      </c>
      <c r="C2141" s="16">
        <v>19</v>
      </c>
      <c r="D2141" s="14" t="s">
        <v>80</v>
      </c>
      <c r="E2141" s="16">
        <v>71</v>
      </c>
      <c r="F2141" s="14" t="s">
        <v>121</v>
      </c>
      <c r="G2141" s="16">
        <v>41</v>
      </c>
      <c r="H2141" s="14" t="s">
        <v>186</v>
      </c>
      <c r="I2141" s="16">
        <v>2</v>
      </c>
      <c r="J2141" s="14" t="s">
        <v>83</v>
      </c>
      <c r="K2141" s="14" t="s">
        <v>84</v>
      </c>
      <c r="L2141" s="14" t="s">
        <v>85</v>
      </c>
      <c r="M2141" s="23">
        <v>0.7</v>
      </c>
      <c r="N2141" s="16">
        <v>93</v>
      </c>
      <c r="O2141" s="16">
        <v>73</v>
      </c>
      <c r="P2141" s="16">
        <v>1</v>
      </c>
      <c r="Q2141" s="16">
        <v>198</v>
      </c>
      <c r="R2141" s="16">
        <v>4</v>
      </c>
      <c r="S2141" s="14" t="s">
        <v>86</v>
      </c>
      <c r="T2141" s="16">
        <v>11083</v>
      </c>
      <c r="U2141" s="16">
        <v>0</v>
      </c>
      <c r="V2141" s="18">
        <v>5326860</v>
      </c>
      <c r="W2141" s="18">
        <v>303399</v>
      </c>
      <c r="X2141" s="18">
        <v>186377</v>
      </c>
      <c r="Y2141" s="18">
        <v>65</v>
      </c>
      <c r="Z2141" s="18">
        <v>0</v>
      </c>
      <c r="AA2141" s="18">
        <v>0</v>
      </c>
      <c r="AB2141" s="18">
        <v>13622</v>
      </c>
      <c r="AC2141" s="23">
        <v>0.04</v>
      </c>
      <c r="AD2141" s="14" t="str">
        <f>IF(E2141=113,"Linn","Iowa ex-Linn")</f>
        <v>Iowa ex-Linn</v>
      </c>
      <c r="AE2141" s="23">
        <f>IFERROR(AB2141/W2141,"N/M")</f>
        <v>0.044897972636692936</v>
      </c>
      <c r="AF2141" s="14" t="str">
        <f>B2141&amp;"|"&amp;TEXT(E2141,"000")&amp;"|"&amp;TEXT(M2141,"0.0000")</f>
        <v>2018|071|0.7000</v>
      </c>
      <c r="AG2141" s="22" t="str">
        <f>IF(AND(B2141&gt;=2015,B2141&lt;=2024,C2141=19,G2141=41,I2141=2,K2141="A",L2141="RBUP",M2141&gt;=0.5,M2141&lt;=0.85),"IN","OUT")</f>
        <v>IN</v>
      </c>
    </row>
    <row r="2142" spans="1:33">
      <c r="A2142" s="14" t="s">
        <v>188</v>
      </c>
      <c r="B2142" s="16">
        <v>2018</v>
      </c>
      <c r="C2142" s="16">
        <v>19</v>
      </c>
      <c r="D2142" s="14" t="s">
        <v>80</v>
      </c>
      <c r="E2142" s="16">
        <v>71</v>
      </c>
      <c r="F2142" s="14" t="s">
        <v>121</v>
      </c>
      <c r="G2142" s="16">
        <v>41</v>
      </c>
      <c r="H2142" s="14" t="s">
        <v>186</v>
      </c>
      <c r="I2142" s="16">
        <v>2</v>
      </c>
      <c r="J2142" s="14" t="s">
        <v>83</v>
      </c>
      <c r="K2142" s="14" t="s">
        <v>84</v>
      </c>
      <c r="L2142" s="14" t="s">
        <v>85</v>
      </c>
      <c r="M2142" s="23">
        <v>0.75</v>
      </c>
      <c r="N2142" s="16">
        <v>262</v>
      </c>
      <c r="O2142" s="16">
        <v>218</v>
      </c>
      <c r="P2142" s="16">
        <v>18</v>
      </c>
      <c r="Q2142" s="16">
        <v>570</v>
      </c>
      <c r="R2142" s="16">
        <v>22</v>
      </c>
      <c r="S2142" s="14" t="s">
        <v>86</v>
      </c>
      <c r="T2142" s="16">
        <v>42482</v>
      </c>
      <c r="U2142" s="16">
        <v>0</v>
      </c>
      <c r="V2142" s="18">
        <v>23010384</v>
      </c>
      <c r="W2142" s="18">
        <v>1466576</v>
      </c>
      <c r="X2142" s="18">
        <v>900353</v>
      </c>
      <c r="Y2142" s="18">
        <v>432</v>
      </c>
      <c r="Z2142" s="18">
        <v>0</v>
      </c>
      <c r="AA2142" s="18">
        <v>0</v>
      </c>
      <c r="AB2142" s="18">
        <v>165865</v>
      </c>
      <c r="AC2142" s="23">
        <v>0.11</v>
      </c>
      <c r="AD2142" s="14" t="str">
        <f>IF(E2142=113,"Linn","Iowa ex-Linn")</f>
        <v>Iowa ex-Linn</v>
      </c>
      <c r="AE2142" s="23">
        <f>IFERROR(AB2142/W2142,"N/M")</f>
        <v>0.11309676416360284</v>
      </c>
      <c r="AF2142" s="14" t="str">
        <f>B2142&amp;"|"&amp;TEXT(E2142,"000")&amp;"|"&amp;TEXT(M2142,"0.0000")</f>
        <v>2018|071|0.7500</v>
      </c>
      <c r="AG2142" s="22" t="str">
        <f>IF(AND(B2142&gt;=2015,B2142&lt;=2024,C2142=19,G2142=41,I2142=2,K2142="A",L2142="RBUP",M2142&gt;=0.5,M2142&lt;=0.85),"IN","OUT")</f>
        <v>IN</v>
      </c>
    </row>
    <row r="2143" spans="1:33">
      <c r="A2143" s="14" t="s">
        <v>188</v>
      </c>
      <c r="B2143" s="16">
        <v>2018</v>
      </c>
      <c r="C2143" s="16">
        <v>19</v>
      </c>
      <c r="D2143" s="14" t="s">
        <v>80</v>
      </c>
      <c r="E2143" s="16">
        <v>71</v>
      </c>
      <c r="F2143" s="14" t="s">
        <v>121</v>
      </c>
      <c r="G2143" s="16">
        <v>41</v>
      </c>
      <c r="H2143" s="14" t="s">
        <v>186</v>
      </c>
      <c r="I2143" s="16">
        <v>2</v>
      </c>
      <c r="J2143" s="14" t="s">
        <v>83</v>
      </c>
      <c r="K2143" s="14" t="s">
        <v>84</v>
      </c>
      <c r="L2143" s="14" t="s">
        <v>85</v>
      </c>
      <c r="M2143" s="23">
        <v>0.8</v>
      </c>
      <c r="N2143" s="16">
        <v>216</v>
      </c>
      <c r="O2143" s="16">
        <v>177</v>
      </c>
      <c r="P2143" s="16">
        <v>27</v>
      </c>
      <c r="Q2143" s="16">
        <v>415</v>
      </c>
      <c r="R2143" s="16">
        <v>38</v>
      </c>
      <c r="S2143" s="14" t="s">
        <v>86</v>
      </c>
      <c r="T2143" s="16">
        <v>36250</v>
      </c>
      <c r="U2143" s="16">
        <v>0</v>
      </c>
      <c r="V2143" s="18">
        <v>20525075</v>
      </c>
      <c r="W2143" s="18">
        <v>1527018</v>
      </c>
      <c r="X2143" s="18">
        <v>844648</v>
      </c>
      <c r="Y2143" s="18">
        <v>0</v>
      </c>
      <c r="Z2143" s="18">
        <v>0</v>
      </c>
      <c r="AA2143" s="18">
        <v>0</v>
      </c>
      <c r="AB2143" s="18">
        <v>511595</v>
      </c>
      <c r="AC2143" s="23">
        <v>0.34</v>
      </c>
      <c r="AD2143" s="14" t="str">
        <f>IF(E2143=113,"Linn","Iowa ex-Linn")</f>
        <v>Iowa ex-Linn</v>
      </c>
      <c r="AE2143" s="23">
        <f>IFERROR(AB2143/W2143,"N/M")</f>
        <v>0.3350287946834942</v>
      </c>
      <c r="AF2143" s="14" t="str">
        <f>B2143&amp;"|"&amp;TEXT(E2143,"000")&amp;"|"&amp;TEXT(M2143,"0.0000")</f>
        <v>2018|071|0.8000</v>
      </c>
      <c r="AG2143" s="22" t="str">
        <f>IF(AND(B2143&gt;=2015,B2143&lt;=2024,C2143=19,G2143=41,I2143=2,K2143="A",L2143="RBUP",M2143&gt;=0.5,M2143&lt;=0.85),"IN","OUT")</f>
        <v>IN</v>
      </c>
    </row>
    <row r="2144" spans="1:33">
      <c r="A2144" s="14" t="s">
        <v>188</v>
      </c>
      <c r="B2144" s="16">
        <v>2018</v>
      </c>
      <c r="C2144" s="16">
        <v>19</v>
      </c>
      <c r="D2144" s="14" t="s">
        <v>80</v>
      </c>
      <c r="E2144" s="16">
        <v>71</v>
      </c>
      <c r="F2144" s="14" t="s">
        <v>121</v>
      </c>
      <c r="G2144" s="16">
        <v>41</v>
      </c>
      <c r="H2144" s="14" t="s">
        <v>186</v>
      </c>
      <c r="I2144" s="16">
        <v>2</v>
      </c>
      <c r="J2144" s="14" t="s">
        <v>83</v>
      </c>
      <c r="K2144" s="14" t="s">
        <v>84</v>
      </c>
      <c r="L2144" s="14" t="s">
        <v>85</v>
      </c>
      <c r="M2144" s="23">
        <v>0.85</v>
      </c>
      <c r="N2144" s="16">
        <v>103</v>
      </c>
      <c r="O2144" s="16">
        <v>75</v>
      </c>
      <c r="P2144" s="16">
        <v>13</v>
      </c>
      <c r="Q2144" s="16">
        <v>161</v>
      </c>
      <c r="R2144" s="16">
        <v>22</v>
      </c>
      <c r="S2144" s="14" t="s">
        <v>86</v>
      </c>
      <c r="T2144" s="16">
        <v>15438</v>
      </c>
      <c r="U2144" s="16">
        <v>0</v>
      </c>
      <c r="V2144" s="18">
        <v>9191334</v>
      </c>
      <c r="W2144" s="18">
        <v>825496</v>
      </c>
      <c r="X2144" s="18">
        <v>361440</v>
      </c>
      <c r="Y2144" s="18">
        <v>1251</v>
      </c>
      <c r="Z2144" s="18">
        <v>0</v>
      </c>
      <c r="AA2144" s="18">
        <v>0</v>
      </c>
      <c r="AB2144" s="18">
        <v>189167</v>
      </c>
      <c r="AC2144" s="23">
        <v>0.23</v>
      </c>
      <c r="AD2144" s="14" t="str">
        <f>IF(E2144=113,"Linn","Iowa ex-Linn")</f>
        <v>Iowa ex-Linn</v>
      </c>
      <c r="AE2144" s="23">
        <f>IFERROR(AB2144/W2144,"N/M")</f>
        <v>0.22915556223167646</v>
      </c>
      <c r="AF2144" s="14" t="str">
        <f>B2144&amp;"|"&amp;TEXT(E2144,"000")&amp;"|"&amp;TEXT(M2144,"0.0000")</f>
        <v>2018|071|0.8500</v>
      </c>
      <c r="AG2144" s="22" t="str">
        <f>IF(AND(B2144&gt;=2015,B2144&lt;=2024,C2144=19,G2144=41,I2144=2,K2144="A",L2144="RBUP",M2144&gt;=0.5,M2144&lt;=0.85),"IN","OUT")</f>
        <v>IN</v>
      </c>
    </row>
    <row r="2145" spans="1:33">
      <c r="A2145" s="14" t="s">
        <v>188</v>
      </c>
      <c r="B2145" s="16">
        <v>2018</v>
      </c>
      <c r="C2145" s="16">
        <v>19</v>
      </c>
      <c r="D2145" s="14" t="s">
        <v>80</v>
      </c>
      <c r="E2145" s="16">
        <v>73</v>
      </c>
      <c r="F2145" s="14" t="s">
        <v>122</v>
      </c>
      <c r="G2145" s="16">
        <v>41</v>
      </c>
      <c r="H2145" s="14" t="s">
        <v>186</v>
      </c>
      <c r="I2145" s="16">
        <v>2</v>
      </c>
      <c r="J2145" s="14" t="s">
        <v>83</v>
      </c>
      <c r="K2145" s="14" t="s">
        <v>84</v>
      </c>
      <c r="L2145" s="14" t="s">
        <v>85</v>
      </c>
      <c r="M2145" s="23">
        <v>0.5</v>
      </c>
      <c r="N2145" s="16">
        <v>1</v>
      </c>
      <c r="O2145" s="16">
        <v>0</v>
      </c>
      <c r="P2145" s="16">
        <v>0</v>
      </c>
      <c r="Q2145" s="16">
        <v>0</v>
      </c>
      <c r="R2145" s="16">
        <v>0</v>
      </c>
      <c r="S2145" s="14" t="s">
        <v>86</v>
      </c>
      <c r="T2145" s="16">
        <v>0</v>
      </c>
      <c r="U2145" s="16">
        <v>0</v>
      </c>
      <c r="V2145" s="18">
        <v>0</v>
      </c>
      <c r="W2145" s="18">
        <v>0</v>
      </c>
      <c r="X2145" s="18">
        <v>0</v>
      </c>
      <c r="Y2145" s="18">
        <v>0</v>
      </c>
      <c r="Z2145" s="18">
        <v>0</v>
      </c>
      <c r="AA2145" s="18">
        <v>0</v>
      </c>
      <c r="AB2145" s="18">
        <v>0</v>
      </c>
      <c r="AC2145" s="23">
        <v>0</v>
      </c>
      <c r="AD2145" s="14" t="str">
        <f>IF(E2145=113,"Linn","Iowa ex-Linn")</f>
        <v>Iowa ex-Linn</v>
      </c>
      <c r="AE2145" s="23" t="str">
        <f>IFERROR(AB2145/W2145,"N/M")</f>
        <v>N/M</v>
      </c>
      <c r="AF2145" s="14" t="str">
        <f>B2145&amp;"|"&amp;TEXT(E2145,"000")&amp;"|"&amp;TEXT(M2145,"0.0000")</f>
        <v>2018|073|0.5000</v>
      </c>
      <c r="AG2145" s="22" t="str">
        <f>IF(AND(B2145&gt;=2015,B2145&lt;=2024,C2145=19,G2145=41,I2145=2,K2145="A",L2145="RBUP",M2145&gt;=0.5,M2145&lt;=0.85),"IN","OUT")</f>
        <v>IN</v>
      </c>
    </row>
    <row r="2146" spans="1:33">
      <c r="A2146" s="14" t="s">
        <v>188</v>
      </c>
      <c r="B2146" s="16">
        <v>2018</v>
      </c>
      <c r="C2146" s="16">
        <v>19</v>
      </c>
      <c r="D2146" s="14" t="s">
        <v>80</v>
      </c>
      <c r="E2146" s="16">
        <v>73</v>
      </c>
      <c r="F2146" s="14" t="s">
        <v>122</v>
      </c>
      <c r="G2146" s="16">
        <v>41</v>
      </c>
      <c r="H2146" s="14" t="s">
        <v>186</v>
      </c>
      <c r="I2146" s="16">
        <v>2</v>
      </c>
      <c r="J2146" s="14" t="s">
        <v>83</v>
      </c>
      <c r="K2146" s="14" t="s">
        <v>84</v>
      </c>
      <c r="L2146" s="14" t="s">
        <v>85</v>
      </c>
      <c r="M2146" s="23">
        <v>0.65</v>
      </c>
      <c r="N2146" s="16">
        <v>2</v>
      </c>
      <c r="O2146" s="16">
        <v>1</v>
      </c>
      <c r="P2146" s="16">
        <v>0</v>
      </c>
      <c r="Q2146" s="16">
        <v>1</v>
      </c>
      <c r="R2146" s="16">
        <v>0</v>
      </c>
      <c r="S2146" s="14" t="s">
        <v>86</v>
      </c>
      <c r="T2146" s="16">
        <v>151</v>
      </c>
      <c r="U2146" s="16">
        <v>0</v>
      </c>
      <c r="V2146" s="18">
        <v>74044</v>
      </c>
      <c r="W2146" s="18">
        <v>1049</v>
      </c>
      <c r="X2146" s="18">
        <v>619</v>
      </c>
      <c r="Y2146" s="18">
        <v>0</v>
      </c>
      <c r="Z2146" s="18">
        <v>0</v>
      </c>
      <c r="AA2146" s="18">
        <v>0</v>
      </c>
      <c r="AB2146" s="18">
        <v>0</v>
      </c>
      <c r="AC2146" s="23">
        <v>0</v>
      </c>
      <c r="AD2146" s="14" t="str">
        <f>IF(E2146=113,"Linn","Iowa ex-Linn")</f>
        <v>Iowa ex-Linn</v>
      </c>
      <c r="AE2146" s="23">
        <f>IFERROR(AB2146/W2146,"N/M")</f>
        <v>0.0</v>
      </c>
      <c r="AF2146" s="14" t="str">
        <f>B2146&amp;"|"&amp;TEXT(E2146,"000")&amp;"|"&amp;TEXT(M2146,"0.0000")</f>
        <v>2018|073|0.6500</v>
      </c>
      <c r="AG2146" s="22" t="str">
        <f>IF(AND(B2146&gt;=2015,B2146&lt;=2024,C2146=19,G2146=41,I2146=2,K2146="A",L2146="RBUP",M2146&gt;=0.5,M2146&lt;=0.85),"IN","OUT")</f>
        <v>IN</v>
      </c>
    </row>
    <row r="2147" spans="1:33">
      <c r="A2147" s="14" t="s">
        <v>188</v>
      </c>
      <c r="B2147" s="16">
        <v>2018</v>
      </c>
      <c r="C2147" s="16">
        <v>19</v>
      </c>
      <c r="D2147" s="14" t="s">
        <v>80</v>
      </c>
      <c r="E2147" s="16">
        <v>73</v>
      </c>
      <c r="F2147" s="14" t="s">
        <v>122</v>
      </c>
      <c r="G2147" s="16">
        <v>41</v>
      </c>
      <c r="H2147" s="14" t="s">
        <v>186</v>
      </c>
      <c r="I2147" s="16">
        <v>2</v>
      </c>
      <c r="J2147" s="14" t="s">
        <v>83</v>
      </c>
      <c r="K2147" s="14" t="s">
        <v>84</v>
      </c>
      <c r="L2147" s="14" t="s">
        <v>85</v>
      </c>
      <c r="M2147" s="23">
        <v>0.7</v>
      </c>
      <c r="N2147" s="16">
        <v>17</v>
      </c>
      <c r="O2147" s="16">
        <v>15</v>
      </c>
      <c r="P2147" s="16">
        <v>1</v>
      </c>
      <c r="Q2147" s="16">
        <v>18</v>
      </c>
      <c r="R2147" s="16">
        <v>1</v>
      </c>
      <c r="S2147" s="14" t="s">
        <v>86</v>
      </c>
      <c r="T2147" s="16">
        <v>1840</v>
      </c>
      <c r="U2147" s="16">
        <v>0</v>
      </c>
      <c r="V2147" s="18">
        <v>947745</v>
      </c>
      <c r="W2147" s="18">
        <v>16263</v>
      </c>
      <c r="X2147" s="18">
        <v>11244</v>
      </c>
      <c r="Y2147" s="18">
        <v>0</v>
      </c>
      <c r="Z2147" s="18">
        <v>0</v>
      </c>
      <c r="AA2147" s="18">
        <v>0</v>
      </c>
      <c r="AB2147" s="18">
        <v>4056</v>
      </c>
      <c r="AC2147" s="23">
        <v>0.25</v>
      </c>
      <c r="AD2147" s="14" t="str">
        <f>IF(E2147=113,"Linn","Iowa ex-Linn")</f>
        <v>Iowa ex-Linn</v>
      </c>
      <c r="AE2147" s="23">
        <f>IFERROR(AB2147/W2147,"N/M")</f>
        <v>0.24940047961630696</v>
      </c>
      <c r="AF2147" s="14" t="str">
        <f>B2147&amp;"|"&amp;TEXT(E2147,"000")&amp;"|"&amp;TEXT(M2147,"0.0000")</f>
        <v>2018|073|0.7000</v>
      </c>
      <c r="AG2147" s="22" t="str">
        <f>IF(AND(B2147&gt;=2015,B2147&lt;=2024,C2147=19,G2147=41,I2147=2,K2147="A",L2147="RBUP",M2147&gt;=0.5,M2147&lt;=0.85),"IN","OUT")</f>
        <v>IN</v>
      </c>
    </row>
    <row r="2148" spans="1:33">
      <c r="A2148" s="14" t="s">
        <v>188</v>
      </c>
      <c r="B2148" s="16">
        <v>2018</v>
      </c>
      <c r="C2148" s="16">
        <v>19</v>
      </c>
      <c r="D2148" s="14" t="s">
        <v>80</v>
      </c>
      <c r="E2148" s="16">
        <v>73</v>
      </c>
      <c r="F2148" s="14" t="s">
        <v>122</v>
      </c>
      <c r="G2148" s="16">
        <v>41</v>
      </c>
      <c r="H2148" s="14" t="s">
        <v>186</v>
      </c>
      <c r="I2148" s="16">
        <v>2</v>
      </c>
      <c r="J2148" s="14" t="s">
        <v>83</v>
      </c>
      <c r="K2148" s="14" t="s">
        <v>84</v>
      </c>
      <c r="L2148" s="14" t="s">
        <v>85</v>
      </c>
      <c r="M2148" s="23">
        <v>0.75</v>
      </c>
      <c r="N2148" s="16">
        <v>89</v>
      </c>
      <c r="O2148" s="16">
        <v>78</v>
      </c>
      <c r="P2148" s="16">
        <v>4</v>
      </c>
      <c r="Q2148" s="16">
        <v>120</v>
      </c>
      <c r="R2148" s="16">
        <v>4</v>
      </c>
      <c r="S2148" s="14" t="s">
        <v>86</v>
      </c>
      <c r="T2148" s="16">
        <v>10028</v>
      </c>
      <c r="U2148" s="16">
        <v>0</v>
      </c>
      <c r="V2148" s="18">
        <v>5563171</v>
      </c>
      <c r="W2148" s="18">
        <v>150929</v>
      </c>
      <c r="X2148" s="18">
        <v>96233</v>
      </c>
      <c r="Y2148" s="18">
        <v>0</v>
      </c>
      <c r="Z2148" s="18">
        <v>0</v>
      </c>
      <c r="AA2148" s="18">
        <v>0</v>
      </c>
      <c r="AB2148" s="18">
        <v>5548</v>
      </c>
      <c r="AC2148" s="23">
        <v>0.04</v>
      </c>
      <c r="AD2148" s="14" t="str">
        <f>IF(E2148=113,"Linn","Iowa ex-Linn")</f>
        <v>Iowa ex-Linn</v>
      </c>
      <c r="AE2148" s="23">
        <f>IFERROR(AB2148/W2148,"N/M")</f>
        <v>0.036759005890186776</v>
      </c>
      <c r="AF2148" s="14" t="str">
        <f>B2148&amp;"|"&amp;TEXT(E2148,"000")&amp;"|"&amp;TEXT(M2148,"0.0000")</f>
        <v>2018|073|0.7500</v>
      </c>
      <c r="AG2148" s="22" t="str">
        <f>IF(AND(B2148&gt;=2015,B2148&lt;=2024,C2148=19,G2148=41,I2148=2,K2148="A",L2148="RBUP",M2148&gt;=0.5,M2148&lt;=0.85),"IN","OUT")</f>
        <v>IN</v>
      </c>
    </row>
    <row r="2149" spans="1:33">
      <c r="A2149" s="14" t="s">
        <v>188</v>
      </c>
      <c r="B2149" s="16">
        <v>2018</v>
      </c>
      <c r="C2149" s="16">
        <v>19</v>
      </c>
      <c r="D2149" s="14" t="s">
        <v>80</v>
      </c>
      <c r="E2149" s="16">
        <v>73</v>
      </c>
      <c r="F2149" s="14" t="s">
        <v>122</v>
      </c>
      <c r="G2149" s="16">
        <v>41</v>
      </c>
      <c r="H2149" s="14" t="s">
        <v>186</v>
      </c>
      <c r="I2149" s="16">
        <v>2</v>
      </c>
      <c r="J2149" s="14" t="s">
        <v>83</v>
      </c>
      <c r="K2149" s="14" t="s">
        <v>84</v>
      </c>
      <c r="L2149" s="14" t="s">
        <v>85</v>
      </c>
      <c r="M2149" s="23">
        <v>0.8</v>
      </c>
      <c r="N2149" s="16">
        <v>336</v>
      </c>
      <c r="O2149" s="16">
        <v>284</v>
      </c>
      <c r="P2149" s="16">
        <v>26</v>
      </c>
      <c r="Q2149" s="16">
        <v>504</v>
      </c>
      <c r="R2149" s="16">
        <v>34</v>
      </c>
      <c r="S2149" s="14" t="s">
        <v>86</v>
      </c>
      <c r="T2149" s="16">
        <v>52431</v>
      </c>
      <c r="U2149" s="16">
        <v>0</v>
      </c>
      <c r="V2149" s="18">
        <v>32235924</v>
      </c>
      <c r="W2149" s="18">
        <v>1193369</v>
      </c>
      <c r="X2149" s="18">
        <v>681490</v>
      </c>
      <c r="Y2149" s="18">
        <v>3189</v>
      </c>
      <c r="Z2149" s="18">
        <v>0</v>
      </c>
      <c r="AA2149" s="18">
        <v>0</v>
      </c>
      <c r="AB2149" s="18">
        <v>126149</v>
      </c>
      <c r="AC2149" s="23">
        <v>0.11</v>
      </c>
      <c r="AD2149" s="14" t="str">
        <f>IF(E2149=113,"Linn","Iowa ex-Linn")</f>
        <v>Iowa ex-Linn</v>
      </c>
      <c r="AE2149" s="23">
        <f>IFERROR(AB2149/W2149,"N/M")</f>
        <v>0.10570829307615666</v>
      </c>
      <c r="AF2149" s="14" t="str">
        <f>B2149&amp;"|"&amp;TEXT(E2149,"000")&amp;"|"&amp;TEXT(M2149,"0.0000")</f>
        <v>2018|073|0.8000</v>
      </c>
      <c r="AG2149" s="22" t="str">
        <f>IF(AND(B2149&gt;=2015,B2149&lt;=2024,C2149=19,G2149=41,I2149=2,K2149="A",L2149="RBUP",M2149&gt;=0.5,M2149&lt;=0.85),"IN","OUT")</f>
        <v>IN</v>
      </c>
    </row>
    <row r="2150" spans="1:33">
      <c r="A2150" s="14" t="s">
        <v>188</v>
      </c>
      <c r="B2150" s="16">
        <v>2018</v>
      </c>
      <c r="C2150" s="16">
        <v>19</v>
      </c>
      <c r="D2150" s="14" t="s">
        <v>80</v>
      </c>
      <c r="E2150" s="16">
        <v>73</v>
      </c>
      <c r="F2150" s="14" t="s">
        <v>122</v>
      </c>
      <c r="G2150" s="16">
        <v>41</v>
      </c>
      <c r="H2150" s="14" t="s">
        <v>186</v>
      </c>
      <c r="I2150" s="16">
        <v>2</v>
      </c>
      <c r="J2150" s="14" t="s">
        <v>83</v>
      </c>
      <c r="K2150" s="14" t="s">
        <v>84</v>
      </c>
      <c r="L2150" s="14" t="s">
        <v>85</v>
      </c>
      <c r="M2150" s="23">
        <v>0.85</v>
      </c>
      <c r="N2150" s="16">
        <v>481</v>
      </c>
      <c r="O2150" s="16">
        <v>406</v>
      </c>
      <c r="P2150" s="16">
        <v>64</v>
      </c>
      <c r="Q2150" s="16">
        <v>767</v>
      </c>
      <c r="R2150" s="16">
        <v>91</v>
      </c>
      <c r="S2150" s="14" t="s">
        <v>86</v>
      </c>
      <c r="T2150" s="16">
        <v>91279</v>
      </c>
      <c r="U2150" s="16">
        <v>0</v>
      </c>
      <c r="V2150" s="18">
        <v>58631473</v>
      </c>
      <c r="W2150" s="18">
        <v>2771745</v>
      </c>
      <c r="X2150" s="18">
        <v>1254131</v>
      </c>
      <c r="Y2150" s="18">
        <v>1426</v>
      </c>
      <c r="Z2150" s="18">
        <v>0</v>
      </c>
      <c r="AA2150" s="18">
        <v>0</v>
      </c>
      <c r="AB2150" s="18">
        <v>520315</v>
      </c>
      <c r="AC2150" s="23">
        <v>0.19</v>
      </c>
      <c r="AD2150" s="14" t="str">
        <f>IF(E2150=113,"Linn","Iowa ex-Linn")</f>
        <v>Iowa ex-Linn</v>
      </c>
      <c r="AE2150" s="23">
        <f>IFERROR(AB2150/W2150,"N/M")</f>
        <v>0.18772109266905865</v>
      </c>
      <c r="AF2150" s="14" t="str">
        <f>B2150&amp;"|"&amp;TEXT(E2150,"000")&amp;"|"&amp;TEXT(M2150,"0.0000")</f>
        <v>2018|073|0.8500</v>
      </c>
      <c r="AG2150" s="22" t="str">
        <f>IF(AND(B2150&gt;=2015,B2150&lt;=2024,C2150=19,G2150=41,I2150=2,K2150="A",L2150="RBUP",M2150&gt;=0.5,M2150&lt;=0.85),"IN","OUT")</f>
        <v>IN</v>
      </c>
    </row>
    <row r="2151" spans="1:33">
      <c r="A2151" s="14" t="s">
        <v>188</v>
      </c>
      <c r="B2151" s="16">
        <v>2018</v>
      </c>
      <c r="C2151" s="16">
        <v>19</v>
      </c>
      <c r="D2151" s="14" t="s">
        <v>80</v>
      </c>
      <c r="E2151" s="16">
        <v>75</v>
      </c>
      <c r="F2151" s="14" t="s">
        <v>123</v>
      </c>
      <c r="G2151" s="16">
        <v>41</v>
      </c>
      <c r="H2151" s="14" t="s">
        <v>186</v>
      </c>
      <c r="I2151" s="16">
        <v>2</v>
      </c>
      <c r="J2151" s="14" t="s">
        <v>83</v>
      </c>
      <c r="K2151" s="14" t="s">
        <v>84</v>
      </c>
      <c r="L2151" s="14" t="s">
        <v>85</v>
      </c>
      <c r="M2151" s="23">
        <v>0.5</v>
      </c>
      <c r="N2151" s="16">
        <v>1</v>
      </c>
      <c r="O2151" s="16">
        <v>0</v>
      </c>
      <c r="P2151" s="16">
        <v>0</v>
      </c>
      <c r="Q2151" s="16">
        <v>0</v>
      </c>
      <c r="R2151" s="16">
        <v>0</v>
      </c>
      <c r="S2151" s="14" t="s">
        <v>86</v>
      </c>
      <c r="T2151" s="16">
        <v>0</v>
      </c>
      <c r="U2151" s="16">
        <v>0</v>
      </c>
      <c r="V2151" s="18">
        <v>0</v>
      </c>
      <c r="W2151" s="18">
        <v>0</v>
      </c>
      <c r="X2151" s="18">
        <v>0</v>
      </c>
      <c r="Y2151" s="18">
        <v>0</v>
      </c>
      <c r="Z2151" s="18">
        <v>0</v>
      </c>
      <c r="AA2151" s="18">
        <v>0</v>
      </c>
      <c r="AB2151" s="18">
        <v>0</v>
      </c>
      <c r="AC2151" s="23">
        <v>0</v>
      </c>
      <c r="AD2151" s="14" t="str">
        <f>IF(E2151=113,"Linn","Iowa ex-Linn")</f>
        <v>Iowa ex-Linn</v>
      </c>
      <c r="AE2151" s="23" t="str">
        <f>IFERROR(AB2151/W2151,"N/M")</f>
        <v>N/M</v>
      </c>
      <c r="AF2151" s="14" t="str">
        <f>B2151&amp;"|"&amp;TEXT(E2151,"000")&amp;"|"&amp;TEXT(M2151,"0.0000")</f>
        <v>2018|075|0.5000</v>
      </c>
      <c r="AG2151" s="22" t="str">
        <f>IF(AND(B2151&gt;=2015,B2151&lt;=2024,C2151=19,G2151=41,I2151=2,K2151="A",L2151="RBUP",M2151&gt;=0.5,M2151&lt;=0.85),"IN","OUT")</f>
        <v>IN</v>
      </c>
    </row>
    <row r="2152" spans="1:33">
      <c r="A2152" s="14" t="s">
        <v>188</v>
      </c>
      <c r="B2152" s="16">
        <v>2018</v>
      </c>
      <c r="C2152" s="16">
        <v>19</v>
      </c>
      <c r="D2152" s="14" t="s">
        <v>80</v>
      </c>
      <c r="E2152" s="16">
        <v>75</v>
      </c>
      <c r="F2152" s="14" t="s">
        <v>123</v>
      </c>
      <c r="G2152" s="16">
        <v>41</v>
      </c>
      <c r="H2152" s="14" t="s">
        <v>186</v>
      </c>
      <c r="I2152" s="16">
        <v>2</v>
      </c>
      <c r="J2152" s="14" t="s">
        <v>83</v>
      </c>
      <c r="K2152" s="14" t="s">
        <v>84</v>
      </c>
      <c r="L2152" s="14" t="s">
        <v>85</v>
      </c>
      <c r="M2152" s="23">
        <v>0.6</v>
      </c>
      <c r="N2152" s="16">
        <v>1</v>
      </c>
      <c r="O2152" s="16">
        <v>1</v>
      </c>
      <c r="P2152" s="16">
        <v>0</v>
      </c>
      <c r="Q2152" s="16">
        <v>1</v>
      </c>
      <c r="R2152" s="16">
        <v>0</v>
      </c>
      <c r="S2152" s="14" t="s">
        <v>86</v>
      </c>
      <c r="T2152" s="16">
        <v>124</v>
      </c>
      <c r="U2152" s="16">
        <v>0</v>
      </c>
      <c r="V2152" s="18">
        <v>46408</v>
      </c>
      <c r="W2152" s="18">
        <v>414</v>
      </c>
      <c r="X2152" s="18">
        <v>265</v>
      </c>
      <c r="Y2152" s="18">
        <v>0</v>
      </c>
      <c r="Z2152" s="18">
        <v>0</v>
      </c>
      <c r="AA2152" s="18">
        <v>0</v>
      </c>
      <c r="AB2152" s="18">
        <v>0</v>
      </c>
      <c r="AC2152" s="23">
        <v>0</v>
      </c>
      <c r="AD2152" s="14" t="str">
        <f>IF(E2152=113,"Linn","Iowa ex-Linn")</f>
        <v>Iowa ex-Linn</v>
      </c>
      <c r="AE2152" s="23">
        <f>IFERROR(AB2152/W2152,"N/M")</f>
        <v>0.0</v>
      </c>
      <c r="AF2152" s="14" t="str">
        <f>B2152&amp;"|"&amp;TEXT(E2152,"000")&amp;"|"&amp;TEXT(M2152,"0.0000")</f>
        <v>2018|075|0.6000</v>
      </c>
      <c r="AG2152" s="22" t="str">
        <f>IF(AND(B2152&gt;=2015,B2152&lt;=2024,C2152=19,G2152=41,I2152=2,K2152="A",L2152="RBUP",M2152&gt;=0.5,M2152&lt;=0.85),"IN","OUT")</f>
        <v>IN</v>
      </c>
    </row>
    <row r="2153" spans="1:33">
      <c r="A2153" s="14" t="s">
        <v>188</v>
      </c>
      <c r="B2153" s="16">
        <v>2018</v>
      </c>
      <c r="C2153" s="16">
        <v>19</v>
      </c>
      <c r="D2153" s="14" t="s">
        <v>80</v>
      </c>
      <c r="E2153" s="16">
        <v>75</v>
      </c>
      <c r="F2153" s="14" t="s">
        <v>123</v>
      </c>
      <c r="G2153" s="16">
        <v>41</v>
      </c>
      <c r="H2153" s="14" t="s">
        <v>186</v>
      </c>
      <c r="I2153" s="16">
        <v>2</v>
      </c>
      <c r="J2153" s="14" t="s">
        <v>83</v>
      </c>
      <c r="K2153" s="14" t="s">
        <v>84</v>
      </c>
      <c r="L2153" s="14" t="s">
        <v>85</v>
      </c>
      <c r="M2153" s="23">
        <v>0.65</v>
      </c>
      <c r="N2153" s="16">
        <v>3</v>
      </c>
      <c r="O2153" s="16">
        <v>1</v>
      </c>
      <c r="P2153" s="16">
        <v>0</v>
      </c>
      <c r="Q2153" s="16">
        <v>1</v>
      </c>
      <c r="R2153" s="16">
        <v>0</v>
      </c>
      <c r="S2153" s="14" t="s">
        <v>86</v>
      </c>
      <c r="T2153" s="16">
        <v>19</v>
      </c>
      <c r="U2153" s="16">
        <v>0</v>
      </c>
      <c r="V2153" s="18">
        <v>10181</v>
      </c>
      <c r="W2153" s="18">
        <v>104</v>
      </c>
      <c r="X2153" s="18">
        <v>61</v>
      </c>
      <c r="Y2153" s="18">
        <v>0</v>
      </c>
      <c r="Z2153" s="18">
        <v>0</v>
      </c>
      <c r="AA2153" s="18">
        <v>0</v>
      </c>
      <c r="AB2153" s="18">
        <v>0</v>
      </c>
      <c r="AC2153" s="23">
        <v>0</v>
      </c>
      <c r="AD2153" s="14" t="str">
        <f>IF(E2153=113,"Linn","Iowa ex-Linn")</f>
        <v>Iowa ex-Linn</v>
      </c>
      <c r="AE2153" s="23">
        <f>IFERROR(AB2153/W2153,"N/M")</f>
        <v>0.0</v>
      </c>
      <c r="AF2153" s="14" t="str">
        <f>B2153&amp;"|"&amp;TEXT(E2153,"000")&amp;"|"&amp;TEXT(M2153,"0.0000")</f>
        <v>2018|075|0.6500</v>
      </c>
      <c r="AG2153" s="22" t="str">
        <f>IF(AND(B2153&gt;=2015,B2153&lt;=2024,C2153=19,G2153=41,I2153=2,K2153="A",L2153="RBUP",M2153&gt;=0.5,M2153&lt;=0.85),"IN","OUT")</f>
        <v>IN</v>
      </c>
    </row>
    <row r="2154" spans="1:33">
      <c r="A2154" s="14" t="s">
        <v>188</v>
      </c>
      <c r="B2154" s="16">
        <v>2018</v>
      </c>
      <c r="C2154" s="16">
        <v>19</v>
      </c>
      <c r="D2154" s="14" t="s">
        <v>80</v>
      </c>
      <c r="E2154" s="16">
        <v>75</v>
      </c>
      <c r="F2154" s="14" t="s">
        <v>123</v>
      </c>
      <c r="G2154" s="16">
        <v>41</v>
      </c>
      <c r="H2154" s="14" t="s">
        <v>186</v>
      </c>
      <c r="I2154" s="16">
        <v>2</v>
      </c>
      <c r="J2154" s="14" t="s">
        <v>83</v>
      </c>
      <c r="K2154" s="14" t="s">
        <v>84</v>
      </c>
      <c r="L2154" s="14" t="s">
        <v>85</v>
      </c>
      <c r="M2154" s="23">
        <v>0.7</v>
      </c>
      <c r="N2154" s="16">
        <v>37</v>
      </c>
      <c r="O2154" s="16">
        <v>31</v>
      </c>
      <c r="P2154" s="16">
        <v>0</v>
      </c>
      <c r="Q2154" s="16">
        <v>41</v>
      </c>
      <c r="R2154" s="16">
        <v>0</v>
      </c>
      <c r="S2154" s="14" t="s">
        <v>86</v>
      </c>
      <c r="T2154" s="16">
        <v>4236</v>
      </c>
      <c r="U2154" s="16">
        <v>0</v>
      </c>
      <c r="V2154" s="18">
        <v>2440965</v>
      </c>
      <c r="W2154" s="18">
        <v>32071</v>
      </c>
      <c r="X2154" s="18">
        <v>21988</v>
      </c>
      <c r="Y2154" s="18">
        <v>0</v>
      </c>
      <c r="Z2154" s="18">
        <v>0</v>
      </c>
      <c r="AA2154" s="18">
        <v>0</v>
      </c>
      <c r="AB2154" s="18">
        <v>0</v>
      </c>
      <c r="AC2154" s="23">
        <v>0</v>
      </c>
      <c r="AD2154" s="14" t="str">
        <f>IF(E2154=113,"Linn","Iowa ex-Linn")</f>
        <v>Iowa ex-Linn</v>
      </c>
      <c r="AE2154" s="23">
        <f>IFERROR(AB2154/W2154,"N/M")</f>
        <v>0.0</v>
      </c>
      <c r="AF2154" s="14" t="str">
        <f>B2154&amp;"|"&amp;TEXT(E2154,"000")&amp;"|"&amp;TEXT(M2154,"0.0000")</f>
        <v>2018|075|0.7000</v>
      </c>
      <c r="AG2154" s="22" t="str">
        <f>IF(AND(B2154&gt;=2015,B2154&lt;=2024,C2154=19,G2154=41,I2154=2,K2154="A",L2154="RBUP",M2154&gt;=0.5,M2154&lt;=0.85),"IN","OUT")</f>
        <v>IN</v>
      </c>
    </row>
    <row r="2155" spans="1:33">
      <c r="A2155" s="14" t="s">
        <v>188</v>
      </c>
      <c r="B2155" s="16">
        <v>2018</v>
      </c>
      <c r="C2155" s="16">
        <v>19</v>
      </c>
      <c r="D2155" s="14" t="s">
        <v>80</v>
      </c>
      <c r="E2155" s="16">
        <v>75</v>
      </c>
      <c r="F2155" s="14" t="s">
        <v>123</v>
      </c>
      <c r="G2155" s="16">
        <v>41</v>
      </c>
      <c r="H2155" s="14" t="s">
        <v>186</v>
      </c>
      <c r="I2155" s="16">
        <v>2</v>
      </c>
      <c r="J2155" s="14" t="s">
        <v>83</v>
      </c>
      <c r="K2155" s="14" t="s">
        <v>84</v>
      </c>
      <c r="L2155" s="14" t="s">
        <v>85</v>
      </c>
      <c r="M2155" s="23">
        <v>0.75</v>
      </c>
      <c r="N2155" s="16">
        <v>86</v>
      </c>
      <c r="O2155" s="16">
        <v>78</v>
      </c>
      <c r="P2155" s="16">
        <v>0</v>
      </c>
      <c r="Q2155" s="16">
        <v>108</v>
      </c>
      <c r="R2155" s="16">
        <v>0</v>
      </c>
      <c r="S2155" s="14" t="s">
        <v>86</v>
      </c>
      <c r="T2155" s="16">
        <v>9173</v>
      </c>
      <c r="U2155" s="16">
        <v>0</v>
      </c>
      <c r="V2155" s="18">
        <v>5764360</v>
      </c>
      <c r="W2155" s="18">
        <v>120514</v>
      </c>
      <c r="X2155" s="18">
        <v>75663</v>
      </c>
      <c r="Y2155" s="18">
        <v>535</v>
      </c>
      <c r="Z2155" s="18">
        <v>0</v>
      </c>
      <c r="AA2155" s="18">
        <v>0</v>
      </c>
      <c r="AB2155" s="18">
        <v>0</v>
      </c>
      <c r="AC2155" s="23">
        <v>0</v>
      </c>
      <c r="AD2155" s="14" t="str">
        <f>IF(E2155=113,"Linn","Iowa ex-Linn")</f>
        <v>Iowa ex-Linn</v>
      </c>
      <c r="AE2155" s="23">
        <f>IFERROR(AB2155/W2155,"N/M")</f>
        <v>0.0</v>
      </c>
      <c r="AF2155" s="14" t="str">
        <f>B2155&amp;"|"&amp;TEXT(E2155,"000")&amp;"|"&amp;TEXT(M2155,"0.0000")</f>
        <v>2018|075|0.7500</v>
      </c>
      <c r="AG2155" s="22" t="str">
        <f>IF(AND(B2155&gt;=2015,B2155&lt;=2024,C2155=19,G2155=41,I2155=2,K2155="A",L2155="RBUP",M2155&gt;=0.5,M2155&lt;=0.85),"IN","OUT")</f>
        <v>IN</v>
      </c>
    </row>
    <row r="2156" spans="1:33">
      <c r="A2156" s="14" t="s">
        <v>188</v>
      </c>
      <c r="B2156" s="16">
        <v>2018</v>
      </c>
      <c r="C2156" s="16">
        <v>19</v>
      </c>
      <c r="D2156" s="14" t="s">
        <v>80</v>
      </c>
      <c r="E2156" s="16">
        <v>75</v>
      </c>
      <c r="F2156" s="14" t="s">
        <v>123</v>
      </c>
      <c r="G2156" s="16">
        <v>41</v>
      </c>
      <c r="H2156" s="14" t="s">
        <v>186</v>
      </c>
      <c r="I2156" s="16">
        <v>2</v>
      </c>
      <c r="J2156" s="14" t="s">
        <v>83</v>
      </c>
      <c r="K2156" s="14" t="s">
        <v>84</v>
      </c>
      <c r="L2156" s="14" t="s">
        <v>85</v>
      </c>
      <c r="M2156" s="23">
        <v>0.8</v>
      </c>
      <c r="N2156" s="16">
        <v>278</v>
      </c>
      <c r="O2156" s="16">
        <v>237</v>
      </c>
      <c r="P2156" s="16">
        <v>2</v>
      </c>
      <c r="Q2156" s="16">
        <v>364</v>
      </c>
      <c r="R2156" s="16">
        <v>2</v>
      </c>
      <c r="S2156" s="14" t="s">
        <v>86</v>
      </c>
      <c r="T2156" s="16">
        <v>48677</v>
      </c>
      <c r="U2156" s="16">
        <v>0</v>
      </c>
      <c r="V2156" s="18">
        <v>32675884</v>
      </c>
      <c r="W2156" s="18">
        <v>954347</v>
      </c>
      <c r="X2156" s="18">
        <v>568124</v>
      </c>
      <c r="Y2156" s="18">
        <v>602</v>
      </c>
      <c r="Z2156" s="18">
        <v>0</v>
      </c>
      <c r="AA2156" s="18">
        <v>0</v>
      </c>
      <c r="AB2156" s="18">
        <v>37900</v>
      </c>
      <c r="AC2156" s="23">
        <v>0.04</v>
      </c>
      <c r="AD2156" s="14" t="str">
        <f>IF(E2156=113,"Linn","Iowa ex-Linn")</f>
        <v>Iowa ex-Linn</v>
      </c>
      <c r="AE2156" s="23">
        <f>IFERROR(AB2156/W2156,"N/M")</f>
        <v>0.039713018430403195</v>
      </c>
      <c r="AF2156" s="14" t="str">
        <f>B2156&amp;"|"&amp;TEXT(E2156,"000")&amp;"|"&amp;TEXT(M2156,"0.0000")</f>
        <v>2018|075|0.8000</v>
      </c>
      <c r="AG2156" s="22" t="str">
        <f>IF(AND(B2156&gt;=2015,B2156&lt;=2024,C2156=19,G2156=41,I2156=2,K2156="A",L2156="RBUP",M2156&gt;=0.5,M2156&lt;=0.85),"IN","OUT")</f>
        <v>IN</v>
      </c>
    </row>
    <row r="2157" spans="1:33">
      <c r="A2157" s="14" t="s">
        <v>188</v>
      </c>
      <c r="B2157" s="16">
        <v>2018</v>
      </c>
      <c r="C2157" s="16">
        <v>19</v>
      </c>
      <c r="D2157" s="14" t="s">
        <v>80</v>
      </c>
      <c r="E2157" s="16">
        <v>75</v>
      </c>
      <c r="F2157" s="14" t="s">
        <v>123</v>
      </c>
      <c r="G2157" s="16">
        <v>41</v>
      </c>
      <c r="H2157" s="14" t="s">
        <v>186</v>
      </c>
      <c r="I2157" s="16">
        <v>2</v>
      </c>
      <c r="J2157" s="14" t="s">
        <v>83</v>
      </c>
      <c r="K2157" s="14" t="s">
        <v>84</v>
      </c>
      <c r="L2157" s="14" t="s">
        <v>85</v>
      </c>
      <c r="M2157" s="23">
        <v>0.85</v>
      </c>
      <c r="N2157" s="16">
        <v>284</v>
      </c>
      <c r="O2157" s="16">
        <v>237</v>
      </c>
      <c r="P2157" s="16">
        <v>1</v>
      </c>
      <c r="Q2157" s="16">
        <v>325</v>
      </c>
      <c r="R2157" s="16">
        <v>1</v>
      </c>
      <c r="S2157" s="14" t="s">
        <v>86</v>
      </c>
      <c r="T2157" s="16">
        <v>65052</v>
      </c>
      <c r="U2157" s="16">
        <v>0</v>
      </c>
      <c r="V2157" s="18">
        <v>47252815</v>
      </c>
      <c r="W2157" s="18">
        <v>1766389</v>
      </c>
      <c r="X2157" s="18">
        <v>871282</v>
      </c>
      <c r="Y2157" s="18">
        <v>22152</v>
      </c>
      <c r="Z2157" s="18">
        <v>0</v>
      </c>
      <c r="AA2157" s="18">
        <v>0</v>
      </c>
      <c r="AB2157" s="18">
        <v>46196</v>
      </c>
      <c r="AC2157" s="23">
        <v>0.03</v>
      </c>
      <c r="AD2157" s="14" t="str">
        <f>IF(E2157=113,"Linn","Iowa ex-Linn")</f>
        <v>Iowa ex-Linn</v>
      </c>
      <c r="AE2157" s="23">
        <f>IFERROR(AB2157/W2157,"N/M")</f>
        <v>0.02615278967430164</v>
      </c>
      <c r="AF2157" s="14" t="str">
        <f>B2157&amp;"|"&amp;TEXT(E2157,"000")&amp;"|"&amp;TEXT(M2157,"0.0000")</f>
        <v>2018|075|0.8500</v>
      </c>
      <c r="AG2157" s="22" t="str">
        <f>IF(AND(B2157&gt;=2015,B2157&lt;=2024,C2157=19,G2157=41,I2157=2,K2157="A",L2157="RBUP",M2157&gt;=0.5,M2157&lt;=0.85),"IN","OUT")</f>
        <v>IN</v>
      </c>
    </row>
    <row r="2158" spans="1:33">
      <c r="A2158" s="14" t="s">
        <v>188</v>
      </c>
      <c r="B2158" s="16">
        <v>2018</v>
      </c>
      <c r="C2158" s="16">
        <v>19</v>
      </c>
      <c r="D2158" s="14" t="s">
        <v>80</v>
      </c>
      <c r="E2158" s="16">
        <v>77</v>
      </c>
      <c r="F2158" s="14" t="s">
        <v>124</v>
      </c>
      <c r="G2158" s="16">
        <v>41</v>
      </c>
      <c r="H2158" s="14" t="s">
        <v>186</v>
      </c>
      <c r="I2158" s="16">
        <v>2</v>
      </c>
      <c r="J2158" s="14" t="s">
        <v>83</v>
      </c>
      <c r="K2158" s="14" t="s">
        <v>84</v>
      </c>
      <c r="L2158" s="14" t="s">
        <v>85</v>
      </c>
      <c r="M2158" s="23">
        <v>0.5</v>
      </c>
      <c r="N2158" s="16">
        <v>1</v>
      </c>
      <c r="O2158" s="16">
        <v>0</v>
      </c>
      <c r="P2158" s="16">
        <v>0</v>
      </c>
      <c r="Q2158" s="16">
        <v>0</v>
      </c>
      <c r="R2158" s="16">
        <v>0</v>
      </c>
      <c r="S2158" s="14" t="s">
        <v>86</v>
      </c>
      <c r="T2158" s="16">
        <v>0</v>
      </c>
      <c r="U2158" s="16">
        <v>0</v>
      </c>
      <c r="V2158" s="18">
        <v>0</v>
      </c>
      <c r="W2158" s="18">
        <v>0</v>
      </c>
      <c r="X2158" s="18">
        <v>0</v>
      </c>
      <c r="Y2158" s="18">
        <v>0</v>
      </c>
      <c r="Z2158" s="18">
        <v>0</v>
      </c>
      <c r="AA2158" s="18">
        <v>0</v>
      </c>
      <c r="AB2158" s="18">
        <v>0</v>
      </c>
      <c r="AC2158" s="23">
        <v>0</v>
      </c>
      <c r="AD2158" s="14" t="str">
        <f>IF(E2158=113,"Linn","Iowa ex-Linn")</f>
        <v>Iowa ex-Linn</v>
      </c>
      <c r="AE2158" s="23" t="str">
        <f>IFERROR(AB2158/W2158,"N/M")</f>
        <v>N/M</v>
      </c>
      <c r="AF2158" s="14" t="str">
        <f>B2158&amp;"|"&amp;TEXT(E2158,"000")&amp;"|"&amp;TEXT(M2158,"0.0000")</f>
        <v>2018|077|0.5000</v>
      </c>
      <c r="AG2158" s="22" t="str">
        <f>IF(AND(B2158&gt;=2015,B2158&lt;=2024,C2158=19,G2158=41,I2158=2,K2158="A",L2158="RBUP",M2158&gt;=0.5,M2158&lt;=0.85),"IN","OUT")</f>
        <v>IN</v>
      </c>
    </row>
    <row r="2159" spans="1:33">
      <c r="A2159" s="14" t="s">
        <v>188</v>
      </c>
      <c r="B2159" s="16">
        <v>2018</v>
      </c>
      <c r="C2159" s="16">
        <v>19</v>
      </c>
      <c r="D2159" s="14" t="s">
        <v>80</v>
      </c>
      <c r="E2159" s="16">
        <v>77</v>
      </c>
      <c r="F2159" s="14" t="s">
        <v>124</v>
      </c>
      <c r="G2159" s="16">
        <v>41</v>
      </c>
      <c r="H2159" s="14" t="s">
        <v>186</v>
      </c>
      <c r="I2159" s="16">
        <v>2</v>
      </c>
      <c r="J2159" s="14" t="s">
        <v>83</v>
      </c>
      <c r="K2159" s="14" t="s">
        <v>84</v>
      </c>
      <c r="L2159" s="14" t="s">
        <v>85</v>
      </c>
      <c r="M2159" s="23">
        <v>0.55</v>
      </c>
      <c r="N2159" s="16">
        <v>2</v>
      </c>
      <c r="O2159" s="16">
        <v>1</v>
      </c>
      <c r="P2159" s="16">
        <v>0</v>
      </c>
      <c r="Q2159" s="16">
        <v>1</v>
      </c>
      <c r="R2159" s="16">
        <v>0</v>
      </c>
      <c r="S2159" s="14" t="s">
        <v>86</v>
      </c>
      <c r="T2159" s="16">
        <v>169</v>
      </c>
      <c r="U2159" s="16">
        <v>0</v>
      </c>
      <c r="V2159" s="18">
        <v>56621</v>
      </c>
      <c r="W2159" s="18">
        <v>640</v>
      </c>
      <c r="X2159" s="18">
        <v>410</v>
      </c>
      <c r="Y2159" s="18">
        <v>0</v>
      </c>
      <c r="Z2159" s="18">
        <v>0</v>
      </c>
      <c r="AA2159" s="18">
        <v>0</v>
      </c>
      <c r="AB2159" s="18">
        <v>0</v>
      </c>
      <c r="AC2159" s="23">
        <v>0</v>
      </c>
      <c r="AD2159" s="14" t="str">
        <f>IF(E2159=113,"Linn","Iowa ex-Linn")</f>
        <v>Iowa ex-Linn</v>
      </c>
      <c r="AE2159" s="23">
        <f>IFERROR(AB2159/W2159,"N/M")</f>
        <v>0.0</v>
      </c>
      <c r="AF2159" s="14" t="str">
        <f>B2159&amp;"|"&amp;TEXT(E2159,"000")&amp;"|"&amp;TEXT(M2159,"0.0000")</f>
        <v>2018|077|0.5500</v>
      </c>
      <c r="AG2159" s="22" t="str">
        <f>IF(AND(B2159&gt;=2015,B2159&lt;=2024,C2159=19,G2159=41,I2159=2,K2159="A",L2159="RBUP",M2159&gt;=0.5,M2159&lt;=0.85),"IN","OUT")</f>
        <v>IN</v>
      </c>
    </row>
    <row r="2160" spans="1:33">
      <c r="A2160" s="14" t="s">
        <v>188</v>
      </c>
      <c r="B2160" s="16">
        <v>2018</v>
      </c>
      <c r="C2160" s="16">
        <v>19</v>
      </c>
      <c r="D2160" s="14" t="s">
        <v>80</v>
      </c>
      <c r="E2160" s="16">
        <v>77</v>
      </c>
      <c r="F2160" s="14" t="s">
        <v>124</v>
      </c>
      <c r="G2160" s="16">
        <v>41</v>
      </c>
      <c r="H2160" s="14" t="s">
        <v>186</v>
      </c>
      <c r="I2160" s="16">
        <v>2</v>
      </c>
      <c r="J2160" s="14" t="s">
        <v>83</v>
      </c>
      <c r="K2160" s="14" t="s">
        <v>84</v>
      </c>
      <c r="L2160" s="14" t="s">
        <v>85</v>
      </c>
      <c r="M2160" s="23">
        <v>0.65</v>
      </c>
      <c r="N2160" s="16">
        <v>8</v>
      </c>
      <c r="O2160" s="16">
        <v>7</v>
      </c>
      <c r="P2160" s="16">
        <v>0</v>
      </c>
      <c r="Q2160" s="16">
        <v>8</v>
      </c>
      <c r="R2160" s="16">
        <v>0</v>
      </c>
      <c r="S2160" s="14" t="s">
        <v>86</v>
      </c>
      <c r="T2160" s="16">
        <v>377</v>
      </c>
      <c r="U2160" s="16">
        <v>0</v>
      </c>
      <c r="V2160" s="18">
        <v>156104</v>
      </c>
      <c r="W2160" s="18">
        <v>3163</v>
      </c>
      <c r="X2160" s="18">
        <v>1866</v>
      </c>
      <c r="Y2160" s="18">
        <v>0</v>
      </c>
      <c r="Z2160" s="18">
        <v>0</v>
      </c>
      <c r="AA2160" s="18">
        <v>0</v>
      </c>
      <c r="AB2160" s="18">
        <v>0</v>
      </c>
      <c r="AC2160" s="23">
        <v>0</v>
      </c>
      <c r="AD2160" s="14" t="str">
        <f>IF(E2160=113,"Linn","Iowa ex-Linn")</f>
        <v>Iowa ex-Linn</v>
      </c>
      <c r="AE2160" s="23">
        <f>IFERROR(AB2160/W2160,"N/M")</f>
        <v>0.0</v>
      </c>
      <c r="AF2160" s="14" t="str">
        <f>B2160&amp;"|"&amp;TEXT(E2160,"000")&amp;"|"&amp;TEXT(M2160,"0.0000")</f>
        <v>2018|077|0.6500</v>
      </c>
      <c r="AG2160" s="22" t="str">
        <f>IF(AND(B2160&gt;=2015,B2160&lt;=2024,C2160=19,G2160=41,I2160=2,K2160="A",L2160="RBUP",M2160&gt;=0.5,M2160&lt;=0.85),"IN","OUT")</f>
        <v>IN</v>
      </c>
    </row>
    <row r="2161" spans="1:33">
      <c r="A2161" s="14" t="s">
        <v>188</v>
      </c>
      <c r="B2161" s="16">
        <v>2018</v>
      </c>
      <c r="C2161" s="16">
        <v>19</v>
      </c>
      <c r="D2161" s="14" t="s">
        <v>80</v>
      </c>
      <c r="E2161" s="16">
        <v>77</v>
      </c>
      <c r="F2161" s="14" t="s">
        <v>124</v>
      </c>
      <c r="G2161" s="16">
        <v>41</v>
      </c>
      <c r="H2161" s="14" t="s">
        <v>186</v>
      </c>
      <c r="I2161" s="16">
        <v>2</v>
      </c>
      <c r="J2161" s="14" t="s">
        <v>83</v>
      </c>
      <c r="K2161" s="14" t="s">
        <v>84</v>
      </c>
      <c r="L2161" s="14" t="s">
        <v>85</v>
      </c>
      <c r="M2161" s="23">
        <v>0.7</v>
      </c>
      <c r="N2161" s="16">
        <v>13</v>
      </c>
      <c r="O2161" s="16">
        <v>11</v>
      </c>
      <c r="P2161" s="16">
        <v>1</v>
      </c>
      <c r="Q2161" s="16">
        <v>19</v>
      </c>
      <c r="R2161" s="16">
        <v>1</v>
      </c>
      <c r="S2161" s="14" t="s">
        <v>86</v>
      </c>
      <c r="T2161" s="16">
        <v>1599</v>
      </c>
      <c r="U2161" s="16">
        <v>0</v>
      </c>
      <c r="V2161" s="18">
        <v>746226</v>
      </c>
      <c r="W2161" s="18">
        <v>25567</v>
      </c>
      <c r="X2161" s="18">
        <v>17046</v>
      </c>
      <c r="Y2161" s="18">
        <v>0</v>
      </c>
      <c r="Z2161" s="18">
        <v>0</v>
      </c>
      <c r="AA2161" s="18">
        <v>0</v>
      </c>
      <c r="AB2161" s="18">
        <v>4764</v>
      </c>
      <c r="AC2161" s="23">
        <v>0.19</v>
      </c>
      <c r="AD2161" s="14" t="str">
        <f>IF(E2161=113,"Linn","Iowa ex-Linn")</f>
        <v>Iowa ex-Linn</v>
      </c>
      <c r="AE2161" s="23">
        <f>IFERROR(AB2161/W2161,"N/M")</f>
        <v>0.18633394610239762</v>
      </c>
      <c r="AF2161" s="14" t="str">
        <f>B2161&amp;"|"&amp;TEXT(E2161,"000")&amp;"|"&amp;TEXT(M2161,"0.0000")</f>
        <v>2018|077|0.7000</v>
      </c>
      <c r="AG2161" s="22" t="str">
        <f>IF(AND(B2161&gt;=2015,B2161&lt;=2024,C2161=19,G2161=41,I2161=2,K2161="A",L2161="RBUP",M2161&gt;=0.5,M2161&lt;=0.85),"IN","OUT")</f>
        <v>IN</v>
      </c>
    </row>
    <row r="2162" spans="1:33">
      <c r="A2162" s="14" t="s">
        <v>188</v>
      </c>
      <c r="B2162" s="16">
        <v>2018</v>
      </c>
      <c r="C2162" s="16">
        <v>19</v>
      </c>
      <c r="D2162" s="14" t="s">
        <v>80</v>
      </c>
      <c r="E2162" s="16">
        <v>77</v>
      </c>
      <c r="F2162" s="14" t="s">
        <v>124</v>
      </c>
      <c r="G2162" s="16">
        <v>41</v>
      </c>
      <c r="H2162" s="14" t="s">
        <v>186</v>
      </c>
      <c r="I2162" s="16">
        <v>2</v>
      </c>
      <c r="J2162" s="14" t="s">
        <v>83</v>
      </c>
      <c r="K2162" s="14" t="s">
        <v>84</v>
      </c>
      <c r="L2162" s="14" t="s">
        <v>85</v>
      </c>
      <c r="M2162" s="23">
        <v>0.75</v>
      </c>
      <c r="N2162" s="16">
        <v>96</v>
      </c>
      <c r="O2162" s="16">
        <v>74</v>
      </c>
      <c r="P2162" s="16">
        <v>8</v>
      </c>
      <c r="Q2162" s="16">
        <v>116</v>
      </c>
      <c r="R2162" s="16">
        <v>9</v>
      </c>
      <c r="S2162" s="14" t="s">
        <v>86</v>
      </c>
      <c r="T2162" s="16">
        <v>7620</v>
      </c>
      <c r="U2162" s="16">
        <v>0</v>
      </c>
      <c r="V2162" s="18">
        <v>4065332</v>
      </c>
      <c r="W2162" s="18">
        <v>169718</v>
      </c>
      <c r="X2162" s="18">
        <v>101844</v>
      </c>
      <c r="Y2162" s="18">
        <v>612</v>
      </c>
      <c r="Z2162" s="18">
        <v>0</v>
      </c>
      <c r="AA2162" s="18">
        <v>0</v>
      </c>
      <c r="AB2162" s="18">
        <v>70436</v>
      </c>
      <c r="AC2162" s="23">
        <v>0.42</v>
      </c>
      <c r="AD2162" s="14" t="str">
        <f>IF(E2162=113,"Linn","Iowa ex-Linn")</f>
        <v>Iowa ex-Linn</v>
      </c>
      <c r="AE2162" s="23">
        <f>IFERROR(AB2162/W2162,"N/M")</f>
        <v>0.41501785314462813</v>
      </c>
      <c r="AF2162" s="14" t="str">
        <f>B2162&amp;"|"&amp;TEXT(E2162,"000")&amp;"|"&amp;TEXT(M2162,"0.0000")</f>
        <v>2018|077|0.7500</v>
      </c>
      <c r="AG2162" s="22" t="str">
        <f>IF(AND(B2162&gt;=2015,B2162&lt;=2024,C2162=19,G2162=41,I2162=2,K2162="A",L2162="RBUP",M2162&gt;=0.5,M2162&lt;=0.85),"IN","OUT")</f>
        <v>IN</v>
      </c>
    </row>
    <row r="2163" spans="1:33">
      <c r="A2163" s="14" t="s">
        <v>188</v>
      </c>
      <c r="B2163" s="16">
        <v>2018</v>
      </c>
      <c r="C2163" s="16">
        <v>19</v>
      </c>
      <c r="D2163" s="14" t="s">
        <v>80</v>
      </c>
      <c r="E2163" s="16">
        <v>77</v>
      </c>
      <c r="F2163" s="14" t="s">
        <v>124</v>
      </c>
      <c r="G2163" s="16">
        <v>41</v>
      </c>
      <c r="H2163" s="14" t="s">
        <v>186</v>
      </c>
      <c r="I2163" s="16">
        <v>2</v>
      </c>
      <c r="J2163" s="14" t="s">
        <v>83</v>
      </c>
      <c r="K2163" s="14" t="s">
        <v>84</v>
      </c>
      <c r="L2163" s="14" t="s">
        <v>85</v>
      </c>
      <c r="M2163" s="23">
        <v>0.8</v>
      </c>
      <c r="N2163" s="16">
        <v>250</v>
      </c>
      <c r="O2163" s="16">
        <v>191</v>
      </c>
      <c r="P2163" s="16">
        <v>17</v>
      </c>
      <c r="Q2163" s="16">
        <v>305</v>
      </c>
      <c r="R2163" s="16">
        <v>21</v>
      </c>
      <c r="S2163" s="14" t="s">
        <v>86</v>
      </c>
      <c r="T2163" s="16">
        <v>29681</v>
      </c>
      <c r="U2163" s="16">
        <v>0</v>
      </c>
      <c r="V2163" s="18">
        <v>16745478</v>
      </c>
      <c r="W2163" s="18">
        <v>812952</v>
      </c>
      <c r="X2163" s="18">
        <v>480735</v>
      </c>
      <c r="Y2163" s="18">
        <v>0</v>
      </c>
      <c r="Z2163" s="18">
        <v>0</v>
      </c>
      <c r="AA2163" s="18">
        <v>0</v>
      </c>
      <c r="AB2163" s="18">
        <v>49862</v>
      </c>
      <c r="AC2163" s="23">
        <v>0.06</v>
      </c>
      <c r="AD2163" s="14" t="str">
        <f>IF(E2163=113,"Linn","Iowa ex-Linn")</f>
        <v>Iowa ex-Linn</v>
      </c>
      <c r="AE2163" s="23">
        <f>IFERROR(AB2163/W2163,"N/M")</f>
        <v>0.06133449453350259</v>
      </c>
      <c r="AF2163" s="14" t="str">
        <f>B2163&amp;"|"&amp;TEXT(E2163,"000")&amp;"|"&amp;TEXT(M2163,"0.0000")</f>
        <v>2018|077|0.8000</v>
      </c>
      <c r="AG2163" s="22" t="str">
        <f>IF(AND(B2163&gt;=2015,B2163&lt;=2024,C2163=19,G2163=41,I2163=2,K2163="A",L2163="RBUP",M2163&gt;=0.5,M2163&lt;=0.85),"IN","OUT")</f>
        <v>IN</v>
      </c>
    </row>
    <row r="2164" spans="1:33">
      <c r="A2164" s="14" t="s">
        <v>188</v>
      </c>
      <c r="B2164" s="16">
        <v>2018</v>
      </c>
      <c r="C2164" s="16">
        <v>19</v>
      </c>
      <c r="D2164" s="14" t="s">
        <v>80</v>
      </c>
      <c r="E2164" s="16">
        <v>77</v>
      </c>
      <c r="F2164" s="14" t="s">
        <v>124</v>
      </c>
      <c r="G2164" s="16">
        <v>41</v>
      </c>
      <c r="H2164" s="14" t="s">
        <v>186</v>
      </c>
      <c r="I2164" s="16">
        <v>2</v>
      </c>
      <c r="J2164" s="14" t="s">
        <v>83</v>
      </c>
      <c r="K2164" s="14" t="s">
        <v>84</v>
      </c>
      <c r="L2164" s="14" t="s">
        <v>85</v>
      </c>
      <c r="M2164" s="23">
        <v>0.85</v>
      </c>
      <c r="N2164" s="16">
        <v>323</v>
      </c>
      <c r="O2164" s="16">
        <v>242</v>
      </c>
      <c r="P2164" s="16">
        <v>37</v>
      </c>
      <c r="Q2164" s="16">
        <v>472</v>
      </c>
      <c r="R2164" s="16">
        <v>55</v>
      </c>
      <c r="S2164" s="14" t="s">
        <v>86</v>
      </c>
      <c r="T2164" s="16">
        <v>58218</v>
      </c>
      <c r="U2164" s="16">
        <v>0</v>
      </c>
      <c r="V2164" s="18">
        <v>35945899</v>
      </c>
      <c r="W2164" s="18">
        <v>2164117</v>
      </c>
      <c r="X2164" s="18">
        <v>996775</v>
      </c>
      <c r="Y2164" s="18">
        <v>10537</v>
      </c>
      <c r="Z2164" s="18">
        <v>0</v>
      </c>
      <c r="AA2164" s="18">
        <v>0</v>
      </c>
      <c r="AB2164" s="18">
        <v>519293</v>
      </c>
      <c r="AC2164" s="23">
        <v>0.24</v>
      </c>
      <c r="AD2164" s="14" t="str">
        <f>IF(E2164=113,"Linn","Iowa ex-Linn")</f>
        <v>Iowa ex-Linn</v>
      </c>
      <c r="AE2164" s="23">
        <f>IFERROR(AB2164/W2164,"N/M")</f>
        <v>0.23995606522198198</v>
      </c>
      <c r="AF2164" s="14" t="str">
        <f>B2164&amp;"|"&amp;TEXT(E2164,"000")&amp;"|"&amp;TEXT(M2164,"0.0000")</f>
        <v>2018|077|0.8500</v>
      </c>
      <c r="AG2164" s="22" t="str">
        <f>IF(AND(B2164&gt;=2015,B2164&lt;=2024,C2164=19,G2164=41,I2164=2,K2164="A",L2164="RBUP",M2164&gt;=0.5,M2164&lt;=0.85),"IN","OUT")</f>
        <v>IN</v>
      </c>
    </row>
    <row r="2165" spans="1:33">
      <c r="A2165" s="14" t="s">
        <v>188</v>
      </c>
      <c r="B2165" s="16">
        <v>2018</v>
      </c>
      <c r="C2165" s="16">
        <v>19</v>
      </c>
      <c r="D2165" s="14" t="s">
        <v>80</v>
      </c>
      <c r="E2165" s="16">
        <v>79</v>
      </c>
      <c r="F2165" s="14" t="s">
        <v>125</v>
      </c>
      <c r="G2165" s="16">
        <v>41</v>
      </c>
      <c r="H2165" s="14" t="s">
        <v>186</v>
      </c>
      <c r="I2165" s="16">
        <v>2</v>
      </c>
      <c r="J2165" s="14" t="s">
        <v>83</v>
      </c>
      <c r="K2165" s="14" t="s">
        <v>84</v>
      </c>
      <c r="L2165" s="14" t="s">
        <v>85</v>
      </c>
      <c r="M2165" s="23">
        <v>0.5</v>
      </c>
      <c r="N2165" s="16">
        <v>1</v>
      </c>
      <c r="O2165" s="16">
        <v>1</v>
      </c>
      <c r="P2165" s="16">
        <v>0</v>
      </c>
      <c r="Q2165" s="16">
        <v>1</v>
      </c>
      <c r="R2165" s="16">
        <v>0</v>
      </c>
      <c r="S2165" s="14" t="s">
        <v>86</v>
      </c>
      <c r="T2165" s="16">
        <v>36</v>
      </c>
      <c r="U2165" s="16">
        <v>0</v>
      </c>
      <c r="V2165" s="18">
        <v>12564</v>
      </c>
      <c r="W2165" s="18">
        <v>58</v>
      </c>
      <c r="X2165" s="18">
        <v>39</v>
      </c>
      <c r="Y2165" s="18">
        <v>0</v>
      </c>
      <c r="Z2165" s="18">
        <v>0</v>
      </c>
      <c r="AA2165" s="18">
        <v>0</v>
      </c>
      <c r="AB2165" s="18">
        <v>0</v>
      </c>
      <c r="AC2165" s="23">
        <v>0</v>
      </c>
      <c r="AD2165" s="14" t="str">
        <f>IF(E2165=113,"Linn","Iowa ex-Linn")</f>
        <v>Iowa ex-Linn</v>
      </c>
      <c r="AE2165" s="23">
        <f>IFERROR(AB2165/W2165,"N/M")</f>
        <v>0.0</v>
      </c>
      <c r="AF2165" s="14" t="str">
        <f>B2165&amp;"|"&amp;TEXT(E2165,"000")&amp;"|"&amp;TEXT(M2165,"0.0000")</f>
        <v>2018|079|0.5000</v>
      </c>
      <c r="AG2165" s="22" t="str">
        <f>IF(AND(B2165&gt;=2015,B2165&lt;=2024,C2165=19,G2165=41,I2165=2,K2165="A",L2165="RBUP",M2165&gt;=0.5,M2165&lt;=0.85),"IN","OUT")</f>
        <v>IN</v>
      </c>
    </row>
    <row r="2166" spans="1:33">
      <c r="A2166" s="14" t="s">
        <v>188</v>
      </c>
      <c r="B2166" s="16">
        <v>2018</v>
      </c>
      <c r="C2166" s="16">
        <v>19</v>
      </c>
      <c r="D2166" s="14" t="s">
        <v>80</v>
      </c>
      <c r="E2166" s="16">
        <v>79</v>
      </c>
      <c r="F2166" s="14" t="s">
        <v>125</v>
      </c>
      <c r="G2166" s="16">
        <v>41</v>
      </c>
      <c r="H2166" s="14" t="s">
        <v>186</v>
      </c>
      <c r="I2166" s="16">
        <v>2</v>
      </c>
      <c r="J2166" s="14" t="s">
        <v>83</v>
      </c>
      <c r="K2166" s="14" t="s">
        <v>84</v>
      </c>
      <c r="L2166" s="14" t="s">
        <v>85</v>
      </c>
      <c r="M2166" s="23">
        <v>0.65</v>
      </c>
      <c r="N2166" s="16">
        <v>2</v>
      </c>
      <c r="O2166" s="16">
        <v>2</v>
      </c>
      <c r="P2166" s="16">
        <v>0</v>
      </c>
      <c r="Q2166" s="16">
        <v>3</v>
      </c>
      <c r="R2166" s="16">
        <v>0</v>
      </c>
      <c r="S2166" s="14" t="s">
        <v>86</v>
      </c>
      <c r="T2166" s="16">
        <v>69</v>
      </c>
      <c r="U2166" s="16">
        <v>0</v>
      </c>
      <c r="V2166" s="18">
        <v>31954</v>
      </c>
      <c r="W2166" s="18">
        <v>569</v>
      </c>
      <c r="X2166" s="18">
        <v>336</v>
      </c>
      <c r="Y2166" s="18">
        <v>0</v>
      </c>
      <c r="Z2166" s="18">
        <v>0</v>
      </c>
      <c r="AA2166" s="18">
        <v>0</v>
      </c>
      <c r="AB2166" s="18">
        <v>0</v>
      </c>
      <c r="AC2166" s="23">
        <v>0</v>
      </c>
      <c r="AD2166" s="14" t="str">
        <f>IF(E2166=113,"Linn","Iowa ex-Linn")</f>
        <v>Iowa ex-Linn</v>
      </c>
      <c r="AE2166" s="23">
        <f>IFERROR(AB2166/W2166,"N/M")</f>
        <v>0.0</v>
      </c>
      <c r="AF2166" s="14" t="str">
        <f>B2166&amp;"|"&amp;TEXT(E2166,"000")&amp;"|"&amp;TEXT(M2166,"0.0000")</f>
        <v>2018|079|0.6500</v>
      </c>
      <c r="AG2166" s="22" t="str">
        <f>IF(AND(B2166&gt;=2015,B2166&lt;=2024,C2166=19,G2166=41,I2166=2,K2166="A",L2166="RBUP",M2166&gt;=0.5,M2166&lt;=0.85),"IN","OUT")</f>
        <v>IN</v>
      </c>
    </row>
    <row r="2167" spans="1:33">
      <c r="A2167" s="14" t="s">
        <v>188</v>
      </c>
      <c r="B2167" s="16">
        <v>2018</v>
      </c>
      <c r="C2167" s="16">
        <v>19</v>
      </c>
      <c r="D2167" s="14" t="s">
        <v>80</v>
      </c>
      <c r="E2167" s="16">
        <v>79</v>
      </c>
      <c r="F2167" s="14" t="s">
        <v>125</v>
      </c>
      <c r="G2167" s="16">
        <v>41</v>
      </c>
      <c r="H2167" s="14" t="s">
        <v>186</v>
      </c>
      <c r="I2167" s="16">
        <v>2</v>
      </c>
      <c r="J2167" s="14" t="s">
        <v>83</v>
      </c>
      <c r="K2167" s="14" t="s">
        <v>84</v>
      </c>
      <c r="L2167" s="14" t="s">
        <v>85</v>
      </c>
      <c r="M2167" s="23">
        <v>0.7</v>
      </c>
      <c r="N2167" s="16">
        <v>8</v>
      </c>
      <c r="O2167" s="16">
        <v>6</v>
      </c>
      <c r="P2167" s="16">
        <v>1</v>
      </c>
      <c r="Q2167" s="16">
        <v>9</v>
      </c>
      <c r="R2167" s="16">
        <v>1</v>
      </c>
      <c r="S2167" s="14" t="s">
        <v>86</v>
      </c>
      <c r="T2167" s="16">
        <v>966</v>
      </c>
      <c r="U2167" s="16">
        <v>0</v>
      </c>
      <c r="V2167" s="18">
        <v>537439</v>
      </c>
      <c r="W2167" s="18">
        <v>13621</v>
      </c>
      <c r="X2167" s="18">
        <v>8035</v>
      </c>
      <c r="Y2167" s="18">
        <v>0</v>
      </c>
      <c r="Z2167" s="18">
        <v>0</v>
      </c>
      <c r="AA2167" s="18">
        <v>0</v>
      </c>
      <c r="AB2167" s="18">
        <v>9919</v>
      </c>
      <c r="AC2167" s="23">
        <v>0.73</v>
      </c>
      <c r="AD2167" s="14" t="str">
        <f>IF(E2167=113,"Linn","Iowa ex-Linn")</f>
        <v>Iowa ex-Linn</v>
      </c>
      <c r="AE2167" s="23">
        <f>IFERROR(AB2167/W2167,"N/M")</f>
        <v>0.7282137875339549</v>
      </c>
      <c r="AF2167" s="14" t="str">
        <f>B2167&amp;"|"&amp;TEXT(E2167,"000")&amp;"|"&amp;TEXT(M2167,"0.0000")</f>
        <v>2018|079|0.7000</v>
      </c>
      <c r="AG2167" s="22" t="str">
        <f>IF(AND(B2167&gt;=2015,B2167&lt;=2024,C2167=19,G2167=41,I2167=2,K2167="A",L2167="RBUP",M2167&gt;=0.5,M2167&lt;=0.85),"IN","OUT")</f>
        <v>IN</v>
      </c>
    </row>
    <row r="2168" spans="1:33">
      <c r="A2168" s="14" t="s">
        <v>188</v>
      </c>
      <c r="B2168" s="16">
        <v>2018</v>
      </c>
      <c r="C2168" s="16">
        <v>19</v>
      </c>
      <c r="D2168" s="14" t="s">
        <v>80</v>
      </c>
      <c r="E2168" s="16">
        <v>79</v>
      </c>
      <c r="F2168" s="14" t="s">
        <v>125</v>
      </c>
      <c r="G2168" s="16">
        <v>41</v>
      </c>
      <c r="H2168" s="14" t="s">
        <v>186</v>
      </c>
      <c r="I2168" s="16">
        <v>2</v>
      </c>
      <c r="J2168" s="14" t="s">
        <v>83</v>
      </c>
      <c r="K2168" s="14" t="s">
        <v>84</v>
      </c>
      <c r="L2168" s="14" t="s">
        <v>85</v>
      </c>
      <c r="M2168" s="23">
        <v>0.75</v>
      </c>
      <c r="N2168" s="16">
        <v>27</v>
      </c>
      <c r="O2168" s="16">
        <v>24</v>
      </c>
      <c r="P2168" s="16">
        <v>2</v>
      </c>
      <c r="Q2168" s="16">
        <v>34</v>
      </c>
      <c r="R2168" s="16">
        <v>2</v>
      </c>
      <c r="S2168" s="14" t="s">
        <v>86</v>
      </c>
      <c r="T2168" s="16">
        <v>3803</v>
      </c>
      <c r="U2168" s="16">
        <v>0</v>
      </c>
      <c r="V2168" s="18">
        <v>2080789</v>
      </c>
      <c r="W2168" s="18">
        <v>60710</v>
      </c>
      <c r="X2168" s="18">
        <v>37369</v>
      </c>
      <c r="Y2168" s="18">
        <v>0</v>
      </c>
      <c r="Z2168" s="18">
        <v>0</v>
      </c>
      <c r="AA2168" s="18">
        <v>0</v>
      </c>
      <c r="AB2168" s="18">
        <v>806</v>
      </c>
      <c r="AC2168" s="23">
        <v>0.01</v>
      </c>
      <c r="AD2168" s="14" t="str">
        <f>IF(E2168=113,"Linn","Iowa ex-Linn")</f>
        <v>Iowa ex-Linn</v>
      </c>
      <c r="AE2168" s="23">
        <f>IFERROR(AB2168/W2168,"N/M")</f>
        <v>0.013276231263383297</v>
      </c>
      <c r="AF2168" s="14" t="str">
        <f>B2168&amp;"|"&amp;TEXT(E2168,"000")&amp;"|"&amp;TEXT(M2168,"0.0000")</f>
        <v>2018|079|0.7500</v>
      </c>
      <c r="AG2168" s="22" t="str">
        <f>IF(AND(B2168&gt;=2015,B2168&lt;=2024,C2168=19,G2168=41,I2168=2,K2168="A",L2168="RBUP",M2168&gt;=0.5,M2168&lt;=0.85),"IN","OUT")</f>
        <v>IN</v>
      </c>
    </row>
    <row r="2169" spans="1:33">
      <c r="A2169" s="14" t="s">
        <v>188</v>
      </c>
      <c r="B2169" s="16">
        <v>2018</v>
      </c>
      <c r="C2169" s="16">
        <v>19</v>
      </c>
      <c r="D2169" s="14" t="s">
        <v>80</v>
      </c>
      <c r="E2169" s="16">
        <v>79</v>
      </c>
      <c r="F2169" s="14" t="s">
        <v>125</v>
      </c>
      <c r="G2169" s="16">
        <v>41</v>
      </c>
      <c r="H2169" s="14" t="s">
        <v>186</v>
      </c>
      <c r="I2169" s="16">
        <v>2</v>
      </c>
      <c r="J2169" s="14" t="s">
        <v>83</v>
      </c>
      <c r="K2169" s="14" t="s">
        <v>84</v>
      </c>
      <c r="L2169" s="14" t="s">
        <v>85</v>
      </c>
      <c r="M2169" s="23">
        <v>0.8</v>
      </c>
      <c r="N2169" s="16">
        <v>179</v>
      </c>
      <c r="O2169" s="16">
        <v>162</v>
      </c>
      <c r="P2169" s="16">
        <v>14</v>
      </c>
      <c r="Q2169" s="16">
        <v>242</v>
      </c>
      <c r="R2169" s="16">
        <v>16</v>
      </c>
      <c r="S2169" s="14" t="s">
        <v>86</v>
      </c>
      <c r="T2169" s="16">
        <v>41211</v>
      </c>
      <c r="U2169" s="16">
        <v>0</v>
      </c>
      <c r="V2169" s="18">
        <v>25078244</v>
      </c>
      <c r="W2169" s="18">
        <v>905833</v>
      </c>
      <c r="X2169" s="18">
        <v>544329</v>
      </c>
      <c r="Y2169" s="18">
        <v>0</v>
      </c>
      <c r="Z2169" s="18">
        <v>0</v>
      </c>
      <c r="AA2169" s="18">
        <v>0</v>
      </c>
      <c r="AB2169" s="18">
        <v>94680</v>
      </c>
      <c r="AC2169" s="23">
        <v>0.1</v>
      </c>
      <c r="AD2169" s="14" t="str">
        <f>IF(E2169=113,"Linn","Iowa ex-Linn")</f>
        <v>Iowa ex-Linn</v>
      </c>
      <c r="AE2169" s="23">
        <f>IFERROR(AB2169/W2169,"N/M")</f>
        <v>0.1045225775612061</v>
      </c>
      <c r="AF2169" s="14" t="str">
        <f>B2169&amp;"|"&amp;TEXT(E2169,"000")&amp;"|"&amp;TEXT(M2169,"0.0000")</f>
        <v>2018|079|0.8000</v>
      </c>
      <c r="AG2169" s="22" t="str">
        <f>IF(AND(B2169&gt;=2015,B2169&lt;=2024,C2169=19,G2169=41,I2169=2,K2169="A",L2169="RBUP",M2169&gt;=0.5,M2169&lt;=0.85),"IN","OUT")</f>
        <v>IN</v>
      </c>
    </row>
    <row r="2170" spans="1:33">
      <c r="A2170" s="14" t="s">
        <v>188</v>
      </c>
      <c r="B2170" s="16">
        <v>2018</v>
      </c>
      <c r="C2170" s="16">
        <v>19</v>
      </c>
      <c r="D2170" s="14" t="s">
        <v>80</v>
      </c>
      <c r="E2170" s="16">
        <v>79</v>
      </c>
      <c r="F2170" s="14" t="s">
        <v>125</v>
      </c>
      <c r="G2170" s="16">
        <v>41</v>
      </c>
      <c r="H2170" s="14" t="s">
        <v>186</v>
      </c>
      <c r="I2170" s="16">
        <v>2</v>
      </c>
      <c r="J2170" s="14" t="s">
        <v>83</v>
      </c>
      <c r="K2170" s="14" t="s">
        <v>84</v>
      </c>
      <c r="L2170" s="14" t="s">
        <v>85</v>
      </c>
      <c r="M2170" s="23">
        <v>0.85</v>
      </c>
      <c r="N2170" s="16">
        <v>490</v>
      </c>
      <c r="O2170" s="16">
        <v>425</v>
      </c>
      <c r="P2170" s="16">
        <v>103</v>
      </c>
      <c r="Q2170" s="16">
        <v>841</v>
      </c>
      <c r="R2170" s="16">
        <v>191</v>
      </c>
      <c r="S2170" s="14" t="s">
        <v>86</v>
      </c>
      <c r="T2170" s="16">
        <v>120535</v>
      </c>
      <c r="U2170" s="16">
        <v>0</v>
      </c>
      <c r="V2170" s="18">
        <v>77636254</v>
      </c>
      <c r="W2170" s="18">
        <v>3743726</v>
      </c>
      <c r="X2170" s="18">
        <v>1734185</v>
      </c>
      <c r="Y2170" s="18">
        <v>740</v>
      </c>
      <c r="Z2170" s="18">
        <v>0</v>
      </c>
      <c r="AA2170" s="18">
        <v>0</v>
      </c>
      <c r="AB2170" s="18">
        <v>1333320</v>
      </c>
      <c r="AC2170" s="23">
        <v>0.36</v>
      </c>
      <c r="AD2170" s="14" t="str">
        <f>IF(E2170=113,"Linn","Iowa ex-Linn")</f>
        <v>Iowa ex-Linn</v>
      </c>
      <c r="AE2170" s="23">
        <f>IFERROR(AB2170/W2170,"N/M")</f>
        <v>0.3561478591114841</v>
      </c>
      <c r="AF2170" s="14" t="str">
        <f>B2170&amp;"|"&amp;TEXT(E2170,"000")&amp;"|"&amp;TEXT(M2170,"0.0000")</f>
        <v>2018|079|0.8500</v>
      </c>
      <c r="AG2170" s="22" t="str">
        <f>IF(AND(B2170&gt;=2015,B2170&lt;=2024,C2170=19,G2170=41,I2170=2,K2170="A",L2170="RBUP",M2170&gt;=0.5,M2170&lt;=0.85),"IN","OUT")</f>
        <v>IN</v>
      </c>
    </row>
    <row r="2171" spans="1:33">
      <c r="A2171" s="14" t="s">
        <v>188</v>
      </c>
      <c r="B2171" s="16">
        <v>2018</v>
      </c>
      <c r="C2171" s="16">
        <v>19</v>
      </c>
      <c r="D2171" s="14" t="s">
        <v>80</v>
      </c>
      <c r="E2171" s="16">
        <v>81</v>
      </c>
      <c r="F2171" s="14" t="s">
        <v>126</v>
      </c>
      <c r="G2171" s="16">
        <v>41</v>
      </c>
      <c r="H2171" s="14" t="s">
        <v>186</v>
      </c>
      <c r="I2171" s="16">
        <v>2</v>
      </c>
      <c r="J2171" s="14" t="s">
        <v>83</v>
      </c>
      <c r="K2171" s="14" t="s">
        <v>84</v>
      </c>
      <c r="L2171" s="14" t="s">
        <v>85</v>
      </c>
      <c r="M2171" s="23">
        <v>0.5</v>
      </c>
      <c r="N2171" s="16">
        <v>1</v>
      </c>
      <c r="O2171" s="16">
        <v>0</v>
      </c>
      <c r="P2171" s="16">
        <v>0</v>
      </c>
      <c r="Q2171" s="16">
        <v>0</v>
      </c>
      <c r="R2171" s="16">
        <v>0</v>
      </c>
      <c r="S2171" s="14" t="s">
        <v>86</v>
      </c>
      <c r="T2171" s="16">
        <v>0</v>
      </c>
      <c r="U2171" s="16">
        <v>0</v>
      </c>
      <c r="V2171" s="18">
        <v>0</v>
      </c>
      <c r="W2171" s="18">
        <v>0</v>
      </c>
      <c r="X2171" s="18">
        <v>0</v>
      </c>
      <c r="Y2171" s="18">
        <v>0</v>
      </c>
      <c r="Z2171" s="18">
        <v>0</v>
      </c>
      <c r="AA2171" s="18">
        <v>0</v>
      </c>
      <c r="AB2171" s="18">
        <v>0</v>
      </c>
      <c r="AC2171" s="23">
        <v>0</v>
      </c>
      <c r="AD2171" s="14" t="str">
        <f>IF(E2171=113,"Linn","Iowa ex-Linn")</f>
        <v>Iowa ex-Linn</v>
      </c>
      <c r="AE2171" s="23" t="str">
        <f>IFERROR(AB2171/W2171,"N/M")</f>
        <v>N/M</v>
      </c>
      <c r="AF2171" s="14" t="str">
        <f>B2171&amp;"|"&amp;TEXT(E2171,"000")&amp;"|"&amp;TEXT(M2171,"0.0000")</f>
        <v>2018|081|0.5000</v>
      </c>
      <c r="AG2171" s="22" t="str">
        <f>IF(AND(B2171&gt;=2015,B2171&lt;=2024,C2171=19,G2171=41,I2171=2,K2171="A",L2171="RBUP",M2171&gt;=0.5,M2171&lt;=0.85),"IN","OUT")</f>
        <v>IN</v>
      </c>
    </row>
    <row r="2172" spans="1:33">
      <c r="A2172" s="14" t="s">
        <v>188</v>
      </c>
      <c r="B2172" s="16">
        <v>2018</v>
      </c>
      <c r="C2172" s="16">
        <v>19</v>
      </c>
      <c r="D2172" s="14" t="s">
        <v>80</v>
      </c>
      <c r="E2172" s="16">
        <v>81</v>
      </c>
      <c r="F2172" s="14" t="s">
        <v>126</v>
      </c>
      <c r="G2172" s="16">
        <v>41</v>
      </c>
      <c r="H2172" s="14" t="s">
        <v>186</v>
      </c>
      <c r="I2172" s="16">
        <v>2</v>
      </c>
      <c r="J2172" s="14" t="s">
        <v>83</v>
      </c>
      <c r="K2172" s="14" t="s">
        <v>84</v>
      </c>
      <c r="L2172" s="14" t="s">
        <v>85</v>
      </c>
      <c r="M2172" s="23">
        <v>0.6</v>
      </c>
      <c r="N2172" s="16">
        <v>1</v>
      </c>
      <c r="O2172" s="16">
        <v>1</v>
      </c>
      <c r="P2172" s="16">
        <v>0</v>
      </c>
      <c r="Q2172" s="16">
        <v>1</v>
      </c>
      <c r="R2172" s="16">
        <v>0</v>
      </c>
      <c r="S2172" s="14" t="s">
        <v>86</v>
      </c>
      <c r="T2172" s="16">
        <v>144</v>
      </c>
      <c r="U2172" s="16">
        <v>0</v>
      </c>
      <c r="V2172" s="18">
        <v>65915</v>
      </c>
      <c r="W2172" s="18">
        <v>537</v>
      </c>
      <c r="X2172" s="18">
        <v>344</v>
      </c>
      <c r="Y2172" s="18">
        <v>0</v>
      </c>
      <c r="Z2172" s="18">
        <v>0</v>
      </c>
      <c r="AA2172" s="18">
        <v>0</v>
      </c>
      <c r="AB2172" s="18">
        <v>0</v>
      </c>
      <c r="AC2172" s="23">
        <v>0</v>
      </c>
      <c r="AD2172" s="14" t="str">
        <f>IF(E2172=113,"Linn","Iowa ex-Linn")</f>
        <v>Iowa ex-Linn</v>
      </c>
      <c r="AE2172" s="23">
        <f>IFERROR(AB2172/W2172,"N/M")</f>
        <v>0.0</v>
      </c>
      <c r="AF2172" s="14" t="str">
        <f>B2172&amp;"|"&amp;TEXT(E2172,"000")&amp;"|"&amp;TEXT(M2172,"0.0000")</f>
        <v>2018|081|0.6000</v>
      </c>
      <c r="AG2172" s="22" t="str">
        <f>IF(AND(B2172&gt;=2015,B2172&lt;=2024,C2172=19,G2172=41,I2172=2,K2172="A",L2172="RBUP",M2172&gt;=0.5,M2172&lt;=0.85),"IN","OUT")</f>
        <v>IN</v>
      </c>
    </row>
    <row r="2173" spans="1:33">
      <c r="A2173" s="14" t="s">
        <v>188</v>
      </c>
      <c r="B2173" s="16">
        <v>2018</v>
      </c>
      <c r="C2173" s="16">
        <v>19</v>
      </c>
      <c r="D2173" s="14" t="s">
        <v>80</v>
      </c>
      <c r="E2173" s="16">
        <v>81</v>
      </c>
      <c r="F2173" s="14" t="s">
        <v>126</v>
      </c>
      <c r="G2173" s="16">
        <v>41</v>
      </c>
      <c r="H2173" s="14" t="s">
        <v>186</v>
      </c>
      <c r="I2173" s="16">
        <v>2</v>
      </c>
      <c r="J2173" s="14" t="s">
        <v>83</v>
      </c>
      <c r="K2173" s="14" t="s">
        <v>84</v>
      </c>
      <c r="L2173" s="14" t="s">
        <v>85</v>
      </c>
      <c r="M2173" s="23">
        <v>0.65</v>
      </c>
      <c r="N2173" s="16">
        <v>9</v>
      </c>
      <c r="O2173" s="16">
        <v>7</v>
      </c>
      <c r="P2173" s="16">
        <v>0</v>
      </c>
      <c r="Q2173" s="16">
        <v>7</v>
      </c>
      <c r="R2173" s="16">
        <v>0</v>
      </c>
      <c r="S2173" s="14" t="s">
        <v>86</v>
      </c>
      <c r="T2173" s="16">
        <v>934</v>
      </c>
      <c r="U2173" s="16">
        <v>0</v>
      </c>
      <c r="V2173" s="18">
        <v>502875</v>
      </c>
      <c r="W2173" s="18">
        <v>5585</v>
      </c>
      <c r="X2173" s="18">
        <v>4102</v>
      </c>
      <c r="Y2173" s="18">
        <v>0</v>
      </c>
      <c r="Z2173" s="18">
        <v>0</v>
      </c>
      <c r="AA2173" s="18">
        <v>0</v>
      </c>
      <c r="AB2173" s="18">
        <v>0</v>
      </c>
      <c r="AC2173" s="23">
        <v>0</v>
      </c>
      <c r="AD2173" s="14" t="str">
        <f>IF(E2173=113,"Linn","Iowa ex-Linn")</f>
        <v>Iowa ex-Linn</v>
      </c>
      <c r="AE2173" s="23">
        <f>IFERROR(AB2173/W2173,"N/M")</f>
        <v>0.0</v>
      </c>
      <c r="AF2173" s="14" t="str">
        <f>B2173&amp;"|"&amp;TEXT(E2173,"000")&amp;"|"&amp;TEXT(M2173,"0.0000")</f>
        <v>2018|081|0.6500</v>
      </c>
      <c r="AG2173" s="22" t="str">
        <f>IF(AND(B2173&gt;=2015,B2173&lt;=2024,C2173=19,G2173=41,I2173=2,K2173="A",L2173="RBUP",M2173&gt;=0.5,M2173&lt;=0.85),"IN","OUT")</f>
        <v>IN</v>
      </c>
    </row>
    <row r="2174" spans="1:33">
      <c r="A2174" s="14" t="s">
        <v>188</v>
      </c>
      <c r="B2174" s="16">
        <v>2018</v>
      </c>
      <c r="C2174" s="16">
        <v>19</v>
      </c>
      <c r="D2174" s="14" t="s">
        <v>80</v>
      </c>
      <c r="E2174" s="16">
        <v>81</v>
      </c>
      <c r="F2174" s="14" t="s">
        <v>126</v>
      </c>
      <c r="G2174" s="16">
        <v>41</v>
      </c>
      <c r="H2174" s="14" t="s">
        <v>186</v>
      </c>
      <c r="I2174" s="16">
        <v>2</v>
      </c>
      <c r="J2174" s="14" t="s">
        <v>83</v>
      </c>
      <c r="K2174" s="14" t="s">
        <v>84</v>
      </c>
      <c r="L2174" s="14" t="s">
        <v>85</v>
      </c>
      <c r="M2174" s="23">
        <v>0.7</v>
      </c>
      <c r="N2174" s="16">
        <v>29</v>
      </c>
      <c r="O2174" s="16">
        <v>25</v>
      </c>
      <c r="P2174" s="16">
        <v>1</v>
      </c>
      <c r="Q2174" s="16">
        <v>38</v>
      </c>
      <c r="R2174" s="16">
        <v>2</v>
      </c>
      <c r="S2174" s="14" t="s">
        <v>86</v>
      </c>
      <c r="T2174" s="16">
        <v>5188</v>
      </c>
      <c r="U2174" s="16">
        <v>0</v>
      </c>
      <c r="V2174" s="18">
        <v>2910122</v>
      </c>
      <c r="W2174" s="18">
        <v>54625</v>
      </c>
      <c r="X2174" s="18">
        <v>38840</v>
      </c>
      <c r="Y2174" s="18">
        <v>0</v>
      </c>
      <c r="Z2174" s="18">
        <v>0</v>
      </c>
      <c r="AA2174" s="18">
        <v>0</v>
      </c>
      <c r="AB2174" s="18">
        <v>32131</v>
      </c>
      <c r="AC2174" s="23">
        <v>0.59</v>
      </c>
      <c r="AD2174" s="14" t="str">
        <f>IF(E2174=113,"Linn","Iowa ex-Linn")</f>
        <v>Iowa ex-Linn</v>
      </c>
      <c r="AE2174" s="23">
        <f>IFERROR(AB2174/W2174,"N/M")</f>
        <v>0.5882105263157895</v>
      </c>
      <c r="AF2174" s="14" t="str">
        <f>B2174&amp;"|"&amp;TEXT(E2174,"000")&amp;"|"&amp;TEXT(M2174,"0.0000")</f>
        <v>2018|081|0.7000</v>
      </c>
      <c r="AG2174" s="22" t="str">
        <f>IF(AND(B2174&gt;=2015,B2174&lt;=2024,C2174=19,G2174=41,I2174=2,K2174="A",L2174="RBUP",M2174&gt;=0.5,M2174&lt;=0.85),"IN","OUT")</f>
        <v>IN</v>
      </c>
    </row>
    <row r="2175" spans="1:33">
      <c r="A2175" s="14" t="s">
        <v>188</v>
      </c>
      <c r="B2175" s="16">
        <v>2018</v>
      </c>
      <c r="C2175" s="16">
        <v>19</v>
      </c>
      <c r="D2175" s="14" t="s">
        <v>80</v>
      </c>
      <c r="E2175" s="16">
        <v>81</v>
      </c>
      <c r="F2175" s="14" t="s">
        <v>126</v>
      </c>
      <c r="G2175" s="16">
        <v>41</v>
      </c>
      <c r="H2175" s="14" t="s">
        <v>186</v>
      </c>
      <c r="I2175" s="16">
        <v>2</v>
      </c>
      <c r="J2175" s="14" t="s">
        <v>83</v>
      </c>
      <c r="K2175" s="14" t="s">
        <v>84</v>
      </c>
      <c r="L2175" s="14" t="s">
        <v>85</v>
      </c>
      <c r="M2175" s="23">
        <v>0.75</v>
      </c>
      <c r="N2175" s="16">
        <v>99</v>
      </c>
      <c r="O2175" s="16">
        <v>81</v>
      </c>
      <c r="P2175" s="16">
        <v>14</v>
      </c>
      <c r="Q2175" s="16">
        <v>97</v>
      </c>
      <c r="R2175" s="16">
        <v>14</v>
      </c>
      <c r="S2175" s="14" t="s">
        <v>86</v>
      </c>
      <c r="T2175" s="16">
        <v>10905</v>
      </c>
      <c r="U2175" s="16">
        <v>0</v>
      </c>
      <c r="V2175" s="18">
        <v>6228645</v>
      </c>
      <c r="W2175" s="18">
        <v>182642</v>
      </c>
      <c r="X2175" s="18">
        <v>120375</v>
      </c>
      <c r="Y2175" s="18">
        <v>0</v>
      </c>
      <c r="Z2175" s="18">
        <v>0</v>
      </c>
      <c r="AA2175" s="18">
        <v>0</v>
      </c>
      <c r="AB2175" s="18">
        <v>42619</v>
      </c>
      <c r="AC2175" s="23">
        <v>0.23</v>
      </c>
      <c r="AD2175" s="14" t="str">
        <f>IF(E2175=113,"Linn","Iowa ex-Linn")</f>
        <v>Iowa ex-Linn</v>
      </c>
      <c r="AE2175" s="23">
        <f>IFERROR(AB2175/W2175,"N/M")</f>
        <v>0.23334720381949386</v>
      </c>
      <c r="AF2175" s="14" t="str">
        <f>B2175&amp;"|"&amp;TEXT(E2175,"000")&amp;"|"&amp;TEXT(M2175,"0.0000")</f>
        <v>2018|081|0.7500</v>
      </c>
      <c r="AG2175" s="22" t="str">
        <f>IF(AND(B2175&gt;=2015,B2175&lt;=2024,C2175=19,G2175=41,I2175=2,K2175="A",L2175="RBUP",M2175&gt;=0.5,M2175&lt;=0.85),"IN","OUT")</f>
        <v>IN</v>
      </c>
    </row>
    <row r="2176" spans="1:33">
      <c r="A2176" s="14" t="s">
        <v>188</v>
      </c>
      <c r="B2176" s="16">
        <v>2018</v>
      </c>
      <c r="C2176" s="16">
        <v>19</v>
      </c>
      <c r="D2176" s="14" t="s">
        <v>80</v>
      </c>
      <c r="E2176" s="16">
        <v>81</v>
      </c>
      <c r="F2176" s="14" t="s">
        <v>126</v>
      </c>
      <c r="G2176" s="16">
        <v>41</v>
      </c>
      <c r="H2176" s="14" t="s">
        <v>186</v>
      </c>
      <c r="I2176" s="16">
        <v>2</v>
      </c>
      <c r="J2176" s="14" t="s">
        <v>83</v>
      </c>
      <c r="K2176" s="14" t="s">
        <v>84</v>
      </c>
      <c r="L2176" s="14" t="s">
        <v>85</v>
      </c>
      <c r="M2176" s="23">
        <v>0.8</v>
      </c>
      <c r="N2176" s="16">
        <v>340</v>
      </c>
      <c r="O2176" s="16">
        <v>289</v>
      </c>
      <c r="P2176" s="16">
        <v>109</v>
      </c>
      <c r="Q2176" s="16">
        <v>425</v>
      </c>
      <c r="R2176" s="16">
        <v>147</v>
      </c>
      <c r="S2176" s="14" t="s">
        <v>86</v>
      </c>
      <c r="T2176" s="16">
        <v>69249</v>
      </c>
      <c r="U2176" s="16">
        <v>0</v>
      </c>
      <c r="V2176" s="18">
        <v>42395496</v>
      </c>
      <c r="W2176" s="18">
        <v>1661373</v>
      </c>
      <c r="X2176" s="18">
        <v>989874</v>
      </c>
      <c r="Y2176" s="18">
        <v>365</v>
      </c>
      <c r="Z2176" s="18">
        <v>0</v>
      </c>
      <c r="AA2176" s="18">
        <v>0</v>
      </c>
      <c r="AB2176" s="18">
        <v>2130529</v>
      </c>
      <c r="AC2176" s="23">
        <v>1.28</v>
      </c>
      <c r="AD2176" s="14" t="str">
        <f>IF(E2176=113,"Linn","Iowa ex-Linn")</f>
        <v>Iowa ex-Linn</v>
      </c>
      <c r="AE2176" s="23">
        <f>IFERROR(AB2176/W2176,"N/M")</f>
        <v>1.2823905287975668</v>
      </c>
      <c r="AF2176" s="14" t="str">
        <f>B2176&amp;"|"&amp;TEXT(E2176,"000")&amp;"|"&amp;TEXT(M2176,"0.0000")</f>
        <v>2018|081|0.8000</v>
      </c>
      <c r="AG2176" s="22" t="str">
        <f>IF(AND(B2176&gt;=2015,B2176&lt;=2024,C2176=19,G2176=41,I2176=2,K2176="A",L2176="RBUP",M2176&gt;=0.5,M2176&lt;=0.85),"IN","OUT")</f>
        <v>IN</v>
      </c>
    </row>
    <row r="2177" spans="1:33">
      <c r="A2177" s="14" t="s">
        <v>188</v>
      </c>
      <c r="B2177" s="16">
        <v>2018</v>
      </c>
      <c r="C2177" s="16">
        <v>19</v>
      </c>
      <c r="D2177" s="14" t="s">
        <v>80</v>
      </c>
      <c r="E2177" s="16">
        <v>81</v>
      </c>
      <c r="F2177" s="14" t="s">
        <v>126</v>
      </c>
      <c r="G2177" s="16">
        <v>41</v>
      </c>
      <c r="H2177" s="14" t="s">
        <v>186</v>
      </c>
      <c r="I2177" s="16">
        <v>2</v>
      </c>
      <c r="J2177" s="14" t="s">
        <v>83</v>
      </c>
      <c r="K2177" s="14" t="s">
        <v>84</v>
      </c>
      <c r="L2177" s="14" t="s">
        <v>85</v>
      </c>
      <c r="M2177" s="23">
        <v>0.85</v>
      </c>
      <c r="N2177" s="16">
        <v>394</v>
      </c>
      <c r="O2177" s="16">
        <v>323</v>
      </c>
      <c r="P2177" s="16">
        <v>168</v>
      </c>
      <c r="Q2177" s="16">
        <v>489</v>
      </c>
      <c r="R2177" s="16">
        <v>220</v>
      </c>
      <c r="S2177" s="14" t="s">
        <v>86</v>
      </c>
      <c r="T2177" s="16">
        <v>82065</v>
      </c>
      <c r="U2177" s="16">
        <v>0</v>
      </c>
      <c r="V2177" s="18">
        <v>53521505</v>
      </c>
      <c r="W2177" s="18">
        <v>2646645</v>
      </c>
      <c r="X2177" s="18">
        <v>1262039</v>
      </c>
      <c r="Y2177" s="18">
        <v>0</v>
      </c>
      <c r="Z2177" s="18">
        <v>0</v>
      </c>
      <c r="AA2177" s="18">
        <v>0</v>
      </c>
      <c r="AB2177" s="18">
        <v>3249128</v>
      </c>
      <c r="AC2177" s="23">
        <v>1.23</v>
      </c>
      <c r="AD2177" s="14" t="str">
        <f>IF(E2177=113,"Linn","Iowa ex-Linn")</f>
        <v>Iowa ex-Linn</v>
      </c>
      <c r="AE2177" s="23">
        <f>IFERROR(AB2177/W2177,"N/M")</f>
        <v>1.2276402766521388</v>
      </c>
      <c r="AF2177" s="14" t="str">
        <f>B2177&amp;"|"&amp;TEXT(E2177,"000")&amp;"|"&amp;TEXT(M2177,"0.0000")</f>
        <v>2018|081|0.8500</v>
      </c>
      <c r="AG2177" s="22" t="str">
        <f>IF(AND(B2177&gt;=2015,B2177&lt;=2024,C2177=19,G2177=41,I2177=2,K2177="A",L2177="RBUP",M2177&gt;=0.5,M2177&lt;=0.85),"IN","OUT")</f>
        <v>IN</v>
      </c>
    </row>
    <row r="2178" spans="1:33">
      <c r="A2178" s="14" t="s">
        <v>188</v>
      </c>
      <c r="B2178" s="16">
        <v>2018</v>
      </c>
      <c r="C2178" s="16">
        <v>19</v>
      </c>
      <c r="D2178" s="14" t="s">
        <v>80</v>
      </c>
      <c r="E2178" s="16">
        <v>83</v>
      </c>
      <c r="F2178" s="14" t="s">
        <v>127</v>
      </c>
      <c r="G2178" s="16">
        <v>41</v>
      </c>
      <c r="H2178" s="14" t="s">
        <v>186</v>
      </c>
      <c r="I2178" s="16">
        <v>2</v>
      </c>
      <c r="J2178" s="14" t="s">
        <v>83</v>
      </c>
      <c r="K2178" s="14" t="s">
        <v>84</v>
      </c>
      <c r="L2178" s="14" t="s">
        <v>85</v>
      </c>
      <c r="M2178" s="23">
        <v>0.65</v>
      </c>
      <c r="N2178" s="16">
        <v>3</v>
      </c>
      <c r="O2178" s="16">
        <v>2</v>
      </c>
      <c r="P2178" s="16">
        <v>0</v>
      </c>
      <c r="Q2178" s="16">
        <v>3</v>
      </c>
      <c r="R2178" s="16">
        <v>0</v>
      </c>
      <c r="S2178" s="14" t="s">
        <v>86</v>
      </c>
      <c r="T2178" s="16">
        <v>429</v>
      </c>
      <c r="U2178" s="16">
        <v>0</v>
      </c>
      <c r="V2178" s="18">
        <v>202055</v>
      </c>
      <c r="W2178" s="18">
        <v>2347</v>
      </c>
      <c r="X2178" s="18">
        <v>1701</v>
      </c>
      <c r="Y2178" s="18">
        <v>0</v>
      </c>
      <c r="Z2178" s="18">
        <v>0</v>
      </c>
      <c r="AA2178" s="18">
        <v>0</v>
      </c>
      <c r="AB2178" s="18">
        <v>0</v>
      </c>
      <c r="AC2178" s="23">
        <v>0</v>
      </c>
      <c r="AD2178" s="14" t="str">
        <f>IF(E2178=113,"Linn","Iowa ex-Linn")</f>
        <v>Iowa ex-Linn</v>
      </c>
      <c r="AE2178" s="23">
        <f>IFERROR(AB2178/W2178,"N/M")</f>
        <v>0.0</v>
      </c>
      <c r="AF2178" s="14" t="str">
        <f>B2178&amp;"|"&amp;TEXT(E2178,"000")&amp;"|"&amp;TEXT(M2178,"0.0000")</f>
        <v>2018|083|0.6500</v>
      </c>
      <c r="AG2178" s="22" t="str">
        <f>IF(AND(B2178&gt;=2015,B2178&lt;=2024,C2178=19,G2178=41,I2178=2,K2178="A",L2178="RBUP",M2178&gt;=0.5,M2178&lt;=0.85),"IN","OUT")</f>
        <v>IN</v>
      </c>
    </row>
    <row r="2179" spans="1:33">
      <c r="A2179" s="14" t="s">
        <v>188</v>
      </c>
      <c r="B2179" s="16">
        <v>2018</v>
      </c>
      <c r="C2179" s="16">
        <v>19</v>
      </c>
      <c r="D2179" s="14" t="s">
        <v>80</v>
      </c>
      <c r="E2179" s="16">
        <v>83</v>
      </c>
      <c r="F2179" s="14" t="s">
        <v>127</v>
      </c>
      <c r="G2179" s="16">
        <v>41</v>
      </c>
      <c r="H2179" s="14" t="s">
        <v>186</v>
      </c>
      <c r="I2179" s="16">
        <v>2</v>
      </c>
      <c r="J2179" s="14" t="s">
        <v>83</v>
      </c>
      <c r="K2179" s="14" t="s">
        <v>84</v>
      </c>
      <c r="L2179" s="14" t="s">
        <v>85</v>
      </c>
      <c r="M2179" s="23">
        <v>0.7</v>
      </c>
      <c r="N2179" s="16">
        <v>7</v>
      </c>
      <c r="O2179" s="16">
        <v>7</v>
      </c>
      <c r="P2179" s="16">
        <v>0</v>
      </c>
      <c r="Q2179" s="16">
        <v>7</v>
      </c>
      <c r="R2179" s="16">
        <v>0</v>
      </c>
      <c r="S2179" s="14" t="s">
        <v>86</v>
      </c>
      <c r="T2179" s="16">
        <v>1130</v>
      </c>
      <c r="U2179" s="16">
        <v>0</v>
      </c>
      <c r="V2179" s="18">
        <v>596903</v>
      </c>
      <c r="W2179" s="18">
        <v>9699</v>
      </c>
      <c r="X2179" s="18">
        <v>5958</v>
      </c>
      <c r="Y2179" s="18">
        <v>0</v>
      </c>
      <c r="Z2179" s="18">
        <v>0</v>
      </c>
      <c r="AA2179" s="18">
        <v>0</v>
      </c>
      <c r="AB2179" s="18">
        <v>0</v>
      </c>
      <c r="AC2179" s="23">
        <v>0</v>
      </c>
      <c r="AD2179" s="14" t="str">
        <f>IF(E2179=113,"Linn","Iowa ex-Linn")</f>
        <v>Iowa ex-Linn</v>
      </c>
      <c r="AE2179" s="23">
        <f>IFERROR(AB2179/W2179,"N/M")</f>
        <v>0.0</v>
      </c>
      <c r="AF2179" s="14" t="str">
        <f>B2179&amp;"|"&amp;TEXT(E2179,"000")&amp;"|"&amp;TEXT(M2179,"0.0000")</f>
        <v>2018|083|0.7000</v>
      </c>
      <c r="AG2179" s="22" t="str">
        <f>IF(AND(B2179&gt;=2015,B2179&lt;=2024,C2179=19,G2179=41,I2179=2,K2179="A",L2179="RBUP",M2179&gt;=0.5,M2179&lt;=0.85),"IN","OUT")</f>
        <v>IN</v>
      </c>
    </row>
    <row r="2180" spans="1:33">
      <c r="A2180" s="14" t="s">
        <v>188</v>
      </c>
      <c r="B2180" s="16">
        <v>2018</v>
      </c>
      <c r="C2180" s="16">
        <v>19</v>
      </c>
      <c r="D2180" s="14" t="s">
        <v>80</v>
      </c>
      <c r="E2180" s="16">
        <v>83</v>
      </c>
      <c r="F2180" s="14" t="s">
        <v>127</v>
      </c>
      <c r="G2180" s="16">
        <v>41</v>
      </c>
      <c r="H2180" s="14" t="s">
        <v>186</v>
      </c>
      <c r="I2180" s="16">
        <v>2</v>
      </c>
      <c r="J2180" s="14" t="s">
        <v>83</v>
      </c>
      <c r="K2180" s="14" t="s">
        <v>84</v>
      </c>
      <c r="L2180" s="14" t="s">
        <v>85</v>
      </c>
      <c r="M2180" s="23">
        <v>0.75</v>
      </c>
      <c r="N2180" s="16">
        <v>60</v>
      </c>
      <c r="O2180" s="16">
        <v>51</v>
      </c>
      <c r="P2180" s="16">
        <v>2</v>
      </c>
      <c r="Q2180" s="16">
        <v>83</v>
      </c>
      <c r="R2180" s="16">
        <v>3</v>
      </c>
      <c r="S2180" s="14" t="s">
        <v>86</v>
      </c>
      <c r="T2180" s="16">
        <v>10360</v>
      </c>
      <c r="U2180" s="16">
        <v>0</v>
      </c>
      <c r="V2180" s="18">
        <v>6026815</v>
      </c>
      <c r="W2180" s="18">
        <v>172151</v>
      </c>
      <c r="X2180" s="18">
        <v>110700</v>
      </c>
      <c r="Y2180" s="18">
        <v>0</v>
      </c>
      <c r="Z2180" s="18">
        <v>0</v>
      </c>
      <c r="AA2180" s="18">
        <v>0</v>
      </c>
      <c r="AB2180" s="18">
        <v>8437</v>
      </c>
      <c r="AC2180" s="23">
        <v>0.05</v>
      </c>
      <c r="AD2180" s="14" t="str">
        <f>IF(E2180=113,"Linn","Iowa ex-Linn")</f>
        <v>Iowa ex-Linn</v>
      </c>
      <c r="AE2180" s="23">
        <f>IFERROR(AB2180/W2180,"N/M")</f>
        <v>0.04900929997502193</v>
      </c>
      <c r="AF2180" s="14" t="str">
        <f>B2180&amp;"|"&amp;TEXT(E2180,"000")&amp;"|"&amp;TEXT(M2180,"0.0000")</f>
        <v>2018|083|0.7500</v>
      </c>
      <c r="AG2180" s="22" t="str">
        <f>IF(AND(B2180&gt;=2015,B2180&lt;=2024,C2180=19,G2180=41,I2180=2,K2180="A",L2180="RBUP",M2180&gt;=0.5,M2180&lt;=0.85),"IN","OUT")</f>
        <v>IN</v>
      </c>
    </row>
    <row r="2181" spans="1:33">
      <c r="A2181" s="14" t="s">
        <v>188</v>
      </c>
      <c r="B2181" s="16">
        <v>2018</v>
      </c>
      <c r="C2181" s="16">
        <v>19</v>
      </c>
      <c r="D2181" s="14" t="s">
        <v>80</v>
      </c>
      <c r="E2181" s="16">
        <v>83</v>
      </c>
      <c r="F2181" s="14" t="s">
        <v>127</v>
      </c>
      <c r="G2181" s="16">
        <v>41</v>
      </c>
      <c r="H2181" s="14" t="s">
        <v>186</v>
      </c>
      <c r="I2181" s="16">
        <v>2</v>
      </c>
      <c r="J2181" s="14" t="s">
        <v>83</v>
      </c>
      <c r="K2181" s="14" t="s">
        <v>84</v>
      </c>
      <c r="L2181" s="14" t="s">
        <v>85</v>
      </c>
      <c r="M2181" s="23">
        <v>0.8</v>
      </c>
      <c r="N2181" s="16">
        <v>240</v>
      </c>
      <c r="O2181" s="16">
        <v>194</v>
      </c>
      <c r="P2181" s="16">
        <v>1</v>
      </c>
      <c r="Q2181" s="16">
        <v>299</v>
      </c>
      <c r="R2181" s="16">
        <v>1</v>
      </c>
      <c r="S2181" s="14" t="s">
        <v>86</v>
      </c>
      <c r="T2181" s="16">
        <v>38839</v>
      </c>
      <c r="U2181" s="16">
        <v>0</v>
      </c>
      <c r="V2181" s="18">
        <v>24181858</v>
      </c>
      <c r="W2181" s="18">
        <v>907695</v>
      </c>
      <c r="X2181" s="18">
        <v>522577</v>
      </c>
      <c r="Y2181" s="18">
        <v>0</v>
      </c>
      <c r="Z2181" s="18">
        <v>0</v>
      </c>
      <c r="AA2181" s="18">
        <v>0</v>
      </c>
      <c r="AB2181" s="18">
        <v>888</v>
      </c>
      <c r="AC2181" s="23">
        <v>0</v>
      </c>
      <c r="AD2181" s="14" t="str">
        <f>IF(E2181=113,"Linn","Iowa ex-Linn")</f>
        <v>Iowa ex-Linn</v>
      </c>
      <c r="AE2181" s="23">
        <f>IFERROR(AB2181/W2181,"N/M")</f>
        <v>0.0009783021830019995</v>
      </c>
      <c r="AF2181" s="14" t="str">
        <f>B2181&amp;"|"&amp;TEXT(E2181,"000")&amp;"|"&amp;TEXT(M2181,"0.0000")</f>
        <v>2018|083|0.8000</v>
      </c>
      <c r="AG2181" s="22" t="str">
        <f>IF(AND(B2181&gt;=2015,B2181&lt;=2024,C2181=19,G2181=41,I2181=2,K2181="A",L2181="RBUP",M2181&gt;=0.5,M2181&lt;=0.85),"IN","OUT")</f>
        <v>IN</v>
      </c>
    </row>
    <row r="2182" spans="1:33">
      <c r="A2182" s="14" t="s">
        <v>188</v>
      </c>
      <c r="B2182" s="16">
        <v>2018</v>
      </c>
      <c r="C2182" s="16">
        <v>19</v>
      </c>
      <c r="D2182" s="14" t="s">
        <v>80</v>
      </c>
      <c r="E2182" s="16">
        <v>83</v>
      </c>
      <c r="F2182" s="14" t="s">
        <v>127</v>
      </c>
      <c r="G2182" s="16">
        <v>41</v>
      </c>
      <c r="H2182" s="14" t="s">
        <v>186</v>
      </c>
      <c r="I2182" s="16">
        <v>2</v>
      </c>
      <c r="J2182" s="14" t="s">
        <v>83</v>
      </c>
      <c r="K2182" s="14" t="s">
        <v>84</v>
      </c>
      <c r="L2182" s="14" t="s">
        <v>85</v>
      </c>
      <c r="M2182" s="23">
        <v>0.85</v>
      </c>
      <c r="N2182" s="16">
        <v>504</v>
      </c>
      <c r="O2182" s="16">
        <v>417</v>
      </c>
      <c r="P2182" s="16">
        <v>11</v>
      </c>
      <c r="Q2182" s="16">
        <v>785</v>
      </c>
      <c r="R2182" s="16">
        <v>12</v>
      </c>
      <c r="S2182" s="14" t="s">
        <v>86</v>
      </c>
      <c r="T2182" s="16">
        <v>119719</v>
      </c>
      <c r="U2182" s="16">
        <v>0</v>
      </c>
      <c r="V2182" s="18">
        <v>79695187</v>
      </c>
      <c r="W2182" s="18">
        <v>3767835</v>
      </c>
      <c r="X2182" s="18">
        <v>1733499</v>
      </c>
      <c r="Y2182" s="18">
        <v>603</v>
      </c>
      <c r="Z2182" s="18">
        <v>0</v>
      </c>
      <c r="AA2182" s="18">
        <v>0</v>
      </c>
      <c r="AB2182" s="18">
        <v>85791</v>
      </c>
      <c r="AC2182" s="23">
        <v>0.02</v>
      </c>
      <c r="AD2182" s="14" t="str">
        <f>IF(E2182=113,"Linn","Iowa ex-Linn")</f>
        <v>Iowa ex-Linn</v>
      </c>
      <c r="AE2182" s="23">
        <f>IFERROR(AB2182/W2182,"N/M")</f>
        <v>0.022769309165608365</v>
      </c>
      <c r="AF2182" s="14" t="str">
        <f>B2182&amp;"|"&amp;TEXT(E2182,"000")&amp;"|"&amp;TEXT(M2182,"0.0000")</f>
        <v>2018|083|0.8500</v>
      </c>
      <c r="AG2182" s="22" t="str">
        <f>IF(AND(B2182&gt;=2015,B2182&lt;=2024,C2182=19,G2182=41,I2182=2,K2182="A",L2182="RBUP",M2182&gt;=0.5,M2182&lt;=0.85),"IN","OUT")</f>
        <v>IN</v>
      </c>
    </row>
    <row r="2183" spans="1:33">
      <c r="A2183" s="14" t="s">
        <v>188</v>
      </c>
      <c r="B2183" s="16">
        <v>2018</v>
      </c>
      <c r="C2183" s="16">
        <v>19</v>
      </c>
      <c r="D2183" s="14" t="s">
        <v>80</v>
      </c>
      <c r="E2183" s="16">
        <v>85</v>
      </c>
      <c r="F2183" s="14" t="s">
        <v>128</v>
      </c>
      <c r="G2183" s="16">
        <v>41</v>
      </c>
      <c r="H2183" s="14" t="s">
        <v>186</v>
      </c>
      <c r="I2183" s="16">
        <v>2</v>
      </c>
      <c r="J2183" s="14" t="s">
        <v>83</v>
      </c>
      <c r="K2183" s="14" t="s">
        <v>84</v>
      </c>
      <c r="L2183" s="14" t="s">
        <v>85</v>
      </c>
      <c r="M2183" s="23">
        <v>0.5</v>
      </c>
      <c r="N2183" s="16">
        <v>2</v>
      </c>
      <c r="O2183" s="16">
        <v>2</v>
      </c>
      <c r="P2183" s="16">
        <v>0</v>
      </c>
      <c r="Q2183" s="16">
        <v>2</v>
      </c>
      <c r="R2183" s="16">
        <v>0</v>
      </c>
      <c r="S2183" s="14" t="s">
        <v>86</v>
      </c>
      <c r="T2183" s="16">
        <v>112</v>
      </c>
      <c r="U2183" s="16">
        <v>0</v>
      </c>
      <c r="V2183" s="18">
        <v>45936</v>
      </c>
      <c r="W2183" s="18">
        <v>512</v>
      </c>
      <c r="X2183" s="18">
        <v>343</v>
      </c>
      <c r="Y2183" s="18">
        <v>0</v>
      </c>
      <c r="Z2183" s="18">
        <v>0</v>
      </c>
      <c r="AA2183" s="18">
        <v>0</v>
      </c>
      <c r="AB2183" s="18">
        <v>0</v>
      </c>
      <c r="AC2183" s="23">
        <v>0</v>
      </c>
      <c r="AD2183" s="14" t="str">
        <f>IF(E2183=113,"Linn","Iowa ex-Linn")</f>
        <v>Iowa ex-Linn</v>
      </c>
      <c r="AE2183" s="23">
        <f>IFERROR(AB2183/W2183,"N/M")</f>
        <v>0.0</v>
      </c>
      <c r="AF2183" s="14" t="str">
        <f>B2183&amp;"|"&amp;TEXT(E2183,"000")&amp;"|"&amp;TEXT(M2183,"0.0000")</f>
        <v>2018|085|0.5000</v>
      </c>
      <c r="AG2183" s="22" t="str">
        <f>IF(AND(B2183&gt;=2015,B2183&lt;=2024,C2183=19,G2183=41,I2183=2,K2183="A",L2183="RBUP",M2183&gt;=0.5,M2183&lt;=0.85),"IN","OUT")</f>
        <v>IN</v>
      </c>
    </row>
    <row r="2184" spans="1:33">
      <c r="A2184" s="14" t="s">
        <v>188</v>
      </c>
      <c r="B2184" s="16">
        <v>2018</v>
      </c>
      <c r="C2184" s="16">
        <v>19</v>
      </c>
      <c r="D2184" s="14" t="s">
        <v>80</v>
      </c>
      <c r="E2184" s="16">
        <v>85</v>
      </c>
      <c r="F2184" s="14" t="s">
        <v>128</v>
      </c>
      <c r="G2184" s="16">
        <v>41</v>
      </c>
      <c r="H2184" s="14" t="s">
        <v>186</v>
      </c>
      <c r="I2184" s="16">
        <v>2</v>
      </c>
      <c r="J2184" s="14" t="s">
        <v>83</v>
      </c>
      <c r="K2184" s="14" t="s">
        <v>84</v>
      </c>
      <c r="L2184" s="14" t="s">
        <v>85</v>
      </c>
      <c r="M2184" s="23">
        <v>0.55</v>
      </c>
      <c r="N2184" s="16">
        <v>1</v>
      </c>
      <c r="O2184" s="16">
        <v>1</v>
      </c>
      <c r="P2184" s="16">
        <v>0</v>
      </c>
      <c r="Q2184" s="16">
        <v>1</v>
      </c>
      <c r="R2184" s="16">
        <v>0</v>
      </c>
      <c r="S2184" s="14" t="s">
        <v>86</v>
      </c>
      <c r="T2184" s="16">
        <v>763</v>
      </c>
      <c r="U2184" s="16">
        <v>0</v>
      </c>
      <c r="V2184" s="18">
        <v>340267</v>
      </c>
      <c r="W2184" s="18">
        <v>4139</v>
      </c>
      <c r="X2184" s="18">
        <v>3310</v>
      </c>
      <c r="Y2184" s="18">
        <v>0</v>
      </c>
      <c r="Z2184" s="18">
        <v>0</v>
      </c>
      <c r="AA2184" s="18">
        <v>0</v>
      </c>
      <c r="AB2184" s="18">
        <v>0</v>
      </c>
      <c r="AC2184" s="23">
        <v>0</v>
      </c>
      <c r="AD2184" s="14" t="str">
        <f>IF(E2184=113,"Linn","Iowa ex-Linn")</f>
        <v>Iowa ex-Linn</v>
      </c>
      <c r="AE2184" s="23">
        <f>IFERROR(AB2184/W2184,"N/M")</f>
        <v>0.0</v>
      </c>
      <c r="AF2184" s="14" t="str">
        <f>B2184&amp;"|"&amp;TEXT(E2184,"000")&amp;"|"&amp;TEXT(M2184,"0.0000")</f>
        <v>2018|085|0.5500</v>
      </c>
      <c r="AG2184" s="22" t="str">
        <f>IF(AND(B2184&gt;=2015,B2184&lt;=2024,C2184=19,G2184=41,I2184=2,K2184="A",L2184="RBUP",M2184&gt;=0.5,M2184&lt;=0.85),"IN","OUT")</f>
        <v>IN</v>
      </c>
    </row>
    <row r="2185" spans="1:33">
      <c r="A2185" s="14" t="s">
        <v>188</v>
      </c>
      <c r="B2185" s="16">
        <v>2018</v>
      </c>
      <c r="C2185" s="16">
        <v>19</v>
      </c>
      <c r="D2185" s="14" t="s">
        <v>80</v>
      </c>
      <c r="E2185" s="16">
        <v>85</v>
      </c>
      <c r="F2185" s="14" t="s">
        <v>128</v>
      </c>
      <c r="G2185" s="16">
        <v>41</v>
      </c>
      <c r="H2185" s="14" t="s">
        <v>186</v>
      </c>
      <c r="I2185" s="16">
        <v>2</v>
      </c>
      <c r="J2185" s="14" t="s">
        <v>83</v>
      </c>
      <c r="K2185" s="14" t="s">
        <v>84</v>
      </c>
      <c r="L2185" s="14" t="s">
        <v>85</v>
      </c>
      <c r="M2185" s="23">
        <v>0.6</v>
      </c>
      <c r="N2185" s="16">
        <v>1</v>
      </c>
      <c r="O2185" s="16">
        <v>1</v>
      </c>
      <c r="P2185" s="16">
        <v>0</v>
      </c>
      <c r="Q2185" s="16">
        <v>1</v>
      </c>
      <c r="R2185" s="16">
        <v>0</v>
      </c>
      <c r="S2185" s="14" t="s">
        <v>86</v>
      </c>
      <c r="T2185" s="16">
        <v>30</v>
      </c>
      <c r="U2185" s="16">
        <v>0</v>
      </c>
      <c r="V2185" s="18">
        <v>16160</v>
      </c>
      <c r="W2185" s="18">
        <v>306</v>
      </c>
      <c r="X2185" s="18">
        <v>196</v>
      </c>
      <c r="Y2185" s="18">
        <v>0</v>
      </c>
      <c r="Z2185" s="18">
        <v>0</v>
      </c>
      <c r="AA2185" s="18">
        <v>0</v>
      </c>
      <c r="AB2185" s="18">
        <v>0</v>
      </c>
      <c r="AC2185" s="23">
        <v>0</v>
      </c>
      <c r="AD2185" s="14" t="str">
        <f>IF(E2185=113,"Linn","Iowa ex-Linn")</f>
        <v>Iowa ex-Linn</v>
      </c>
      <c r="AE2185" s="23">
        <f>IFERROR(AB2185/W2185,"N/M")</f>
        <v>0.0</v>
      </c>
      <c r="AF2185" s="14" t="str">
        <f>B2185&amp;"|"&amp;TEXT(E2185,"000")&amp;"|"&amp;TEXT(M2185,"0.0000")</f>
        <v>2018|085|0.6000</v>
      </c>
      <c r="AG2185" s="22" t="str">
        <f>IF(AND(B2185&gt;=2015,B2185&lt;=2024,C2185=19,G2185=41,I2185=2,K2185="A",L2185="RBUP",M2185&gt;=0.5,M2185&lt;=0.85),"IN","OUT")</f>
        <v>IN</v>
      </c>
    </row>
    <row r="2186" spans="1:33">
      <c r="A2186" s="14" t="s">
        <v>188</v>
      </c>
      <c r="B2186" s="16">
        <v>2018</v>
      </c>
      <c r="C2186" s="16">
        <v>19</v>
      </c>
      <c r="D2186" s="14" t="s">
        <v>80</v>
      </c>
      <c r="E2186" s="16">
        <v>85</v>
      </c>
      <c r="F2186" s="14" t="s">
        <v>128</v>
      </c>
      <c r="G2186" s="16">
        <v>41</v>
      </c>
      <c r="H2186" s="14" t="s">
        <v>186</v>
      </c>
      <c r="I2186" s="16">
        <v>2</v>
      </c>
      <c r="J2186" s="14" t="s">
        <v>83</v>
      </c>
      <c r="K2186" s="14" t="s">
        <v>84</v>
      </c>
      <c r="L2186" s="14" t="s">
        <v>85</v>
      </c>
      <c r="M2186" s="23">
        <v>0.65</v>
      </c>
      <c r="N2186" s="16">
        <v>19</v>
      </c>
      <c r="O2186" s="16">
        <v>17</v>
      </c>
      <c r="P2186" s="16">
        <v>1</v>
      </c>
      <c r="Q2186" s="16">
        <v>23</v>
      </c>
      <c r="R2186" s="16">
        <v>1</v>
      </c>
      <c r="S2186" s="14" t="s">
        <v>86</v>
      </c>
      <c r="T2186" s="16">
        <v>1789</v>
      </c>
      <c r="U2186" s="16">
        <v>0</v>
      </c>
      <c r="V2186" s="18">
        <v>792949</v>
      </c>
      <c r="W2186" s="18">
        <v>20304</v>
      </c>
      <c r="X2186" s="18">
        <v>13561</v>
      </c>
      <c r="Y2186" s="18">
        <v>0</v>
      </c>
      <c r="Z2186" s="18">
        <v>0</v>
      </c>
      <c r="AA2186" s="18">
        <v>0</v>
      </c>
      <c r="AB2186" s="18">
        <v>239</v>
      </c>
      <c r="AC2186" s="23">
        <v>0.01</v>
      </c>
      <c r="AD2186" s="14" t="str">
        <f>IF(E2186=113,"Linn","Iowa ex-Linn")</f>
        <v>Iowa ex-Linn</v>
      </c>
      <c r="AE2186" s="23">
        <f>IFERROR(AB2186/W2186,"N/M")</f>
        <v>0.011771079590228526</v>
      </c>
      <c r="AF2186" s="14" t="str">
        <f>B2186&amp;"|"&amp;TEXT(E2186,"000")&amp;"|"&amp;TEXT(M2186,"0.0000")</f>
        <v>2018|085|0.6500</v>
      </c>
      <c r="AG2186" s="22" t="str">
        <f>IF(AND(B2186&gt;=2015,B2186&lt;=2024,C2186=19,G2186=41,I2186=2,K2186="A",L2186="RBUP",M2186&gt;=0.5,M2186&lt;=0.85),"IN","OUT")</f>
        <v>IN</v>
      </c>
    </row>
    <row r="2187" spans="1:33">
      <c r="A2187" s="14" t="s">
        <v>188</v>
      </c>
      <c r="B2187" s="16">
        <v>2018</v>
      </c>
      <c r="C2187" s="16">
        <v>19</v>
      </c>
      <c r="D2187" s="14" t="s">
        <v>80</v>
      </c>
      <c r="E2187" s="16">
        <v>85</v>
      </c>
      <c r="F2187" s="14" t="s">
        <v>128</v>
      </c>
      <c r="G2187" s="16">
        <v>41</v>
      </c>
      <c r="H2187" s="14" t="s">
        <v>186</v>
      </c>
      <c r="I2187" s="16">
        <v>2</v>
      </c>
      <c r="J2187" s="14" t="s">
        <v>83</v>
      </c>
      <c r="K2187" s="14" t="s">
        <v>84</v>
      </c>
      <c r="L2187" s="14" t="s">
        <v>85</v>
      </c>
      <c r="M2187" s="23">
        <v>0.7</v>
      </c>
      <c r="N2187" s="16">
        <v>36</v>
      </c>
      <c r="O2187" s="16">
        <v>31</v>
      </c>
      <c r="P2187" s="16">
        <v>4</v>
      </c>
      <c r="Q2187" s="16">
        <v>43</v>
      </c>
      <c r="R2187" s="16">
        <v>4</v>
      </c>
      <c r="S2187" s="14" t="s">
        <v>86</v>
      </c>
      <c r="T2187" s="16">
        <v>3605</v>
      </c>
      <c r="U2187" s="16">
        <v>0</v>
      </c>
      <c r="V2187" s="18">
        <v>1908030</v>
      </c>
      <c r="W2187" s="18">
        <v>64394</v>
      </c>
      <c r="X2187" s="18">
        <v>43554</v>
      </c>
      <c r="Y2187" s="18">
        <v>168</v>
      </c>
      <c r="Z2187" s="18">
        <v>0</v>
      </c>
      <c r="AA2187" s="18">
        <v>0</v>
      </c>
      <c r="AB2187" s="18">
        <v>33525</v>
      </c>
      <c r="AC2187" s="23">
        <v>0.52</v>
      </c>
      <c r="AD2187" s="14" t="str">
        <f>IF(E2187=113,"Linn","Iowa ex-Linn")</f>
        <v>Iowa ex-Linn</v>
      </c>
      <c r="AE2187" s="23">
        <f>IFERROR(AB2187/W2187,"N/M")</f>
        <v>0.52062303941361</v>
      </c>
      <c r="AF2187" s="14" t="str">
        <f>B2187&amp;"|"&amp;TEXT(E2187,"000")&amp;"|"&amp;TEXT(M2187,"0.0000")</f>
        <v>2018|085|0.7000</v>
      </c>
      <c r="AG2187" s="22" t="str">
        <f>IF(AND(B2187&gt;=2015,B2187&lt;=2024,C2187=19,G2187=41,I2187=2,K2187="A",L2187="RBUP",M2187&gt;=0.5,M2187&lt;=0.85),"IN","OUT")</f>
        <v>IN</v>
      </c>
    </row>
    <row r="2188" spans="1:33">
      <c r="A2188" s="14" t="s">
        <v>188</v>
      </c>
      <c r="B2188" s="16">
        <v>2018</v>
      </c>
      <c r="C2188" s="16">
        <v>19</v>
      </c>
      <c r="D2188" s="14" t="s">
        <v>80</v>
      </c>
      <c r="E2188" s="16">
        <v>85</v>
      </c>
      <c r="F2188" s="14" t="s">
        <v>128</v>
      </c>
      <c r="G2188" s="16">
        <v>41</v>
      </c>
      <c r="H2188" s="14" t="s">
        <v>186</v>
      </c>
      <c r="I2188" s="16">
        <v>2</v>
      </c>
      <c r="J2188" s="14" t="s">
        <v>83</v>
      </c>
      <c r="K2188" s="14" t="s">
        <v>84</v>
      </c>
      <c r="L2188" s="14" t="s">
        <v>85</v>
      </c>
      <c r="M2188" s="23">
        <v>0.75</v>
      </c>
      <c r="N2188" s="16">
        <v>163</v>
      </c>
      <c r="O2188" s="16">
        <v>140</v>
      </c>
      <c r="P2188" s="16">
        <v>34</v>
      </c>
      <c r="Q2188" s="16">
        <v>256</v>
      </c>
      <c r="R2188" s="16">
        <v>45</v>
      </c>
      <c r="S2188" s="14" t="s">
        <v>86</v>
      </c>
      <c r="T2188" s="16">
        <v>24592</v>
      </c>
      <c r="U2188" s="16">
        <v>0</v>
      </c>
      <c r="V2188" s="18">
        <v>13882845</v>
      </c>
      <c r="W2188" s="18">
        <v>661011</v>
      </c>
      <c r="X2188" s="18">
        <v>417683</v>
      </c>
      <c r="Y2188" s="18">
        <v>0</v>
      </c>
      <c r="Z2188" s="18">
        <v>0</v>
      </c>
      <c r="AA2188" s="18">
        <v>0</v>
      </c>
      <c r="AB2188" s="18">
        <v>385759</v>
      </c>
      <c r="AC2188" s="23">
        <v>0.58</v>
      </c>
      <c r="AD2188" s="14" t="str">
        <f>IF(E2188=113,"Linn","Iowa ex-Linn")</f>
        <v>Iowa ex-Linn</v>
      </c>
      <c r="AE2188" s="23">
        <f>IFERROR(AB2188/W2188,"N/M")</f>
        <v>0.5835893805095528</v>
      </c>
      <c r="AF2188" s="14" t="str">
        <f>B2188&amp;"|"&amp;TEXT(E2188,"000")&amp;"|"&amp;TEXT(M2188,"0.0000")</f>
        <v>2018|085|0.7500</v>
      </c>
      <c r="AG2188" s="22" t="str">
        <f>IF(AND(B2188&gt;=2015,B2188&lt;=2024,C2188=19,G2188=41,I2188=2,K2188="A",L2188="RBUP",M2188&gt;=0.5,M2188&lt;=0.85),"IN","OUT")</f>
        <v>IN</v>
      </c>
    </row>
    <row r="2189" spans="1:33">
      <c r="A2189" s="14" t="s">
        <v>188</v>
      </c>
      <c r="B2189" s="16">
        <v>2018</v>
      </c>
      <c r="C2189" s="16">
        <v>19</v>
      </c>
      <c r="D2189" s="14" t="s">
        <v>80</v>
      </c>
      <c r="E2189" s="16">
        <v>85</v>
      </c>
      <c r="F2189" s="14" t="s">
        <v>128</v>
      </c>
      <c r="G2189" s="16">
        <v>41</v>
      </c>
      <c r="H2189" s="14" t="s">
        <v>186</v>
      </c>
      <c r="I2189" s="16">
        <v>2</v>
      </c>
      <c r="J2189" s="14" t="s">
        <v>83</v>
      </c>
      <c r="K2189" s="14" t="s">
        <v>84</v>
      </c>
      <c r="L2189" s="14" t="s">
        <v>85</v>
      </c>
      <c r="M2189" s="23">
        <v>0.8</v>
      </c>
      <c r="N2189" s="16">
        <v>312</v>
      </c>
      <c r="O2189" s="16">
        <v>256</v>
      </c>
      <c r="P2189" s="16">
        <v>77</v>
      </c>
      <c r="Q2189" s="16">
        <v>629</v>
      </c>
      <c r="R2189" s="16">
        <v>130</v>
      </c>
      <c r="S2189" s="14" t="s">
        <v>86</v>
      </c>
      <c r="T2189" s="16">
        <v>64743</v>
      </c>
      <c r="U2189" s="16">
        <v>0</v>
      </c>
      <c r="V2189" s="18">
        <v>39705384</v>
      </c>
      <c r="W2189" s="18">
        <v>2386970</v>
      </c>
      <c r="X2189" s="18">
        <v>1349400</v>
      </c>
      <c r="Y2189" s="18">
        <v>216</v>
      </c>
      <c r="Z2189" s="18">
        <v>0</v>
      </c>
      <c r="AA2189" s="18">
        <v>0</v>
      </c>
      <c r="AB2189" s="18">
        <v>1483162</v>
      </c>
      <c r="AC2189" s="23">
        <v>0.62</v>
      </c>
      <c r="AD2189" s="14" t="str">
        <f>IF(E2189=113,"Linn","Iowa ex-Linn")</f>
        <v>Iowa ex-Linn</v>
      </c>
      <c r="AE2189" s="23">
        <f>IFERROR(AB2189/W2189,"N/M")</f>
        <v>0.6213576207493182</v>
      </c>
      <c r="AF2189" s="14" t="str">
        <f>B2189&amp;"|"&amp;TEXT(E2189,"000")&amp;"|"&amp;TEXT(M2189,"0.0000")</f>
        <v>2018|085|0.8000</v>
      </c>
      <c r="AG2189" s="22" t="str">
        <f>IF(AND(B2189&gt;=2015,B2189&lt;=2024,C2189=19,G2189=41,I2189=2,K2189="A",L2189="RBUP",M2189&gt;=0.5,M2189&lt;=0.85),"IN","OUT")</f>
        <v>IN</v>
      </c>
    </row>
    <row r="2190" spans="1:33">
      <c r="A2190" s="14" t="s">
        <v>188</v>
      </c>
      <c r="B2190" s="16">
        <v>2018</v>
      </c>
      <c r="C2190" s="16">
        <v>19</v>
      </c>
      <c r="D2190" s="14" t="s">
        <v>80</v>
      </c>
      <c r="E2190" s="16">
        <v>85</v>
      </c>
      <c r="F2190" s="14" t="s">
        <v>128</v>
      </c>
      <c r="G2190" s="16">
        <v>41</v>
      </c>
      <c r="H2190" s="14" t="s">
        <v>186</v>
      </c>
      <c r="I2190" s="16">
        <v>2</v>
      </c>
      <c r="J2190" s="14" t="s">
        <v>83</v>
      </c>
      <c r="K2190" s="14" t="s">
        <v>84</v>
      </c>
      <c r="L2190" s="14" t="s">
        <v>85</v>
      </c>
      <c r="M2190" s="23">
        <v>0.85</v>
      </c>
      <c r="N2190" s="16">
        <v>269</v>
      </c>
      <c r="O2190" s="16">
        <v>232</v>
      </c>
      <c r="P2190" s="16">
        <v>90</v>
      </c>
      <c r="Q2190" s="16">
        <v>406</v>
      </c>
      <c r="R2190" s="16">
        <v>142</v>
      </c>
      <c r="S2190" s="14" t="s">
        <v>86</v>
      </c>
      <c r="T2190" s="16">
        <v>60791</v>
      </c>
      <c r="U2190" s="16">
        <v>0</v>
      </c>
      <c r="V2190" s="18">
        <v>38770204</v>
      </c>
      <c r="W2190" s="18">
        <v>2805048</v>
      </c>
      <c r="X2190" s="18">
        <v>1299046</v>
      </c>
      <c r="Y2190" s="18">
        <v>211</v>
      </c>
      <c r="Z2190" s="18">
        <v>0</v>
      </c>
      <c r="AA2190" s="18">
        <v>0</v>
      </c>
      <c r="AB2190" s="18">
        <v>2238032</v>
      </c>
      <c r="AC2190" s="23">
        <v>0.8</v>
      </c>
      <c r="AD2190" s="14" t="str">
        <f>IF(E2190=113,"Linn","Iowa ex-Linn")</f>
        <v>Iowa ex-Linn</v>
      </c>
      <c r="AE2190" s="23">
        <f>IFERROR(AB2190/W2190,"N/M")</f>
        <v>0.7978587175691824</v>
      </c>
      <c r="AF2190" s="14" t="str">
        <f>B2190&amp;"|"&amp;TEXT(E2190,"000")&amp;"|"&amp;TEXT(M2190,"0.0000")</f>
        <v>2018|085|0.8500</v>
      </c>
      <c r="AG2190" s="22" t="str">
        <f>IF(AND(B2190&gt;=2015,B2190&lt;=2024,C2190=19,G2190=41,I2190=2,K2190="A",L2190="RBUP",M2190&gt;=0.5,M2190&lt;=0.85),"IN","OUT")</f>
        <v>IN</v>
      </c>
    </row>
    <row r="2191" spans="1:33">
      <c r="A2191" s="14" t="s">
        <v>188</v>
      </c>
      <c r="B2191" s="16">
        <v>2018</v>
      </c>
      <c r="C2191" s="16">
        <v>19</v>
      </c>
      <c r="D2191" s="14" t="s">
        <v>80</v>
      </c>
      <c r="E2191" s="16">
        <v>87</v>
      </c>
      <c r="F2191" s="14" t="s">
        <v>129</v>
      </c>
      <c r="G2191" s="16">
        <v>41</v>
      </c>
      <c r="H2191" s="14" t="s">
        <v>186</v>
      </c>
      <c r="I2191" s="16">
        <v>2</v>
      </c>
      <c r="J2191" s="14" t="s">
        <v>83</v>
      </c>
      <c r="K2191" s="14" t="s">
        <v>84</v>
      </c>
      <c r="L2191" s="14" t="s">
        <v>85</v>
      </c>
      <c r="M2191" s="23">
        <v>0.5</v>
      </c>
      <c r="N2191" s="16">
        <v>2</v>
      </c>
      <c r="O2191" s="16">
        <v>1</v>
      </c>
      <c r="P2191" s="16">
        <v>0</v>
      </c>
      <c r="Q2191" s="16">
        <v>1</v>
      </c>
      <c r="R2191" s="16">
        <v>0</v>
      </c>
      <c r="S2191" s="14" t="s">
        <v>86</v>
      </c>
      <c r="T2191" s="16">
        <v>141</v>
      </c>
      <c r="U2191" s="16">
        <v>0</v>
      </c>
      <c r="V2191" s="18">
        <v>41098</v>
      </c>
      <c r="W2191" s="18">
        <v>691</v>
      </c>
      <c r="X2191" s="18">
        <v>553</v>
      </c>
      <c r="Y2191" s="18">
        <v>0</v>
      </c>
      <c r="Z2191" s="18">
        <v>0</v>
      </c>
      <c r="AA2191" s="18">
        <v>0</v>
      </c>
      <c r="AB2191" s="18">
        <v>0</v>
      </c>
      <c r="AC2191" s="23">
        <v>0</v>
      </c>
      <c r="AD2191" s="14" t="str">
        <f>IF(E2191=113,"Linn","Iowa ex-Linn")</f>
        <v>Iowa ex-Linn</v>
      </c>
      <c r="AE2191" s="23">
        <f>IFERROR(AB2191/W2191,"N/M")</f>
        <v>0.0</v>
      </c>
      <c r="AF2191" s="14" t="str">
        <f>B2191&amp;"|"&amp;TEXT(E2191,"000")&amp;"|"&amp;TEXT(M2191,"0.0000")</f>
        <v>2018|087|0.5000</v>
      </c>
      <c r="AG2191" s="22" t="str">
        <f>IF(AND(B2191&gt;=2015,B2191&lt;=2024,C2191=19,G2191=41,I2191=2,K2191="A",L2191="RBUP",M2191&gt;=0.5,M2191&lt;=0.85),"IN","OUT")</f>
        <v>IN</v>
      </c>
    </row>
    <row r="2192" spans="1:33">
      <c r="A2192" s="14" t="s">
        <v>188</v>
      </c>
      <c r="B2192" s="16">
        <v>2018</v>
      </c>
      <c r="C2192" s="16">
        <v>19</v>
      </c>
      <c r="D2192" s="14" t="s">
        <v>80</v>
      </c>
      <c r="E2192" s="16">
        <v>87</v>
      </c>
      <c r="F2192" s="14" t="s">
        <v>129</v>
      </c>
      <c r="G2192" s="16">
        <v>41</v>
      </c>
      <c r="H2192" s="14" t="s">
        <v>186</v>
      </c>
      <c r="I2192" s="16">
        <v>2</v>
      </c>
      <c r="J2192" s="14" t="s">
        <v>83</v>
      </c>
      <c r="K2192" s="14" t="s">
        <v>84</v>
      </c>
      <c r="L2192" s="14" t="s">
        <v>85</v>
      </c>
      <c r="M2192" s="23">
        <v>0.55</v>
      </c>
      <c r="N2192" s="16">
        <v>3</v>
      </c>
      <c r="O2192" s="16">
        <v>2</v>
      </c>
      <c r="P2192" s="16">
        <v>0</v>
      </c>
      <c r="Q2192" s="16">
        <v>2</v>
      </c>
      <c r="R2192" s="16">
        <v>0</v>
      </c>
      <c r="S2192" s="14" t="s">
        <v>86</v>
      </c>
      <c r="T2192" s="16">
        <v>224</v>
      </c>
      <c r="U2192" s="16">
        <v>0</v>
      </c>
      <c r="V2192" s="18">
        <v>80166</v>
      </c>
      <c r="W2192" s="18">
        <v>1513</v>
      </c>
      <c r="X2192" s="18">
        <v>1130</v>
      </c>
      <c r="Y2192" s="18">
        <v>0</v>
      </c>
      <c r="Z2192" s="18">
        <v>0</v>
      </c>
      <c r="AA2192" s="18">
        <v>0</v>
      </c>
      <c r="AB2192" s="18">
        <v>0</v>
      </c>
      <c r="AC2192" s="23">
        <v>0</v>
      </c>
      <c r="AD2192" s="14" t="str">
        <f>IF(E2192=113,"Linn","Iowa ex-Linn")</f>
        <v>Iowa ex-Linn</v>
      </c>
      <c r="AE2192" s="23">
        <f>IFERROR(AB2192/W2192,"N/M")</f>
        <v>0.0</v>
      </c>
      <c r="AF2192" s="14" t="str">
        <f>B2192&amp;"|"&amp;TEXT(E2192,"000")&amp;"|"&amp;TEXT(M2192,"0.0000")</f>
        <v>2018|087|0.5500</v>
      </c>
      <c r="AG2192" s="22" t="str">
        <f>IF(AND(B2192&gt;=2015,B2192&lt;=2024,C2192=19,G2192=41,I2192=2,K2192="A",L2192="RBUP",M2192&gt;=0.5,M2192&lt;=0.85),"IN","OUT")</f>
        <v>IN</v>
      </c>
    </row>
    <row r="2193" spans="1:33">
      <c r="A2193" s="14" t="s">
        <v>188</v>
      </c>
      <c r="B2193" s="16">
        <v>2018</v>
      </c>
      <c r="C2193" s="16">
        <v>19</v>
      </c>
      <c r="D2193" s="14" t="s">
        <v>80</v>
      </c>
      <c r="E2193" s="16">
        <v>87</v>
      </c>
      <c r="F2193" s="14" t="s">
        <v>129</v>
      </c>
      <c r="G2193" s="16">
        <v>41</v>
      </c>
      <c r="H2193" s="14" t="s">
        <v>186</v>
      </c>
      <c r="I2193" s="16">
        <v>2</v>
      </c>
      <c r="J2193" s="14" t="s">
        <v>83</v>
      </c>
      <c r="K2193" s="14" t="s">
        <v>84</v>
      </c>
      <c r="L2193" s="14" t="s">
        <v>85</v>
      </c>
      <c r="M2193" s="23">
        <v>0.6</v>
      </c>
      <c r="N2193" s="16">
        <v>1</v>
      </c>
      <c r="O2193" s="16">
        <v>1</v>
      </c>
      <c r="P2193" s="16">
        <v>0</v>
      </c>
      <c r="Q2193" s="16">
        <v>1</v>
      </c>
      <c r="R2193" s="16">
        <v>0</v>
      </c>
      <c r="S2193" s="14" t="s">
        <v>86</v>
      </c>
      <c r="T2193" s="16">
        <v>210</v>
      </c>
      <c r="U2193" s="16">
        <v>0</v>
      </c>
      <c r="V2193" s="18">
        <v>111820</v>
      </c>
      <c r="W2193" s="18">
        <v>2681</v>
      </c>
      <c r="X2193" s="18">
        <v>2145</v>
      </c>
      <c r="Y2193" s="18">
        <v>0</v>
      </c>
      <c r="Z2193" s="18">
        <v>0</v>
      </c>
      <c r="AA2193" s="18">
        <v>0</v>
      </c>
      <c r="AB2193" s="18">
        <v>0</v>
      </c>
      <c r="AC2193" s="23">
        <v>0</v>
      </c>
      <c r="AD2193" s="14" t="str">
        <f>IF(E2193=113,"Linn","Iowa ex-Linn")</f>
        <v>Iowa ex-Linn</v>
      </c>
      <c r="AE2193" s="23">
        <f>IFERROR(AB2193/W2193,"N/M")</f>
        <v>0.0</v>
      </c>
      <c r="AF2193" s="14" t="str">
        <f>B2193&amp;"|"&amp;TEXT(E2193,"000")&amp;"|"&amp;TEXT(M2193,"0.0000")</f>
        <v>2018|087|0.6000</v>
      </c>
      <c r="AG2193" s="22" t="str">
        <f>IF(AND(B2193&gt;=2015,B2193&lt;=2024,C2193=19,G2193=41,I2193=2,K2193="A",L2193="RBUP",M2193&gt;=0.5,M2193&lt;=0.85),"IN","OUT")</f>
        <v>IN</v>
      </c>
    </row>
    <row r="2194" spans="1:33">
      <c r="A2194" s="14" t="s">
        <v>188</v>
      </c>
      <c r="B2194" s="16">
        <v>2018</v>
      </c>
      <c r="C2194" s="16">
        <v>19</v>
      </c>
      <c r="D2194" s="14" t="s">
        <v>80</v>
      </c>
      <c r="E2194" s="16">
        <v>87</v>
      </c>
      <c r="F2194" s="14" t="s">
        <v>129</v>
      </c>
      <c r="G2194" s="16">
        <v>41</v>
      </c>
      <c r="H2194" s="14" t="s">
        <v>186</v>
      </c>
      <c r="I2194" s="16">
        <v>2</v>
      </c>
      <c r="J2194" s="14" t="s">
        <v>83</v>
      </c>
      <c r="K2194" s="14" t="s">
        <v>84</v>
      </c>
      <c r="L2194" s="14" t="s">
        <v>85</v>
      </c>
      <c r="M2194" s="23">
        <v>0.65</v>
      </c>
      <c r="N2194" s="16">
        <v>3</v>
      </c>
      <c r="O2194" s="16">
        <v>3</v>
      </c>
      <c r="P2194" s="16">
        <v>0</v>
      </c>
      <c r="Q2194" s="16">
        <v>4</v>
      </c>
      <c r="R2194" s="16">
        <v>0</v>
      </c>
      <c r="S2194" s="14" t="s">
        <v>86</v>
      </c>
      <c r="T2194" s="16">
        <v>226</v>
      </c>
      <c r="U2194" s="16">
        <v>0</v>
      </c>
      <c r="V2194" s="18">
        <v>94076</v>
      </c>
      <c r="W2194" s="18">
        <v>4447</v>
      </c>
      <c r="X2194" s="18">
        <v>2863</v>
      </c>
      <c r="Y2194" s="18">
        <v>0</v>
      </c>
      <c r="Z2194" s="18">
        <v>0</v>
      </c>
      <c r="AA2194" s="18">
        <v>0</v>
      </c>
      <c r="AB2194" s="18">
        <v>0</v>
      </c>
      <c r="AC2194" s="23">
        <v>0</v>
      </c>
      <c r="AD2194" s="14" t="str">
        <f>IF(E2194=113,"Linn","Iowa ex-Linn")</f>
        <v>Iowa ex-Linn</v>
      </c>
      <c r="AE2194" s="23">
        <f>IFERROR(AB2194/W2194,"N/M")</f>
        <v>0.0</v>
      </c>
      <c r="AF2194" s="14" t="str">
        <f>B2194&amp;"|"&amp;TEXT(E2194,"000")&amp;"|"&amp;TEXT(M2194,"0.0000")</f>
        <v>2018|087|0.6500</v>
      </c>
      <c r="AG2194" s="22" t="str">
        <f>IF(AND(B2194&gt;=2015,B2194&lt;=2024,C2194=19,G2194=41,I2194=2,K2194="A",L2194="RBUP",M2194&gt;=0.5,M2194&lt;=0.85),"IN","OUT")</f>
        <v>IN</v>
      </c>
    </row>
    <row r="2195" spans="1:33">
      <c r="A2195" s="14" t="s">
        <v>188</v>
      </c>
      <c r="B2195" s="16">
        <v>2018</v>
      </c>
      <c r="C2195" s="16">
        <v>19</v>
      </c>
      <c r="D2195" s="14" t="s">
        <v>80</v>
      </c>
      <c r="E2195" s="16">
        <v>87</v>
      </c>
      <c r="F2195" s="14" t="s">
        <v>129</v>
      </c>
      <c r="G2195" s="16">
        <v>41</v>
      </c>
      <c r="H2195" s="14" t="s">
        <v>186</v>
      </c>
      <c r="I2195" s="16">
        <v>2</v>
      </c>
      <c r="J2195" s="14" t="s">
        <v>83</v>
      </c>
      <c r="K2195" s="14" t="s">
        <v>84</v>
      </c>
      <c r="L2195" s="14" t="s">
        <v>85</v>
      </c>
      <c r="M2195" s="23">
        <v>0.7</v>
      </c>
      <c r="N2195" s="16">
        <v>26</v>
      </c>
      <c r="O2195" s="16">
        <v>19</v>
      </c>
      <c r="P2195" s="16">
        <v>1</v>
      </c>
      <c r="Q2195" s="16">
        <v>23</v>
      </c>
      <c r="R2195" s="16">
        <v>2</v>
      </c>
      <c r="S2195" s="14" t="s">
        <v>86</v>
      </c>
      <c r="T2195" s="16">
        <v>1674</v>
      </c>
      <c r="U2195" s="16">
        <v>0</v>
      </c>
      <c r="V2195" s="18">
        <v>820736</v>
      </c>
      <c r="W2195" s="18">
        <v>39918</v>
      </c>
      <c r="X2195" s="18">
        <v>26796</v>
      </c>
      <c r="Y2195" s="18">
        <v>0</v>
      </c>
      <c r="Z2195" s="18">
        <v>0</v>
      </c>
      <c r="AA2195" s="18">
        <v>0</v>
      </c>
      <c r="AB2195" s="18">
        <v>13783</v>
      </c>
      <c r="AC2195" s="23">
        <v>0.35</v>
      </c>
      <c r="AD2195" s="14" t="str">
        <f>IF(E2195=113,"Linn","Iowa ex-Linn")</f>
        <v>Iowa ex-Linn</v>
      </c>
      <c r="AE2195" s="23">
        <f>IFERROR(AB2195/W2195,"N/M")</f>
        <v>0.34528282980109226</v>
      </c>
      <c r="AF2195" s="14" t="str">
        <f>B2195&amp;"|"&amp;TEXT(E2195,"000")&amp;"|"&amp;TEXT(M2195,"0.0000")</f>
        <v>2018|087|0.7000</v>
      </c>
      <c r="AG2195" s="22" t="str">
        <f>IF(AND(B2195&gt;=2015,B2195&lt;=2024,C2195=19,G2195=41,I2195=2,K2195="A",L2195="RBUP",M2195&gt;=0.5,M2195&lt;=0.85),"IN","OUT")</f>
        <v>IN</v>
      </c>
    </row>
    <row r="2196" spans="1:33">
      <c r="A2196" s="14" t="s">
        <v>188</v>
      </c>
      <c r="B2196" s="16">
        <v>2018</v>
      </c>
      <c r="C2196" s="16">
        <v>19</v>
      </c>
      <c r="D2196" s="14" t="s">
        <v>80</v>
      </c>
      <c r="E2196" s="16">
        <v>87</v>
      </c>
      <c r="F2196" s="14" t="s">
        <v>129</v>
      </c>
      <c r="G2196" s="16">
        <v>41</v>
      </c>
      <c r="H2196" s="14" t="s">
        <v>186</v>
      </c>
      <c r="I2196" s="16">
        <v>2</v>
      </c>
      <c r="J2196" s="14" t="s">
        <v>83</v>
      </c>
      <c r="K2196" s="14" t="s">
        <v>84</v>
      </c>
      <c r="L2196" s="14" t="s">
        <v>85</v>
      </c>
      <c r="M2196" s="23">
        <v>0.75</v>
      </c>
      <c r="N2196" s="16">
        <v>171</v>
      </c>
      <c r="O2196" s="16">
        <v>129</v>
      </c>
      <c r="P2196" s="16">
        <v>4</v>
      </c>
      <c r="Q2196" s="16">
        <v>185</v>
      </c>
      <c r="R2196" s="16">
        <v>6</v>
      </c>
      <c r="S2196" s="14" t="s">
        <v>86</v>
      </c>
      <c r="T2196" s="16">
        <v>19248</v>
      </c>
      <c r="U2196" s="16">
        <v>0</v>
      </c>
      <c r="V2196" s="18">
        <v>10403187</v>
      </c>
      <c r="W2196" s="18">
        <v>584763</v>
      </c>
      <c r="X2196" s="18">
        <v>400044</v>
      </c>
      <c r="Y2196" s="18">
        <v>0</v>
      </c>
      <c r="Z2196" s="18">
        <v>0</v>
      </c>
      <c r="AA2196" s="18">
        <v>0</v>
      </c>
      <c r="AB2196" s="18">
        <v>53367</v>
      </c>
      <c r="AC2196" s="23">
        <v>0.09</v>
      </c>
      <c r="AD2196" s="14" t="str">
        <f>IF(E2196=113,"Linn","Iowa ex-Linn")</f>
        <v>Iowa ex-Linn</v>
      </c>
      <c r="AE2196" s="23">
        <f>IFERROR(AB2196/W2196,"N/M")</f>
        <v>0.09126261408468046</v>
      </c>
      <c r="AF2196" s="14" t="str">
        <f>B2196&amp;"|"&amp;TEXT(E2196,"000")&amp;"|"&amp;TEXT(M2196,"0.0000")</f>
        <v>2018|087|0.7500</v>
      </c>
      <c r="AG2196" s="22" t="str">
        <f>IF(AND(B2196&gt;=2015,B2196&lt;=2024,C2196=19,G2196=41,I2196=2,K2196="A",L2196="RBUP",M2196&gt;=0.5,M2196&lt;=0.85),"IN","OUT")</f>
        <v>IN</v>
      </c>
    </row>
    <row r="2197" spans="1:33">
      <c r="A2197" s="14" t="s">
        <v>188</v>
      </c>
      <c r="B2197" s="16">
        <v>2018</v>
      </c>
      <c r="C2197" s="16">
        <v>19</v>
      </c>
      <c r="D2197" s="14" t="s">
        <v>80</v>
      </c>
      <c r="E2197" s="16">
        <v>87</v>
      </c>
      <c r="F2197" s="14" t="s">
        <v>129</v>
      </c>
      <c r="G2197" s="16">
        <v>41</v>
      </c>
      <c r="H2197" s="14" t="s">
        <v>186</v>
      </c>
      <c r="I2197" s="16">
        <v>2</v>
      </c>
      <c r="J2197" s="14" t="s">
        <v>83</v>
      </c>
      <c r="K2197" s="14" t="s">
        <v>84</v>
      </c>
      <c r="L2197" s="14" t="s">
        <v>85</v>
      </c>
      <c r="M2197" s="23">
        <v>0.8</v>
      </c>
      <c r="N2197" s="16">
        <v>251</v>
      </c>
      <c r="O2197" s="16">
        <v>211</v>
      </c>
      <c r="P2197" s="16">
        <v>13</v>
      </c>
      <c r="Q2197" s="16">
        <v>250</v>
      </c>
      <c r="R2197" s="16">
        <v>14</v>
      </c>
      <c r="S2197" s="14" t="s">
        <v>86</v>
      </c>
      <c r="T2197" s="16">
        <v>30196</v>
      </c>
      <c r="U2197" s="16">
        <v>0</v>
      </c>
      <c r="V2197" s="18">
        <v>17743855</v>
      </c>
      <c r="W2197" s="18">
        <v>1143885</v>
      </c>
      <c r="X2197" s="18">
        <v>721972</v>
      </c>
      <c r="Y2197" s="18">
        <v>365</v>
      </c>
      <c r="Z2197" s="18">
        <v>0</v>
      </c>
      <c r="AA2197" s="18">
        <v>0</v>
      </c>
      <c r="AB2197" s="18">
        <v>74861</v>
      </c>
      <c r="AC2197" s="23">
        <v>0.07000000000000001</v>
      </c>
      <c r="AD2197" s="14" t="str">
        <f>IF(E2197=113,"Linn","Iowa ex-Linn")</f>
        <v>Iowa ex-Linn</v>
      </c>
      <c r="AE2197" s="23">
        <f>IFERROR(AB2197/W2197,"N/M")</f>
        <v>0.06544451583856768</v>
      </c>
      <c r="AF2197" s="14" t="str">
        <f>B2197&amp;"|"&amp;TEXT(E2197,"000")&amp;"|"&amp;TEXT(M2197,"0.0000")</f>
        <v>2018|087|0.8000</v>
      </c>
      <c r="AG2197" s="22" t="str">
        <f>IF(AND(B2197&gt;=2015,B2197&lt;=2024,C2197=19,G2197=41,I2197=2,K2197="A",L2197="RBUP",M2197&gt;=0.5,M2197&lt;=0.85),"IN","OUT")</f>
        <v>IN</v>
      </c>
    </row>
    <row r="2198" spans="1:33">
      <c r="A2198" s="14" t="s">
        <v>188</v>
      </c>
      <c r="B2198" s="16">
        <v>2018</v>
      </c>
      <c r="C2198" s="16">
        <v>19</v>
      </c>
      <c r="D2198" s="14" t="s">
        <v>80</v>
      </c>
      <c r="E2198" s="16">
        <v>87</v>
      </c>
      <c r="F2198" s="14" t="s">
        <v>129</v>
      </c>
      <c r="G2198" s="16">
        <v>41</v>
      </c>
      <c r="H2198" s="14" t="s">
        <v>186</v>
      </c>
      <c r="I2198" s="16">
        <v>2</v>
      </c>
      <c r="J2198" s="14" t="s">
        <v>83</v>
      </c>
      <c r="K2198" s="14" t="s">
        <v>84</v>
      </c>
      <c r="L2198" s="14" t="s">
        <v>85</v>
      </c>
      <c r="M2198" s="23">
        <v>0.85</v>
      </c>
      <c r="N2198" s="16">
        <v>82</v>
      </c>
      <c r="O2198" s="16">
        <v>60</v>
      </c>
      <c r="P2198" s="16">
        <v>8</v>
      </c>
      <c r="Q2198" s="16">
        <v>114</v>
      </c>
      <c r="R2198" s="16">
        <v>13</v>
      </c>
      <c r="S2198" s="14" t="s">
        <v>86</v>
      </c>
      <c r="T2198" s="16">
        <v>13125</v>
      </c>
      <c r="U2198" s="16">
        <v>0</v>
      </c>
      <c r="V2198" s="18">
        <v>7988903</v>
      </c>
      <c r="W2198" s="18">
        <v>697742</v>
      </c>
      <c r="X2198" s="18">
        <v>335947</v>
      </c>
      <c r="Y2198" s="18">
        <v>0</v>
      </c>
      <c r="Z2198" s="18">
        <v>0</v>
      </c>
      <c r="AA2198" s="18">
        <v>0</v>
      </c>
      <c r="AB2198" s="18">
        <v>168499</v>
      </c>
      <c r="AC2198" s="23">
        <v>0.24</v>
      </c>
      <c r="AD2198" s="14" t="str">
        <f>IF(E2198=113,"Linn","Iowa ex-Linn")</f>
        <v>Iowa ex-Linn</v>
      </c>
      <c r="AE2198" s="23">
        <f>IFERROR(AB2198/W2198,"N/M")</f>
        <v>0.24149184082368555</v>
      </c>
      <c r="AF2198" s="14" t="str">
        <f>B2198&amp;"|"&amp;TEXT(E2198,"000")&amp;"|"&amp;TEXT(M2198,"0.0000")</f>
        <v>2018|087|0.8500</v>
      </c>
      <c r="AG2198" s="22" t="str">
        <f>IF(AND(B2198&gt;=2015,B2198&lt;=2024,C2198=19,G2198=41,I2198=2,K2198="A",L2198="RBUP",M2198&gt;=0.5,M2198&lt;=0.85),"IN","OUT")</f>
        <v>IN</v>
      </c>
    </row>
    <row r="2199" spans="1:33">
      <c r="A2199" s="14" t="s">
        <v>188</v>
      </c>
      <c r="B2199" s="16">
        <v>2018</v>
      </c>
      <c r="C2199" s="16">
        <v>19</v>
      </c>
      <c r="D2199" s="14" t="s">
        <v>80</v>
      </c>
      <c r="E2199" s="16">
        <v>89</v>
      </c>
      <c r="F2199" s="14" t="s">
        <v>130</v>
      </c>
      <c r="G2199" s="16">
        <v>41</v>
      </c>
      <c r="H2199" s="14" t="s">
        <v>186</v>
      </c>
      <c r="I2199" s="16">
        <v>2</v>
      </c>
      <c r="J2199" s="14" t="s">
        <v>83</v>
      </c>
      <c r="K2199" s="14" t="s">
        <v>84</v>
      </c>
      <c r="L2199" s="14" t="s">
        <v>85</v>
      </c>
      <c r="M2199" s="23">
        <v>0.5</v>
      </c>
      <c r="N2199" s="16">
        <v>2</v>
      </c>
      <c r="O2199" s="16">
        <v>2</v>
      </c>
      <c r="P2199" s="16">
        <v>0</v>
      </c>
      <c r="Q2199" s="16">
        <v>2</v>
      </c>
      <c r="R2199" s="16">
        <v>0</v>
      </c>
      <c r="S2199" s="14" t="s">
        <v>86</v>
      </c>
      <c r="T2199" s="16">
        <v>121</v>
      </c>
      <c r="U2199" s="16">
        <v>0</v>
      </c>
      <c r="V2199" s="18">
        <v>40714</v>
      </c>
      <c r="W2199" s="18">
        <v>307</v>
      </c>
      <c r="X2199" s="18">
        <v>206</v>
      </c>
      <c r="Y2199" s="18">
        <v>0</v>
      </c>
      <c r="Z2199" s="18">
        <v>0</v>
      </c>
      <c r="AA2199" s="18">
        <v>0</v>
      </c>
      <c r="AB2199" s="18">
        <v>0</v>
      </c>
      <c r="AC2199" s="23">
        <v>0</v>
      </c>
      <c r="AD2199" s="14" t="str">
        <f>IF(E2199=113,"Linn","Iowa ex-Linn")</f>
        <v>Iowa ex-Linn</v>
      </c>
      <c r="AE2199" s="23">
        <f>IFERROR(AB2199/W2199,"N/M")</f>
        <v>0.0</v>
      </c>
      <c r="AF2199" s="14" t="str">
        <f>B2199&amp;"|"&amp;TEXT(E2199,"000")&amp;"|"&amp;TEXT(M2199,"0.0000")</f>
        <v>2018|089|0.5000</v>
      </c>
      <c r="AG2199" s="22" t="str">
        <f>IF(AND(B2199&gt;=2015,B2199&lt;=2024,C2199=19,G2199=41,I2199=2,K2199="A",L2199="RBUP",M2199&gt;=0.5,M2199&lt;=0.85),"IN","OUT")</f>
        <v>IN</v>
      </c>
    </row>
    <row r="2200" spans="1:33">
      <c r="A2200" s="14" t="s">
        <v>188</v>
      </c>
      <c r="B2200" s="16">
        <v>2018</v>
      </c>
      <c r="C2200" s="16">
        <v>19</v>
      </c>
      <c r="D2200" s="14" t="s">
        <v>80</v>
      </c>
      <c r="E2200" s="16">
        <v>89</v>
      </c>
      <c r="F2200" s="14" t="s">
        <v>130</v>
      </c>
      <c r="G2200" s="16">
        <v>41</v>
      </c>
      <c r="H2200" s="14" t="s">
        <v>186</v>
      </c>
      <c r="I2200" s="16">
        <v>2</v>
      </c>
      <c r="J2200" s="14" t="s">
        <v>83</v>
      </c>
      <c r="K2200" s="14" t="s">
        <v>84</v>
      </c>
      <c r="L2200" s="14" t="s">
        <v>85</v>
      </c>
      <c r="M2200" s="23">
        <v>0.65</v>
      </c>
      <c r="N2200" s="16">
        <v>4</v>
      </c>
      <c r="O2200" s="16">
        <v>3</v>
      </c>
      <c r="P2200" s="16">
        <v>0</v>
      </c>
      <c r="Q2200" s="16">
        <v>3</v>
      </c>
      <c r="R2200" s="16">
        <v>0</v>
      </c>
      <c r="S2200" s="14" t="s">
        <v>86</v>
      </c>
      <c r="T2200" s="16">
        <v>196</v>
      </c>
      <c r="U2200" s="16">
        <v>0</v>
      </c>
      <c r="V2200" s="18">
        <v>91267</v>
      </c>
      <c r="W2200" s="18">
        <v>1739</v>
      </c>
      <c r="X2200" s="18">
        <v>1026</v>
      </c>
      <c r="Y2200" s="18">
        <v>0</v>
      </c>
      <c r="Z2200" s="18">
        <v>0</v>
      </c>
      <c r="AA2200" s="18">
        <v>0</v>
      </c>
      <c r="AB2200" s="18">
        <v>0</v>
      </c>
      <c r="AC2200" s="23">
        <v>0</v>
      </c>
      <c r="AD2200" s="14" t="str">
        <f>IF(E2200=113,"Linn","Iowa ex-Linn")</f>
        <v>Iowa ex-Linn</v>
      </c>
      <c r="AE2200" s="23">
        <f>IFERROR(AB2200/W2200,"N/M")</f>
        <v>0.0</v>
      </c>
      <c r="AF2200" s="14" t="str">
        <f>B2200&amp;"|"&amp;TEXT(E2200,"000")&amp;"|"&amp;TEXT(M2200,"0.0000")</f>
        <v>2018|089|0.6500</v>
      </c>
      <c r="AG2200" s="22" t="str">
        <f>IF(AND(B2200&gt;=2015,B2200&lt;=2024,C2200=19,G2200=41,I2200=2,K2200="A",L2200="RBUP",M2200&gt;=0.5,M2200&lt;=0.85),"IN","OUT")</f>
        <v>IN</v>
      </c>
    </row>
    <row r="2201" spans="1:33">
      <c r="A2201" s="14" t="s">
        <v>188</v>
      </c>
      <c r="B2201" s="16">
        <v>2018</v>
      </c>
      <c r="C2201" s="16">
        <v>19</v>
      </c>
      <c r="D2201" s="14" t="s">
        <v>80</v>
      </c>
      <c r="E2201" s="16">
        <v>89</v>
      </c>
      <c r="F2201" s="14" t="s">
        <v>130</v>
      </c>
      <c r="G2201" s="16">
        <v>41</v>
      </c>
      <c r="H2201" s="14" t="s">
        <v>186</v>
      </c>
      <c r="I2201" s="16">
        <v>2</v>
      </c>
      <c r="J2201" s="14" t="s">
        <v>83</v>
      </c>
      <c r="K2201" s="14" t="s">
        <v>84</v>
      </c>
      <c r="L2201" s="14" t="s">
        <v>85</v>
      </c>
      <c r="M2201" s="23">
        <v>0.7</v>
      </c>
      <c r="N2201" s="16">
        <v>24</v>
      </c>
      <c r="O2201" s="16">
        <v>16</v>
      </c>
      <c r="P2201" s="16">
        <v>3</v>
      </c>
      <c r="Q2201" s="16">
        <v>22</v>
      </c>
      <c r="R2201" s="16">
        <v>3</v>
      </c>
      <c r="S2201" s="14" t="s">
        <v>86</v>
      </c>
      <c r="T2201" s="16">
        <v>4472</v>
      </c>
      <c r="U2201" s="16">
        <v>0</v>
      </c>
      <c r="V2201" s="18">
        <v>2372523</v>
      </c>
      <c r="W2201" s="18">
        <v>59445</v>
      </c>
      <c r="X2201" s="18">
        <v>42658</v>
      </c>
      <c r="Y2201" s="18">
        <v>0</v>
      </c>
      <c r="Z2201" s="18">
        <v>0</v>
      </c>
      <c r="AA2201" s="18">
        <v>0</v>
      </c>
      <c r="AB2201" s="18">
        <v>76792</v>
      </c>
      <c r="AC2201" s="23">
        <v>1.29</v>
      </c>
      <c r="AD2201" s="14" t="str">
        <f>IF(E2201=113,"Linn","Iowa ex-Linn")</f>
        <v>Iowa ex-Linn</v>
      </c>
      <c r="AE2201" s="23">
        <f>IFERROR(AB2201/W2201,"N/M")</f>
        <v>1.291815964336782</v>
      </c>
      <c r="AF2201" s="14" t="str">
        <f>B2201&amp;"|"&amp;TEXT(E2201,"000")&amp;"|"&amp;TEXT(M2201,"0.0000")</f>
        <v>2018|089|0.7000</v>
      </c>
      <c r="AG2201" s="22" t="str">
        <f>IF(AND(B2201&gt;=2015,B2201&lt;=2024,C2201=19,G2201=41,I2201=2,K2201="A",L2201="RBUP",M2201&gt;=0.5,M2201&lt;=0.85),"IN","OUT")</f>
        <v>IN</v>
      </c>
    </row>
    <row r="2202" spans="1:33">
      <c r="A2202" s="14" t="s">
        <v>188</v>
      </c>
      <c r="B2202" s="16">
        <v>2018</v>
      </c>
      <c r="C2202" s="16">
        <v>19</v>
      </c>
      <c r="D2202" s="14" t="s">
        <v>80</v>
      </c>
      <c r="E2202" s="16">
        <v>89</v>
      </c>
      <c r="F2202" s="14" t="s">
        <v>130</v>
      </c>
      <c r="G2202" s="16">
        <v>41</v>
      </c>
      <c r="H2202" s="14" t="s">
        <v>186</v>
      </c>
      <c r="I2202" s="16">
        <v>2</v>
      </c>
      <c r="J2202" s="14" t="s">
        <v>83</v>
      </c>
      <c r="K2202" s="14" t="s">
        <v>84</v>
      </c>
      <c r="L2202" s="14" t="s">
        <v>85</v>
      </c>
      <c r="M2202" s="23">
        <v>0.75</v>
      </c>
      <c r="N2202" s="16">
        <v>112</v>
      </c>
      <c r="O2202" s="16">
        <v>94</v>
      </c>
      <c r="P2202" s="16">
        <v>3</v>
      </c>
      <c r="Q2202" s="16">
        <v>123</v>
      </c>
      <c r="R2202" s="16">
        <v>3</v>
      </c>
      <c r="S2202" s="14" t="s">
        <v>86</v>
      </c>
      <c r="T2202" s="16">
        <v>22113</v>
      </c>
      <c r="U2202" s="16">
        <v>0</v>
      </c>
      <c r="V2202" s="18">
        <v>12902012</v>
      </c>
      <c r="W2202" s="18">
        <v>434788</v>
      </c>
      <c r="X2202" s="18">
        <v>299764</v>
      </c>
      <c r="Y2202" s="18">
        <v>1150</v>
      </c>
      <c r="Z2202" s="18">
        <v>0</v>
      </c>
      <c r="AA2202" s="18">
        <v>0</v>
      </c>
      <c r="AB2202" s="18">
        <v>122212</v>
      </c>
      <c r="AC2202" s="23">
        <v>0.28</v>
      </c>
      <c r="AD2202" s="14" t="str">
        <f>IF(E2202=113,"Linn","Iowa ex-Linn")</f>
        <v>Iowa ex-Linn</v>
      </c>
      <c r="AE2202" s="23">
        <f>IFERROR(AB2202/W2202,"N/M")</f>
        <v>0.2810841145569795</v>
      </c>
      <c r="AF2202" s="14" t="str">
        <f>B2202&amp;"|"&amp;TEXT(E2202,"000")&amp;"|"&amp;TEXT(M2202,"0.0000")</f>
        <v>2018|089|0.7500</v>
      </c>
      <c r="AG2202" s="22" t="str">
        <f>IF(AND(B2202&gt;=2015,B2202&lt;=2024,C2202=19,G2202=41,I2202=2,K2202="A",L2202="RBUP",M2202&gt;=0.5,M2202&lt;=0.85),"IN","OUT")</f>
        <v>IN</v>
      </c>
    </row>
    <row r="2203" spans="1:33">
      <c r="A2203" s="14" t="s">
        <v>188</v>
      </c>
      <c r="B2203" s="16">
        <v>2018</v>
      </c>
      <c r="C2203" s="16">
        <v>19</v>
      </c>
      <c r="D2203" s="14" t="s">
        <v>80</v>
      </c>
      <c r="E2203" s="16">
        <v>89</v>
      </c>
      <c r="F2203" s="14" t="s">
        <v>130</v>
      </c>
      <c r="G2203" s="16">
        <v>41</v>
      </c>
      <c r="H2203" s="14" t="s">
        <v>186</v>
      </c>
      <c r="I2203" s="16">
        <v>2</v>
      </c>
      <c r="J2203" s="14" t="s">
        <v>83</v>
      </c>
      <c r="K2203" s="14" t="s">
        <v>84</v>
      </c>
      <c r="L2203" s="14" t="s">
        <v>85</v>
      </c>
      <c r="M2203" s="23">
        <v>0.8</v>
      </c>
      <c r="N2203" s="16">
        <v>248</v>
      </c>
      <c r="O2203" s="16">
        <v>203</v>
      </c>
      <c r="P2203" s="16">
        <v>25</v>
      </c>
      <c r="Q2203" s="16">
        <v>254</v>
      </c>
      <c r="R2203" s="16">
        <v>30</v>
      </c>
      <c r="S2203" s="14" t="s">
        <v>86</v>
      </c>
      <c r="T2203" s="16">
        <v>47073</v>
      </c>
      <c r="U2203" s="16">
        <v>0</v>
      </c>
      <c r="V2203" s="18">
        <v>29092711</v>
      </c>
      <c r="W2203" s="18">
        <v>1296973</v>
      </c>
      <c r="X2203" s="18">
        <v>827800</v>
      </c>
      <c r="Y2203" s="18">
        <v>2585</v>
      </c>
      <c r="Z2203" s="18">
        <v>0</v>
      </c>
      <c r="AA2203" s="18">
        <v>0</v>
      </c>
      <c r="AB2203" s="18">
        <v>216379</v>
      </c>
      <c r="AC2203" s="23">
        <v>0.17</v>
      </c>
      <c r="AD2203" s="14" t="str">
        <f>IF(E2203=113,"Linn","Iowa ex-Linn")</f>
        <v>Iowa ex-Linn</v>
      </c>
      <c r="AE2203" s="23">
        <f>IFERROR(AB2203/W2203,"N/M")</f>
        <v>0.1668338508203332</v>
      </c>
      <c r="AF2203" s="14" t="str">
        <f>B2203&amp;"|"&amp;TEXT(E2203,"000")&amp;"|"&amp;TEXT(M2203,"0.0000")</f>
        <v>2018|089|0.8000</v>
      </c>
      <c r="AG2203" s="22" t="str">
        <f>IF(AND(B2203&gt;=2015,B2203&lt;=2024,C2203=19,G2203=41,I2203=2,K2203="A",L2203="RBUP",M2203&gt;=0.5,M2203&lt;=0.85),"IN","OUT")</f>
        <v>IN</v>
      </c>
    </row>
    <row r="2204" spans="1:33">
      <c r="A2204" s="14" t="s">
        <v>188</v>
      </c>
      <c r="B2204" s="16">
        <v>2018</v>
      </c>
      <c r="C2204" s="16">
        <v>19</v>
      </c>
      <c r="D2204" s="14" t="s">
        <v>80</v>
      </c>
      <c r="E2204" s="16">
        <v>89</v>
      </c>
      <c r="F2204" s="14" t="s">
        <v>130</v>
      </c>
      <c r="G2204" s="16">
        <v>41</v>
      </c>
      <c r="H2204" s="14" t="s">
        <v>186</v>
      </c>
      <c r="I2204" s="16">
        <v>2</v>
      </c>
      <c r="J2204" s="14" t="s">
        <v>83</v>
      </c>
      <c r="K2204" s="14" t="s">
        <v>84</v>
      </c>
      <c r="L2204" s="14" t="s">
        <v>85</v>
      </c>
      <c r="M2204" s="23">
        <v>0.85</v>
      </c>
      <c r="N2204" s="16">
        <v>183</v>
      </c>
      <c r="O2204" s="16">
        <v>157</v>
      </c>
      <c r="P2204" s="16">
        <v>59</v>
      </c>
      <c r="Q2204" s="16">
        <v>202</v>
      </c>
      <c r="R2204" s="16">
        <v>65</v>
      </c>
      <c r="S2204" s="14" t="s">
        <v>86</v>
      </c>
      <c r="T2204" s="16">
        <v>44161</v>
      </c>
      <c r="U2204" s="16">
        <v>0</v>
      </c>
      <c r="V2204" s="18">
        <v>28946255</v>
      </c>
      <c r="W2204" s="18">
        <v>1582519</v>
      </c>
      <c r="X2204" s="18">
        <v>792920</v>
      </c>
      <c r="Y2204" s="18">
        <v>141</v>
      </c>
      <c r="Z2204" s="18">
        <v>0</v>
      </c>
      <c r="AA2204" s="18">
        <v>0</v>
      </c>
      <c r="AB2204" s="18">
        <v>828961</v>
      </c>
      <c r="AC2204" s="23">
        <v>0.52</v>
      </c>
      <c r="AD2204" s="14" t="str">
        <f>IF(E2204=113,"Linn","Iowa ex-Linn")</f>
        <v>Iowa ex-Linn</v>
      </c>
      <c r="AE2204" s="23">
        <f>IFERROR(AB2204/W2204,"N/M")</f>
        <v>0.5238237266029665</v>
      </c>
      <c r="AF2204" s="14" t="str">
        <f>B2204&amp;"|"&amp;TEXT(E2204,"000")&amp;"|"&amp;TEXT(M2204,"0.0000")</f>
        <v>2018|089|0.8500</v>
      </c>
      <c r="AG2204" s="22" t="str">
        <f>IF(AND(B2204&gt;=2015,B2204&lt;=2024,C2204=19,G2204=41,I2204=2,K2204="A",L2204="RBUP",M2204&gt;=0.5,M2204&lt;=0.85),"IN","OUT")</f>
        <v>IN</v>
      </c>
    </row>
    <row r="2205" spans="1:33">
      <c r="A2205" s="14" t="s">
        <v>188</v>
      </c>
      <c r="B2205" s="16">
        <v>2018</v>
      </c>
      <c r="C2205" s="16">
        <v>19</v>
      </c>
      <c r="D2205" s="14" t="s">
        <v>80</v>
      </c>
      <c r="E2205" s="16">
        <v>91</v>
      </c>
      <c r="F2205" s="14" t="s">
        <v>131</v>
      </c>
      <c r="G2205" s="16">
        <v>41</v>
      </c>
      <c r="H2205" s="14" t="s">
        <v>186</v>
      </c>
      <c r="I2205" s="16">
        <v>2</v>
      </c>
      <c r="J2205" s="14" t="s">
        <v>83</v>
      </c>
      <c r="K2205" s="14" t="s">
        <v>84</v>
      </c>
      <c r="L2205" s="14" t="s">
        <v>85</v>
      </c>
      <c r="M2205" s="23">
        <v>0.6</v>
      </c>
      <c r="N2205" s="16">
        <v>1</v>
      </c>
      <c r="O2205" s="16">
        <v>1</v>
      </c>
      <c r="P2205" s="16">
        <v>0</v>
      </c>
      <c r="Q2205" s="16">
        <v>1</v>
      </c>
      <c r="R2205" s="16">
        <v>0</v>
      </c>
      <c r="S2205" s="14" t="s">
        <v>86</v>
      </c>
      <c r="T2205" s="16">
        <v>115</v>
      </c>
      <c r="U2205" s="16">
        <v>0</v>
      </c>
      <c r="V2205" s="18">
        <v>57408</v>
      </c>
      <c r="W2205" s="18">
        <v>666</v>
      </c>
      <c r="X2205" s="18">
        <v>426</v>
      </c>
      <c r="Y2205" s="18">
        <v>0</v>
      </c>
      <c r="Z2205" s="18">
        <v>0</v>
      </c>
      <c r="AA2205" s="18">
        <v>0</v>
      </c>
      <c r="AB2205" s="18">
        <v>0</v>
      </c>
      <c r="AC2205" s="23">
        <v>0</v>
      </c>
      <c r="AD2205" s="14" t="str">
        <f>IF(E2205=113,"Linn","Iowa ex-Linn")</f>
        <v>Iowa ex-Linn</v>
      </c>
      <c r="AE2205" s="23">
        <f>IFERROR(AB2205/W2205,"N/M")</f>
        <v>0.0</v>
      </c>
      <c r="AF2205" s="14" t="str">
        <f>B2205&amp;"|"&amp;TEXT(E2205,"000")&amp;"|"&amp;TEXT(M2205,"0.0000")</f>
        <v>2018|091|0.6000</v>
      </c>
      <c r="AG2205" s="22" t="str">
        <f>IF(AND(B2205&gt;=2015,B2205&lt;=2024,C2205=19,G2205=41,I2205=2,K2205="A",L2205="RBUP",M2205&gt;=0.5,M2205&lt;=0.85),"IN","OUT")</f>
        <v>IN</v>
      </c>
    </row>
    <row r="2206" spans="1:33">
      <c r="A2206" s="14" t="s">
        <v>188</v>
      </c>
      <c r="B2206" s="16">
        <v>2018</v>
      </c>
      <c r="C2206" s="16">
        <v>19</v>
      </c>
      <c r="D2206" s="14" t="s">
        <v>80</v>
      </c>
      <c r="E2206" s="16">
        <v>91</v>
      </c>
      <c r="F2206" s="14" t="s">
        <v>131</v>
      </c>
      <c r="G2206" s="16">
        <v>41</v>
      </c>
      <c r="H2206" s="14" t="s">
        <v>186</v>
      </c>
      <c r="I2206" s="16">
        <v>2</v>
      </c>
      <c r="J2206" s="14" t="s">
        <v>83</v>
      </c>
      <c r="K2206" s="14" t="s">
        <v>84</v>
      </c>
      <c r="L2206" s="14" t="s">
        <v>85</v>
      </c>
      <c r="M2206" s="23">
        <v>0.65</v>
      </c>
      <c r="N2206" s="16">
        <v>15</v>
      </c>
      <c r="O2206" s="16">
        <v>9</v>
      </c>
      <c r="P2206" s="16">
        <v>0</v>
      </c>
      <c r="Q2206" s="16">
        <v>11</v>
      </c>
      <c r="R2206" s="16">
        <v>0</v>
      </c>
      <c r="S2206" s="14" t="s">
        <v>86</v>
      </c>
      <c r="T2206" s="16">
        <v>646</v>
      </c>
      <c r="U2206" s="16">
        <v>0</v>
      </c>
      <c r="V2206" s="18">
        <v>320592</v>
      </c>
      <c r="W2206" s="18">
        <v>4715</v>
      </c>
      <c r="X2206" s="18">
        <v>2935</v>
      </c>
      <c r="Y2206" s="18">
        <v>0</v>
      </c>
      <c r="Z2206" s="18">
        <v>0</v>
      </c>
      <c r="AA2206" s="18">
        <v>0</v>
      </c>
      <c r="AB2206" s="18">
        <v>0</v>
      </c>
      <c r="AC2206" s="23">
        <v>0</v>
      </c>
      <c r="AD2206" s="14" t="str">
        <f>IF(E2206=113,"Linn","Iowa ex-Linn")</f>
        <v>Iowa ex-Linn</v>
      </c>
      <c r="AE2206" s="23">
        <f>IFERROR(AB2206/W2206,"N/M")</f>
        <v>0.0</v>
      </c>
      <c r="AF2206" s="14" t="str">
        <f>B2206&amp;"|"&amp;TEXT(E2206,"000")&amp;"|"&amp;TEXT(M2206,"0.0000")</f>
        <v>2018|091|0.6500</v>
      </c>
      <c r="AG2206" s="22" t="str">
        <f>IF(AND(B2206&gt;=2015,B2206&lt;=2024,C2206=19,G2206=41,I2206=2,K2206="A",L2206="RBUP",M2206&gt;=0.5,M2206&lt;=0.85),"IN","OUT")</f>
        <v>IN</v>
      </c>
    </row>
    <row r="2207" spans="1:33">
      <c r="A2207" s="14" t="s">
        <v>188</v>
      </c>
      <c r="B2207" s="16">
        <v>2018</v>
      </c>
      <c r="C2207" s="16">
        <v>19</v>
      </c>
      <c r="D2207" s="14" t="s">
        <v>80</v>
      </c>
      <c r="E2207" s="16">
        <v>91</v>
      </c>
      <c r="F2207" s="14" t="s">
        <v>131</v>
      </c>
      <c r="G2207" s="16">
        <v>41</v>
      </c>
      <c r="H2207" s="14" t="s">
        <v>186</v>
      </c>
      <c r="I2207" s="16">
        <v>2</v>
      </c>
      <c r="J2207" s="14" t="s">
        <v>83</v>
      </c>
      <c r="K2207" s="14" t="s">
        <v>84</v>
      </c>
      <c r="L2207" s="14" t="s">
        <v>85</v>
      </c>
      <c r="M2207" s="23">
        <v>0.7</v>
      </c>
      <c r="N2207" s="16">
        <v>20</v>
      </c>
      <c r="O2207" s="16">
        <v>15</v>
      </c>
      <c r="P2207" s="16">
        <v>3</v>
      </c>
      <c r="Q2207" s="16">
        <v>17</v>
      </c>
      <c r="R2207" s="16">
        <v>3</v>
      </c>
      <c r="S2207" s="14" t="s">
        <v>86</v>
      </c>
      <c r="T2207" s="16">
        <v>1084</v>
      </c>
      <c r="U2207" s="16">
        <v>0</v>
      </c>
      <c r="V2207" s="18">
        <v>576517</v>
      </c>
      <c r="W2207" s="18">
        <v>12389</v>
      </c>
      <c r="X2207" s="18">
        <v>7710</v>
      </c>
      <c r="Y2207" s="18">
        <v>0</v>
      </c>
      <c r="Z2207" s="18">
        <v>0</v>
      </c>
      <c r="AA2207" s="18">
        <v>0</v>
      </c>
      <c r="AB2207" s="18">
        <v>8321</v>
      </c>
      <c r="AC2207" s="23">
        <v>0.67</v>
      </c>
      <c r="AD2207" s="14" t="str">
        <f>IF(E2207=113,"Linn","Iowa ex-Linn")</f>
        <v>Iowa ex-Linn</v>
      </c>
      <c r="AE2207" s="23">
        <f>IFERROR(AB2207/W2207,"N/M")</f>
        <v>0.6716442005004439</v>
      </c>
      <c r="AF2207" s="14" t="str">
        <f>B2207&amp;"|"&amp;TEXT(E2207,"000")&amp;"|"&amp;TEXT(M2207,"0.0000")</f>
        <v>2018|091|0.7000</v>
      </c>
      <c r="AG2207" s="22" t="str">
        <f>IF(AND(B2207&gt;=2015,B2207&lt;=2024,C2207=19,G2207=41,I2207=2,K2207="A",L2207="RBUP",M2207&gt;=0.5,M2207&lt;=0.85),"IN","OUT")</f>
        <v>IN</v>
      </c>
    </row>
    <row r="2208" spans="1:33">
      <c r="A2208" s="14" t="s">
        <v>188</v>
      </c>
      <c r="B2208" s="16">
        <v>2018</v>
      </c>
      <c r="C2208" s="16">
        <v>19</v>
      </c>
      <c r="D2208" s="14" t="s">
        <v>80</v>
      </c>
      <c r="E2208" s="16">
        <v>91</v>
      </c>
      <c r="F2208" s="14" t="s">
        <v>131</v>
      </c>
      <c r="G2208" s="16">
        <v>41</v>
      </c>
      <c r="H2208" s="14" t="s">
        <v>186</v>
      </c>
      <c r="I2208" s="16">
        <v>2</v>
      </c>
      <c r="J2208" s="14" t="s">
        <v>83</v>
      </c>
      <c r="K2208" s="14" t="s">
        <v>84</v>
      </c>
      <c r="L2208" s="14" t="s">
        <v>85</v>
      </c>
      <c r="M2208" s="23">
        <v>0.75</v>
      </c>
      <c r="N2208" s="16">
        <v>120</v>
      </c>
      <c r="O2208" s="16">
        <v>105</v>
      </c>
      <c r="P2208" s="16">
        <v>24</v>
      </c>
      <c r="Q2208" s="16">
        <v>169</v>
      </c>
      <c r="R2208" s="16">
        <v>26</v>
      </c>
      <c r="S2208" s="14" t="s">
        <v>86</v>
      </c>
      <c r="T2208" s="16">
        <v>14156</v>
      </c>
      <c r="U2208" s="16">
        <v>0</v>
      </c>
      <c r="V2208" s="18">
        <v>8267398</v>
      </c>
      <c r="W2208" s="18">
        <v>261568</v>
      </c>
      <c r="X2208" s="18">
        <v>167217</v>
      </c>
      <c r="Y2208" s="18">
        <v>0</v>
      </c>
      <c r="Z2208" s="18">
        <v>0</v>
      </c>
      <c r="AA2208" s="18">
        <v>0</v>
      </c>
      <c r="AB2208" s="18">
        <v>116510</v>
      </c>
      <c r="AC2208" s="23">
        <v>0.45</v>
      </c>
      <c r="AD2208" s="14" t="str">
        <f>IF(E2208=113,"Linn","Iowa ex-Linn")</f>
        <v>Iowa ex-Linn</v>
      </c>
      <c r="AE2208" s="23">
        <f>IFERROR(AB2208/W2208,"N/M")</f>
        <v>0.4454291044776119</v>
      </c>
      <c r="AF2208" s="14" t="str">
        <f>B2208&amp;"|"&amp;TEXT(E2208,"000")&amp;"|"&amp;TEXT(M2208,"0.0000")</f>
        <v>2018|091|0.7500</v>
      </c>
      <c r="AG2208" s="22" t="str">
        <f>IF(AND(B2208&gt;=2015,B2208&lt;=2024,C2208=19,G2208=41,I2208=2,K2208="A",L2208="RBUP",M2208&gt;=0.5,M2208&lt;=0.85),"IN","OUT")</f>
        <v>IN</v>
      </c>
    </row>
    <row r="2209" spans="1:33">
      <c r="A2209" s="14" t="s">
        <v>188</v>
      </c>
      <c r="B2209" s="16">
        <v>2018</v>
      </c>
      <c r="C2209" s="16">
        <v>19</v>
      </c>
      <c r="D2209" s="14" t="s">
        <v>80</v>
      </c>
      <c r="E2209" s="16">
        <v>91</v>
      </c>
      <c r="F2209" s="14" t="s">
        <v>131</v>
      </c>
      <c r="G2209" s="16">
        <v>41</v>
      </c>
      <c r="H2209" s="14" t="s">
        <v>186</v>
      </c>
      <c r="I2209" s="16">
        <v>2</v>
      </c>
      <c r="J2209" s="14" t="s">
        <v>83</v>
      </c>
      <c r="K2209" s="14" t="s">
        <v>84</v>
      </c>
      <c r="L2209" s="14" t="s">
        <v>85</v>
      </c>
      <c r="M2209" s="23">
        <v>0.8</v>
      </c>
      <c r="N2209" s="16">
        <v>290</v>
      </c>
      <c r="O2209" s="16">
        <v>241</v>
      </c>
      <c r="P2209" s="16">
        <v>103</v>
      </c>
      <c r="Q2209" s="16">
        <v>429</v>
      </c>
      <c r="R2209" s="16">
        <v>139</v>
      </c>
      <c r="S2209" s="14" t="s">
        <v>86</v>
      </c>
      <c r="T2209" s="16">
        <v>39087</v>
      </c>
      <c r="U2209" s="16">
        <v>0</v>
      </c>
      <c r="V2209" s="18">
        <v>24533449</v>
      </c>
      <c r="W2209" s="18">
        <v>1021530</v>
      </c>
      <c r="X2209" s="18">
        <v>578366</v>
      </c>
      <c r="Y2209" s="18">
        <v>0</v>
      </c>
      <c r="Z2209" s="18">
        <v>0</v>
      </c>
      <c r="AA2209" s="18">
        <v>0</v>
      </c>
      <c r="AB2209" s="18">
        <v>710793</v>
      </c>
      <c r="AC2209" s="23">
        <v>0.7</v>
      </c>
      <c r="AD2209" s="14" t="str">
        <f>IF(E2209=113,"Linn","Iowa ex-Linn")</f>
        <v>Iowa ex-Linn</v>
      </c>
      <c r="AE2209" s="23">
        <f>IFERROR(AB2209/W2209,"N/M")</f>
        <v>0.695812164106781</v>
      </c>
      <c r="AF2209" s="14" t="str">
        <f>B2209&amp;"|"&amp;TEXT(E2209,"000")&amp;"|"&amp;TEXT(M2209,"0.0000")</f>
        <v>2018|091|0.8000</v>
      </c>
      <c r="AG2209" s="22" t="str">
        <f>IF(AND(B2209&gt;=2015,B2209&lt;=2024,C2209=19,G2209=41,I2209=2,K2209="A",L2209="RBUP",M2209&gt;=0.5,M2209&lt;=0.85),"IN","OUT")</f>
        <v>IN</v>
      </c>
    </row>
    <row r="2210" spans="1:33">
      <c r="A2210" s="14" t="s">
        <v>188</v>
      </c>
      <c r="B2210" s="16">
        <v>2018</v>
      </c>
      <c r="C2210" s="16">
        <v>19</v>
      </c>
      <c r="D2210" s="14" t="s">
        <v>80</v>
      </c>
      <c r="E2210" s="16">
        <v>91</v>
      </c>
      <c r="F2210" s="14" t="s">
        <v>131</v>
      </c>
      <c r="G2210" s="16">
        <v>41</v>
      </c>
      <c r="H2210" s="14" t="s">
        <v>186</v>
      </c>
      <c r="I2210" s="16">
        <v>2</v>
      </c>
      <c r="J2210" s="14" t="s">
        <v>83</v>
      </c>
      <c r="K2210" s="14" t="s">
        <v>84</v>
      </c>
      <c r="L2210" s="14" t="s">
        <v>85</v>
      </c>
      <c r="M2210" s="23">
        <v>0.85</v>
      </c>
      <c r="N2210" s="16">
        <v>300</v>
      </c>
      <c r="O2210" s="16">
        <v>254</v>
      </c>
      <c r="P2210" s="16">
        <v>152</v>
      </c>
      <c r="Q2210" s="16">
        <v>548</v>
      </c>
      <c r="R2210" s="16">
        <v>282</v>
      </c>
      <c r="S2210" s="14" t="s">
        <v>86</v>
      </c>
      <c r="T2210" s="16">
        <v>55205</v>
      </c>
      <c r="U2210" s="16">
        <v>0</v>
      </c>
      <c r="V2210" s="18">
        <v>36169776</v>
      </c>
      <c r="W2210" s="18">
        <v>1940973</v>
      </c>
      <c r="X2210" s="18">
        <v>842892</v>
      </c>
      <c r="Y2210" s="18">
        <v>3021</v>
      </c>
      <c r="Z2210" s="18">
        <v>0</v>
      </c>
      <c r="AA2210" s="18">
        <v>0</v>
      </c>
      <c r="AB2210" s="18">
        <v>2886801</v>
      </c>
      <c r="AC2210" s="23">
        <v>1.49</v>
      </c>
      <c r="AD2210" s="14" t="str">
        <f>IF(E2210=113,"Linn","Iowa ex-Linn")</f>
        <v>Iowa ex-Linn</v>
      </c>
      <c r="AE2210" s="23">
        <f>IFERROR(AB2210/W2210,"N/M")</f>
        <v>1.487295804732987</v>
      </c>
      <c r="AF2210" s="14" t="str">
        <f>B2210&amp;"|"&amp;TEXT(E2210,"000")&amp;"|"&amp;TEXT(M2210,"0.0000")</f>
        <v>2018|091|0.8500</v>
      </c>
      <c r="AG2210" s="22" t="str">
        <f>IF(AND(B2210&gt;=2015,B2210&lt;=2024,C2210=19,G2210=41,I2210=2,K2210="A",L2210="RBUP",M2210&gt;=0.5,M2210&lt;=0.85),"IN","OUT")</f>
        <v>IN</v>
      </c>
    </row>
    <row r="2211" spans="1:33">
      <c r="A2211" s="14" t="s">
        <v>188</v>
      </c>
      <c r="B2211" s="16">
        <v>2018</v>
      </c>
      <c r="C2211" s="16">
        <v>19</v>
      </c>
      <c r="D2211" s="14" t="s">
        <v>80</v>
      </c>
      <c r="E2211" s="16">
        <v>93</v>
      </c>
      <c r="F2211" s="14" t="s">
        <v>132</v>
      </c>
      <c r="G2211" s="16">
        <v>41</v>
      </c>
      <c r="H2211" s="14" t="s">
        <v>186</v>
      </c>
      <c r="I2211" s="16">
        <v>2</v>
      </c>
      <c r="J2211" s="14" t="s">
        <v>83</v>
      </c>
      <c r="K2211" s="14" t="s">
        <v>84</v>
      </c>
      <c r="L2211" s="14" t="s">
        <v>85</v>
      </c>
      <c r="M2211" s="23">
        <v>0.6</v>
      </c>
      <c r="N2211" s="16">
        <v>1</v>
      </c>
      <c r="O2211" s="16">
        <v>1</v>
      </c>
      <c r="P2211" s="16">
        <v>0</v>
      </c>
      <c r="Q2211" s="16">
        <v>1</v>
      </c>
      <c r="R2211" s="16">
        <v>0</v>
      </c>
      <c r="S2211" s="14" t="s">
        <v>86</v>
      </c>
      <c r="T2211" s="16">
        <v>91</v>
      </c>
      <c r="U2211" s="16">
        <v>0</v>
      </c>
      <c r="V2211" s="18">
        <v>44685</v>
      </c>
      <c r="W2211" s="18">
        <v>578</v>
      </c>
      <c r="X2211" s="18">
        <v>370</v>
      </c>
      <c r="Y2211" s="18">
        <v>0</v>
      </c>
      <c r="Z2211" s="18">
        <v>0</v>
      </c>
      <c r="AA2211" s="18">
        <v>0</v>
      </c>
      <c r="AB2211" s="18">
        <v>0</v>
      </c>
      <c r="AC2211" s="23">
        <v>0</v>
      </c>
      <c r="AD2211" s="14" t="str">
        <f>IF(E2211=113,"Linn","Iowa ex-Linn")</f>
        <v>Iowa ex-Linn</v>
      </c>
      <c r="AE2211" s="23">
        <f>IFERROR(AB2211/W2211,"N/M")</f>
        <v>0.0</v>
      </c>
      <c r="AF2211" s="14" t="str">
        <f>B2211&amp;"|"&amp;TEXT(E2211,"000")&amp;"|"&amp;TEXT(M2211,"0.0000")</f>
        <v>2018|093|0.6000</v>
      </c>
      <c r="AG2211" s="22" t="str">
        <f>IF(AND(B2211&gt;=2015,B2211&lt;=2024,C2211=19,G2211=41,I2211=2,K2211="A",L2211="RBUP",M2211&gt;=0.5,M2211&lt;=0.85),"IN","OUT")</f>
        <v>IN</v>
      </c>
    </row>
    <row r="2212" spans="1:33">
      <c r="A2212" s="14" t="s">
        <v>188</v>
      </c>
      <c r="B2212" s="16">
        <v>2018</v>
      </c>
      <c r="C2212" s="16">
        <v>19</v>
      </c>
      <c r="D2212" s="14" t="s">
        <v>80</v>
      </c>
      <c r="E2212" s="16">
        <v>93</v>
      </c>
      <c r="F2212" s="14" t="s">
        <v>132</v>
      </c>
      <c r="G2212" s="16">
        <v>41</v>
      </c>
      <c r="H2212" s="14" t="s">
        <v>186</v>
      </c>
      <c r="I2212" s="16">
        <v>2</v>
      </c>
      <c r="J2212" s="14" t="s">
        <v>83</v>
      </c>
      <c r="K2212" s="14" t="s">
        <v>84</v>
      </c>
      <c r="L2212" s="14" t="s">
        <v>85</v>
      </c>
      <c r="M2212" s="23">
        <v>0.65</v>
      </c>
      <c r="N2212" s="16">
        <v>3</v>
      </c>
      <c r="O2212" s="16">
        <v>3</v>
      </c>
      <c r="P2212" s="16">
        <v>0</v>
      </c>
      <c r="Q2212" s="16">
        <v>3</v>
      </c>
      <c r="R2212" s="16">
        <v>0</v>
      </c>
      <c r="S2212" s="14" t="s">
        <v>86</v>
      </c>
      <c r="T2212" s="16">
        <v>1706</v>
      </c>
      <c r="U2212" s="16">
        <v>0</v>
      </c>
      <c r="V2212" s="18">
        <v>959682</v>
      </c>
      <c r="W2212" s="18">
        <v>12685</v>
      </c>
      <c r="X2212" s="18">
        <v>10000</v>
      </c>
      <c r="Y2212" s="18">
        <v>0</v>
      </c>
      <c r="Z2212" s="18">
        <v>0</v>
      </c>
      <c r="AA2212" s="18">
        <v>0</v>
      </c>
      <c r="AB2212" s="18">
        <v>0</v>
      </c>
      <c r="AC2212" s="23">
        <v>0</v>
      </c>
      <c r="AD2212" s="14" t="str">
        <f>IF(E2212=113,"Linn","Iowa ex-Linn")</f>
        <v>Iowa ex-Linn</v>
      </c>
      <c r="AE2212" s="23">
        <f>IFERROR(AB2212/W2212,"N/M")</f>
        <v>0.0</v>
      </c>
      <c r="AF2212" s="14" t="str">
        <f>B2212&amp;"|"&amp;TEXT(E2212,"000")&amp;"|"&amp;TEXT(M2212,"0.0000")</f>
        <v>2018|093|0.6500</v>
      </c>
      <c r="AG2212" s="22" t="str">
        <f>IF(AND(B2212&gt;=2015,B2212&lt;=2024,C2212=19,G2212=41,I2212=2,K2212="A",L2212="RBUP",M2212&gt;=0.5,M2212&lt;=0.85),"IN","OUT")</f>
        <v>IN</v>
      </c>
    </row>
    <row r="2213" spans="1:33">
      <c r="A2213" s="14" t="s">
        <v>188</v>
      </c>
      <c r="B2213" s="16">
        <v>2018</v>
      </c>
      <c r="C2213" s="16">
        <v>19</v>
      </c>
      <c r="D2213" s="14" t="s">
        <v>80</v>
      </c>
      <c r="E2213" s="16">
        <v>93</v>
      </c>
      <c r="F2213" s="14" t="s">
        <v>132</v>
      </c>
      <c r="G2213" s="16">
        <v>41</v>
      </c>
      <c r="H2213" s="14" t="s">
        <v>186</v>
      </c>
      <c r="I2213" s="16">
        <v>2</v>
      </c>
      <c r="J2213" s="14" t="s">
        <v>83</v>
      </c>
      <c r="K2213" s="14" t="s">
        <v>84</v>
      </c>
      <c r="L2213" s="14" t="s">
        <v>85</v>
      </c>
      <c r="M2213" s="23">
        <v>0.7</v>
      </c>
      <c r="N2213" s="16">
        <v>23</v>
      </c>
      <c r="O2213" s="16">
        <v>16</v>
      </c>
      <c r="P2213" s="16">
        <v>0</v>
      </c>
      <c r="Q2213" s="16">
        <v>20</v>
      </c>
      <c r="R2213" s="16">
        <v>0</v>
      </c>
      <c r="S2213" s="14" t="s">
        <v>86</v>
      </c>
      <c r="T2213" s="16">
        <v>2598</v>
      </c>
      <c r="U2213" s="16">
        <v>0</v>
      </c>
      <c r="V2213" s="18">
        <v>1528526</v>
      </c>
      <c r="W2213" s="18">
        <v>36168</v>
      </c>
      <c r="X2213" s="18">
        <v>24628</v>
      </c>
      <c r="Y2213" s="18">
        <v>0</v>
      </c>
      <c r="Z2213" s="18">
        <v>0</v>
      </c>
      <c r="AA2213" s="18">
        <v>0</v>
      </c>
      <c r="AB2213" s="18">
        <v>0</v>
      </c>
      <c r="AC2213" s="23">
        <v>0</v>
      </c>
      <c r="AD2213" s="14" t="str">
        <f>IF(E2213=113,"Linn","Iowa ex-Linn")</f>
        <v>Iowa ex-Linn</v>
      </c>
      <c r="AE2213" s="23">
        <f>IFERROR(AB2213/W2213,"N/M")</f>
        <v>0.0</v>
      </c>
      <c r="AF2213" s="14" t="str">
        <f>B2213&amp;"|"&amp;TEXT(E2213,"000")&amp;"|"&amp;TEXT(M2213,"0.0000")</f>
        <v>2018|093|0.7000</v>
      </c>
      <c r="AG2213" s="22" t="str">
        <f>IF(AND(B2213&gt;=2015,B2213&lt;=2024,C2213=19,G2213=41,I2213=2,K2213="A",L2213="RBUP",M2213&gt;=0.5,M2213&lt;=0.85),"IN","OUT")</f>
        <v>IN</v>
      </c>
    </row>
    <row r="2214" spans="1:33">
      <c r="A2214" s="14" t="s">
        <v>188</v>
      </c>
      <c r="B2214" s="16">
        <v>2018</v>
      </c>
      <c r="C2214" s="16">
        <v>19</v>
      </c>
      <c r="D2214" s="14" t="s">
        <v>80</v>
      </c>
      <c r="E2214" s="16">
        <v>93</v>
      </c>
      <c r="F2214" s="14" t="s">
        <v>132</v>
      </c>
      <c r="G2214" s="16">
        <v>41</v>
      </c>
      <c r="H2214" s="14" t="s">
        <v>186</v>
      </c>
      <c r="I2214" s="16">
        <v>2</v>
      </c>
      <c r="J2214" s="14" t="s">
        <v>83</v>
      </c>
      <c r="K2214" s="14" t="s">
        <v>84</v>
      </c>
      <c r="L2214" s="14" t="s">
        <v>85</v>
      </c>
      <c r="M2214" s="23">
        <v>0.75</v>
      </c>
      <c r="N2214" s="16">
        <v>52</v>
      </c>
      <c r="O2214" s="16">
        <v>33</v>
      </c>
      <c r="P2214" s="16">
        <v>0</v>
      </c>
      <c r="Q2214" s="16">
        <v>54</v>
      </c>
      <c r="R2214" s="16">
        <v>0</v>
      </c>
      <c r="S2214" s="14" t="s">
        <v>86</v>
      </c>
      <c r="T2214" s="16">
        <v>7583</v>
      </c>
      <c r="U2214" s="16">
        <v>0</v>
      </c>
      <c r="V2214" s="18">
        <v>4617481</v>
      </c>
      <c r="W2214" s="18">
        <v>164792</v>
      </c>
      <c r="X2214" s="18">
        <v>101299</v>
      </c>
      <c r="Y2214" s="18">
        <v>0</v>
      </c>
      <c r="Z2214" s="18">
        <v>0</v>
      </c>
      <c r="AA2214" s="18">
        <v>0</v>
      </c>
      <c r="AB2214" s="18">
        <v>0</v>
      </c>
      <c r="AC2214" s="23">
        <v>0</v>
      </c>
      <c r="AD2214" s="14" t="str">
        <f>IF(E2214=113,"Linn","Iowa ex-Linn")</f>
        <v>Iowa ex-Linn</v>
      </c>
      <c r="AE2214" s="23">
        <f>IFERROR(AB2214/W2214,"N/M")</f>
        <v>0.0</v>
      </c>
      <c r="AF2214" s="14" t="str">
        <f>B2214&amp;"|"&amp;TEXT(E2214,"000")&amp;"|"&amp;TEXT(M2214,"0.0000")</f>
        <v>2018|093|0.7500</v>
      </c>
      <c r="AG2214" s="22" t="str">
        <f>IF(AND(B2214&gt;=2015,B2214&lt;=2024,C2214=19,G2214=41,I2214=2,K2214="A",L2214="RBUP",M2214&gt;=0.5,M2214&lt;=0.85),"IN","OUT")</f>
        <v>IN</v>
      </c>
    </row>
    <row r="2215" spans="1:33">
      <c r="A2215" s="14" t="s">
        <v>188</v>
      </c>
      <c r="B2215" s="16">
        <v>2018</v>
      </c>
      <c r="C2215" s="16">
        <v>19</v>
      </c>
      <c r="D2215" s="14" t="s">
        <v>80</v>
      </c>
      <c r="E2215" s="16">
        <v>93</v>
      </c>
      <c r="F2215" s="14" t="s">
        <v>132</v>
      </c>
      <c r="G2215" s="16">
        <v>41</v>
      </c>
      <c r="H2215" s="14" t="s">
        <v>186</v>
      </c>
      <c r="I2215" s="16">
        <v>2</v>
      </c>
      <c r="J2215" s="14" t="s">
        <v>83</v>
      </c>
      <c r="K2215" s="14" t="s">
        <v>84</v>
      </c>
      <c r="L2215" s="14" t="s">
        <v>85</v>
      </c>
      <c r="M2215" s="23">
        <v>0.8</v>
      </c>
      <c r="N2215" s="16">
        <v>242</v>
      </c>
      <c r="O2215" s="16">
        <v>188</v>
      </c>
      <c r="P2215" s="16">
        <v>3</v>
      </c>
      <c r="Q2215" s="16">
        <v>355</v>
      </c>
      <c r="R2215" s="16">
        <v>4</v>
      </c>
      <c r="S2215" s="14" t="s">
        <v>86</v>
      </c>
      <c r="T2215" s="16">
        <v>51763</v>
      </c>
      <c r="U2215" s="16">
        <v>0</v>
      </c>
      <c r="V2215" s="18">
        <v>34039566</v>
      </c>
      <c r="W2215" s="18">
        <v>1504733</v>
      </c>
      <c r="X2215" s="18">
        <v>860829</v>
      </c>
      <c r="Y2215" s="18">
        <v>304</v>
      </c>
      <c r="Z2215" s="18">
        <v>0</v>
      </c>
      <c r="AA2215" s="18">
        <v>0</v>
      </c>
      <c r="AB2215" s="18">
        <v>37042</v>
      </c>
      <c r="AC2215" s="23">
        <v>0.02</v>
      </c>
      <c r="AD2215" s="14" t="str">
        <f>IF(E2215=113,"Linn","Iowa ex-Linn")</f>
        <v>Iowa ex-Linn</v>
      </c>
      <c r="AE2215" s="23">
        <f>IFERROR(AB2215/W2215,"N/M")</f>
        <v>0.024616991851710568</v>
      </c>
      <c r="AF2215" s="14" t="str">
        <f>B2215&amp;"|"&amp;TEXT(E2215,"000")&amp;"|"&amp;TEXT(M2215,"0.0000")</f>
        <v>2018|093|0.8000</v>
      </c>
      <c r="AG2215" s="22" t="str">
        <f>IF(AND(B2215&gt;=2015,B2215&lt;=2024,C2215=19,G2215=41,I2215=2,K2215="A",L2215="RBUP",M2215&gt;=0.5,M2215&lt;=0.85),"IN","OUT")</f>
        <v>IN</v>
      </c>
    </row>
    <row r="2216" spans="1:33">
      <c r="A2216" s="14" t="s">
        <v>188</v>
      </c>
      <c r="B2216" s="16">
        <v>2018</v>
      </c>
      <c r="C2216" s="16">
        <v>19</v>
      </c>
      <c r="D2216" s="14" t="s">
        <v>80</v>
      </c>
      <c r="E2216" s="16">
        <v>93</v>
      </c>
      <c r="F2216" s="14" t="s">
        <v>132</v>
      </c>
      <c r="G2216" s="16">
        <v>41</v>
      </c>
      <c r="H2216" s="14" t="s">
        <v>186</v>
      </c>
      <c r="I2216" s="16">
        <v>2</v>
      </c>
      <c r="J2216" s="14" t="s">
        <v>83</v>
      </c>
      <c r="K2216" s="14" t="s">
        <v>84</v>
      </c>
      <c r="L2216" s="14" t="s">
        <v>85</v>
      </c>
      <c r="M2216" s="23">
        <v>0.85</v>
      </c>
      <c r="N2216" s="16">
        <v>291</v>
      </c>
      <c r="O2216" s="16">
        <v>220</v>
      </c>
      <c r="P2216" s="16">
        <v>8</v>
      </c>
      <c r="Q2216" s="16">
        <v>342</v>
      </c>
      <c r="R2216" s="16">
        <v>8</v>
      </c>
      <c r="S2216" s="14" t="s">
        <v>86</v>
      </c>
      <c r="T2216" s="16">
        <v>52795</v>
      </c>
      <c r="U2216" s="16">
        <v>0</v>
      </c>
      <c r="V2216" s="18">
        <v>37216887</v>
      </c>
      <c r="W2216" s="18">
        <v>2021049</v>
      </c>
      <c r="X2216" s="18">
        <v>929782</v>
      </c>
      <c r="Y2216" s="18">
        <v>198</v>
      </c>
      <c r="Z2216" s="18">
        <v>0</v>
      </c>
      <c r="AA2216" s="18">
        <v>0</v>
      </c>
      <c r="AB2216" s="18">
        <v>19055</v>
      </c>
      <c r="AC2216" s="23">
        <v>0.01</v>
      </c>
      <c r="AD2216" s="14" t="str">
        <f>IF(E2216=113,"Linn","Iowa ex-Linn")</f>
        <v>Iowa ex-Linn</v>
      </c>
      <c r="AE2216" s="23">
        <f>IFERROR(AB2216/W2216,"N/M")</f>
        <v>0.009428272149759852</v>
      </c>
      <c r="AF2216" s="14" t="str">
        <f>B2216&amp;"|"&amp;TEXT(E2216,"000")&amp;"|"&amp;TEXT(M2216,"0.0000")</f>
        <v>2018|093|0.8500</v>
      </c>
      <c r="AG2216" s="22" t="str">
        <f>IF(AND(B2216&gt;=2015,B2216&lt;=2024,C2216=19,G2216=41,I2216=2,K2216="A",L2216="RBUP",M2216&gt;=0.5,M2216&lt;=0.85),"IN","OUT")</f>
        <v>IN</v>
      </c>
    </row>
    <row r="2217" spans="1:33">
      <c r="A2217" s="14" t="s">
        <v>188</v>
      </c>
      <c r="B2217" s="16">
        <v>2018</v>
      </c>
      <c r="C2217" s="16">
        <v>19</v>
      </c>
      <c r="D2217" s="14" t="s">
        <v>80</v>
      </c>
      <c r="E2217" s="16">
        <v>95</v>
      </c>
      <c r="F2217" s="14" t="s">
        <v>133</v>
      </c>
      <c r="G2217" s="16">
        <v>41</v>
      </c>
      <c r="H2217" s="14" t="s">
        <v>186</v>
      </c>
      <c r="I2217" s="16">
        <v>2</v>
      </c>
      <c r="J2217" s="14" t="s">
        <v>83</v>
      </c>
      <c r="K2217" s="14" t="s">
        <v>84</v>
      </c>
      <c r="L2217" s="14" t="s">
        <v>85</v>
      </c>
      <c r="M2217" s="23">
        <v>0.5</v>
      </c>
      <c r="N2217" s="16">
        <v>1</v>
      </c>
      <c r="O2217" s="16">
        <v>1</v>
      </c>
      <c r="P2217" s="16">
        <v>0</v>
      </c>
      <c r="Q2217" s="16">
        <v>1</v>
      </c>
      <c r="R2217" s="16">
        <v>0</v>
      </c>
      <c r="S2217" s="14" t="s">
        <v>86</v>
      </c>
      <c r="T2217" s="16">
        <v>202</v>
      </c>
      <c r="U2217" s="16">
        <v>0</v>
      </c>
      <c r="V2217" s="18">
        <v>70966</v>
      </c>
      <c r="W2217" s="18">
        <v>1692</v>
      </c>
      <c r="X2217" s="18">
        <v>1134</v>
      </c>
      <c r="Y2217" s="18">
        <v>0</v>
      </c>
      <c r="Z2217" s="18">
        <v>0</v>
      </c>
      <c r="AA2217" s="18">
        <v>0</v>
      </c>
      <c r="AB2217" s="18">
        <v>0</v>
      </c>
      <c r="AC2217" s="23">
        <v>0</v>
      </c>
      <c r="AD2217" s="14" t="str">
        <f>IF(E2217=113,"Linn","Iowa ex-Linn")</f>
        <v>Iowa ex-Linn</v>
      </c>
      <c r="AE2217" s="23">
        <f>IFERROR(AB2217/W2217,"N/M")</f>
        <v>0.0</v>
      </c>
      <c r="AF2217" s="14" t="str">
        <f>B2217&amp;"|"&amp;TEXT(E2217,"000")&amp;"|"&amp;TEXT(M2217,"0.0000")</f>
        <v>2018|095|0.5000</v>
      </c>
      <c r="AG2217" s="22" t="str">
        <f>IF(AND(B2217&gt;=2015,B2217&lt;=2024,C2217=19,G2217=41,I2217=2,K2217="A",L2217="RBUP",M2217&gt;=0.5,M2217&lt;=0.85),"IN","OUT")</f>
        <v>IN</v>
      </c>
    </row>
    <row r="2218" spans="1:33">
      <c r="A2218" s="14" t="s">
        <v>188</v>
      </c>
      <c r="B2218" s="16">
        <v>2018</v>
      </c>
      <c r="C2218" s="16">
        <v>19</v>
      </c>
      <c r="D2218" s="14" t="s">
        <v>80</v>
      </c>
      <c r="E2218" s="16">
        <v>95</v>
      </c>
      <c r="F2218" s="14" t="s">
        <v>133</v>
      </c>
      <c r="G2218" s="16">
        <v>41</v>
      </c>
      <c r="H2218" s="14" t="s">
        <v>186</v>
      </c>
      <c r="I2218" s="16">
        <v>2</v>
      </c>
      <c r="J2218" s="14" t="s">
        <v>83</v>
      </c>
      <c r="K2218" s="14" t="s">
        <v>84</v>
      </c>
      <c r="L2218" s="14" t="s">
        <v>85</v>
      </c>
      <c r="M2218" s="23">
        <v>0.65</v>
      </c>
      <c r="N2218" s="16">
        <v>3</v>
      </c>
      <c r="O2218" s="16">
        <v>2</v>
      </c>
      <c r="P2218" s="16">
        <v>0</v>
      </c>
      <c r="Q2218" s="16">
        <v>2</v>
      </c>
      <c r="R2218" s="16">
        <v>0</v>
      </c>
      <c r="S2218" s="14" t="s">
        <v>86</v>
      </c>
      <c r="T2218" s="16">
        <v>158</v>
      </c>
      <c r="U2218" s="16">
        <v>0</v>
      </c>
      <c r="V2218" s="18">
        <v>70925</v>
      </c>
      <c r="W2218" s="18">
        <v>1009</v>
      </c>
      <c r="X2218" s="18">
        <v>596</v>
      </c>
      <c r="Y2218" s="18">
        <v>0</v>
      </c>
      <c r="Z2218" s="18">
        <v>0</v>
      </c>
      <c r="AA2218" s="18">
        <v>0</v>
      </c>
      <c r="AB2218" s="18">
        <v>0</v>
      </c>
      <c r="AC2218" s="23">
        <v>0</v>
      </c>
      <c r="AD2218" s="14" t="str">
        <f>IF(E2218=113,"Linn","Iowa ex-Linn")</f>
        <v>Iowa ex-Linn</v>
      </c>
      <c r="AE2218" s="23">
        <f>IFERROR(AB2218/W2218,"N/M")</f>
        <v>0.0</v>
      </c>
      <c r="AF2218" s="14" t="str">
        <f>B2218&amp;"|"&amp;TEXT(E2218,"000")&amp;"|"&amp;TEXT(M2218,"0.0000")</f>
        <v>2018|095|0.6500</v>
      </c>
      <c r="AG2218" s="22" t="str">
        <f>IF(AND(B2218&gt;=2015,B2218&lt;=2024,C2218=19,G2218=41,I2218=2,K2218="A",L2218="RBUP",M2218&gt;=0.5,M2218&lt;=0.85),"IN","OUT")</f>
        <v>IN</v>
      </c>
    </row>
    <row r="2219" spans="1:33">
      <c r="A2219" s="14" t="s">
        <v>188</v>
      </c>
      <c r="B2219" s="16">
        <v>2018</v>
      </c>
      <c r="C2219" s="16">
        <v>19</v>
      </c>
      <c r="D2219" s="14" t="s">
        <v>80</v>
      </c>
      <c r="E2219" s="16">
        <v>95</v>
      </c>
      <c r="F2219" s="14" t="s">
        <v>133</v>
      </c>
      <c r="G2219" s="16">
        <v>41</v>
      </c>
      <c r="H2219" s="14" t="s">
        <v>186</v>
      </c>
      <c r="I2219" s="16">
        <v>2</v>
      </c>
      <c r="J2219" s="14" t="s">
        <v>83</v>
      </c>
      <c r="K2219" s="14" t="s">
        <v>84</v>
      </c>
      <c r="L2219" s="14" t="s">
        <v>85</v>
      </c>
      <c r="M2219" s="23">
        <v>0.7</v>
      </c>
      <c r="N2219" s="16">
        <v>26</v>
      </c>
      <c r="O2219" s="16">
        <v>20</v>
      </c>
      <c r="P2219" s="16">
        <v>0</v>
      </c>
      <c r="Q2219" s="16">
        <v>28</v>
      </c>
      <c r="R2219" s="16">
        <v>0</v>
      </c>
      <c r="S2219" s="14" t="s">
        <v>86</v>
      </c>
      <c r="T2219" s="16">
        <v>3343</v>
      </c>
      <c r="U2219" s="16">
        <v>0</v>
      </c>
      <c r="V2219" s="18">
        <v>1785544</v>
      </c>
      <c r="W2219" s="18">
        <v>85977</v>
      </c>
      <c r="X2219" s="18">
        <v>60222</v>
      </c>
      <c r="Y2219" s="18">
        <v>905</v>
      </c>
      <c r="Z2219" s="18">
        <v>0</v>
      </c>
      <c r="AA2219" s="18">
        <v>0</v>
      </c>
      <c r="AB2219" s="18">
        <v>0</v>
      </c>
      <c r="AC2219" s="23">
        <v>0</v>
      </c>
      <c r="AD2219" s="14" t="str">
        <f>IF(E2219=113,"Linn","Iowa ex-Linn")</f>
        <v>Iowa ex-Linn</v>
      </c>
      <c r="AE2219" s="23">
        <f>IFERROR(AB2219/W2219,"N/M")</f>
        <v>0.0</v>
      </c>
      <c r="AF2219" s="14" t="str">
        <f>B2219&amp;"|"&amp;TEXT(E2219,"000")&amp;"|"&amp;TEXT(M2219,"0.0000")</f>
        <v>2018|095|0.7000</v>
      </c>
      <c r="AG2219" s="22" t="str">
        <f>IF(AND(B2219&gt;=2015,B2219&lt;=2024,C2219=19,G2219=41,I2219=2,K2219="A",L2219="RBUP",M2219&gt;=0.5,M2219&lt;=0.85),"IN","OUT")</f>
        <v>IN</v>
      </c>
    </row>
    <row r="2220" spans="1:33">
      <c r="A2220" s="14" t="s">
        <v>188</v>
      </c>
      <c r="B2220" s="16">
        <v>2018</v>
      </c>
      <c r="C2220" s="16">
        <v>19</v>
      </c>
      <c r="D2220" s="14" t="s">
        <v>80</v>
      </c>
      <c r="E2220" s="16">
        <v>95</v>
      </c>
      <c r="F2220" s="14" t="s">
        <v>133</v>
      </c>
      <c r="G2220" s="16">
        <v>41</v>
      </c>
      <c r="H2220" s="14" t="s">
        <v>186</v>
      </c>
      <c r="I2220" s="16">
        <v>2</v>
      </c>
      <c r="J2220" s="14" t="s">
        <v>83</v>
      </c>
      <c r="K2220" s="14" t="s">
        <v>84</v>
      </c>
      <c r="L2220" s="14" t="s">
        <v>85</v>
      </c>
      <c r="M2220" s="23">
        <v>0.75</v>
      </c>
      <c r="N2220" s="16">
        <v>87</v>
      </c>
      <c r="O2220" s="16">
        <v>69</v>
      </c>
      <c r="P2220" s="16">
        <v>1</v>
      </c>
      <c r="Q2220" s="16">
        <v>93</v>
      </c>
      <c r="R2220" s="16">
        <v>1</v>
      </c>
      <c r="S2220" s="14" t="s">
        <v>86</v>
      </c>
      <c r="T2220" s="16">
        <v>8650</v>
      </c>
      <c r="U2220" s="16">
        <v>0</v>
      </c>
      <c r="V2220" s="18">
        <v>4647369</v>
      </c>
      <c r="W2220" s="18">
        <v>223422</v>
      </c>
      <c r="X2220" s="18">
        <v>147243</v>
      </c>
      <c r="Y2220" s="18">
        <v>425</v>
      </c>
      <c r="Z2220" s="18">
        <v>0</v>
      </c>
      <c r="AA2220" s="18">
        <v>0</v>
      </c>
      <c r="AB2220" s="18">
        <v>8961</v>
      </c>
      <c r="AC2220" s="23">
        <v>0.04</v>
      </c>
      <c r="AD2220" s="14" t="str">
        <f>IF(E2220=113,"Linn","Iowa ex-Linn")</f>
        <v>Iowa ex-Linn</v>
      </c>
      <c r="AE2220" s="23">
        <f>IFERROR(AB2220/W2220,"N/M")</f>
        <v>0.040107957139404356</v>
      </c>
      <c r="AF2220" s="14" t="str">
        <f>B2220&amp;"|"&amp;TEXT(E2220,"000")&amp;"|"&amp;TEXT(M2220,"0.0000")</f>
        <v>2018|095|0.7500</v>
      </c>
      <c r="AG2220" s="22" t="str">
        <f>IF(AND(B2220&gt;=2015,B2220&lt;=2024,C2220=19,G2220=41,I2220=2,K2220="A",L2220="RBUP",M2220&gt;=0.5,M2220&lt;=0.85),"IN","OUT")</f>
        <v>IN</v>
      </c>
    </row>
    <row r="2221" spans="1:33">
      <c r="A2221" s="14" t="s">
        <v>188</v>
      </c>
      <c r="B2221" s="16">
        <v>2018</v>
      </c>
      <c r="C2221" s="16">
        <v>19</v>
      </c>
      <c r="D2221" s="14" t="s">
        <v>80</v>
      </c>
      <c r="E2221" s="16">
        <v>95</v>
      </c>
      <c r="F2221" s="14" t="s">
        <v>133</v>
      </c>
      <c r="G2221" s="16">
        <v>41</v>
      </c>
      <c r="H2221" s="14" t="s">
        <v>186</v>
      </c>
      <c r="I2221" s="16">
        <v>2</v>
      </c>
      <c r="J2221" s="14" t="s">
        <v>83</v>
      </c>
      <c r="K2221" s="14" t="s">
        <v>84</v>
      </c>
      <c r="L2221" s="14" t="s">
        <v>85</v>
      </c>
      <c r="M2221" s="23">
        <v>0.8</v>
      </c>
      <c r="N2221" s="16">
        <v>288</v>
      </c>
      <c r="O2221" s="16">
        <v>244</v>
      </c>
      <c r="P2221" s="16">
        <v>10</v>
      </c>
      <c r="Q2221" s="16">
        <v>380</v>
      </c>
      <c r="R2221" s="16">
        <v>12</v>
      </c>
      <c r="S2221" s="14" t="s">
        <v>86</v>
      </c>
      <c r="T2221" s="16">
        <v>54431</v>
      </c>
      <c r="U2221" s="16">
        <v>0</v>
      </c>
      <c r="V2221" s="18">
        <v>33734580</v>
      </c>
      <c r="W2221" s="18">
        <v>1513169</v>
      </c>
      <c r="X2221" s="18">
        <v>922274</v>
      </c>
      <c r="Y2221" s="18">
        <v>11751</v>
      </c>
      <c r="Z2221" s="18">
        <v>0</v>
      </c>
      <c r="AA2221" s="18">
        <v>0</v>
      </c>
      <c r="AB2221" s="18">
        <v>113313</v>
      </c>
      <c r="AC2221" s="23">
        <v>0.07000000000000001</v>
      </c>
      <c r="AD2221" s="14" t="str">
        <f>IF(E2221=113,"Linn","Iowa ex-Linn")</f>
        <v>Iowa ex-Linn</v>
      </c>
      <c r="AE2221" s="23">
        <f>IFERROR(AB2221/W2221,"N/M")</f>
        <v>0.0748845634558995</v>
      </c>
      <c r="AF2221" s="14" t="str">
        <f>B2221&amp;"|"&amp;TEXT(E2221,"000")&amp;"|"&amp;TEXT(M2221,"0.0000")</f>
        <v>2018|095|0.8000</v>
      </c>
      <c r="AG2221" s="22" t="str">
        <f>IF(AND(B2221&gt;=2015,B2221&lt;=2024,C2221=19,G2221=41,I2221=2,K2221="A",L2221="RBUP",M2221&gt;=0.5,M2221&lt;=0.85),"IN","OUT")</f>
        <v>IN</v>
      </c>
    </row>
    <row r="2222" spans="1:33">
      <c r="A2222" s="14" t="s">
        <v>188</v>
      </c>
      <c r="B2222" s="16">
        <v>2018</v>
      </c>
      <c r="C2222" s="16">
        <v>19</v>
      </c>
      <c r="D2222" s="14" t="s">
        <v>80</v>
      </c>
      <c r="E2222" s="16">
        <v>95</v>
      </c>
      <c r="F2222" s="14" t="s">
        <v>133</v>
      </c>
      <c r="G2222" s="16">
        <v>41</v>
      </c>
      <c r="H2222" s="14" t="s">
        <v>186</v>
      </c>
      <c r="I2222" s="16">
        <v>2</v>
      </c>
      <c r="J2222" s="14" t="s">
        <v>83</v>
      </c>
      <c r="K2222" s="14" t="s">
        <v>84</v>
      </c>
      <c r="L2222" s="14" t="s">
        <v>85</v>
      </c>
      <c r="M2222" s="23">
        <v>0.85</v>
      </c>
      <c r="N2222" s="16">
        <v>263</v>
      </c>
      <c r="O2222" s="16">
        <v>213</v>
      </c>
      <c r="P2222" s="16">
        <v>28</v>
      </c>
      <c r="Q2222" s="16">
        <v>369</v>
      </c>
      <c r="R2222" s="16">
        <v>39</v>
      </c>
      <c r="S2222" s="14" t="s">
        <v>86</v>
      </c>
      <c r="T2222" s="16">
        <v>46915</v>
      </c>
      <c r="U2222" s="16">
        <v>0</v>
      </c>
      <c r="V2222" s="18">
        <v>30567287</v>
      </c>
      <c r="W2222" s="18">
        <v>1774855</v>
      </c>
      <c r="X2222" s="18">
        <v>826956</v>
      </c>
      <c r="Y2222" s="18">
        <v>2264</v>
      </c>
      <c r="Z2222" s="18">
        <v>0</v>
      </c>
      <c r="AA2222" s="18">
        <v>0</v>
      </c>
      <c r="AB2222" s="18">
        <v>746689</v>
      </c>
      <c r="AC2222" s="23">
        <v>0.42</v>
      </c>
      <c r="AD2222" s="14" t="str">
        <f>IF(E2222=113,"Linn","Iowa ex-Linn")</f>
        <v>Iowa ex-Linn</v>
      </c>
      <c r="AE2222" s="23">
        <f>IFERROR(AB2222/W2222,"N/M")</f>
        <v>0.42070422654244993</v>
      </c>
      <c r="AF2222" s="14" t="str">
        <f>B2222&amp;"|"&amp;TEXT(E2222,"000")&amp;"|"&amp;TEXT(M2222,"0.0000")</f>
        <v>2018|095|0.8500</v>
      </c>
      <c r="AG2222" s="22" t="str">
        <f>IF(AND(B2222&gt;=2015,B2222&lt;=2024,C2222=19,G2222=41,I2222=2,K2222="A",L2222="RBUP",M2222&gt;=0.5,M2222&lt;=0.85),"IN","OUT")</f>
        <v>IN</v>
      </c>
    </row>
    <row r="2223" spans="1:33">
      <c r="A2223" s="14" t="s">
        <v>188</v>
      </c>
      <c r="B2223" s="16">
        <v>2018</v>
      </c>
      <c r="C2223" s="16">
        <v>19</v>
      </c>
      <c r="D2223" s="14" t="s">
        <v>80</v>
      </c>
      <c r="E2223" s="16">
        <v>97</v>
      </c>
      <c r="F2223" s="14" t="s">
        <v>134</v>
      </c>
      <c r="G2223" s="16">
        <v>41</v>
      </c>
      <c r="H2223" s="14" t="s">
        <v>186</v>
      </c>
      <c r="I2223" s="16">
        <v>2</v>
      </c>
      <c r="J2223" s="14" t="s">
        <v>83</v>
      </c>
      <c r="K2223" s="14" t="s">
        <v>84</v>
      </c>
      <c r="L2223" s="14" t="s">
        <v>85</v>
      </c>
      <c r="M2223" s="23">
        <v>0.6</v>
      </c>
      <c r="N2223" s="16">
        <v>1</v>
      </c>
      <c r="O2223" s="16">
        <v>0</v>
      </c>
      <c r="P2223" s="16">
        <v>0</v>
      </c>
      <c r="Q2223" s="16">
        <v>0</v>
      </c>
      <c r="R2223" s="16">
        <v>0</v>
      </c>
      <c r="S2223" s="14" t="s">
        <v>86</v>
      </c>
      <c r="T2223" s="16">
        <v>0</v>
      </c>
      <c r="U2223" s="16">
        <v>0</v>
      </c>
      <c r="V2223" s="18">
        <v>0</v>
      </c>
      <c r="W2223" s="18">
        <v>0</v>
      </c>
      <c r="X2223" s="18">
        <v>0</v>
      </c>
      <c r="Y2223" s="18">
        <v>0</v>
      </c>
      <c r="Z2223" s="18">
        <v>0</v>
      </c>
      <c r="AA2223" s="18">
        <v>0</v>
      </c>
      <c r="AB2223" s="18">
        <v>0</v>
      </c>
      <c r="AC2223" s="23">
        <v>0</v>
      </c>
      <c r="AD2223" s="14" t="str">
        <f>IF(E2223=113,"Linn","Iowa ex-Linn")</f>
        <v>Iowa ex-Linn</v>
      </c>
      <c r="AE2223" s="23" t="str">
        <f>IFERROR(AB2223/W2223,"N/M")</f>
        <v>N/M</v>
      </c>
      <c r="AF2223" s="14" t="str">
        <f>B2223&amp;"|"&amp;TEXT(E2223,"000")&amp;"|"&amp;TEXT(M2223,"0.0000")</f>
        <v>2018|097|0.6000</v>
      </c>
      <c r="AG2223" s="22" t="str">
        <f>IF(AND(B2223&gt;=2015,B2223&lt;=2024,C2223=19,G2223=41,I2223=2,K2223="A",L2223="RBUP",M2223&gt;=0.5,M2223&lt;=0.85),"IN","OUT")</f>
        <v>IN</v>
      </c>
    </row>
    <row r="2224" spans="1:33">
      <c r="A2224" s="14" t="s">
        <v>188</v>
      </c>
      <c r="B2224" s="16">
        <v>2018</v>
      </c>
      <c r="C2224" s="16">
        <v>19</v>
      </c>
      <c r="D2224" s="14" t="s">
        <v>80</v>
      </c>
      <c r="E2224" s="16">
        <v>97</v>
      </c>
      <c r="F2224" s="14" t="s">
        <v>134</v>
      </c>
      <c r="G2224" s="16">
        <v>41</v>
      </c>
      <c r="H2224" s="14" t="s">
        <v>186</v>
      </c>
      <c r="I2224" s="16">
        <v>2</v>
      </c>
      <c r="J2224" s="14" t="s">
        <v>83</v>
      </c>
      <c r="K2224" s="14" t="s">
        <v>84</v>
      </c>
      <c r="L2224" s="14" t="s">
        <v>85</v>
      </c>
      <c r="M2224" s="23">
        <v>0.65</v>
      </c>
      <c r="N2224" s="16">
        <v>4</v>
      </c>
      <c r="O2224" s="16">
        <v>4</v>
      </c>
      <c r="P2224" s="16">
        <v>0</v>
      </c>
      <c r="Q2224" s="16">
        <v>6</v>
      </c>
      <c r="R2224" s="16">
        <v>0</v>
      </c>
      <c r="S2224" s="14" t="s">
        <v>86</v>
      </c>
      <c r="T2224" s="16">
        <v>1506</v>
      </c>
      <c r="U2224" s="16">
        <v>0</v>
      </c>
      <c r="V2224" s="18">
        <v>746435</v>
      </c>
      <c r="W2224" s="18">
        <v>17474</v>
      </c>
      <c r="X2224" s="18">
        <v>11836</v>
      </c>
      <c r="Y2224" s="18">
        <v>0</v>
      </c>
      <c r="Z2224" s="18">
        <v>0</v>
      </c>
      <c r="AA2224" s="18">
        <v>0</v>
      </c>
      <c r="AB2224" s="18">
        <v>0</v>
      </c>
      <c r="AC2224" s="23">
        <v>0</v>
      </c>
      <c r="AD2224" s="14" t="str">
        <f>IF(E2224=113,"Linn","Iowa ex-Linn")</f>
        <v>Iowa ex-Linn</v>
      </c>
      <c r="AE2224" s="23">
        <f>IFERROR(AB2224/W2224,"N/M")</f>
        <v>0.0</v>
      </c>
      <c r="AF2224" s="14" t="str">
        <f>B2224&amp;"|"&amp;TEXT(E2224,"000")&amp;"|"&amp;TEXT(M2224,"0.0000")</f>
        <v>2018|097|0.6500</v>
      </c>
      <c r="AG2224" s="22" t="str">
        <f>IF(AND(B2224&gt;=2015,B2224&lt;=2024,C2224=19,G2224=41,I2224=2,K2224="A",L2224="RBUP",M2224&gt;=0.5,M2224&lt;=0.85),"IN","OUT")</f>
        <v>IN</v>
      </c>
    </row>
    <row r="2225" spans="1:33">
      <c r="A2225" s="14" t="s">
        <v>188</v>
      </c>
      <c r="B2225" s="16">
        <v>2018</v>
      </c>
      <c r="C2225" s="16">
        <v>19</v>
      </c>
      <c r="D2225" s="14" t="s">
        <v>80</v>
      </c>
      <c r="E2225" s="16">
        <v>97</v>
      </c>
      <c r="F2225" s="14" t="s">
        <v>134</v>
      </c>
      <c r="G2225" s="16">
        <v>41</v>
      </c>
      <c r="H2225" s="14" t="s">
        <v>186</v>
      </c>
      <c r="I2225" s="16">
        <v>2</v>
      </c>
      <c r="J2225" s="14" t="s">
        <v>83</v>
      </c>
      <c r="K2225" s="14" t="s">
        <v>84</v>
      </c>
      <c r="L2225" s="14" t="s">
        <v>85</v>
      </c>
      <c r="M2225" s="23">
        <v>0.7</v>
      </c>
      <c r="N2225" s="16">
        <v>23</v>
      </c>
      <c r="O2225" s="16">
        <v>16</v>
      </c>
      <c r="P2225" s="16">
        <v>0</v>
      </c>
      <c r="Q2225" s="16">
        <v>19</v>
      </c>
      <c r="R2225" s="16">
        <v>0</v>
      </c>
      <c r="S2225" s="14" t="s">
        <v>86</v>
      </c>
      <c r="T2225" s="16">
        <v>1344</v>
      </c>
      <c r="U2225" s="16">
        <v>0</v>
      </c>
      <c r="V2225" s="18">
        <v>726594</v>
      </c>
      <c r="W2225" s="18">
        <v>22855</v>
      </c>
      <c r="X2225" s="18">
        <v>14358</v>
      </c>
      <c r="Y2225" s="18">
        <v>0</v>
      </c>
      <c r="Z2225" s="18">
        <v>0</v>
      </c>
      <c r="AA2225" s="18">
        <v>0</v>
      </c>
      <c r="AB2225" s="18">
        <v>0</v>
      </c>
      <c r="AC2225" s="23">
        <v>0</v>
      </c>
      <c r="AD2225" s="14" t="str">
        <f>IF(E2225=113,"Linn","Iowa ex-Linn")</f>
        <v>Iowa ex-Linn</v>
      </c>
      <c r="AE2225" s="23">
        <f>IFERROR(AB2225/W2225,"N/M")</f>
        <v>0.0</v>
      </c>
      <c r="AF2225" s="14" t="str">
        <f>B2225&amp;"|"&amp;TEXT(E2225,"000")&amp;"|"&amp;TEXT(M2225,"0.0000")</f>
        <v>2018|097|0.7000</v>
      </c>
      <c r="AG2225" s="22" t="str">
        <f>IF(AND(B2225&gt;=2015,B2225&lt;=2024,C2225=19,G2225=41,I2225=2,K2225="A",L2225="RBUP",M2225&gt;=0.5,M2225&lt;=0.85),"IN","OUT")</f>
        <v>IN</v>
      </c>
    </row>
    <row r="2226" spans="1:33">
      <c r="A2226" s="14" t="s">
        <v>188</v>
      </c>
      <c r="B2226" s="16">
        <v>2018</v>
      </c>
      <c r="C2226" s="16">
        <v>19</v>
      </c>
      <c r="D2226" s="14" t="s">
        <v>80</v>
      </c>
      <c r="E2226" s="16">
        <v>97</v>
      </c>
      <c r="F2226" s="14" t="s">
        <v>134</v>
      </c>
      <c r="G2226" s="16">
        <v>41</v>
      </c>
      <c r="H2226" s="14" t="s">
        <v>186</v>
      </c>
      <c r="I2226" s="16">
        <v>2</v>
      </c>
      <c r="J2226" s="14" t="s">
        <v>83</v>
      </c>
      <c r="K2226" s="14" t="s">
        <v>84</v>
      </c>
      <c r="L2226" s="14" t="s">
        <v>85</v>
      </c>
      <c r="M2226" s="23">
        <v>0.75</v>
      </c>
      <c r="N2226" s="16">
        <v>96</v>
      </c>
      <c r="O2226" s="16">
        <v>88</v>
      </c>
      <c r="P2226" s="16">
        <v>3</v>
      </c>
      <c r="Q2226" s="16">
        <v>104</v>
      </c>
      <c r="R2226" s="16">
        <v>4</v>
      </c>
      <c r="S2226" s="14" t="s">
        <v>86</v>
      </c>
      <c r="T2226" s="16">
        <v>15182</v>
      </c>
      <c r="U2226" s="16">
        <v>0</v>
      </c>
      <c r="V2226" s="18">
        <v>8905219</v>
      </c>
      <c r="W2226" s="18">
        <v>324555</v>
      </c>
      <c r="X2226" s="18">
        <v>234604</v>
      </c>
      <c r="Y2226" s="18">
        <v>0</v>
      </c>
      <c r="Z2226" s="18">
        <v>0</v>
      </c>
      <c r="AA2226" s="18">
        <v>0</v>
      </c>
      <c r="AB2226" s="18">
        <v>22822</v>
      </c>
      <c r="AC2226" s="23">
        <v>0.07000000000000001</v>
      </c>
      <c r="AD2226" s="14" t="str">
        <f>IF(E2226=113,"Linn","Iowa ex-Linn")</f>
        <v>Iowa ex-Linn</v>
      </c>
      <c r="AE2226" s="23">
        <f>IFERROR(AB2226/W2226,"N/M")</f>
        <v>0.07031781978401196</v>
      </c>
      <c r="AF2226" s="14" t="str">
        <f>B2226&amp;"|"&amp;TEXT(E2226,"000")&amp;"|"&amp;TEXT(M2226,"0.0000")</f>
        <v>2018|097|0.7500</v>
      </c>
      <c r="AG2226" s="22" t="str">
        <f>IF(AND(B2226&gt;=2015,B2226&lt;=2024,C2226=19,G2226=41,I2226=2,K2226="A",L2226="RBUP",M2226&gt;=0.5,M2226&lt;=0.85),"IN","OUT")</f>
        <v>IN</v>
      </c>
    </row>
    <row r="2227" spans="1:33">
      <c r="A2227" s="14" t="s">
        <v>188</v>
      </c>
      <c r="B2227" s="16">
        <v>2018</v>
      </c>
      <c r="C2227" s="16">
        <v>19</v>
      </c>
      <c r="D2227" s="14" t="s">
        <v>80</v>
      </c>
      <c r="E2227" s="16">
        <v>97</v>
      </c>
      <c r="F2227" s="14" t="s">
        <v>134</v>
      </c>
      <c r="G2227" s="16">
        <v>41</v>
      </c>
      <c r="H2227" s="14" t="s">
        <v>186</v>
      </c>
      <c r="I2227" s="16">
        <v>2</v>
      </c>
      <c r="J2227" s="14" t="s">
        <v>83</v>
      </c>
      <c r="K2227" s="14" t="s">
        <v>84</v>
      </c>
      <c r="L2227" s="14" t="s">
        <v>85</v>
      </c>
      <c r="M2227" s="23">
        <v>0.8</v>
      </c>
      <c r="N2227" s="16">
        <v>311</v>
      </c>
      <c r="O2227" s="16">
        <v>270</v>
      </c>
      <c r="P2227" s="16">
        <v>29</v>
      </c>
      <c r="Q2227" s="16">
        <v>370</v>
      </c>
      <c r="R2227" s="16">
        <v>30</v>
      </c>
      <c r="S2227" s="14" t="s">
        <v>86</v>
      </c>
      <c r="T2227" s="16">
        <v>45741</v>
      </c>
      <c r="U2227" s="16">
        <v>0</v>
      </c>
      <c r="V2227" s="18">
        <v>27268145</v>
      </c>
      <c r="W2227" s="18">
        <v>1369665</v>
      </c>
      <c r="X2227" s="18">
        <v>863423</v>
      </c>
      <c r="Y2227" s="18">
        <v>899</v>
      </c>
      <c r="Z2227" s="18">
        <v>0</v>
      </c>
      <c r="AA2227" s="18">
        <v>0</v>
      </c>
      <c r="AB2227" s="18">
        <v>163660</v>
      </c>
      <c r="AC2227" s="23">
        <v>0.12</v>
      </c>
      <c r="AD2227" s="14" t="str">
        <f>IF(E2227=113,"Linn","Iowa ex-Linn")</f>
        <v>Iowa ex-Linn</v>
      </c>
      <c r="AE2227" s="23">
        <f>IFERROR(AB2227/W2227,"N/M")</f>
        <v>0.11948907214537861</v>
      </c>
      <c r="AF2227" s="14" t="str">
        <f>B2227&amp;"|"&amp;TEXT(E2227,"000")&amp;"|"&amp;TEXT(M2227,"0.0000")</f>
        <v>2018|097|0.8000</v>
      </c>
      <c r="AG2227" s="22" t="str">
        <f>IF(AND(B2227&gt;=2015,B2227&lt;=2024,C2227=19,G2227=41,I2227=2,K2227="A",L2227="RBUP",M2227&gt;=0.5,M2227&lt;=0.85),"IN","OUT")</f>
        <v>IN</v>
      </c>
    </row>
    <row r="2228" spans="1:33">
      <c r="A2228" s="14" t="s">
        <v>188</v>
      </c>
      <c r="B2228" s="16">
        <v>2018</v>
      </c>
      <c r="C2228" s="16">
        <v>19</v>
      </c>
      <c r="D2228" s="14" t="s">
        <v>80</v>
      </c>
      <c r="E2228" s="16">
        <v>97</v>
      </c>
      <c r="F2228" s="14" t="s">
        <v>134</v>
      </c>
      <c r="G2228" s="16">
        <v>41</v>
      </c>
      <c r="H2228" s="14" t="s">
        <v>186</v>
      </c>
      <c r="I2228" s="16">
        <v>2</v>
      </c>
      <c r="J2228" s="14" t="s">
        <v>83</v>
      </c>
      <c r="K2228" s="14" t="s">
        <v>84</v>
      </c>
      <c r="L2228" s="14" t="s">
        <v>85</v>
      </c>
      <c r="M2228" s="23">
        <v>0.85</v>
      </c>
      <c r="N2228" s="16">
        <v>235</v>
      </c>
      <c r="O2228" s="16">
        <v>203</v>
      </c>
      <c r="P2228" s="16">
        <v>33</v>
      </c>
      <c r="Q2228" s="16">
        <v>326</v>
      </c>
      <c r="R2228" s="16">
        <v>33</v>
      </c>
      <c r="S2228" s="14" t="s">
        <v>86</v>
      </c>
      <c r="T2228" s="16">
        <v>41003</v>
      </c>
      <c r="U2228" s="16">
        <v>0</v>
      </c>
      <c r="V2228" s="18">
        <v>27076056</v>
      </c>
      <c r="W2228" s="18">
        <v>1683369</v>
      </c>
      <c r="X2228" s="18">
        <v>803974</v>
      </c>
      <c r="Y2228" s="18">
        <v>42</v>
      </c>
      <c r="Z2228" s="18">
        <v>0</v>
      </c>
      <c r="AA2228" s="18">
        <v>0</v>
      </c>
      <c r="AB2228" s="18">
        <v>402019</v>
      </c>
      <c r="AC2228" s="23">
        <v>0.24</v>
      </c>
      <c r="AD2228" s="14" t="str">
        <f>IF(E2228=113,"Linn","Iowa ex-Linn")</f>
        <v>Iowa ex-Linn</v>
      </c>
      <c r="AE2228" s="23">
        <f>IFERROR(AB2228/W2228,"N/M")</f>
        <v>0.2388181082103805</v>
      </c>
      <c r="AF2228" s="14" t="str">
        <f>B2228&amp;"|"&amp;TEXT(E2228,"000")&amp;"|"&amp;TEXT(M2228,"0.0000")</f>
        <v>2018|097|0.8500</v>
      </c>
      <c r="AG2228" s="22" t="str">
        <f>IF(AND(B2228&gt;=2015,B2228&lt;=2024,C2228=19,G2228=41,I2228=2,K2228="A",L2228="RBUP",M2228&gt;=0.5,M2228&lt;=0.85),"IN","OUT")</f>
        <v>IN</v>
      </c>
    </row>
    <row r="2229" spans="1:33">
      <c r="A2229" s="14" t="s">
        <v>188</v>
      </c>
      <c r="B2229" s="16">
        <v>2018</v>
      </c>
      <c r="C2229" s="16">
        <v>19</v>
      </c>
      <c r="D2229" s="14" t="s">
        <v>80</v>
      </c>
      <c r="E2229" s="16">
        <v>99</v>
      </c>
      <c r="F2229" s="14" t="s">
        <v>135</v>
      </c>
      <c r="G2229" s="16">
        <v>41</v>
      </c>
      <c r="H2229" s="14" t="s">
        <v>186</v>
      </c>
      <c r="I2229" s="16">
        <v>2</v>
      </c>
      <c r="J2229" s="14" t="s">
        <v>83</v>
      </c>
      <c r="K2229" s="14" t="s">
        <v>84</v>
      </c>
      <c r="L2229" s="14" t="s">
        <v>85</v>
      </c>
      <c r="M2229" s="23">
        <v>0.5</v>
      </c>
      <c r="N2229" s="16">
        <v>5</v>
      </c>
      <c r="O2229" s="16">
        <v>5</v>
      </c>
      <c r="P2229" s="16">
        <v>0</v>
      </c>
      <c r="Q2229" s="16">
        <v>5</v>
      </c>
      <c r="R2229" s="16">
        <v>0</v>
      </c>
      <c r="S2229" s="14" t="s">
        <v>86</v>
      </c>
      <c r="T2229" s="16">
        <v>159</v>
      </c>
      <c r="U2229" s="16">
        <v>0</v>
      </c>
      <c r="V2229" s="18">
        <v>57500</v>
      </c>
      <c r="W2229" s="18">
        <v>243</v>
      </c>
      <c r="X2229" s="18">
        <v>174</v>
      </c>
      <c r="Y2229" s="18">
        <v>0</v>
      </c>
      <c r="Z2229" s="18">
        <v>0</v>
      </c>
      <c r="AA2229" s="18">
        <v>0</v>
      </c>
      <c r="AB2229" s="18">
        <v>0</v>
      </c>
      <c r="AC2229" s="23">
        <v>0</v>
      </c>
      <c r="AD2229" s="14" t="str">
        <f>IF(E2229=113,"Linn","Iowa ex-Linn")</f>
        <v>Iowa ex-Linn</v>
      </c>
      <c r="AE2229" s="23">
        <f>IFERROR(AB2229/W2229,"N/M")</f>
        <v>0.0</v>
      </c>
      <c r="AF2229" s="14" t="str">
        <f>B2229&amp;"|"&amp;TEXT(E2229,"000")&amp;"|"&amp;TEXT(M2229,"0.0000")</f>
        <v>2018|099|0.5000</v>
      </c>
      <c r="AG2229" s="22" t="str">
        <f>IF(AND(B2229&gt;=2015,B2229&lt;=2024,C2229=19,G2229=41,I2229=2,K2229="A",L2229="RBUP",M2229&gt;=0.5,M2229&lt;=0.85),"IN","OUT")</f>
        <v>IN</v>
      </c>
    </row>
    <row r="2230" spans="1:33">
      <c r="A2230" s="14" t="s">
        <v>188</v>
      </c>
      <c r="B2230" s="16">
        <v>2018</v>
      </c>
      <c r="C2230" s="16">
        <v>19</v>
      </c>
      <c r="D2230" s="14" t="s">
        <v>80</v>
      </c>
      <c r="E2230" s="16">
        <v>99</v>
      </c>
      <c r="F2230" s="14" t="s">
        <v>135</v>
      </c>
      <c r="G2230" s="16">
        <v>41</v>
      </c>
      <c r="H2230" s="14" t="s">
        <v>186</v>
      </c>
      <c r="I2230" s="16">
        <v>2</v>
      </c>
      <c r="J2230" s="14" t="s">
        <v>83</v>
      </c>
      <c r="K2230" s="14" t="s">
        <v>84</v>
      </c>
      <c r="L2230" s="14" t="s">
        <v>85</v>
      </c>
      <c r="M2230" s="23">
        <v>0.6</v>
      </c>
      <c r="N2230" s="16">
        <v>2</v>
      </c>
      <c r="O2230" s="16">
        <v>1</v>
      </c>
      <c r="P2230" s="16">
        <v>0</v>
      </c>
      <c r="Q2230" s="16">
        <v>1</v>
      </c>
      <c r="R2230" s="16">
        <v>0</v>
      </c>
      <c r="S2230" s="14" t="s">
        <v>86</v>
      </c>
      <c r="T2230" s="16">
        <v>39</v>
      </c>
      <c r="U2230" s="16">
        <v>0</v>
      </c>
      <c r="V2230" s="18">
        <v>16374</v>
      </c>
      <c r="W2230" s="18">
        <v>136</v>
      </c>
      <c r="X2230" s="18">
        <v>87</v>
      </c>
      <c r="Y2230" s="18">
        <v>0</v>
      </c>
      <c r="Z2230" s="18">
        <v>0</v>
      </c>
      <c r="AA2230" s="18">
        <v>0</v>
      </c>
      <c r="AB2230" s="18">
        <v>0</v>
      </c>
      <c r="AC2230" s="23">
        <v>0</v>
      </c>
      <c r="AD2230" s="14" t="str">
        <f>IF(E2230=113,"Linn","Iowa ex-Linn")</f>
        <v>Iowa ex-Linn</v>
      </c>
      <c r="AE2230" s="23">
        <f>IFERROR(AB2230/W2230,"N/M")</f>
        <v>0.0</v>
      </c>
      <c r="AF2230" s="14" t="str">
        <f>B2230&amp;"|"&amp;TEXT(E2230,"000")&amp;"|"&amp;TEXT(M2230,"0.0000")</f>
        <v>2018|099|0.6000</v>
      </c>
      <c r="AG2230" s="22" t="str">
        <f>IF(AND(B2230&gt;=2015,B2230&lt;=2024,C2230=19,G2230=41,I2230=2,K2230="A",L2230="RBUP",M2230&gt;=0.5,M2230&lt;=0.85),"IN","OUT")</f>
        <v>IN</v>
      </c>
    </row>
    <row r="2231" spans="1:33">
      <c r="A2231" s="14" t="s">
        <v>188</v>
      </c>
      <c r="B2231" s="16">
        <v>2018</v>
      </c>
      <c r="C2231" s="16">
        <v>19</v>
      </c>
      <c r="D2231" s="14" t="s">
        <v>80</v>
      </c>
      <c r="E2231" s="16">
        <v>99</v>
      </c>
      <c r="F2231" s="14" t="s">
        <v>135</v>
      </c>
      <c r="G2231" s="16">
        <v>41</v>
      </c>
      <c r="H2231" s="14" t="s">
        <v>186</v>
      </c>
      <c r="I2231" s="16">
        <v>2</v>
      </c>
      <c r="J2231" s="14" t="s">
        <v>83</v>
      </c>
      <c r="K2231" s="14" t="s">
        <v>84</v>
      </c>
      <c r="L2231" s="14" t="s">
        <v>85</v>
      </c>
      <c r="M2231" s="23">
        <v>0.65</v>
      </c>
      <c r="N2231" s="16">
        <v>12</v>
      </c>
      <c r="O2231" s="16">
        <v>9</v>
      </c>
      <c r="P2231" s="16">
        <v>0</v>
      </c>
      <c r="Q2231" s="16">
        <v>12</v>
      </c>
      <c r="R2231" s="16">
        <v>0</v>
      </c>
      <c r="S2231" s="14" t="s">
        <v>86</v>
      </c>
      <c r="T2231" s="16">
        <v>920</v>
      </c>
      <c r="U2231" s="16">
        <v>0</v>
      </c>
      <c r="V2231" s="18">
        <v>427773</v>
      </c>
      <c r="W2231" s="18">
        <v>7134</v>
      </c>
      <c r="X2231" s="18">
        <v>4211</v>
      </c>
      <c r="Y2231" s="18">
        <v>0</v>
      </c>
      <c r="Z2231" s="18">
        <v>0</v>
      </c>
      <c r="AA2231" s="18">
        <v>0</v>
      </c>
      <c r="AB2231" s="18">
        <v>0</v>
      </c>
      <c r="AC2231" s="23">
        <v>0</v>
      </c>
      <c r="AD2231" s="14" t="str">
        <f>IF(E2231=113,"Linn","Iowa ex-Linn")</f>
        <v>Iowa ex-Linn</v>
      </c>
      <c r="AE2231" s="23">
        <f>IFERROR(AB2231/W2231,"N/M")</f>
        <v>0.0</v>
      </c>
      <c r="AF2231" s="14" t="str">
        <f>B2231&amp;"|"&amp;TEXT(E2231,"000")&amp;"|"&amp;TEXT(M2231,"0.0000")</f>
        <v>2018|099|0.6500</v>
      </c>
      <c r="AG2231" s="22" t="str">
        <f>IF(AND(B2231&gt;=2015,B2231&lt;=2024,C2231=19,G2231=41,I2231=2,K2231="A",L2231="RBUP",M2231&gt;=0.5,M2231&lt;=0.85),"IN","OUT")</f>
        <v>IN</v>
      </c>
    </row>
    <row r="2232" spans="1:33">
      <c r="A2232" s="14" t="s">
        <v>188</v>
      </c>
      <c r="B2232" s="16">
        <v>2018</v>
      </c>
      <c r="C2232" s="16">
        <v>19</v>
      </c>
      <c r="D2232" s="14" t="s">
        <v>80</v>
      </c>
      <c r="E2232" s="16">
        <v>99</v>
      </c>
      <c r="F2232" s="14" t="s">
        <v>135</v>
      </c>
      <c r="G2232" s="16">
        <v>41</v>
      </c>
      <c r="H2232" s="14" t="s">
        <v>186</v>
      </c>
      <c r="I2232" s="16">
        <v>2</v>
      </c>
      <c r="J2232" s="14" t="s">
        <v>83</v>
      </c>
      <c r="K2232" s="14" t="s">
        <v>84</v>
      </c>
      <c r="L2232" s="14" t="s">
        <v>85</v>
      </c>
      <c r="M2232" s="23">
        <v>0.7</v>
      </c>
      <c r="N2232" s="16">
        <v>50</v>
      </c>
      <c r="O2232" s="16">
        <v>41</v>
      </c>
      <c r="P2232" s="16">
        <v>2</v>
      </c>
      <c r="Q2232" s="16">
        <v>76</v>
      </c>
      <c r="R2232" s="16">
        <v>3</v>
      </c>
      <c r="S2232" s="14" t="s">
        <v>86</v>
      </c>
      <c r="T2232" s="16">
        <v>5469</v>
      </c>
      <c r="U2232" s="16">
        <v>0</v>
      </c>
      <c r="V2232" s="18">
        <v>2922949</v>
      </c>
      <c r="W2232" s="18">
        <v>76258</v>
      </c>
      <c r="X2232" s="18">
        <v>47920</v>
      </c>
      <c r="Y2232" s="18">
        <v>0</v>
      </c>
      <c r="Z2232" s="18">
        <v>0</v>
      </c>
      <c r="AA2232" s="18">
        <v>0</v>
      </c>
      <c r="AB2232" s="18">
        <v>25341</v>
      </c>
      <c r="AC2232" s="23">
        <v>0.33</v>
      </c>
      <c r="AD2232" s="14" t="str">
        <f>IF(E2232=113,"Linn","Iowa ex-Linn")</f>
        <v>Iowa ex-Linn</v>
      </c>
      <c r="AE2232" s="23">
        <f>IFERROR(AB2232/W2232,"N/M")</f>
        <v>0.3323061187023001</v>
      </c>
      <c r="AF2232" s="14" t="str">
        <f>B2232&amp;"|"&amp;TEXT(E2232,"000")&amp;"|"&amp;TEXT(M2232,"0.0000")</f>
        <v>2018|099|0.7000</v>
      </c>
      <c r="AG2232" s="22" t="str">
        <f>IF(AND(B2232&gt;=2015,B2232&lt;=2024,C2232=19,G2232=41,I2232=2,K2232="A",L2232="RBUP",M2232&gt;=0.5,M2232&lt;=0.85),"IN","OUT")</f>
        <v>IN</v>
      </c>
    </row>
    <row r="2233" spans="1:33">
      <c r="A2233" s="14" t="s">
        <v>188</v>
      </c>
      <c r="B2233" s="16">
        <v>2018</v>
      </c>
      <c r="C2233" s="16">
        <v>19</v>
      </c>
      <c r="D2233" s="14" t="s">
        <v>80</v>
      </c>
      <c r="E2233" s="16">
        <v>99</v>
      </c>
      <c r="F2233" s="14" t="s">
        <v>135</v>
      </c>
      <c r="G2233" s="16">
        <v>41</v>
      </c>
      <c r="H2233" s="14" t="s">
        <v>186</v>
      </c>
      <c r="I2233" s="16">
        <v>2</v>
      </c>
      <c r="J2233" s="14" t="s">
        <v>83</v>
      </c>
      <c r="K2233" s="14" t="s">
        <v>84</v>
      </c>
      <c r="L2233" s="14" t="s">
        <v>85</v>
      </c>
      <c r="M2233" s="23">
        <v>0.75</v>
      </c>
      <c r="N2233" s="16">
        <v>165</v>
      </c>
      <c r="O2233" s="16">
        <v>144</v>
      </c>
      <c r="P2233" s="16">
        <v>11</v>
      </c>
      <c r="Q2233" s="16">
        <v>250</v>
      </c>
      <c r="R2233" s="16">
        <v>17</v>
      </c>
      <c r="S2233" s="14" t="s">
        <v>86</v>
      </c>
      <c r="T2233" s="16">
        <v>24876</v>
      </c>
      <c r="U2233" s="16">
        <v>0</v>
      </c>
      <c r="V2233" s="18">
        <v>14339118</v>
      </c>
      <c r="W2233" s="18">
        <v>408578</v>
      </c>
      <c r="X2233" s="18">
        <v>269440</v>
      </c>
      <c r="Y2233" s="18">
        <v>0</v>
      </c>
      <c r="Z2233" s="18">
        <v>0</v>
      </c>
      <c r="AA2233" s="18">
        <v>0</v>
      </c>
      <c r="AB2233" s="18">
        <v>99001</v>
      </c>
      <c r="AC2233" s="23">
        <v>0.24</v>
      </c>
      <c r="AD2233" s="14" t="str">
        <f>IF(E2233=113,"Linn","Iowa ex-Linn")</f>
        <v>Iowa ex-Linn</v>
      </c>
      <c r="AE2233" s="23">
        <f>IFERROR(AB2233/W2233,"N/M")</f>
        <v>0.24230624262686684</v>
      </c>
      <c r="AF2233" s="14" t="str">
        <f>B2233&amp;"|"&amp;TEXT(E2233,"000")&amp;"|"&amp;TEXT(M2233,"0.0000")</f>
        <v>2018|099|0.7500</v>
      </c>
      <c r="AG2233" s="22" t="str">
        <f>IF(AND(B2233&gt;=2015,B2233&lt;=2024,C2233=19,G2233=41,I2233=2,K2233="A",L2233="RBUP",M2233&gt;=0.5,M2233&lt;=0.85),"IN","OUT")</f>
        <v>IN</v>
      </c>
    </row>
    <row r="2234" spans="1:33">
      <c r="A2234" s="14" t="s">
        <v>188</v>
      </c>
      <c r="B2234" s="16">
        <v>2018</v>
      </c>
      <c r="C2234" s="16">
        <v>19</v>
      </c>
      <c r="D2234" s="14" t="s">
        <v>80</v>
      </c>
      <c r="E2234" s="16">
        <v>99</v>
      </c>
      <c r="F2234" s="14" t="s">
        <v>135</v>
      </c>
      <c r="G2234" s="16">
        <v>41</v>
      </c>
      <c r="H2234" s="14" t="s">
        <v>186</v>
      </c>
      <c r="I2234" s="16">
        <v>2</v>
      </c>
      <c r="J2234" s="14" t="s">
        <v>83</v>
      </c>
      <c r="K2234" s="14" t="s">
        <v>84</v>
      </c>
      <c r="L2234" s="14" t="s">
        <v>85</v>
      </c>
      <c r="M2234" s="23">
        <v>0.8</v>
      </c>
      <c r="N2234" s="16">
        <v>327</v>
      </c>
      <c r="O2234" s="16">
        <v>281</v>
      </c>
      <c r="P2234" s="16">
        <v>15</v>
      </c>
      <c r="Q2234" s="16">
        <v>453</v>
      </c>
      <c r="R2234" s="16">
        <v>17</v>
      </c>
      <c r="S2234" s="14" t="s">
        <v>86</v>
      </c>
      <c r="T2234" s="16">
        <v>53823</v>
      </c>
      <c r="U2234" s="16">
        <v>0</v>
      </c>
      <c r="V2234" s="18">
        <v>33446577</v>
      </c>
      <c r="W2234" s="18">
        <v>1259178</v>
      </c>
      <c r="X2234" s="18">
        <v>763328</v>
      </c>
      <c r="Y2234" s="18">
        <v>3226</v>
      </c>
      <c r="Z2234" s="18">
        <v>0</v>
      </c>
      <c r="AA2234" s="18">
        <v>0</v>
      </c>
      <c r="AB2234" s="18">
        <v>172766</v>
      </c>
      <c r="AC2234" s="23">
        <v>0.14</v>
      </c>
      <c r="AD2234" s="14" t="str">
        <f>IF(E2234=113,"Linn","Iowa ex-Linn")</f>
        <v>Iowa ex-Linn</v>
      </c>
      <c r="AE2234" s="23">
        <f>IFERROR(AB2234/W2234,"N/M")</f>
        <v>0.1372053831944332</v>
      </c>
      <c r="AF2234" s="14" t="str">
        <f>B2234&amp;"|"&amp;TEXT(E2234,"000")&amp;"|"&amp;TEXT(M2234,"0.0000")</f>
        <v>2018|099|0.8000</v>
      </c>
      <c r="AG2234" s="22" t="str">
        <f>IF(AND(B2234&gt;=2015,B2234&lt;=2024,C2234=19,G2234=41,I2234=2,K2234="A",L2234="RBUP",M2234&gt;=0.5,M2234&lt;=0.85),"IN","OUT")</f>
        <v>IN</v>
      </c>
    </row>
    <row r="2235" spans="1:33">
      <c r="A2235" s="14" t="s">
        <v>188</v>
      </c>
      <c r="B2235" s="16">
        <v>2018</v>
      </c>
      <c r="C2235" s="16">
        <v>19</v>
      </c>
      <c r="D2235" s="14" t="s">
        <v>80</v>
      </c>
      <c r="E2235" s="16">
        <v>99</v>
      </c>
      <c r="F2235" s="14" t="s">
        <v>135</v>
      </c>
      <c r="G2235" s="16">
        <v>41</v>
      </c>
      <c r="H2235" s="14" t="s">
        <v>186</v>
      </c>
      <c r="I2235" s="16">
        <v>2</v>
      </c>
      <c r="J2235" s="14" t="s">
        <v>83</v>
      </c>
      <c r="K2235" s="14" t="s">
        <v>84</v>
      </c>
      <c r="L2235" s="14" t="s">
        <v>85</v>
      </c>
      <c r="M2235" s="23">
        <v>0.85</v>
      </c>
      <c r="N2235" s="16">
        <v>352</v>
      </c>
      <c r="O2235" s="16">
        <v>281</v>
      </c>
      <c r="P2235" s="16">
        <v>12</v>
      </c>
      <c r="Q2235" s="16">
        <v>426</v>
      </c>
      <c r="R2235" s="16">
        <v>13</v>
      </c>
      <c r="S2235" s="14" t="s">
        <v>86</v>
      </c>
      <c r="T2235" s="16">
        <v>74546</v>
      </c>
      <c r="U2235" s="16">
        <v>0</v>
      </c>
      <c r="V2235" s="18">
        <v>50512117</v>
      </c>
      <c r="W2235" s="18">
        <v>2328789</v>
      </c>
      <c r="X2235" s="18">
        <v>1139094</v>
      </c>
      <c r="Y2235" s="18">
        <v>1185</v>
      </c>
      <c r="Z2235" s="18">
        <v>0</v>
      </c>
      <c r="AA2235" s="18">
        <v>0</v>
      </c>
      <c r="AB2235" s="18">
        <v>318691</v>
      </c>
      <c r="AC2235" s="23">
        <v>0.14</v>
      </c>
      <c r="AD2235" s="14" t="str">
        <f>IF(E2235=113,"Linn","Iowa ex-Linn")</f>
        <v>Iowa ex-Linn</v>
      </c>
      <c r="AE2235" s="23">
        <f>IFERROR(AB2235/W2235,"N/M")</f>
        <v>0.13684837913610895</v>
      </c>
      <c r="AF2235" s="14" t="str">
        <f>B2235&amp;"|"&amp;TEXT(E2235,"000")&amp;"|"&amp;TEXT(M2235,"0.0000")</f>
        <v>2018|099|0.8500</v>
      </c>
      <c r="AG2235" s="22" t="str">
        <f>IF(AND(B2235&gt;=2015,B2235&lt;=2024,C2235=19,G2235=41,I2235=2,K2235="A",L2235="RBUP",M2235&gt;=0.5,M2235&lt;=0.85),"IN","OUT")</f>
        <v>IN</v>
      </c>
    </row>
    <row r="2236" spans="1:33">
      <c r="A2236" s="14" t="s">
        <v>188</v>
      </c>
      <c r="B2236" s="16">
        <v>2018</v>
      </c>
      <c r="C2236" s="16">
        <v>19</v>
      </c>
      <c r="D2236" s="14" t="s">
        <v>80</v>
      </c>
      <c r="E2236" s="16">
        <v>101</v>
      </c>
      <c r="F2236" s="14" t="s">
        <v>136</v>
      </c>
      <c r="G2236" s="16">
        <v>41</v>
      </c>
      <c r="H2236" s="14" t="s">
        <v>186</v>
      </c>
      <c r="I2236" s="16">
        <v>2</v>
      </c>
      <c r="J2236" s="14" t="s">
        <v>83</v>
      </c>
      <c r="K2236" s="14" t="s">
        <v>84</v>
      </c>
      <c r="L2236" s="14" t="s">
        <v>85</v>
      </c>
      <c r="M2236" s="23">
        <v>0.5</v>
      </c>
      <c r="N2236" s="16">
        <v>2</v>
      </c>
      <c r="O2236" s="16">
        <v>2</v>
      </c>
      <c r="P2236" s="16">
        <v>0</v>
      </c>
      <c r="Q2236" s="16">
        <v>3</v>
      </c>
      <c r="R2236" s="16">
        <v>1</v>
      </c>
      <c r="S2236" s="14" t="s">
        <v>86</v>
      </c>
      <c r="T2236" s="16">
        <v>257</v>
      </c>
      <c r="U2236" s="16">
        <v>0</v>
      </c>
      <c r="V2236" s="18">
        <v>60840</v>
      </c>
      <c r="W2236" s="18">
        <v>1655</v>
      </c>
      <c r="X2236" s="18">
        <v>1273</v>
      </c>
      <c r="Y2236" s="18">
        <v>0</v>
      </c>
      <c r="Z2236" s="18">
        <v>0</v>
      </c>
      <c r="AA2236" s="18">
        <v>0</v>
      </c>
      <c r="AB2236" s="18">
        <v>3722</v>
      </c>
      <c r="AC2236" s="23">
        <v>2.25</v>
      </c>
      <c r="AD2236" s="14" t="str">
        <f>IF(E2236=113,"Linn","Iowa ex-Linn")</f>
        <v>Iowa ex-Linn</v>
      </c>
      <c r="AE2236" s="23">
        <f>IFERROR(AB2236/W2236,"N/M")</f>
        <v>2.2489425981873112</v>
      </c>
      <c r="AF2236" s="14" t="str">
        <f>B2236&amp;"|"&amp;TEXT(E2236,"000")&amp;"|"&amp;TEXT(M2236,"0.0000")</f>
        <v>2018|101|0.5000</v>
      </c>
      <c r="AG2236" s="22" t="str">
        <f>IF(AND(B2236&gt;=2015,B2236&lt;=2024,C2236=19,G2236=41,I2236=2,K2236="A",L2236="RBUP",M2236&gt;=0.5,M2236&lt;=0.85),"IN","OUT")</f>
        <v>IN</v>
      </c>
    </row>
    <row r="2237" spans="1:33">
      <c r="A2237" s="14" t="s">
        <v>188</v>
      </c>
      <c r="B2237" s="16">
        <v>2018</v>
      </c>
      <c r="C2237" s="16">
        <v>19</v>
      </c>
      <c r="D2237" s="14" t="s">
        <v>80</v>
      </c>
      <c r="E2237" s="16">
        <v>101</v>
      </c>
      <c r="F2237" s="14" t="s">
        <v>136</v>
      </c>
      <c r="G2237" s="16">
        <v>41</v>
      </c>
      <c r="H2237" s="14" t="s">
        <v>186</v>
      </c>
      <c r="I2237" s="16">
        <v>2</v>
      </c>
      <c r="J2237" s="14" t="s">
        <v>83</v>
      </c>
      <c r="K2237" s="14" t="s">
        <v>84</v>
      </c>
      <c r="L2237" s="14" t="s">
        <v>85</v>
      </c>
      <c r="M2237" s="23">
        <v>0.55</v>
      </c>
      <c r="N2237" s="16">
        <v>3</v>
      </c>
      <c r="O2237" s="16">
        <v>2</v>
      </c>
      <c r="P2237" s="16">
        <v>0</v>
      </c>
      <c r="Q2237" s="16">
        <v>3</v>
      </c>
      <c r="R2237" s="16">
        <v>0</v>
      </c>
      <c r="S2237" s="14" t="s">
        <v>86</v>
      </c>
      <c r="T2237" s="16">
        <v>118</v>
      </c>
      <c r="U2237" s="16">
        <v>0</v>
      </c>
      <c r="V2237" s="18">
        <v>34390</v>
      </c>
      <c r="W2237" s="18">
        <v>3980</v>
      </c>
      <c r="X2237" s="18">
        <v>2547</v>
      </c>
      <c r="Y2237" s="18">
        <v>0</v>
      </c>
      <c r="Z2237" s="18">
        <v>0</v>
      </c>
      <c r="AA2237" s="18">
        <v>0</v>
      </c>
      <c r="AB2237" s="18">
        <v>0</v>
      </c>
      <c r="AC2237" s="23">
        <v>0</v>
      </c>
      <c r="AD2237" s="14" t="str">
        <f>IF(E2237=113,"Linn","Iowa ex-Linn")</f>
        <v>Iowa ex-Linn</v>
      </c>
      <c r="AE2237" s="23">
        <f>IFERROR(AB2237/W2237,"N/M")</f>
        <v>0.0</v>
      </c>
      <c r="AF2237" s="14" t="str">
        <f>B2237&amp;"|"&amp;TEXT(E2237,"000")&amp;"|"&amp;TEXT(M2237,"0.0000")</f>
        <v>2018|101|0.5500</v>
      </c>
      <c r="AG2237" s="22" t="str">
        <f>IF(AND(B2237&gt;=2015,B2237&lt;=2024,C2237=19,G2237=41,I2237=2,K2237="A",L2237="RBUP",M2237&gt;=0.5,M2237&lt;=0.85),"IN","OUT")</f>
        <v>IN</v>
      </c>
    </row>
    <row r="2238" spans="1:33">
      <c r="A2238" s="14" t="s">
        <v>188</v>
      </c>
      <c r="B2238" s="16">
        <v>2018</v>
      </c>
      <c r="C2238" s="16">
        <v>19</v>
      </c>
      <c r="D2238" s="14" t="s">
        <v>80</v>
      </c>
      <c r="E2238" s="16">
        <v>101</v>
      </c>
      <c r="F2238" s="14" t="s">
        <v>136</v>
      </c>
      <c r="G2238" s="16">
        <v>41</v>
      </c>
      <c r="H2238" s="14" t="s">
        <v>186</v>
      </c>
      <c r="I2238" s="16">
        <v>2</v>
      </c>
      <c r="J2238" s="14" t="s">
        <v>83</v>
      </c>
      <c r="K2238" s="14" t="s">
        <v>84</v>
      </c>
      <c r="L2238" s="14" t="s">
        <v>85</v>
      </c>
      <c r="M2238" s="23">
        <v>0.65</v>
      </c>
      <c r="N2238" s="16">
        <v>5</v>
      </c>
      <c r="O2238" s="16">
        <v>4</v>
      </c>
      <c r="P2238" s="16">
        <v>0</v>
      </c>
      <c r="Q2238" s="16">
        <v>5</v>
      </c>
      <c r="R2238" s="16">
        <v>0</v>
      </c>
      <c r="S2238" s="14" t="s">
        <v>86</v>
      </c>
      <c r="T2238" s="16">
        <v>375</v>
      </c>
      <c r="U2238" s="16">
        <v>0</v>
      </c>
      <c r="V2238" s="18">
        <v>160955</v>
      </c>
      <c r="W2238" s="18">
        <v>7297</v>
      </c>
      <c r="X2238" s="18">
        <v>5486</v>
      </c>
      <c r="Y2238" s="18">
        <v>0</v>
      </c>
      <c r="Z2238" s="18">
        <v>0</v>
      </c>
      <c r="AA2238" s="18">
        <v>0</v>
      </c>
      <c r="AB2238" s="18">
        <v>0</v>
      </c>
      <c r="AC2238" s="23">
        <v>0</v>
      </c>
      <c r="AD2238" s="14" t="str">
        <f>IF(E2238=113,"Linn","Iowa ex-Linn")</f>
        <v>Iowa ex-Linn</v>
      </c>
      <c r="AE2238" s="23">
        <f>IFERROR(AB2238/W2238,"N/M")</f>
        <v>0.0</v>
      </c>
      <c r="AF2238" s="14" t="str">
        <f>B2238&amp;"|"&amp;TEXT(E2238,"000")&amp;"|"&amp;TEXT(M2238,"0.0000")</f>
        <v>2018|101|0.6500</v>
      </c>
      <c r="AG2238" s="22" t="str">
        <f>IF(AND(B2238&gt;=2015,B2238&lt;=2024,C2238=19,G2238=41,I2238=2,K2238="A",L2238="RBUP",M2238&gt;=0.5,M2238&lt;=0.85),"IN","OUT")</f>
        <v>IN</v>
      </c>
    </row>
    <row r="2239" spans="1:33">
      <c r="A2239" s="14" t="s">
        <v>188</v>
      </c>
      <c r="B2239" s="16">
        <v>2018</v>
      </c>
      <c r="C2239" s="16">
        <v>19</v>
      </c>
      <c r="D2239" s="14" t="s">
        <v>80</v>
      </c>
      <c r="E2239" s="16">
        <v>101</v>
      </c>
      <c r="F2239" s="14" t="s">
        <v>136</v>
      </c>
      <c r="G2239" s="16">
        <v>41</v>
      </c>
      <c r="H2239" s="14" t="s">
        <v>186</v>
      </c>
      <c r="I2239" s="16">
        <v>2</v>
      </c>
      <c r="J2239" s="14" t="s">
        <v>83</v>
      </c>
      <c r="K2239" s="14" t="s">
        <v>84</v>
      </c>
      <c r="L2239" s="14" t="s">
        <v>85</v>
      </c>
      <c r="M2239" s="23">
        <v>0.7</v>
      </c>
      <c r="N2239" s="16">
        <v>14</v>
      </c>
      <c r="O2239" s="16">
        <v>9</v>
      </c>
      <c r="P2239" s="16">
        <v>1</v>
      </c>
      <c r="Q2239" s="16">
        <v>12</v>
      </c>
      <c r="R2239" s="16">
        <v>1</v>
      </c>
      <c r="S2239" s="14" t="s">
        <v>86</v>
      </c>
      <c r="T2239" s="16">
        <v>1307</v>
      </c>
      <c r="U2239" s="16">
        <v>0</v>
      </c>
      <c r="V2239" s="18">
        <v>543390</v>
      </c>
      <c r="W2239" s="18">
        <v>46084</v>
      </c>
      <c r="X2239" s="18">
        <v>30986</v>
      </c>
      <c r="Y2239" s="18">
        <v>186</v>
      </c>
      <c r="Z2239" s="18">
        <v>0</v>
      </c>
      <c r="AA2239" s="18">
        <v>0</v>
      </c>
      <c r="AB2239" s="18">
        <v>17103</v>
      </c>
      <c r="AC2239" s="23">
        <v>0.37</v>
      </c>
      <c r="AD2239" s="14" t="str">
        <f>IF(E2239=113,"Linn","Iowa ex-Linn")</f>
        <v>Iowa ex-Linn</v>
      </c>
      <c r="AE2239" s="23">
        <f>IFERROR(AB2239/W2239,"N/M")</f>
        <v>0.3711266383126465</v>
      </c>
      <c r="AF2239" s="14" t="str">
        <f>B2239&amp;"|"&amp;TEXT(E2239,"000")&amp;"|"&amp;TEXT(M2239,"0.0000")</f>
        <v>2018|101|0.7000</v>
      </c>
      <c r="AG2239" s="22" t="str">
        <f>IF(AND(B2239&gt;=2015,B2239&lt;=2024,C2239=19,G2239=41,I2239=2,K2239="A",L2239="RBUP",M2239&gt;=0.5,M2239&lt;=0.85),"IN","OUT")</f>
        <v>IN</v>
      </c>
    </row>
    <row r="2240" spans="1:33">
      <c r="A2240" s="14" t="s">
        <v>188</v>
      </c>
      <c r="B2240" s="16">
        <v>2018</v>
      </c>
      <c r="C2240" s="16">
        <v>19</v>
      </c>
      <c r="D2240" s="14" t="s">
        <v>80</v>
      </c>
      <c r="E2240" s="16">
        <v>101</v>
      </c>
      <c r="F2240" s="14" t="s">
        <v>136</v>
      </c>
      <c r="G2240" s="16">
        <v>41</v>
      </c>
      <c r="H2240" s="14" t="s">
        <v>186</v>
      </c>
      <c r="I2240" s="16">
        <v>2</v>
      </c>
      <c r="J2240" s="14" t="s">
        <v>83</v>
      </c>
      <c r="K2240" s="14" t="s">
        <v>84</v>
      </c>
      <c r="L2240" s="14" t="s">
        <v>85</v>
      </c>
      <c r="M2240" s="23">
        <v>0.75</v>
      </c>
      <c r="N2240" s="16">
        <v>119</v>
      </c>
      <c r="O2240" s="16">
        <v>78</v>
      </c>
      <c r="P2240" s="16">
        <v>3</v>
      </c>
      <c r="Q2240" s="16">
        <v>111</v>
      </c>
      <c r="R2240" s="16">
        <v>5</v>
      </c>
      <c r="S2240" s="14" t="s">
        <v>86</v>
      </c>
      <c r="T2240" s="16">
        <v>12962</v>
      </c>
      <c r="U2240" s="16">
        <v>0</v>
      </c>
      <c r="V2240" s="18">
        <v>6389675</v>
      </c>
      <c r="W2240" s="18">
        <v>495373</v>
      </c>
      <c r="X2240" s="18">
        <v>339051</v>
      </c>
      <c r="Y2240" s="18">
        <v>1456</v>
      </c>
      <c r="Z2240" s="18">
        <v>0</v>
      </c>
      <c r="AA2240" s="18">
        <v>0</v>
      </c>
      <c r="AB2240" s="18">
        <v>218080</v>
      </c>
      <c r="AC2240" s="23">
        <v>0.44</v>
      </c>
      <c r="AD2240" s="14" t="str">
        <f>IF(E2240=113,"Linn","Iowa ex-Linn")</f>
        <v>Iowa ex-Linn</v>
      </c>
      <c r="AE2240" s="23">
        <f>IFERROR(AB2240/W2240,"N/M")</f>
        <v>0.4402339247395397</v>
      </c>
      <c r="AF2240" s="14" t="str">
        <f>B2240&amp;"|"&amp;TEXT(E2240,"000")&amp;"|"&amp;TEXT(M2240,"0.0000")</f>
        <v>2018|101|0.7500</v>
      </c>
      <c r="AG2240" s="22" t="str">
        <f>IF(AND(B2240&gt;=2015,B2240&lt;=2024,C2240=19,G2240=41,I2240=2,K2240="A",L2240="RBUP",M2240&gt;=0.5,M2240&lt;=0.85),"IN","OUT")</f>
        <v>IN</v>
      </c>
    </row>
    <row r="2241" spans="1:33">
      <c r="A2241" s="14" t="s">
        <v>188</v>
      </c>
      <c r="B2241" s="16">
        <v>2018</v>
      </c>
      <c r="C2241" s="16">
        <v>19</v>
      </c>
      <c r="D2241" s="14" t="s">
        <v>80</v>
      </c>
      <c r="E2241" s="16">
        <v>101</v>
      </c>
      <c r="F2241" s="14" t="s">
        <v>136</v>
      </c>
      <c r="G2241" s="16">
        <v>41</v>
      </c>
      <c r="H2241" s="14" t="s">
        <v>186</v>
      </c>
      <c r="I2241" s="16">
        <v>2</v>
      </c>
      <c r="J2241" s="14" t="s">
        <v>83</v>
      </c>
      <c r="K2241" s="14" t="s">
        <v>84</v>
      </c>
      <c r="L2241" s="14" t="s">
        <v>85</v>
      </c>
      <c r="M2241" s="23">
        <v>0.8</v>
      </c>
      <c r="N2241" s="16">
        <v>257</v>
      </c>
      <c r="O2241" s="16">
        <v>202</v>
      </c>
      <c r="P2241" s="16">
        <v>17</v>
      </c>
      <c r="Q2241" s="16">
        <v>309</v>
      </c>
      <c r="R2241" s="16">
        <v>38</v>
      </c>
      <c r="S2241" s="14" t="s">
        <v>86</v>
      </c>
      <c r="T2241" s="16">
        <v>37468</v>
      </c>
      <c r="U2241" s="16">
        <v>0</v>
      </c>
      <c r="V2241" s="18">
        <v>20357001</v>
      </c>
      <c r="W2241" s="18">
        <v>1788136</v>
      </c>
      <c r="X2241" s="18">
        <v>1133092</v>
      </c>
      <c r="Y2241" s="18">
        <v>3553</v>
      </c>
      <c r="Z2241" s="18">
        <v>0</v>
      </c>
      <c r="AA2241" s="18">
        <v>0</v>
      </c>
      <c r="AB2241" s="18">
        <v>279466</v>
      </c>
      <c r="AC2241" s="23">
        <v>0.16</v>
      </c>
      <c r="AD2241" s="14" t="str">
        <f>IF(E2241=113,"Linn","Iowa ex-Linn")</f>
        <v>Iowa ex-Linn</v>
      </c>
      <c r="AE2241" s="23">
        <f>IFERROR(AB2241/W2241,"N/M")</f>
        <v>0.15628900710013108</v>
      </c>
      <c r="AF2241" s="14" t="str">
        <f>B2241&amp;"|"&amp;TEXT(E2241,"000")&amp;"|"&amp;TEXT(M2241,"0.0000")</f>
        <v>2018|101|0.8000</v>
      </c>
      <c r="AG2241" s="22" t="str">
        <f>IF(AND(B2241&gt;=2015,B2241&lt;=2024,C2241=19,G2241=41,I2241=2,K2241="A",L2241="RBUP",M2241&gt;=0.5,M2241&lt;=0.85),"IN","OUT")</f>
        <v>IN</v>
      </c>
    </row>
    <row r="2242" spans="1:33">
      <c r="A2242" s="14" t="s">
        <v>188</v>
      </c>
      <c r="B2242" s="16">
        <v>2018</v>
      </c>
      <c r="C2242" s="16">
        <v>19</v>
      </c>
      <c r="D2242" s="14" t="s">
        <v>80</v>
      </c>
      <c r="E2242" s="16">
        <v>101</v>
      </c>
      <c r="F2242" s="14" t="s">
        <v>136</v>
      </c>
      <c r="G2242" s="16">
        <v>41</v>
      </c>
      <c r="H2242" s="14" t="s">
        <v>186</v>
      </c>
      <c r="I2242" s="16">
        <v>2</v>
      </c>
      <c r="J2242" s="14" t="s">
        <v>83</v>
      </c>
      <c r="K2242" s="14" t="s">
        <v>84</v>
      </c>
      <c r="L2242" s="14" t="s">
        <v>85</v>
      </c>
      <c r="M2242" s="23">
        <v>0.85</v>
      </c>
      <c r="N2242" s="16">
        <v>70</v>
      </c>
      <c r="O2242" s="16">
        <v>48</v>
      </c>
      <c r="P2242" s="16">
        <v>6</v>
      </c>
      <c r="Q2242" s="16">
        <v>73</v>
      </c>
      <c r="R2242" s="16">
        <v>6</v>
      </c>
      <c r="S2242" s="14" t="s">
        <v>86</v>
      </c>
      <c r="T2242" s="16">
        <v>9773</v>
      </c>
      <c r="U2242" s="16">
        <v>0</v>
      </c>
      <c r="V2242" s="18">
        <v>5344361</v>
      </c>
      <c r="W2242" s="18">
        <v>531872</v>
      </c>
      <c r="X2242" s="18">
        <v>256575</v>
      </c>
      <c r="Y2242" s="18">
        <v>492</v>
      </c>
      <c r="Z2242" s="18">
        <v>0</v>
      </c>
      <c r="AA2242" s="18">
        <v>0</v>
      </c>
      <c r="AB2242" s="18">
        <v>42821</v>
      </c>
      <c r="AC2242" s="23">
        <v>0.08</v>
      </c>
      <c r="AD2242" s="14" t="str">
        <f>IF(E2242=113,"Linn","Iowa ex-Linn")</f>
        <v>Iowa ex-Linn</v>
      </c>
      <c r="AE2242" s="23">
        <f>IFERROR(AB2242/W2242,"N/M")</f>
        <v>0.08050997232416822</v>
      </c>
      <c r="AF2242" s="14" t="str">
        <f>B2242&amp;"|"&amp;TEXT(E2242,"000")&amp;"|"&amp;TEXT(M2242,"0.0000")</f>
        <v>2018|101|0.8500</v>
      </c>
      <c r="AG2242" s="22" t="str">
        <f>IF(AND(B2242&gt;=2015,B2242&lt;=2024,C2242=19,G2242=41,I2242=2,K2242="A",L2242="RBUP",M2242&gt;=0.5,M2242&lt;=0.85),"IN","OUT")</f>
        <v>IN</v>
      </c>
    </row>
    <row r="2243" spans="1:33">
      <c r="A2243" s="14" t="s">
        <v>188</v>
      </c>
      <c r="B2243" s="16">
        <v>2018</v>
      </c>
      <c r="C2243" s="16">
        <v>19</v>
      </c>
      <c r="D2243" s="14" t="s">
        <v>80</v>
      </c>
      <c r="E2243" s="16">
        <v>103</v>
      </c>
      <c r="F2243" s="14" t="s">
        <v>137</v>
      </c>
      <c r="G2243" s="16">
        <v>41</v>
      </c>
      <c r="H2243" s="14" t="s">
        <v>186</v>
      </c>
      <c r="I2243" s="16">
        <v>2</v>
      </c>
      <c r="J2243" s="14" t="s">
        <v>83</v>
      </c>
      <c r="K2243" s="14" t="s">
        <v>84</v>
      </c>
      <c r="L2243" s="14" t="s">
        <v>85</v>
      </c>
      <c r="M2243" s="23">
        <v>0.5</v>
      </c>
      <c r="N2243" s="16">
        <v>1</v>
      </c>
      <c r="O2243" s="16">
        <v>0</v>
      </c>
      <c r="P2243" s="16">
        <v>0</v>
      </c>
      <c r="Q2243" s="16">
        <v>0</v>
      </c>
      <c r="R2243" s="16">
        <v>0</v>
      </c>
      <c r="S2243" s="14" t="s">
        <v>86</v>
      </c>
      <c r="T2243" s="16">
        <v>0</v>
      </c>
      <c r="U2243" s="16">
        <v>0</v>
      </c>
      <c r="V2243" s="18">
        <v>0</v>
      </c>
      <c r="W2243" s="18">
        <v>0</v>
      </c>
      <c r="X2243" s="18">
        <v>0</v>
      </c>
      <c r="Y2243" s="18">
        <v>0</v>
      </c>
      <c r="Z2243" s="18">
        <v>0</v>
      </c>
      <c r="AA2243" s="18">
        <v>0</v>
      </c>
      <c r="AB2243" s="18">
        <v>0</v>
      </c>
      <c r="AC2243" s="23">
        <v>0</v>
      </c>
      <c r="AD2243" s="14" t="str">
        <f>IF(E2243=113,"Linn","Iowa ex-Linn")</f>
        <v>Iowa ex-Linn</v>
      </c>
      <c r="AE2243" s="23" t="str">
        <f>IFERROR(AB2243/W2243,"N/M")</f>
        <v>N/M</v>
      </c>
      <c r="AF2243" s="14" t="str">
        <f>B2243&amp;"|"&amp;TEXT(E2243,"000")&amp;"|"&amp;TEXT(M2243,"0.0000")</f>
        <v>2018|103|0.5000</v>
      </c>
      <c r="AG2243" s="22" t="str">
        <f>IF(AND(B2243&gt;=2015,B2243&lt;=2024,C2243=19,G2243=41,I2243=2,K2243="A",L2243="RBUP",M2243&gt;=0.5,M2243&lt;=0.85),"IN","OUT")</f>
        <v>IN</v>
      </c>
    </row>
    <row r="2244" spans="1:33">
      <c r="A2244" s="14" t="s">
        <v>188</v>
      </c>
      <c r="B2244" s="16">
        <v>2018</v>
      </c>
      <c r="C2244" s="16">
        <v>19</v>
      </c>
      <c r="D2244" s="14" t="s">
        <v>80</v>
      </c>
      <c r="E2244" s="16">
        <v>103</v>
      </c>
      <c r="F2244" s="14" t="s">
        <v>137</v>
      </c>
      <c r="G2244" s="16">
        <v>41</v>
      </c>
      <c r="H2244" s="14" t="s">
        <v>186</v>
      </c>
      <c r="I2244" s="16">
        <v>2</v>
      </c>
      <c r="J2244" s="14" t="s">
        <v>83</v>
      </c>
      <c r="K2244" s="14" t="s">
        <v>84</v>
      </c>
      <c r="L2244" s="14" t="s">
        <v>85</v>
      </c>
      <c r="M2244" s="23">
        <v>0.55</v>
      </c>
      <c r="N2244" s="16">
        <v>0</v>
      </c>
      <c r="O2244" s="16">
        <v>0</v>
      </c>
      <c r="P2244" s="16">
        <v>0</v>
      </c>
      <c r="Q2244" s="16">
        <v>2</v>
      </c>
      <c r="R2244" s="16">
        <v>0</v>
      </c>
      <c r="S2244" s="14" t="s">
        <v>86</v>
      </c>
      <c r="T2244" s="16">
        <v>833</v>
      </c>
      <c r="U2244" s="16">
        <v>0</v>
      </c>
      <c r="V2244" s="18">
        <v>351791</v>
      </c>
      <c r="W2244" s="18">
        <v>3879</v>
      </c>
      <c r="X2244" s="18">
        <v>3091</v>
      </c>
      <c r="Y2244" s="18">
        <v>0</v>
      </c>
      <c r="Z2244" s="18">
        <v>0</v>
      </c>
      <c r="AA2244" s="18">
        <v>0</v>
      </c>
      <c r="AB2244" s="18">
        <v>0</v>
      </c>
      <c r="AC2244" s="23">
        <v>0</v>
      </c>
      <c r="AD2244" s="14" t="str">
        <f>IF(E2244=113,"Linn","Iowa ex-Linn")</f>
        <v>Iowa ex-Linn</v>
      </c>
      <c r="AE2244" s="23">
        <f>IFERROR(AB2244/W2244,"N/M")</f>
        <v>0.0</v>
      </c>
      <c r="AF2244" s="14" t="str">
        <f>B2244&amp;"|"&amp;TEXT(E2244,"000")&amp;"|"&amp;TEXT(M2244,"0.0000")</f>
        <v>2018|103|0.5500</v>
      </c>
      <c r="AG2244" s="22" t="str">
        <f>IF(AND(B2244&gt;=2015,B2244&lt;=2024,C2244=19,G2244=41,I2244=2,K2244="A",L2244="RBUP",M2244&gt;=0.5,M2244&lt;=0.85),"IN","OUT")</f>
        <v>IN</v>
      </c>
    </row>
    <row r="2245" spans="1:33">
      <c r="A2245" s="14" t="s">
        <v>188</v>
      </c>
      <c r="B2245" s="16">
        <v>2018</v>
      </c>
      <c r="C2245" s="16">
        <v>19</v>
      </c>
      <c r="D2245" s="14" t="s">
        <v>80</v>
      </c>
      <c r="E2245" s="16">
        <v>103</v>
      </c>
      <c r="F2245" s="14" t="s">
        <v>137</v>
      </c>
      <c r="G2245" s="16">
        <v>41</v>
      </c>
      <c r="H2245" s="14" t="s">
        <v>186</v>
      </c>
      <c r="I2245" s="16">
        <v>2</v>
      </c>
      <c r="J2245" s="14" t="s">
        <v>83</v>
      </c>
      <c r="K2245" s="14" t="s">
        <v>84</v>
      </c>
      <c r="L2245" s="14" t="s">
        <v>85</v>
      </c>
      <c r="M2245" s="23">
        <v>0.6</v>
      </c>
      <c r="N2245" s="16">
        <v>1</v>
      </c>
      <c r="O2245" s="16">
        <v>1</v>
      </c>
      <c r="P2245" s="16">
        <v>0</v>
      </c>
      <c r="Q2245" s="16">
        <v>1</v>
      </c>
      <c r="R2245" s="16">
        <v>0</v>
      </c>
      <c r="S2245" s="14" t="s">
        <v>86</v>
      </c>
      <c r="T2245" s="16">
        <v>67</v>
      </c>
      <c r="U2245" s="16">
        <v>0</v>
      </c>
      <c r="V2245" s="18">
        <v>29219</v>
      </c>
      <c r="W2245" s="18">
        <v>493</v>
      </c>
      <c r="X2245" s="18">
        <v>316</v>
      </c>
      <c r="Y2245" s="18">
        <v>0</v>
      </c>
      <c r="Z2245" s="18">
        <v>0</v>
      </c>
      <c r="AA2245" s="18">
        <v>0</v>
      </c>
      <c r="AB2245" s="18">
        <v>0</v>
      </c>
      <c r="AC2245" s="23">
        <v>0</v>
      </c>
      <c r="AD2245" s="14" t="str">
        <f>IF(E2245=113,"Linn","Iowa ex-Linn")</f>
        <v>Iowa ex-Linn</v>
      </c>
      <c r="AE2245" s="23">
        <f>IFERROR(AB2245/W2245,"N/M")</f>
        <v>0.0</v>
      </c>
      <c r="AF2245" s="14" t="str">
        <f>B2245&amp;"|"&amp;TEXT(E2245,"000")&amp;"|"&amp;TEXT(M2245,"0.0000")</f>
        <v>2018|103|0.6000</v>
      </c>
      <c r="AG2245" s="22" t="str">
        <f>IF(AND(B2245&gt;=2015,B2245&lt;=2024,C2245=19,G2245=41,I2245=2,K2245="A",L2245="RBUP",M2245&gt;=0.5,M2245&lt;=0.85),"IN","OUT")</f>
        <v>IN</v>
      </c>
    </row>
    <row r="2246" spans="1:33">
      <c r="A2246" s="14" t="s">
        <v>188</v>
      </c>
      <c r="B2246" s="16">
        <v>2018</v>
      </c>
      <c r="C2246" s="16">
        <v>19</v>
      </c>
      <c r="D2246" s="14" t="s">
        <v>80</v>
      </c>
      <c r="E2246" s="16">
        <v>103</v>
      </c>
      <c r="F2246" s="14" t="s">
        <v>137</v>
      </c>
      <c r="G2246" s="16">
        <v>41</v>
      </c>
      <c r="H2246" s="14" t="s">
        <v>186</v>
      </c>
      <c r="I2246" s="16">
        <v>2</v>
      </c>
      <c r="J2246" s="14" t="s">
        <v>83</v>
      </c>
      <c r="K2246" s="14" t="s">
        <v>84</v>
      </c>
      <c r="L2246" s="14" t="s">
        <v>85</v>
      </c>
      <c r="M2246" s="23">
        <v>0.65</v>
      </c>
      <c r="N2246" s="16">
        <v>7</v>
      </c>
      <c r="O2246" s="16">
        <v>7</v>
      </c>
      <c r="P2246" s="16">
        <v>0</v>
      </c>
      <c r="Q2246" s="16">
        <v>11</v>
      </c>
      <c r="R2246" s="16">
        <v>0</v>
      </c>
      <c r="S2246" s="14" t="s">
        <v>86</v>
      </c>
      <c r="T2246" s="16">
        <v>551</v>
      </c>
      <c r="U2246" s="16">
        <v>0</v>
      </c>
      <c r="V2246" s="18">
        <v>266152</v>
      </c>
      <c r="W2246" s="18">
        <v>6061</v>
      </c>
      <c r="X2246" s="18">
        <v>3577</v>
      </c>
      <c r="Y2246" s="18">
        <v>0</v>
      </c>
      <c r="Z2246" s="18">
        <v>0</v>
      </c>
      <c r="AA2246" s="18">
        <v>0</v>
      </c>
      <c r="AB2246" s="18">
        <v>0</v>
      </c>
      <c r="AC2246" s="23">
        <v>0</v>
      </c>
      <c r="AD2246" s="14" t="str">
        <f>IF(E2246=113,"Linn","Iowa ex-Linn")</f>
        <v>Iowa ex-Linn</v>
      </c>
      <c r="AE2246" s="23">
        <f>IFERROR(AB2246/W2246,"N/M")</f>
        <v>0.0</v>
      </c>
      <c r="AF2246" s="14" t="str">
        <f>B2246&amp;"|"&amp;TEXT(E2246,"000")&amp;"|"&amp;TEXT(M2246,"0.0000")</f>
        <v>2018|103|0.6500</v>
      </c>
      <c r="AG2246" s="22" t="str">
        <f>IF(AND(B2246&gt;=2015,B2246&lt;=2024,C2246=19,G2246=41,I2246=2,K2246="A",L2246="RBUP",M2246&gt;=0.5,M2246&lt;=0.85),"IN","OUT")</f>
        <v>IN</v>
      </c>
    </row>
    <row r="2247" spans="1:33">
      <c r="A2247" s="14" t="s">
        <v>188</v>
      </c>
      <c r="B2247" s="16">
        <v>2018</v>
      </c>
      <c r="C2247" s="16">
        <v>19</v>
      </c>
      <c r="D2247" s="14" t="s">
        <v>80</v>
      </c>
      <c r="E2247" s="16">
        <v>103</v>
      </c>
      <c r="F2247" s="14" t="s">
        <v>137</v>
      </c>
      <c r="G2247" s="16">
        <v>41</v>
      </c>
      <c r="H2247" s="14" t="s">
        <v>186</v>
      </c>
      <c r="I2247" s="16">
        <v>2</v>
      </c>
      <c r="J2247" s="14" t="s">
        <v>83</v>
      </c>
      <c r="K2247" s="14" t="s">
        <v>84</v>
      </c>
      <c r="L2247" s="14" t="s">
        <v>85</v>
      </c>
      <c r="M2247" s="23">
        <v>0.7</v>
      </c>
      <c r="N2247" s="16">
        <v>37</v>
      </c>
      <c r="O2247" s="16">
        <v>31</v>
      </c>
      <c r="P2247" s="16">
        <v>1</v>
      </c>
      <c r="Q2247" s="16">
        <v>38</v>
      </c>
      <c r="R2247" s="16">
        <v>1</v>
      </c>
      <c r="S2247" s="14" t="s">
        <v>86</v>
      </c>
      <c r="T2247" s="16">
        <v>2449</v>
      </c>
      <c r="U2247" s="16">
        <v>0</v>
      </c>
      <c r="V2247" s="18">
        <v>1232551</v>
      </c>
      <c r="W2247" s="18">
        <v>36897</v>
      </c>
      <c r="X2247" s="18">
        <v>24632</v>
      </c>
      <c r="Y2247" s="18">
        <v>0</v>
      </c>
      <c r="Z2247" s="18">
        <v>0</v>
      </c>
      <c r="AA2247" s="18">
        <v>0</v>
      </c>
      <c r="AB2247" s="18">
        <v>6646</v>
      </c>
      <c r="AC2247" s="23">
        <v>0.18</v>
      </c>
      <c r="AD2247" s="14" t="str">
        <f>IF(E2247=113,"Linn","Iowa ex-Linn")</f>
        <v>Iowa ex-Linn</v>
      </c>
      <c r="AE2247" s="23">
        <f>IFERROR(AB2247/W2247,"N/M")</f>
        <v>0.18012304523402986</v>
      </c>
      <c r="AF2247" s="14" t="str">
        <f>B2247&amp;"|"&amp;TEXT(E2247,"000")&amp;"|"&amp;TEXT(M2247,"0.0000")</f>
        <v>2018|103|0.7000</v>
      </c>
      <c r="AG2247" s="22" t="str">
        <f>IF(AND(B2247&gt;=2015,B2247&lt;=2024,C2247=19,G2247=41,I2247=2,K2247="A",L2247="RBUP",M2247&gt;=0.5,M2247&lt;=0.85),"IN","OUT")</f>
        <v>IN</v>
      </c>
    </row>
    <row r="2248" spans="1:33">
      <c r="A2248" s="14" t="s">
        <v>188</v>
      </c>
      <c r="B2248" s="16">
        <v>2018</v>
      </c>
      <c r="C2248" s="16">
        <v>19</v>
      </c>
      <c r="D2248" s="14" t="s">
        <v>80</v>
      </c>
      <c r="E2248" s="16">
        <v>103</v>
      </c>
      <c r="F2248" s="14" t="s">
        <v>137</v>
      </c>
      <c r="G2248" s="16">
        <v>41</v>
      </c>
      <c r="H2248" s="14" t="s">
        <v>186</v>
      </c>
      <c r="I2248" s="16">
        <v>2</v>
      </c>
      <c r="J2248" s="14" t="s">
        <v>83</v>
      </c>
      <c r="K2248" s="14" t="s">
        <v>84</v>
      </c>
      <c r="L2248" s="14" t="s">
        <v>85</v>
      </c>
      <c r="M2248" s="23">
        <v>0.75</v>
      </c>
      <c r="N2248" s="16">
        <v>117</v>
      </c>
      <c r="O2248" s="16">
        <v>91</v>
      </c>
      <c r="P2248" s="16">
        <v>1</v>
      </c>
      <c r="Q2248" s="16">
        <v>152</v>
      </c>
      <c r="R2248" s="16">
        <v>3</v>
      </c>
      <c r="S2248" s="14" t="s">
        <v>86</v>
      </c>
      <c r="T2248" s="16">
        <v>12853</v>
      </c>
      <c r="U2248" s="16">
        <v>0</v>
      </c>
      <c r="V2248" s="18">
        <v>7098873</v>
      </c>
      <c r="W2248" s="18">
        <v>336257</v>
      </c>
      <c r="X2248" s="18">
        <v>202090</v>
      </c>
      <c r="Y2248" s="18">
        <v>0</v>
      </c>
      <c r="Z2248" s="18">
        <v>0</v>
      </c>
      <c r="AA2248" s="18">
        <v>0</v>
      </c>
      <c r="AB2248" s="18">
        <v>43943</v>
      </c>
      <c r="AC2248" s="23">
        <v>0.13</v>
      </c>
      <c r="AD2248" s="14" t="str">
        <f>IF(E2248=113,"Linn","Iowa ex-Linn")</f>
        <v>Iowa ex-Linn</v>
      </c>
      <c r="AE2248" s="23">
        <f>IFERROR(AB2248/W2248,"N/M")</f>
        <v>0.13068278132499844</v>
      </c>
      <c r="AF2248" s="14" t="str">
        <f>B2248&amp;"|"&amp;TEXT(E2248,"000")&amp;"|"&amp;TEXT(M2248,"0.0000")</f>
        <v>2018|103|0.7500</v>
      </c>
      <c r="AG2248" s="22" t="str">
        <f>IF(AND(B2248&gt;=2015,B2248&lt;=2024,C2248=19,G2248=41,I2248=2,K2248="A",L2248="RBUP",M2248&gt;=0.5,M2248&lt;=0.85),"IN","OUT")</f>
        <v>IN</v>
      </c>
    </row>
    <row r="2249" spans="1:33">
      <c r="A2249" s="14" t="s">
        <v>188</v>
      </c>
      <c r="B2249" s="16">
        <v>2018</v>
      </c>
      <c r="C2249" s="16">
        <v>19</v>
      </c>
      <c r="D2249" s="14" t="s">
        <v>80</v>
      </c>
      <c r="E2249" s="16">
        <v>103</v>
      </c>
      <c r="F2249" s="14" t="s">
        <v>137</v>
      </c>
      <c r="G2249" s="16">
        <v>41</v>
      </c>
      <c r="H2249" s="14" t="s">
        <v>186</v>
      </c>
      <c r="I2249" s="16">
        <v>2</v>
      </c>
      <c r="J2249" s="14" t="s">
        <v>83</v>
      </c>
      <c r="K2249" s="14" t="s">
        <v>84</v>
      </c>
      <c r="L2249" s="14" t="s">
        <v>85</v>
      </c>
      <c r="M2249" s="23">
        <v>0.8</v>
      </c>
      <c r="N2249" s="16">
        <v>289</v>
      </c>
      <c r="O2249" s="16">
        <v>237</v>
      </c>
      <c r="P2249" s="16">
        <v>17</v>
      </c>
      <c r="Q2249" s="16">
        <v>390</v>
      </c>
      <c r="R2249" s="16">
        <v>20</v>
      </c>
      <c r="S2249" s="14" t="s">
        <v>86</v>
      </c>
      <c r="T2249" s="16">
        <v>37047</v>
      </c>
      <c r="U2249" s="16">
        <v>0</v>
      </c>
      <c r="V2249" s="18">
        <v>21913351</v>
      </c>
      <c r="W2249" s="18">
        <v>1223633</v>
      </c>
      <c r="X2249" s="18">
        <v>700463</v>
      </c>
      <c r="Y2249" s="18">
        <v>2462</v>
      </c>
      <c r="Z2249" s="18">
        <v>0</v>
      </c>
      <c r="AA2249" s="18">
        <v>0</v>
      </c>
      <c r="AB2249" s="18">
        <v>145093</v>
      </c>
      <c r="AC2249" s="23">
        <v>0.12</v>
      </c>
      <c r="AD2249" s="14" t="str">
        <f>IF(E2249=113,"Linn","Iowa ex-Linn")</f>
        <v>Iowa ex-Linn</v>
      </c>
      <c r="AE2249" s="23">
        <f>IFERROR(AB2249/W2249,"N/M")</f>
        <v>0.11857558598043695</v>
      </c>
      <c r="AF2249" s="14" t="str">
        <f>B2249&amp;"|"&amp;TEXT(E2249,"000")&amp;"|"&amp;TEXT(M2249,"0.0000")</f>
        <v>2018|103|0.8000</v>
      </c>
      <c r="AG2249" s="22" t="str">
        <f>IF(AND(B2249&gt;=2015,B2249&lt;=2024,C2249=19,G2249=41,I2249=2,K2249="A",L2249="RBUP",M2249&gt;=0.5,M2249&lt;=0.85),"IN","OUT")</f>
        <v>IN</v>
      </c>
    </row>
    <row r="2250" spans="1:33">
      <c r="A2250" s="14" t="s">
        <v>188</v>
      </c>
      <c r="B2250" s="16">
        <v>2018</v>
      </c>
      <c r="C2250" s="16">
        <v>19</v>
      </c>
      <c r="D2250" s="14" t="s">
        <v>80</v>
      </c>
      <c r="E2250" s="16">
        <v>103</v>
      </c>
      <c r="F2250" s="14" t="s">
        <v>137</v>
      </c>
      <c r="G2250" s="16">
        <v>41</v>
      </c>
      <c r="H2250" s="14" t="s">
        <v>186</v>
      </c>
      <c r="I2250" s="16">
        <v>2</v>
      </c>
      <c r="J2250" s="14" t="s">
        <v>83</v>
      </c>
      <c r="K2250" s="14" t="s">
        <v>84</v>
      </c>
      <c r="L2250" s="14" t="s">
        <v>85</v>
      </c>
      <c r="M2250" s="23">
        <v>0.85</v>
      </c>
      <c r="N2250" s="16">
        <v>276</v>
      </c>
      <c r="O2250" s="16">
        <v>236</v>
      </c>
      <c r="P2250" s="16">
        <v>27</v>
      </c>
      <c r="Q2250" s="16">
        <v>559</v>
      </c>
      <c r="R2250" s="16">
        <v>40</v>
      </c>
      <c r="S2250" s="14" t="s">
        <v>86</v>
      </c>
      <c r="T2250" s="16">
        <v>42063</v>
      </c>
      <c r="U2250" s="16">
        <v>0</v>
      </c>
      <c r="V2250" s="18">
        <v>27332897</v>
      </c>
      <c r="W2250" s="18">
        <v>1883051</v>
      </c>
      <c r="X2250" s="18">
        <v>813666</v>
      </c>
      <c r="Y2250" s="18">
        <v>1193</v>
      </c>
      <c r="Z2250" s="18">
        <v>0</v>
      </c>
      <c r="AA2250" s="18">
        <v>0</v>
      </c>
      <c r="AB2250" s="18">
        <v>230137</v>
      </c>
      <c r="AC2250" s="23">
        <v>0.12</v>
      </c>
      <c r="AD2250" s="14" t="str">
        <f>IF(E2250=113,"Linn","Iowa ex-Linn")</f>
        <v>Iowa ex-Linn</v>
      </c>
      <c r="AE2250" s="23">
        <f>IFERROR(AB2250/W2250,"N/M")</f>
        <v>0.122214958596448</v>
      </c>
      <c r="AF2250" s="14" t="str">
        <f>B2250&amp;"|"&amp;TEXT(E2250,"000")&amp;"|"&amp;TEXT(M2250,"0.0000")</f>
        <v>2018|103|0.8500</v>
      </c>
      <c r="AG2250" s="22" t="str">
        <f>IF(AND(B2250&gt;=2015,B2250&lt;=2024,C2250=19,G2250=41,I2250=2,K2250="A",L2250="RBUP",M2250&gt;=0.5,M2250&lt;=0.85),"IN","OUT")</f>
        <v>IN</v>
      </c>
    </row>
    <row r="2251" spans="1:33">
      <c r="A2251" s="14" t="s">
        <v>188</v>
      </c>
      <c r="B2251" s="16">
        <v>2018</v>
      </c>
      <c r="C2251" s="16">
        <v>19</v>
      </c>
      <c r="D2251" s="14" t="s">
        <v>80</v>
      </c>
      <c r="E2251" s="16">
        <v>105</v>
      </c>
      <c r="F2251" s="14" t="s">
        <v>138</v>
      </c>
      <c r="G2251" s="16">
        <v>41</v>
      </c>
      <c r="H2251" s="14" t="s">
        <v>186</v>
      </c>
      <c r="I2251" s="16">
        <v>2</v>
      </c>
      <c r="J2251" s="14" t="s">
        <v>83</v>
      </c>
      <c r="K2251" s="14" t="s">
        <v>84</v>
      </c>
      <c r="L2251" s="14" t="s">
        <v>85</v>
      </c>
      <c r="M2251" s="23">
        <v>0.65</v>
      </c>
      <c r="N2251" s="16">
        <v>5</v>
      </c>
      <c r="O2251" s="16">
        <v>3</v>
      </c>
      <c r="P2251" s="16">
        <v>0</v>
      </c>
      <c r="Q2251" s="16">
        <v>5</v>
      </c>
      <c r="R2251" s="16">
        <v>0</v>
      </c>
      <c r="S2251" s="14" t="s">
        <v>86</v>
      </c>
      <c r="T2251" s="16">
        <v>370</v>
      </c>
      <c r="U2251" s="16">
        <v>0</v>
      </c>
      <c r="V2251" s="18">
        <v>167502</v>
      </c>
      <c r="W2251" s="18">
        <v>3018</v>
      </c>
      <c r="X2251" s="18">
        <v>1781</v>
      </c>
      <c r="Y2251" s="18">
        <v>0</v>
      </c>
      <c r="Z2251" s="18">
        <v>0</v>
      </c>
      <c r="AA2251" s="18">
        <v>0</v>
      </c>
      <c r="AB2251" s="18">
        <v>0</v>
      </c>
      <c r="AC2251" s="23">
        <v>0</v>
      </c>
      <c r="AD2251" s="14" t="str">
        <f>IF(E2251=113,"Linn","Iowa ex-Linn")</f>
        <v>Iowa ex-Linn</v>
      </c>
      <c r="AE2251" s="23">
        <f>IFERROR(AB2251/W2251,"N/M")</f>
        <v>0.0</v>
      </c>
      <c r="AF2251" s="14" t="str">
        <f>B2251&amp;"|"&amp;TEXT(E2251,"000")&amp;"|"&amp;TEXT(M2251,"0.0000")</f>
        <v>2018|105|0.6500</v>
      </c>
      <c r="AG2251" s="22" t="str">
        <f>IF(AND(B2251&gt;=2015,B2251&lt;=2024,C2251=19,G2251=41,I2251=2,K2251="A",L2251="RBUP",M2251&gt;=0.5,M2251&lt;=0.85),"IN","OUT")</f>
        <v>IN</v>
      </c>
    </row>
    <row r="2252" spans="1:33">
      <c r="A2252" s="14" t="s">
        <v>188</v>
      </c>
      <c r="B2252" s="16">
        <v>2018</v>
      </c>
      <c r="C2252" s="16">
        <v>19</v>
      </c>
      <c r="D2252" s="14" t="s">
        <v>80</v>
      </c>
      <c r="E2252" s="16">
        <v>105</v>
      </c>
      <c r="F2252" s="14" t="s">
        <v>138</v>
      </c>
      <c r="G2252" s="16">
        <v>41</v>
      </c>
      <c r="H2252" s="14" t="s">
        <v>186</v>
      </c>
      <c r="I2252" s="16">
        <v>2</v>
      </c>
      <c r="J2252" s="14" t="s">
        <v>83</v>
      </c>
      <c r="K2252" s="14" t="s">
        <v>84</v>
      </c>
      <c r="L2252" s="14" t="s">
        <v>85</v>
      </c>
      <c r="M2252" s="23">
        <v>0.7</v>
      </c>
      <c r="N2252" s="16">
        <v>15</v>
      </c>
      <c r="O2252" s="16">
        <v>11</v>
      </c>
      <c r="P2252" s="16">
        <v>0</v>
      </c>
      <c r="Q2252" s="16">
        <v>14</v>
      </c>
      <c r="R2252" s="16">
        <v>0</v>
      </c>
      <c r="S2252" s="14" t="s">
        <v>86</v>
      </c>
      <c r="T2252" s="16">
        <v>1263</v>
      </c>
      <c r="U2252" s="16">
        <v>0</v>
      </c>
      <c r="V2252" s="18">
        <v>632118</v>
      </c>
      <c r="W2252" s="18">
        <v>15653</v>
      </c>
      <c r="X2252" s="18">
        <v>10423</v>
      </c>
      <c r="Y2252" s="18">
        <v>0</v>
      </c>
      <c r="Z2252" s="18">
        <v>0</v>
      </c>
      <c r="AA2252" s="18">
        <v>0</v>
      </c>
      <c r="AB2252" s="18">
        <v>0</v>
      </c>
      <c r="AC2252" s="23">
        <v>0</v>
      </c>
      <c r="AD2252" s="14" t="str">
        <f>IF(E2252=113,"Linn","Iowa ex-Linn")</f>
        <v>Iowa ex-Linn</v>
      </c>
      <c r="AE2252" s="23">
        <f>IFERROR(AB2252/W2252,"N/M")</f>
        <v>0.0</v>
      </c>
      <c r="AF2252" s="14" t="str">
        <f>B2252&amp;"|"&amp;TEXT(E2252,"000")&amp;"|"&amp;TEXT(M2252,"0.0000")</f>
        <v>2018|105|0.7000</v>
      </c>
      <c r="AG2252" s="22" t="str">
        <f>IF(AND(B2252&gt;=2015,B2252&lt;=2024,C2252=19,G2252=41,I2252=2,K2252="A",L2252="RBUP",M2252&gt;=0.5,M2252&lt;=0.85),"IN","OUT")</f>
        <v>IN</v>
      </c>
    </row>
    <row r="2253" spans="1:33">
      <c r="A2253" s="14" t="s">
        <v>188</v>
      </c>
      <c r="B2253" s="16">
        <v>2018</v>
      </c>
      <c r="C2253" s="16">
        <v>19</v>
      </c>
      <c r="D2253" s="14" t="s">
        <v>80</v>
      </c>
      <c r="E2253" s="16">
        <v>105</v>
      </c>
      <c r="F2253" s="14" t="s">
        <v>138</v>
      </c>
      <c r="G2253" s="16">
        <v>41</v>
      </c>
      <c r="H2253" s="14" t="s">
        <v>186</v>
      </c>
      <c r="I2253" s="16">
        <v>2</v>
      </c>
      <c r="J2253" s="14" t="s">
        <v>83</v>
      </c>
      <c r="K2253" s="14" t="s">
        <v>84</v>
      </c>
      <c r="L2253" s="14" t="s">
        <v>85</v>
      </c>
      <c r="M2253" s="23">
        <v>0.75</v>
      </c>
      <c r="N2253" s="16">
        <v>73</v>
      </c>
      <c r="O2253" s="16">
        <v>67</v>
      </c>
      <c r="P2253" s="16">
        <v>1</v>
      </c>
      <c r="Q2253" s="16">
        <v>96</v>
      </c>
      <c r="R2253" s="16">
        <v>1</v>
      </c>
      <c r="S2253" s="14" t="s">
        <v>86</v>
      </c>
      <c r="T2253" s="16">
        <v>14609</v>
      </c>
      <c r="U2253" s="16">
        <v>0</v>
      </c>
      <c r="V2253" s="18">
        <v>8235417</v>
      </c>
      <c r="W2253" s="18">
        <v>236259</v>
      </c>
      <c r="X2253" s="18">
        <v>160262</v>
      </c>
      <c r="Y2253" s="18">
        <v>1879</v>
      </c>
      <c r="Z2253" s="18">
        <v>0</v>
      </c>
      <c r="AA2253" s="18">
        <v>0</v>
      </c>
      <c r="AB2253" s="18">
        <v>1713</v>
      </c>
      <c r="AC2253" s="23">
        <v>0.01</v>
      </c>
      <c r="AD2253" s="14" t="str">
        <f>IF(E2253=113,"Linn","Iowa ex-Linn")</f>
        <v>Iowa ex-Linn</v>
      </c>
      <c r="AE2253" s="23">
        <f>IFERROR(AB2253/W2253,"N/M")</f>
        <v>0.007250517440605437</v>
      </c>
      <c r="AF2253" s="14" t="str">
        <f>B2253&amp;"|"&amp;TEXT(E2253,"000")&amp;"|"&amp;TEXT(M2253,"0.0000")</f>
        <v>2018|105|0.7500</v>
      </c>
      <c r="AG2253" s="22" t="str">
        <f>IF(AND(B2253&gt;=2015,B2253&lt;=2024,C2253=19,G2253=41,I2253=2,K2253="A",L2253="RBUP",M2253&gt;=0.5,M2253&lt;=0.85),"IN","OUT")</f>
        <v>IN</v>
      </c>
    </row>
    <row r="2254" spans="1:33">
      <c r="A2254" s="14" t="s">
        <v>188</v>
      </c>
      <c r="B2254" s="16">
        <v>2018</v>
      </c>
      <c r="C2254" s="16">
        <v>19</v>
      </c>
      <c r="D2254" s="14" t="s">
        <v>80</v>
      </c>
      <c r="E2254" s="16">
        <v>105</v>
      </c>
      <c r="F2254" s="14" t="s">
        <v>138</v>
      </c>
      <c r="G2254" s="16">
        <v>41</v>
      </c>
      <c r="H2254" s="14" t="s">
        <v>186</v>
      </c>
      <c r="I2254" s="16">
        <v>2</v>
      </c>
      <c r="J2254" s="14" t="s">
        <v>83</v>
      </c>
      <c r="K2254" s="14" t="s">
        <v>84</v>
      </c>
      <c r="L2254" s="14" t="s">
        <v>85</v>
      </c>
      <c r="M2254" s="23">
        <v>0.8</v>
      </c>
      <c r="N2254" s="16">
        <v>300</v>
      </c>
      <c r="O2254" s="16">
        <v>256</v>
      </c>
      <c r="P2254" s="16">
        <v>8</v>
      </c>
      <c r="Q2254" s="16">
        <v>314</v>
      </c>
      <c r="R2254" s="16">
        <v>11</v>
      </c>
      <c r="S2254" s="14" t="s">
        <v>86</v>
      </c>
      <c r="T2254" s="16">
        <v>58080</v>
      </c>
      <c r="U2254" s="16">
        <v>0</v>
      </c>
      <c r="V2254" s="18">
        <v>35809552</v>
      </c>
      <c r="W2254" s="18">
        <v>1396476</v>
      </c>
      <c r="X2254" s="18">
        <v>876667</v>
      </c>
      <c r="Y2254" s="18">
        <v>1818</v>
      </c>
      <c r="Z2254" s="18">
        <v>0</v>
      </c>
      <c r="AA2254" s="18">
        <v>0</v>
      </c>
      <c r="AB2254" s="18">
        <v>100301</v>
      </c>
      <c r="AC2254" s="23">
        <v>0.07000000000000001</v>
      </c>
      <c r="AD2254" s="14" t="str">
        <f>IF(E2254=113,"Linn","Iowa ex-Linn")</f>
        <v>Iowa ex-Linn</v>
      </c>
      <c r="AE2254" s="23">
        <f>IFERROR(AB2254/W2254,"N/M")</f>
        <v>0.07182436361240722</v>
      </c>
      <c r="AF2254" s="14" t="str">
        <f>B2254&amp;"|"&amp;TEXT(E2254,"000")&amp;"|"&amp;TEXT(M2254,"0.0000")</f>
        <v>2018|105|0.8000</v>
      </c>
      <c r="AG2254" s="22" t="str">
        <f>IF(AND(B2254&gt;=2015,B2254&lt;=2024,C2254=19,G2254=41,I2254=2,K2254="A",L2254="RBUP",M2254&gt;=0.5,M2254&lt;=0.85),"IN","OUT")</f>
        <v>IN</v>
      </c>
    </row>
    <row r="2255" spans="1:33">
      <c r="A2255" s="14" t="s">
        <v>188</v>
      </c>
      <c r="B2255" s="16">
        <v>2018</v>
      </c>
      <c r="C2255" s="16">
        <v>19</v>
      </c>
      <c r="D2255" s="14" t="s">
        <v>80</v>
      </c>
      <c r="E2255" s="16">
        <v>105</v>
      </c>
      <c r="F2255" s="14" t="s">
        <v>138</v>
      </c>
      <c r="G2255" s="16">
        <v>41</v>
      </c>
      <c r="H2255" s="14" t="s">
        <v>186</v>
      </c>
      <c r="I2255" s="16">
        <v>2</v>
      </c>
      <c r="J2255" s="14" t="s">
        <v>83</v>
      </c>
      <c r="K2255" s="14" t="s">
        <v>84</v>
      </c>
      <c r="L2255" s="14" t="s">
        <v>85</v>
      </c>
      <c r="M2255" s="23">
        <v>0.85</v>
      </c>
      <c r="N2255" s="16">
        <v>335</v>
      </c>
      <c r="O2255" s="16">
        <v>287</v>
      </c>
      <c r="P2255" s="16">
        <v>17</v>
      </c>
      <c r="Q2255" s="16">
        <v>345</v>
      </c>
      <c r="R2255" s="16">
        <v>18</v>
      </c>
      <c r="S2255" s="14" t="s">
        <v>86</v>
      </c>
      <c r="T2255" s="16">
        <v>62297</v>
      </c>
      <c r="U2255" s="16">
        <v>0</v>
      </c>
      <c r="V2255" s="18">
        <v>40999862</v>
      </c>
      <c r="W2255" s="18">
        <v>1975725</v>
      </c>
      <c r="X2255" s="18">
        <v>982240</v>
      </c>
      <c r="Y2255" s="18">
        <v>992</v>
      </c>
      <c r="Z2255" s="18">
        <v>0</v>
      </c>
      <c r="AA2255" s="18">
        <v>0</v>
      </c>
      <c r="AB2255" s="18">
        <v>245568</v>
      </c>
      <c r="AC2255" s="23">
        <v>0.12</v>
      </c>
      <c r="AD2255" s="14" t="str">
        <f>IF(E2255=113,"Linn","Iowa ex-Linn")</f>
        <v>Iowa ex-Linn</v>
      </c>
      <c r="AE2255" s="23">
        <f>IFERROR(AB2255/W2255,"N/M")</f>
        <v>0.1242926014501006</v>
      </c>
      <c r="AF2255" s="14" t="str">
        <f>B2255&amp;"|"&amp;TEXT(E2255,"000")&amp;"|"&amp;TEXT(M2255,"0.0000")</f>
        <v>2018|105|0.8500</v>
      </c>
      <c r="AG2255" s="22" t="str">
        <f>IF(AND(B2255&gt;=2015,B2255&lt;=2024,C2255=19,G2255=41,I2255=2,K2255="A",L2255="RBUP",M2255&gt;=0.5,M2255&lt;=0.85),"IN","OUT")</f>
        <v>IN</v>
      </c>
    </row>
    <row r="2256" spans="1:33">
      <c r="A2256" s="14" t="s">
        <v>188</v>
      </c>
      <c r="B2256" s="16">
        <v>2018</v>
      </c>
      <c r="C2256" s="16">
        <v>19</v>
      </c>
      <c r="D2256" s="14" t="s">
        <v>80</v>
      </c>
      <c r="E2256" s="16">
        <v>107</v>
      </c>
      <c r="F2256" s="14" t="s">
        <v>139</v>
      </c>
      <c r="G2256" s="16">
        <v>41</v>
      </c>
      <c r="H2256" s="14" t="s">
        <v>186</v>
      </c>
      <c r="I2256" s="16">
        <v>2</v>
      </c>
      <c r="J2256" s="14" t="s">
        <v>83</v>
      </c>
      <c r="K2256" s="14" t="s">
        <v>84</v>
      </c>
      <c r="L2256" s="14" t="s">
        <v>85</v>
      </c>
      <c r="M2256" s="23">
        <v>0.5</v>
      </c>
      <c r="N2256" s="16">
        <v>2</v>
      </c>
      <c r="O2256" s="16">
        <v>1</v>
      </c>
      <c r="P2256" s="16">
        <v>0</v>
      </c>
      <c r="Q2256" s="16">
        <v>1</v>
      </c>
      <c r="R2256" s="16">
        <v>0</v>
      </c>
      <c r="S2256" s="14" t="s">
        <v>86</v>
      </c>
      <c r="T2256" s="16">
        <v>75</v>
      </c>
      <c r="U2256" s="16">
        <v>0</v>
      </c>
      <c r="V2256" s="18">
        <v>25849</v>
      </c>
      <c r="W2256" s="18">
        <v>676</v>
      </c>
      <c r="X2256" s="18">
        <v>453</v>
      </c>
      <c r="Y2256" s="18">
        <v>0</v>
      </c>
      <c r="Z2256" s="18">
        <v>0</v>
      </c>
      <c r="AA2256" s="18">
        <v>0</v>
      </c>
      <c r="AB2256" s="18">
        <v>0</v>
      </c>
      <c r="AC2256" s="23">
        <v>0</v>
      </c>
      <c r="AD2256" s="14" t="str">
        <f>IF(E2256=113,"Linn","Iowa ex-Linn")</f>
        <v>Iowa ex-Linn</v>
      </c>
      <c r="AE2256" s="23">
        <f>IFERROR(AB2256/W2256,"N/M")</f>
        <v>0.0</v>
      </c>
      <c r="AF2256" s="14" t="str">
        <f>B2256&amp;"|"&amp;TEXT(E2256,"000")&amp;"|"&amp;TEXT(M2256,"0.0000")</f>
        <v>2018|107|0.5000</v>
      </c>
      <c r="AG2256" s="22" t="str">
        <f>IF(AND(B2256&gt;=2015,B2256&lt;=2024,C2256=19,G2256=41,I2256=2,K2256="A",L2256="RBUP",M2256&gt;=0.5,M2256&lt;=0.85),"IN","OUT")</f>
        <v>IN</v>
      </c>
    </row>
    <row r="2257" spans="1:33">
      <c r="A2257" s="14" t="s">
        <v>188</v>
      </c>
      <c r="B2257" s="16">
        <v>2018</v>
      </c>
      <c r="C2257" s="16">
        <v>19</v>
      </c>
      <c r="D2257" s="14" t="s">
        <v>80</v>
      </c>
      <c r="E2257" s="16">
        <v>107</v>
      </c>
      <c r="F2257" s="14" t="s">
        <v>139</v>
      </c>
      <c r="G2257" s="16">
        <v>41</v>
      </c>
      <c r="H2257" s="14" t="s">
        <v>186</v>
      </c>
      <c r="I2257" s="16">
        <v>2</v>
      </c>
      <c r="J2257" s="14" t="s">
        <v>83</v>
      </c>
      <c r="K2257" s="14" t="s">
        <v>84</v>
      </c>
      <c r="L2257" s="14" t="s">
        <v>85</v>
      </c>
      <c r="M2257" s="23">
        <v>0.6</v>
      </c>
      <c r="N2257" s="16">
        <v>4</v>
      </c>
      <c r="O2257" s="16">
        <v>4</v>
      </c>
      <c r="P2257" s="16">
        <v>0</v>
      </c>
      <c r="Q2257" s="16">
        <v>4</v>
      </c>
      <c r="R2257" s="16">
        <v>0</v>
      </c>
      <c r="S2257" s="14" t="s">
        <v>86</v>
      </c>
      <c r="T2257" s="16">
        <v>296</v>
      </c>
      <c r="U2257" s="16">
        <v>0</v>
      </c>
      <c r="V2257" s="18">
        <v>125652</v>
      </c>
      <c r="W2257" s="18">
        <v>4879</v>
      </c>
      <c r="X2257" s="18">
        <v>3123</v>
      </c>
      <c r="Y2257" s="18">
        <v>0</v>
      </c>
      <c r="Z2257" s="18">
        <v>0</v>
      </c>
      <c r="AA2257" s="18">
        <v>0</v>
      </c>
      <c r="AB2257" s="18">
        <v>0</v>
      </c>
      <c r="AC2257" s="23">
        <v>0</v>
      </c>
      <c r="AD2257" s="14" t="str">
        <f>IF(E2257=113,"Linn","Iowa ex-Linn")</f>
        <v>Iowa ex-Linn</v>
      </c>
      <c r="AE2257" s="23">
        <f>IFERROR(AB2257/W2257,"N/M")</f>
        <v>0.0</v>
      </c>
      <c r="AF2257" s="14" t="str">
        <f>B2257&amp;"|"&amp;TEXT(E2257,"000")&amp;"|"&amp;TEXT(M2257,"0.0000")</f>
        <v>2018|107|0.6000</v>
      </c>
      <c r="AG2257" s="22" t="str">
        <f>IF(AND(B2257&gt;=2015,B2257&lt;=2024,C2257=19,G2257=41,I2257=2,K2257="A",L2257="RBUP",M2257&gt;=0.5,M2257&lt;=0.85),"IN","OUT")</f>
        <v>IN</v>
      </c>
    </row>
    <row r="2258" spans="1:33">
      <c r="A2258" s="14" t="s">
        <v>188</v>
      </c>
      <c r="B2258" s="16">
        <v>2018</v>
      </c>
      <c r="C2258" s="16">
        <v>19</v>
      </c>
      <c r="D2258" s="14" t="s">
        <v>80</v>
      </c>
      <c r="E2258" s="16">
        <v>107</v>
      </c>
      <c r="F2258" s="14" t="s">
        <v>139</v>
      </c>
      <c r="G2258" s="16">
        <v>41</v>
      </c>
      <c r="H2258" s="14" t="s">
        <v>186</v>
      </c>
      <c r="I2258" s="16">
        <v>2</v>
      </c>
      <c r="J2258" s="14" t="s">
        <v>83</v>
      </c>
      <c r="K2258" s="14" t="s">
        <v>84</v>
      </c>
      <c r="L2258" s="14" t="s">
        <v>85</v>
      </c>
      <c r="M2258" s="23">
        <v>0.65</v>
      </c>
      <c r="N2258" s="16">
        <v>9</v>
      </c>
      <c r="O2258" s="16">
        <v>7</v>
      </c>
      <c r="P2258" s="16">
        <v>0</v>
      </c>
      <c r="Q2258" s="16">
        <v>9</v>
      </c>
      <c r="R2258" s="16">
        <v>0</v>
      </c>
      <c r="S2258" s="14" t="s">
        <v>86</v>
      </c>
      <c r="T2258" s="16">
        <v>419</v>
      </c>
      <c r="U2258" s="16">
        <v>0</v>
      </c>
      <c r="V2258" s="18">
        <v>182636</v>
      </c>
      <c r="W2258" s="18">
        <v>9547</v>
      </c>
      <c r="X2258" s="18">
        <v>5632</v>
      </c>
      <c r="Y2258" s="18">
        <v>0</v>
      </c>
      <c r="Z2258" s="18">
        <v>0</v>
      </c>
      <c r="AA2258" s="18">
        <v>0</v>
      </c>
      <c r="AB2258" s="18">
        <v>0</v>
      </c>
      <c r="AC2258" s="23">
        <v>0</v>
      </c>
      <c r="AD2258" s="14" t="str">
        <f>IF(E2258=113,"Linn","Iowa ex-Linn")</f>
        <v>Iowa ex-Linn</v>
      </c>
      <c r="AE2258" s="23">
        <f>IFERROR(AB2258/W2258,"N/M")</f>
        <v>0.0</v>
      </c>
      <c r="AF2258" s="14" t="str">
        <f>B2258&amp;"|"&amp;TEXT(E2258,"000")&amp;"|"&amp;TEXT(M2258,"0.0000")</f>
        <v>2018|107|0.6500</v>
      </c>
      <c r="AG2258" s="22" t="str">
        <f>IF(AND(B2258&gt;=2015,B2258&lt;=2024,C2258=19,G2258=41,I2258=2,K2258="A",L2258="RBUP",M2258&gt;=0.5,M2258&lt;=0.85),"IN","OUT")</f>
        <v>IN</v>
      </c>
    </row>
    <row r="2259" spans="1:33">
      <c r="A2259" s="14" t="s">
        <v>188</v>
      </c>
      <c r="B2259" s="16">
        <v>2018</v>
      </c>
      <c r="C2259" s="16">
        <v>19</v>
      </c>
      <c r="D2259" s="14" t="s">
        <v>80</v>
      </c>
      <c r="E2259" s="16">
        <v>107</v>
      </c>
      <c r="F2259" s="14" t="s">
        <v>139</v>
      </c>
      <c r="G2259" s="16">
        <v>41</v>
      </c>
      <c r="H2259" s="14" t="s">
        <v>186</v>
      </c>
      <c r="I2259" s="16">
        <v>2</v>
      </c>
      <c r="J2259" s="14" t="s">
        <v>83</v>
      </c>
      <c r="K2259" s="14" t="s">
        <v>84</v>
      </c>
      <c r="L2259" s="14" t="s">
        <v>85</v>
      </c>
      <c r="M2259" s="23">
        <v>0.7</v>
      </c>
      <c r="N2259" s="16">
        <v>29</v>
      </c>
      <c r="O2259" s="16">
        <v>23</v>
      </c>
      <c r="P2259" s="16">
        <v>0</v>
      </c>
      <c r="Q2259" s="16">
        <v>46</v>
      </c>
      <c r="R2259" s="16">
        <v>0</v>
      </c>
      <c r="S2259" s="14" t="s">
        <v>86</v>
      </c>
      <c r="T2259" s="16">
        <v>3299</v>
      </c>
      <c r="U2259" s="16">
        <v>0</v>
      </c>
      <c r="V2259" s="18">
        <v>1570159</v>
      </c>
      <c r="W2259" s="18">
        <v>103172</v>
      </c>
      <c r="X2259" s="18">
        <v>64243</v>
      </c>
      <c r="Y2259" s="18">
        <v>553</v>
      </c>
      <c r="Z2259" s="18">
        <v>0</v>
      </c>
      <c r="AA2259" s="18">
        <v>0</v>
      </c>
      <c r="AB2259" s="18">
        <v>0</v>
      </c>
      <c r="AC2259" s="23">
        <v>0</v>
      </c>
      <c r="AD2259" s="14" t="str">
        <f>IF(E2259=113,"Linn","Iowa ex-Linn")</f>
        <v>Iowa ex-Linn</v>
      </c>
      <c r="AE2259" s="23">
        <f>IFERROR(AB2259/W2259,"N/M")</f>
        <v>0.0</v>
      </c>
      <c r="AF2259" s="14" t="str">
        <f>B2259&amp;"|"&amp;TEXT(E2259,"000")&amp;"|"&amp;TEXT(M2259,"0.0000")</f>
        <v>2018|107|0.7000</v>
      </c>
      <c r="AG2259" s="22" t="str">
        <f>IF(AND(B2259&gt;=2015,B2259&lt;=2024,C2259=19,G2259=41,I2259=2,K2259="A",L2259="RBUP",M2259&gt;=0.5,M2259&lt;=0.85),"IN","OUT")</f>
        <v>IN</v>
      </c>
    </row>
    <row r="2260" spans="1:33">
      <c r="A2260" s="14" t="s">
        <v>188</v>
      </c>
      <c r="B2260" s="16">
        <v>2018</v>
      </c>
      <c r="C2260" s="16">
        <v>19</v>
      </c>
      <c r="D2260" s="14" t="s">
        <v>80</v>
      </c>
      <c r="E2260" s="16">
        <v>107</v>
      </c>
      <c r="F2260" s="14" t="s">
        <v>139</v>
      </c>
      <c r="G2260" s="16">
        <v>41</v>
      </c>
      <c r="H2260" s="14" t="s">
        <v>186</v>
      </c>
      <c r="I2260" s="16">
        <v>2</v>
      </c>
      <c r="J2260" s="14" t="s">
        <v>83</v>
      </c>
      <c r="K2260" s="14" t="s">
        <v>84</v>
      </c>
      <c r="L2260" s="14" t="s">
        <v>85</v>
      </c>
      <c r="M2260" s="23">
        <v>0.75</v>
      </c>
      <c r="N2260" s="16">
        <v>206</v>
      </c>
      <c r="O2260" s="16">
        <v>161</v>
      </c>
      <c r="P2260" s="16">
        <v>5</v>
      </c>
      <c r="Q2260" s="16">
        <v>279</v>
      </c>
      <c r="R2260" s="16">
        <v>11</v>
      </c>
      <c r="S2260" s="14" t="s">
        <v>86</v>
      </c>
      <c r="T2260" s="16">
        <v>23296</v>
      </c>
      <c r="U2260" s="16">
        <v>0</v>
      </c>
      <c r="V2260" s="18">
        <v>12255602</v>
      </c>
      <c r="W2260" s="18">
        <v>938842</v>
      </c>
      <c r="X2260" s="18">
        <v>603683</v>
      </c>
      <c r="Y2260" s="18">
        <v>1951</v>
      </c>
      <c r="Z2260" s="18">
        <v>0</v>
      </c>
      <c r="AA2260" s="18">
        <v>0</v>
      </c>
      <c r="AB2260" s="18">
        <v>102125</v>
      </c>
      <c r="AC2260" s="23">
        <v>0.11</v>
      </c>
      <c r="AD2260" s="14" t="str">
        <f>IF(E2260=113,"Linn","Iowa ex-Linn")</f>
        <v>Iowa ex-Linn</v>
      </c>
      <c r="AE2260" s="23">
        <f>IFERROR(AB2260/W2260,"N/M")</f>
        <v>0.10877762179365644</v>
      </c>
      <c r="AF2260" s="14" t="str">
        <f>B2260&amp;"|"&amp;TEXT(E2260,"000")&amp;"|"&amp;TEXT(M2260,"0.0000")</f>
        <v>2018|107|0.7500</v>
      </c>
      <c r="AG2260" s="22" t="str">
        <f>IF(AND(B2260&gt;=2015,B2260&lt;=2024,C2260=19,G2260=41,I2260=2,K2260="A",L2260="RBUP",M2260&gt;=0.5,M2260&lt;=0.85),"IN","OUT")</f>
        <v>IN</v>
      </c>
    </row>
    <row r="2261" spans="1:33">
      <c r="A2261" s="14" t="s">
        <v>188</v>
      </c>
      <c r="B2261" s="16">
        <v>2018</v>
      </c>
      <c r="C2261" s="16">
        <v>19</v>
      </c>
      <c r="D2261" s="14" t="s">
        <v>80</v>
      </c>
      <c r="E2261" s="16">
        <v>107</v>
      </c>
      <c r="F2261" s="14" t="s">
        <v>139</v>
      </c>
      <c r="G2261" s="16">
        <v>41</v>
      </c>
      <c r="H2261" s="14" t="s">
        <v>186</v>
      </c>
      <c r="I2261" s="16">
        <v>2</v>
      </c>
      <c r="J2261" s="14" t="s">
        <v>83</v>
      </c>
      <c r="K2261" s="14" t="s">
        <v>84</v>
      </c>
      <c r="L2261" s="14" t="s">
        <v>85</v>
      </c>
      <c r="M2261" s="23">
        <v>0.8</v>
      </c>
      <c r="N2261" s="16">
        <v>414</v>
      </c>
      <c r="O2261" s="16">
        <v>327</v>
      </c>
      <c r="P2261" s="16">
        <v>17</v>
      </c>
      <c r="Q2261" s="16">
        <v>507</v>
      </c>
      <c r="R2261" s="16">
        <v>14</v>
      </c>
      <c r="S2261" s="14" t="s">
        <v>86</v>
      </c>
      <c r="T2261" s="16">
        <v>64444</v>
      </c>
      <c r="U2261" s="16">
        <v>0</v>
      </c>
      <c r="V2261" s="18">
        <v>37197327</v>
      </c>
      <c r="W2261" s="18">
        <v>3041928</v>
      </c>
      <c r="X2261" s="18">
        <v>1854042</v>
      </c>
      <c r="Y2261" s="18">
        <v>3313</v>
      </c>
      <c r="Z2261" s="18">
        <v>0</v>
      </c>
      <c r="AA2261" s="18">
        <v>0</v>
      </c>
      <c r="AB2261" s="18">
        <v>75375</v>
      </c>
      <c r="AC2261" s="23">
        <v>0.02</v>
      </c>
      <c r="AD2261" s="14" t="str">
        <f>IF(E2261=113,"Linn","Iowa ex-Linn")</f>
        <v>Iowa ex-Linn</v>
      </c>
      <c r="AE2261" s="23">
        <f>IFERROR(AB2261/W2261,"N/M")</f>
        <v>0.024778692986816255</v>
      </c>
      <c r="AF2261" s="14" t="str">
        <f>B2261&amp;"|"&amp;TEXT(E2261,"000")&amp;"|"&amp;TEXT(M2261,"0.0000")</f>
        <v>2018|107|0.8000</v>
      </c>
      <c r="AG2261" s="22" t="str">
        <f>IF(AND(B2261&gt;=2015,B2261&lt;=2024,C2261=19,G2261=41,I2261=2,K2261="A",L2261="RBUP",M2261&gt;=0.5,M2261&lt;=0.85),"IN","OUT")</f>
        <v>IN</v>
      </c>
    </row>
    <row r="2262" spans="1:33">
      <c r="A2262" s="14" t="s">
        <v>188</v>
      </c>
      <c r="B2262" s="16">
        <v>2018</v>
      </c>
      <c r="C2262" s="16">
        <v>19</v>
      </c>
      <c r="D2262" s="14" t="s">
        <v>80</v>
      </c>
      <c r="E2262" s="16">
        <v>107</v>
      </c>
      <c r="F2262" s="14" t="s">
        <v>139</v>
      </c>
      <c r="G2262" s="16">
        <v>41</v>
      </c>
      <c r="H2262" s="14" t="s">
        <v>186</v>
      </c>
      <c r="I2262" s="16">
        <v>2</v>
      </c>
      <c r="J2262" s="14" t="s">
        <v>83</v>
      </c>
      <c r="K2262" s="14" t="s">
        <v>84</v>
      </c>
      <c r="L2262" s="14" t="s">
        <v>85</v>
      </c>
      <c r="M2262" s="23">
        <v>0.85</v>
      </c>
      <c r="N2262" s="16">
        <v>165</v>
      </c>
      <c r="O2262" s="16">
        <v>133</v>
      </c>
      <c r="P2262" s="16">
        <v>7</v>
      </c>
      <c r="Q2262" s="16">
        <v>198</v>
      </c>
      <c r="R2262" s="16">
        <v>7</v>
      </c>
      <c r="S2262" s="14" t="s">
        <v>86</v>
      </c>
      <c r="T2262" s="16">
        <v>20181</v>
      </c>
      <c r="U2262" s="16">
        <v>0</v>
      </c>
      <c r="V2262" s="18">
        <v>12340983</v>
      </c>
      <c r="W2262" s="18">
        <v>1183950</v>
      </c>
      <c r="X2262" s="18">
        <v>559442</v>
      </c>
      <c r="Y2262" s="18">
        <v>3528</v>
      </c>
      <c r="Z2262" s="18">
        <v>0</v>
      </c>
      <c r="AA2262" s="18">
        <v>0</v>
      </c>
      <c r="AB2262" s="18">
        <v>51050</v>
      </c>
      <c r="AC2262" s="23">
        <v>0.04</v>
      </c>
      <c r="AD2262" s="14" t="str">
        <f>IF(E2262=113,"Linn","Iowa ex-Linn")</f>
        <v>Iowa ex-Linn</v>
      </c>
      <c r="AE2262" s="23">
        <f>IFERROR(AB2262/W2262,"N/M")</f>
        <v>0.04311837493137379</v>
      </c>
      <c r="AF2262" s="14" t="str">
        <f>B2262&amp;"|"&amp;TEXT(E2262,"000")&amp;"|"&amp;TEXT(M2262,"0.0000")</f>
        <v>2018|107|0.8500</v>
      </c>
      <c r="AG2262" s="22" t="str">
        <f>IF(AND(B2262&gt;=2015,B2262&lt;=2024,C2262=19,G2262=41,I2262=2,K2262="A",L2262="RBUP",M2262&gt;=0.5,M2262&lt;=0.85),"IN","OUT")</f>
        <v>IN</v>
      </c>
    </row>
    <row r="2263" spans="1:33">
      <c r="A2263" s="14" t="s">
        <v>188</v>
      </c>
      <c r="B2263" s="16">
        <v>2018</v>
      </c>
      <c r="C2263" s="16">
        <v>19</v>
      </c>
      <c r="D2263" s="14" t="s">
        <v>80</v>
      </c>
      <c r="E2263" s="16">
        <v>109</v>
      </c>
      <c r="F2263" s="14" t="s">
        <v>140</v>
      </c>
      <c r="G2263" s="16">
        <v>41</v>
      </c>
      <c r="H2263" s="14" t="s">
        <v>186</v>
      </c>
      <c r="I2263" s="16">
        <v>2</v>
      </c>
      <c r="J2263" s="14" t="s">
        <v>83</v>
      </c>
      <c r="K2263" s="14" t="s">
        <v>84</v>
      </c>
      <c r="L2263" s="14" t="s">
        <v>85</v>
      </c>
      <c r="M2263" s="23">
        <v>0.5</v>
      </c>
      <c r="N2263" s="16">
        <v>5</v>
      </c>
      <c r="O2263" s="16">
        <v>4</v>
      </c>
      <c r="P2263" s="16">
        <v>0</v>
      </c>
      <c r="Q2263" s="16">
        <v>5</v>
      </c>
      <c r="R2263" s="16">
        <v>0</v>
      </c>
      <c r="S2263" s="14" t="s">
        <v>86</v>
      </c>
      <c r="T2263" s="16">
        <v>761</v>
      </c>
      <c r="U2263" s="16">
        <v>0</v>
      </c>
      <c r="V2263" s="18">
        <v>295369</v>
      </c>
      <c r="W2263" s="18">
        <v>1568</v>
      </c>
      <c r="X2263" s="18">
        <v>1193</v>
      </c>
      <c r="Y2263" s="18">
        <v>0</v>
      </c>
      <c r="Z2263" s="18">
        <v>0</v>
      </c>
      <c r="AA2263" s="18">
        <v>0</v>
      </c>
      <c r="AB2263" s="18">
        <v>0</v>
      </c>
      <c r="AC2263" s="23">
        <v>0</v>
      </c>
      <c r="AD2263" s="14" t="str">
        <f>IF(E2263=113,"Linn","Iowa ex-Linn")</f>
        <v>Iowa ex-Linn</v>
      </c>
      <c r="AE2263" s="23">
        <f>IFERROR(AB2263/W2263,"N/M")</f>
        <v>0.0</v>
      </c>
      <c r="AF2263" s="14" t="str">
        <f>B2263&amp;"|"&amp;TEXT(E2263,"000")&amp;"|"&amp;TEXT(M2263,"0.0000")</f>
        <v>2018|109|0.5000</v>
      </c>
      <c r="AG2263" s="22" t="str">
        <f>IF(AND(B2263&gt;=2015,B2263&lt;=2024,C2263=19,G2263=41,I2263=2,K2263="A",L2263="RBUP",M2263&gt;=0.5,M2263&lt;=0.85),"IN","OUT")</f>
        <v>IN</v>
      </c>
    </row>
    <row r="2264" spans="1:33">
      <c r="A2264" s="14" t="s">
        <v>188</v>
      </c>
      <c r="B2264" s="16">
        <v>2018</v>
      </c>
      <c r="C2264" s="16">
        <v>19</v>
      </c>
      <c r="D2264" s="14" t="s">
        <v>80</v>
      </c>
      <c r="E2264" s="16">
        <v>109</v>
      </c>
      <c r="F2264" s="14" t="s">
        <v>140</v>
      </c>
      <c r="G2264" s="16">
        <v>41</v>
      </c>
      <c r="H2264" s="14" t="s">
        <v>186</v>
      </c>
      <c r="I2264" s="16">
        <v>2</v>
      </c>
      <c r="J2264" s="14" t="s">
        <v>83</v>
      </c>
      <c r="K2264" s="14" t="s">
        <v>84</v>
      </c>
      <c r="L2264" s="14" t="s">
        <v>85</v>
      </c>
      <c r="M2264" s="23">
        <v>0.6</v>
      </c>
      <c r="N2264" s="16">
        <v>1</v>
      </c>
      <c r="O2264" s="16">
        <v>1</v>
      </c>
      <c r="P2264" s="16">
        <v>0</v>
      </c>
      <c r="Q2264" s="16">
        <v>5</v>
      </c>
      <c r="R2264" s="16">
        <v>0</v>
      </c>
      <c r="S2264" s="14" t="s">
        <v>86</v>
      </c>
      <c r="T2264" s="16">
        <v>723</v>
      </c>
      <c r="U2264" s="16">
        <v>0</v>
      </c>
      <c r="V2264" s="18">
        <v>345197</v>
      </c>
      <c r="W2264" s="18">
        <v>5132</v>
      </c>
      <c r="X2264" s="18">
        <v>3284</v>
      </c>
      <c r="Y2264" s="18">
        <v>0</v>
      </c>
      <c r="Z2264" s="18">
        <v>0</v>
      </c>
      <c r="AA2264" s="18">
        <v>0</v>
      </c>
      <c r="AB2264" s="18">
        <v>0</v>
      </c>
      <c r="AC2264" s="23">
        <v>0</v>
      </c>
      <c r="AD2264" s="14" t="str">
        <f>IF(E2264=113,"Linn","Iowa ex-Linn")</f>
        <v>Iowa ex-Linn</v>
      </c>
      <c r="AE2264" s="23">
        <f>IFERROR(AB2264/W2264,"N/M")</f>
        <v>0.0</v>
      </c>
      <c r="AF2264" s="14" t="str">
        <f>B2264&amp;"|"&amp;TEXT(E2264,"000")&amp;"|"&amp;TEXT(M2264,"0.0000")</f>
        <v>2018|109|0.6000</v>
      </c>
      <c r="AG2264" s="22" t="str">
        <f>IF(AND(B2264&gt;=2015,B2264&lt;=2024,C2264=19,G2264=41,I2264=2,K2264="A",L2264="RBUP",M2264&gt;=0.5,M2264&lt;=0.85),"IN","OUT")</f>
        <v>IN</v>
      </c>
    </row>
    <row r="2265" spans="1:33">
      <c r="A2265" s="14" t="s">
        <v>188</v>
      </c>
      <c r="B2265" s="16">
        <v>2018</v>
      </c>
      <c r="C2265" s="16">
        <v>19</v>
      </c>
      <c r="D2265" s="14" t="s">
        <v>80</v>
      </c>
      <c r="E2265" s="16">
        <v>109</v>
      </c>
      <c r="F2265" s="14" t="s">
        <v>140</v>
      </c>
      <c r="G2265" s="16">
        <v>41</v>
      </c>
      <c r="H2265" s="14" t="s">
        <v>186</v>
      </c>
      <c r="I2265" s="16">
        <v>2</v>
      </c>
      <c r="J2265" s="14" t="s">
        <v>83</v>
      </c>
      <c r="K2265" s="14" t="s">
        <v>84</v>
      </c>
      <c r="L2265" s="14" t="s">
        <v>85</v>
      </c>
      <c r="M2265" s="23">
        <v>0.65</v>
      </c>
      <c r="N2265" s="16">
        <v>14</v>
      </c>
      <c r="O2265" s="16">
        <v>10</v>
      </c>
      <c r="P2265" s="16">
        <v>1</v>
      </c>
      <c r="Q2265" s="16">
        <v>10</v>
      </c>
      <c r="R2265" s="16">
        <v>1</v>
      </c>
      <c r="S2265" s="14" t="s">
        <v>86</v>
      </c>
      <c r="T2265" s="16">
        <v>2018</v>
      </c>
      <c r="U2265" s="16">
        <v>0</v>
      </c>
      <c r="V2265" s="18">
        <v>1030655</v>
      </c>
      <c r="W2265" s="18">
        <v>11179</v>
      </c>
      <c r="X2265" s="18">
        <v>8012</v>
      </c>
      <c r="Y2265" s="18">
        <v>0</v>
      </c>
      <c r="Z2265" s="18">
        <v>0</v>
      </c>
      <c r="AA2265" s="18">
        <v>0</v>
      </c>
      <c r="AB2265" s="18">
        <v>2088</v>
      </c>
      <c r="AC2265" s="23">
        <v>0.19</v>
      </c>
      <c r="AD2265" s="14" t="str">
        <f>IF(E2265=113,"Linn","Iowa ex-Linn")</f>
        <v>Iowa ex-Linn</v>
      </c>
      <c r="AE2265" s="23">
        <f>IFERROR(AB2265/W2265,"N/M")</f>
        <v>0.1867787816441542</v>
      </c>
      <c r="AF2265" s="14" t="str">
        <f>B2265&amp;"|"&amp;TEXT(E2265,"000")&amp;"|"&amp;TEXT(M2265,"0.0000")</f>
        <v>2018|109|0.6500</v>
      </c>
      <c r="AG2265" s="22" t="str">
        <f>IF(AND(B2265&gt;=2015,B2265&lt;=2024,C2265=19,G2265=41,I2265=2,K2265="A",L2265="RBUP",M2265&gt;=0.5,M2265&lt;=0.85),"IN","OUT")</f>
        <v>IN</v>
      </c>
    </row>
    <row r="2266" spans="1:33">
      <c r="A2266" s="14" t="s">
        <v>188</v>
      </c>
      <c r="B2266" s="16">
        <v>2018</v>
      </c>
      <c r="C2266" s="16">
        <v>19</v>
      </c>
      <c r="D2266" s="14" t="s">
        <v>80</v>
      </c>
      <c r="E2266" s="16">
        <v>109</v>
      </c>
      <c r="F2266" s="14" t="s">
        <v>140</v>
      </c>
      <c r="G2266" s="16">
        <v>41</v>
      </c>
      <c r="H2266" s="14" t="s">
        <v>186</v>
      </c>
      <c r="I2266" s="16">
        <v>2</v>
      </c>
      <c r="J2266" s="14" t="s">
        <v>83</v>
      </c>
      <c r="K2266" s="14" t="s">
        <v>84</v>
      </c>
      <c r="L2266" s="14" t="s">
        <v>85</v>
      </c>
      <c r="M2266" s="23">
        <v>0.7</v>
      </c>
      <c r="N2266" s="16">
        <v>35</v>
      </c>
      <c r="O2266" s="16">
        <v>28</v>
      </c>
      <c r="P2266" s="16">
        <v>8</v>
      </c>
      <c r="Q2266" s="16">
        <v>41</v>
      </c>
      <c r="R2266" s="16">
        <v>8</v>
      </c>
      <c r="S2266" s="14" t="s">
        <v>86</v>
      </c>
      <c r="T2266" s="16">
        <v>2864</v>
      </c>
      <c r="U2266" s="16">
        <v>0</v>
      </c>
      <c r="V2266" s="18">
        <v>1592538</v>
      </c>
      <c r="W2266" s="18">
        <v>36677</v>
      </c>
      <c r="X2266" s="18">
        <v>22863</v>
      </c>
      <c r="Y2266" s="18">
        <v>0</v>
      </c>
      <c r="Z2266" s="18">
        <v>0</v>
      </c>
      <c r="AA2266" s="18">
        <v>0</v>
      </c>
      <c r="AB2266" s="18">
        <v>38535</v>
      </c>
      <c r="AC2266" s="23">
        <v>1.05</v>
      </c>
      <c r="AD2266" s="14" t="str">
        <f>IF(E2266=113,"Linn","Iowa ex-Linn")</f>
        <v>Iowa ex-Linn</v>
      </c>
      <c r="AE2266" s="23">
        <f>IFERROR(AB2266/W2266,"N/M")</f>
        <v>1.050658450800229</v>
      </c>
      <c r="AF2266" s="14" t="str">
        <f>B2266&amp;"|"&amp;TEXT(E2266,"000")&amp;"|"&amp;TEXT(M2266,"0.0000")</f>
        <v>2018|109|0.7000</v>
      </c>
      <c r="AG2266" s="22" t="str">
        <f>IF(AND(B2266&gt;=2015,B2266&lt;=2024,C2266=19,G2266=41,I2266=2,K2266="A",L2266="RBUP",M2266&gt;=0.5,M2266&lt;=0.85),"IN","OUT")</f>
        <v>IN</v>
      </c>
    </row>
    <row r="2267" spans="1:33">
      <c r="A2267" s="14" t="s">
        <v>188</v>
      </c>
      <c r="B2267" s="16">
        <v>2018</v>
      </c>
      <c r="C2267" s="16">
        <v>19</v>
      </c>
      <c r="D2267" s="14" t="s">
        <v>80</v>
      </c>
      <c r="E2267" s="16">
        <v>109</v>
      </c>
      <c r="F2267" s="14" t="s">
        <v>140</v>
      </c>
      <c r="G2267" s="16">
        <v>41</v>
      </c>
      <c r="H2267" s="14" t="s">
        <v>186</v>
      </c>
      <c r="I2267" s="16">
        <v>2</v>
      </c>
      <c r="J2267" s="14" t="s">
        <v>83</v>
      </c>
      <c r="K2267" s="14" t="s">
        <v>84</v>
      </c>
      <c r="L2267" s="14" t="s">
        <v>85</v>
      </c>
      <c r="M2267" s="23">
        <v>0.75</v>
      </c>
      <c r="N2267" s="16">
        <v>170</v>
      </c>
      <c r="O2267" s="16">
        <v>147</v>
      </c>
      <c r="P2267" s="16">
        <v>33</v>
      </c>
      <c r="Q2267" s="16">
        <v>203</v>
      </c>
      <c r="R2267" s="16">
        <v>42</v>
      </c>
      <c r="S2267" s="14" t="s">
        <v>86</v>
      </c>
      <c r="T2267" s="16">
        <v>21339</v>
      </c>
      <c r="U2267" s="16">
        <v>0</v>
      </c>
      <c r="V2267" s="18">
        <v>12725377</v>
      </c>
      <c r="W2267" s="18">
        <v>370612</v>
      </c>
      <c r="X2267" s="18">
        <v>237738</v>
      </c>
      <c r="Y2267" s="18">
        <v>0</v>
      </c>
      <c r="Z2267" s="18">
        <v>0</v>
      </c>
      <c r="AA2267" s="18">
        <v>0</v>
      </c>
      <c r="AB2267" s="18">
        <v>313930</v>
      </c>
      <c r="AC2267" s="23">
        <v>0.85</v>
      </c>
      <c r="AD2267" s="14" t="str">
        <f>IF(E2267=113,"Linn","Iowa ex-Linn")</f>
        <v>Iowa ex-Linn</v>
      </c>
      <c r="AE2267" s="23">
        <f>IFERROR(AB2267/W2267,"N/M")</f>
        <v>0.8470583791134664</v>
      </c>
      <c r="AF2267" s="14" t="str">
        <f>B2267&amp;"|"&amp;TEXT(E2267,"000")&amp;"|"&amp;TEXT(M2267,"0.0000")</f>
        <v>2018|109|0.7500</v>
      </c>
      <c r="AG2267" s="22" t="str">
        <f>IF(AND(B2267&gt;=2015,B2267&lt;=2024,C2267=19,G2267=41,I2267=2,K2267="A",L2267="RBUP",M2267&gt;=0.5,M2267&lt;=0.85),"IN","OUT")</f>
        <v>IN</v>
      </c>
    </row>
    <row r="2268" spans="1:33">
      <c r="A2268" s="14" t="s">
        <v>188</v>
      </c>
      <c r="B2268" s="16">
        <v>2018</v>
      </c>
      <c r="C2268" s="16">
        <v>19</v>
      </c>
      <c r="D2268" s="14" t="s">
        <v>80</v>
      </c>
      <c r="E2268" s="16">
        <v>109</v>
      </c>
      <c r="F2268" s="14" t="s">
        <v>140</v>
      </c>
      <c r="G2268" s="16">
        <v>41</v>
      </c>
      <c r="H2268" s="14" t="s">
        <v>186</v>
      </c>
      <c r="I2268" s="16">
        <v>2</v>
      </c>
      <c r="J2268" s="14" t="s">
        <v>83</v>
      </c>
      <c r="K2268" s="14" t="s">
        <v>84</v>
      </c>
      <c r="L2268" s="14" t="s">
        <v>85</v>
      </c>
      <c r="M2268" s="23">
        <v>0.8</v>
      </c>
      <c r="N2268" s="16">
        <v>583</v>
      </c>
      <c r="O2268" s="16">
        <v>513</v>
      </c>
      <c r="P2268" s="16">
        <v>209</v>
      </c>
      <c r="Q2268" s="16">
        <v>909</v>
      </c>
      <c r="R2268" s="16">
        <v>282</v>
      </c>
      <c r="S2268" s="14" t="s">
        <v>86</v>
      </c>
      <c r="T2268" s="16">
        <v>114291</v>
      </c>
      <c r="U2268" s="16">
        <v>0</v>
      </c>
      <c r="V2268" s="18">
        <v>72345238</v>
      </c>
      <c r="W2268" s="18">
        <v>2844200</v>
      </c>
      <c r="X2268" s="18">
        <v>1671090</v>
      </c>
      <c r="Y2268" s="18">
        <v>814</v>
      </c>
      <c r="Z2268" s="18">
        <v>0</v>
      </c>
      <c r="AA2268" s="18">
        <v>0</v>
      </c>
      <c r="AB2268" s="18">
        <v>2797098</v>
      </c>
      <c r="AC2268" s="23">
        <v>0.98</v>
      </c>
      <c r="AD2268" s="14" t="str">
        <f>IF(E2268=113,"Linn","Iowa ex-Linn")</f>
        <v>Iowa ex-Linn</v>
      </c>
      <c r="AE2268" s="23">
        <f>IFERROR(AB2268/W2268,"N/M")</f>
        <v>0.9834392799381196</v>
      </c>
      <c r="AF2268" s="14" t="str">
        <f>B2268&amp;"|"&amp;TEXT(E2268,"000")&amp;"|"&amp;TEXT(M2268,"0.0000")</f>
        <v>2018|109|0.8000</v>
      </c>
      <c r="AG2268" s="22" t="str">
        <f>IF(AND(B2268&gt;=2015,B2268&lt;=2024,C2268=19,G2268=41,I2268=2,K2268="A",L2268="RBUP",M2268&gt;=0.5,M2268&lt;=0.85),"IN","OUT")</f>
        <v>IN</v>
      </c>
    </row>
    <row r="2269" spans="1:33">
      <c r="A2269" s="14" t="s">
        <v>188</v>
      </c>
      <c r="B2269" s="16">
        <v>2018</v>
      </c>
      <c r="C2269" s="16">
        <v>19</v>
      </c>
      <c r="D2269" s="14" t="s">
        <v>80</v>
      </c>
      <c r="E2269" s="16">
        <v>109</v>
      </c>
      <c r="F2269" s="14" t="s">
        <v>140</v>
      </c>
      <c r="G2269" s="16">
        <v>41</v>
      </c>
      <c r="H2269" s="14" t="s">
        <v>186</v>
      </c>
      <c r="I2269" s="16">
        <v>2</v>
      </c>
      <c r="J2269" s="14" t="s">
        <v>83</v>
      </c>
      <c r="K2269" s="14" t="s">
        <v>84</v>
      </c>
      <c r="L2269" s="14" t="s">
        <v>85</v>
      </c>
      <c r="M2269" s="23">
        <v>0.85</v>
      </c>
      <c r="N2269" s="16">
        <v>554</v>
      </c>
      <c r="O2269" s="16">
        <v>472</v>
      </c>
      <c r="P2269" s="16">
        <v>274</v>
      </c>
      <c r="Q2269" s="16">
        <v>813</v>
      </c>
      <c r="R2269" s="16">
        <v>436</v>
      </c>
      <c r="S2269" s="14" t="s">
        <v>86</v>
      </c>
      <c r="T2269" s="16">
        <v>119637</v>
      </c>
      <c r="U2269" s="16">
        <v>0</v>
      </c>
      <c r="V2269" s="18">
        <v>80215663</v>
      </c>
      <c r="W2269" s="18">
        <v>3929243</v>
      </c>
      <c r="X2269" s="18">
        <v>1848071</v>
      </c>
      <c r="Y2269" s="18">
        <v>0</v>
      </c>
      <c r="Z2269" s="18">
        <v>0</v>
      </c>
      <c r="AA2269" s="18">
        <v>0</v>
      </c>
      <c r="AB2269" s="18">
        <v>6025258</v>
      </c>
      <c r="AC2269" s="23">
        <v>1.53</v>
      </c>
      <c r="AD2269" s="14" t="str">
        <f>IF(E2269=113,"Linn","Iowa ex-Linn")</f>
        <v>Iowa ex-Linn</v>
      </c>
      <c r="AE2269" s="23">
        <f>IFERROR(AB2269/W2269,"N/M")</f>
        <v>1.533439901782608</v>
      </c>
      <c r="AF2269" s="14" t="str">
        <f>B2269&amp;"|"&amp;TEXT(E2269,"000")&amp;"|"&amp;TEXT(M2269,"0.0000")</f>
        <v>2018|109|0.8500</v>
      </c>
      <c r="AG2269" s="22" t="str">
        <f>IF(AND(B2269&gt;=2015,B2269&lt;=2024,C2269=19,G2269=41,I2269=2,K2269="A",L2269="RBUP",M2269&gt;=0.5,M2269&lt;=0.85),"IN","OUT")</f>
        <v>IN</v>
      </c>
    </row>
    <row r="2270" spans="1:33">
      <c r="A2270" s="14" t="s">
        <v>188</v>
      </c>
      <c r="B2270" s="16">
        <v>2018</v>
      </c>
      <c r="C2270" s="16">
        <v>19</v>
      </c>
      <c r="D2270" s="14" t="s">
        <v>80</v>
      </c>
      <c r="E2270" s="16">
        <v>111</v>
      </c>
      <c r="F2270" s="14" t="s">
        <v>141</v>
      </c>
      <c r="G2270" s="16">
        <v>41</v>
      </c>
      <c r="H2270" s="14" t="s">
        <v>186</v>
      </c>
      <c r="I2270" s="16">
        <v>2</v>
      </c>
      <c r="J2270" s="14" t="s">
        <v>83</v>
      </c>
      <c r="K2270" s="14" t="s">
        <v>84</v>
      </c>
      <c r="L2270" s="14" t="s">
        <v>85</v>
      </c>
      <c r="M2270" s="23">
        <v>0.5</v>
      </c>
      <c r="N2270" s="16">
        <v>2</v>
      </c>
      <c r="O2270" s="16">
        <v>1</v>
      </c>
      <c r="P2270" s="16">
        <v>0</v>
      </c>
      <c r="Q2270" s="16">
        <v>1</v>
      </c>
      <c r="R2270" s="16">
        <v>0</v>
      </c>
      <c r="S2270" s="14" t="s">
        <v>86</v>
      </c>
      <c r="T2270" s="16">
        <v>631</v>
      </c>
      <c r="U2270" s="16">
        <v>0</v>
      </c>
      <c r="V2270" s="18">
        <v>239744</v>
      </c>
      <c r="W2270" s="18">
        <v>5048</v>
      </c>
      <c r="X2270" s="18">
        <v>4037</v>
      </c>
      <c r="Y2270" s="18">
        <v>0</v>
      </c>
      <c r="Z2270" s="18">
        <v>0</v>
      </c>
      <c r="AA2270" s="18">
        <v>0</v>
      </c>
      <c r="AB2270" s="18">
        <v>0</v>
      </c>
      <c r="AC2270" s="23">
        <v>0</v>
      </c>
      <c r="AD2270" s="14" t="str">
        <f>IF(E2270=113,"Linn","Iowa ex-Linn")</f>
        <v>Iowa ex-Linn</v>
      </c>
      <c r="AE2270" s="23">
        <f>IFERROR(AB2270/W2270,"N/M")</f>
        <v>0.0</v>
      </c>
      <c r="AF2270" s="14" t="str">
        <f>B2270&amp;"|"&amp;TEXT(E2270,"000")&amp;"|"&amp;TEXT(M2270,"0.0000")</f>
        <v>2018|111|0.5000</v>
      </c>
      <c r="AG2270" s="22" t="str">
        <f>IF(AND(B2270&gt;=2015,B2270&lt;=2024,C2270=19,G2270=41,I2270=2,K2270="A",L2270="RBUP",M2270&gt;=0.5,M2270&lt;=0.85),"IN","OUT")</f>
        <v>IN</v>
      </c>
    </row>
    <row r="2271" spans="1:33">
      <c r="A2271" s="14" t="s">
        <v>188</v>
      </c>
      <c r="B2271" s="16">
        <v>2018</v>
      </c>
      <c r="C2271" s="16">
        <v>19</v>
      </c>
      <c r="D2271" s="14" t="s">
        <v>80</v>
      </c>
      <c r="E2271" s="16">
        <v>111</v>
      </c>
      <c r="F2271" s="14" t="s">
        <v>141</v>
      </c>
      <c r="G2271" s="16">
        <v>41</v>
      </c>
      <c r="H2271" s="14" t="s">
        <v>186</v>
      </c>
      <c r="I2271" s="16">
        <v>2</v>
      </c>
      <c r="J2271" s="14" t="s">
        <v>83</v>
      </c>
      <c r="K2271" s="14" t="s">
        <v>84</v>
      </c>
      <c r="L2271" s="14" t="s">
        <v>85</v>
      </c>
      <c r="M2271" s="23">
        <v>0.55</v>
      </c>
      <c r="N2271" s="16">
        <v>1</v>
      </c>
      <c r="O2271" s="16">
        <v>1</v>
      </c>
      <c r="P2271" s="16">
        <v>0</v>
      </c>
      <c r="Q2271" s="16">
        <v>1</v>
      </c>
      <c r="R2271" s="16">
        <v>0</v>
      </c>
      <c r="S2271" s="14" t="s">
        <v>86</v>
      </c>
      <c r="T2271" s="16">
        <v>77</v>
      </c>
      <c r="U2271" s="16">
        <v>0</v>
      </c>
      <c r="V2271" s="18">
        <v>29264</v>
      </c>
      <c r="W2271" s="18">
        <v>924</v>
      </c>
      <c r="X2271" s="18">
        <v>591</v>
      </c>
      <c r="Y2271" s="18">
        <v>0</v>
      </c>
      <c r="Z2271" s="18">
        <v>0</v>
      </c>
      <c r="AA2271" s="18">
        <v>0</v>
      </c>
      <c r="AB2271" s="18">
        <v>0</v>
      </c>
      <c r="AC2271" s="23">
        <v>0</v>
      </c>
      <c r="AD2271" s="14" t="str">
        <f>IF(E2271=113,"Linn","Iowa ex-Linn")</f>
        <v>Iowa ex-Linn</v>
      </c>
      <c r="AE2271" s="23">
        <f>IFERROR(AB2271/W2271,"N/M")</f>
        <v>0.0</v>
      </c>
      <c r="AF2271" s="14" t="str">
        <f>B2271&amp;"|"&amp;TEXT(E2271,"000")&amp;"|"&amp;TEXT(M2271,"0.0000")</f>
        <v>2018|111|0.5500</v>
      </c>
      <c r="AG2271" s="22" t="str">
        <f>IF(AND(B2271&gt;=2015,B2271&lt;=2024,C2271=19,G2271=41,I2271=2,K2271="A",L2271="RBUP",M2271&gt;=0.5,M2271&lt;=0.85),"IN","OUT")</f>
        <v>IN</v>
      </c>
    </row>
    <row r="2272" spans="1:33">
      <c r="A2272" s="14" t="s">
        <v>188</v>
      </c>
      <c r="B2272" s="16">
        <v>2018</v>
      </c>
      <c r="C2272" s="16">
        <v>19</v>
      </c>
      <c r="D2272" s="14" t="s">
        <v>80</v>
      </c>
      <c r="E2272" s="16">
        <v>111</v>
      </c>
      <c r="F2272" s="14" t="s">
        <v>141</v>
      </c>
      <c r="G2272" s="16">
        <v>41</v>
      </c>
      <c r="H2272" s="14" t="s">
        <v>186</v>
      </c>
      <c r="I2272" s="16">
        <v>2</v>
      </c>
      <c r="J2272" s="14" t="s">
        <v>83</v>
      </c>
      <c r="K2272" s="14" t="s">
        <v>84</v>
      </c>
      <c r="L2272" s="14" t="s">
        <v>85</v>
      </c>
      <c r="M2272" s="23">
        <v>0.6</v>
      </c>
      <c r="N2272" s="16">
        <v>7</v>
      </c>
      <c r="O2272" s="16">
        <v>7</v>
      </c>
      <c r="P2272" s="16">
        <v>0</v>
      </c>
      <c r="Q2272" s="16">
        <v>9</v>
      </c>
      <c r="R2272" s="16">
        <v>0</v>
      </c>
      <c r="S2272" s="14" t="s">
        <v>86</v>
      </c>
      <c r="T2272" s="16">
        <v>812</v>
      </c>
      <c r="U2272" s="16">
        <v>0</v>
      </c>
      <c r="V2272" s="18">
        <v>345649</v>
      </c>
      <c r="W2272" s="18">
        <v>17922</v>
      </c>
      <c r="X2272" s="18">
        <v>12311</v>
      </c>
      <c r="Y2272" s="18">
        <v>0</v>
      </c>
      <c r="Z2272" s="18">
        <v>0</v>
      </c>
      <c r="AA2272" s="18">
        <v>0</v>
      </c>
      <c r="AB2272" s="18">
        <v>0</v>
      </c>
      <c r="AC2272" s="23">
        <v>0</v>
      </c>
      <c r="AD2272" s="14" t="str">
        <f>IF(E2272=113,"Linn","Iowa ex-Linn")</f>
        <v>Iowa ex-Linn</v>
      </c>
      <c r="AE2272" s="23">
        <f>IFERROR(AB2272/W2272,"N/M")</f>
        <v>0.0</v>
      </c>
      <c r="AF2272" s="14" t="str">
        <f>B2272&amp;"|"&amp;TEXT(E2272,"000")&amp;"|"&amp;TEXT(M2272,"0.0000")</f>
        <v>2018|111|0.6000</v>
      </c>
      <c r="AG2272" s="22" t="str">
        <f>IF(AND(B2272&gt;=2015,B2272&lt;=2024,C2272=19,G2272=41,I2272=2,K2272="A",L2272="RBUP",M2272&gt;=0.5,M2272&lt;=0.85),"IN","OUT")</f>
        <v>IN</v>
      </c>
    </row>
    <row r="2273" spans="1:33">
      <c r="A2273" s="14" t="s">
        <v>188</v>
      </c>
      <c r="B2273" s="16">
        <v>2018</v>
      </c>
      <c r="C2273" s="16">
        <v>19</v>
      </c>
      <c r="D2273" s="14" t="s">
        <v>80</v>
      </c>
      <c r="E2273" s="16">
        <v>111</v>
      </c>
      <c r="F2273" s="14" t="s">
        <v>141</v>
      </c>
      <c r="G2273" s="16">
        <v>41</v>
      </c>
      <c r="H2273" s="14" t="s">
        <v>186</v>
      </c>
      <c r="I2273" s="16">
        <v>2</v>
      </c>
      <c r="J2273" s="14" t="s">
        <v>83</v>
      </c>
      <c r="K2273" s="14" t="s">
        <v>84</v>
      </c>
      <c r="L2273" s="14" t="s">
        <v>85</v>
      </c>
      <c r="M2273" s="23">
        <v>0.65</v>
      </c>
      <c r="N2273" s="16">
        <v>16</v>
      </c>
      <c r="O2273" s="16">
        <v>14</v>
      </c>
      <c r="P2273" s="16">
        <v>0</v>
      </c>
      <c r="Q2273" s="16">
        <v>36</v>
      </c>
      <c r="R2273" s="16">
        <v>0</v>
      </c>
      <c r="S2273" s="14" t="s">
        <v>86</v>
      </c>
      <c r="T2273" s="16">
        <v>2135</v>
      </c>
      <c r="U2273" s="16">
        <v>0</v>
      </c>
      <c r="V2273" s="18">
        <v>899702</v>
      </c>
      <c r="W2273" s="18">
        <v>48476</v>
      </c>
      <c r="X2273" s="18">
        <v>32356</v>
      </c>
      <c r="Y2273" s="18">
        <v>0</v>
      </c>
      <c r="Z2273" s="18">
        <v>0</v>
      </c>
      <c r="AA2273" s="18">
        <v>0</v>
      </c>
      <c r="AB2273" s="18">
        <v>0</v>
      </c>
      <c r="AC2273" s="23">
        <v>0</v>
      </c>
      <c r="AD2273" s="14" t="str">
        <f>IF(E2273=113,"Linn","Iowa ex-Linn")</f>
        <v>Iowa ex-Linn</v>
      </c>
      <c r="AE2273" s="23">
        <f>IFERROR(AB2273/W2273,"N/M")</f>
        <v>0.0</v>
      </c>
      <c r="AF2273" s="14" t="str">
        <f>B2273&amp;"|"&amp;TEXT(E2273,"000")&amp;"|"&amp;TEXT(M2273,"0.0000")</f>
        <v>2018|111|0.6500</v>
      </c>
      <c r="AG2273" s="22" t="str">
        <f>IF(AND(B2273&gt;=2015,B2273&lt;=2024,C2273=19,G2273=41,I2273=2,K2273="A",L2273="RBUP",M2273&gt;=0.5,M2273&lt;=0.85),"IN","OUT")</f>
        <v>IN</v>
      </c>
    </row>
    <row r="2274" spans="1:33">
      <c r="A2274" s="14" t="s">
        <v>188</v>
      </c>
      <c r="B2274" s="16">
        <v>2018</v>
      </c>
      <c r="C2274" s="16">
        <v>19</v>
      </c>
      <c r="D2274" s="14" t="s">
        <v>80</v>
      </c>
      <c r="E2274" s="16">
        <v>111</v>
      </c>
      <c r="F2274" s="14" t="s">
        <v>141</v>
      </c>
      <c r="G2274" s="16">
        <v>41</v>
      </c>
      <c r="H2274" s="14" t="s">
        <v>186</v>
      </c>
      <c r="I2274" s="16">
        <v>2</v>
      </c>
      <c r="J2274" s="14" t="s">
        <v>83</v>
      </c>
      <c r="K2274" s="14" t="s">
        <v>84</v>
      </c>
      <c r="L2274" s="14" t="s">
        <v>85</v>
      </c>
      <c r="M2274" s="23">
        <v>0.7</v>
      </c>
      <c r="N2274" s="16">
        <v>54</v>
      </c>
      <c r="O2274" s="16">
        <v>41</v>
      </c>
      <c r="P2274" s="16">
        <v>2</v>
      </c>
      <c r="Q2274" s="16">
        <v>72</v>
      </c>
      <c r="R2274" s="16">
        <v>2</v>
      </c>
      <c r="S2274" s="14" t="s">
        <v>86</v>
      </c>
      <c r="T2274" s="16">
        <v>4026</v>
      </c>
      <c r="U2274" s="16">
        <v>0</v>
      </c>
      <c r="V2274" s="18">
        <v>1875760</v>
      </c>
      <c r="W2274" s="18">
        <v>117194</v>
      </c>
      <c r="X2274" s="18">
        <v>79999</v>
      </c>
      <c r="Y2274" s="18">
        <v>0</v>
      </c>
      <c r="Z2274" s="18">
        <v>0</v>
      </c>
      <c r="AA2274" s="18">
        <v>0</v>
      </c>
      <c r="AB2274" s="18">
        <v>274</v>
      </c>
      <c r="AC2274" s="23">
        <v>0</v>
      </c>
      <c r="AD2274" s="14" t="str">
        <f>IF(E2274=113,"Linn","Iowa ex-Linn")</f>
        <v>Iowa ex-Linn</v>
      </c>
      <c r="AE2274" s="23">
        <f>IFERROR(AB2274/W2274,"N/M")</f>
        <v>0.002338003652064099</v>
      </c>
      <c r="AF2274" s="14" t="str">
        <f>B2274&amp;"|"&amp;TEXT(E2274,"000")&amp;"|"&amp;TEXT(M2274,"0.0000")</f>
        <v>2018|111|0.7000</v>
      </c>
      <c r="AG2274" s="22" t="str">
        <f>IF(AND(B2274&gt;=2015,B2274&lt;=2024,C2274=19,G2274=41,I2274=2,K2274="A",L2274="RBUP",M2274&gt;=0.5,M2274&lt;=0.85),"IN","OUT")</f>
        <v>IN</v>
      </c>
    </row>
    <row r="2275" spans="1:33">
      <c r="A2275" s="14" t="s">
        <v>188</v>
      </c>
      <c r="B2275" s="16">
        <v>2018</v>
      </c>
      <c r="C2275" s="16">
        <v>19</v>
      </c>
      <c r="D2275" s="14" t="s">
        <v>80</v>
      </c>
      <c r="E2275" s="16">
        <v>111</v>
      </c>
      <c r="F2275" s="14" t="s">
        <v>141</v>
      </c>
      <c r="G2275" s="16">
        <v>41</v>
      </c>
      <c r="H2275" s="14" t="s">
        <v>186</v>
      </c>
      <c r="I2275" s="16">
        <v>2</v>
      </c>
      <c r="J2275" s="14" t="s">
        <v>83</v>
      </c>
      <c r="K2275" s="14" t="s">
        <v>84</v>
      </c>
      <c r="L2275" s="14" t="s">
        <v>85</v>
      </c>
      <c r="M2275" s="23">
        <v>0.75</v>
      </c>
      <c r="N2275" s="16">
        <v>154</v>
      </c>
      <c r="O2275" s="16">
        <v>132</v>
      </c>
      <c r="P2275" s="16">
        <v>7</v>
      </c>
      <c r="Q2275" s="16">
        <v>214</v>
      </c>
      <c r="R2275" s="16">
        <v>11</v>
      </c>
      <c r="S2275" s="14" t="s">
        <v>86</v>
      </c>
      <c r="T2275" s="16">
        <v>16164</v>
      </c>
      <c r="U2275" s="16">
        <v>0</v>
      </c>
      <c r="V2275" s="18">
        <v>8191593</v>
      </c>
      <c r="W2275" s="18">
        <v>620876</v>
      </c>
      <c r="X2275" s="18">
        <v>419508</v>
      </c>
      <c r="Y2275" s="18">
        <v>0</v>
      </c>
      <c r="Z2275" s="18">
        <v>0</v>
      </c>
      <c r="AA2275" s="18">
        <v>0</v>
      </c>
      <c r="AB2275" s="18">
        <v>86939</v>
      </c>
      <c r="AC2275" s="23">
        <v>0.14</v>
      </c>
      <c r="AD2275" s="14" t="str">
        <f>IF(E2275=113,"Linn","Iowa ex-Linn")</f>
        <v>Iowa ex-Linn</v>
      </c>
      <c r="AE2275" s="23">
        <f>IFERROR(AB2275/W2275,"N/M")</f>
        <v>0.14002634986696216</v>
      </c>
      <c r="AF2275" s="14" t="str">
        <f>B2275&amp;"|"&amp;TEXT(E2275,"000")&amp;"|"&amp;TEXT(M2275,"0.0000")</f>
        <v>2018|111|0.7500</v>
      </c>
      <c r="AG2275" s="22" t="str">
        <f>IF(AND(B2275&gt;=2015,B2275&lt;=2024,C2275=19,G2275=41,I2275=2,K2275="A",L2275="RBUP",M2275&gt;=0.5,M2275&lt;=0.85),"IN","OUT")</f>
        <v>IN</v>
      </c>
    </row>
    <row r="2276" spans="1:33">
      <c r="A2276" s="14" t="s">
        <v>188</v>
      </c>
      <c r="B2276" s="16">
        <v>2018</v>
      </c>
      <c r="C2276" s="16">
        <v>19</v>
      </c>
      <c r="D2276" s="14" t="s">
        <v>80</v>
      </c>
      <c r="E2276" s="16">
        <v>111</v>
      </c>
      <c r="F2276" s="14" t="s">
        <v>141</v>
      </c>
      <c r="G2276" s="16">
        <v>41</v>
      </c>
      <c r="H2276" s="14" t="s">
        <v>186</v>
      </c>
      <c r="I2276" s="16">
        <v>2</v>
      </c>
      <c r="J2276" s="14" t="s">
        <v>83</v>
      </c>
      <c r="K2276" s="14" t="s">
        <v>84</v>
      </c>
      <c r="L2276" s="14" t="s">
        <v>85</v>
      </c>
      <c r="M2276" s="23">
        <v>0.8</v>
      </c>
      <c r="N2276" s="16">
        <v>217</v>
      </c>
      <c r="O2276" s="16">
        <v>186</v>
      </c>
      <c r="P2276" s="16">
        <v>22</v>
      </c>
      <c r="Q2276" s="16">
        <v>280</v>
      </c>
      <c r="R2276" s="16">
        <v>31</v>
      </c>
      <c r="S2276" s="14" t="s">
        <v>86</v>
      </c>
      <c r="T2276" s="16">
        <v>32267</v>
      </c>
      <c r="U2276" s="16">
        <v>0</v>
      </c>
      <c r="V2276" s="18">
        <v>17684477</v>
      </c>
      <c r="W2276" s="18">
        <v>1478377</v>
      </c>
      <c r="X2276" s="18">
        <v>927661</v>
      </c>
      <c r="Y2276" s="18">
        <v>255</v>
      </c>
      <c r="Z2276" s="18">
        <v>0</v>
      </c>
      <c r="AA2276" s="18">
        <v>0</v>
      </c>
      <c r="AB2276" s="18">
        <v>113662</v>
      </c>
      <c r="AC2276" s="23">
        <v>0.08</v>
      </c>
      <c r="AD2276" s="14" t="str">
        <f>IF(E2276=113,"Linn","Iowa ex-Linn")</f>
        <v>Iowa ex-Linn</v>
      </c>
      <c r="AE2276" s="23">
        <f>IFERROR(AB2276/W2276,"N/M")</f>
        <v>0.07688296016509998</v>
      </c>
      <c r="AF2276" s="14" t="str">
        <f>B2276&amp;"|"&amp;TEXT(E2276,"000")&amp;"|"&amp;TEXT(M2276,"0.0000")</f>
        <v>2018|111|0.8000</v>
      </c>
      <c r="AG2276" s="22" t="str">
        <f>IF(AND(B2276&gt;=2015,B2276&lt;=2024,C2276=19,G2276=41,I2276=2,K2276="A",L2276="RBUP",M2276&gt;=0.5,M2276&lt;=0.85),"IN","OUT")</f>
        <v>IN</v>
      </c>
    </row>
    <row r="2277" spans="1:33">
      <c r="A2277" s="14" t="s">
        <v>188</v>
      </c>
      <c r="B2277" s="16">
        <v>2018</v>
      </c>
      <c r="C2277" s="16">
        <v>19</v>
      </c>
      <c r="D2277" s="14" t="s">
        <v>80</v>
      </c>
      <c r="E2277" s="16">
        <v>111</v>
      </c>
      <c r="F2277" s="14" t="s">
        <v>141</v>
      </c>
      <c r="G2277" s="16">
        <v>41</v>
      </c>
      <c r="H2277" s="14" t="s">
        <v>186</v>
      </c>
      <c r="I2277" s="16">
        <v>2</v>
      </c>
      <c r="J2277" s="14" t="s">
        <v>83</v>
      </c>
      <c r="K2277" s="14" t="s">
        <v>84</v>
      </c>
      <c r="L2277" s="14" t="s">
        <v>85</v>
      </c>
      <c r="M2277" s="23">
        <v>0.85</v>
      </c>
      <c r="N2277" s="16">
        <v>46</v>
      </c>
      <c r="O2277" s="16">
        <v>38</v>
      </c>
      <c r="P2277" s="16">
        <v>9</v>
      </c>
      <c r="Q2277" s="16">
        <v>56</v>
      </c>
      <c r="R2277" s="16">
        <v>9</v>
      </c>
      <c r="S2277" s="14" t="s">
        <v>86</v>
      </c>
      <c r="T2277" s="16">
        <v>9947</v>
      </c>
      <c r="U2277" s="16">
        <v>0</v>
      </c>
      <c r="V2277" s="18">
        <v>5877151</v>
      </c>
      <c r="W2277" s="18">
        <v>544063</v>
      </c>
      <c r="X2277" s="18">
        <v>276563</v>
      </c>
      <c r="Y2277" s="18">
        <v>0</v>
      </c>
      <c r="Z2277" s="18">
        <v>0</v>
      </c>
      <c r="AA2277" s="18">
        <v>0</v>
      </c>
      <c r="AB2277" s="18">
        <v>57116</v>
      </c>
      <c r="AC2277" s="23">
        <v>0.1</v>
      </c>
      <c r="AD2277" s="14" t="str">
        <f>IF(E2277=113,"Linn","Iowa ex-Linn")</f>
        <v>Iowa ex-Linn</v>
      </c>
      <c r="AE2277" s="23">
        <f>IFERROR(AB2277/W2277,"N/M")</f>
        <v>0.10498048939185352</v>
      </c>
      <c r="AF2277" s="14" t="str">
        <f>B2277&amp;"|"&amp;TEXT(E2277,"000")&amp;"|"&amp;TEXT(M2277,"0.0000")</f>
        <v>2018|111|0.8500</v>
      </c>
      <c r="AG2277" s="22" t="str">
        <f>IF(AND(B2277&gt;=2015,B2277&lt;=2024,C2277=19,G2277=41,I2277=2,K2277="A",L2277="RBUP",M2277&gt;=0.5,M2277&lt;=0.85),"IN","OUT")</f>
        <v>IN</v>
      </c>
    </row>
    <row r="2278" spans="1:33">
      <c r="A2278" s="14" t="s">
        <v>188</v>
      </c>
      <c r="B2278" s="16">
        <v>2018</v>
      </c>
      <c r="C2278" s="16">
        <v>19</v>
      </c>
      <c r="D2278" s="14" t="s">
        <v>80</v>
      </c>
      <c r="E2278" s="16">
        <v>113</v>
      </c>
      <c r="F2278" s="14" t="s">
        <v>142</v>
      </c>
      <c r="G2278" s="16">
        <v>41</v>
      </c>
      <c r="H2278" s="14" t="s">
        <v>186</v>
      </c>
      <c r="I2278" s="16">
        <v>2</v>
      </c>
      <c r="J2278" s="14" t="s">
        <v>83</v>
      </c>
      <c r="K2278" s="14" t="s">
        <v>84</v>
      </c>
      <c r="L2278" s="14" t="s">
        <v>85</v>
      </c>
      <c r="M2278" s="23">
        <v>0.65</v>
      </c>
      <c r="N2278" s="16">
        <v>8</v>
      </c>
      <c r="O2278" s="16">
        <v>7</v>
      </c>
      <c r="P2278" s="16">
        <v>0</v>
      </c>
      <c r="Q2278" s="16">
        <v>10</v>
      </c>
      <c r="R2278" s="16">
        <v>0</v>
      </c>
      <c r="S2278" s="14" t="s">
        <v>86</v>
      </c>
      <c r="T2278" s="16">
        <v>484</v>
      </c>
      <c r="U2278" s="16">
        <v>0</v>
      </c>
      <c r="V2278" s="18">
        <v>231061</v>
      </c>
      <c r="W2278" s="18">
        <v>4269</v>
      </c>
      <c r="X2278" s="18">
        <v>2517</v>
      </c>
      <c r="Y2278" s="18">
        <v>0</v>
      </c>
      <c r="Z2278" s="18">
        <v>0</v>
      </c>
      <c r="AA2278" s="18">
        <v>0</v>
      </c>
      <c r="AB2278" s="18">
        <v>0</v>
      </c>
      <c r="AC2278" s="23">
        <v>0</v>
      </c>
      <c r="AD2278" s="14" t="str">
        <f>IF(E2278=113,"Linn","Iowa ex-Linn")</f>
        <v>Linn</v>
      </c>
      <c r="AE2278" s="23">
        <f>IFERROR(AB2278/W2278,"N/M")</f>
        <v>0.0</v>
      </c>
      <c r="AF2278" s="14" t="str">
        <f>B2278&amp;"|"&amp;TEXT(E2278,"000")&amp;"|"&amp;TEXT(M2278,"0.0000")</f>
        <v>2018|113|0.6500</v>
      </c>
      <c r="AG2278" s="22" t="str">
        <f>IF(AND(B2278&gt;=2015,B2278&lt;=2024,C2278=19,G2278=41,I2278=2,K2278="A",L2278="RBUP",M2278&gt;=0.5,M2278&lt;=0.85),"IN","OUT")</f>
        <v>IN</v>
      </c>
    </row>
    <row r="2279" spans="1:33">
      <c r="A2279" s="14" t="s">
        <v>188</v>
      </c>
      <c r="B2279" s="16">
        <v>2018</v>
      </c>
      <c r="C2279" s="16">
        <v>19</v>
      </c>
      <c r="D2279" s="14" t="s">
        <v>80</v>
      </c>
      <c r="E2279" s="16">
        <v>113</v>
      </c>
      <c r="F2279" s="14" t="s">
        <v>142</v>
      </c>
      <c r="G2279" s="16">
        <v>41</v>
      </c>
      <c r="H2279" s="14" t="s">
        <v>186</v>
      </c>
      <c r="I2279" s="16">
        <v>2</v>
      </c>
      <c r="J2279" s="14" t="s">
        <v>83</v>
      </c>
      <c r="K2279" s="14" t="s">
        <v>84</v>
      </c>
      <c r="L2279" s="14" t="s">
        <v>85</v>
      </c>
      <c r="M2279" s="23">
        <v>0.7</v>
      </c>
      <c r="N2279" s="16">
        <v>18</v>
      </c>
      <c r="O2279" s="16">
        <v>15</v>
      </c>
      <c r="P2279" s="16">
        <v>0</v>
      </c>
      <c r="Q2279" s="16">
        <v>19</v>
      </c>
      <c r="R2279" s="16">
        <v>0</v>
      </c>
      <c r="S2279" s="14" t="s">
        <v>86</v>
      </c>
      <c r="T2279" s="16">
        <v>1018</v>
      </c>
      <c r="U2279" s="16">
        <v>0</v>
      </c>
      <c r="V2279" s="18">
        <v>471734</v>
      </c>
      <c r="W2279" s="18">
        <v>9990</v>
      </c>
      <c r="X2279" s="18">
        <v>6124</v>
      </c>
      <c r="Y2279" s="18">
        <v>0</v>
      </c>
      <c r="Z2279" s="18">
        <v>0</v>
      </c>
      <c r="AA2279" s="18">
        <v>0</v>
      </c>
      <c r="AB2279" s="18">
        <v>0</v>
      </c>
      <c r="AC2279" s="23">
        <v>0</v>
      </c>
      <c r="AD2279" s="14" t="str">
        <f>IF(E2279=113,"Linn","Iowa ex-Linn")</f>
        <v>Linn</v>
      </c>
      <c r="AE2279" s="23">
        <f>IFERROR(AB2279/W2279,"N/M")</f>
        <v>0.0</v>
      </c>
      <c r="AF2279" s="14" t="str">
        <f>B2279&amp;"|"&amp;TEXT(E2279,"000")&amp;"|"&amp;TEXT(M2279,"0.0000")</f>
        <v>2018|113|0.7000</v>
      </c>
      <c r="AG2279" s="22" t="str">
        <f>IF(AND(B2279&gt;=2015,B2279&lt;=2024,C2279=19,G2279=41,I2279=2,K2279="A",L2279="RBUP",M2279&gt;=0.5,M2279&lt;=0.85),"IN","OUT")</f>
        <v>IN</v>
      </c>
    </row>
    <row r="2280" spans="1:33">
      <c r="A2280" s="14" t="s">
        <v>188</v>
      </c>
      <c r="B2280" s="16">
        <v>2018</v>
      </c>
      <c r="C2280" s="16">
        <v>19</v>
      </c>
      <c r="D2280" s="14" t="s">
        <v>80</v>
      </c>
      <c r="E2280" s="16">
        <v>113</v>
      </c>
      <c r="F2280" s="14" t="s">
        <v>142</v>
      </c>
      <c r="G2280" s="16">
        <v>41</v>
      </c>
      <c r="H2280" s="14" t="s">
        <v>186</v>
      </c>
      <c r="I2280" s="16">
        <v>2</v>
      </c>
      <c r="J2280" s="14" t="s">
        <v>83</v>
      </c>
      <c r="K2280" s="14" t="s">
        <v>84</v>
      </c>
      <c r="L2280" s="14" t="s">
        <v>85</v>
      </c>
      <c r="M2280" s="23">
        <v>0.75</v>
      </c>
      <c r="N2280" s="16">
        <v>107</v>
      </c>
      <c r="O2280" s="16">
        <v>82</v>
      </c>
      <c r="P2280" s="16">
        <v>0</v>
      </c>
      <c r="Q2280" s="16">
        <v>113</v>
      </c>
      <c r="R2280" s="16">
        <v>0</v>
      </c>
      <c r="S2280" s="14" t="s">
        <v>86</v>
      </c>
      <c r="T2280" s="16">
        <v>8219</v>
      </c>
      <c r="U2280" s="16">
        <v>0</v>
      </c>
      <c r="V2280" s="18">
        <v>4516087</v>
      </c>
      <c r="W2280" s="18">
        <v>114359</v>
      </c>
      <c r="X2280" s="18">
        <v>72790</v>
      </c>
      <c r="Y2280" s="18">
        <v>0</v>
      </c>
      <c r="Z2280" s="18">
        <v>0</v>
      </c>
      <c r="AA2280" s="18">
        <v>0</v>
      </c>
      <c r="AB2280" s="18">
        <v>0</v>
      </c>
      <c r="AC2280" s="23">
        <v>0</v>
      </c>
      <c r="AD2280" s="14" t="str">
        <f>IF(E2280=113,"Linn","Iowa ex-Linn")</f>
        <v>Linn</v>
      </c>
      <c r="AE2280" s="23">
        <f>IFERROR(AB2280/W2280,"N/M")</f>
        <v>0.0</v>
      </c>
      <c r="AF2280" s="14" t="str">
        <f>B2280&amp;"|"&amp;TEXT(E2280,"000")&amp;"|"&amp;TEXT(M2280,"0.0000")</f>
        <v>2018|113|0.7500</v>
      </c>
      <c r="AG2280" s="22" t="str">
        <f>IF(AND(B2280&gt;=2015,B2280&lt;=2024,C2280=19,G2280=41,I2280=2,K2280="A",L2280="RBUP",M2280&gt;=0.5,M2280&lt;=0.85),"IN","OUT")</f>
        <v>IN</v>
      </c>
    </row>
    <row r="2281" spans="1:33">
      <c r="A2281" s="14" t="s">
        <v>188</v>
      </c>
      <c r="B2281" s="16">
        <v>2018</v>
      </c>
      <c r="C2281" s="16">
        <v>19</v>
      </c>
      <c r="D2281" s="14" t="s">
        <v>80</v>
      </c>
      <c r="E2281" s="16">
        <v>113</v>
      </c>
      <c r="F2281" s="14" t="s">
        <v>142</v>
      </c>
      <c r="G2281" s="16">
        <v>41</v>
      </c>
      <c r="H2281" s="14" t="s">
        <v>186</v>
      </c>
      <c r="I2281" s="16">
        <v>2</v>
      </c>
      <c r="J2281" s="14" t="s">
        <v>83</v>
      </c>
      <c r="K2281" s="14" t="s">
        <v>84</v>
      </c>
      <c r="L2281" s="14" t="s">
        <v>85</v>
      </c>
      <c r="M2281" s="23">
        <v>0.8</v>
      </c>
      <c r="N2281" s="16">
        <v>349</v>
      </c>
      <c r="O2281" s="16">
        <v>289</v>
      </c>
      <c r="P2281" s="16">
        <v>5</v>
      </c>
      <c r="Q2281" s="16">
        <v>476</v>
      </c>
      <c r="R2281" s="16">
        <v>6</v>
      </c>
      <c r="S2281" s="14" t="s">
        <v>86</v>
      </c>
      <c r="T2281" s="16">
        <v>54060</v>
      </c>
      <c r="U2281" s="16">
        <v>0</v>
      </c>
      <c r="V2281" s="18">
        <v>33002298</v>
      </c>
      <c r="W2281" s="18">
        <v>1180357</v>
      </c>
      <c r="X2281" s="18">
        <v>689264</v>
      </c>
      <c r="Y2281" s="18">
        <v>2817</v>
      </c>
      <c r="Z2281" s="18">
        <v>0</v>
      </c>
      <c r="AA2281" s="18">
        <v>0</v>
      </c>
      <c r="AB2281" s="18">
        <v>31706</v>
      </c>
      <c r="AC2281" s="23">
        <v>0.03</v>
      </c>
      <c r="AD2281" s="14" t="str">
        <f>IF(E2281=113,"Linn","Iowa ex-Linn")</f>
        <v>Linn</v>
      </c>
      <c r="AE2281" s="23">
        <f>IFERROR(AB2281/W2281,"N/M")</f>
        <v>0.02686136482437093</v>
      </c>
      <c r="AF2281" s="14" t="str">
        <f>B2281&amp;"|"&amp;TEXT(E2281,"000")&amp;"|"&amp;TEXT(M2281,"0.0000")</f>
        <v>2018|113|0.8000</v>
      </c>
      <c r="AG2281" s="22" t="str">
        <f>IF(AND(B2281&gt;=2015,B2281&lt;=2024,C2281=19,G2281=41,I2281=2,K2281="A",L2281="RBUP",M2281&gt;=0.5,M2281&lt;=0.85),"IN","OUT")</f>
        <v>IN</v>
      </c>
    </row>
    <row r="2282" spans="1:33">
      <c r="A2282" s="14" t="s">
        <v>188</v>
      </c>
      <c r="B2282" s="16">
        <v>2018</v>
      </c>
      <c r="C2282" s="16">
        <v>19</v>
      </c>
      <c r="D2282" s="14" t="s">
        <v>80</v>
      </c>
      <c r="E2282" s="16">
        <v>113</v>
      </c>
      <c r="F2282" s="14" t="s">
        <v>142</v>
      </c>
      <c r="G2282" s="16">
        <v>41</v>
      </c>
      <c r="H2282" s="14" t="s">
        <v>186</v>
      </c>
      <c r="I2282" s="16">
        <v>2</v>
      </c>
      <c r="J2282" s="14" t="s">
        <v>83</v>
      </c>
      <c r="K2282" s="14" t="s">
        <v>84</v>
      </c>
      <c r="L2282" s="14" t="s">
        <v>85</v>
      </c>
      <c r="M2282" s="23">
        <v>0.85</v>
      </c>
      <c r="N2282" s="16">
        <v>405</v>
      </c>
      <c r="O2282" s="16">
        <v>331</v>
      </c>
      <c r="P2282" s="16">
        <v>11</v>
      </c>
      <c r="Q2282" s="16">
        <v>503</v>
      </c>
      <c r="R2282" s="16">
        <v>12</v>
      </c>
      <c r="S2282" s="14" t="s">
        <v>86</v>
      </c>
      <c r="T2282" s="16">
        <v>73200</v>
      </c>
      <c r="U2282" s="16">
        <v>0</v>
      </c>
      <c r="V2282" s="18">
        <v>48319778</v>
      </c>
      <c r="W2282" s="18">
        <v>2133536</v>
      </c>
      <c r="X2282" s="18">
        <v>1024577</v>
      </c>
      <c r="Y2282" s="18">
        <v>5202</v>
      </c>
      <c r="Z2282" s="18">
        <v>0</v>
      </c>
      <c r="AA2282" s="18">
        <v>0</v>
      </c>
      <c r="AB2282" s="18">
        <v>105921</v>
      </c>
      <c r="AC2282" s="23">
        <v>0.05</v>
      </c>
      <c r="AD2282" s="14" t="str">
        <f>IF(E2282=113,"Linn","Iowa ex-Linn")</f>
        <v>Linn</v>
      </c>
      <c r="AE2282" s="23">
        <f>IFERROR(AB2282/W2282,"N/M")</f>
        <v>0.04964575240352167</v>
      </c>
      <c r="AF2282" s="14" t="str">
        <f>B2282&amp;"|"&amp;TEXT(E2282,"000")&amp;"|"&amp;TEXT(M2282,"0.0000")</f>
        <v>2018|113|0.8500</v>
      </c>
      <c r="AG2282" s="22" t="str">
        <f>IF(AND(B2282&gt;=2015,B2282&lt;=2024,C2282=19,G2282=41,I2282=2,K2282="A",L2282="RBUP",M2282&gt;=0.5,M2282&lt;=0.85),"IN","OUT")</f>
        <v>IN</v>
      </c>
    </row>
    <row r="2283" spans="1:33">
      <c r="A2283" s="14" t="s">
        <v>188</v>
      </c>
      <c r="B2283" s="16">
        <v>2018</v>
      </c>
      <c r="C2283" s="16">
        <v>19</v>
      </c>
      <c r="D2283" s="14" t="s">
        <v>80</v>
      </c>
      <c r="E2283" s="16">
        <v>115</v>
      </c>
      <c r="F2283" s="14" t="s">
        <v>143</v>
      </c>
      <c r="G2283" s="16">
        <v>41</v>
      </c>
      <c r="H2283" s="14" t="s">
        <v>186</v>
      </c>
      <c r="I2283" s="16">
        <v>2</v>
      </c>
      <c r="J2283" s="14" t="s">
        <v>83</v>
      </c>
      <c r="K2283" s="14" t="s">
        <v>84</v>
      </c>
      <c r="L2283" s="14" t="s">
        <v>85</v>
      </c>
      <c r="M2283" s="23">
        <v>0.5</v>
      </c>
      <c r="N2283" s="16">
        <v>3</v>
      </c>
      <c r="O2283" s="16">
        <v>3</v>
      </c>
      <c r="P2283" s="16">
        <v>0</v>
      </c>
      <c r="Q2283" s="16">
        <v>4</v>
      </c>
      <c r="R2283" s="16">
        <v>0</v>
      </c>
      <c r="S2283" s="14" t="s">
        <v>86</v>
      </c>
      <c r="T2283" s="16">
        <v>237</v>
      </c>
      <c r="U2283" s="16">
        <v>0</v>
      </c>
      <c r="V2283" s="18">
        <v>88281</v>
      </c>
      <c r="W2283" s="18">
        <v>1827</v>
      </c>
      <c r="X2283" s="18">
        <v>1224</v>
      </c>
      <c r="Y2283" s="18">
        <v>0</v>
      </c>
      <c r="Z2283" s="18">
        <v>0</v>
      </c>
      <c r="AA2283" s="18">
        <v>0</v>
      </c>
      <c r="AB2283" s="18">
        <v>0</v>
      </c>
      <c r="AC2283" s="23">
        <v>0</v>
      </c>
      <c r="AD2283" s="14" t="str">
        <f>IF(E2283=113,"Linn","Iowa ex-Linn")</f>
        <v>Iowa ex-Linn</v>
      </c>
      <c r="AE2283" s="23">
        <f>IFERROR(AB2283/W2283,"N/M")</f>
        <v>0.0</v>
      </c>
      <c r="AF2283" s="14" t="str">
        <f>B2283&amp;"|"&amp;TEXT(E2283,"000")&amp;"|"&amp;TEXT(M2283,"0.0000")</f>
        <v>2018|115|0.5000</v>
      </c>
      <c r="AG2283" s="22" t="str">
        <f>IF(AND(B2283&gt;=2015,B2283&lt;=2024,C2283=19,G2283=41,I2283=2,K2283="A",L2283="RBUP",M2283&gt;=0.5,M2283&lt;=0.85),"IN","OUT")</f>
        <v>IN</v>
      </c>
    </row>
    <row r="2284" spans="1:33">
      <c r="A2284" s="14" t="s">
        <v>188</v>
      </c>
      <c r="B2284" s="16">
        <v>2018</v>
      </c>
      <c r="C2284" s="16">
        <v>19</v>
      </c>
      <c r="D2284" s="14" t="s">
        <v>80</v>
      </c>
      <c r="E2284" s="16">
        <v>115</v>
      </c>
      <c r="F2284" s="14" t="s">
        <v>143</v>
      </c>
      <c r="G2284" s="16">
        <v>41</v>
      </c>
      <c r="H2284" s="14" t="s">
        <v>186</v>
      </c>
      <c r="I2284" s="16">
        <v>2</v>
      </c>
      <c r="J2284" s="14" t="s">
        <v>83</v>
      </c>
      <c r="K2284" s="14" t="s">
        <v>84</v>
      </c>
      <c r="L2284" s="14" t="s">
        <v>85</v>
      </c>
      <c r="M2284" s="23">
        <v>0.55</v>
      </c>
      <c r="N2284" s="16">
        <v>0</v>
      </c>
      <c r="O2284" s="16">
        <v>0</v>
      </c>
      <c r="P2284" s="16">
        <v>0</v>
      </c>
      <c r="Q2284" s="16">
        <v>0</v>
      </c>
      <c r="R2284" s="16">
        <v>0</v>
      </c>
      <c r="S2284" s="14" t="s">
        <v>86</v>
      </c>
      <c r="T2284" s="16">
        <v>88</v>
      </c>
      <c r="U2284" s="16">
        <v>0</v>
      </c>
      <c r="V2284" s="18">
        <v>32163</v>
      </c>
      <c r="W2284" s="18">
        <v>553</v>
      </c>
      <c r="X2284" s="18">
        <v>442</v>
      </c>
      <c r="Y2284" s="18">
        <v>0</v>
      </c>
      <c r="Z2284" s="18">
        <v>0</v>
      </c>
      <c r="AA2284" s="18">
        <v>0</v>
      </c>
      <c r="AB2284" s="18">
        <v>0</v>
      </c>
      <c r="AC2284" s="23">
        <v>0</v>
      </c>
      <c r="AD2284" s="14" t="str">
        <f>IF(E2284=113,"Linn","Iowa ex-Linn")</f>
        <v>Iowa ex-Linn</v>
      </c>
      <c r="AE2284" s="23">
        <f>IFERROR(AB2284/W2284,"N/M")</f>
        <v>0.0</v>
      </c>
      <c r="AF2284" s="14" t="str">
        <f>B2284&amp;"|"&amp;TEXT(E2284,"000")&amp;"|"&amp;TEXT(M2284,"0.0000")</f>
        <v>2018|115|0.5500</v>
      </c>
      <c r="AG2284" s="22" t="str">
        <f>IF(AND(B2284&gt;=2015,B2284&lt;=2024,C2284=19,G2284=41,I2284=2,K2284="A",L2284="RBUP",M2284&gt;=0.5,M2284&lt;=0.85),"IN","OUT")</f>
        <v>IN</v>
      </c>
    </row>
    <row r="2285" spans="1:33">
      <c r="A2285" s="14" t="s">
        <v>188</v>
      </c>
      <c r="B2285" s="16">
        <v>2018</v>
      </c>
      <c r="C2285" s="16">
        <v>19</v>
      </c>
      <c r="D2285" s="14" t="s">
        <v>80</v>
      </c>
      <c r="E2285" s="16">
        <v>115</v>
      </c>
      <c r="F2285" s="14" t="s">
        <v>143</v>
      </c>
      <c r="G2285" s="16">
        <v>41</v>
      </c>
      <c r="H2285" s="14" t="s">
        <v>186</v>
      </c>
      <c r="I2285" s="16">
        <v>2</v>
      </c>
      <c r="J2285" s="14" t="s">
        <v>83</v>
      </c>
      <c r="K2285" s="14" t="s">
        <v>84</v>
      </c>
      <c r="L2285" s="14" t="s">
        <v>85</v>
      </c>
      <c r="M2285" s="23">
        <v>0.6</v>
      </c>
      <c r="N2285" s="16">
        <v>2</v>
      </c>
      <c r="O2285" s="16">
        <v>2</v>
      </c>
      <c r="P2285" s="16">
        <v>0</v>
      </c>
      <c r="Q2285" s="16">
        <v>3</v>
      </c>
      <c r="R2285" s="16">
        <v>1</v>
      </c>
      <c r="S2285" s="14" t="s">
        <v>86</v>
      </c>
      <c r="T2285" s="16">
        <v>358</v>
      </c>
      <c r="U2285" s="16">
        <v>0</v>
      </c>
      <c r="V2285" s="18">
        <v>133879</v>
      </c>
      <c r="W2285" s="18">
        <v>10042</v>
      </c>
      <c r="X2285" s="18">
        <v>6578</v>
      </c>
      <c r="Y2285" s="18">
        <v>0</v>
      </c>
      <c r="Z2285" s="18">
        <v>0</v>
      </c>
      <c r="AA2285" s="18">
        <v>0</v>
      </c>
      <c r="AB2285" s="18">
        <v>26930</v>
      </c>
      <c r="AC2285" s="23">
        <v>2.68</v>
      </c>
      <c r="AD2285" s="14" t="str">
        <f>IF(E2285=113,"Linn","Iowa ex-Linn")</f>
        <v>Iowa ex-Linn</v>
      </c>
      <c r="AE2285" s="23">
        <f>IFERROR(AB2285/W2285,"N/M")</f>
        <v>2.681736705835491</v>
      </c>
      <c r="AF2285" s="14" t="str">
        <f>B2285&amp;"|"&amp;TEXT(E2285,"000")&amp;"|"&amp;TEXT(M2285,"0.0000")</f>
        <v>2018|115|0.6000</v>
      </c>
      <c r="AG2285" s="22" t="str">
        <f>IF(AND(B2285&gt;=2015,B2285&lt;=2024,C2285=19,G2285=41,I2285=2,K2285="A",L2285="RBUP",M2285&gt;=0.5,M2285&lt;=0.85),"IN","OUT")</f>
        <v>IN</v>
      </c>
    </row>
    <row r="2286" spans="1:33">
      <c r="A2286" s="14" t="s">
        <v>188</v>
      </c>
      <c r="B2286" s="16">
        <v>2018</v>
      </c>
      <c r="C2286" s="16">
        <v>19</v>
      </c>
      <c r="D2286" s="14" t="s">
        <v>80</v>
      </c>
      <c r="E2286" s="16">
        <v>115</v>
      </c>
      <c r="F2286" s="14" t="s">
        <v>143</v>
      </c>
      <c r="G2286" s="16">
        <v>41</v>
      </c>
      <c r="H2286" s="14" t="s">
        <v>186</v>
      </c>
      <c r="I2286" s="16">
        <v>2</v>
      </c>
      <c r="J2286" s="14" t="s">
        <v>83</v>
      </c>
      <c r="K2286" s="14" t="s">
        <v>84</v>
      </c>
      <c r="L2286" s="14" t="s">
        <v>85</v>
      </c>
      <c r="M2286" s="23">
        <v>0.65</v>
      </c>
      <c r="N2286" s="16">
        <v>3</v>
      </c>
      <c r="O2286" s="16">
        <v>1</v>
      </c>
      <c r="P2286" s="16">
        <v>0</v>
      </c>
      <c r="Q2286" s="16">
        <v>1</v>
      </c>
      <c r="R2286" s="16">
        <v>0</v>
      </c>
      <c r="S2286" s="14" t="s">
        <v>86</v>
      </c>
      <c r="T2286" s="16">
        <v>146</v>
      </c>
      <c r="U2286" s="16">
        <v>0</v>
      </c>
      <c r="V2286" s="18">
        <v>74452</v>
      </c>
      <c r="W2286" s="18">
        <v>2408</v>
      </c>
      <c r="X2286" s="18">
        <v>1739</v>
      </c>
      <c r="Y2286" s="18">
        <v>0</v>
      </c>
      <c r="Z2286" s="18">
        <v>0</v>
      </c>
      <c r="AA2286" s="18">
        <v>0</v>
      </c>
      <c r="AB2286" s="18">
        <v>0</v>
      </c>
      <c r="AC2286" s="23">
        <v>0</v>
      </c>
      <c r="AD2286" s="14" t="str">
        <f>IF(E2286=113,"Linn","Iowa ex-Linn")</f>
        <v>Iowa ex-Linn</v>
      </c>
      <c r="AE2286" s="23">
        <f>IFERROR(AB2286/W2286,"N/M")</f>
        <v>0.0</v>
      </c>
      <c r="AF2286" s="14" t="str">
        <f>B2286&amp;"|"&amp;TEXT(E2286,"000")&amp;"|"&amp;TEXT(M2286,"0.0000")</f>
        <v>2018|115|0.6500</v>
      </c>
      <c r="AG2286" s="22" t="str">
        <f>IF(AND(B2286&gt;=2015,B2286&lt;=2024,C2286=19,G2286=41,I2286=2,K2286="A",L2286="RBUP",M2286&gt;=0.5,M2286&lt;=0.85),"IN","OUT")</f>
        <v>IN</v>
      </c>
    </row>
    <row r="2287" spans="1:33">
      <c r="A2287" s="14" t="s">
        <v>188</v>
      </c>
      <c r="B2287" s="16">
        <v>2018</v>
      </c>
      <c r="C2287" s="16">
        <v>19</v>
      </c>
      <c r="D2287" s="14" t="s">
        <v>80</v>
      </c>
      <c r="E2287" s="16">
        <v>115</v>
      </c>
      <c r="F2287" s="14" t="s">
        <v>143</v>
      </c>
      <c r="G2287" s="16">
        <v>41</v>
      </c>
      <c r="H2287" s="14" t="s">
        <v>186</v>
      </c>
      <c r="I2287" s="16">
        <v>2</v>
      </c>
      <c r="J2287" s="14" t="s">
        <v>83</v>
      </c>
      <c r="K2287" s="14" t="s">
        <v>84</v>
      </c>
      <c r="L2287" s="14" t="s">
        <v>85</v>
      </c>
      <c r="M2287" s="23">
        <v>0.7</v>
      </c>
      <c r="N2287" s="16">
        <v>43</v>
      </c>
      <c r="O2287" s="16">
        <v>34</v>
      </c>
      <c r="P2287" s="16">
        <v>3</v>
      </c>
      <c r="Q2287" s="16">
        <v>54</v>
      </c>
      <c r="R2287" s="16">
        <v>3</v>
      </c>
      <c r="S2287" s="14" t="s">
        <v>86</v>
      </c>
      <c r="T2287" s="16">
        <v>5723</v>
      </c>
      <c r="U2287" s="16">
        <v>0</v>
      </c>
      <c r="V2287" s="18">
        <v>2952936</v>
      </c>
      <c r="W2287" s="18">
        <v>137039</v>
      </c>
      <c r="X2287" s="18">
        <v>97911</v>
      </c>
      <c r="Y2287" s="18">
        <v>4219</v>
      </c>
      <c r="Z2287" s="18">
        <v>0</v>
      </c>
      <c r="AA2287" s="18">
        <v>0</v>
      </c>
      <c r="AB2287" s="18">
        <v>1918</v>
      </c>
      <c r="AC2287" s="23">
        <v>0.01</v>
      </c>
      <c r="AD2287" s="14" t="str">
        <f>IF(E2287=113,"Linn","Iowa ex-Linn")</f>
        <v>Iowa ex-Linn</v>
      </c>
      <c r="AE2287" s="23">
        <f>IFERROR(AB2287/W2287,"N/M")</f>
        <v>0.013996015732747611</v>
      </c>
      <c r="AF2287" s="14" t="str">
        <f>B2287&amp;"|"&amp;TEXT(E2287,"000")&amp;"|"&amp;TEXT(M2287,"0.0000")</f>
        <v>2018|115|0.7000</v>
      </c>
      <c r="AG2287" s="22" t="str">
        <f>IF(AND(B2287&gt;=2015,B2287&lt;=2024,C2287=19,G2287=41,I2287=2,K2287="A",L2287="RBUP",M2287&gt;=0.5,M2287&lt;=0.85),"IN","OUT")</f>
        <v>IN</v>
      </c>
    </row>
    <row r="2288" spans="1:33">
      <c r="A2288" s="14" t="s">
        <v>188</v>
      </c>
      <c r="B2288" s="16">
        <v>2018</v>
      </c>
      <c r="C2288" s="16">
        <v>19</v>
      </c>
      <c r="D2288" s="14" t="s">
        <v>80</v>
      </c>
      <c r="E2288" s="16">
        <v>115</v>
      </c>
      <c r="F2288" s="14" t="s">
        <v>143</v>
      </c>
      <c r="G2288" s="16">
        <v>41</v>
      </c>
      <c r="H2288" s="14" t="s">
        <v>186</v>
      </c>
      <c r="I2288" s="16">
        <v>2</v>
      </c>
      <c r="J2288" s="14" t="s">
        <v>83</v>
      </c>
      <c r="K2288" s="14" t="s">
        <v>84</v>
      </c>
      <c r="L2288" s="14" t="s">
        <v>85</v>
      </c>
      <c r="M2288" s="23">
        <v>0.75</v>
      </c>
      <c r="N2288" s="16">
        <v>121</v>
      </c>
      <c r="O2288" s="16">
        <v>98</v>
      </c>
      <c r="P2288" s="16">
        <v>12</v>
      </c>
      <c r="Q2288" s="16">
        <v>174</v>
      </c>
      <c r="R2288" s="16">
        <v>14</v>
      </c>
      <c r="S2288" s="14" t="s">
        <v>86</v>
      </c>
      <c r="T2288" s="16">
        <v>16888</v>
      </c>
      <c r="U2288" s="16">
        <v>0</v>
      </c>
      <c r="V2288" s="18">
        <v>9413069</v>
      </c>
      <c r="W2288" s="18">
        <v>594166</v>
      </c>
      <c r="X2288" s="18">
        <v>392184</v>
      </c>
      <c r="Y2288" s="18">
        <v>120</v>
      </c>
      <c r="Z2288" s="18">
        <v>0</v>
      </c>
      <c r="AA2288" s="18">
        <v>0</v>
      </c>
      <c r="AB2288" s="18">
        <v>39335</v>
      </c>
      <c r="AC2288" s="23">
        <v>0.07000000000000001</v>
      </c>
      <c r="AD2288" s="14" t="str">
        <f>IF(E2288=113,"Linn","Iowa ex-Linn")</f>
        <v>Iowa ex-Linn</v>
      </c>
      <c r="AE2288" s="23">
        <f>IFERROR(AB2288/W2288,"N/M")</f>
        <v>0.06620203781434818</v>
      </c>
      <c r="AF2288" s="14" t="str">
        <f>B2288&amp;"|"&amp;TEXT(E2288,"000")&amp;"|"&amp;TEXT(M2288,"0.0000")</f>
        <v>2018|115|0.7500</v>
      </c>
      <c r="AG2288" s="22" t="str">
        <f>IF(AND(B2288&gt;=2015,B2288&lt;=2024,C2288=19,G2288=41,I2288=2,K2288="A",L2288="RBUP",M2288&gt;=0.5,M2288&lt;=0.85),"IN","OUT")</f>
        <v>IN</v>
      </c>
    </row>
    <row r="2289" spans="1:33">
      <c r="A2289" s="14" t="s">
        <v>188</v>
      </c>
      <c r="B2289" s="16">
        <v>2018</v>
      </c>
      <c r="C2289" s="16">
        <v>19</v>
      </c>
      <c r="D2289" s="14" t="s">
        <v>80</v>
      </c>
      <c r="E2289" s="16">
        <v>115</v>
      </c>
      <c r="F2289" s="14" t="s">
        <v>143</v>
      </c>
      <c r="G2289" s="16">
        <v>41</v>
      </c>
      <c r="H2289" s="14" t="s">
        <v>186</v>
      </c>
      <c r="I2289" s="16">
        <v>2</v>
      </c>
      <c r="J2289" s="14" t="s">
        <v>83</v>
      </c>
      <c r="K2289" s="14" t="s">
        <v>84</v>
      </c>
      <c r="L2289" s="14" t="s">
        <v>85</v>
      </c>
      <c r="M2289" s="23">
        <v>0.8</v>
      </c>
      <c r="N2289" s="16">
        <v>231</v>
      </c>
      <c r="O2289" s="16">
        <v>173</v>
      </c>
      <c r="P2289" s="16">
        <v>18</v>
      </c>
      <c r="Q2289" s="16">
        <v>248</v>
      </c>
      <c r="R2289" s="16">
        <v>27</v>
      </c>
      <c r="S2289" s="14" t="s">
        <v>86</v>
      </c>
      <c r="T2289" s="16">
        <v>30112</v>
      </c>
      <c r="U2289" s="16">
        <v>0</v>
      </c>
      <c r="V2289" s="18">
        <v>17890207</v>
      </c>
      <c r="W2289" s="18">
        <v>1349838</v>
      </c>
      <c r="X2289" s="18">
        <v>832449</v>
      </c>
      <c r="Y2289" s="18">
        <v>0</v>
      </c>
      <c r="Z2289" s="18">
        <v>0</v>
      </c>
      <c r="AA2289" s="18">
        <v>0</v>
      </c>
      <c r="AB2289" s="18">
        <v>87323</v>
      </c>
      <c r="AC2289" s="23">
        <v>0.06</v>
      </c>
      <c r="AD2289" s="14" t="str">
        <f>IF(E2289=113,"Linn","Iowa ex-Linn")</f>
        <v>Iowa ex-Linn</v>
      </c>
      <c r="AE2289" s="23">
        <f>IFERROR(AB2289/W2289,"N/M")</f>
        <v>0.06469146667970527</v>
      </c>
      <c r="AF2289" s="14" t="str">
        <f>B2289&amp;"|"&amp;TEXT(E2289,"000")&amp;"|"&amp;TEXT(M2289,"0.0000")</f>
        <v>2018|115|0.8000</v>
      </c>
      <c r="AG2289" s="22" t="str">
        <f>IF(AND(B2289&gt;=2015,B2289&lt;=2024,C2289=19,G2289=41,I2289=2,K2289="A",L2289="RBUP",M2289&gt;=0.5,M2289&lt;=0.85),"IN","OUT")</f>
        <v>IN</v>
      </c>
    </row>
    <row r="2290" spans="1:33">
      <c r="A2290" s="14" t="s">
        <v>188</v>
      </c>
      <c r="B2290" s="16">
        <v>2018</v>
      </c>
      <c r="C2290" s="16">
        <v>19</v>
      </c>
      <c r="D2290" s="14" t="s">
        <v>80</v>
      </c>
      <c r="E2290" s="16">
        <v>115</v>
      </c>
      <c r="F2290" s="14" t="s">
        <v>143</v>
      </c>
      <c r="G2290" s="16">
        <v>41</v>
      </c>
      <c r="H2290" s="14" t="s">
        <v>186</v>
      </c>
      <c r="I2290" s="16">
        <v>2</v>
      </c>
      <c r="J2290" s="14" t="s">
        <v>83</v>
      </c>
      <c r="K2290" s="14" t="s">
        <v>84</v>
      </c>
      <c r="L2290" s="14" t="s">
        <v>85</v>
      </c>
      <c r="M2290" s="23">
        <v>0.85</v>
      </c>
      <c r="N2290" s="16">
        <v>95</v>
      </c>
      <c r="O2290" s="16">
        <v>69</v>
      </c>
      <c r="P2290" s="16">
        <v>17</v>
      </c>
      <c r="Q2290" s="16">
        <v>109</v>
      </c>
      <c r="R2290" s="16">
        <v>23</v>
      </c>
      <c r="S2290" s="14" t="s">
        <v>86</v>
      </c>
      <c r="T2290" s="16">
        <v>14913</v>
      </c>
      <c r="U2290" s="16">
        <v>0</v>
      </c>
      <c r="V2290" s="18">
        <v>9585252</v>
      </c>
      <c r="W2290" s="18">
        <v>882522</v>
      </c>
      <c r="X2290" s="18">
        <v>415807</v>
      </c>
      <c r="Y2290" s="18">
        <v>4601</v>
      </c>
      <c r="Z2290" s="18">
        <v>0</v>
      </c>
      <c r="AA2290" s="18">
        <v>0</v>
      </c>
      <c r="AB2290" s="18">
        <v>182200</v>
      </c>
      <c r="AC2290" s="23">
        <v>0.21</v>
      </c>
      <c r="AD2290" s="14" t="str">
        <f>IF(E2290=113,"Linn","Iowa ex-Linn")</f>
        <v>Iowa ex-Linn</v>
      </c>
      <c r="AE2290" s="23">
        <f>IFERROR(AB2290/W2290,"N/M")</f>
        <v>0.20645377678970042</v>
      </c>
      <c r="AF2290" s="14" t="str">
        <f>B2290&amp;"|"&amp;TEXT(E2290,"000")&amp;"|"&amp;TEXT(M2290,"0.0000")</f>
        <v>2018|115|0.8500</v>
      </c>
      <c r="AG2290" s="22" t="str">
        <f>IF(AND(B2290&gt;=2015,B2290&lt;=2024,C2290=19,G2290=41,I2290=2,K2290="A",L2290="RBUP",M2290&gt;=0.5,M2290&lt;=0.85),"IN","OUT")</f>
        <v>IN</v>
      </c>
    </row>
    <row r="2291" spans="1:33">
      <c r="A2291" s="14" t="s">
        <v>188</v>
      </c>
      <c r="B2291" s="16">
        <v>2018</v>
      </c>
      <c r="C2291" s="16">
        <v>19</v>
      </c>
      <c r="D2291" s="14" t="s">
        <v>80</v>
      </c>
      <c r="E2291" s="16">
        <v>117</v>
      </c>
      <c r="F2291" s="14" t="s">
        <v>144</v>
      </c>
      <c r="G2291" s="16">
        <v>41</v>
      </c>
      <c r="H2291" s="14" t="s">
        <v>186</v>
      </c>
      <c r="I2291" s="16">
        <v>2</v>
      </c>
      <c r="J2291" s="14" t="s">
        <v>83</v>
      </c>
      <c r="K2291" s="14" t="s">
        <v>84</v>
      </c>
      <c r="L2291" s="14" t="s">
        <v>85</v>
      </c>
      <c r="M2291" s="23">
        <v>0.5</v>
      </c>
      <c r="N2291" s="16">
        <v>1</v>
      </c>
      <c r="O2291" s="16">
        <v>1</v>
      </c>
      <c r="P2291" s="16">
        <v>0</v>
      </c>
      <c r="Q2291" s="16">
        <v>1</v>
      </c>
      <c r="R2291" s="16">
        <v>0</v>
      </c>
      <c r="S2291" s="14" t="s">
        <v>86</v>
      </c>
      <c r="T2291" s="16">
        <v>37</v>
      </c>
      <c r="U2291" s="16">
        <v>0</v>
      </c>
      <c r="V2291" s="18">
        <v>10395</v>
      </c>
      <c r="W2291" s="18">
        <v>535</v>
      </c>
      <c r="X2291" s="18">
        <v>428</v>
      </c>
      <c r="Y2291" s="18">
        <v>0</v>
      </c>
      <c r="Z2291" s="18">
        <v>0</v>
      </c>
      <c r="AA2291" s="18">
        <v>0</v>
      </c>
      <c r="AB2291" s="18">
        <v>0</v>
      </c>
      <c r="AC2291" s="23">
        <v>0</v>
      </c>
      <c r="AD2291" s="14" t="str">
        <f>IF(E2291=113,"Linn","Iowa ex-Linn")</f>
        <v>Iowa ex-Linn</v>
      </c>
      <c r="AE2291" s="23">
        <f>IFERROR(AB2291/W2291,"N/M")</f>
        <v>0.0</v>
      </c>
      <c r="AF2291" s="14" t="str">
        <f>B2291&amp;"|"&amp;TEXT(E2291,"000")&amp;"|"&amp;TEXT(M2291,"0.0000")</f>
        <v>2018|117|0.5000</v>
      </c>
      <c r="AG2291" s="22" t="str">
        <f>IF(AND(B2291&gt;=2015,B2291&lt;=2024,C2291=19,G2291=41,I2291=2,K2291="A",L2291="RBUP",M2291&gt;=0.5,M2291&lt;=0.85),"IN","OUT")</f>
        <v>IN</v>
      </c>
    </row>
    <row r="2292" spans="1:33">
      <c r="A2292" s="14" t="s">
        <v>188</v>
      </c>
      <c r="B2292" s="16">
        <v>2018</v>
      </c>
      <c r="C2292" s="16">
        <v>19</v>
      </c>
      <c r="D2292" s="14" t="s">
        <v>80</v>
      </c>
      <c r="E2292" s="16">
        <v>117</v>
      </c>
      <c r="F2292" s="14" t="s">
        <v>144</v>
      </c>
      <c r="G2292" s="16">
        <v>41</v>
      </c>
      <c r="H2292" s="14" t="s">
        <v>186</v>
      </c>
      <c r="I2292" s="16">
        <v>2</v>
      </c>
      <c r="J2292" s="14" t="s">
        <v>83</v>
      </c>
      <c r="K2292" s="14" t="s">
        <v>84</v>
      </c>
      <c r="L2292" s="14" t="s">
        <v>85</v>
      </c>
      <c r="M2292" s="23">
        <v>0.6</v>
      </c>
      <c r="N2292" s="16">
        <v>1</v>
      </c>
      <c r="O2292" s="16">
        <v>1</v>
      </c>
      <c r="P2292" s="16">
        <v>0</v>
      </c>
      <c r="Q2292" s="16">
        <v>1</v>
      </c>
      <c r="R2292" s="16">
        <v>0</v>
      </c>
      <c r="S2292" s="14" t="s">
        <v>86</v>
      </c>
      <c r="T2292" s="16">
        <v>78</v>
      </c>
      <c r="U2292" s="16">
        <v>0</v>
      </c>
      <c r="V2292" s="18">
        <v>26471</v>
      </c>
      <c r="W2292" s="18">
        <v>2179</v>
      </c>
      <c r="X2292" s="18">
        <v>1395</v>
      </c>
      <c r="Y2292" s="18">
        <v>0</v>
      </c>
      <c r="Z2292" s="18">
        <v>0</v>
      </c>
      <c r="AA2292" s="18">
        <v>0</v>
      </c>
      <c r="AB2292" s="18">
        <v>0</v>
      </c>
      <c r="AC2292" s="23">
        <v>0</v>
      </c>
      <c r="AD2292" s="14" t="str">
        <f>IF(E2292=113,"Linn","Iowa ex-Linn")</f>
        <v>Iowa ex-Linn</v>
      </c>
      <c r="AE2292" s="23">
        <f>IFERROR(AB2292/W2292,"N/M")</f>
        <v>0.0</v>
      </c>
      <c r="AF2292" s="14" t="str">
        <f>B2292&amp;"|"&amp;TEXT(E2292,"000")&amp;"|"&amp;TEXT(M2292,"0.0000")</f>
        <v>2018|117|0.6000</v>
      </c>
      <c r="AG2292" s="22" t="str">
        <f>IF(AND(B2292&gt;=2015,B2292&lt;=2024,C2292=19,G2292=41,I2292=2,K2292="A",L2292="RBUP",M2292&gt;=0.5,M2292&lt;=0.85),"IN","OUT")</f>
        <v>IN</v>
      </c>
    </row>
    <row r="2293" spans="1:33">
      <c r="A2293" s="14" t="s">
        <v>188</v>
      </c>
      <c r="B2293" s="16">
        <v>2018</v>
      </c>
      <c r="C2293" s="16">
        <v>19</v>
      </c>
      <c r="D2293" s="14" t="s">
        <v>80</v>
      </c>
      <c r="E2293" s="16">
        <v>117</v>
      </c>
      <c r="F2293" s="14" t="s">
        <v>144</v>
      </c>
      <c r="G2293" s="16">
        <v>41</v>
      </c>
      <c r="H2293" s="14" t="s">
        <v>186</v>
      </c>
      <c r="I2293" s="16">
        <v>2</v>
      </c>
      <c r="J2293" s="14" t="s">
        <v>83</v>
      </c>
      <c r="K2293" s="14" t="s">
        <v>84</v>
      </c>
      <c r="L2293" s="14" t="s">
        <v>85</v>
      </c>
      <c r="M2293" s="23">
        <v>0.65</v>
      </c>
      <c r="N2293" s="16">
        <v>4</v>
      </c>
      <c r="O2293" s="16">
        <v>4</v>
      </c>
      <c r="P2293" s="16">
        <v>1</v>
      </c>
      <c r="Q2293" s="16">
        <v>6</v>
      </c>
      <c r="R2293" s="16">
        <v>2</v>
      </c>
      <c r="S2293" s="14" t="s">
        <v>86</v>
      </c>
      <c r="T2293" s="16">
        <v>270</v>
      </c>
      <c r="U2293" s="16">
        <v>0</v>
      </c>
      <c r="V2293" s="18">
        <v>91515</v>
      </c>
      <c r="W2293" s="18">
        <v>9997</v>
      </c>
      <c r="X2293" s="18">
        <v>5898</v>
      </c>
      <c r="Y2293" s="18">
        <v>0</v>
      </c>
      <c r="Z2293" s="18">
        <v>0</v>
      </c>
      <c r="AA2293" s="18">
        <v>0</v>
      </c>
      <c r="AB2293" s="18">
        <v>4774</v>
      </c>
      <c r="AC2293" s="23">
        <v>0.48</v>
      </c>
      <c r="AD2293" s="14" t="str">
        <f>IF(E2293=113,"Linn","Iowa ex-Linn")</f>
        <v>Iowa ex-Linn</v>
      </c>
      <c r="AE2293" s="23">
        <f>IFERROR(AB2293/W2293,"N/M")</f>
        <v>0.47754326297889366</v>
      </c>
      <c r="AF2293" s="14" t="str">
        <f>B2293&amp;"|"&amp;TEXT(E2293,"000")&amp;"|"&amp;TEXT(M2293,"0.0000")</f>
        <v>2018|117|0.6500</v>
      </c>
      <c r="AG2293" s="22" t="str">
        <f>IF(AND(B2293&gt;=2015,B2293&lt;=2024,C2293=19,G2293=41,I2293=2,K2293="A",L2293="RBUP",M2293&gt;=0.5,M2293&lt;=0.85),"IN","OUT")</f>
        <v>IN</v>
      </c>
    </row>
    <row r="2294" spans="1:33">
      <c r="A2294" s="14" t="s">
        <v>188</v>
      </c>
      <c r="B2294" s="16">
        <v>2018</v>
      </c>
      <c r="C2294" s="16">
        <v>19</v>
      </c>
      <c r="D2294" s="14" t="s">
        <v>80</v>
      </c>
      <c r="E2294" s="16">
        <v>117</v>
      </c>
      <c r="F2294" s="14" t="s">
        <v>144</v>
      </c>
      <c r="G2294" s="16">
        <v>41</v>
      </c>
      <c r="H2294" s="14" t="s">
        <v>186</v>
      </c>
      <c r="I2294" s="16">
        <v>2</v>
      </c>
      <c r="J2294" s="14" t="s">
        <v>83</v>
      </c>
      <c r="K2294" s="14" t="s">
        <v>84</v>
      </c>
      <c r="L2294" s="14" t="s">
        <v>85</v>
      </c>
      <c r="M2294" s="23">
        <v>0.7</v>
      </c>
      <c r="N2294" s="16">
        <v>61</v>
      </c>
      <c r="O2294" s="16">
        <v>36</v>
      </c>
      <c r="P2294" s="16">
        <v>10</v>
      </c>
      <c r="Q2294" s="16">
        <v>56</v>
      </c>
      <c r="R2294" s="16">
        <v>11</v>
      </c>
      <c r="S2294" s="14" t="s">
        <v>86</v>
      </c>
      <c r="T2294" s="16">
        <v>2917</v>
      </c>
      <c r="U2294" s="16">
        <v>0</v>
      </c>
      <c r="V2294" s="18">
        <v>1127037</v>
      </c>
      <c r="W2294" s="18">
        <v>134845</v>
      </c>
      <c r="X2294" s="18">
        <v>83405</v>
      </c>
      <c r="Y2294" s="18">
        <v>0</v>
      </c>
      <c r="Z2294" s="18">
        <v>0</v>
      </c>
      <c r="AA2294" s="18">
        <v>0</v>
      </c>
      <c r="AB2294" s="18">
        <v>35713</v>
      </c>
      <c r="AC2294" s="23">
        <v>0.26</v>
      </c>
      <c r="AD2294" s="14" t="str">
        <f>IF(E2294=113,"Linn","Iowa ex-Linn")</f>
        <v>Iowa ex-Linn</v>
      </c>
      <c r="AE2294" s="23">
        <f>IFERROR(AB2294/W2294,"N/M")</f>
        <v>0.2648448218324743</v>
      </c>
      <c r="AF2294" s="14" t="str">
        <f>B2294&amp;"|"&amp;TEXT(E2294,"000")&amp;"|"&amp;TEXT(M2294,"0.0000")</f>
        <v>2018|117|0.7000</v>
      </c>
      <c r="AG2294" s="22" t="str">
        <f>IF(AND(B2294&gt;=2015,B2294&lt;=2024,C2294=19,G2294=41,I2294=2,K2294="A",L2294="RBUP",M2294&gt;=0.5,M2294&lt;=0.85),"IN","OUT")</f>
        <v>IN</v>
      </c>
    </row>
    <row r="2295" spans="1:33">
      <c r="A2295" s="14" t="s">
        <v>188</v>
      </c>
      <c r="B2295" s="16">
        <v>2018</v>
      </c>
      <c r="C2295" s="16">
        <v>19</v>
      </c>
      <c r="D2295" s="14" t="s">
        <v>80</v>
      </c>
      <c r="E2295" s="16">
        <v>117</v>
      </c>
      <c r="F2295" s="14" t="s">
        <v>144</v>
      </c>
      <c r="G2295" s="16">
        <v>41</v>
      </c>
      <c r="H2295" s="14" t="s">
        <v>186</v>
      </c>
      <c r="I2295" s="16">
        <v>2</v>
      </c>
      <c r="J2295" s="14" t="s">
        <v>83</v>
      </c>
      <c r="K2295" s="14" t="s">
        <v>84</v>
      </c>
      <c r="L2295" s="14" t="s">
        <v>85</v>
      </c>
      <c r="M2295" s="23">
        <v>0.75</v>
      </c>
      <c r="N2295" s="16">
        <v>148</v>
      </c>
      <c r="O2295" s="16">
        <v>74</v>
      </c>
      <c r="P2295" s="16">
        <v>19</v>
      </c>
      <c r="Q2295" s="16">
        <v>95</v>
      </c>
      <c r="R2295" s="16">
        <v>25</v>
      </c>
      <c r="S2295" s="14" t="s">
        <v>86</v>
      </c>
      <c r="T2295" s="16">
        <v>9063</v>
      </c>
      <c r="U2295" s="16">
        <v>0</v>
      </c>
      <c r="V2295" s="18">
        <v>3942764</v>
      </c>
      <c r="W2295" s="18">
        <v>466322</v>
      </c>
      <c r="X2295" s="18">
        <v>323225</v>
      </c>
      <c r="Y2295" s="18">
        <v>0</v>
      </c>
      <c r="Z2295" s="18">
        <v>0</v>
      </c>
      <c r="AA2295" s="18">
        <v>0</v>
      </c>
      <c r="AB2295" s="18">
        <v>148942</v>
      </c>
      <c r="AC2295" s="23">
        <v>0.32</v>
      </c>
      <c r="AD2295" s="14" t="str">
        <f>IF(E2295=113,"Linn","Iowa ex-Linn")</f>
        <v>Iowa ex-Linn</v>
      </c>
      <c r="AE2295" s="23">
        <f>IFERROR(AB2295/W2295,"N/M")</f>
        <v>0.319397326311004</v>
      </c>
      <c r="AF2295" s="14" t="str">
        <f>B2295&amp;"|"&amp;TEXT(E2295,"000")&amp;"|"&amp;TEXT(M2295,"0.0000")</f>
        <v>2018|117|0.7500</v>
      </c>
      <c r="AG2295" s="22" t="str">
        <f>IF(AND(B2295&gt;=2015,B2295&lt;=2024,C2295=19,G2295=41,I2295=2,K2295="A",L2295="RBUP",M2295&gt;=0.5,M2295&lt;=0.85),"IN","OUT")</f>
        <v>IN</v>
      </c>
    </row>
    <row r="2296" spans="1:33">
      <c r="A2296" s="14" t="s">
        <v>188</v>
      </c>
      <c r="B2296" s="16">
        <v>2018</v>
      </c>
      <c r="C2296" s="16">
        <v>19</v>
      </c>
      <c r="D2296" s="14" t="s">
        <v>80</v>
      </c>
      <c r="E2296" s="16">
        <v>117</v>
      </c>
      <c r="F2296" s="14" t="s">
        <v>144</v>
      </c>
      <c r="G2296" s="16">
        <v>41</v>
      </c>
      <c r="H2296" s="14" t="s">
        <v>186</v>
      </c>
      <c r="I2296" s="16">
        <v>2</v>
      </c>
      <c r="J2296" s="14" t="s">
        <v>83</v>
      </c>
      <c r="K2296" s="14" t="s">
        <v>84</v>
      </c>
      <c r="L2296" s="14" t="s">
        <v>85</v>
      </c>
      <c r="M2296" s="23">
        <v>0.8</v>
      </c>
      <c r="N2296" s="16">
        <v>142</v>
      </c>
      <c r="O2296" s="16">
        <v>83</v>
      </c>
      <c r="P2296" s="16">
        <v>30</v>
      </c>
      <c r="Q2296" s="16">
        <v>88</v>
      </c>
      <c r="R2296" s="16">
        <v>31</v>
      </c>
      <c r="S2296" s="14" t="s">
        <v>86</v>
      </c>
      <c r="T2296" s="16">
        <v>14292</v>
      </c>
      <c r="U2296" s="16">
        <v>0</v>
      </c>
      <c r="V2296" s="18">
        <v>6388787</v>
      </c>
      <c r="W2296" s="18">
        <v>796788</v>
      </c>
      <c r="X2296" s="18">
        <v>523868</v>
      </c>
      <c r="Y2296" s="18">
        <v>0</v>
      </c>
      <c r="Z2296" s="18">
        <v>0</v>
      </c>
      <c r="AA2296" s="18">
        <v>0</v>
      </c>
      <c r="AB2296" s="18">
        <v>258026</v>
      </c>
      <c r="AC2296" s="23">
        <v>0.32</v>
      </c>
      <c r="AD2296" s="14" t="str">
        <f>IF(E2296=113,"Linn","Iowa ex-Linn")</f>
        <v>Iowa ex-Linn</v>
      </c>
      <c r="AE2296" s="23">
        <f>IFERROR(AB2296/W2296,"N/M")</f>
        <v>0.32383268824329686</v>
      </c>
      <c r="AF2296" s="14" t="str">
        <f>B2296&amp;"|"&amp;TEXT(E2296,"000")&amp;"|"&amp;TEXT(M2296,"0.0000")</f>
        <v>2018|117|0.8000</v>
      </c>
      <c r="AG2296" s="22" t="str">
        <f>IF(AND(B2296&gt;=2015,B2296&lt;=2024,C2296=19,G2296=41,I2296=2,K2296="A",L2296="RBUP",M2296&gt;=0.5,M2296&lt;=0.85),"IN","OUT")</f>
        <v>IN</v>
      </c>
    </row>
    <row r="2297" spans="1:33">
      <c r="A2297" s="14" t="s">
        <v>188</v>
      </c>
      <c r="B2297" s="16">
        <v>2018</v>
      </c>
      <c r="C2297" s="16">
        <v>19</v>
      </c>
      <c r="D2297" s="14" t="s">
        <v>80</v>
      </c>
      <c r="E2297" s="16">
        <v>117</v>
      </c>
      <c r="F2297" s="14" t="s">
        <v>144</v>
      </c>
      <c r="G2297" s="16">
        <v>41</v>
      </c>
      <c r="H2297" s="14" t="s">
        <v>186</v>
      </c>
      <c r="I2297" s="16">
        <v>2</v>
      </c>
      <c r="J2297" s="14" t="s">
        <v>83</v>
      </c>
      <c r="K2297" s="14" t="s">
        <v>84</v>
      </c>
      <c r="L2297" s="14" t="s">
        <v>85</v>
      </c>
      <c r="M2297" s="23">
        <v>0.85</v>
      </c>
      <c r="N2297" s="16">
        <v>31</v>
      </c>
      <c r="O2297" s="16">
        <v>11</v>
      </c>
      <c r="P2297" s="16">
        <v>9</v>
      </c>
      <c r="Q2297" s="16">
        <v>12</v>
      </c>
      <c r="R2297" s="16">
        <v>10</v>
      </c>
      <c r="S2297" s="14" t="s">
        <v>86</v>
      </c>
      <c r="T2297" s="16">
        <v>2255</v>
      </c>
      <c r="U2297" s="16">
        <v>0</v>
      </c>
      <c r="V2297" s="18">
        <v>1101628</v>
      </c>
      <c r="W2297" s="18">
        <v>173300</v>
      </c>
      <c r="X2297" s="18">
        <v>88779</v>
      </c>
      <c r="Y2297" s="18">
        <v>695</v>
      </c>
      <c r="Z2297" s="18">
        <v>0</v>
      </c>
      <c r="AA2297" s="18">
        <v>0</v>
      </c>
      <c r="AB2297" s="18">
        <v>277478</v>
      </c>
      <c r="AC2297" s="23">
        <v>1.6</v>
      </c>
      <c r="AD2297" s="14" t="str">
        <f>IF(E2297=113,"Linn","Iowa ex-Linn")</f>
        <v>Iowa ex-Linn</v>
      </c>
      <c r="AE2297" s="23">
        <f>IFERROR(AB2297/W2297,"N/M")</f>
        <v>1.6011425274091171</v>
      </c>
      <c r="AF2297" s="14" t="str">
        <f>B2297&amp;"|"&amp;TEXT(E2297,"000")&amp;"|"&amp;TEXT(M2297,"0.0000")</f>
        <v>2018|117|0.8500</v>
      </c>
      <c r="AG2297" s="22" t="str">
        <f>IF(AND(B2297&gt;=2015,B2297&lt;=2024,C2297=19,G2297=41,I2297=2,K2297="A",L2297="RBUP",M2297&gt;=0.5,M2297&lt;=0.85),"IN","OUT")</f>
        <v>IN</v>
      </c>
    </row>
    <row r="2298" spans="1:33">
      <c r="A2298" s="14" t="s">
        <v>188</v>
      </c>
      <c r="B2298" s="16">
        <v>2018</v>
      </c>
      <c r="C2298" s="16">
        <v>19</v>
      </c>
      <c r="D2298" s="14" t="s">
        <v>80</v>
      </c>
      <c r="E2298" s="16">
        <v>119</v>
      </c>
      <c r="F2298" s="14" t="s">
        <v>145</v>
      </c>
      <c r="G2298" s="16">
        <v>41</v>
      </c>
      <c r="H2298" s="14" t="s">
        <v>186</v>
      </c>
      <c r="I2298" s="16">
        <v>2</v>
      </c>
      <c r="J2298" s="14" t="s">
        <v>83</v>
      </c>
      <c r="K2298" s="14" t="s">
        <v>84</v>
      </c>
      <c r="L2298" s="14" t="s">
        <v>85</v>
      </c>
      <c r="M2298" s="23">
        <v>0.5</v>
      </c>
      <c r="N2298" s="16">
        <v>1</v>
      </c>
      <c r="O2298" s="16">
        <v>1</v>
      </c>
      <c r="P2298" s="16">
        <v>0</v>
      </c>
      <c r="Q2298" s="16">
        <v>1</v>
      </c>
      <c r="R2298" s="16">
        <v>0</v>
      </c>
      <c r="S2298" s="14" t="s">
        <v>86</v>
      </c>
      <c r="T2298" s="16">
        <v>173</v>
      </c>
      <c r="U2298" s="16">
        <v>0</v>
      </c>
      <c r="V2298" s="18">
        <v>69851</v>
      </c>
      <c r="W2298" s="18">
        <v>437</v>
      </c>
      <c r="X2298" s="18">
        <v>351</v>
      </c>
      <c r="Y2298" s="18">
        <v>0</v>
      </c>
      <c r="Z2298" s="18">
        <v>0</v>
      </c>
      <c r="AA2298" s="18">
        <v>0</v>
      </c>
      <c r="AB2298" s="18">
        <v>0</v>
      </c>
      <c r="AC2298" s="23">
        <v>0</v>
      </c>
      <c r="AD2298" s="14" t="str">
        <f>IF(E2298=113,"Linn","Iowa ex-Linn")</f>
        <v>Iowa ex-Linn</v>
      </c>
      <c r="AE2298" s="23">
        <f>IFERROR(AB2298/W2298,"N/M")</f>
        <v>0.0</v>
      </c>
      <c r="AF2298" s="14" t="str">
        <f>B2298&amp;"|"&amp;TEXT(E2298,"000")&amp;"|"&amp;TEXT(M2298,"0.0000")</f>
        <v>2018|119|0.5000</v>
      </c>
      <c r="AG2298" s="22" t="str">
        <f>IF(AND(B2298&gt;=2015,B2298&lt;=2024,C2298=19,G2298=41,I2298=2,K2298="A",L2298="RBUP",M2298&gt;=0.5,M2298&lt;=0.85),"IN","OUT")</f>
        <v>IN</v>
      </c>
    </row>
    <row r="2299" spans="1:33">
      <c r="A2299" s="14" t="s">
        <v>188</v>
      </c>
      <c r="B2299" s="16">
        <v>2018</v>
      </c>
      <c r="C2299" s="16">
        <v>19</v>
      </c>
      <c r="D2299" s="14" t="s">
        <v>80</v>
      </c>
      <c r="E2299" s="16">
        <v>119</v>
      </c>
      <c r="F2299" s="14" t="s">
        <v>145</v>
      </c>
      <c r="G2299" s="16">
        <v>41</v>
      </c>
      <c r="H2299" s="14" t="s">
        <v>186</v>
      </c>
      <c r="I2299" s="16">
        <v>2</v>
      </c>
      <c r="J2299" s="14" t="s">
        <v>83</v>
      </c>
      <c r="K2299" s="14" t="s">
        <v>84</v>
      </c>
      <c r="L2299" s="14" t="s">
        <v>85</v>
      </c>
      <c r="M2299" s="23">
        <v>0.6</v>
      </c>
      <c r="N2299" s="16">
        <v>4</v>
      </c>
      <c r="O2299" s="16">
        <v>4</v>
      </c>
      <c r="P2299" s="16">
        <v>0</v>
      </c>
      <c r="Q2299" s="16">
        <v>6</v>
      </c>
      <c r="R2299" s="16">
        <v>0</v>
      </c>
      <c r="S2299" s="14" t="s">
        <v>86</v>
      </c>
      <c r="T2299" s="16">
        <v>424</v>
      </c>
      <c r="U2299" s="16">
        <v>0</v>
      </c>
      <c r="V2299" s="18">
        <v>214254</v>
      </c>
      <c r="W2299" s="18">
        <v>2747</v>
      </c>
      <c r="X2299" s="18">
        <v>1800</v>
      </c>
      <c r="Y2299" s="18">
        <v>0</v>
      </c>
      <c r="Z2299" s="18">
        <v>0</v>
      </c>
      <c r="AA2299" s="18">
        <v>0</v>
      </c>
      <c r="AB2299" s="18">
        <v>0</v>
      </c>
      <c r="AC2299" s="23">
        <v>0</v>
      </c>
      <c r="AD2299" s="14" t="str">
        <f>IF(E2299=113,"Linn","Iowa ex-Linn")</f>
        <v>Iowa ex-Linn</v>
      </c>
      <c r="AE2299" s="23">
        <f>IFERROR(AB2299/W2299,"N/M")</f>
        <v>0.0</v>
      </c>
      <c r="AF2299" s="14" t="str">
        <f>B2299&amp;"|"&amp;TEXT(E2299,"000")&amp;"|"&amp;TEXT(M2299,"0.0000")</f>
        <v>2018|119|0.6000</v>
      </c>
      <c r="AG2299" s="22" t="str">
        <f>IF(AND(B2299&gt;=2015,B2299&lt;=2024,C2299=19,G2299=41,I2299=2,K2299="A",L2299="RBUP",M2299&gt;=0.5,M2299&lt;=0.85),"IN","OUT")</f>
        <v>IN</v>
      </c>
    </row>
    <row r="2300" spans="1:33">
      <c r="A2300" s="14" t="s">
        <v>188</v>
      </c>
      <c r="B2300" s="16">
        <v>2018</v>
      </c>
      <c r="C2300" s="16">
        <v>19</v>
      </c>
      <c r="D2300" s="14" t="s">
        <v>80</v>
      </c>
      <c r="E2300" s="16">
        <v>119</v>
      </c>
      <c r="F2300" s="14" t="s">
        <v>145</v>
      </c>
      <c r="G2300" s="16">
        <v>41</v>
      </c>
      <c r="H2300" s="14" t="s">
        <v>186</v>
      </c>
      <c r="I2300" s="16">
        <v>2</v>
      </c>
      <c r="J2300" s="14" t="s">
        <v>83</v>
      </c>
      <c r="K2300" s="14" t="s">
        <v>84</v>
      </c>
      <c r="L2300" s="14" t="s">
        <v>85</v>
      </c>
      <c r="M2300" s="23">
        <v>0.65</v>
      </c>
      <c r="N2300" s="16">
        <v>21</v>
      </c>
      <c r="O2300" s="16">
        <v>18</v>
      </c>
      <c r="P2300" s="16">
        <v>0</v>
      </c>
      <c r="Q2300" s="16">
        <v>33</v>
      </c>
      <c r="R2300" s="16">
        <v>0</v>
      </c>
      <c r="S2300" s="14" t="s">
        <v>86</v>
      </c>
      <c r="T2300" s="16">
        <v>2431</v>
      </c>
      <c r="U2300" s="16">
        <v>0</v>
      </c>
      <c r="V2300" s="18">
        <v>1264757</v>
      </c>
      <c r="W2300" s="18">
        <v>25144</v>
      </c>
      <c r="X2300" s="18">
        <v>15322</v>
      </c>
      <c r="Y2300" s="18">
        <v>0</v>
      </c>
      <c r="Z2300" s="18">
        <v>0</v>
      </c>
      <c r="AA2300" s="18">
        <v>0</v>
      </c>
      <c r="AB2300" s="18">
        <v>0</v>
      </c>
      <c r="AC2300" s="23">
        <v>0</v>
      </c>
      <c r="AD2300" s="14" t="str">
        <f>IF(E2300=113,"Linn","Iowa ex-Linn")</f>
        <v>Iowa ex-Linn</v>
      </c>
      <c r="AE2300" s="23">
        <f>IFERROR(AB2300/W2300,"N/M")</f>
        <v>0.0</v>
      </c>
      <c r="AF2300" s="14" t="str">
        <f>B2300&amp;"|"&amp;TEXT(E2300,"000")&amp;"|"&amp;TEXT(M2300,"0.0000")</f>
        <v>2018|119|0.6500</v>
      </c>
      <c r="AG2300" s="22" t="str">
        <f>IF(AND(B2300&gt;=2015,B2300&lt;=2024,C2300=19,G2300=41,I2300=2,K2300="A",L2300="RBUP",M2300&gt;=0.5,M2300&lt;=0.85),"IN","OUT")</f>
        <v>IN</v>
      </c>
    </row>
    <row r="2301" spans="1:33">
      <c r="A2301" s="14" t="s">
        <v>188</v>
      </c>
      <c r="B2301" s="16">
        <v>2018</v>
      </c>
      <c r="C2301" s="16">
        <v>19</v>
      </c>
      <c r="D2301" s="14" t="s">
        <v>80</v>
      </c>
      <c r="E2301" s="16">
        <v>119</v>
      </c>
      <c r="F2301" s="14" t="s">
        <v>145</v>
      </c>
      <c r="G2301" s="16">
        <v>41</v>
      </c>
      <c r="H2301" s="14" t="s">
        <v>186</v>
      </c>
      <c r="I2301" s="16">
        <v>2</v>
      </c>
      <c r="J2301" s="14" t="s">
        <v>83</v>
      </c>
      <c r="K2301" s="14" t="s">
        <v>84</v>
      </c>
      <c r="L2301" s="14" t="s">
        <v>85</v>
      </c>
      <c r="M2301" s="23">
        <v>0.7</v>
      </c>
      <c r="N2301" s="16">
        <v>82</v>
      </c>
      <c r="O2301" s="16">
        <v>68</v>
      </c>
      <c r="P2301" s="16">
        <v>3</v>
      </c>
      <c r="Q2301" s="16">
        <v>88</v>
      </c>
      <c r="R2301" s="16">
        <v>3</v>
      </c>
      <c r="S2301" s="14" t="s">
        <v>86</v>
      </c>
      <c r="T2301" s="16">
        <v>9104</v>
      </c>
      <c r="U2301" s="16">
        <v>0</v>
      </c>
      <c r="V2301" s="18">
        <v>5303982</v>
      </c>
      <c r="W2301" s="18">
        <v>125253</v>
      </c>
      <c r="X2301" s="18">
        <v>83178</v>
      </c>
      <c r="Y2301" s="18">
        <v>0</v>
      </c>
      <c r="Z2301" s="18">
        <v>0</v>
      </c>
      <c r="AA2301" s="18">
        <v>0</v>
      </c>
      <c r="AB2301" s="18">
        <v>17898</v>
      </c>
      <c r="AC2301" s="23">
        <v>0.14</v>
      </c>
      <c r="AD2301" s="14" t="str">
        <f>IF(E2301=113,"Linn","Iowa ex-Linn")</f>
        <v>Iowa ex-Linn</v>
      </c>
      <c r="AE2301" s="23">
        <f>IFERROR(AB2301/W2301,"N/M")</f>
        <v>0.14289478096333022</v>
      </c>
      <c r="AF2301" s="14" t="str">
        <f>B2301&amp;"|"&amp;TEXT(E2301,"000")&amp;"|"&amp;TEXT(M2301,"0.0000")</f>
        <v>2018|119|0.7000</v>
      </c>
      <c r="AG2301" s="22" t="str">
        <f>IF(AND(B2301&gt;=2015,B2301&lt;=2024,C2301=19,G2301=41,I2301=2,K2301="A",L2301="RBUP",M2301&gt;=0.5,M2301&lt;=0.85),"IN","OUT")</f>
        <v>IN</v>
      </c>
    </row>
    <row r="2302" spans="1:33">
      <c r="A2302" s="14" t="s">
        <v>188</v>
      </c>
      <c r="B2302" s="16">
        <v>2018</v>
      </c>
      <c r="C2302" s="16">
        <v>19</v>
      </c>
      <c r="D2302" s="14" t="s">
        <v>80</v>
      </c>
      <c r="E2302" s="16">
        <v>119</v>
      </c>
      <c r="F2302" s="14" t="s">
        <v>145</v>
      </c>
      <c r="G2302" s="16">
        <v>41</v>
      </c>
      <c r="H2302" s="14" t="s">
        <v>186</v>
      </c>
      <c r="I2302" s="16">
        <v>2</v>
      </c>
      <c r="J2302" s="14" t="s">
        <v>83</v>
      </c>
      <c r="K2302" s="14" t="s">
        <v>84</v>
      </c>
      <c r="L2302" s="14" t="s">
        <v>85</v>
      </c>
      <c r="M2302" s="23">
        <v>0.75</v>
      </c>
      <c r="N2302" s="16">
        <v>243</v>
      </c>
      <c r="O2302" s="16">
        <v>220</v>
      </c>
      <c r="P2302" s="16">
        <v>19</v>
      </c>
      <c r="Q2302" s="16">
        <v>340</v>
      </c>
      <c r="R2302" s="16">
        <v>23</v>
      </c>
      <c r="S2302" s="14" t="s">
        <v>86</v>
      </c>
      <c r="T2302" s="16">
        <v>37050</v>
      </c>
      <c r="U2302" s="16">
        <v>0</v>
      </c>
      <c r="V2302" s="18">
        <v>22977222</v>
      </c>
      <c r="W2302" s="18">
        <v>749272</v>
      </c>
      <c r="X2302" s="18">
        <v>483691</v>
      </c>
      <c r="Y2302" s="18">
        <v>6504</v>
      </c>
      <c r="Z2302" s="18">
        <v>0</v>
      </c>
      <c r="AA2302" s="18">
        <v>0</v>
      </c>
      <c r="AB2302" s="18">
        <v>240531</v>
      </c>
      <c r="AC2302" s="23">
        <v>0.32</v>
      </c>
      <c r="AD2302" s="14" t="str">
        <f>IF(E2302=113,"Linn","Iowa ex-Linn")</f>
        <v>Iowa ex-Linn</v>
      </c>
      <c r="AE2302" s="23">
        <f>IFERROR(AB2302/W2302,"N/M")</f>
        <v>0.32101960302800586</v>
      </c>
      <c r="AF2302" s="14" t="str">
        <f>B2302&amp;"|"&amp;TEXT(E2302,"000")&amp;"|"&amp;TEXT(M2302,"0.0000")</f>
        <v>2018|119|0.7500</v>
      </c>
      <c r="AG2302" s="22" t="str">
        <f>IF(AND(B2302&gt;=2015,B2302&lt;=2024,C2302=19,G2302=41,I2302=2,K2302="A",L2302="RBUP",M2302&gt;=0.5,M2302&lt;=0.85),"IN","OUT")</f>
        <v>IN</v>
      </c>
    </row>
    <row r="2303" spans="1:33">
      <c r="A2303" s="14" t="s">
        <v>188</v>
      </c>
      <c r="B2303" s="16">
        <v>2018</v>
      </c>
      <c r="C2303" s="16">
        <v>19</v>
      </c>
      <c r="D2303" s="14" t="s">
        <v>80</v>
      </c>
      <c r="E2303" s="16">
        <v>119</v>
      </c>
      <c r="F2303" s="14" t="s">
        <v>145</v>
      </c>
      <c r="G2303" s="16">
        <v>41</v>
      </c>
      <c r="H2303" s="14" t="s">
        <v>186</v>
      </c>
      <c r="I2303" s="16">
        <v>2</v>
      </c>
      <c r="J2303" s="14" t="s">
        <v>83</v>
      </c>
      <c r="K2303" s="14" t="s">
        <v>84</v>
      </c>
      <c r="L2303" s="14" t="s">
        <v>85</v>
      </c>
      <c r="M2303" s="23">
        <v>0.8</v>
      </c>
      <c r="N2303" s="16">
        <v>408</v>
      </c>
      <c r="O2303" s="16">
        <v>360</v>
      </c>
      <c r="P2303" s="16">
        <v>72</v>
      </c>
      <c r="Q2303" s="16">
        <v>605</v>
      </c>
      <c r="R2303" s="16">
        <v>80</v>
      </c>
      <c r="S2303" s="14" t="s">
        <v>86</v>
      </c>
      <c r="T2303" s="16">
        <v>68039</v>
      </c>
      <c r="U2303" s="16">
        <v>0</v>
      </c>
      <c r="V2303" s="18">
        <v>45129492</v>
      </c>
      <c r="W2303" s="18">
        <v>1969294</v>
      </c>
      <c r="X2303" s="18">
        <v>1129638</v>
      </c>
      <c r="Y2303" s="18">
        <v>1505</v>
      </c>
      <c r="Z2303" s="18">
        <v>0</v>
      </c>
      <c r="AA2303" s="18">
        <v>0</v>
      </c>
      <c r="AB2303" s="18">
        <v>548352</v>
      </c>
      <c r="AC2303" s="23">
        <v>0.28</v>
      </c>
      <c r="AD2303" s="14" t="str">
        <f>IF(E2303=113,"Linn","Iowa ex-Linn")</f>
        <v>Iowa ex-Linn</v>
      </c>
      <c r="AE2303" s="23">
        <f>IFERROR(AB2303/W2303,"N/M")</f>
        <v>0.27845105911052387</v>
      </c>
      <c r="AF2303" s="14" t="str">
        <f>B2303&amp;"|"&amp;TEXT(E2303,"000")&amp;"|"&amp;TEXT(M2303,"0.0000")</f>
        <v>2018|119|0.8000</v>
      </c>
      <c r="AG2303" s="22" t="str">
        <f>IF(AND(B2303&gt;=2015,B2303&lt;=2024,C2303=19,G2303=41,I2303=2,K2303="A",L2303="RBUP",M2303&gt;=0.5,M2303&lt;=0.85),"IN","OUT")</f>
        <v>IN</v>
      </c>
    </row>
    <row r="2304" spans="1:33">
      <c r="A2304" s="14" t="s">
        <v>188</v>
      </c>
      <c r="B2304" s="16">
        <v>2018</v>
      </c>
      <c r="C2304" s="16">
        <v>19</v>
      </c>
      <c r="D2304" s="14" t="s">
        <v>80</v>
      </c>
      <c r="E2304" s="16">
        <v>119</v>
      </c>
      <c r="F2304" s="14" t="s">
        <v>145</v>
      </c>
      <c r="G2304" s="16">
        <v>41</v>
      </c>
      <c r="H2304" s="14" t="s">
        <v>186</v>
      </c>
      <c r="I2304" s="16">
        <v>2</v>
      </c>
      <c r="J2304" s="14" t="s">
        <v>83</v>
      </c>
      <c r="K2304" s="14" t="s">
        <v>84</v>
      </c>
      <c r="L2304" s="14" t="s">
        <v>85</v>
      </c>
      <c r="M2304" s="23">
        <v>0.85</v>
      </c>
      <c r="N2304" s="16">
        <v>313</v>
      </c>
      <c r="O2304" s="16">
        <v>264</v>
      </c>
      <c r="P2304" s="16">
        <v>76</v>
      </c>
      <c r="Q2304" s="16">
        <v>412</v>
      </c>
      <c r="R2304" s="16">
        <v>108</v>
      </c>
      <c r="S2304" s="14" t="s">
        <v>86</v>
      </c>
      <c r="T2304" s="16">
        <v>43566</v>
      </c>
      <c r="U2304" s="16">
        <v>0</v>
      </c>
      <c r="V2304" s="18">
        <v>30442653</v>
      </c>
      <c r="W2304" s="18">
        <v>1656580</v>
      </c>
      <c r="X2304" s="18">
        <v>739564</v>
      </c>
      <c r="Y2304" s="18">
        <v>2235</v>
      </c>
      <c r="Z2304" s="18">
        <v>0</v>
      </c>
      <c r="AA2304" s="18">
        <v>0</v>
      </c>
      <c r="AB2304" s="18">
        <v>882347</v>
      </c>
      <c r="AC2304" s="23">
        <v>0.53</v>
      </c>
      <c r="AD2304" s="14" t="str">
        <f>IF(E2304=113,"Linn","Iowa ex-Linn")</f>
        <v>Iowa ex-Linn</v>
      </c>
      <c r="AE2304" s="23">
        <f>IFERROR(AB2304/W2304,"N/M")</f>
        <v>0.5326316869695397</v>
      </c>
      <c r="AF2304" s="14" t="str">
        <f>B2304&amp;"|"&amp;TEXT(E2304,"000")&amp;"|"&amp;TEXT(M2304,"0.0000")</f>
        <v>2018|119|0.8500</v>
      </c>
      <c r="AG2304" s="22" t="str">
        <f>IF(AND(B2304&gt;=2015,B2304&lt;=2024,C2304=19,G2304=41,I2304=2,K2304="A",L2304="RBUP",M2304&gt;=0.5,M2304&lt;=0.85),"IN","OUT")</f>
        <v>IN</v>
      </c>
    </row>
    <row r="2305" spans="1:33">
      <c r="A2305" s="14" t="s">
        <v>188</v>
      </c>
      <c r="B2305" s="16">
        <v>2018</v>
      </c>
      <c r="C2305" s="16">
        <v>19</v>
      </c>
      <c r="D2305" s="14" t="s">
        <v>80</v>
      </c>
      <c r="E2305" s="16">
        <v>121</v>
      </c>
      <c r="F2305" s="14" t="s">
        <v>146</v>
      </c>
      <c r="G2305" s="16">
        <v>41</v>
      </c>
      <c r="H2305" s="14" t="s">
        <v>186</v>
      </c>
      <c r="I2305" s="16">
        <v>2</v>
      </c>
      <c r="J2305" s="14" t="s">
        <v>83</v>
      </c>
      <c r="K2305" s="14" t="s">
        <v>84</v>
      </c>
      <c r="L2305" s="14" t="s">
        <v>85</v>
      </c>
      <c r="M2305" s="23">
        <v>0.5</v>
      </c>
      <c r="N2305" s="16">
        <v>1</v>
      </c>
      <c r="O2305" s="16">
        <v>1</v>
      </c>
      <c r="P2305" s="16">
        <v>0</v>
      </c>
      <c r="Q2305" s="16">
        <v>1</v>
      </c>
      <c r="R2305" s="16">
        <v>0</v>
      </c>
      <c r="S2305" s="14" t="s">
        <v>86</v>
      </c>
      <c r="T2305" s="16">
        <v>129</v>
      </c>
      <c r="U2305" s="16">
        <v>0</v>
      </c>
      <c r="V2305" s="18">
        <v>41320</v>
      </c>
      <c r="W2305" s="18">
        <v>1244</v>
      </c>
      <c r="X2305" s="18">
        <v>833</v>
      </c>
      <c r="Y2305" s="18">
        <v>0</v>
      </c>
      <c r="Z2305" s="18">
        <v>0</v>
      </c>
      <c r="AA2305" s="18">
        <v>0</v>
      </c>
      <c r="AB2305" s="18">
        <v>0</v>
      </c>
      <c r="AC2305" s="23">
        <v>0</v>
      </c>
      <c r="AD2305" s="14" t="str">
        <f>IF(E2305=113,"Linn","Iowa ex-Linn")</f>
        <v>Iowa ex-Linn</v>
      </c>
      <c r="AE2305" s="23">
        <f>IFERROR(AB2305/W2305,"N/M")</f>
        <v>0.0</v>
      </c>
      <c r="AF2305" s="14" t="str">
        <f>B2305&amp;"|"&amp;TEXT(E2305,"000")&amp;"|"&amp;TEXT(M2305,"0.0000")</f>
        <v>2018|121|0.5000</v>
      </c>
      <c r="AG2305" s="22" t="str">
        <f>IF(AND(B2305&gt;=2015,B2305&lt;=2024,C2305=19,G2305=41,I2305=2,K2305="A",L2305="RBUP",M2305&gt;=0.5,M2305&lt;=0.85),"IN","OUT")</f>
        <v>IN</v>
      </c>
    </row>
    <row r="2306" spans="1:33">
      <c r="A2306" s="14" t="s">
        <v>188</v>
      </c>
      <c r="B2306" s="16">
        <v>2018</v>
      </c>
      <c r="C2306" s="16">
        <v>19</v>
      </c>
      <c r="D2306" s="14" t="s">
        <v>80</v>
      </c>
      <c r="E2306" s="16">
        <v>121</v>
      </c>
      <c r="F2306" s="14" t="s">
        <v>146</v>
      </c>
      <c r="G2306" s="16">
        <v>41</v>
      </c>
      <c r="H2306" s="14" t="s">
        <v>186</v>
      </c>
      <c r="I2306" s="16">
        <v>2</v>
      </c>
      <c r="J2306" s="14" t="s">
        <v>83</v>
      </c>
      <c r="K2306" s="14" t="s">
        <v>84</v>
      </c>
      <c r="L2306" s="14" t="s">
        <v>85</v>
      </c>
      <c r="M2306" s="23">
        <v>0.6</v>
      </c>
      <c r="N2306" s="16">
        <v>7</v>
      </c>
      <c r="O2306" s="16">
        <v>4</v>
      </c>
      <c r="P2306" s="16">
        <v>0</v>
      </c>
      <c r="Q2306" s="16">
        <v>4</v>
      </c>
      <c r="R2306" s="16">
        <v>0</v>
      </c>
      <c r="S2306" s="14" t="s">
        <v>86</v>
      </c>
      <c r="T2306" s="16">
        <v>118</v>
      </c>
      <c r="U2306" s="16">
        <v>0</v>
      </c>
      <c r="V2306" s="18">
        <v>48230</v>
      </c>
      <c r="W2306" s="18">
        <v>2225</v>
      </c>
      <c r="X2306" s="18">
        <v>1424</v>
      </c>
      <c r="Y2306" s="18">
        <v>0</v>
      </c>
      <c r="Z2306" s="18">
        <v>0</v>
      </c>
      <c r="AA2306" s="18">
        <v>0</v>
      </c>
      <c r="AB2306" s="18">
        <v>0</v>
      </c>
      <c r="AC2306" s="23">
        <v>0</v>
      </c>
      <c r="AD2306" s="14" t="str">
        <f>IF(E2306=113,"Linn","Iowa ex-Linn")</f>
        <v>Iowa ex-Linn</v>
      </c>
      <c r="AE2306" s="23">
        <f>IFERROR(AB2306/W2306,"N/M")</f>
        <v>0.0</v>
      </c>
      <c r="AF2306" s="14" t="str">
        <f>B2306&amp;"|"&amp;TEXT(E2306,"000")&amp;"|"&amp;TEXT(M2306,"0.0000")</f>
        <v>2018|121|0.6000</v>
      </c>
      <c r="AG2306" s="22" t="str">
        <f>IF(AND(B2306&gt;=2015,B2306&lt;=2024,C2306=19,G2306=41,I2306=2,K2306="A",L2306="RBUP",M2306&gt;=0.5,M2306&lt;=0.85),"IN","OUT")</f>
        <v>IN</v>
      </c>
    </row>
    <row r="2307" spans="1:33">
      <c r="A2307" s="14" t="s">
        <v>188</v>
      </c>
      <c r="B2307" s="16">
        <v>2018</v>
      </c>
      <c r="C2307" s="16">
        <v>19</v>
      </c>
      <c r="D2307" s="14" t="s">
        <v>80</v>
      </c>
      <c r="E2307" s="16">
        <v>121</v>
      </c>
      <c r="F2307" s="14" t="s">
        <v>146</v>
      </c>
      <c r="G2307" s="16">
        <v>41</v>
      </c>
      <c r="H2307" s="14" t="s">
        <v>186</v>
      </c>
      <c r="I2307" s="16">
        <v>2</v>
      </c>
      <c r="J2307" s="14" t="s">
        <v>83</v>
      </c>
      <c r="K2307" s="14" t="s">
        <v>84</v>
      </c>
      <c r="L2307" s="14" t="s">
        <v>85</v>
      </c>
      <c r="M2307" s="23">
        <v>0.65</v>
      </c>
      <c r="N2307" s="16">
        <v>9</v>
      </c>
      <c r="O2307" s="16">
        <v>8</v>
      </c>
      <c r="P2307" s="16">
        <v>1</v>
      </c>
      <c r="Q2307" s="16">
        <v>11</v>
      </c>
      <c r="R2307" s="16">
        <v>1</v>
      </c>
      <c r="S2307" s="14" t="s">
        <v>86</v>
      </c>
      <c r="T2307" s="16">
        <v>710</v>
      </c>
      <c r="U2307" s="16">
        <v>0</v>
      </c>
      <c r="V2307" s="18">
        <v>267997</v>
      </c>
      <c r="W2307" s="18">
        <v>14446</v>
      </c>
      <c r="X2307" s="18">
        <v>9914</v>
      </c>
      <c r="Y2307" s="18">
        <v>0</v>
      </c>
      <c r="Z2307" s="18">
        <v>0</v>
      </c>
      <c r="AA2307" s="18">
        <v>0</v>
      </c>
      <c r="AB2307" s="18">
        <v>33</v>
      </c>
      <c r="AC2307" s="23">
        <v>0</v>
      </c>
      <c r="AD2307" s="14" t="str">
        <f>IF(E2307=113,"Linn","Iowa ex-Linn")</f>
        <v>Iowa ex-Linn</v>
      </c>
      <c r="AE2307" s="23">
        <f>IFERROR(AB2307/W2307,"N/M")</f>
        <v>0.002284369375605704</v>
      </c>
      <c r="AF2307" s="14" t="str">
        <f>B2307&amp;"|"&amp;TEXT(E2307,"000")&amp;"|"&amp;TEXT(M2307,"0.0000")</f>
        <v>2018|121|0.6500</v>
      </c>
      <c r="AG2307" s="22" t="str">
        <f>IF(AND(B2307&gt;=2015,B2307&lt;=2024,C2307=19,G2307=41,I2307=2,K2307="A",L2307="RBUP",M2307&gt;=0.5,M2307&lt;=0.85),"IN","OUT")</f>
        <v>IN</v>
      </c>
    </row>
    <row r="2308" spans="1:33">
      <c r="A2308" s="14" t="s">
        <v>188</v>
      </c>
      <c r="B2308" s="16">
        <v>2018</v>
      </c>
      <c r="C2308" s="16">
        <v>19</v>
      </c>
      <c r="D2308" s="14" t="s">
        <v>80</v>
      </c>
      <c r="E2308" s="16">
        <v>121</v>
      </c>
      <c r="F2308" s="14" t="s">
        <v>146</v>
      </c>
      <c r="G2308" s="16">
        <v>41</v>
      </c>
      <c r="H2308" s="14" t="s">
        <v>186</v>
      </c>
      <c r="I2308" s="16">
        <v>2</v>
      </c>
      <c r="J2308" s="14" t="s">
        <v>83</v>
      </c>
      <c r="K2308" s="14" t="s">
        <v>84</v>
      </c>
      <c r="L2308" s="14" t="s">
        <v>85</v>
      </c>
      <c r="M2308" s="23">
        <v>0.7</v>
      </c>
      <c r="N2308" s="16">
        <v>39</v>
      </c>
      <c r="O2308" s="16">
        <v>28</v>
      </c>
      <c r="P2308" s="16">
        <v>4</v>
      </c>
      <c r="Q2308" s="16">
        <v>33</v>
      </c>
      <c r="R2308" s="16">
        <v>5</v>
      </c>
      <c r="S2308" s="14" t="s">
        <v>86</v>
      </c>
      <c r="T2308" s="16">
        <v>1724</v>
      </c>
      <c r="U2308" s="16">
        <v>0</v>
      </c>
      <c r="V2308" s="18">
        <v>761733</v>
      </c>
      <c r="W2308" s="18">
        <v>53226</v>
      </c>
      <c r="X2308" s="18">
        <v>36410</v>
      </c>
      <c r="Y2308" s="18">
        <v>0</v>
      </c>
      <c r="Z2308" s="18">
        <v>0</v>
      </c>
      <c r="AA2308" s="18">
        <v>0</v>
      </c>
      <c r="AB2308" s="18">
        <v>6437</v>
      </c>
      <c r="AC2308" s="23">
        <v>0.12</v>
      </c>
      <c r="AD2308" s="14" t="str">
        <f>IF(E2308=113,"Linn","Iowa ex-Linn")</f>
        <v>Iowa ex-Linn</v>
      </c>
      <c r="AE2308" s="23">
        <f>IFERROR(AB2308/W2308,"N/M")</f>
        <v>0.12093713598617217</v>
      </c>
      <c r="AF2308" s="14" t="str">
        <f>B2308&amp;"|"&amp;TEXT(E2308,"000")&amp;"|"&amp;TEXT(M2308,"0.0000")</f>
        <v>2018|121|0.7000</v>
      </c>
      <c r="AG2308" s="22" t="str">
        <f>IF(AND(B2308&gt;=2015,B2308&lt;=2024,C2308=19,G2308=41,I2308=2,K2308="A",L2308="RBUP",M2308&gt;=0.5,M2308&lt;=0.85),"IN","OUT")</f>
        <v>IN</v>
      </c>
    </row>
    <row r="2309" spans="1:33">
      <c r="A2309" s="14" t="s">
        <v>188</v>
      </c>
      <c r="B2309" s="16">
        <v>2018</v>
      </c>
      <c r="C2309" s="16">
        <v>19</v>
      </c>
      <c r="D2309" s="14" t="s">
        <v>80</v>
      </c>
      <c r="E2309" s="16">
        <v>121</v>
      </c>
      <c r="F2309" s="14" t="s">
        <v>146</v>
      </c>
      <c r="G2309" s="16">
        <v>41</v>
      </c>
      <c r="H2309" s="14" t="s">
        <v>186</v>
      </c>
      <c r="I2309" s="16">
        <v>2</v>
      </c>
      <c r="J2309" s="14" t="s">
        <v>83</v>
      </c>
      <c r="K2309" s="14" t="s">
        <v>84</v>
      </c>
      <c r="L2309" s="14" t="s">
        <v>85</v>
      </c>
      <c r="M2309" s="23">
        <v>0.75</v>
      </c>
      <c r="N2309" s="16">
        <v>158</v>
      </c>
      <c r="O2309" s="16">
        <v>118</v>
      </c>
      <c r="P2309" s="16">
        <v>12</v>
      </c>
      <c r="Q2309" s="16">
        <v>136</v>
      </c>
      <c r="R2309" s="16">
        <v>13</v>
      </c>
      <c r="S2309" s="14" t="s">
        <v>86</v>
      </c>
      <c r="T2309" s="16">
        <v>18321</v>
      </c>
      <c r="U2309" s="16">
        <v>0</v>
      </c>
      <c r="V2309" s="18">
        <v>9327177</v>
      </c>
      <c r="W2309" s="18">
        <v>727517</v>
      </c>
      <c r="X2309" s="18">
        <v>527708</v>
      </c>
      <c r="Y2309" s="18">
        <v>0</v>
      </c>
      <c r="Z2309" s="18">
        <v>0</v>
      </c>
      <c r="AA2309" s="18">
        <v>0</v>
      </c>
      <c r="AB2309" s="18">
        <v>52947</v>
      </c>
      <c r="AC2309" s="23">
        <v>0.07000000000000001</v>
      </c>
      <c r="AD2309" s="14" t="str">
        <f>IF(E2309=113,"Linn","Iowa ex-Linn")</f>
        <v>Iowa ex-Linn</v>
      </c>
      <c r="AE2309" s="23">
        <f>IFERROR(AB2309/W2309,"N/M")</f>
        <v>0.07277768079646249</v>
      </c>
      <c r="AF2309" s="14" t="str">
        <f>B2309&amp;"|"&amp;TEXT(E2309,"000")&amp;"|"&amp;TEXT(M2309,"0.0000")</f>
        <v>2018|121|0.7500</v>
      </c>
      <c r="AG2309" s="22" t="str">
        <f>IF(AND(B2309&gt;=2015,B2309&lt;=2024,C2309=19,G2309=41,I2309=2,K2309="A",L2309="RBUP",M2309&gt;=0.5,M2309&lt;=0.85),"IN","OUT")</f>
        <v>IN</v>
      </c>
    </row>
    <row r="2310" spans="1:33">
      <c r="A2310" s="14" t="s">
        <v>188</v>
      </c>
      <c r="B2310" s="16">
        <v>2018</v>
      </c>
      <c r="C2310" s="16">
        <v>19</v>
      </c>
      <c r="D2310" s="14" t="s">
        <v>80</v>
      </c>
      <c r="E2310" s="16">
        <v>121</v>
      </c>
      <c r="F2310" s="14" t="s">
        <v>146</v>
      </c>
      <c r="G2310" s="16">
        <v>41</v>
      </c>
      <c r="H2310" s="14" t="s">
        <v>186</v>
      </c>
      <c r="I2310" s="16">
        <v>2</v>
      </c>
      <c r="J2310" s="14" t="s">
        <v>83</v>
      </c>
      <c r="K2310" s="14" t="s">
        <v>84</v>
      </c>
      <c r="L2310" s="14" t="s">
        <v>85</v>
      </c>
      <c r="M2310" s="23">
        <v>0.8</v>
      </c>
      <c r="N2310" s="16">
        <v>257</v>
      </c>
      <c r="O2310" s="16">
        <v>178</v>
      </c>
      <c r="P2310" s="16">
        <v>43</v>
      </c>
      <c r="Q2310" s="16">
        <v>214</v>
      </c>
      <c r="R2310" s="16">
        <v>53</v>
      </c>
      <c r="S2310" s="14" t="s">
        <v>86</v>
      </c>
      <c r="T2310" s="16">
        <v>32690</v>
      </c>
      <c r="U2310" s="16">
        <v>0</v>
      </c>
      <c r="V2310" s="18">
        <v>17238497</v>
      </c>
      <c r="W2310" s="18">
        <v>1647969</v>
      </c>
      <c r="X2310" s="18">
        <v>1068173</v>
      </c>
      <c r="Y2310" s="18">
        <v>746</v>
      </c>
      <c r="Z2310" s="18">
        <v>0</v>
      </c>
      <c r="AA2310" s="18">
        <v>0</v>
      </c>
      <c r="AB2310" s="18">
        <v>456077</v>
      </c>
      <c r="AC2310" s="23">
        <v>0.28</v>
      </c>
      <c r="AD2310" s="14" t="str">
        <f>IF(E2310=113,"Linn","Iowa ex-Linn")</f>
        <v>Iowa ex-Linn</v>
      </c>
      <c r="AE2310" s="23">
        <f>IFERROR(AB2310/W2310,"N/M")</f>
        <v>0.27675095830079327</v>
      </c>
      <c r="AF2310" s="14" t="str">
        <f>B2310&amp;"|"&amp;TEXT(E2310,"000")&amp;"|"&amp;TEXT(M2310,"0.0000")</f>
        <v>2018|121|0.8000</v>
      </c>
      <c r="AG2310" s="22" t="str">
        <f>IF(AND(B2310&gt;=2015,B2310&lt;=2024,C2310=19,G2310=41,I2310=2,K2310="A",L2310="RBUP",M2310&gt;=0.5,M2310&lt;=0.85),"IN","OUT")</f>
        <v>IN</v>
      </c>
    </row>
    <row r="2311" spans="1:33">
      <c r="A2311" s="14" t="s">
        <v>188</v>
      </c>
      <c r="B2311" s="16">
        <v>2018</v>
      </c>
      <c r="C2311" s="16">
        <v>19</v>
      </c>
      <c r="D2311" s="14" t="s">
        <v>80</v>
      </c>
      <c r="E2311" s="16">
        <v>121</v>
      </c>
      <c r="F2311" s="14" t="s">
        <v>146</v>
      </c>
      <c r="G2311" s="16">
        <v>41</v>
      </c>
      <c r="H2311" s="14" t="s">
        <v>186</v>
      </c>
      <c r="I2311" s="16">
        <v>2</v>
      </c>
      <c r="J2311" s="14" t="s">
        <v>83</v>
      </c>
      <c r="K2311" s="14" t="s">
        <v>84</v>
      </c>
      <c r="L2311" s="14" t="s">
        <v>85</v>
      </c>
      <c r="M2311" s="23">
        <v>0.85</v>
      </c>
      <c r="N2311" s="16">
        <v>100</v>
      </c>
      <c r="O2311" s="16">
        <v>62</v>
      </c>
      <c r="P2311" s="16">
        <v>32</v>
      </c>
      <c r="Q2311" s="16">
        <v>80</v>
      </c>
      <c r="R2311" s="16">
        <v>34</v>
      </c>
      <c r="S2311" s="14" t="s">
        <v>86</v>
      </c>
      <c r="T2311" s="16">
        <v>9442</v>
      </c>
      <c r="U2311" s="16">
        <v>0</v>
      </c>
      <c r="V2311" s="18">
        <v>5370123</v>
      </c>
      <c r="W2311" s="18">
        <v>598268</v>
      </c>
      <c r="X2311" s="18">
        <v>292224</v>
      </c>
      <c r="Y2311" s="18">
        <v>0</v>
      </c>
      <c r="Z2311" s="18">
        <v>0</v>
      </c>
      <c r="AA2311" s="18">
        <v>0</v>
      </c>
      <c r="AB2311" s="18">
        <v>458133</v>
      </c>
      <c r="AC2311" s="23">
        <v>0.77</v>
      </c>
      <c r="AD2311" s="14" t="str">
        <f>IF(E2311=113,"Linn","Iowa ex-Linn")</f>
        <v>Iowa ex-Linn</v>
      </c>
      <c r="AE2311" s="23">
        <f>IFERROR(AB2311/W2311,"N/M")</f>
        <v>0.7657655097715406</v>
      </c>
      <c r="AF2311" s="14" t="str">
        <f>B2311&amp;"|"&amp;TEXT(E2311,"000")&amp;"|"&amp;TEXT(M2311,"0.0000")</f>
        <v>2018|121|0.8500</v>
      </c>
      <c r="AG2311" s="22" t="str">
        <f>IF(AND(B2311&gt;=2015,B2311&lt;=2024,C2311=19,G2311=41,I2311=2,K2311="A",L2311="RBUP",M2311&gt;=0.5,M2311&lt;=0.85),"IN","OUT")</f>
        <v>IN</v>
      </c>
    </row>
    <row r="2312" spans="1:33">
      <c r="A2312" s="14" t="s">
        <v>188</v>
      </c>
      <c r="B2312" s="16">
        <v>2018</v>
      </c>
      <c r="C2312" s="16">
        <v>19</v>
      </c>
      <c r="D2312" s="14" t="s">
        <v>80</v>
      </c>
      <c r="E2312" s="16">
        <v>123</v>
      </c>
      <c r="F2312" s="14" t="s">
        <v>147</v>
      </c>
      <c r="G2312" s="16">
        <v>41</v>
      </c>
      <c r="H2312" s="14" t="s">
        <v>186</v>
      </c>
      <c r="I2312" s="16">
        <v>2</v>
      </c>
      <c r="J2312" s="14" t="s">
        <v>83</v>
      </c>
      <c r="K2312" s="14" t="s">
        <v>84</v>
      </c>
      <c r="L2312" s="14" t="s">
        <v>85</v>
      </c>
      <c r="M2312" s="23">
        <v>0.5</v>
      </c>
      <c r="N2312" s="16">
        <v>1</v>
      </c>
      <c r="O2312" s="16">
        <v>1</v>
      </c>
      <c r="P2312" s="16">
        <v>0</v>
      </c>
      <c r="Q2312" s="16">
        <v>1</v>
      </c>
      <c r="R2312" s="16">
        <v>0</v>
      </c>
      <c r="S2312" s="14" t="s">
        <v>86</v>
      </c>
      <c r="T2312" s="16">
        <v>185</v>
      </c>
      <c r="U2312" s="16">
        <v>0</v>
      </c>
      <c r="V2312" s="18">
        <v>71459</v>
      </c>
      <c r="W2312" s="18">
        <v>2161</v>
      </c>
      <c r="X2312" s="18">
        <v>1729</v>
      </c>
      <c r="Y2312" s="18">
        <v>0</v>
      </c>
      <c r="Z2312" s="18">
        <v>0</v>
      </c>
      <c r="AA2312" s="18">
        <v>0</v>
      </c>
      <c r="AB2312" s="18">
        <v>0</v>
      </c>
      <c r="AC2312" s="23">
        <v>0</v>
      </c>
      <c r="AD2312" s="14" t="str">
        <f>IF(E2312=113,"Linn","Iowa ex-Linn")</f>
        <v>Iowa ex-Linn</v>
      </c>
      <c r="AE2312" s="23">
        <f>IFERROR(AB2312/W2312,"N/M")</f>
        <v>0.0</v>
      </c>
      <c r="AF2312" s="14" t="str">
        <f>B2312&amp;"|"&amp;TEXT(E2312,"000")&amp;"|"&amp;TEXT(M2312,"0.0000")</f>
        <v>2018|123|0.5000</v>
      </c>
      <c r="AG2312" s="22" t="str">
        <f>IF(AND(B2312&gt;=2015,B2312&lt;=2024,C2312=19,G2312=41,I2312=2,K2312="A",L2312="RBUP",M2312&gt;=0.5,M2312&lt;=0.85),"IN","OUT")</f>
        <v>IN</v>
      </c>
    </row>
    <row r="2313" spans="1:33">
      <c r="A2313" s="14" t="s">
        <v>188</v>
      </c>
      <c r="B2313" s="16">
        <v>2018</v>
      </c>
      <c r="C2313" s="16">
        <v>19</v>
      </c>
      <c r="D2313" s="14" t="s">
        <v>80</v>
      </c>
      <c r="E2313" s="16">
        <v>123</v>
      </c>
      <c r="F2313" s="14" t="s">
        <v>147</v>
      </c>
      <c r="G2313" s="16">
        <v>41</v>
      </c>
      <c r="H2313" s="14" t="s">
        <v>186</v>
      </c>
      <c r="I2313" s="16">
        <v>2</v>
      </c>
      <c r="J2313" s="14" t="s">
        <v>83</v>
      </c>
      <c r="K2313" s="14" t="s">
        <v>84</v>
      </c>
      <c r="L2313" s="14" t="s">
        <v>85</v>
      </c>
      <c r="M2313" s="23">
        <v>0.55</v>
      </c>
      <c r="N2313" s="16">
        <v>2</v>
      </c>
      <c r="O2313" s="16">
        <v>2</v>
      </c>
      <c r="P2313" s="16">
        <v>0</v>
      </c>
      <c r="Q2313" s="16">
        <v>3</v>
      </c>
      <c r="R2313" s="16">
        <v>0</v>
      </c>
      <c r="S2313" s="14" t="s">
        <v>86</v>
      </c>
      <c r="T2313" s="16">
        <v>100</v>
      </c>
      <c r="U2313" s="16">
        <v>0</v>
      </c>
      <c r="V2313" s="18">
        <v>40295</v>
      </c>
      <c r="W2313" s="18">
        <v>875</v>
      </c>
      <c r="X2313" s="18">
        <v>625</v>
      </c>
      <c r="Y2313" s="18">
        <v>0</v>
      </c>
      <c r="Z2313" s="18">
        <v>0</v>
      </c>
      <c r="AA2313" s="18">
        <v>0</v>
      </c>
      <c r="AB2313" s="18">
        <v>0</v>
      </c>
      <c r="AC2313" s="23">
        <v>0</v>
      </c>
      <c r="AD2313" s="14" t="str">
        <f>IF(E2313=113,"Linn","Iowa ex-Linn")</f>
        <v>Iowa ex-Linn</v>
      </c>
      <c r="AE2313" s="23">
        <f>IFERROR(AB2313/W2313,"N/M")</f>
        <v>0.0</v>
      </c>
      <c r="AF2313" s="14" t="str">
        <f>B2313&amp;"|"&amp;TEXT(E2313,"000")&amp;"|"&amp;TEXT(M2313,"0.0000")</f>
        <v>2018|123|0.5500</v>
      </c>
      <c r="AG2313" s="22" t="str">
        <f>IF(AND(B2313&gt;=2015,B2313&lt;=2024,C2313=19,G2313=41,I2313=2,K2313="A",L2313="RBUP",M2313&gt;=0.5,M2313&lt;=0.85),"IN","OUT")</f>
        <v>IN</v>
      </c>
    </row>
    <row r="2314" spans="1:33">
      <c r="A2314" s="14" t="s">
        <v>188</v>
      </c>
      <c r="B2314" s="16">
        <v>2018</v>
      </c>
      <c r="C2314" s="16">
        <v>19</v>
      </c>
      <c r="D2314" s="14" t="s">
        <v>80</v>
      </c>
      <c r="E2314" s="16">
        <v>123</v>
      </c>
      <c r="F2314" s="14" t="s">
        <v>147</v>
      </c>
      <c r="G2314" s="16">
        <v>41</v>
      </c>
      <c r="H2314" s="14" t="s">
        <v>186</v>
      </c>
      <c r="I2314" s="16">
        <v>2</v>
      </c>
      <c r="J2314" s="14" t="s">
        <v>83</v>
      </c>
      <c r="K2314" s="14" t="s">
        <v>84</v>
      </c>
      <c r="L2314" s="14" t="s">
        <v>85</v>
      </c>
      <c r="M2314" s="23">
        <v>0.6</v>
      </c>
      <c r="N2314" s="16">
        <v>2</v>
      </c>
      <c r="O2314" s="16">
        <v>2</v>
      </c>
      <c r="P2314" s="16">
        <v>0</v>
      </c>
      <c r="Q2314" s="16">
        <v>3</v>
      </c>
      <c r="R2314" s="16">
        <v>0</v>
      </c>
      <c r="S2314" s="14" t="s">
        <v>86</v>
      </c>
      <c r="T2314" s="16">
        <v>227</v>
      </c>
      <c r="U2314" s="16">
        <v>0</v>
      </c>
      <c r="V2314" s="18">
        <v>96596</v>
      </c>
      <c r="W2314" s="18">
        <v>3903</v>
      </c>
      <c r="X2314" s="18">
        <v>2498</v>
      </c>
      <c r="Y2314" s="18">
        <v>0</v>
      </c>
      <c r="Z2314" s="18">
        <v>0</v>
      </c>
      <c r="AA2314" s="18">
        <v>0</v>
      </c>
      <c r="AB2314" s="18">
        <v>0</v>
      </c>
      <c r="AC2314" s="23">
        <v>0</v>
      </c>
      <c r="AD2314" s="14" t="str">
        <f>IF(E2314=113,"Linn","Iowa ex-Linn")</f>
        <v>Iowa ex-Linn</v>
      </c>
      <c r="AE2314" s="23">
        <f>IFERROR(AB2314/W2314,"N/M")</f>
        <v>0.0</v>
      </c>
      <c r="AF2314" s="14" t="str">
        <f>B2314&amp;"|"&amp;TEXT(E2314,"000")&amp;"|"&amp;TEXT(M2314,"0.0000")</f>
        <v>2018|123|0.6000</v>
      </c>
      <c r="AG2314" s="22" t="str">
        <f>IF(AND(B2314&gt;=2015,B2314&lt;=2024,C2314=19,G2314=41,I2314=2,K2314="A",L2314="RBUP",M2314&gt;=0.5,M2314&lt;=0.85),"IN","OUT")</f>
        <v>IN</v>
      </c>
    </row>
    <row r="2315" spans="1:33">
      <c r="A2315" s="14" t="s">
        <v>188</v>
      </c>
      <c r="B2315" s="16">
        <v>2018</v>
      </c>
      <c r="C2315" s="16">
        <v>19</v>
      </c>
      <c r="D2315" s="14" t="s">
        <v>80</v>
      </c>
      <c r="E2315" s="16">
        <v>123</v>
      </c>
      <c r="F2315" s="14" t="s">
        <v>147</v>
      </c>
      <c r="G2315" s="16">
        <v>41</v>
      </c>
      <c r="H2315" s="14" t="s">
        <v>186</v>
      </c>
      <c r="I2315" s="16">
        <v>2</v>
      </c>
      <c r="J2315" s="14" t="s">
        <v>83</v>
      </c>
      <c r="K2315" s="14" t="s">
        <v>84</v>
      </c>
      <c r="L2315" s="14" t="s">
        <v>85</v>
      </c>
      <c r="M2315" s="23">
        <v>0.65</v>
      </c>
      <c r="N2315" s="16">
        <v>15</v>
      </c>
      <c r="O2315" s="16">
        <v>14</v>
      </c>
      <c r="P2315" s="16">
        <v>0</v>
      </c>
      <c r="Q2315" s="16">
        <v>20</v>
      </c>
      <c r="R2315" s="16">
        <v>2</v>
      </c>
      <c r="S2315" s="14" t="s">
        <v>86</v>
      </c>
      <c r="T2315" s="16">
        <v>1188</v>
      </c>
      <c r="U2315" s="16">
        <v>0</v>
      </c>
      <c r="V2315" s="18">
        <v>550969</v>
      </c>
      <c r="W2315" s="18">
        <v>24508</v>
      </c>
      <c r="X2315" s="18">
        <v>16148</v>
      </c>
      <c r="Y2315" s="18">
        <v>226</v>
      </c>
      <c r="Z2315" s="18">
        <v>0</v>
      </c>
      <c r="AA2315" s="18">
        <v>0</v>
      </c>
      <c r="AB2315" s="18">
        <v>19009</v>
      </c>
      <c r="AC2315" s="23">
        <v>0.78</v>
      </c>
      <c r="AD2315" s="14" t="str">
        <f>IF(E2315=113,"Linn","Iowa ex-Linn")</f>
        <v>Iowa ex-Linn</v>
      </c>
      <c r="AE2315" s="23">
        <f>IFERROR(AB2315/W2315,"N/M")</f>
        <v>0.7756242859474457</v>
      </c>
      <c r="AF2315" s="14" t="str">
        <f>B2315&amp;"|"&amp;TEXT(E2315,"000")&amp;"|"&amp;TEXT(M2315,"0.0000")</f>
        <v>2018|123|0.6500</v>
      </c>
      <c r="AG2315" s="22" t="str">
        <f>IF(AND(B2315&gt;=2015,B2315&lt;=2024,C2315=19,G2315=41,I2315=2,K2315="A",L2315="RBUP",M2315&gt;=0.5,M2315&lt;=0.85),"IN","OUT")</f>
        <v>IN</v>
      </c>
    </row>
    <row r="2316" spans="1:33">
      <c r="A2316" s="14" t="s">
        <v>188</v>
      </c>
      <c r="B2316" s="16">
        <v>2018</v>
      </c>
      <c r="C2316" s="16">
        <v>19</v>
      </c>
      <c r="D2316" s="14" t="s">
        <v>80</v>
      </c>
      <c r="E2316" s="16">
        <v>123</v>
      </c>
      <c r="F2316" s="14" t="s">
        <v>147</v>
      </c>
      <c r="G2316" s="16">
        <v>41</v>
      </c>
      <c r="H2316" s="14" t="s">
        <v>186</v>
      </c>
      <c r="I2316" s="16">
        <v>2</v>
      </c>
      <c r="J2316" s="14" t="s">
        <v>83</v>
      </c>
      <c r="K2316" s="14" t="s">
        <v>84</v>
      </c>
      <c r="L2316" s="14" t="s">
        <v>85</v>
      </c>
      <c r="M2316" s="23">
        <v>0.7</v>
      </c>
      <c r="N2316" s="16">
        <v>59</v>
      </c>
      <c r="O2316" s="16">
        <v>51</v>
      </c>
      <c r="P2316" s="16">
        <v>2</v>
      </c>
      <c r="Q2316" s="16">
        <v>89</v>
      </c>
      <c r="R2316" s="16">
        <v>5</v>
      </c>
      <c r="S2316" s="14" t="s">
        <v>86</v>
      </c>
      <c r="T2316" s="16">
        <v>5552</v>
      </c>
      <c r="U2316" s="16">
        <v>0</v>
      </c>
      <c r="V2316" s="18">
        <v>2572609</v>
      </c>
      <c r="W2316" s="18">
        <v>148211</v>
      </c>
      <c r="X2316" s="18">
        <v>96769</v>
      </c>
      <c r="Y2316" s="18">
        <v>0</v>
      </c>
      <c r="Z2316" s="18">
        <v>0</v>
      </c>
      <c r="AA2316" s="18">
        <v>0</v>
      </c>
      <c r="AB2316" s="18">
        <v>8148</v>
      </c>
      <c r="AC2316" s="23">
        <v>0.05</v>
      </c>
      <c r="AD2316" s="14" t="str">
        <f>IF(E2316=113,"Linn","Iowa ex-Linn")</f>
        <v>Iowa ex-Linn</v>
      </c>
      <c r="AE2316" s="23">
        <f>IFERROR(AB2316/W2316,"N/M")</f>
        <v>0.05497567656921551</v>
      </c>
      <c r="AF2316" s="14" t="str">
        <f>B2316&amp;"|"&amp;TEXT(E2316,"000")&amp;"|"&amp;TEXT(M2316,"0.0000")</f>
        <v>2018|123|0.7000</v>
      </c>
      <c r="AG2316" s="22" t="str">
        <f>IF(AND(B2316&gt;=2015,B2316&lt;=2024,C2316=19,G2316=41,I2316=2,K2316="A",L2316="RBUP",M2316&gt;=0.5,M2316&lt;=0.85),"IN","OUT")</f>
        <v>IN</v>
      </c>
    </row>
    <row r="2317" spans="1:33">
      <c r="A2317" s="14" t="s">
        <v>188</v>
      </c>
      <c r="B2317" s="16">
        <v>2018</v>
      </c>
      <c r="C2317" s="16">
        <v>19</v>
      </c>
      <c r="D2317" s="14" t="s">
        <v>80</v>
      </c>
      <c r="E2317" s="16">
        <v>123</v>
      </c>
      <c r="F2317" s="14" t="s">
        <v>147</v>
      </c>
      <c r="G2317" s="16">
        <v>41</v>
      </c>
      <c r="H2317" s="14" t="s">
        <v>186</v>
      </c>
      <c r="I2317" s="16">
        <v>2</v>
      </c>
      <c r="J2317" s="14" t="s">
        <v>83</v>
      </c>
      <c r="K2317" s="14" t="s">
        <v>84</v>
      </c>
      <c r="L2317" s="14" t="s">
        <v>85</v>
      </c>
      <c r="M2317" s="23">
        <v>0.75</v>
      </c>
      <c r="N2317" s="16">
        <v>234</v>
      </c>
      <c r="O2317" s="16">
        <v>191</v>
      </c>
      <c r="P2317" s="16">
        <v>15</v>
      </c>
      <c r="Q2317" s="16">
        <v>320</v>
      </c>
      <c r="R2317" s="16">
        <v>28</v>
      </c>
      <c r="S2317" s="14" t="s">
        <v>86</v>
      </c>
      <c r="T2317" s="16">
        <v>27470</v>
      </c>
      <c r="U2317" s="16">
        <v>0</v>
      </c>
      <c r="V2317" s="18">
        <v>14560117</v>
      </c>
      <c r="W2317" s="18">
        <v>908418</v>
      </c>
      <c r="X2317" s="18">
        <v>577080</v>
      </c>
      <c r="Y2317" s="18">
        <v>0</v>
      </c>
      <c r="Z2317" s="18">
        <v>0</v>
      </c>
      <c r="AA2317" s="18">
        <v>0</v>
      </c>
      <c r="AB2317" s="18">
        <v>265633</v>
      </c>
      <c r="AC2317" s="23">
        <v>0.29</v>
      </c>
      <c r="AD2317" s="14" t="str">
        <f>IF(E2317=113,"Linn","Iowa ex-Linn")</f>
        <v>Iowa ex-Linn</v>
      </c>
      <c r="AE2317" s="23">
        <f>IFERROR(AB2317/W2317,"N/M")</f>
        <v>0.29241274391304445</v>
      </c>
      <c r="AF2317" s="14" t="str">
        <f>B2317&amp;"|"&amp;TEXT(E2317,"000")&amp;"|"&amp;TEXT(M2317,"0.0000")</f>
        <v>2018|123|0.7500</v>
      </c>
      <c r="AG2317" s="22" t="str">
        <f>IF(AND(B2317&gt;=2015,B2317&lt;=2024,C2317=19,G2317=41,I2317=2,K2317="A",L2317="RBUP",M2317&gt;=0.5,M2317&lt;=0.85),"IN","OUT")</f>
        <v>IN</v>
      </c>
    </row>
    <row r="2318" spans="1:33">
      <c r="A2318" s="14" t="s">
        <v>188</v>
      </c>
      <c r="B2318" s="16">
        <v>2018</v>
      </c>
      <c r="C2318" s="16">
        <v>19</v>
      </c>
      <c r="D2318" s="14" t="s">
        <v>80</v>
      </c>
      <c r="E2318" s="16">
        <v>123</v>
      </c>
      <c r="F2318" s="14" t="s">
        <v>147</v>
      </c>
      <c r="G2318" s="16">
        <v>41</v>
      </c>
      <c r="H2318" s="14" t="s">
        <v>186</v>
      </c>
      <c r="I2318" s="16">
        <v>2</v>
      </c>
      <c r="J2318" s="14" t="s">
        <v>83</v>
      </c>
      <c r="K2318" s="14" t="s">
        <v>84</v>
      </c>
      <c r="L2318" s="14" t="s">
        <v>85</v>
      </c>
      <c r="M2318" s="23">
        <v>0.8</v>
      </c>
      <c r="N2318" s="16">
        <v>367</v>
      </c>
      <c r="O2318" s="16">
        <v>291</v>
      </c>
      <c r="P2318" s="16">
        <v>29</v>
      </c>
      <c r="Q2318" s="16">
        <v>428</v>
      </c>
      <c r="R2318" s="16">
        <v>21</v>
      </c>
      <c r="S2318" s="14" t="s">
        <v>86</v>
      </c>
      <c r="T2318" s="16">
        <v>56942</v>
      </c>
      <c r="U2318" s="16">
        <v>0</v>
      </c>
      <c r="V2318" s="18">
        <v>33268858</v>
      </c>
      <c r="W2318" s="18">
        <v>2228635</v>
      </c>
      <c r="X2318" s="18">
        <v>1364454</v>
      </c>
      <c r="Y2318" s="18">
        <v>3391</v>
      </c>
      <c r="Z2318" s="18">
        <v>0</v>
      </c>
      <c r="AA2318" s="18">
        <v>0</v>
      </c>
      <c r="AB2318" s="18">
        <v>205811</v>
      </c>
      <c r="AC2318" s="23">
        <v>0.09</v>
      </c>
      <c r="AD2318" s="14" t="str">
        <f>IF(E2318=113,"Linn","Iowa ex-Linn")</f>
        <v>Iowa ex-Linn</v>
      </c>
      <c r="AE2318" s="23">
        <f>IFERROR(AB2318/W2318,"N/M")</f>
        <v>0.09234845544470045</v>
      </c>
      <c r="AF2318" s="14" t="str">
        <f>B2318&amp;"|"&amp;TEXT(E2318,"000")&amp;"|"&amp;TEXT(M2318,"0.0000")</f>
        <v>2018|123|0.8000</v>
      </c>
      <c r="AG2318" s="22" t="str">
        <f>IF(AND(B2318&gt;=2015,B2318&lt;=2024,C2318=19,G2318=41,I2318=2,K2318="A",L2318="RBUP",M2318&gt;=0.5,M2318&lt;=0.85),"IN","OUT")</f>
        <v>IN</v>
      </c>
    </row>
    <row r="2319" spans="1:33">
      <c r="A2319" s="14" t="s">
        <v>188</v>
      </c>
      <c r="B2319" s="16">
        <v>2018</v>
      </c>
      <c r="C2319" s="16">
        <v>19</v>
      </c>
      <c r="D2319" s="14" t="s">
        <v>80</v>
      </c>
      <c r="E2319" s="16">
        <v>123</v>
      </c>
      <c r="F2319" s="14" t="s">
        <v>147</v>
      </c>
      <c r="G2319" s="16">
        <v>41</v>
      </c>
      <c r="H2319" s="14" t="s">
        <v>186</v>
      </c>
      <c r="I2319" s="16">
        <v>2</v>
      </c>
      <c r="J2319" s="14" t="s">
        <v>83</v>
      </c>
      <c r="K2319" s="14" t="s">
        <v>84</v>
      </c>
      <c r="L2319" s="14" t="s">
        <v>85</v>
      </c>
      <c r="M2319" s="23">
        <v>0.85</v>
      </c>
      <c r="N2319" s="16">
        <v>180</v>
      </c>
      <c r="O2319" s="16">
        <v>138</v>
      </c>
      <c r="P2319" s="16">
        <v>10</v>
      </c>
      <c r="Q2319" s="16">
        <v>168</v>
      </c>
      <c r="R2319" s="16">
        <v>5</v>
      </c>
      <c r="S2319" s="14" t="s">
        <v>86</v>
      </c>
      <c r="T2319" s="16">
        <v>26775</v>
      </c>
      <c r="U2319" s="16">
        <v>0</v>
      </c>
      <c r="V2319" s="18">
        <v>16484938</v>
      </c>
      <c r="W2319" s="18">
        <v>1263562</v>
      </c>
      <c r="X2319" s="18">
        <v>633315</v>
      </c>
      <c r="Y2319" s="18">
        <v>3126</v>
      </c>
      <c r="Z2319" s="18">
        <v>0</v>
      </c>
      <c r="AA2319" s="18">
        <v>0</v>
      </c>
      <c r="AB2319" s="18">
        <v>40678</v>
      </c>
      <c r="AC2319" s="23">
        <v>0.03</v>
      </c>
      <c r="AD2319" s="14" t="str">
        <f>IF(E2319=113,"Linn","Iowa ex-Linn")</f>
        <v>Iowa ex-Linn</v>
      </c>
      <c r="AE2319" s="23">
        <f>IFERROR(AB2319/W2319,"N/M")</f>
        <v>0.03219311755180988</v>
      </c>
      <c r="AF2319" s="14" t="str">
        <f>B2319&amp;"|"&amp;TEXT(E2319,"000")&amp;"|"&amp;TEXT(M2319,"0.0000")</f>
        <v>2018|123|0.8500</v>
      </c>
      <c r="AG2319" s="22" t="str">
        <f>IF(AND(B2319&gt;=2015,B2319&lt;=2024,C2319=19,G2319=41,I2319=2,K2319="A",L2319="RBUP",M2319&gt;=0.5,M2319&lt;=0.85),"IN","OUT")</f>
        <v>IN</v>
      </c>
    </row>
    <row r="2320" spans="1:33">
      <c r="A2320" s="14" t="s">
        <v>188</v>
      </c>
      <c r="B2320" s="16">
        <v>2018</v>
      </c>
      <c r="C2320" s="16">
        <v>19</v>
      </c>
      <c r="D2320" s="14" t="s">
        <v>80</v>
      </c>
      <c r="E2320" s="16">
        <v>125</v>
      </c>
      <c r="F2320" s="14" t="s">
        <v>148</v>
      </c>
      <c r="G2320" s="16">
        <v>41</v>
      </c>
      <c r="H2320" s="14" t="s">
        <v>186</v>
      </c>
      <c r="I2320" s="16">
        <v>2</v>
      </c>
      <c r="J2320" s="14" t="s">
        <v>83</v>
      </c>
      <c r="K2320" s="14" t="s">
        <v>84</v>
      </c>
      <c r="L2320" s="14" t="s">
        <v>85</v>
      </c>
      <c r="M2320" s="23">
        <v>0.5</v>
      </c>
      <c r="N2320" s="16">
        <v>3</v>
      </c>
      <c r="O2320" s="16">
        <v>2</v>
      </c>
      <c r="P2320" s="16">
        <v>0</v>
      </c>
      <c r="Q2320" s="16">
        <v>3</v>
      </c>
      <c r="R2320" s="16">
        <v>0</v>
      </c>
      <c r="S2320" s="14" t="s">
        <v>86</v>
      </c>
      <c r="T2320" s="16">
        <v>575</v>
      </c>
      <c r="U2320" s="16">
        <v>0</v>
      </c>
      <c r="V2320" s="18">
        <v>207689</v>
      </c>
      <c r="W2320" s="18">
        <v>6933</v>
      </c>
      <c r="X2320" s="18">
        <v>5122</v>
      </c>
      <c r="Y2320" s="18">
        <v>0</v>
      </c>
      <c r="Z2320" s="18">
        <v>0</v>
      </c>
      <c r="AA2320" s="18">
        <v>0</v>
      </c>
      <c r="AB2320" s="18">
        <v>0</v>
      </c>
      <c r="AC2320" s="23">
        <v>0</v>
      </c>
      <c r="AD2320" s="14" t="str">
        <f>IF(E2320=113,"Linn","Iowa ex-Linn")</f>
        <v>Iowa ex-Linn</v>
      </c>
      <c r="AE2320" s="23">
        <f>IFERROR(AB2320/W2320,"N/M")</f>
        <v>0.0</v>
      </c>
      <c r="AF2320" s="14" t="str">
        <f>B2320&amp;"|"&amp;TEXT(E2320,"000")&amp;"|"&amp;TEXT(M2320,"0.0000")</f>
        <v>2018|125|0.5000</v>
      </c>
      <c r="AG2320" s="22" t="str">
        <f>IF(AND(B2320&gt;=2015,B2320&lt;=2024,C2320=19,G2320=41,I2320=2,K2320="A",L2320="RBUP",M2320&gt;=0.5,M2320&lt;=0.85),"IN","OUT")</f>
        <v>IN</v>
      </c>
    </row>
    <row r="2321" spans="1:33">
      <c r="A2321" s="14" t="s">
        <v>188</v>
      </c>
      <c r="B2321" s="16">
        <v>2018</v>
      </c>
      <c r="C2321" s="16">
        <v>19</v>
      </c>
      <c r="D2321" s="14" t="s">
        <v>80</v>
      </c>
      <c r="E2321" s="16">
        <v>125</v>
      </c>
      <c r="F2321" s="14" t="s">
        <v>148</v>
      </c>
      <c r="G2321" s="16">
        <v>41</v>
      </c>
      <c r="H2321" s="14" t="s">
        <v>186</v>
      </c>
      <c r="I2321" s="16">
        <v>2</v>
      </c>
      <c r="J2321" s="14" t="s">
        <v>83</v>
      </c>
      <c r="K2321" s="14" t="s">
        <v>84</v>
      </c>
      <c r="L2321" s="14" t="s">
        <v>85</v>
      </c>
      <c r="M2321" s="23">
        <v>0.55</v>
      </c>
      <c r="N2321" s="16">
        <v>1</v>
      </c>
      <c r="O2321" s="16">
        <v>0</v>
      </c>
      <c r="P2321" s="16">
        <v>0</v>
      </c>
      <c r="Q2321" s="16">
        <v>0</v>
      </c>
      <c r="R2321" s="16">
        <v>0</v>
      </c>
      <c r="S2321" s="14" t="s">
        <v>86</v>
      </c>
      <c r="T2321" s="16">
        <v>0</v>
      </c>
      <c r="U2321" s="16">
        <v>0</v>
      </c>
      <c r="V2321" s="18">
        <v>0</v>
      </c>
      <c r="W2321" s="18">
        <v>0</v>
      </c>
      <c r="X2321" s="18">
        <v>0</v>
      </c>
      <c r="Y2321" s="18">
        <v>0</v>
      </c>
      <c r="Z2321" s="18">
        <v>0</v>
      </c>
      <c r="AA2321" s="18">
        <v>0</v>
      </c>
      <c r="AB2321" s="18">
        <v>0</v>
      </c>
      <c r="AC2321" s="23">
        <v>0</v>
      </c>
      <c r="AD2321" s="14" t="str">
        <f>IF(E2321=113,"Linn","Iowa ex-Linn")</f>
        <v>Iowa ex-Linn</v>
      </c>
      <c r="AE2321" s="23" t="str">
        <f>IFERROR(AB2321/W2321,"N/M")</f>
        <v>N/M</v>
      </c>
      <c r="AF2321" s="14" t="str">
        <f>B2321&amp;"|"&amp;TEXT(E2321,"000")&amp;"|"&amp;TEXT(M2321,"0.0000")</f>
        <v>2018|125|0.5500</v>
      </c>
      <c r="AG2321" s="22" t="str">
        <f>IF(AND(B2321&gt;=2015,B2321&lt;=2024,C2321=19,G2321=41,I2321=2,K2321="A",L2321="RBUP",M2321&gt;=0.5,M2321&lt;=0.85),"IN","OUT")</f>
        <v>IN</v>
      </c>
    </row>
    <row r="2322" spans="1:33">
      <c r="A2322" s="14" t="s">
        <v>188</v>
      </c>
      <c r="B2322" s="16">
        <v>2018</v>
      </c>
      <c r="C2322" s="16">
        <v>19</v>
      </c>
      <c r="D2322" s="14" t="s">
        <v>80</v>
      </c>
      <c r="E2322" s="16">
        <v>125</v>
      </c>
      <c r="F2322" s="14" t="s">
        <v>148</v>
      </c>
      <c r="G2322" s="16">
        <v>41</v>
      </c>
      <c r="H2322" s="14" t="s">
        <v>186</v>
      </c>
      <c r="I2322" s="16">
        <v>2</v>
      </c>
      <c r="J2322" s="14" t="s">
        <v>83</v>
      </c>
      <c r="K2322" s="14" t="s">
        <v>84</v>
      </c>
      <c r="L2322" s="14" t="s">
        <v>85</v>
      </c>
      <c r="M2322" s="23">
        <v>0.6</v>
      </c>
      <c r="N2322" s="16">
        <v>4</v>
      </c>
      <c r="O2322" s="16">
        <v>1</v>
      </c>
      <c r="P2322" s="16">
        <v>0</v>
      </c>
      <c r="Q2322" s="16">
        <v>4</v>
      </c>
      <c r="R2322" s="16">
        <v>0</v>
      </c>
      <c r="S2322" s="14" t="s">
        <v>86</v>
      </c>
      <c r="T2322" s="16">
        <v>216</v>
      </c>
      <c r="U2322" s="16">
        <v>0</v>
      </c>
      <c r="V2322" s="18">
        <v>81284</v>
      </c>
      <c r="W2322" s="18">
        <v>4779</v>
      </c>
      <c r="X2322" s="18">
        <v>3057</v>
      </c>
      <c r="Y2322" s="18">
        <v>0</v>
      </c>
      <c r="Z2322" s="18">
        <v>0</v>
      </c>
      <c r="AA2322" s="18">
        <v>0</v>
      </c>
      <c r="AB2322" s="18">
        <v>0</v>
      </c>
      <c r="AC2322" s="23">
        <v>0</v>
      </c>
      <c r="AD2322" s="14" t="str">
        <f>IF(E2322=113,"Linn","Iowa ex-Linn")</f>
        <v>Iowa ex-Linn</v>
      </c>
      <c r="AE2322" s="23">
        <f>IFERROR(AB2322/W2322,"N/M")</f>
        <v>0.0</v>
      </c>
      <c r="AF2322" s="14" t="str">
        <f>B2322&amp;"|"&amp;TEXT(E2322,"000")&amp;"|"&amp;TEXT(M2322,"0.0000")</f>
        <v>2018|125|0.6000</v>
      </c>
      <c r="AG2322" s="22" t="str">
        <f>IF(AND(B2322&gt;=2015,B2322&lt;=2024,C2322=19,G2322=41,I2322=2,K2322="A",L2322="RBUP",M2322&gt;=0.5,M2322&lt;=0.85),"IN","OUT")</f>
        <v>IN</v>
      </c>
    </row>
    <row r="2323" spans="1:33">
      <c r="A2323" s="14" t="s">
        <v>188</v>
      </c>
      <c r="B2323" s="16">
        <v>2018</v>
      </c>
      <c r="C2323" s="16">
        <v>19</v>
      </c>
      <c r="D2323" s="14" t="s">
        <v>80</v>
      </c>
      <c r="E2323" s="16">
        <v>125</v>
      </c>
      <c r="F2323" s="14" t="s">
        <v>148</v>
      </c>
      <c r="G2323" s="16">
        <v>41</v>
      </c>
      <c r="H2323" s="14" t="s">
        <v>186</v>
      </c>
      <c r="I2323" s="16">
        <v>2</v>
      </c>
      <c r="J2323" s="14" t="s">
        <v>83</v>
      </c>
      <c r="K2323" s="14" t="s">
        <v>84</v>
      </c>
      <c r="L2323" s="14" t="s">
        <v>85</v>
      </c>
      <c r="M2323" s="23">
        <v>0.65</v>
      </c>
      <c r="N2323" s="16">
        <v>18</v>
      </c>
      <c r="O2323" s="16">
        <v>12</v>
      </c>
      <c r="P2323" s="16">
        <v>0</v>
      </c>
      <c r="Q2323" s="16">
        <v>14</v>
      </c>
      <c r="R2323" s="16">
        <v>0</v>
      </c>
      <c r="S2323" s="14" t="s">
        <v>86</v>
      </c>
      <c r="T2323" s="16">
        <v>489</v>
      </c>
      <c r="U2323" s="16">
        <v>0</v>
      </c>
      <c r="V2323" s="18">
        <v>196976</v>
      </c>
      <c r="W2323" s="18">
        <v>12240</v>
      </c>
      <c r="X2323" s="18">
        <v>7684</v>
      </c>
      <c r="Y2323" s="18">
        <v>0</v>
      </c>
      <c r="Z2323" s="18">
        <v>0</v>
      </c>
      <c r="AA2323" s="18">
        <v>0</v>
      </c>
      <c r="AB2323" s="18">
        <v>0</v>
      </c>
      <c r="AC2323" s="23">
        <v>0</v>
      </c>
      <c r="AD2323" s="14" t="str">
        <f>IF(E2323=113,"Linn","Iowa ex-Linn")</f>
        <v>Iowa ex-Linn</v>
      </c>
      <c r="AE2323" s="23">
        <f>IFERROR(AB2323/W2323,"N/M")</f>
        <v>0.0</v>
      </c>
      <c r="AF2323" s="14" t="str">
        <f>B2323&amp;"|"&amp;TEXT(E2323,"000")&amp;"|"&amp;TEXT(M2323,"0.0000")</f>
        <v>2018|125|0.6500</v>
      </c>
      <c r="AG2323" s="22" t="str">
        <f>IF(AND(B2323&gt;=2015,B2323&lt;=2024,C2323=19,G2323=41,I2323=2,K2323="A",L2323="RBUP",M2323&gt;=0.5,M2323&lt;=0.85),"IN","OUT")</f>
        <v>IN</v>
      </c>
    </row>
    <row r="2324" spans="1:33">
      <c r="A2324" s="14" t="s">
        <v>188</v>
      </c>
      <c r="B2324" s="16">
        <v>2018</v>
      </c>
      <c r="C2324" s="16">
        <v>19</v>
      </c>
      <c r="D2324" s="14" t="s">
        <v>80</v>
      </c>
      <c r="E2324" s="16">
        <v>125</v>
      </c>
      <c r="F2324" s="14" t="s">
        <v>148</v>
      </c>
      <c r="G2324" s="16">
        <v>41</v>
      </c>
      <c r="H2324" s="14" t="s">
        <v>186</v>
      </c>
      <c r="I2324" s="16">
        <v>2</v>
      </c>
      <c r="J2324" s="14" t="s">
        <v>83</v>
      </c>
      <c r="K2324" s="14" t="s">
        <v>84</v>
      </c>
      <c r="L2324" s="14" t="s">
        <v>85</v>
      </c>
      <c r="M2324" s="23">
        <v>0.7</v>
      </c>
      <c r="N2324" s="16">
        <v>76</v>
      </c>
      <c r="O2324" s="16">
        <v>50</v>
      </c>
      <c r="P2324" s="16">
        <v>3</v>
      </c>
      <c r="Q2324" s="16">
        <v>69</v>
      </c>
      <c r="R2324" s="16">
        <v>5</v>
      </c>
      <c r="S2324" s="14" t="s">
        <v>86</v>
      </c>
      <c r="T2324" s="16">
        <v>4953</v>
      </c>
      <c r="U2324" s="16">
        <v>0</v>
      </c>
      <c r="V2324" s="18">
        <v>2308513</v>
      </c>
      <c r="W2324" s="18">
        <v>185036</v>
      </c>
      <c r="X2324" s="18">
        <v>125427</v>
      </c>
      <c r="Y2324" s="18">
        <v>150</v>
      </c>
      <c r="Z2324" s="18">
        <v>0</v>
      </c>
      <c r="AA2324" s="18">
        <v>0</v>
      </c>
      <c r="AB2324" s="18">
        <v>172838</v>
      </c>
      <c r="AC2324" s="23">
        <v>0.93</v>
      </c>
      <c r="AD2324" s="14" t="str">
        <f>IF(E2324=113,"Linn","Iowa ex-Linn")</f>
        <v>Iowa ex-Linn</v>
      </c>
      <c r="AE2324" s="23">
        <f>IFERROR(AB2324/W2324,"N/M")</f>
        <v>0.9340776929894723</v>
      </c>
      <c r="AF2324" s="14" t="str">
        <f>B2324&amp;"|"&amp;TEXT(E2324,"000")&amp;"|"&amp;TEXT(M2324,"0.0000")</f>
        <v>2018|125|0.7000</v>
      </c>
      <c r="AG2324" s="22" t="str">
        <f>IF(AND(B2324&gt;=2015,B2324&lt;=2024,C2324=19,G2324=41,I2324=2,K2324="A",L2324="RBUP",M2324&gt;=0.5,M2324&lt;=0.85),"IN","OUT")</f>
        <v>IN</v>
      </c>
    </row>
    <row r="2325" spans="1:33">
      <c r="A2325" s="14" t="s">
        <v>188</v>
      </c>
      <c r="B2325" s="16">
        <v>2018</v>
      </c>
      <c r="C2325" s="16">
        <v>19</v>
      </c>
      <c r="D2325" s="14" t="s">
        <v>80</v>
      </c>
      <c r="E2325" s="16">
        <v>125</v>
      </c>
      <c r="F2325" s="14" t="s">
        <v>148</v>
      </c>
      <c r="G2325" s="16">
        <v>41</v>
      </c>
      <c r="H2325" s="14" t="s">
        <v>186</v>
      </c>
      <c r="I2325" s="16">
        <v>2</v>
      </c>
      <c r="J2325" s="14" t="s">
        <v>83</v>
      </c>
      <c r="K2325" s="14" t="s">
        <v>84</v>
      </c>
      <c r="L2325" s="14" t="s">
        <v>85</v>
      </c>
      <c r="M2325" s="23">
        <v>0.75</v>
      </c>
      <c r="N2325" s="16">
        <v>218</v>
      </c>
      <c r="O2325" s="16">
        <v>171</v>
      </c>
      <c r="P2325" s="16">
        <v>17</v>
      </c>
      <c r="Q2325" s="16">
        <v>250</v>
      </c>
      <c r="R2325" s="16">
        <v>20</v>
      </c>
      <c r="S2325" s="14" t="s">
        <v>86</v>
      </c>
      <c r="T2325" s="16">
        <v>19414</v>
      </c>
      <c r="U2325" s="16">
        <v>0</v>
      </c>
      <c r="V2325" s="18">
        <v>9673046</v>
      </c>
      <c r="W2325" s="18">
        <v>863998</v>
      </c>
      <c r="X2325" s="18">
        <v>585506</v>
      </c>
      <c r="Y2325" s="18">
        <v>377</v>
      </c>
      <c r="Z2325" s="18">
        <v>0</v>
      </c>
      <c r="AA2325" s="18">
        <v>0</v>
      </c>
      <c r="AB2325" s="18">
        <v>102446</v>
      </c>
      <c r="AC2325" s="23">
        <v>0.12</v>
      </c>
      <c r="AD2325" s="14" t="str">
        <f>IF(E2325=113,"Linn","Iowa ex-Linn")</f>
        <v>Iowa ex-Linn</v>
      </c>
      <c r="AE2325" s="23">
        <f>IFERROR(AB2325/W2325,"N/M")</f>
        <v>0.11857203373155957</v>
      </c>
      <c r="AF2325" s="14" t="str">
        <f>B2325&amp;"|"&amp;TEXT(E2325,"000")&amp;"|"&amp;TEXT(M2325,"0.0000")</f>
        <v>2018|125|0.7500</v>
      </c>
      <c r="AG2325" s="22" t="str">
        <f>IF(AND(B2325&gt;=2015,B2325&lt;=2024,C2325=19,G2325=41,I2325=2,K2325="A",L2325="RBUP",M2325&gt;=0.5,M2325&lt;=0.85),"IN","OUT")</f>
        <v>IN</v>
      </c>
    </row>
    <row r="2326" spans="1:33">
      <c r="A2326" s="14" t="s">
        <v>188</v>
      </c>
      <c r="B2326" s="16">
        <v>2018</v>
      </c>
      <c r="C2326" s="16">
        <v>19</v>
      </c>
      <c r="D2326" s="14" t="s">
        <v>80</v>
      </c>
      <c r="E2326" s="16">
        <v>125</v>
      </c>
      <c r="F2326" s="14" t="s">
        <v>148</v>
      </c>
      <c r="G2326" s="16">
        <v>41</v>
      </c>
      <c r="H2326" s="14" t="s">
        <v>186</v>
      </c>
      <c r="I2326" s="16">
        <v>2</v>
      </c>
      <c r="J2326" s="14" t="s">
        <v>83</v>
      </c>
      <c r="K2326" s="14" t="s">
        <v>84</v>
      </c>
      <c r="L2326" s="14" t="s">
        <v>85</v>
      </c>
      <c r="M2326" s="23">
        <v>0.8</v>
      </c>
      <c r="N2326" s="16">
        <v>247</v>
      </c>
      <c r="O2326" s="16">
        <v>189</v>
      </c>
      <c r="P2326" s="16">
        <v>30</v>
      </c>
      <c r="Q2326" s="16">
        <v>243</v>
      </c>
      <c r="R2326" s="16">
        <v>36</v>
      </c>
      <c r="S2326" s="14" t="s">
        <v>86</v>
      </c>
      <c r="T2326" s="16">
        <v>31390</v>
      </c>
      <c r="U2326" s="16">
        <v>0</v>
      </c>
      <c r="V2326" s="18">
        <v>16611424</v>
      </c>
      <c r="W2326" s="18">
        <v>1639026</v>
      </c>
      <c r="X2326" s="18">
        <v>1030181</v>
      </c>
      <c r="Y2326" s="18">
        <v>962</v>
      </c>
      <c r="Z2326" s="18">
        <v>0</v>
      </c>
      <c r="AA2326" s="18">
        <v>0</v>
      </c>
      <c r="AB2326" s="18">
        <v>390193</v>
      </c>
      <c r="AC2326" s="23">
        <v>0.24</v>
      </c>
      <c r="AD2326" s="14" t="str">
        <f>IF(E2326=113,"Linn","Iowa ex-Linn")</f>
        <v>Iowa ex-Linn</v>
      </c>
      <c r="AE2326" s="23">
        <f>IFERROR(AB2326/W2326,"N/M")</f>
        <v>0.23806394773481324</v>
      </c>
      <c r="AF2326" s="14" t="str">
        <f>B2326&amp;"|"&amp;TEXT(E2326,"000")&amp;"|"&amp;TEXT(M2326,"0.0000")</f>
        <v>2018|125|0.8000</v>
      </c>
      <c r="AG2326" s="22" t="str">
        <f>IF(AND(B2326&gt;=2015,B2326&lt;=2024,C2326=19,G2326=41,I2326=2,K2326="A",L2326="RBUP",M2326&gt;=0.5,M2326&lt;=0.85),"IN","OUT")</f>
        <v>IN</v>
      </c>
    </row>
    <row r="2327" spans="1:33">
      <c r="A2327" s="14" t="s">
        <v>188</v>
      </c>
      <c r="B2327" s="16">
        <v>2018</v>
      </c>
      <c r="C2327" s="16">
        <v>19</v>
      </c>
      <c r="D2327" s="14" t="s">
        <v>80</v>
      </c>
      <c r="E2327" s="16">
        <v>125</v>
      </c>
      <c r="F2327" s="14" t="s">
        <v>148</v>
      </c>
      <c r="G2327" s="16">
        <v>41</v>
      </c>
      <c r="H2327" s="14" t="s">
        <v>186</v>
      </c>
      <c r="I2327" s="16">
        <v>2</v>
      </c>
      <c r="J2327" s="14" t="s">
        <v>83</v>
      </c>
      <c r="K2327" s="14" t="s">
        <v>84</v>
      </c>
      <c r="L2327" s="14" t="s">
        <v>85</v>
      </c>
      <c r="M2327" s="23">
        <v>0.85</v>
      </c>
      <c r="N2327" s="16">
        <v>79</v>
      </c>
      <c r="O2327" s="16">
        <v>45</v>
      </c>
      <c r="P2327" s="16">
        <v>11</v>
      </c>
      <c r="Q2327" s="16">
        <v>64</v>
      </c>
      <c r="R2327" s="16">
        <v>13</v>
      </c>
      <c r="S2327" s="14" t="s">
        <v>86</v>
      </c>
      <c r="T2327" s="16">
        <v>9484</v>
      </c>
      <c r="U2327" s="16">
        <v>0</v>
      </c>
      <c r="V2327" s="18">
        <v>5474519</v>
      </c>
      <c r="W2327" s="18">
        <v>669341</v>
      </c>
      <c r="X2327" s="18">
        <v>325662</v>
      </c>
      <c r="Y2327" s="18">
        <v>0</v>
      </c>
      <c r="Z2327" s="18">
        <v>0</v>
      </c>
      <c r="AA2327" s="18">
        <v>0</v>
      </c>
      <c r="AB2327" s="18">
        <v>230684</v>
      </c>
      <c r="AC2327" s="23">
        <v>0.34</v>
      </c>
      <c r="AD2327" s="14" t="str">
        <f>IF(E2327=113,"Linn","Iowa ex-Linn")</f>
        <v>Iowa ex-Linn</v>
      </c>
      <c r="AE2327" s="23">
        <f>IFERROR(AB2327/W2327,"N/M")</f>
        <v>0.3446434627491817</v>
      </c>
      <c r="AF2327" s="14" t="str">
        <f>B2327&amp;"|"&amp;TEXT(E2327,"000")&amp;"|"&amp;TEXT(M2327,"0.0000")</f>
        <v>2018|125|0.8500</v>
      </c>
      <c r="AG2327" s="22" t="str">
        <f>IF(AND(B2327&gt;=2015,B2327&lt;=2024,C2327=19,G2327=41,I2327=2,K2327="A",L2327="RBUP",M2327&gt;=0.5,M2327&lt;=0.85),"IN","OUT")</f>
        <v>IN</v>
      </c>
    </row>
    <row r="2328" spans="1:33">
      <c r="A2328" s="14" t="s">
        <v>188</v>
      </c>
      <c r="B2328" s="16">
        <v>2018</v>
      </c>
      <c r="C2328" s="16">
        <v>19</v>
      </c>
      <c r="D2328" s="14" t="s">
        <v>80</v>
      </c>
      <c r="E2328" s="16">
        <v>127</v>
      </c>
      <c r="F2328" s="14" t="s">
        <v>149</v>
      </c>
      <c r="G2328" s="16">
        <v>41</v>
      </c>
      <c r="H2328" s="14" t="s">
        <v>186</v>
      </c>
      <c r="I2328" s="16">
        <v>2</v>
      </c>
      <c r="J2328" s="14" t="s">
        <v>83</v>
      </c>
      <c r="K2328" s="14" t="s">
        <v>84</v>
      </c>
      <c r="L2328" s="14" t="s">
        <v>85</v>
      </c>
      <c r="M2328" s="23">
        <v>0.65</v>
      </c>
      <c r="N2328" s="16">
        <v>9</v>
      </c>
      <c r="O2328" s="16">
        <v>8</v>
      </c>
      <c r="P2328" s="16">
        <v>0</v>
      </c>
      <c r="Q2328" s="16">
        <v>8</v>
      </c>
      <c r="R2328" s="16">
        <v>0</v>
      </c>
      <c r="S2328" s="14" t="s">
        <v>86</v>
      </c>
      <c r="T2328" s="16">
        <v>3091</v>
      </c>
      <c r="U2328" s="16">
        <v>0</v>
      </c>
      <c r="V2328" s="18">
        <v>1740521</v>
      </c>
      <c r="W2328" s="18">
        <v>14104</v>
      </c>
      <c r="X2328" s="18">
        <v>11028</v>
      </c>
      <c r="Y2328" s="18">
        <v>0</v>
      </c>
      <c r="Z2328" s="18">
        <v>0</v>
      </c>
      <c r="AA2328" s="18">
        <v>0</v>
      </c>
      <c r="AB2328" s="18">
        <v>0</v>
      </c>
      <c r="AC2328" s="23">
        <v>0</v>
      </c>
      <c r="AD2328" s="14" t="str">
        <f>IF(E2328=113,"Linn","Iowa ex-Linn")</f>
        <v>Iowa ex-Linn</v>
      </c>
      <c r="AE2328" s="23">
        <f>IFERROR(AB2328/W2328,"N/M")</f>
        <v>0.0</v>
      </c>
      <c r="AF2328" s="14" t="str">
        <f>B2328&amp;"|"&amp;TEXT(E2328,"000")&amp;"|"&amp;TEXT(M2328,"0.0000")</f>
        <v>2018|127|0.6500</v>
      </c>
      <c r="AG2328" s="22" t="str">
        <f>IF(AND(B2328&gt;=2015,B2328&lt;=2024,C2328=19,G2328=41,I2328=2,K2328="A",L2328="RBUP",M2328&gt;=0.5,M2328&lt;=0.85),"IN","OUT")</f>
        <v>IN</v>
      </c>
    </row>
    <row r="2329" spans="1:33">
      <c r="A2329" s="14" t="s">
        <v>188</v>
      </c>
      <c r="B2329" s="16">
        <v>2018</v>
      </c>
      <c r="C2329" s="16">
        <v>19</v>
      </c>
      <c r="D2329" s="14" t="s">
        <v>80</v>
      </c>
      <c r="E2329" s="16">
        <v>127</v>
      </c>
      <c r="F2329" s="14" t="s">
        <v>149</v>
      </c>
      <c r="G2329" s="16">
        <v>41</v>
      </c>
      <c r="H2329" s="14" t="s">
        <v>186</v>
      </c>
      <c r="I2329" s="16">
        <v>2</v>
      </c>
      <c r="J2329" s="14" t="s">
        <v>83</v>
      </c>
      <c r="K2329" s="14" t="s">
        <v>84</v>
      </c>
      <c r="L2329" s="14" t="s">
        <v>85</v>
      </c>
      <c r="M2329" s="23">
        <v>0.7</v>
      </c>
      <c r="N2329" s="16">
        <v>33</v>
      </c>
      <c r="O2329" s="16">
        <v>25</v>
      </c>
      <c r="P2329" s="16">
        <v>0</v>
      </c>
      <c r="Q2329" s="16">
        <v>36</v>
      </c>
      <c r="R2329" s="16">
        <v>0</v>
      </c>
      <c r="S2329" s="14" t="s">
        <v>86</v>
      </c>
      <c r="T2329" s="16">
        <v>3397</v>
      </c>
      <c r="U2329" s="16">
        <v>0</v>
      </c>
      <c r="V2329" s="18">
        <v>1930962</v>
      </c>
      <c r="W2329" s="18">
        <v>30245</v>
      </c>
      <c r="X2329" s="18">
        <v>20647</v>
      </c>
      <c r="Y2329" s="18">
        <v>0</v>
      </c>
      <c r="Z2329" s="18">
        <v>0</v>
      </c>
      <c r="AA2329" s="18">
        <v>0</v>
      </c>
      <c r="AB2329" s="18">
        <v>0</v>
      </c>
      <c r="AC2329" s="23">
        <v>0</v>
      </c>
      <c r="AD2329" s="14" t="str">
        <f>IF(E2329=113,"Linn","Iowa ex-Linn")</f>
        <v>Iowa ex-Linn</v>
      </c>
      <c r="AE2329" s="23">
        <f>IFERROR(AB2329/W2329,"N/M")</f>
        <v>0.0</v>
      </c>
      <c r="AF2329" s="14" t="str">
        <f>B2329&amp;"|"&amp;TEXT(E2329,"000")&amp;"|"&amp;TEXT(M2329,"0.0000")</f>
        <v>2018|127|0.7000</v>
      </c>
      <c r="AG2329" s="22" t="str">
        <f>IF(AND(B2329&gt;=2015,B2329&lt;=2024,C2329=19,G2329=41,I2329=2,K2329="A",L2329="RBUP",M2329&gt;=0.5,M2329&lt;=0.85),"IN","OUT")</f>
        <v>IN</v>
      </c>
    </row>
    <row r="2330" spans="1:33">
      <c r="A2330" s="14" t="s">
        <v>188</v>
      </c>
      <c r="B2330" s="16">
        <v>2018</v>
      </c>
      <c r="C2330" s="16">
        <v>19</v>
      </c>
      <c r="D2330" s="14" t="s">
        <v>80</v>
      </c>
      <c r="E2330" s="16">
        <v>127</v>
      </c>
      <c r="F2330" s="14" t="s">
        <v>149</v>
      </c>
      <c r="G2330" s="16">
        <v>41</v>
      </c>
      <c r="H2330" s="14" t="s">
        <v>186</v>
      </c>
      <c r="I2330" s="16">
        <v>2</v>
      </c>
      <c r="J2330" s="14" t="s">
        <v>83</v>
      </c>
      <c r="K2330" s="14" t="s">
        <v>84</v>
      </c>
      <c r="L2330" s="14" t="s">
        <v>85</v>
      </c>
      <c r="M2330" s="23">
        <v>0.75</v>
      </c>
      <c r="N2330" s="16">
        <v>79</v>
      </c>
      <c r="O2330" s="16">
        <v>59</v>
      </c>
      <c r="P2330" s="16">
        <v>0</v>
      </c>
      <c r="Q2330" s="16">
        <v>98</v>
      </c>
      <c r="R2330" s="16">
        <v>0</v>
      </c>
      <c r="S2330" s="14" t="s">
        <v>86</v>
      </c>
      <c r="T2330" s="16">
        <v>12833</v>
      </c>
      <c r="U2330" s="16">
        <v>0</v>
      </c>
      <c r="V2330" s="18">
        <v>7852163</v>
      </c>
      <c r="W2330" s="18">
        <v>153735</v>
      </c>
      <c r="X2330" s="18">
        <v>102903</v>
      </c>
      <c r="Y2330" s="18">
        <v>0</v>
      </c>
      <c r="Z2330" s="18">
        <v>0</v>
      </c>
      <c r="AA2330" s="18">
        <v>0</v>
      </c>
      <c r="AB2330" s="18">
        <v>0</v>
      </c>
      <c r="AC2330" s="23">
        <v>0</v>
      </c>
      <c r="AD2330" s="14" t="str">
        <f>IF(E2330=113,"Linn","Iowa ex-Linn")</f>
        <v>Iowa ex-Linn</v>
      </c>
      <c r="AE2330" s="23">
        <f>IFERROR(AB2330/W2330,"N/M")</f>
        <v>0.0</v>
      </c>
      <c r="AF2330" s="14" t="str">
        <f>B2330&amp;"|"&amp;TEXT(E2330,"000")&amp;"|"&amp;TEXT(M2330,"0.0000")</f>
        <v>2018|127|0.7500</v>
      </c>
      <c r="AG2330" s="22" t="str">
        <f>IF(AND(B2330&gt;=2015,B2330&lt;=2024,C2330=19,G2330=41,I2330=2,K2330="A",L2330="RBUP",M2330&gt;=0.5,M2330&lt;=0.85),"IN","OUT")</f>
        <v>IN</v>
      </c>
    </row>
    <row r="2331" spans="1:33">
      <c r="A2331" s="14" t="s">
        <v>188</v>
      </c>
      <c r="B2331" s="16">
        <v>2018</v>
      </c>
      <c r="C2331" s="16">
        <v>19</v>
      </c>
      <c r="D2331" s="14" t="s">
        <v>80</v>
      </c>
      <c r="E2331" s="16">
        <v>127</v>
      </c>
      <c r="F2331" s="14" t="s">
        <v>149</v>
      </c>
      <c r="G2331" s="16">
        <v>41</v>
      </c>
      <c r="H2331" s="14" t="s">
        <v>186</v>
      </c>
      <c r="I2331" s="16">
        <v>2</v>
      </c>
      <c r="J2331" s="14" t="s">
        <v>83</v>
      </c>
      <c r="K2331" s="14" t="s">
        <v>84</v>
      </c>
      <c r="L2331" s="14" t="s">
        <v>85</v>
      </c>
      <c r="M2331" s="23">
        <v>0.8</v>
      </c>
      <c r="N2331" s="16">
        <v>234</v>
      </c>
      <c r="O2331" s="16">
        <v>191</v>
      </c>
      <c r="P2331" s="16">
        <v>5</v>
      </c>
      <c r="Q2331" s="16">
        <v>298</v>
      </c>
      <c r="R2331" s="16">
        <v>5</v>
      </c>
      <c r="S2331" s="14" t="s">
        <v>86</v>
      </c>
      <c r="T2331" s="16">
        <v>38737</v>
      </c>
      <c r="U2331" s="16">
        <v>0</v>
      </c>
      <c r="V2331" s="18">
        <v>25271886</v>
      </c>
      <c r="W2331" s="18">
        <v>786232</v>
      </c>
      <c r="X2331" s="18">
        <v>459674</v>
      </c>
      <c r="Y2331" s="18">
        <v>836</v>
      </c>
      <c r="Z2331" s="18">
        <v>0</v>
      </c>
      <c r="AA2331" s="18">
        <v>0</v>
      </c>
      <c r="AB2331" s="18">
        <v>24220</v>
      </c>
      <c r="AC2331" s="23">
        <v>0.03</v>
      </c>
      <c r="AD2331" s="14" t="str">
        <f>IF(E2331=113,"Linn","Iowa ex-Linn")</f>
        <v>Iowa ex-Linn</v>
      </c>
      <c r="AE2331" s="23">
        <f>IFERROR(AB2331/W2331,"N/M")</f>
        <v>0.030805156747626655</v>
      </c>
      <c r="AF2331" s="14" t="str">
        <f>B2331&amp;"|"&amp;TEXT(E2331,"000")&amp;"|"&amp;TEXT(M2331,"0.0000")</f>
        <v>2018|127|0.8000</v>
      </c>
      <c r="AG2331" s="22" t="str">
        <f>IF(AND(B2331&gt;=2015,B2331&lt;=2024,C2331=19,G2331=41,I2331=2,K2331="A",L2331="RBUP",M2331&gt;=0.5,M2331&lt;=0.85),"IN","OUT")</f>
        <v>IN</v>
      </c>
    </row>
    <row r="2332" spans="1:33">
      <c r="A2332" s="14" t="s">
        <v>188</v>
      </c>
      <c r="B2332" s="16">
        <v>2018</v>
      </c>
      <c r="C2332" s="16">
        <v>19</v>
      </c>
      <c r="D2332" s="14" t="s">
        <v>80</v>
      </c>
      <c r="E2332" s="16">
        <v>127</v>
      </c>
      <c r="F2332" s="14" t="s">
        <v>149</v>
      </c>
      <c r="G2332" s="16">
        <v>41</v>
      </c>
      <c r="H2332" s="14" t="s">
        <v>186</v>
      </c>
      <c r="I2332" s="16">
        <v>2</v>
      </c>
      <c r="J2332" s="14" t="s">
        <v>83</v>
      </c>
      <c r="K2332" s="14" t="s">
        <v>84</v>
      </c>
      <c r="L2332" s="14" t="s">
        <v>85</v>
      </c>
      <c r="M2332" s="23">
        <v>0.85</v>
      </c>
      <c r="N2332" s="16">
        <v>402</v>
      </c>
      <c r="O2332" s="16">
        <v>314</v>
      </c>
      <c r="P2332" s="16">
        <v>12</v>
      </c>
      <c r="Q2332" s="16">
        <v>409</v>
      </c>
      <c r="R2332" s="16">
        <v>13</v>
      </c>
      <c r="S2332" s="14" t="s">
        <v>86</v>
      </c>
      <c r="T2332" s="16">
        <v>79133</v>
      </c>
      <c r="U2332" s="16">
        <v>0</v>
      </c>
      <c r="V2332" s="18">
        <v>54653003</v>
      </c>
      <c r="W2332" s="18">
        <v>2091511</v>
      </c>
      <c r="X2332" s="18">
        <v>1035479</v>
      </c>
      <c r="Y2332" s="18">
        <v>1483</v>
      </c>
      <c r="Z2332" s="18">
        <v>0</v>
      </c>
      <c r="AA2332" s="18">
        <v>0</v>
      </c>
      <c r="AB2332" s="18">
        <v>157314</v>
      </c>
      <c r="AC2332" s="23">
        <v>0.08</v>
      </c>
      <c r="AD2332" s="14" t="str">
        <f>IF(E2332=113,"Linn","Iowa ex-Linn")</f>
        <v>Iowa ex-Linn</v>
      </c>
      <c r="AE2332" s="23">
        <f>IFERROR(AB2332/W2332,"N/M")</f>
        <v>0.07521547818777907</v>
      </c>
      <c r="AF2332" s="14" t="str">
        <f>B2332&amp;"|"&amp;TEXT(E2332,"000")&amp;"|"&amp;TEXT(M2332,"0.0000")</f>
        <v>2018|127|0.8500</v>
      </c>
      <c r="AG2332" s="22" t="str">
        <f>IF(AND(B2332&gt;=2015,B2332&lt;=2024,C2332=19,G2332=41,I2332=2,K2332="A",L2332="RBUP",M2332&gt;=0.5,M2332&lt;=0.85),"IN","OUT")</f>
        <v>IN</v>
      </c>
    </row>
    <row r="2333" spans="1:33">
      <c r="A2333" s="14" t="s">
        <v>188</v>
      </c>
      <c r="B2333" s="16">
        <v>2018</v>
      </c>
      <c r="C2333" s="16">
        <v>19</v>
      </c>
      <c r="D2333" s="14" t="s">
        <v>80</v>
      </c>
      <c r="E2333" s="16">
        <v>129</v>
      </c>
      <c r="F2333" s="14" t="s">
        <v>150</v>
      </c>
      <c r="G2333" s="16">
        <v>41</v>
      </c>
      <c r="H2333" s="14" t="s">
        <v>186</v>
      </c>
      <c r="I2333" s="16">
        <v>2</v>
      </c>
      <c r="J2333" s="14" t="s">
        <v>83</v>
      </c>
      <c r="K2333" s="14" t="s">
        <v>84</v>
      </c>
      <c r="L2333" s="14" t="s">
        <v>85</v>
      </c>
      <c r="M2333" s="23">
        <v>0.5</v>
      </c>
      <c r="N2333" s="16">
        <v>1</v>
      </c>
      <c r="O2333" s="16">
        <v>0</v>
      </c>
      <c r="P2333" s="16">
        <v>0</v>
      </c>
      <c r="Q2333" s="16">
        <v>0</v>
      </c>
      <c r="R2333" s="16">
        <v>0</v>
      </c>
      <c r="S2333" s="14" t="s">
        <v>86</v>
      </c>
      <c r="T2333" s="16">
        <v>0</v>
      </c>
      <c r="U2333" s="16">
        <v>0</v>
      </c>
      <c r="V2333" s="18">
        <v>0</v>
      </c>
      <c r="W2333" s="18">
        <v>0</v>
      </c>
      <c r="X2333" s="18">
        <v>0</v>
      </c>
      <c r="Y2333" s="18">
        <v>0</v>
      </c>
      <c r="Z2333" s="18">
        <v>0</v>
      </c>
      <c r="AA2333" s="18">
        <v>0</v>
      </c>
      <c r="AB2333" s="18">
        <v>0</v>
      </c>
      <c r="AC2333" s="23">
        <v>0</v>
      </c>
      <c r="AD2333" s="14" t="str">
        <f>IF(E2333=113,"Linn","Iowa ex-Linn")</f>
        <v>Iowa ex-Linn</v>
      </c>
      <c r="AE2333" s="23" t="str">
        <f>IFERROR(AB2333/W2333,"N/M")</f>
        <v>N/M</v>
      </c>
      <c r="AF2333" s="14" t="str">
        <f>B2333&amp;"|"&amp;TEXT(E2333,"000")&amp;"|"&amp;TEXT(M2333,"0.0000")</f>
        <v>2018|129|0.5000</v>
      </c>
      <c r="AG2333" s="22" t="str">
        <f>IF(AND(B2333&gt;=2015,B2333&lt;=2024,C2333=19,G2333=41,I2333=2,K2333="A",L2333="RBUP",M2333&gt;=0.5,M2333&lt;=0.85),"IN","OUT")</f>
        <v>IN</v>
      </c>
    </row>
    <row r="2334" spans="1:33">
      <c r="A2334" s="14" t="s">
        <v>188</v>
      </c>
      <c r="B2334" s="16">
        <v>2018</v>
      </c>
      <c r="C2334" s="16">
        <v>19</v>
      </c>
      <c r="D2334" s="14" t="s">
        <v>80</v>
      </c>
      <c r="E2334" s="16">
        <v>129</v>
      </c>
      <c r="F2334" s="14" t="s">
        <v>150</v>
      </c>
      <c r="G2334" s="16">
        <v>41</v>
      </c>
      <c r="H2334" s="14" t="s">
        <v>186</v>
      </c>
      <c r="I2334" s="16">
        <v>2</v>
      </c>
      <c r="J2334" s="14" t="s">
        <v>83</v>
      </c>
      <c r="K2334" s="14" t="s">
        <v>84</v>
      </c>
      <c r="L2334" s="14" t="s">
        <v>85</v>
      </c>
      <c r="M2334" s="23">
        <v>0.55</v>
      </c>
      <c r="N2334" s="16">
        <v>0</v>
      </c>
      <c r="O2334" s="16">
        <v>0</v>
      </c>
      <c r="P2334" s="16">
        <v>0</v>
      </c>
      <c r="Q2334" s="16">
        <v>0</v>
      </c>
      <c r="R2334" s="16">
        <v>0</v>
      </c>
      <c r="S2334" s="14" t="s">
        <v>86</v>
      </c>
      <c r="T2334" s="16">
        <v>0</v>
      </c>
      <c r="U2334" s="16">
        <v>0</v>
      </c>
      <c r="V2334" s="18">
        <v>0</v>
      </c>
      <c r="W2334" s="18">
        <v>0</v>
      </c>
      <c r="X2334" s="18">
        <v>0</v>
      </c>
      <c r="Y2334" s="18">
        <v>0</v>
      </c>
      <c r="Z2334" s="18">
        <v>0</v>
      </c>
      <c r="AA2334" s="18">
        <v>0</v>
      </c>
      <c r="AB2334" s="18">
        <v>0</v>
      </c>
      <c r="AC2334" s="23">
        <v>0</v>
      </c>
      <c r="AD2334" s="14" t="str">
        <f>IF(E2334=113,"Linn","Iowa ex-Linn")</f>
        <v>Iowa ex-Linn</v>
      </c>
      <c r="AE2334" s="23" t="str">
        <f>IFERROR(AB2334/W2334,"N/M")</f>
        <v>N/M</v>
      </c>
      <c r="AF2334" s="14" t="str">
        <f>B2334&amp;"|"&amp;TEXT(E2334,"000")&amp;"|"&amp;TEXT(M2334,"0.0000")</f>
        <v>2018|129|0.5500</v>
      </c>
      <c r="AG2334" s="22" t="str">
        <f>IF(AND(B2334&gt;=2015,B2334&lt;=2024,C2334=19,G2334=41,I2334=2,K2334="A",L2334="RBUP",M2334&gt;=0.5,M2334&lt;=0.85),"IN","OUT")</f>
        <v>IN</v>
      </c>
    </row>
    <row r="2335" spans="1:33">
      <c r="A2335" s="14" t="s">
        <v>188</v>
      </c>
      <c r="B2335" s="16">
        <v>2018</v>
      </c>
      <c r="C2335" s="16">
        <v>19</v>
      </c>
      <c r="D2335" s="14" t="s">
        <v>80</v>
      </c>
      <c r="E2335" s="16">
        <v>129</v>
      </c>
      <c r="F2335" s="14" t="s">
        <v>150</v>
      </c>
      <c r="G2335" s="16">
        <v>41</v>
      </c>
      <c r="H2335" s="14" t="s">
        <v>186</v>
      </c>
      <c r="I2335" s="16">
        <v>2</v>
      </c>
      <c r="J2335" s="14" t="s">
        <v>83</v>
      </c>
      <c r="K2335" s="14" t="s">
        <v>84</v>
      </c>
      <c r="L2335" s="14" t="s">
        <v>85</v>
      </c>
      <c r="M2335" s="23">
        <v>0.6</v>
      </c>
      <c r="N2335" s="16">
        <v>4</v>
      </c>
      <c r="O2335" s="16">
        <v>4</v>
      </c>
      <c r="P2335" s="16">
        <v>0</v>
      </c>
      <c r="Q2335" s="16">
        <v>12</v>
      </c>
      <c r="R2335" s="16">
        <v>0</v>
      </c>
      <c r="S2335" s="14" t="s">
        <v>86</v>
      </c>
      <c r="T2335" s="16">
        <v>1113</v>
      </c>
      <c r="U2335" s="16">
        <v>0</v>
      </c>
      <c r="V2335" s="18">
        <v>510923</v>
      </c>
      <c r="W2335" s="18">
        <v>12092</v>
      </c>
      <c r="X2335" s="18">
        <v>7739</v>
      </c>
      <c r="Y2335" s="18">
        <v>0</v>
      </c>
      <c r="Z2335" s="18">
        <v>0</v>
      </c>
      <c r="AA2335" s="18">
        <v>0</v>
      </c>
      <c r="AB2335" s="18">
        <v>0</v>
      </c>
      <c r="AC2335" s="23">
        <v>0</v>
      </c>
      <c r="AD2335" s="14" t="str">
        <f>IF(E2335=113,"Linn","Iowa ex-Linn")</f>
        <v>Iowa ex-Linn</v>
      </c>
      <c r="AE2335" s="23">
        <f>IFERROR(AB2335/W2335,"N/M")</f>
        <v>0.0</v>
      </c>
      <c r="AF2335" s="14" t="str">
        <f>B2335&amp;"|"&amp;TEXT(E2335,"000")&amp;"|"&amp;TEXT(M2335,"0.0000")</f>
        <v>2018|129|0.6000</v>
      </c>
      <c r="AG2335" s="22" t="str">
        <f>IF(AND(B2335&gt;=2015,B2335&lt;=2024,C2335=19,G2335=41,I2335=2,K2335="A",L2335="RBUP",M2335&gt;=0.5,M2335&lt;=0.85),"IN","OUT")</f>
        <v>IN</v>
      </c>
    </row>
    <row r="2336" spans="1:33">
      <c r="A2336" s="14" t="s">
        <v>188</v>
      </c>
      <c r="B2336" s="16">
        <v>2018</v>
      </c>
      <c r="C2336" s="16">
        <v>19</v>
      </c>
      <c r="D2336" s="14" t="s">
        <v>80</v>
      </c>
      <c r="E2336" s="16">
        <v>129</v>
      </c>
      <c r="F2336" s="14" t="s">
        <v>150</v>
      </c>
      <c r="G2336" s="16">
        <v>41</v>
      </c>
      <c r="H2336" s="14" t="s">
        <v>186</v>
      </c>
      <c r="I2336" s="16">
        <v>2</v>
      </c>
      <c r="J2336" s="14" t="s">
        <v>83</v>
      </c>
      <c r="K2336" s="14" t="s">
        <v>84</v>
      </c>
      <c r="L2336" s="14" t="s">
        <v>85</v>
      </c>
      <c r="M2336" s="23">
        <v>0.65</v>
      </c>
      <c r="N2336" s="16">
        <v>3</v>
      </c>
      <c r="O2336" s="16">
        <v>2</v>
      </c>
      <c r="P2336" s="16">
        <v>0</v>
      </c>
      <c r="Q2336" s="16">
        <v>3</v>
      </c>
      <c r="R2336" s="16">
        <v>0</v>
      </c>
      <c r="S2336" s="14" t="s">
        <v>86</v>
      </c>
      <c r="T2336" s="16">
        <v>111</v>
      </c>
      <c r="U2336" s="16">
        <v>0</v>
      </c>
      <c r="V2336" s="18">
        <v>53264</v>
      </c>
      <c r="W2336" s="18">
        <v>1025</v>
      </c>
      <c r="X2336" s="18">
        <v>605</v>
      </c>
      <c r="Y2336" s="18">
        <v>0</v>
      </c>
      <c r="Z2336" s="18">
        <v>0</v>
      </c>
      <c r="AA2336" s="18">
        <v>0</v>
      </c>
      <c r="AB2336" s="18">
        <v>0</v>
      </c>
      <c r="AC2336" s="23">
        <v>0</v>
      </c>
      <c r="AD2336" s="14" t="str">
        <f>IF(E2336=113,"Linn","Iowa ex-Linn")</f>
        <v>Iowa ex-Linn</v>
      </c>
      <c r="AE2336" s="23">
        <f>IFERROR(AB2336/W2336,"N/M")</f>
        <v>0.0</v>
      </c>
      <c r="AF2336" s="14" t="str">
        <f>B2336&amp;"|"&amp;TEXT(E2336,"000")&amp;"|"&amp;TEXT(M2336,"0.0000")</f>
        <v>2018|129|0.6500</v>
      </c>
      <c r="AG2336" s="22" t="str">
        <f>IF(AND(B2336&gt;=2015,B2336&lt;=2024,C2336=19,G2336=41,I2336=2,K2336="A",L2336="RBUP",M2336&gt;=0.5,M2336&lt;=0.85),"IN","OUT")</f>
        <v>IN</v>
      </c>
    </row>
    <row r="2337" spans="1:33">
      <c r="A2337" s="14" t="s">
        <v>188</v>
      </c>
      <c r="B2337" s="16">
        <v>2018</v>
      </c>
      <c r="C2337" s="16">
        <v>19</v>
      </c>
      <c r="D2337" s="14" t="s">
        <v>80</v>
      </c>
      <c r="E2337" s="16">
        <v>129</v>
      </c>
      <c r="F2337" s="14" t="s">
        <v>150</v>
      </c>
      <c r="G2337" s="16">
        <v>41</v>
      </c>
      <c r="H2337" s="14" t="s">
        <v>186</v>
      </c>
      <c r="I2337" s="16">
        <v>2</v>
      </c>
      <c r="J2337" s="14" t="s">
        <v>83</v>
      </c>
      <c r="K2337" s="14" t="s">
        <v>84</v>
      </c>
      <c r="L2337" s="14" t="s">
        <v>85</v>
      </c>
      <c r="M2337" s="23">
        <v>0.7</v>
      </c>
      <c r="N2337" s="16">
        <v>30</v>
      </c>
      <c r="O2337" s="16">
        <v>25</v>
      </c>
      <c r="P2337" s="16">
        <v>0</v>
      </c>
      <c r="Q2337" s="16">
        <v>34</v>
      </c>
      <c r="R2337" s="16">
        <v>0</v>
      </c>
      <c r="S2337" s="14" t="s">
        <v>86</v>
      </c>
      <c r="T2337" s="16">
        <v>2878</v>
      </c>
      <c r="U2337" s="16">
        <v>0</v>
      </c>
      <c r="V2337" s="18">
        <v>1424663</v>
      </c>
      <c r="W2337" s="18">
        <v>48726</v>
      </c>
      <c r="X2337" s="18">
        <v>32365</v>
      </c>
      <c r="Y2337" s="18">
        <v>0</v>
      </c>
      <c r="Z2337" s="18">
        <v>0</v>
      </c>
      <c r="AA2337" s="18">
        <v>0</v>
      </c>
      <c r="AB2337" s="18">
        <v>0</v>
      </c>
      <c r="AC2337" s="23">
        <v>0</v>
      </c>
      <c r="AD2337" s="14" t="str">
        <f>IF(E2337=113,"Linn","Iowa ex-Linn")</f>
        <v>Iowa ex-Linn</v>
      </c>
      <c r="AE2337" s="23">
        <f>IFERROR(AB2337/W2337,"N/M")</f>
        <v>0.0</v>
      </c>
      <c r="AF2337" s="14" t="str">
        <f>B2337&amp;"|"&amp;TEXT(E2337,"000")&amp;"|"&amp;TEXT(M2337,"0.0000")</f>
        <v>2018|129|0.7000</v>
      </c>
      <c r="AG2337" s="22" t="str">
        <f>IF(AND(B2337&gt;=2015,B2337&lt;=2024,C2337=19,G2337=41,I2337=2,K2337="A",L2337="RBUP",M2337&gt;=0.5,M2337&lt;=0.85),"IN","OUT")</f>
        <v>IN</v>
      </c>
    </row>
    <row r="2338" spans="1:33">
      <c r="A2338" s="14" t="s">
        <v>188</v>
      </c>
      <c r="B2338" s="16">
        <v>2018</v>
      </c>
      <c r="C2338" s="16">
        <v>19</v>
      </c>
      <c r="D2338" s="14" t="s">
        <v>80</v>
      </c>
      <c r="E2338" s="16">
        <v>129</v>
      </c>
      <c r="F2338" s="14" t="s">
        <v>150</v>
      </c>
      <c r="G2338" s="16">
        <v>41</v>
      </c>
      <c r="H2338" s="14" t="s">
        <v>186</v>
      </c>
      <c r="I2338" s="16">
        <v>2</v>
      </c>
      <c r="J2338" s="14" t="s">
        <v>83</v>
      </c>
      <c r="K2338" s="14" t="s">
        <v>84</v>
      </c>
      <c r="L2338" s="14" t="s">
        <v>85</v>
      </c>
      <c r="M2338" s="23">
        <v>0.75</v>
      </c>
      <c r="N2338" s="16">
        <v>151</v>
      </c>
      <c r="O2338" s="16">
        <v>129</v>
      </c>
      <c r="P2338" s="16">
        <v>6</v>
      </c>
      <c r="Q2338" s="16">
        <v>297</v>
      </c>
      <c r="R2338" s="16">
        <v>17</v>
      </c>
      <c r="S2338" s="14" t="s">
        <v>86</v>
      </c>
      <c r="T2338" s="16">
        <v>20833</v>
      </c>
      <c r="U2338" s="16">
        <v>0</v>
      </c>
      <c r="V2338" s="18">
        <v>11238008</v>
      </c>
      <c r="W2338" s="18">
        <v>570131</v>
      </c>
      <c r="X2338" s="18">
        <v>330922</v>
      </c>
      <c r="Y2338" s="18">
        <v>0</v>
      </c>
      <c r="Z2338" s="18">
        <v>0</v>
      </c>
      <c r="AA2338" s="18">
        <v>0</v>
      </c>
      <c r="AB2338" s="18">
        <v>151778</v>
      </c>
      <c r="AC2338" s="23">
        <v>0.27</v>
      </c>
      <c r="AD2338" s="14" t="str">
        <f>IF(E2338=113,"Linn","Iowa ex-Linn")</f>
        <v>Iowa ex-Linn</v>
      </c>
      <c r="AE2338" s="23">
        <f>IFERROR(AB2338/W2338,"N/M")</f>
        <v>0.26621601000471823</v>
      </c>
      <c r="AF2338" s="14" t="str">
        <f>B2338&amp;"|"&amp;TEXT(E2338,"000")&amp;"|"&amp;TEXT(M2338,"0.0000")</f>
        <v>2018|129|0.7500</v>
      </c>
      <c r="AG2338" s="22" t="str">
        <f>IF(AND(B2338&gt;=2015,B2338&lt;=2024,C2338=19,G2338=41,I2338=2,K2338="A",L2338="RBUP",M2338&gt;=0.5,M2338&lt;=0.85),"IN","OUT")</f>
        <v>IN</v>
      </c>
    </row>
    <row r="2339" spans="1:33">
      <c r="A2339" s="14" t="s">
        <v>188</v>
      </c>
      <c r="B2339" s="16">
        <v>2018</v>
      </c>
      <c r="C2339" s="16">
        <v>19</v>
      </c>
      <c r="D2339" s="14" t="s">
        <v>80</v>
      </c>
      <c r="E2339" s="16">
        <v>129</v>
      </c>
      <c r="F2339" s="14" t="s">
        <v>150</v>
      </c>
      <c r="G2339" s="16">
        <v>41</v>
      </c>
      <c r="H2339" s="14" t="s">
        <v>186</v>
      </c>
      <c r="I2339" s="16">
        <v>2</v>
      </c>
      <c r="J2339" s="14" t="s">
        <v>83</v>
      </c>
      <c r="K2339" s="14" t="s">
        <v>84</v>
      </c>
      <c r="L2339" s="14" t="s">
        <v>85</v>
      </c>
      <c r="M2339" s="23">
        <v>0.8</v>
      </c>
      <c r="N2339" s="16">
        <v>220</v>
      </c>
      <c r="O2339" s="16">
        <v>186</v>
      </c>
      <c r="P2339" s="16">
        <v>26</v>
      </c>
      <c r="Q2339" s="16">
        <v>465</v>
      </c>
      <c r="R2339" s="16">
        <v>40</v>
      </c>
      <c r="S2339" s="14" t="s">
        <v>86</v>
      </c>
      <c r="T2339" s="16">
        <v>41577</v>
      </c>
      <c r="U2339" s="16">
        <v>0</v>
      </c>
      <c r="V2339" s="18">
        <v>23675553</v>
      </c>
      <c r="W2339" s="18">
        <v>1467798</v>
      </c>
      <c r="X2339" s="18">
        <v>795015</v>
      </c>
      <c r="Y2339" s="18">
        <v>451</v>
      </c>
      <c r="Z2339" s="18">
        <v>0</v>
      </c>
      <c r="AA2339" s="18">
        <v>0</v>
      </c>
      <c r="AB2339" s="18">
        <v>539303</v>
      </c>
      <c r="AC2339" s="23">
        <v>0.37</v>
      </c>
      <c r="AD2339" s="14" t="str">
        <f>IF(E2339=113,"Linn","Iowa ex-Linn")</f>
        <v>Iowa ex-Linn</v>
      </c>
      <c r="AE2339" s="23">
        <f>IFERROR(AB2339/W2339,"N/M")</f>
        <v>0.3674231740334842</v>
      </c>
      <c r="AF2339" s="14" t="str">
        <f>B2339&amp;"|"&amp;TEXT(E2339,"000")&amp;"|"&amp;TEXT(M2339,"0.0000")</f>
        <v>2018|129|0.8000</v>
      </c>
      <c r="AG2339" s="22" t="str">
        <f>IF(AND(B2339&gt;=2015,B2339&lt;=2024,C2339=19,G2339=41,I2339=2,K2339="A",L2339="RBUP",M2339&gt;=0.5,M2339&lt;=0.85),"IN","OUT")</f>
        <v>IN</v>
      </c>
    </row>
    <row r="2340" spans="1:33">
      <c r="A2340" s="14" t="s">
        <v>188</v>
      </c>
      <c r="B2340" s="16">
        <v>2018</v>
      </c>
      <c r="C2340" s="16">
        <v>19</v>
      </c>
      <c r="D2340" s="14" t="s">
        <v>80</v>
      </c>
      <c r="E2340" s="16">
        <v>129</v>
      </c>
      <c r="F2340" s="14" t="s">
        <v>150</v>
      </c>
      <c r="G2340" s="16">
        <v>41</v>
      </c>
      <c r="H2340" s="14" t="s">
        <v>186</v>
      </c>
      <c r="I2340" s="16">
        <v>2</v>
      </c>
      <c r="J2340" s="14" t="s">
        <v>83</v>
      </c>
      <c r="K2340" s="14" t="s">
        <v>84</v>
      </c>
      <c r="L2340" s="14" t="s">
        <v>85</v>
      </c>
      <c r="M2340" s="23">
        <v>0.85</v>
      </c>
      <c r="N2340" s="16">
        <v>129</v>
      </c>
      <c r="O2340" s="16">
        <v>96</v>
      </c>
      <c r="P2340" s="16">
        <v>10</v>
      </c>
      <c r="Q2340" s="16">
        <v>195</v>
      </c>
      <c r="R2340" s="16">
        <v>20</v>
      </c>
      <c r="S2340" s="14" t="s">
        <v>86</v>
      </c>
      <c r="T2340" s="16">
        <v>18483</v>
      </c>
      <c r="U2340" s="16">
        <v>0</v>
      </c>
      <c r="V2340" s="18">
        <v>11427978</v>
      </c>
      <c r="W2340" s="18">
        <v>852465</v>
      </c>
      <c r="X2340" s="18">
        <v>353621</v>
      </c>
      <c r="Y2340" s="18">
        <v>1063</v>
      </c>
      <c r="Z2340" s="18">
        <v>0</v>
      </c>
      <c r="AA2340" s="18">
        <v>0</v>
      </c>
      <c r="AB2340" s="18">
        <v>131293</v>
      </c>
      <c r="AC2340" s="23">
        <v>0.15</v>
      </c>
      <c r="AD2340" s="14" t="str">
        <f>IF(E2340=113,"Linn","Iowa ex-Linn")</f>
        <v>Iowa ex-Linn</v>
      </c>
      <c r="AE2340" s="23">
        <f>IFERROR(AB2340/W2340,"N/M")</f>
        <v>0.1540157073897462</v>
      </c>
      <c r="AF2340" s="14" t="str">
        <f>B2340&amp;"|"&amp;TEXT(E2340,"000")&amp;"|"&amp;TEXT(M2340,"0.0000")</f>
        <v>2018|129|0.8500</v>
      </c>
      <c r="AG2340" s="22" t="str">
        <f>IF(AND(B2340&gt;=2015,B2340&lt;=2024,C2340=19,G2340=41,I2340=2,K2340="A",L2340="RBUP",M2340&gt;=0.5,M2340&lt;=0.85),"IN","OUT")</f>
        <v>IN</v>
      </c>
    </row>
    <row r="2341" spans="1:33">
      <c r="A2341" s="14" t="s">
        <v>188</v>
      </c>
      <c r="B2341" s="16">
        <v>2018</v>
      </c>
      <c r="C2341" s="16">
        <v>19</v>
      </c>
      <c r="D2341" s="14" t="s">
        <v>80</v>
      </c>
      <c r="E2341" s="16">
        <v>131</v>
      </c>
      <c r="F2341" s="14" t="s">
        <v>151</v>
      </c>
      <c r="G2341" s="16">
        <v>41</v>
      </c>
      <c r="H2341" s="14" t="s">
        <v>186</v>
      </c>
      <c r="I2341" s="16">
        <v>2</v>
      </c>
      <c r="J2341" s="14" t="s">
        <v>83</v>
      </c>
      <c r="K2341" s="14" t="s">
        <v>84</v>
      </c>
      <c r="L2341" s="14" t="s">
        <v>85</v>
      </c>
      <c r="M2341" s="23">
        <v>0.6</v>
      </c>
      <c r="N2341" s="16">
        <v>1</v>
      </c>
      <c r="O2341" s="16">
        <v>1</v>
      </c>
      <c r="P2341" s="16">
        <v>0</v>
      </c>
      <c r="Q2341" s="16">
        <v>1</v>
      </c>
      <c r="R2341" s="16">
        <v>0</v>
      </c>
      <c r="S2341" s="14" t="s">
        <v>86</v>
      </c>
      <c r="T2341" s="16">
        <v>74</v>
      </c>
      <c r="U2341" s="16">
        <v>0</v>
      </c>
      <c r="V2341" s="18">
        <v>35164</v>
      </c>
      <c r="W2341" s="18">
        <v>397</v>
      </c>
      <c r="X2341" s="18">
        <v>254</v>
      </c>
      <c r="Y2341" s="18">
        <v>0</v>
      </c>
      <c r="Z2341" s="18">
        <v>0</v>
      </c>
      <c r="AA2341" s="18">
        <v>0</v>
      </c>
      <c r="AB2341" s="18">
        <v>0</v>
      </c>
      <c r="AC2341" s="23">
        <v>0</v>
      </c>
      <c r="AD2341" s="14" t="str">
        <f>IF(E2341=113,"Linn","Iowa ex-Linn")</f>
        <v>Iowa ex-Linn</v>
      </c>
      <c r="AE2341" s="23">
        <f>IFERROR(AB2341/W2341,"N/M")</f>
        <v>0.0</v>
      </c>
      <c r="AF2341" s="14" t="str">
        <f>B2341&amp;"|"&amp;TEXT(E2341,"000")&amp;"|"&amp;TEXT(M2341,"0.0000")</f>
        <v>2018|131|0.6000</v>
      </c>
      <c r="AG2341" s="22" t="str">
        <f>IF(AND(B2341&gt;=2015,B2341&lt;=2024,C2341=19,G2341=41,I2341=2,K2341="A",L2341="RBUP",M2341&gt;=0.5,M2341&lt;=0.85),"IN","OUT")</f>
        <v>IN</v>
      </c>
    </row>
    <row r="2342" spans="1:33">
      <c r="A2342" s="14" t="s">
        <v>188</v>
      </c>
      <c r="B2342" s="16">
        <v>2018</v>
      </c>
      <c r="C2342" s="16">
        <v>19</v>
      </c>
      <c r="D2342" s="14" t="s">
        <v>80</v>
      </c>
      <c r="E2342" s="16">
        <v>131</v>
      </c>
      <c r="F2342" s="14" t="s">
        <v>151</v>
      </c>
      <c r="G2342" s="16">
        <v>41</v>
      </c>
      <c r="H2342" s="14" t="s">
        <v>186</v>
      </c>
      <c r="I2342" s="16">
        <v>2</v>
      </c>
      <c r="J2342" s="14" t="s">
        <v>83</v>
      </c>
      <c r="K2342" s="14" t="s">
        <v>84</v>
      </c>
      <c r="L2342" s="14" t="s">
        <v>85</v>
      </c>
      <c r="M2342" s="23">
        <v>0.65</v>
      </c>
      <c r="N2342" s="16">
        <v>6</v>
      </c>
      <c r="O2342" s="16">
        <v>6</v>
      </c>
      <c r="P2342" s="16">
        <v>1</v>
      </c>
      <c r="Q2342" s="16">
        <v>12</v>
      </c>
      <c r="R2342" s="16">
        <v>1</v>
      </c>
      <c r="S2342" s="14" t="s">
        <v>86</v>
      </c>
      <c r="T2342" s="16">
        <v>954</v>
      </c>
      <c r="U2342" s="16">
        <v>0</v>
      </c>
      <c r="V2342" s="18">
        <v>453447</v>
      </c>
      <c r="W2342" s="18">
        <v>11022</v>
      </c>
      <c r="X2342" s="18">
        <v>6629</v>
      </c>
      <c r="Y2342" s="18">
        <v>0</v>
      </c>
      <c r="Z2342" s="18">
        <v>0</v>
      </c>
      <c r="AA2342" s="18">
        <v>0</v>
      </c>
      <c r="AB2342" s="18">
        <v>10772</v>
      </c>
      <c r="AC2342" s="23">
        <v>0.98</v>
      </c>
      <c r="AD2342" s="14" t="str">
        <f>IF(E2342=113,"Linn","Iowa ex-Linn")</f>
        <v>Iowa ex-Linn</v>
      </c>
      <c r="AE2342" s="23">
        <f>IFERROR(AB2342/W2342,"N/M")</f>
        <v>0.9773180910905461</v>
      </c>
      <c r="AF2342" s="14" t="str">
        <f>B2342&amp;"|"&amp;TEXT(E2342,"000")&amp;"|"&amp;TEXT(M2342,"0.0000")</f>
        <v>2018|131|0.6500</v>
      </c>
      <c r="AG2342" s="22" t="str">
        <f>IF(AND(B2342&gt;=2015,B2342&lt;=2024,C2342=19,G2342=41,I2342=2,K2342="A",L2342="RBUP",M2342&gt;=0.5,M2342&lt;=0.85),"IN","OUT")</f>
        <v>IN</v>
      </c>
    </row>
    <row r="2343" spans="1:33">
      <c r="A2343" s="14" t="s">
        <v>188</v>
      </c>
      <c r="B2343" s="16">
        <v>2018</v>
      </c>
      <c r="C2343" s="16">
        <v>19</v>
      </c>
      <c r="D2343" s="14" t="s">
        <v>80</v>
      </c>
      <c r="E2343" s="16">
        <v>131</v>
      </c>
      <c r="F2343" s="14" t="s">
        <v>151</v>
      </c>
      <c r="G2343" s="16">
        <v>41</v>
      </c>
      <c r="H2343" s="14" t="s">
        <v>186</v>
      </c>
      <c r="I2343" s="16">
        <v>2</v>
      </c>
      <c r="J2343" s="14" t="s">
        <v>83</v>
      </c>
      <c r="K2343" s="14" t="s">
        <v>84</v>
      </c>
      <c r="L2343" s="14" t="s">
        <v>85</v>
      </c>
      <c r="M2343" s="23">
        <v>0.7</v>
      </c>
      <c r="N2343" s="16">
        <v>21</v>
      </c>
      <c r="O2343" s="16">
        <v>16</v>
      </c>
      <c r="P2343" s="16">
        <v>3</v>
      </c>
      <c r="Q2343" s="16">
        <v>25</v>
      </c>
      <c r="R2343" s="16">
        <v>3</v>
      </c>
      <c r="S2343" s="14" t="s">
        <v>86</v>
      </c>
      <c r="T2343" s="16">
        <v>2317</v>
      </c>
      <c r="U2343" s="16">
        <v>0</v>
      </c>
      <c r="V2343" s="18">
        <v>1221229</v>
      </c>
      <c r="W2343" s="18">
        <v>27000</v>
      </c>
      <c r="X2343" s="18">
        <v>18012</v>
      </c>
      <c r="Y2343" s="18">
        <v>0</v>
      </c>
      <c r="Z2343" s="18">
        <v>0</v>
      </c>
      <c r="AA2343" s="18">
        <v>0</v>
      </c>
      <c r="AB2343" s="18">
        <v>11233</v>
      </c>
      <c r="AC2343" s="23">
        <v>0.42</v>
      </c>
      <c r="AD2343" s="14" t="str">
        <f>IF(E2343=113,"Linn","Iowa ex-Linn")</f>
        <v>Iowa ex-Linn</v>
      </c>
      <c r="AE2343" s="23">
        <f>IFERROR(AB2343/W2343,"N/M")</f>
        <v>0.41603703703703704</v>
      </c>
      <c r="AF2343" s="14" t="str">
        <f>B2343&amp;"|"&amp;TEXT(E2343,"000")&amp;"|"&amp;TEXT(M2343,"0.0000")</f>
        <v>2018|131|0.7000</v>
      </c>
      <c r="AG2343" s="22" t="str">
        <f>IF(AND(B2343&gt;=2015,B2343&lt;=2024,C2343=19,G2343=41,I2343=2,K2343="A",L2343="RBUP",M2343&gt;=0.5,M2343&lt;=0.85),"IN","OUT")</f>
        <v>IN</v>
      </c>
    </row>
    <row r="2344" spans="1:33">
      <c r="A2344" s="14" t="s">
        <v>188</v>
      </c>
      <c r="B2344" s="16">
        <v>2018</v>
      </c>
      <c r="C2344" s="16">
        <v>19</v>
      </c>
      <c r="D2344" s="14" t="s">
        <v>80</v>
      </c>
      <c r="E2344" s="16">
        <v>131</v>
      </c>
      <c r="F2344" s="14" t="s">
        <v>151</v>
      </c>
      <c r="G2344" s="16">
        <v>41</v>
      </c>
      <c r="H2344" s="14" t="s">
        <v>186</v>
      </c>
      <c r="I2344" s="16">
        <v>2</v>
      </c>
      <c r="J2344" s="14" t="s">
        <v>83</v>
      </c>
      <c r="K2344" s="14" t="s">
        <v>84</v>
      </c>
      <c r="L2344" s="14" t="s">
        <v>85</v>
      </c>
      <c r="M2344" s="23">
        <v>0.75</v>
      </c>
      <c r="N2344" s="16">
        <v>85</v>
      </c>
      <c r="O2344" s="16">
        <v>74</v>
      </c>
      <c r="P2344" s="16">
        <v>10</v>
      </c>
      <c r="Q2344" s="16">
        <v>95</v>
      </c>
      <c r="R2344" s="16">
        <v>10</v>
      </c>
      <c r="S2344" s="14" t="s">
        <v>86</v>
      </c>
      <c r="T2344" s="16">
        <v>12641</v>
      </c>
      <c r="U2344" s="16">
        <v>0</v>
      </c>
      <c r="V2344" s="18">
        <v>7208103</v>
      </c>
      <c r="W2344" s="18">
        <v>216479</v>
      </c>
      <c r="X2344" s="18">
        <v>141684</v>
      </c>
      <c r="Y2344" s="18">
        <v>594</v>
      </c>
      <c r="Z2344" s="18">
        <v>0</v>
      </c>
      <c r="AA2344" s="18">
        <v>0</v>
      </c>
      <c r="AB2344" s="18">
        <v>66213</v>
      </c>
      <c r="AC2344" s="23">
        <v>0.31</v>
      </c>
      <c r="AD2344" s="14" t="str">
        <f>IF(E2344=113,"Linn","Iowa ex-Linn")</f>
        <v>Iowa ex-Linn</v>
      </c>
      <c r="AE2344" s="23">
        <f>IFERROR(AB2344/W2344,"N/M")</f>
        <v>0.3058633862868916</v>
      </c>
      <c r="AF2344" s="14" t="str">
        <f>B2344&amp;"|"&amp;TEXT(E2344,"000")&amp;"|"&amp;TEXT(M2344,"0.0000")</f>
        <v>2018|131|0.7500</v>
      </c>
      <c r="AG2344" s="22" t="str">
        <f>IF(AND(B2344&gt;=2015,B2344&lt;=2024,C2344=19,G2344=41,I2344=2,K2344="A",L2344="RBUP",M2344&gt;=0.5,M2344&lt;=0.85),"IN","OUT")</f>
        <v>IN</v>
      </c>
    </row>
    <row r="2345" spans="1:33">
      <c r="A2345" s="14" t="s">
        <v>188</v>
      </c>
      <c r="B2345" s="16">
        <v>2018</v>
      </c>
      <c r="C2345" s="16">
        <v>19</v>
      </c>
      <c r="D2345" s="14" t="s">
        <v>80</v>
      </c>
      <c r="E2345" s="16">
        <v>131</v>
      </c>
      <c r="F2345" s="14" t="s">
        <v>151</v>
      </c>
      <c r="G2345" s="16">
        <v>41</v>
      </c>
      <c r="H2345" s="14" t="s">
        <v>186</v>
      </c>
      <c r="I2345" s="16">
        <v>2</v>
      </c>
      <c r="J2345" s="14" t="s">
        <v>83</v>
      </c>
      <c r="K2345" s="14" t="s">
        <v>84</v>
      </c>
      <c r="L2345" s="14" t="s">
        <v>85</v>
      </c>
      <c r="M2345" s="23">
        <v>0.8</v>
      </c>
      <c r="N2345" s="16">
        <v>268</v>
      </c>
      <c r="O2345" s="16">
        <v>234</v>
      </c>
      <c r="P2345" s="16">
        <v>37</v>
      </c>
      <c r="Q2345" s="16">
        <v>295</v>
      </c>
      <c r="R2345" s="16">
        <v>49</v>
      </c>
      <c r="S2345" s="14" t="s">
        <v>86</v>
      </c>
      <c r="T2345" s="16">
        <v>53253</v>
      </c>
      <c r="U2345" s="16">
        <v>0</v>
      </c>
      <c r="V2345" s="18">
        <v>33049493</v>
      </c>
      <c r="W2345" s="18">
        <v>1302021</v>
      </c>
      <c r="X2345" s="18">
        <v>820561</v>
      </c>
      <c r="Y2345" s="18">
        <v>2849</v>
      </c>
      <c r="Z2345" s="18">
        <v>0</v>
      </c>
      <c r="AA2345" s="18">
        <v>0</v>
      </c>
      <c r="AB2345" s="18">
        <v>526776</v>
      </c>
      <c r="AC2345" s="23">
        <v>0.4</v>
      </c>
      <c r="AD2345" s="14" t="str">
        <f>IF(E2345=113,"Linn","Iowa ex-Linn")</f>
        <v>Iowa ex-Linn</v>
      </c>
      <c r="AE2345" s="23">
        <f>IFERROR(AB2345/W2345,"N/M")</f>
        <v>0.4045833362134712</v>
      </c>
      <c r="AF2345" s="14" t="str">
        <f>B2345&amp;"|"&amp;TEXT(E2345,"000")&amp;"|"&amp;TEXT(M2345,"0.0000")</f>
        <v>2018|131|0.8000</v>
      </c>
      <c r="AG2345" s="22" t="str">
        <f>IF(AND(B2345&gt;=2015,B2345&lt;=2024,C2345=19,G2345=41,I2345=2,K2345="A",L2345="RBUP",M2345&gt;=0.5,M2345&lt;=0.85),"IN","OUT")</f>
        <v>IN</v>
      </c>
    </row>
    <row r="2346" spans="1:33">
      <c r="A2346" s="14" t="s">
        <v>188</v>
      </c>
      <c r="B2346" s="16">
        <v>2018</v>
      </c>
      <c r="C2346" s="16">
        <v>19</v>
      </c>
      <c r="D2346" s="14" t="s">
        <v>80</v>
      </c>
      <c r="E2346" s="16">
        <v>131</v>
      </c>
      <c r="F2346" s="14" t="s">
        <v>151</v>
      </c>
      <c r="G2346" s="16">
        <v>41</v>
      </c>
      <c r="H2346" s="14" t="s">
        <v>186</v>
      </c>
      <c r="I2346" s="16">
        <v>2</v>
      </c>
      <c r="J2346" s="14" t="s">
        <v>83</v>
      </c>
      <c r="K2346" s="14" t="s">
        <v>84</v>
      </c>
      <c r="L2346" s="14" t="s">
        <v>85</v>
      </c>
      <c r="M2346" s="23">
        <v>0.85</v>
      </c>
      <c r="N2346" s="16">
        <v>246</v>
      </c>
      <c r="O2346" s="16">
        <v>205</v>
      </c>
      <c r="P2346" s="16">
        <v>79</v>
      </c>
      <c r="Q2346" s="16">
        <v>306</v>
      </c>
      <c r="R2346" s="16">
        <v>95</v>
      </c>
      <c r="S2346" s="14" t="s">
        <v>86</v>
      </c>
      <c r="T2346" s="16">
        <v>57530</v>
      </c>
      <c r="U2346" s="16">
        <v>0</v>
      </c>
      <c r="V2346" s="18">
        <v>38071778</v>
      </c>
      <c r="W2346" s="18">
        <v>1992556</v>
      </c>
      <c r="X2346" s="18">
        <v>975157</v>
      </c>
      <c r="Y2346" s="18">
        <v>2016</v>
      </c>
      <c r="Z2346" s="18">
        <v>0</v>
      </c>
      <c r="AA2346" s="18">
        <v>0</v>
      </c>
      <c r="AB2346" s="18">
        <v>1891223</v>
      </c>
      <c r="AC2346" s="23">
        <v>0.95</v>
      </c>
      <c r="AD2346" s="14" t="str">
        <f>IF(E2346=113,"Linn","Iowa ex-Linn")</f>
        <v>Iowa ex-Linn</v>
      </c>
      <c r="AE2346" s="23">
        <f>IFERROR(AB2346/W2346,"N/M")</f>
        <v>0.9491442147673641</v>
      </c>
      <c r="AF2346" s="14" t="str">
        <f>B2346&amp;"|"&amp;TEXT(E2346,"000")&amp;"|"&amp;TEXT(M2346,"0.0000")</f>
        <v>2018|131|0.8500</v>
      </c>
      <c r="AG2346" s="22" t="str">
        <f>IF(AND(B2346&gt;=2015,B2346&lt;=2024,C2346=19,G2346=41,I2346=2,K2346="A",L2346="RBUP",M2346&gt;=0.5,M2346&lt;=0.85),"IN","OUT")</f>
        <v>IN</v>
      </c>
    </row>
    <row r="2347" spans="1:33">
      <c r="A2347" s="14" t="s">
        <v>188</v>
      </c>
      <c r="B2347" s="16">
        <v>2018</v>
      </c>
      <c r="C2347" s="16">
        <v>19</v>
      </c>
      <c r="D2347" s="14" t="s">
        <v>80</v>
      </c>
      <c r="E2347" s="16">
        <v>133</v>
      </c>
      <c r="F2347" s="14" t="s">
        <v>152</v>
      </c>
      <c r="G2347" s="16">
        <v>41</v>
      </c>
      <c r="H2347" s="14" t="s">
        <v>186</v>
      </c>
      <c r="I2347" s="16">
        <v>2</v>
      </c>
      <c r="J2347" s="14" t="s">
        <v>83</v>
      </c>
      <c r="K2347" s="14" t="s">
        <v>84</v>
      </c>
      <c r="L2347" s="14" t="s">
        <v>85</v>
      </c>
      <c r="M2347" s="23">
        <v>0.5</v>
      </c>
      <c r="N2347" s="16">
        <v>2</v>
      </c>
      <c r="O2347" s="16">
        <v>2</v>
      </c>
      <c r="P2347" s="16">
        <v>0</v>
      </c>
      <c r="Q2347" s="16">
        <v>4</v>
      </c>
      <c r="R2347" s="16">
        <v>0</v>
      </c>
      <c r="S2347" s="14" t="s">
        <v>86</v>
      </c>
      <c r="T2347" s="16">
        <v>288</v>
      </c>
      <c r="U2347" s="16">
        <v>0</v>
      </c>
      <c r="V2347" s="18">
        <v>113043</v>
      </c>
      <c r="W2347" s="18">
        <v>1918</v>
      </c>
      <c r="X2347" s="18">
        <v>1359</v>
      </c>
      <c r="Y2347" s="18">
        <v>0</v>
      </c>
      <c r="Z2347" s="18">
        <v>0</v>
      </c>
      <c r="AA2347" s="18">
        <v>0</v>
      </c>
      <c r="AB2347" s="18">
        <v>0</v>
      </c>
      <c r="AC2347" s="23">
        <v>0</v>
      </c>
      <c r="AD2347" s="14" t="str">
        <f>IF(E2347=113,"Linn","Iowa ex-Linn")</f>
        <v>Iowa ex-Linn</v>
      </c>
      <c r="AE2347" s="23">
        <f>IFERROR(AB2347/W2347,"N/M")</f>
        <v>0.0</v>
      </c>
      <c r="AF2347" s="14" t="str">
        <f>B2347&amp;"|"&amp;TEXT(E2347,"000")&amp;"|"&amp;TEXT(M2347,"0.0000")</f>
        <v>2018|133|0.5000</v>
      </c>
      <c r="AG2347" s="22" t="str">
        <f>IF(AND(B2347&gt;=2015,B2347&lt;=2024,C2347=19,G2347=41,I2347=2,K2347="A",L2347="RBUP",M2347&gt;=0.5,M2347&lt;=0.85),"IN","OUT")</f>
        <v>IN</v>
      </c>
    </row>
    <row r="2348" spans="1:33">
      <c r="A2348" s="14" t="s">
        <v>188</v>
      </c>
      <c r="B2348" s="16">
        <v>2018</v>
      </c>
      <c r="C2348" s="16">
        <v>19</v>
      </c>
      <c r="D2348" s="14" t="s">
        <v>80</v>
      </c>
      <c r="E2348" s="16">
        <v>133</v>
      </c>
      <c r="F2348" s="14" t="s">
        <v>152</v>
      </c>
      <c r="G2348" s="16">
        <v>41</v>
      </c>
      <c r="H2348" s="14" t="s">
        <v>186</v>
      </c>
      <c r="I2348" s="16">
        <v>2</v>
      </c>
      <c r="J2348" s="14" t="s">
        <v>83</v>
      </c>
      <c r="K2348" s="14" t="s">
        <v>84</v>
      </c>
      <c r="L2348" s="14" t="s">
        <v>85</v>
      </c>
      <c r="M2348" s="23">
        <v>0.6</v>
      </c>
      <c r="N2348" s="16">
        <v>3</v>
      </c>
      <c r="O2348" s="16">
        <v>2</v>
      </c>
      <c r="P2348" s="16">
        <v>1</v>
      </c>
      <c r="Q2348" s="16">
        <v>2</v>
      </c>
      <c r="R2348" s="16">
        <v>1</v>
      </c>
      <c r="S2348" s="14" t="s">
        <v>86</v>
      </c>
      <c r="T2348" s="16">
        <v>281</v>
      </c>
      <c r="U2348" s="16">
        <v>0</v>
      </c>
      <c r="V2348" s="18">
        <v>90756</v>
      </c>
      <c r="W2348" s="18">
        <v>3710</v>
      </c>
      <c r="X2348" s="18">
        <v>2374</v>
      </c>
      <c r="Y2348" s="18">
        <v>0</v>
      </c>
      <c r="Z2348" s="18">
        <v>0</v>
      </c>
      <c r="AA2348" s="18">
        <v>0</v>
      </c>
      <c r="AB2348" s="18">
        <v>13956</v>
      </c>
      <c r="AC2348" s="23">
        <v>3.76</v>
      </c>
      <c r="AD2348" s="14" t="str">
        <f>IF(E2348=113,"Linn","Iowa ex-Linn")</f>
        <v>Iowa ex-Linn</v>
      </c>
      <c r="AE2348" s="23">
        <f>IFERROR(AB2348/W2348,"N/M")</f>
        <v>3.7617250673854445</v>
      </c>
      <c r="AF2348" s="14" t="str">
        <f>B2348&amp;"|"&amp;TEXT(E2348,"000")&amp;"|"&amp;TEXT(M2348,"0.0000")</f>
        <v>2018|133|0.6000</v>
      </c>
      <c r="AG2348" s="22" t="str">
        <f>IF(AND(B2348&gt;=2015,B2348&lt;=2024,C2348=19,G2348=41,I2348=2,K2348="A",L2348="RBUP",M2348&gt;=0.5,M2348&lt;=0.85),"IN","OUT")</f>
        <v>IN</v>
      </c>
    </row>
    <row r="2349" spans="1:33">
      <c r="A2349" s="14" t="s">
        <v>188</v>
      </c>
      <c r="B2349" s="16">
        <v>2018</v>
      </c>
      <c r="C2349" s="16">
        <v>19</v>
      </c>
      <c r="D2349" s="14" t="s">
        <v>80</v>
      </c>
      <c r="E2349" s="16">
        <v>133</v>
      </c>
      <c r="F2349" s="14" t="s">
        <v>152</v>
      </c>
      <c r="G2349" s="16">
        <v>41</v>
      </c>
      <c r="H2349" s="14" t="s">
        <v>186</v>
      </c>
      <c r="I2349" s="16">
        <v>2</v>
      </c>
      <c r="J2349" s="14" t="s">
        <v>83</v>
      </c>
      <c r="K2349" s="14" t="s">
        <v>84</v>
      </c>
      <c r="L2349" s="14" t="s">
        <v>85</v>
      </c>
      <c r="M2349" s="23">
        <v>0.65</v>
      </c>
      <c r="N2349" s="16">
        <v>10</v>
      </c>
      <c r="O2349" s="16">
        <v>7</v>
      </c>
      <c r="P2349" s="16">
        <v>0</v>
      </c>
      <c r="Q2349" s="16">
        <v>8</v>
      </c>
      <c r="R2349" s="16">
        <v>0</v>
      </c>
      <c r="S2349" s="14" t="s">
        <v>86</v>
      </c>
      <c r="T2349" s="16">
        <v>877</v>
      </c>
      <c r="U2349" s="16">
        <v>0</v>
      </c>
      <c r="V2349" s="18">
        <v>413717</v>
      </c>
      <c r="W2349" s="18">
        <v>16195</v>
      </c>
      <c r="X2349" s="18">
        <v>11448</v>
      </c>
      <c r="Y2349" s="18">
        <v>0</v>
      </c>
      <c r="Z2349" s="18">
        <v>0</v>
      </c>
      <c r="AA2349" s="18">
        <v>0</v>
      </c>
      <c r="AB2349" s="18">
        <v>0</v>
      </c>
      <c r="AC2349" s="23">
        <v>0</v>
      </c>
      <c r="AD2349" s="14" t="str">
        <f>IF(E2349=113,"Linn","Iowa ex-Linn")</f>
        <v>Iowa ex-Linn</v>
      </c>
      <c r="AE2349" s="23">
        <f>IFERROR(AB2349/W2349,"N/M")</f>
        <v>0.0</v>
      </c>
      <c r="AF2349" s="14" t="str">
        <f>B2349&amp;"|"&amp;TEXT(E2349,"000")&amp;"|"&amp;TEXT(M2349,"0.0000")</f>
        <v>2018|133|0.6500</v>
      </c>
      <c r="AG2349" s="22" t="str">
        <f>IF(AND(B2349&gt;=2015,B2349&lt;=2024,C2349=19,G2349=41,I2349=2,K2349="A",L2349="RBUP",M2349&gt;=0.5,M2349&lt;=0.85),"IN","OUT")</f>
        <v>IN</v>
      </c>
    </row>
    <row r="2350" spans="1:33">
      <c r="A2350" s="14" t="s">
        <v>188</v>
      </c>
      <c r="B2350" s="16">
        <v>2018</v>
      </c>
      <c r="C2350" s="16">
        <v>19</v>
      </c>
      <c r="D2350" s="14" t="s">
        <v>80</v>
      </c>
      <c r="E2350" s="16">
        <v>133</v>
      </c>
      <c r="F2350" s="14" t="s">
        <v>152</v>
      </c>
      <c r="G2350" s="16">
        <v>41</v>
      </c>
      <c r="H2350" s="14" t="s">
        <v>186</v>
      </c>
      <c r="I2350" s="16">
        <v>2</v>
      </c>
      <c r="J2350" s="14" t="s">
        <v>83</v>
      </c>
      <c r="K2350" s="14" t="s">
        <v>84</v>
      </c>
      <c r="L2350" s="14" t="s">
        <v>85</v>
      </c>
      <c r="M2350" s="23">
        <v>0.7</v>
      </c>
      <c r="N2350" s="16">
        <v>50</v>
      </c>
      <c r="O2350" s="16">
        <v>39</v>
      </c>
      <c r="P2350" s="16">
        <v>5</v>
      </c>
      <c r="Q2350" s="16">
        <v>98</v>
      </c>
      <c r="R2350" s="16">
        <v>10</v>
      </c>
      <c r="S2350" s="14" t="s">
        <v>86</v>
      </c>
      <c r="T2350" s="16">
        <v>9107</v>
      </c>
      <c r="U2350" s="16">
        <v>0</v>
      </c>
      <c r="V2350" s="18">
        <v>4734146</v>
      </c>
      <c r="W2350" s="18">
        <v>231554</v>
      </c>
      <c r="X2350" s="18">
        <v>143184</v>
      </c>
      <c r="Y2350" s="18">
        <v>0</v>
      </c>
      <c r="Z2350" s="18">
        <v>0</v>
      </c>
      <c r="AA2350" s="18">
        <v>0</v>
      </c>
      <c r="AB2350" s="18">
        <v>9150</v>
      </c>
      <c r="AC2350" s="23">
        <v>0.04</v>
      </c>
      <c r="AD2350" s="14" t="str">
        <f>IF(E2350=113,"Linn","Iowa ex-Linn")</f>
        <v>Iowa ex-Linn</v>
      </c>
      <c r="AE2350" s="23">
        <f>IFERROR(AB2350/W2350,"N/M")</f>
        <v>0.03951562054639522</v>
      </c>
      <c r="AF2350" s="14" t="str">
        <f>B2350&amp;"|"&amp;TEXT(E2350,"000")&amp;"|"&amp;TEXT(M2350,"0.0000")</f>
        <v>2018|133|0.7000</v>
      </c>
      <c r="AG2350" s="22" t="str">
        <f>IF(AND(B2350&gt;=2015,B2350&lt;=2024,C2350=19,G2350=41,I2350=2,K2350="A",L2350="RBUP",M2350&gt;=0.5,M2350&lt;=0.85),"IN","OUT")</f>
        <v>IN</v>
      </c>
    </row>
    <row r="2351" spans="1:33">
      <c r="A2351" s="14" t="s">
        <v>188</v>
      </c>
      <c r="B2351" s="16">
        <v>2018</v>
      </c>
      <c r="C2351" s="16">
        <v>19</v>
      </c>
      <c r="D2351" s="14" t="s">
        <v>80</v>
      </c>
      <c r="E2351" s="16">
        <v>133</v>
      </c>
      <c r="F2351" s="14" t="s">
        <v>152</v>
      </c>
      <c r="G2351" s="16">
        <v>41</v>
      </c>
      <c r="H2351" s="14" t="s">
        <v>186</v>
      </c>
      <c r="I2351" s="16">
        <v>2</v>
      </c>
      <c r="J2351" s="14" t="s">
        <v>83</v>
      </c>
      <c r="K2351" s="14" t="s">
        <v>84</v>
      </c>
      <c r="L2351" s="14" t="s">
        <v>85</v>
      </c>
      <c r="M2351" s="23">
        <v>0.75</v>
      </c>
      <c r="N2351" s="16">
        <v>212</v>
      </c>
      <c r="O2351" s="16">
        <v>158</v>
      </c>
      <c r="P2351" s="16">
        <v>31</v>
      </c>
      <c r="Q2351" s="16">
        <v>486</v>
      </c>
      <c r="R2351" s="16">
        <v>68</v>
      </c>
      <c r="S2351" s="14" t="s">
        <v>86</v>
      </c>
      <c r="T2351" s="16">
        <v>44802</v>
      </c>
      <c r="U2351" s="16">
        <v>0</v>
      </c>
      <c r="V2351" s="18">
        <v>25194946</v>
      </c>
      <c r="W2351" s="18">
        <v>1523959</v>
      </c>
      <c r="X2351" s="18">
        <v>953293</v>
      </c>
      <c r="Y2351" s="18">
        <v>0</v>
      </c>
      <c r="Z2351" s="18">
        <v>0</v>
      </c>
      <c r="AA2351" s="18">
        <v>0</v>
      </c>
      <c r="AB2351" s="18">
        <v>275975</v>
      </c>
      <c r="AC2351" s="23">
        <v>0.18</v>
      </c>
      <c r="AD2351" s="14" t="str">
        <f>IF(E2351=113,"Linn","Iowa ex-Linn")</f>
        <v>Iowa ex-Linn</v>
      </c>
      <c r="AE2351" s="23">
        <f>IFERROR(AB2351/W2351,"N/M")</f>
        <v>0.1810908298714073</v>
      </c>
      <c r="AF2351" s="14" t="str">
        <f>B2351&amp;"|"&amp;TEXT(E2351,"000")&amp;"|"&amp;TEXT(M2351,"0.0000")</f>
        <v>2018|133|0.7500</v>
      </c>
      <c r="AG2351" s="22" t="str">
        <f>IF(AND(B2351&gt;=2015,B2351&lt;=2024,C2351=19,G2351=41,I2351=2,K2351="A",L2351="RBUP",M2351&gt;=0.5,M2351&lt;=0.85),"IN","OUT")</f>
        <v>IN</v>
      </c>
    </row>
    <row r="2352" spans="1:33">
      <c r="A2352" s="14" t="s">
        <v>188</v>
      </c>
      <c r="B2352" s="16">
        <v>2018</v>
      </c>
      <c r="C2352" s="16">
        <v>19</v>
      </c>
      <c r="D2352" s="14" t="s">
        <v>80</v>
      </c>
      <c r="E2352" s="16">
        <v>133</v>
      </c>
      <c r="F2352" s="14" t="s">
        <v>152</v>
      </c>
      <c r="G2352" s="16">
        <v>41</v>
      </c>
      <c r="H2352" s="14" t="s">
        <v>186</v>
      </c>
      <c r="I2352" s="16">
        <v>2</v>
      </c>
      <c r="J2352" s="14" t="s">
        <v>83</v>
      </c>
      <c r="K2352" s="14" t="s">
        <v>84</v>
      </c>
      <c r="L2352" s="14" t="s">
        <v>85</v>
      </c>
      <c r="M2352" s="23">
        <v>0.8</v>
      </c>
      <c r="N2352" s="16">
        <v>292</v>
      </c>
      <c r="O2352" s="16">
        <v>229</v>
      </c>
      <c r="P2352" s="16">
        <v>25</v>
      </c>
      <c r="Q2352" s="16">
        <v>485</v>
      </c>
      <c r="R2352" s="16">
        <v>33</v>
      </c>
      <c r="S2352" s="14" t="s">
        <v>86</v>
      </c>
      <c r="T2352" s="16">
        <v>59989</v>
      </c>
      <c r="U2352" s="16">
        <v>0</v>
      </c>
      <c r="V2352" s="18">
        <v>36858376</v>
      </c>
      <c r="W2352" s="18">
        <v>2599664</v>
      </c>
      <c r="X2352" s="18">
        <v>1495406</v>
      </c>
      <c r="Y2352" s="18">
        <v>1973</v>
      </c>
      <c r="Z2352" s="18">
        <v>0</v>
      </c>
      <c r="AA2352" s="18">
        <v>0</v>
      </c>
      <c r="AB2352" s="18">
        <v>210706</v>
      </c>
      <c r="AC2352" s="23">
        <v>0.08</v>
      </c>
      <c r="AD2352" s="14" t="str">
        <f>IF(E2352=113,"Linn","Iowa ex-Linn")</f>
        <v>Iowa ex-Linn</v>
      </c>
      <c r="AE2352" s="23">
        <f>IFERROR(AB2352/W2352,"N/M")</f>
        <v>0.0810512435453197</v>
      </c>
      <c r="AF2352" s="14" t="str">
        <f>B2352&amp;"|"&amp;TEXT(E2352,"000")&amp;"|"&amp;TEXT(M2352,"0.0000")</f>
        <v>2018|133|0.8000</v>
      </c>
      <c r="AG2352" s="22" t="str">
        <f>IF(AND(B2352&gt;=2015,B2352&lt;=2024,C2352=19,G2352=41,I2352=2,K2352="A",L2352="RBUP",M2352&gt;=0.5,M2352&lt;=0.85),"IN","OUT")</f>
        <v>IN</v>
      </c>
    </row>
    <row r="2353" spans="1:33">
      <c r="A2353" s="14" t="s">
        <v>188</v>
      </c>
      <c r="B2353" s="16">
        <v>2018</v>
      </c>
      <c r="C2353" s="16">
        <v>19</v>
      </c>
      <c r="D2353" s="14" t="s">
        <v>80</v>
      </c>
      <c r="E2353" s="16">
        <v>133</v>
      </c>
      <c r="F2353" s="14" t="s">
        <v>152</v>
      </c>
      <c r="G2353" s="16">
        <v>41</v>
      </c>
      <c r="H2353" s="14" t="s">
        <v>186</v>
      </c>
      <c r="I2353" s="16">
        <v>2</v>
      </c>
      <c r="J2353" s="14" t="s">
        <v>83</v>
      </c>
      <c r="K2353" s="14" t="s">
        <v>84</v>
      </c>
      <c r="L2353" s="14" t="s">
        <v>85</v>
      </c>
      <c r="M2353" s="23">
        <v>0.85</v>
      </c>
      <c r="N2353" s="16">
        <v>166</v>
      </c>
      <c r="O2353" s="16">
        <v>118</v>
      </c>
      <c r="P2353" s="16">
        <v>21</v>
      </c>
      <c r="Q2353" s="16">
        <v>184</v>
      </c>
      <c r="R2353" s="16">
        <v>33</v>
      </c>
      <c r="S2353" s="14" t="s">
        <v>86</v>
      </c>
      <c r="T2353" s="16">
        <v>25657</v>
      </c>
      <c r="U2353" s="16">
        <v>0</v>
      </c>
      <c r="V2353" s="18">
        <v>16852480</v>
      </c>
      <c r="W2353" s="18">
        <v>1304041</v>
      </c>
      <c r="X2353" s="18">
        <v>605557</v>
      </c>
      <c r="Y2353" s="18">
        <v>439</v>
      </c>
      <c r="Z2353" s="18">
        <v>0</v>
      </c>
      <c r="AA2353" s="18">
        <v>0</v>
      </c>
      <c r="AB2353" s="18">
        <v>780361</v>
      </c>
      <c r="AC2353" s="23">
        <v>0.6</v>
      </c>
      <c r="AD2353" s="14" t="str">
        <f>IF(E2353=113,"Linn","Iowa ex-Linn")</f>
        <v>Iowa ex-Linn</v>
      </c>
      <c r="AE2353" s="23">
        <f>IFERROR(AB2353/W2353,"N/M")</f>
        <v>0.5984175344180129</v>
      </c>
      <c r="AF2353" s="14" t="str">
        <f>B2353&amp;"|"&amp;TEXT(E2353,"000")&amp;"|"&amp;TEXT(M2353,"0.0000")</f>
        <v>2018|133|0.8500</v>
      </c>
      <c r="AG2353" s="22" t="str">
        <f>IF(AND(B2353&gt;=2015,B2353&lt;=2024,C2353=19,G2353=41,I2353=2,K2353="A",L2353="RBUP",M2353&gt;=0.5,M2353&lt;=0.85),"IN","OUT")</f>
        <v>IN</v>
      </c>
    </row>
    <row r="2354" spans="1:33">
      <c r="A2354" s="14" t="s">
        <v>188</v>
      </c>
      <c r="B2354" s="16">
        <v>2018</v>
      </c>
      <c r="C2354" s="16">
        <v>19</v>
      </c>
      <c r="D2354" s="14" t="s">
        <v>80</v>
      </c>
      <c r="E2354" s="16">
        <v>135</v>
      </c>
      <c r="F2354" s="14" t="s">
        <v>153</v>
      </c>
      <c r="G2354" s="16">
        <v>41</v>
      </c>
      <c r="H2354" s="14" t="s">
        <v>186</v>
      </c>
      <c r="I2354" s="16">
        <v>2</v>
      </c>
      <c r="J2354" s="14" t="s">
        <v>83</v>
      </c>
      <c r="K2354" s="14" t="s">
        <v>84</v>
      </c>
      <c r="L2354" s="14" t="s">
        <v>85</v>
      </c>
      <c r="M2354" s="23">
        <v>0.6</v>
      </c>
      <c r="N2354" s="16">
        <v>3</v>
      </c>
      <c r="O2354" s="16">
        <v>3</v>
      </c>
      <c r="P2354" s="16">
        <v>0</v>
      </c>
      <c r="Q2354" s="16">
        <v>3</v>
      </c>
      <c r="R2354" s="16">
        <v>0</v>
      </c>
      <c r="S2354" s="14" t="s">
        <v>86</v>
      </c>
      <c r="T2354" s="16">
        <v>127</v>
      </c>
      <c r="U2354" s="16">
        <v>0</v>
      </c>
      <c r="V2354" s="18">
        <v>46901</v>
      </c>
      <c r="W2354" s="18">
        <v>4031</v>
      </c>
      <c r="X2354" s="18">
        <v>2761</v>
      </c>
      <c r="Y2354" s="18">
        <v>0</v>
      </c>
      <c r="Z2354" s="18">
        <v>0</v>
      </c>
      <c r="AA2354" s="18">
        <v>0</v>
      </c>
      <c r="AB2354" s="18">
        <v>0</v>
      </c>
      <c r="AC2354" s="23">
        <v>0</v>
      </c>
      <c r="AD2354" s="14" t="str">
        <f>IF(E2354=113,"Linn","Iowa ex-Linn")</f>
        <v>Iowa ex-Linn</v>
      </c>
      <c r="AE2354" s="23">
        <f>IFERROR(AB2354/W2354,"N/M")</f>
        <v>0.0</v>
      </c>
      <c r="AF2354" s="14" t="str">
        <f>B2354&amp;"|"&amp;TEXT(E2354,"000")&amp;"|"&amp;TEXT(M2354,"0.0000")</f>
        <v>2018|135|0.6000</v>
      </c>
      <c r="AG2354" s="22" t="str">
        <f>IF(AND(B2354&gt;=2015,B2354&lt;=2024,C2354=19,G2354=41,I2354=2,K2354="A",L2354="RBUP",M2354&gt;=0.5,M2354&lt;=0.85),"IN","OUT")</f>
        <v>IN</v>
      </c>
    </row>
    <row r="2355" spans="1:33">
      <c r="A2355" s="14" t="s">
        <v>188</v>
      </c>
      <c r="B2355" s="16">
        <v>2018</v>
      </c>
      <c r="C2355" s="16">
        <v>19</v>
      </c>
      <c r="D2355" s="14" t="s">
        <v>80</v>
      </c>
      <c r="E2355" s="16">
        <v>135</v>
      </c>
      <c r="F2355" s="14" t="s">
        <v>153</v>
      </c>
      <c r="G2355" s="16">
        <v>41</v>
      </c>
      <c r="H2355" s="14" t="s">
        <v>186</v>
      </c>
      <c r="I2355" s="16">
        <v>2</v>
      </c>
      <c r="J2355" s="14" t="s">
        <v>83</v>
      </c>
      <c r="K2355" s="14" t="s">
        <v>84</v>
      </c>
      <c r="L2355" s="14" t="s">
        <v>85</v>
      </c>
      <c r="M2355" s="23">
        <v>0.65</v>
      </c>
      <c r="N2355" s="16">
        <v>4</v>
      </c>
      <c r="O2355" s="16">
        <v>2</v>
      </c>
      <c r="P2355" s="16">
        <v>0</v>
      </c>
      <c r="Q2355" s="16">
        <v>2</v>
      </c>
      <c r="R2355" s="16">
        <v>0</v>
      </c>
      <c r="S2355" s="14" t="s">
        <v>86</v>
      </c>
      <c r="T2355" s="16">
        <v>195</v>
      </c>
      <c r="U2355" s="16">
        <v>0</v>
      </c>
      <c r="V2355" s="18">
        <v>71708</v>
      </c>
      <c r="W2355" s="18">
        <v>6817</v>
      </c>
      <c r="X2355" s="18">
        <v>5069</v>
      </c>
      <c r="Y2355" s="18">
        <v>0</v>
      </c>
      <c r="Z2355" s="18">
        <v>0</v>
      </c>
      <c r="AA2355" s="18">
        <v>0</v>
      </c>
      <c r="AB2355" s="18">
        <v>0</v>
      </c>
      <c r="AC2355" s="23">
        <v>0</v>
      </c>
      <c r="AD2355" s="14" t="str">
        <f>IF(E2355=113,"Linn","Iowa ex-Linn")</f>
        <v>Iowa ex-Linn</v>
      </c>
      <c r="AE2355" s="23">
        <f>IFERROR(AB2355/W2355,"N/M")</f>
        <v>0.0</v>
      </c>
      <c r="AF2355" s="14" t="str">
        <f>B2355&amp;"|"&amp;TEXT(E2355,"000")&amp;"|"&amp;TEXT(M2355,"0.0000")</f>
        <v>2018|135|0.6500</v>
      </c>
      <c r="AG2355" s="22" t="str">
        <f>IF(AND(B2355&gt;=2015,B2355&lt;=2024,C2355=19,G2355=41,I2355=2,K2355="A",L2355="RBUP",M2355&gt;=0.5,M2355&lt;=0.85),"IN","OUT")</f>
        <v>IN</v>
      </c>
    </row>
    <row r="2356" spans="1:33">
      <c r="A2356" s="14" t="s">
        <v>188</v>
      </c>
      <c r="B2356" s="16">
        <v>2018</v>
      </c>
      <c r="C2356" s="16">
        <v>19</v>
      </c>
      <c r="D2356" s="14" t="s">
        <v>80</v>
      </c>
      <c r="E2356" s="16">
        <v>135</v>
      </c>
      <c r="F2356" s="14" t="s">
        <v>153</v>
      </c>
      <c r="G2356" s="16">
        <v>41</v>
      </c>
      <c r="H2356" s="14" t="s">
        <v>186</v>
      </c>
      <c r="I2356" s="16">
        <v>2</v>
      </c>
      <c r="J2356" s="14" t="s">
        <v>83</v>
      </c>
      <c r="K2356" s="14" t="s">
        <v>84</v>
      </c>
      <c r="L2356" s="14" t="s">
        <v>85</v>
      </c>
      <c r="M2356" s="23">
        <v>0.7</v>
      </c>
      <c r="N2356" s="16">
        <v>44</v>
      </c>
      <c r="O2356" s="16">
        <v>15</v>
      </c>
      <c r="P2356" s="16">
        <v>2</v>
      </c>
      <c r="Q2356" s="16">
        <v>22</v>
      </c>
      <c r="R2356" s="16">
        <v>2</v>
      </c>
      <c r="S2356" s="14" t="s">
        <v>86</v>
      </c>
      <c r="T2356" s="16">
        <v>1171</v>
      </c>
      <c r="U2356" s="16">
        <v>0</v>
      </c>
      <c r="V2356" s="18">
        <v>485291</v>
      </c>
      <c r="W2356" s="18">
        <v>55311</v>
      </c>
      <c r="X2356" s="18">
        <v>32633</v>
      </c>
      <c r="Y2356" s="18">
        <v>338</v>
      </c>
      <c r="Z2356" s="18">
        <v>0</v>
      </c>
      <c r="AA2356" s="18">
        <v>0</v>
      </c>
      <c r="AB2356" s="18">
        <v>11954</v>
      </c>
      <c r="AC2356" s="23">
        <v>0.22</v>
      </c>
      <c r="AD2356" s="14" t="str">
        <f>IF(E2356=113,"Linn","Iowa ex-Linn")</f>
        <v>Iowa ex-Linn</v>
      </c>
      <c r="AE2356" s="23">
        <f>IFERROR(AB2356/W2356,"N/M")</f>
        <v>0.21612337509717777</v>
      </c>
      <c r="AF2356" s="14" t="str">
        <f>B2356&amp;"|"&amp;TEXT(E2356,"000")&amp;"|"&amp;TEXT(M2356,"0.0000")</f>
        <v>2018|135|0.7000</v>
      </c>
      <c r="AG2356" s="22" t="str">
        <f>IF(AND(B2356&gt;=2015,B2356&lt;=2024,C2356=19,G2356=41,I2356=2,K2356="A",L2356="RBUP",M2356&gt;=0.5,M2356&lt;=0.85),"IN","OUT")</f>
        <v>IN</v>
      </c>
    </row>
    <row r="2357" spans="1:33">
      <c r="A2357" s="14" t="s">
        <v>188</v>
      </c>
      <c r="B2357" s="16">
        <v>2018</v>
      </c>
      <c r="C2357" s="16">
        <v>19</v>
      </c>
      <c r="D2357" s="14" t="s">
        <v>80</v>
      </c>
      <c r="E2357" s="16">
        <v>135</v>
      </c>
      <c r="F2357" s="14" t="s">
        <v>153</v>
      </c>
      <c r="G2357" s="16">
        <v>41</v>
      </c>
      <c r="H2357" s="14" t="s">
        <v>186</v>
      </c>
      <c r="I2357" s="16">
        <v>2</v>
      </c>
      <c r="J2357" s="14" t="s">
        <v>83</v>
      </c>
      <c r="K2357" s="14" t="s">
        <v>84</v>
      </c>
      <c r="L2357" s="14" t="s">
        <v>85</v>
      </c>
      <c r="M2357" s="23">
        <v>0.75</v>
      </c>
      <c r="N2357" s="16">
        <v>221</v>
      </c>
      <c r="O2357" s="16">
        <v>104</v>
      </c>
      <c r="P2357" s="16">
        <v>25</v>
      </c>
      <c r="Q2357" s="16">
        <v>140</v>
      </c>
      <c r="R2357" s="16">
        <v>32</v>
      </c>
      <c r="S2357" s="14" t="s">
        <v>86</v>
      </c>
      <c r="T2357" s="16">
        <v>10542</v>
      </c>
      <c r="U2357" s="16">
        <v>0</v>
      </c>
      <c r="V2357" s="18">
        <v>4559985</v>
      </c>
      <c r="W2357" s="18">
        <v>625636</v>
      </c>
      <c r="X2357" s="18">
        <v>423183</v>
      </c>
      <c r="Y2357" s="18">
        <v>0</v>
      </c>
      <c r="Z2357" s="18">
        <v>0</v>
      </c>
      <c r="AA2357" s="18">
        <v>0</v>
      </c>
      <c r="AB2357" s="18">
        <v>145171</v>
      </c>
      <c r="AC2357" s="23">
        <v>0.23</v>
      </c>
      <c r="AD2357" s="14" t="str">
        <f>IF(E2357=113,"Linn","Iowa ex-Linn")</f>
        <v>Iowa ex-Linn</v>
      </c>
      <c r="AE2357" s="23">
        <f>IFERROR(AB2357/W2357,"N/M")</f>
        <v>0.23203747866171384</v>
      </c>
      <c r="AF2357" s="14" t="str">
        <f>B2357&amp;"|"&amp;TEXT(E2357,"000")&amp;"|"&amp;TEXT(M2357,"0.0000")</f>
        <v>2018|135|0.7500</v>
      </c>
      <c r="AG2357" s="22" t="str">
        <f>IF(AND(B2357&gt;=2015,B2357&lt;=2024,C2357=19,G2357=41,I2357=2,K2357="A",L2357="RBUP",M2357&gt;=0.5,M2357&lt;=0.85),"IN","OUT")</f>
        <v>IN</v>
      </c>
    </row>
    <row r="2358" spans="1:33">
      <c r="A2358" s="14" t="s">
        <v>188</v>
      </c>
      <c r="B2358" s="16">
        <v>2018</v>
      </c>
      <c r="C2358" s="16">
        <v>19</v>
      </c>
      <c r="D2358" s="14" t="s">
        <v>80</v>
      </c>
      <c r="E2358" s="16">
        <v>135</v>
      </c>
      <c r="F2358" s="14" t="s">
        <v>153</v>
      </c>
      <c r="G2358" s="16">
        <v>41</v>
      </c>
      <c r="H2358" s="14" t="s">
        <v>186</v>
      </c>
      <c r="I2358" s="16">
        <v>2</v>
      </c>
      <c r="J2358" s="14" t="s">
        <v>83</v>
      </c>
      <c r="K2358" s="14" t="s">
        <v>84</v>
      </c>
      <c r="L2358" s="14" t="s">
        <v>85</v>
      </c>
      <c r="M2358" s="23">
        <v>0.8</v>
      </c>
      <c r="N2358" s="16">
        <v>137</v>
      </c>
      <c r="O2358" s="16">
        <v>88</v>
      </c>
      <c r="P2358" s="16">
        <v>22</v>
      </c>
      <c r="Q2358" s="16">
        <v>99</v>
      </c>
      <c r="R2358" s="16">
        <v>25</v>
      </c>
      <c r="S2358" s="14" t="s">
        <v>86</v>
      </c>
      <c r="T2358" s="16">
        <v>13776</v>
      </c>
      <c r="U2358" s="16">
        <v>0</v>
      </c>
      <c r="V2358" s="18">
        <v>6583677</v>
      </c>
      <c r="W2358" s="18">
        <v>882356</v>
      </c>
      <c r="X2358" s="18">
        <v>574647</v>
      </c>
      <c r="Y2358" s="18">
        <v>440</v>
      </c>
      <c r="Z2358" s="18">
        <v>0</v>
      </c>
      <c r="AA2358" s="18">
        <v>0</v>
      </c>
      <c r="AB2358" s="18">
        <v>375952</v>
      </c>
      <c r="AC2358" s="23">
        <v>0.43</v>
      </c>
      <c r="AD2358" s="14" t="str">
        <f>IF(E2358=113,"Linn","Iowa ex-Linn")</f>
        <v>Iowa ex-Linn</v>
      </c>
      <c r="AE2358" s="23">
        <f>IFERROR(AB2358/W2358,"N/M")</f>
        <v>0.4260774562648183</v>
      </c>
      <c r="AF2358" s="14" t="str">
        <f>B2358&amp;"|"&amp;TEXT(E2358,"000")&amp;"|"&amp;TEXT(M2358,"0.0000")</f>
        <v>2018|135|0.8000</v>
      </c>
      <c r="AG2358" s="22" t="str">
        <f>IF(AND(B2358&gt;=2015,B2358&lt;=2024,C2358=19,G2358=41,I2358=2,K2358="A",L2358="RBUP",M2358&gt;=0.5,M2358&lt;=0.85),"IN","OUT")</f>
        <v>IN</v>
      </c>
    </row>
    <row r="2359" spans="1:33">
      <c r="A2359" s="14" t="s">
        <v>188</v>
      </c>
      <c r="B2359" s="16">
        <v>2018</v>
      </c>
      <c r="C2359" s="16">
        <v>19</v>
      </c>
      <c r="D2359" s="14" t="s">
        <v>80</v>
      </c>
      <c r="E2359" s="16">
        <v>135</v>
      </c>
      <c r="F2359" s="14" t="s">
        <v>153</v>
      </c>
      <c r="G2359" s="16">
        <v>41</v>
      </c>
      <c r="H2359" s="14" t="s">
        <v>186</v>
      </c>
      <c r="I2359" s="16">
        <v>2</v>
      </c>
      <c r="J2359" s="14" t="s">
        <v>83</v>
      </c>
      <c r="K2359" s="14" t="s">
        <v>84</v>
      </c>
      <c r="L2359" s="14" t="s">
        <v>85</v>
      </c>
      <c r="M2359" s="23">
        <v>0.85</v>
      </c>
      <c r="N2359" s="16">
        <v>36</v>
      </c>
      <c r="O2359" s="16">
        <v>17</v>
      </c>
      <c r="P2359" s="16">
        <v>9</v>
      </c>
      <c r="Q2359" s="16">
        <v>20</v>
      </c>
      <c r="R2359" s="16">
        <v>9</v>
      </c>
      <c r="S2359" s="14" t="s">
        <v>86</v>
      </c>
      <c r="T2359" s="16">
        <v>1532</v>
      </c>
      <c r="U2359" s="16">
        <v>0</v>
      </c>
      <c r="V2359" s="18">
        <v>756381</v>
      </c>
      <c r="W2359" s="18">
        <v>121762</v>
      </c>
      <c r="X2359" s="18">
        <v>57244</v>
      </c>
      <c r="Y2359" s="18">
        <v>0</v>
      </c>
      <c r="Z2359" s="18">
        <v>0</v>
      </c>
      <c r="AA2359" s="18">
        <v>0</v>
      </c>
      <c r="AB2359" s="18">
        <v>93587</v>
      </c>
      <c r="AC2359" s="23">
        <v>0.77</v>
      </c>
      <c r="AD2359" s="14" t="str">
        <f>IF(E2359=113,"Linn","Iowa ex-Linn")</f>
        <v>Iowa ex-Linn</v>
      </c>
      <c r="AE2359" s="23">
        <f>IFERROR(AB2359/W2359,"N/M")</f>
        <v>0.7686059690215338</v>
      </c>
      <c r="AF2359" s="14" t="str">
        <f>B2359&amp;"|"&amp;TEXT(E2359,"000")&amp;"|"&amp;TEXT(M2359,"0.0000")</f>
        <v>2018|135|0.8500</v>
      </c>
      <c r="AG2359" s="22" t="str">
        <f>IF(AND(B2359&gt;=2015,B2359&lt;=2024,C2359=19,G2359=41,I2359=2,K2359="A",L2359="RBUP",M2359&gt;=0.5,M2359&lt;=0.85),"IN","OUT")</f>
        <v>IN</v>
      </c>
    </row>
    <row r="2360" spans="1:33">
      <c r="A2360" s="14" t="s">
        <v>188</v>
      </c>
      <c r="B2360" s="16">
        <v>2018</v>
      </c>
      <c r="C2360" s="16">
        <v>19</v>
      </c>
      <c r="D2360" s="14" t="s">
        <v>80</v>
      </c>
      <c r="E2360" s="16">
        <v>137</v>
      </c>
      <c r="F2360" s="14" t="s">
        <v>154</v>
      </c>
      <c r="G2360" s="16">
        <v>41</v>
      </c>
      <c r="H2360" s="14" t="s">
        <v>186</v>
      </c>
      <c r="I2360" s="16">
        <v>2</v>
      </c>
      <c r="J2360" s="14" t="s">
        <v>83</v>
      </c>
      <c r="K2360" s="14" t="s">
        <v>84</v>
      </c>
      <c r="L2360" s="14" t="s">
        <v>85</v>
      </c>
      <c r="M2360" s="23">
        <v>0.5</v>
      </c>
      <c r="N2360" s="16">
        <v>1</v>
      </c>
      <c r="O2360" s="16">
        <v>1</v>
      </c>
      <c r="P2360" s="16">
        <v>0</v>
      </c>
      <c r="Q2360" s="16">
        <v>2</v>
      </c>
      <c r="R2360" s="16">
        <v>0</v>
      </c>
      <c r="S2360" s="14" t="s">
        <v>86</v>
      </c>
      <c r="T2360" s="16">
        <v>54</v>
      </c>
      <c r="U2360" s="16">
        <v>0</v>
      </c>
      <c r="V2360" s="18">
        <v>18947</v>
      </c>
      <c r="W2360" s="18">
        <v>163</v>
      </c>
      <c r="X2360" s="18">
        <v>109</v>
      </c>
      <c r="Y2360" s="18">
        <v>0</v>
      </c>
      <c r="Z2360" s="18">
        <v>0</v>
      </c>
      <c r="AA2360" s="18">
        <v>0</v>
      </c>
      <c r="AB2360" s="18">
        <v>0</v>
      </c>
      <c r="AC2360" s="23">
        <v>0</v>
      </c>
      <c r="AD2360" s="14" t="str">
        <f>IF(E2360=113,"Linn","Iowa ex-Linn")</f>
        <v>Iowa ex-Linn</v>
      </c>
      <c r="AE2360" s="23">
        <f>IFERROR(AB2360/W2360,"N/M")</f>
        <v>0.0</v>
      </c>
      <c r="AF2360" s="14" t="str">
        <f>B2360&amp;"|"&amp;TEXT(E2360,"000")&amp;"|"&amp;TEXT(M2360,"0.0000")</f>
        <v>2018|137|0.5000</v>
      </c>
      <c r="AG2360" s="22" t="str">
        <f>IF(AND(B2360&gt;=2015,B2360&lt;=2024,C2360=19,G2360=41,I2360=2,K2360="A",L2360="RBUP",M2360&gt;=0.5,M2360&lt;=0.85),"IN","OUT")</f>
        <v>IN</v>
      </c>
    </row>
    <row r="2361" spans="1:33">
      <c r="A2361" s="14" t="s">
        <v>188</v>
      </c>
      <c r="B2361" s="16">
        <v>2018</v>
      </c>
      <c r="C2361" s="16">
        <v>19</v>
      </c>
      <c r="D2361" s="14" t="s">
        <v>80</v>
      </c>
      <c r="E2361" s="16">
        <v>137</v>
      </c>
      <c r="F2361" s="14" t="s">
        <v>154</v>
      </c>
      <c r="G2361" s="16">
        <v>41</v>
      </c>
      <c r="H2361" s="14" t="s">
        <v>186</v>
      </c>
      <c r="I2361" s="16">
        <v>2</v>
      </c>
      <c r="J2361" s="14" t="s">
        <v>83</v>
      </c>
      <c r="K2361" s="14" t="s">
        <v>84</v>
      </c>
      <c r="L2361" s="14" t="s">
        <v>85</v>
      </c>
      <c r="M2361" s="23">
        <v>0.6</v>
      </c>
      <c r="N2361" s="16">
        <v>1</v>
      </c>
      <c r="O2361" s="16">
        <v>0</v>
      </c>
      <c r="P2361" s="16">
        <v>0</v>
      </c>
      <c r="Q2361" s="16">
        <v>0</v>
      </c>
      <c r="R2361" s="16">
        <v>0</v>
      </c>
      <c r="S2361" s="14" t="s">
        <v>86</v>
      </c>
      <c r="T2361" s="16">
        <v>0</v>
      </c>
      <c r="U2361" s="16">
        <v>0</v>
      </c>
      <c r="V2361" s="18">
        <v>0</v>
      </c>
      <c r="W2361" s="18">
        <v>0</v>
      </c>
      <c r="X2361" s="18">
        <v>0</v>
      </c>
      <c r="Y2361" s="18">
        <v>0</v>
      </c>
      <c r="Z2361" s="18">
        <v>0</v>
      </c>
      <c r="AA2361" s="18">
        <v>0</v>
      </c>
      <c r="AB2361" s="18">
        <v>0</v>
      </c>
      <c r="AC2361" s="23">
        <v>0</v>
      </c>
      <c r="AD2361" s="14" t="str">
        <f>IF(E2361=113,"Linn","Iowa ex-Linn")</f>
        <v>Iowa ex-Linn</v>
      </c>
      <c r="AE2361" s="23" t="str">
        <f>IFERROR(AB2361/W2361,"N/M")</f>
        <v>N/M</v>
      </c>
      <c r="AF2361" s="14" t="str">
        <f>B2361&amp;"|"&amp;TEXT(E2361,"000")&amp;"|"&amp;TEXT(M2361,"0.0000")</f>
        <v>2018|137|0.6000</v>
      </c>
      <c r="AG2361" s="22" t="str">
        <f>IF(AND(B2361&gt;=2015,B2361&lt;=2024,C2361=19,G2361=41,I2361=2,K2361="A",L2361="RBUP",M2361&gt;=0.5,M2361&lt;=0.85),"IN","OUT")</f>
        <v>IN</v>
      </c>
    </row>
    <row r="2362" spans="1:33">
      <c r="A2362" s="14" t="s">
        <v>188</v>
      </c>
      <c r="B2362" s="16">
        <v>2018</v>
      </c>
      <c r="C2362" s="16">
        <v>19</v>
      </c>
      <c r="D2362" s="14" t="s">
        <v>80</v>
      </c>
      <c r="E2362" s="16">
        <v>137</v>
      </c>
      <c r="F2362" s="14" t="s">
        <v>154</v>
      </c>
      <c r="G2362" s="16">
        <v>41</v>
      </c>
      <c r="H2362" s="14" t="s">
        <v>186</v>
      </c>
      <c r="I2362" s="16">
        <v>2</v>
      </c>
      <c r="J2362" s="14" t="s">
        <v>83</v>
      </c>
      <c r="K2362" s="14" t="s">
        <v>84</v>
      </c>
      <c r="L2362" s="14" t="s">
        <v>85</v>
      </c>
      <c r="M2362" s="23">
        <v>0.65</v>
      </c>
      <c r="N2362" s="16">
        <v>6</v>
      </c>
      <c r="O2362" s="16">
        <v>6</v>
      </c>
      <c r="P2362" s="16">
        <v>0</v>
      </c>
      <c r="Q2362" s="16">
        <v>12</v>
      </c>
      <c r="R2362" s="16">
        <v>0</v>
      </c>
      <c r="S2362" s="14" t="s">
        <v>86</v>
      </c>
      <c r="T2362" s="16">
        <v>764</v>
      </c>
      <c r="U2362" s="16">
        <v>0</v>
      </c>
      <c r="V2362" s="18">
        <v>354481</v>
      </c>
      <c r="W2362" s="18">
        <v>9483</v>
      </c>
      <c r="X2362" s="18">
        <v>5597</v>
      </c>
      <c r="Y2362" s="18">
        <v>0</v>
      </c>
      <c r="Z2362" s="18">
        <v>0</v>
      </c>
      <c r="AA2362" s="18">
        <v>0</v>
      </c>
      <c r="AB2362" s="18">
        <v>0</v>
      </c>
      <c r="AC2362" s="23">
        <v>0</v>
      </c>
      <c r="AD2362" s="14" t="str">
        <f>IF(E2362=113,"Linn","Iowa ex-Linn")</f>
        <v>Iowa ex-Linn</v>
      </c>
      <c r="AE2362" s="23">
        <f>IFERROR(AB2362/W2362,"N/M")</f>
        <v>0.0</v>
      </c>
      <c r="AF2362" s="14" t="str">
        <f>B2362&amp;"|"&amp;TEXT(E2362,"000")&amp;"|"&amp;TEXT(M2362,"0.0000")</f>
        <v>2018|137|0.6500</v>
      </c>
      <c r="AG2362" s="22" t="str">
        <f>IF(AND(B2362&gt;=2015,B2362&lt;=2024,C2362=19,G2362=41,I2362=2,K2362="A",L2362="RBUP",M2362&gt;=0.5,M2362&lt;=0.85),"IN","OUT")</f>
        <v>IN</v>
      </c>
    </row>
    <row r="2363" spans="1:33">
      <c r="A2363" s="14" t="s">
        <v>188</v>
      </c>
      <c r="B2363" s="16">
        <v>2018</v>
      </c>
      <c r="C2363" s="16">
        <v>19</v>
      </c>
      <c r="D2363" s="14" t="s">
        <v>80</v>
      </c>
      <c r="E2363" s="16">
        <v>137</v>
      </c>
      <c r="F2363" s="14" t="s">
        <v>154</v>
      </c>
      <c r="G2363" s="16">
        <v>41</v>
      </c>
      <c r="H2363" s="14" t="s">
        <v>186</v>
      </c>
      <c r="I2363" s="16">
        <v>2</v>
      </c>
      <c r="J2363" s="14" t="s">
        <v>83</v>
      </c>
      <c r="K2363" s="14" t="s">
        <v>84</v>
      </c>
      <c r="L2363" s="14" t="s">
        <v>85</v>
      </c>
      <c r="M2363" s="23">
        <v>0.7</v>
      </c>
      <c r="N2363" s="16">
        <v>34</v>
      </c>
      <c r="O2363" s="16">
        <v>32</v>
      </c>
      <c r="P2363" s="16">
        <v>1</v>
      </c>
      <c r="Q2363" s="16">
        <v>42</v>
      </c>
      <c r="R2363" s="16">
        <v>1</v>
      </c>
      <c r="S2363" s="14" t="s">
        <v>86</v>
      </c>
      <c r="T2363" s="16">
        <v>4139</v>
      </c>
      <c r="U2363" s="16">
        <v>0</v>
      </c>
      <c r="V2363" s="18">
        <v>2039388</v>
      </c>
      <c r="W2363" s="18">
        <v>55237</v>
      </c>
      <c r="X2363" s="18">
        <v>39881</v>
      </c>
      <c r="Y2363" s="18">
        <v>0</v>
      </c>
      <c r="Z2363" s="18">
        <v>0</v>
      </c>
      <c r="AA2363" s="18">
        <v>0</v>
      </c>
      <c r="AB2363" s="18">
        <v>234</v>
      </c>
      <c r="AC2363" s="23">
        <v>0</v>
      </c>
      <c r="AD2363" s="14" t="str">
        <f>IF(E2363=113,"Linn","Iowa ex-Linn")</f>
        <v>Iowa ex-Linn</v>
      </c>
      <c r="AE2363" s="23">
        <f>IFERROR(AB2363/W2363,"N/M")</f>
        <v>0.004236290891974582</v>
      </c>
      <c r="AF2363" s="14" t="str">
        <f>B2363&amp;"|"&amp;TEXT(E2363,"000")&amp;"|"&amp;TEXT(M2363,"0.0000")</f>
        <v>2018|137|0.7000</v>
      </c>
      <c r="AG2363" s="22" t="str">
        <f>IF(AND(B2363&gt;=2015,B2363&lt;=2024,C2363=19,G2363=41,I2363=2,K2363="A",L2363="RBUP",M2363&gt;=0.5,M2363&lt;=0.85),"IN","OUT")</f>
        <v>IN</v>
      </c>
    </row>
    <row r="2364" spans="1:33">
      <c r="A2364" s="14" t="s">
        <v>188</v>
      </c>
      <c r="B2364" s="16">
        <v>2018</v>
      </c>
      <c r="C2364" s="16">
        <v>19</v>
      </c>
      <c r="D2364" s="14" t="s">
        <v>80</v>
      </c>
      <c r="E2364" s="16">
        <v>137</v>
      </c>
      <c r="F2364" s="14" t="s">
        <v>154</v>
      </c>
      <c r="G2364" s="16">
        <v>41</v>
      </c>
      <c r="H2364" s="14" t="s">
        <v>186</v>
      </c>
      <c r="I2364" s="16">
        <v>2</v>
      </c>
      <c r="J2364" s="14" t="s">
        <v>83</v>
      </c>
      <c r="K2364" s="14" t="s">
        <v>84</v>
      </c>
      <c r="L2364" s="14" t="s">
        <v>85</v>
      </c>
      <c r="M2364" s="23">
        <v>0.75</v>
      </c>
      <c r="N2364" s="16">
        <v>134</v>
      </c>
      <c r="O2364" s="16">
        <v>106</v>
      </c>
      <c r="P2364" s="16">
        <v>4</v>
      </c>
      <c r="Q2364" s="16">
        <v>182</v>
      </c>
      <c r="R2364" s="16">
        <v>4</v>
      </c>
      <c r="S2364" s="14" t="s">
        <v>86</v>
      </c>
      <c r="T2364" s="16">
        <v>19690</v>
      </c>
      <c r="U2364" s="16">
        <v>0</v>
      </c>
      <c r="V2364" s="18">
        <v>10775099</v>
      </c>
      <c r="W2364" s="18">
        <v>412669</v>
      </c>
      <c r="X2364" s="18">
        <v>269229</v>
      </c>
      <c r="Y2364" s="18">
        <v>660</v>
      </c>
      <c r="Z2364" s="18">
        <v>0</v>
      </c>
      <c r="AA2364" s="18">
        <v>0</v>
      </c>
      <c r="AB2364" s="18">
        <v>146189</v>
      </c>
      <c r="AC2364" s="23">
        <v>0.35</v>
      </c>
      <c r="AD2364" s="14" t="str">
        <f>IF(E2364=113,"Linn","Iowa ex-Linn")</f>
        <v>Iowa ex-Linn</v>
      </c>
      <c r="AE2364" s="23">
        <f>IFERROR(AB2364/W2364,"N/M")</f>
        <v>0.35425243960656116</v>
      </c>
      <c r="AF2364" s="14" t="str">
        <f>B2364&amp;"|"&amp;TEXT(E2364,"000")&amp;"|"&amp;TEXT(M2364,"0.0000")</f>
        <v>2018|137|0.7500</v>
      </c>
      <c r="AG2364" s="22" t="str">
        <f>IF(AND(B2364&gt;=2015,B2364&lt;=2024,C2364=19,G2364=41,I2364=2,K2364="A",L2364="RBUP",M2364&gt;=0.5,M2364&lt;=0.85),"IN","OUT")</f>
        <v>IN</v>
      </c>
    </row>
    <row r="2365" spans="1:33">
      <c r="A2365" s="14" t="s">
        <v>188</v>
      </c>
      <c r="B2365" s="16">
        <v>2018</v>
      </c>
      <c r="C2365" s="16">
        <v>19</v>
      </c>
      <c r="D2365" s="14" t="s">
        <v>80</v>
      </c>
      <c r="E2365" s="16">
        <v>137</v>
      </c>
      <c r="F2365" s="14" t="s">
        <v>154</v>
      </c>
      <c r="G2365" s="16">
        <v>41</v>
      </c>
      <c r="H2365" s="14" t="s">
        <v>186</v>
      </c>
      <c r="I2365" s="16">
        <v>2</v>
      </c>
      <c r="J2365" s="14" t="s">
        <v>83</v>
      </c>
      <c r="K2365" s="14" t="s">
        <v>84</v>
      </c>
      <c r="L2365" s="14" t="s">
        <v>85</v>
      </c>
      <c r="M2365" s="23">
        <v>0.8</v>
      </c>
      <c r="N2365" s="16">
        <v>235</v>
      </c>
      <c r="O2365" s="16">
        <v>191</v>
      </c>
      <c r="P2365" s="16">
        <v>5</v>
      </c>
      <c r="Q2365" s="16">
        <v>330</v>
      </c>
      <c r="R2365" s="16">
        <v>5</v>
      </c>
      <c r="S2365" s="14" t="s">
        <v>86</v>
      </c>
      <c r="T2365" s="16">
        <v>39250</v>
      </c>
      <c r="U2365" s="16">
        <v>0</v>
      </c>
      <c r="V2365" s="18">
        <v>22449740</v>
      </c>
      <c r="W2365" s="18">
        <v>1194113</v>
      </c>
      <c r="X2365" s="18">
        <v>700304</v>
      </c>
      <c r="Y2365" s="18">
        <v>976</v>
      </c>
      <c r="Z2365" s="18">
        <v>0</v>
      </c>
      <c r="AA2365" s="18">
        <v>0</v>
      </c>
      <c r="AB2365" s="18">
        <v>40699</v>
      </c>
      <c r="AC2365" s="23">
        <v>0.03</v>
      </c>
      <c r="AD2365" s="14" t="str">
        <f>IF(E2365=113,"Linn","Iowa ex-Linn")</f>
        <v>Iowa ex-Linn</v>
      </c>
      <c r="AE2365" s="23">
        <f>IFERROR(AB2365/W2365,"N/M")</f>
        <v>0.03408303904236869</v>
      </c>
      <c r="AF2365" s="14" t="str">
        <f>B2365&amp;"|"&amp;TEXT(E2365,"000")&amp;"|"&amp;TEXT(M2365,"0.0000")</f>
        <v>2018|137|0.8000</v>
      </c>
      <c r="AG2365" s="22" t="str">
        <f>IF(AND(B2365&gt;=2015,B2365&lt;=2024,C2365=19,G2365=41,I2365=2,K2365="A",L2365="RBUP",M2365&gt;=0.5,M2365&lt;=0.85),"IN","OUT")</f>
        <v>IN</v>
      </c>
    </row>
    <row r="2366" spans="1:33">
      <c r="A2366" s="14" t="s">
        <v>188</v>
      </c>
      <c r="B2366" s="16">
        <v>2018</v>
      </c>
      <c r="C2366" s="16">
        <v>19</v>
      </c>
      <c r="D2366" s="14" t="s">
        <v>80</v>
      </c>
      <c r="E2366" s="16">
        <v>137</v>
      </c>
      <c r="F2366" s="14" t="s">
        <v>154</v>
      </c>
      <c r="G2366" s="16">
        <v>41</v>
      </c>
      <c r="H2366" s="14" t="s">
        <v>186</v>
      </c>
      <c r="I2366" s="16">
        <v>2</v>
      </c>
      <c r="J2366" s="14" t="s">
        <v>83</v>
      </c>
      <c r="K2366" s="14" t="s">
        <v>84</v>
      </c>
      <c r="L2366" s="14" t="s">
        <v>85</v>
      </c>
      <c r="M2366" s="23">
        <v>0.85</v>
      </c>
      <c r="N2366" s="16">
        <v>157</v>
      </c>
      <c r="O2366" s="16">
        <v>114</v>
      </c>
      <c r="P2366" s="16">
        <v>8</v>
      </c>
      <c r="Q2366" s="16">
        <v>198</v>
      </c>
      <c r="R2366" s="16">
        <v>8</v>
      </c>
      <c r="S2366" s="14" t="s">
        <v>86</v>
      </c>
      <c r="T2366" s="16">
        <v>21982</v>
      </c>
      <c r="U2366" s="16">
        <v>0</v>
      </c>
      <c r="V2366" s="18">
        <v>13501042</v>
      </c>
      <c r="W2366" s="18">
        <v>873862</v>
      </c>
      <c r="X2366" s="18">
        <v>409817</v>
      </c>
      <c r="Y2366" s="18">
        <v>555</v>
      </c>
      <c r="Z2366" s="18">
        <v>0</v>
      </c>
      <c r="AA2366" s="18">
        <v>0</v>
      </c>
      <c r="AB2366" s="18">
        <v>64705</v>
      </c>
      <c r="AC2366" s="23">
        <v>0.07000000000000001</v>
      </c>
      <c r="AD2366" s="14" t="str">
        <f>IF(E2366=113,"Linn","Iowa ex-Linn")</f>
        <v>Iowa ex-Linn</v>
      </c>
      <c r="AE2366" s="23">
        <f>IFERROR(AB2366/W2366,"N/M")</f>
        <v>0.0740448720736226</v>
      </c>
      <c r="AF2366" s="14" t="str">
        <f>B2366&amp;"|"&amp;TEXT(E2366,"000")&amp;"|"&amp;TEXT(M2366,"0.0000")</f>
        <v>2018|137|0.8500</v>
      </c>
      <c r="AG2366" s="22" t="str">
        <f>IF(AND(B2366&gt;=2015,B2366&lt;=2024,C2366=19,G2366=41,I2366=2,K2366="A",L2366="RBUP",M2366&gt;=0.5,M2366&lt;=0.85),"IN","OUT")</f>
        <v>IN</v>
      </c>
    </row>
    <row r="2367" spans="1:33">
      <c r="A2367" s="14" t="s">
        <v>188</v>
      </c>
      <c r="B2367" s="16">
        <v>2018</v>
      </c>
      <c r="C2367" s="16">
        <v>19</v>
      </c>
      <c r="D2367" s="14" t="s">
        <v>80</v>
      </c>
      <c r="E2367" s="16">
        <v>139</v>
      </c>
      <c r="F2367" s="14" t="s">
        <v>155</v>
      </c>
      <c r="G2367" s="16">
        <v>41</v>
      </c>
      <c r="H2367" s="14" t="s">
        <v>186</v>
      </c>
      <c r="I2367" s="16">
        <v>2</v>
      </c>
      <c r="J2367" s="14" t="s">
        <v>83</v>
      </c>
      <c r="K2367" s="14" t="s">
        <v>84</v>
      </c>
      <c r="L2367" s="14" t="s">
        <v>85</v>
      </c>
      <c r="M2367" s="23">
        <v>0.5</v>
      </c>
      <c r="N2367" s="16">
        <v>3</v>
      </c>
      <c r="O2367" s="16">
        <v>2</v>
      </c>
      <c r="P2367" s="16">
        <v>0</v>
      </c>
      <c r="Q2367" s="16">
        <v>2</v>
      </c>
      <c r="R2367" s="16">
        <v>0</v>
      </c>
      <c r="S2367" s="14" t="s">
        <v>86</v>
      </c>
      <c r="T2367" s="16">
        <v>898</v>
      </c>
      <c r="U2367" s="16">
        <v>0</v>
      </c>
      <c r="V2367" s="18">
        <v>337796</v>
      </c>
      <c r="W2367" s="18">
        <v>2393</v>
      </c>
      <c r="X2367" s="18">
        <v>1903</v>
      </c>
      <c r="Y2367" s="18">
        <v>0</v>
      </c>
      <c r="Z2367" s="18">
        <v>0</v>
      </c>
      <c r="AA2367" s="18">
        <v>0</v>
      </c>
      <c r="AB2367" s="18">
        <v>0</v>
      </c>
      <c r="AC2367" s="23">
        <v>0</v>
      </c>
      <c r="AD2367" s="14" t="str">
        <f>IF(E2367=113,"Linn","Iowa ex-Linn")</f>
        <v>Iowa ex-Linn</v>
      </c>
      <c r="AE2367" s="23">
        <f>IFERROR(AB2367/W2367,"N/M")</f>
        <v>0.0</v>
      </c>
      <c r="AF2367" s="14" t="str">
        <f>B2367&amp;"|"&amp;TEXT(E2367,"000")&amp;"|"&amp;TEXT(M2367,"0.0000")</f>
        <v>2018|139|0.5000</v>
      </c>
      <c r="AG2367" s="22" t="str">
        <f>IF(AND(B2367&gt;=2015,B2367&lt;=2024,C2367=19,G2367=41,I2367=2,K2367="A",L2367="RBUP",M2367&gt;=0.5,M2367&lt;=0.85),"IN","OUT")</f>
        <v>IN</v>
      </c>
    </row>
    <row r="2368" spans="1:33">
      <c r="A2368" s="14" t="s">
        <v>188</v>
      </c>
      <c r="B2368" s="16">
        <v>2018</v>
      </c>
      <c r="C2368" s="16">
        <v>19</v>
      </c>
      <c r="D2368" s="14" t="s">
        <v>80</v>
      </c>
      <c r="E2368" s="16">
        <v>139</v>
      </c>
      <c r="F2368" s="14" t="s">
        <v>155</v>
      </c>
      <c r="G2368" s="16">
        <v>41</v>
      </c>
      <c r="H2368" s="14" t="s">
        <v>186</v>
      </c>
      <c r="I2368" s="16">
        <v>2</v>
      </c>
      <c r="J2368" s="14" t="s">
        <v>83</v>
      </c>
      <c r="K2368" s="14" t="s">
        <v>84</v>
      </c>
      <c r="L2368" s="14" t="s">
        <v>85</v>
      </c>
      <c r="M2368" s="23">
        <v>0.55</v>
      </c>
      <c r="N2368" s="16">
        <v>0</v>
      </c>
      <c r="O2368" s="16">
        <v>0</v>
      </c>
      <c r="P2368" s="16">
        <v>0</v>
      </c>
      <c r="Q2368" s="16">
        <v>2</v>
      </c>
      <c r="R2368" s="16">
        <v>0</v>
      </c>
      <c r="S2368" s="14" t="s">
        <v>86</v>
      </c>
      <c r="T2368" s="16">
        <v>426</v>
      </c>
      <c r="U2368" s="16">
        <v>0</v>
      </c>
      <c r="V2368" s="18">
        <v>154324</v>
      </c>
      <c r="W2368" s="18">
        <v>1384</v>
      </c>
      <c r="X2368" s="18">
        <v>1090</v>
      </c>
      <c r="Y2368" s="18">
        <v>0</v>
      </c>
      <c r="Z2368" s="18">
        <v>0</v>
      </c>
      <c r="AA2368" s="18">
        <v>0</v>
      </c>
      <c r="AB2368" s="18">
        <v>0</v>
      </c>
      <c r="AC2368" s="23">
        <v>0</v>
      </c>
      <c r="AD2368" s="14" t="str">
        <f>IF(E2368=113,"Linn","Iowa ex-Linn")</f>
        <v>Iowa ex-Linn</v>
      </c>
      <c r="AE2368" s="23">
        <f>IFERROR(AB2368/W2368,"N/M")</f>
        <v>0.0</v>
      </c>
      <c r="AF2368" s="14" t="str">
        <f>B2368&amp;"|"&amp;TEXT(E2368,"000")&amp;"|"&amp;TEXT(M2368,"0.0000")</f>
        <v>2018|139|0.5500</v>
      </c>
      <c r="AG2368" s="22" t="str">
        <f>IF(AND(B2368&gt;=2015,B2368&lt;=2024,C2368=19,G2368=41,I2368=2,K2368="A",L2368="RBUP",M2368&gt;=0.5,M2368&lt;=0.85),"IN","OUT")</f>
        <v>IN</v>
      </c>
    </row>
    <row r="2369" spans="1:33">
      <c r="A2369" s="14" t="s">
        <v>188</v>
      </c>
      <c r="B2369" s="16">
        <v>2018</v>
      </c>
      <c r="C2369" s="16">
        <v>19</v>
      </c>
      <c r="D2369" s="14" t="s">
        <v>80</v>
      </c>
      <c r="E2369" s="16">
        <v>139</v>
      </c>
      <c r="F2369" s="14" t="s">
        <v>155</v>
      </c>
      <c r="G2369" s="16">
        <v>41</v>
      </c>
      <c r="H2369" s="14" t="s">
        <v>186</v>
      </c>
      <c r="I2369" s="16">
        <v>2</v>
      </c>
      <c r="J2369" s="14" t="s">
        <v>83</v>
      </c>
      <c r="K2369" s="14" t="s">
        <v>84</v>
      </c>
      <c r="L2369" s="14" t="s">
        <v>85</v>
      </c>
      <c r="M2369" s="23">
        <v>0.6</v>
      </c>
      <c r="N2369" s="16">
        <v>4</v>
      </c>
      <c r="O2369" s="16">
        <v>1</v>
      </c>
      <c r="P2369" s="16">
        <v>0</v>
      </c>
      <c r="Q2369" s="16">
        <v>5</v>
      </c>
      <c r="R2369" s="16">
        <v>0</v>
      </c>
      <c r="S2369" s="14" t="s">
        <v>86</v>
      </c>
      <c r="T2369" s="16">
        <v>266</v>
      </c>
      <c r="U2369" s="16">
        <v>0</v>
      </c>
      <c r="V2369" s="18">
        <v>108344</v>
      </c>
      <c r="W2369" s="18">
        <v>4763</v>
      </c>
      <c r="X2369" s="18">
        <v>3048</v>
      </c>
      <c r="Y2369" s="18">
        <v>0</v>
      </c>
      <c r="Z2369" s="18">
        <v>0</v>
      </c>
      <c r="AA2369" s="18">
        <v>0</v>
      </c>
      <c r="AB2369" s="18">
        <v>0</v>
      </c>
      <c r="AC2369" s="23">
        <v>0</v>
      </c>
      <c r="AD2369" s="14" t="str">
        <f>IF(E2369=113,"Linn","Iowa ex-Linn")</f>
        <v>Iowa ex-Linn</v>
      </c>
      <c r="AE2369" s="23">
        <f>IFERROR(AB2369/W2369,"N/M")</f>
        <v>0.0</v>
      </c>
      <c r="AF2369" s="14" t="str">
        <f>B2369&amp;"|"&amp;TEXT(E2369,"000")&amp;"|"&amp;TEXT(M2369,"0.0000")</f>
        <v>2018|139|0.6000</v>
      </c>
      <c r="AG2369" s="22" t="str">
        <f>IF(AND(B2369&gt;=2015,B2369&lt;=2024,C2369=19,G2369=41,I2369=2,K2369="A",L2369="RBUP",M2369&gt;=0.5,M2369&lt;=0.85),"IN","OUT")</f>
        <v>IN</v>
      </c>
    </row>
    <row r="2370" spans="1:33">
      <c r="A2370" s="14" t="s">
        <v>188</v>
      </c>
      <c r="B2370" s="16">
        <v>2018</v>
      </c>
      <c r="C2370" s="16">
        <v>19</v>
      </c>
      <c r="D2370" s="14" t="s">
        <v>80</v>
      </c>
      <c r="E2370" s="16">
        <v>139</v>
      </c>
      <c r="F2370" s="14" t="s">
        <v>155</v>
      </c>
      <c r="G2370" s="16">
        <v>41</v>
      </c>
      <c r="H2370" s="14" t="s">
        <v>186</v>
      </c>
      <c r="I2370" s="16">
        <v>2</v>
      </c>
      <c r="J2370" s="14" t="s">
        <v>83</v>
      </c>
      <c r="K2370" s="14" t="s">
        <v>84</v>
      </c>
      <c r="L2370" s="14" t="s">
        <v>85</v>
      </c>
      <c r="M2370" s="23">
        <v>0.65</v>
      </c>
      <c r="N2370" s="16">
        <v>8</v>
      </c>
      <c r="O2370" s="16">
        <v>6</v>
      </c>
      <c r="P2370" s="16">
        <v>0</v>
      </c>
      <c r="Q2370" s="16">
        <v>9</v>
      </c>
      <c r="R2370" s="16">
        <v>0</v>
      </c>
      <c r="S2370" s="14" t="s">
        <v>86</v>
      </c>
      <c r="T2370" s="16">
        <v>668</v>
      </c>
      <c r="U2370" s="16">
        <v>0</v>
      </c>
      <c r="V2370" s="18">
        <v>331692</v>
      </c>
      <c r="W2370" s="18">
        <v>6966</v>
      </c>
      <c r="X2370" s="18">
        <v>4109</v>
      </c>
      <c r="Y2370" s="18">
        <v>0</v>
      </c>
      <c r="Z2370" s="18">
        <v>0</v>
      </c>
      <c r="AA2370" s="18">
        <v>0</v>
      </c>
      <c r="AB2370" s="18">
        <v>0</v>
      </c>
      <c r="AC2370" s="23">
        <v>0</v>
      </c>
      <c r="AD2370" s="14" t="str">
        <f>IF(E2370=113,"Linn","Iowa ex-Linn")</f>
        <v>Iowa ex-Linn</v>
      </c>
      <c r="AE2370" s="23">
        <f>IFERROR(AB2370/W2370,"N/M")</f>
        <v>0.0</v>
      </c>
      <c r="AF2370" s="14" t="str">
        <f>B2370&amp;"|"&amp;TEXT(E2370,"000")&amp;"|"&amp;TEXT(M2370,"0.0000")</f>
        <v>2018|139|0.6500</v>
      </c>
      <c r="AG2370" s="22" t="str">
        <f>IF(AND(B2370&gt;=2015,B2370&lt;=2024,C2370=19,G2370=41,I2370=2,K2370="A",L2370="RBUP",M2370&gt;=0.5,M2370&lt;=0.85),"IN","OUT")</f>
        <v>IN</v>
      </c>
    </row>
    <row r="2371" spans="1:33">
      <c r="A2371" s="14" t="s">
        <v>188</v>
      </c>
      <c r="B2371" s="16">
        <v>2018</v>
      </c>
      <c r="C2371" s="16">
        <v>19</v>
      </c>
      <c r="D2371" s="14" t="s">
        <v>80</v>
      </c>
      <c r="E2371" s="16">
        <v>139</v>
      </c>
      <c r="F2371" s="14" t="s">
        <v>155</v>
      </c>
      <c r="G2371" s="16">
        <v>41</v>
      </c>
      <c r="H2371" s="14" t="s">
        <v>186</v>
      </c>
      <c r="I2371" s="16">
        <v>2</v>
      </c>
      <c r="J2371" s="14" t="s">
        <v>83</v>
      </c>
      <c r="K2371" s="14" t="s">
        <v>84</v>
      </c>
      <c r="L2371" s="14" t="s">
        <v>85</v>
      </c>
      <c r="M2371" s="23">
        <v>0.7</v>
      </c>
      <c r="N2371" s="16">
        <v>27</v>
      </c>
      <c r="O2371" s="16">
        <v>23</v>
      </c>
      <c r="P2371" s="16">
        <v>2</v>
      </c>
      <c r="Q2371" s="16">
        <v>42</v>
      </c>
      <c r="R2371" s="16">
        <v>5</v>
      </c>
      <c r="S2371" s="14" t="s">
        <v>86</v>
      </c>
      <c r="T2371" s="16">
        <v>3658</v>
      </c>
      <c r="U2371" s="16">
        <v>0</v>
      </c>
      <c r="V2371" s="18">
        <v>1919062</v>
      </c>
      <c r="W2371" s="18">
        <v>59862</v>
      </c>
      <c r="X2371" s="18">
        <v>42246</v>
      </c>
      <c r="Y2371" s="18">
        <v>0</v>
      </c>
      <c r="Z2371" s="18">
        <v>0</v>
      </c>
      <c r="AA2371" s="18">
        <v>0</v>
      </c>
      <c r="AB2371" s="18">
        <v>18266</v>
      </c>
      <c r="AC2371" s="23">
        <v>0.31</v>
      </c>
      <c r="AD2371" s="14" t="str">
        <f>IF(E2371=113,"Linn","Iowa ex-Linn")</f>
        <v>Iowa ex-Linn</v>
      </c>
      <c r="AE2371" s="23">
        <f>IFERROR(AB2371/W2371,"N/M")</f>
        <v>0.3051351441649126</v>
      </c>
      <c r="AF2371" s="14" t="str">
        <f>B2371&amp;"|"&amp;TEXT(E2371,"000")&amp;"|"&amp;TEXT(M2371,"0.0000")</f>
        <v>2018|139|0.7000</v>
      </c>
      <c r="AG2371" s="22" t="str">
        <f>IF(AND(B2371&gt;=2015,B2371&lt;=2024,C2371=19,G2371=41,I2371=2,K2371="A",L2371="RBUP",M2371&gt;=0.5,M2371&lt;=0.85),"IN","OUT")</f>
        <v>IN</v>
      </c>
    </row>
    <row r="2372" spans="1:33">
      <c r="A2372" s="14" t="s">
        <v>188</v>
      </c>
      <c r="B2372" s="16">
        <v>2018</v>
      </c>
      <c r="C2372" s="16">
        <v>19</v>
      </c>
      <c r="D2372" s="14" t="s">
        <v>80</v>
      </c>
      <c r="E2372" s="16">
        <v>139</v>
      </c>
      <c r="F2372" s="14" t="s">
        <v>155</v>
      </c>
      <c r="G2372" s="16">
        <v>41</v>
      </c>
      <c r="H2372" s="14" t="s">
        <v>186</v>
      </c>
      <c r="I2372" s="16">
        <v>2</v>
      </c>
      <c r="J2372" s="14" t="s">
        <v>83</v>
      </c>
      <c r="K2372" s="14" t="s">
        <v>84</v>
      </c>
      <c r="L2372" s="14" t="s">
        <v>85</v>
      </c>
      <c r="M2372" s="23">
        <v>0.75</v>
      </c>
      <c r="N2372" s="16">
        <v>70</v>
      </c>
      <c r="O2372" s="16">
        <v>52</v>
      </c>
      <c r="P2372" s="16">
        <v>4</v>
      </c>
      <c r="Q2372" s="16">
        <v>92</v>
      </c>
      <c r="R2372" s="16">
        <v>7</v>
      </c>
      <c r="S2372" s="14" t="s">
        <v>86</v>
      </c>
      <c r="T2372" s="16">
        <v>8926</v>
      </c>
      <c r="U2372" s="16">
        <v>0</v>
      </c>
      <c r="V2372" s="18">
        <v>4904066</v>
      </c>
      <c r="W2372" s="18">
        <v>200482</v>
      </c>
      <c r="X2372" s="18">
        <v>124540</v>
      </c>
      <c r="Y2372" s="18">
        <v>0</v>
      </c>
      <c r="Z2372" s="18">
        <v>0</v>
      </c>
      <c r="AA2372" s="18">
        <v>0</v>
      </c>
      <c r="AB2372" s="18">
        <v>22909</v>
      </c>
      <c r="AC2372" s="23">
        <v>0.11</v>
      </c>
      <c r="AD2372" s="14" t="str">
        <f>IF(E2372=113,"Linn","Iowa ex-Linn")</f>
        <v>Iowa ex-Linn</v>
      </c>
      <c r="AE2372" s="23">
        <f>IFERROR(AB2372/W2372,"N/M")</f>
        <v>0.11426961023932324</v>
      </c>
      <c r="AF2372" s="14" t="str">
        <f>B2372&amp;"|"&amp;TEXT(E2372,"000")&amp;"|"&amp;TEXT(M2372,"0.0000")</f>
        <v>2018|139|0.7500</v>
      </c>
      <c r="AG2372" s="22" t="str">
        <f>IF(AND(B2372&gt;=2015,B2372&lt;=2024,C2372=19,G2372=41,I2372=2,K2372="A",L2372="RBUP",M2372&gt;=0.5,M2372&lt;=0.85),"IN","OUT")</f>
        <v>IN</v>
      </c>
    </row>
    <row r="2373" spans="1:33">
      <c r="A2373" s="14" t="s">
        <v>188</v>
      </c>
      <c r="B2373" s="16">
        <v>2018</v>
      </c>
      <c r="C2373" s="16">
        <v>19</v>
      </c>
      <c r="D2373" s="14" t="s">
        <v>80</v>
      </c>
      <c r="E2373" s="16">
        <v>139</v>
      </c>
      <c r="F2373" s="14" t="s">
        <v>155</v>
      </c>
      <c r="G2373" s="16">
        <v>41</v>
      </c>
      <c r="H2373" s="14" t="s">
        <v>186</v>
      </c>
      <c r="I2373" s="16">
        <v>2</v>
      </c>
      <c r="J2373" s="14" t="s">
        <v>83</v>
      </c>
      <c r="K2373" s="14" t="s">
        <v>84</v>
      </c>
      <c r="L2373" s="14" t="s">
        <v>85</v>
      </c>
      <c r="M2373" s="23">
        <v>0.8</v>
      </c>
      <c r="N2373" s="16">
        <v>195</v>
      </c>
      <c r="O2373" s="16">
        <v>173</v>
      </c>
      <c r="P2373" s="16">
        <v>7</v>
      </c>
      <c r="Q2373" s="16">
        <v>271</v>
      </c>
      <c r="R2373" s="16">
        <v>6</v>
      </c>
      <c r="S2373" s="14" t="s">
        <v>86</v>
      </c>
      <c r="T2373" s="16">
        <v>33964</v>
      </c>
      <c r="U2373" s="16">
        <v>0</v>
      </c>
      <c r="V2373" s="18">
        <v>20644105</v>
      </c>
      <c r="W2373" s="18">
        <v>1070786</v>
      </c>
      <c r="X2373" s="18">
        <v>646672</v>
      </c>
      <c r="Y2373" s="18">
        <v>0</v>
      </c>
      <c r="Z2373" s="18">
        <v>0</v>
      </c>
      <c r="AA2373" s="18">
        <v>0</v>
      </c>
      <c r="AB2373" s="18">
        <v>29767</v>
      </c>
      <c r="AC2373" s="23">
        <v>0.03</v>
      </c>
      <c r="AD2373" s="14" t="str">
        <f>IF(E2373=113,"Linn","Iowa ex-Linn")</f>
        <v>Iowa ex-Linn</v>
      </c>
      <c r="AE2373" s="23">
        <f>IFERROR(AB2373/W2373,"N/M")</f>
        <v>0.02779920544347797</v>
      </c>
      <c r="AF2373" s="14" t="str">
        <f>B2373&amp;"|"&amp;TEXT(E2373,"000")&amp;"|"&amp;TEXT(M2373,"0.0000")</f>
        <v>2018|139|0.8000</v>
      </c>
      <c r="AG2373" s="22" t="str">
        <f>IF(AND(B2373&gt;=2015,B2373&lt;=2024,C2373=19,G2373=41,I2373=2,K2373="A",L2373="RBUP",M2373&gt;=0.5,M2373&lt;=0.85),"IN","OUT")</f>
        <v>IN</v>
      </c>
    </row>
    <row r="2374" spans="1:33">
      <c r="A2374" s="14" t="s">
        <v>188</v>
      </c>
      <c r="B2374" s="16">
        <v>2018</v>
      </c>
      <c r="C2374" s="16">
        <v>19</v>
      </c>
      <c r="D2374" s="14" t="s">
        <v>80</v>
      </c>
      <c r="E2374" s="16">
        <v>139</v>
      </c>
      <c r="F2374" s="14" t="s">
        <v>155</v>
      </c>
      <c r="G2374" s="16">
        <v>41</v>
      </c>
      <c r="H2374" s="14" t="s">
        <v>186</v>
      </c>
      <c r="I2374" s="16">
        <v>2</v>
      </c>
      <c r="J2374" s="14" t="s">
        <v>83</v>
      </c>
      <c r="K2374" s="14" t="s">
        <v>84</v>
      </c>
      <c r="L2374" s="14" t="s">
        <v>85</v>
      </c>
      <c r="M2374" s="23">
        <v>0.85</v>
      </c>
      <c r="N2374" s="16">
        <v>204</v>
      </c>
      <c r="O2374" s="16">
        <v>172</v>
      </c>
      <c r="P2374" s="16">
        <v>18</v>
      </c>
      <c r="Q2374" s="16">
        <v>250</v>
      </c>
      <c r="R2374" s="16">
        <v>23</v>
      </c>
      <c r="S2374" s="14" t="s">
        <v>86</v>
      </c>
      <c r="T2374" s="16">
        <v>32993</v>
      </c>
      <c r="U2374" s="16">
        <v>0</v>
      </c>
      <c r="V2374" s="18">
        <v>21031311</v>
      </c>
      <c r="W2374" s="18">
        <v>1315257</v>
      </c>
      <c r="X2374" s="18">
        <v>624403</v>
      </c>
      <c r="Y2374" s="18">
        <v>818</v>
      </c>
      <c r="Z2374" s="18">
        <v>0</v>
      </c>
      <c r="AA2374" s="18">
        <v>0</v>
      </c>
      <c r="AB2374" s="18">
        <v>130461</v>
      </c>
      <c r="AC2374" s="23">
        <v>0.1</v>
      </c>
      <c r="AD2374" s="14" t="str">
        <f>IF(E2374=113,"Linn","Iowa ex-Linn")</f>
        <v>Iowa ex-Linn</v>
      </c>
      <c r="AE2374" s="23">
        <f>IFERROR(AB2374/W2374,"N/M")</f>
        <v>0.09919050041170661</v>
      </c>
      <c r="AF2374" s="14" t="str">
        <f>B2374&amp;"|"&amp;TEXT(E2374,"000")&amp;"|"&amp;TEXT(M2374,"0.0000")</f>
        <v>2018|139|0.8500</v>
      </c>
      <c r="AG2374" s="22" t="str">
        <f>IF(AND(B2374&gt;=2015,B2374&lt;=2024,C2374=19,G2374=41,I2374=2,K2374="A",L2374="RBUP",M2374&gt;=0.5,M2374&lt;=0.85),"IN","OUT")</f>
        <v>IN</v>
      </c>
    </row>
    <row r="2375" spans="1:33">
      <c r="A2375" s="14" t="s">
        <v>188</v>
      </c>
      <c r="B2375" s="16">
        <v>2018</v>
      </c>
      <c r="C2375" s="16">
        <v>19</v>
      </c>
      <c r="D2375" s="14" t="s">
        <v>80</v>
      </c>
      <c r="E2375" s="16">
        <v>141</v>
      </c>
      <c r="F2375" s="14" t="s">
        <v>156</v>
      </c>
      <c r="G2375" s="16">
        <v>41</v>
      </c>
      <c r="H2375" s="14" t="s">
        <v>186</v>
      </c>
      <c r="I2375" s="16">
        <v>2</v>
      </c>
      <c r="J2375" s="14" t="s">
        <v>83</v>
      </c>
      <c r="K2375" s="14" t="s">
        <v>84</v>
      </c>
      <c r="L2375" s="14" t="s">
        <v>85</v>
      </c>
      <c r="M2375" s="23">
        <v>0.5</v>
      </c>
      <c r="N2375" s="16">
        <v>1</v>
      </c>
      <c r="O2375" s="16">
        <v>1</v>
      </c>
      <c r="P2375" s="16">
        <v>0</v>
      </c>
      <c r="Q2375" s="16">
        <v>7</v>
      </c>
      <c r="R2375" s="16">
        <v>0</v>
      </c>
      <c r="S2375" s="14" t="s">
        <v>86</v>
      </c>
      <c r="T2375" s="16">
        <v>1170</v>
      </c>
      <c r="U2375" s="16">
        <v>0</v>
      </c>
      <c r="V2375" s="18">
        <v>508917</v>
      </c>
      <c r="W2375" s="18">
        <v>2743</v>
      </c>
      <c r="X2375" s="18">
        <v>1838</v>
      </c>
      <c r="Y2375" s="18">
        <v>0</v>
      </c>
      <c r="Z2375" s="18">
        <v>0</v>
      </c>
      <c r="AA2375" s="18">
        <v>0</v>
      </c>
      <c r="AB2375" s="18">
        <v>0</v>
      </c>
      <c r="AC2375" s="23">
        <v>0</v>
      </c>
      <c r="AD2375" s="14" t="str">
        <f>IF(E2375=113,"Linn","Iowa ex-Linn")</f>
        <v>Iowa ex-Linn</v>
      </c>
      <c r="AE2375" s="23">
        <f>IFERROR(AB2375/W2375,"N/M")</f>
        <v>0.0</v>
      </c>
      <c r="AF2375" s="14" t="str">
        <f>B2375&amp;"|"&amp;TEXT(E2375,"000")&amp;"|"&amp;TEXT(M2375,"0.0000")</f>
        <v>2018|141|0.5000</v>
      </c>
      <c r="AG2375" s="22" t="str">
        <f>IF(AND(B2375&gt;=2015,B2375&lt;=2024,C2375=19,G2375=41,I2375=2,K2375="A",L2375="RBUP",M2375&gt;=0.5,M2375&lt;=0.85),"IN","OUT")</f>
        <v>IN</v>
      </c>
    </row>
    <row r="2376" spans="1:33">
      <c r="A2376" s="14" t="s">
        <v>188</v>
      </c>
      <c r="B2376" s="16">
        <v>2018</v>
      </c>
      <c r="C2376" s="16">
        <v>19</v>
      </c>
      <c r="D2376" s="14" t="s">
        <v>80</v>
      </c>
      <c r="E2376" s="16">
        <v>141</v>
      </c>
      <c r="F2376" s="14" t="s">
        <v>156</v>
      </c>
      <c r="G2376" s="16">
        <v>41</v>
      </c>
      <c r="H2376" s="14" t="s">
        <v>186</v>
      </c>
      <c r="I2376" s="16">
        <v>2</v>
      </c>
      <c r="J2376" s="14" t="s">
        <v>83</v>
      </c>
      <c r="K2376" s="14" t="s">
        <v>84</v>
      </c>
      <c r="L2376" s="14" t="s">
        <v>85</v>
      </c>
      <c r="M2376" s="23">
        <v>0.6</v>
      </c>
      <c r="N2376" s="16">
        <v>2</v>
      </c>
      <c r="O2376" s="16">
        <v>2</v>
      </c>
      <c r="P2376" s="16">
        <v>0</v>
      </c>
      <c r="Q2376" s="16">
        <v>2</v>
      </c>
      <c r="R2376" s="16">
        <v>0</v>
      </c>
      <c r="S2376" s="14" t="s">
        <v>86</v>
      </c>
      <c r="T2376" s="16">
        <v>258</v>
      </c>
      <c r="U2376" s="16">
        <v>0</v>
      </c>
      <c r="V2376" s="18">
        <v>121547</v>
      </c>
      <c r="W2376" s="18">
        <v>964</v>
      </c>
      <c r="X2376" s="18">
        <v>720</v>
      </c>
      <c r="Y2376" s="18">
        <v>0</v>
      </c>
      <c r="Z2376" s="18">
        <v>0</v>
      </c>
      <c r="AA2376" s="18">
        <v>0</v>
      </c>
      <c r="AB2376" s="18">
        <v>0</v>
      </c>
      <c r="AC2376" s="23">
        <v>0</v>
      </c>
      <c r="AD2376" s="14" t="str">
        <f>IF(E2376=113,"Linn","Iowa ex-Linn")</f>
        <v>Iowa ex-Linn</v>
      </c>
      <c r="AE2376" s="23">
        <f>IFERROR(AB2376/W2376,"N/M")</f>
        <v>0.0</v>
      </c>
      <c r="AF2376" s="14" t="str">
        <f>B2376&amp;"|"&amp;TEXT(E2376,"000")&amp;"|"&amp;TEXT(M2376,"0.0000")</f>
        <v>2018|141|0.6000</v>
      </c>
      <c r="AG2376" s="22" t="str">
        <f>IF(AND(B2376&gt;=2015,B2376&lt;=2024,C2376=19,G2376=41,I2376=2,K2376="A",L2376="RBUP",M2376&gt;=0.5,M2376&lt;=0.85),"IN","OUT")</f>
        <v>IN</v>
      </c>
    </row>
    <row r="2377" spans="1:33">
      <c r="A2377" s="14" t="s">
        <v>188</v>
      </c>
      <c r="B2377" s="16">
        <v>2018</v>
      </c>
      <c r="C2377" s="16">
        <v>19</v>
      </c>
      <c r="D2377" s="14" t="s">
        <v>80</v>
      </c>
      <c r="E2377" s="16">
        <v>141</v>
      </c>
      <c r="F2377" s="14" t="s">
        <v>156</v>
      </c>
      <c r="G2377" s="16">
        <v>41</v>
      </c>
      <c r="H2377" s="14" t="s">
        <v>186</v>
      </c>
      <c r="I2377" s="16">
        <v>2</v>
      </c>
      <c r="J2377" s="14" t="s">
        <v>83</v>
      </c>
      <c r="K2377" s="14" t="s">
        <v>84</v>
      </c>
      <c r="L2377" s="14" t="s">
        <v>85</v>
      </c>
      <c r="M2377" s="23">
        <v>0.65</v>
      </c>
      <c r="N2377" s="16">
        <v>27</v>
      </c>
      <c r="O2377" s="16">
        <v>23</v>
      </c>
      <c r="P2377" s="16">
        <v>1</v>
      </c>
      <c r="Q2377" s="16">
        <v>27</v>
      </c>
      <c r="R2377" s="16">
        <v>1</v>
      </c>
      <c r="S2377" s="14" t="s">
        <v>86</v>
      </c>
      <c r="T2377" s="16">
        <v>1688</v>
      </c>
      <c r="U2377" s="16">
        <v>0</v>
      </c>
      <c r="V2377" s="18">
        <v>915581</v>
      </c>
      <c r="W2377" s="18">
        <v>10644</v>
      </c>
      <c r="X2377" s="18">
        <v>7015</v>
      </c>
      <c r="Y2377" s="18">
        <v>0</v>
      </c>
      <c r="Z2377" s="18">
        <v>0</v>
      </c>
      <c r="AA2377" s="18">
        <v>0</v>
      </c>
      <c r="AB2377" s="18">
        <v>1488</v>
      </c>
      <c r="AC2377" s="23">
        <v>0.14</v>
      </c>
      <c r="AD2377" s="14" t="str">
        <f>IF(E2377=113,"Linn","Iowa ex-Linn")</f>
        <v>Iowa ex-Linn</v>
      </c>
      <c r="AE2377" s="23">
        <f>IFERROR(AB2377/W2377,"N/M")</f>
        <v>0.13979706877113868</v>
      </c>
      <c r="AF2377" s="14" t="str">
        <f>B2377&amp;"|"&amp;TEXT(E2377,"000")&amp;"|"&amp;TEXT(M2377,"0.0000")</f>
        <v>2018|141|0.6500</v>
      </c>
      <c r="AG2377" s="22" t="str">
        <f>IF(AND(B2377&gt;=2015,B2377&lt;=2024,C2377=19,G2377=41,I2377=2,K2377="A",L2377="RBUP",M2377&gt;=0.5,M2377&lt;=0.85),"IN","OUT")</f>
        <v>IN</v>
      </c>
    </row>
    <row r="2378" spans="1:33">
      <c r="A2378" s="14" t="s">
        <v>188</v>
      </c>
      <c r="B2378" s="16">
        <v>2018</v>
      </c>
      <c r="C2378" s="16">
        <v>19</v>
      </c>
      <c r="D2378" s="14" t="s">
        <v>80</v>
      </c>
      <c r="E2378" s="16">
        <v>141</v>
      </c>
      <c r="F2378" s="14" t="s">
        <v>156</v>
      </c>
      <c r="G2378" s="16">
        <v>41</v>
      </c>
      <c r="H2378" s="14" t="s">
        <v>186</v>
      </c>
      <c r="I2378" s="16">
        <v>2</v>
      </c>
      <c r="J2378" s="14" t="s">
        <v>83</v>
      </c>
      <c r="K2378" s="14" t="s">
        <v>84</v>
      </c>
      <c r="L2378" s="14" t="s">
        <v>85</v>
      </c>
      <c r="M2378" s="23">
        <v>0.7</v>
      </c>
      <c r="N2378" s="16">
        <v>70</v>
      </c>
      <c r="O2378" s="16">
        <v>57</v>
      </c>
      <c r="P2378" s="16">
        <v>11</v>
      </c>
      <c r="Q2378" s="16">
        <v>87</v>
      </c>
      <c r="R2378" s="16">
        <v>11</v>
      </c>
      <c r="S2378" s="14" t="s">
        <v>86</v>
      </c>
      <c r="T2378" s="16">
        <v>8039</v>
      </c>
      <c r="U2378" s="16">
        <v>0</v>
      </c>
      <c r="V2378" s="18">
        <v>4792536</v>
      </c>
      <c r="W2378" s="18">
        <v>86879</v>
      </c>
      <c r="X2378" s="18">
        <v>57470</v>
      </c>
      <c r="Y2378" s="18">
        <v>0</v>
      </c>
      <c r="Z2378" s="18">
        <v>0</v>
      </c>
      <c r="AA2378" s="18">
        <v>0</v>
      </c>
      <c r="AB2378" s="18">
        <v>104497</v>
      </c>
      <c r="AC2378" s="23">
        <v>1.2</v>
      </c>
      <c r="AD2378" s="14" t="str">
        <f>IF(E2378=113,"Linn","Iowa ex-Linn")</f>
        <v>Iowa ex-Linn</v>
      </c>
      <c r="AE2378" s="23">
        <f>IFERROR(AB2378/W2378,"N/M")</f>
        <v>1.2027877853106044</v>
      </c>
      <c r="AF2378" s="14" t="str">
        <f>B2378&amp;"|"&amp;TEXT(E2378,"000")&amp;"|"&amp;TEXT(M2378,"0.0000")</f>
        <v>2018|141|0.7000</v>
      </c>
      <c r="AG2378" s="22" t="str">
        <f>IF(AND(B2378&gt;=2015,B2378&lt;=2024,C2378=19,G2378=41,I2378=2,K2378="A",L2378="RBUP",M2378&gt;=0.5,M2378&lt;=0.85),"IN","OUT")</f>
        <v>IN</v>
      </c>
    </row>
    <row r="2379" spans="1:33">
      <c r="A2379" s="14" t="s">
        <v>188</v>
      </c>
      <c r="B2379" s="16">
        <v>2018</v>
      </c>
      <c r="C2379" s="16">
        <v>19</v>
      </c>
      <c r="D2379" s="14" t="s">
        <v>80</v>
      </c>
      <c r="E2379" s="16">
        <v>141</v>
      </c>
      <c r="F2379" s="14" t="s">
        <v>156</v>
      </c>
      <c r="G2379" s="16">
        <v>41</v>
      </c>
      <c r="H2379" s="14" t="s">
        <v>186</v>
      </c>
      <c r="I2379" s="16">
        <v>2</v>
      </c>
      <c r="J2379" s="14" t="s">
        <v>83</v>
      </c>
      <c r="K2379" s="14" t="s">
        <v>84</v>
      </c>
      <c r="L2379" s="14" t="s">
        <v>85</v>
      </c>
      <c r="M2379" s="23">
        <v>0.75</v>
      </c>
      <c r="N2379" s="16">
        <v>200</v>
      </c>
      <c r="O2379" s="16">
        <v>173</v>
      </c>
      <c r="P2379" s="16">
        <v>27</v>
      </c>
      <c r="Q2379" s="16">
        <v>292</v>
      </c>
      <c r="R2379" s="16">
        <v>38</v>
      </c>
      <c r="S2379" s="14" t="s">
        <v>86</v>
      </c>
      <c r="T2379" s="16">
        <v>26294</v>
      </c>
      <c r="U2379" s="16">
        <v>0</v>
      </c>
      <c r="V2379" s="18">
        <v>16353829</v>
      </c>
      <c r="W2379" s="18">
        <v>418710</v>
      </c>
      <c r="X2379" s="18">
        <v>264457</v>
      </c>
      <c r="Y2379" s="18">
        <v>0</v>
      </c>
      <c r="Z2379" s="18">
        <v>0</v>
      </c>
      <c r="AA2379" s="18">
        <v>0</v>
      </c>
      <c r="AB2379" s="18">
        <v>412045</v>
      </c>
      <c r="AC2379" s="23">
        <v>0.98</v>
      </c>
      <c r="AD2379" s="14" t="str">
        <f>IF(E2379=113,"Linn","Iowa ex-Linn")</f>
        <v>Iowa ex-Linn</v>
      </c>
      <c r="AE2379" s="23">
        <f>IFERROR(AB2379/W2379,"N/M")</f>
        <v>0.9840820615700604</v>
      </c>
      <c r="AF2379" s="14" t="str">
        <f>B2379&amp;"|"&amp;TEXT(E2379,"000")&amp;"|"&amp;TEXT(M2379,"0.0000")</f>
        <v>2018|141|0.7500</v>
      </c>
      <c r="AG2379" s="22" t="str">
        <f>IF(AND(B2379&gt;=2015,B2379&lt;=2024,C2379=19,G2379=41,I2379=2,K2379="A",L2379="RBUP",M2379&gt;=0.5,M2379&lt;=0.85),"IN","OUT")</f>
        <v>IN</v>
      </c>
    </row>
    <row r="2380" spans="1:33">
      <c r="A2380" s="14" t="s">
        <v>188</v>
      </c>
      <c r="B2380" s="16">
        <v>2018</v>
      </c>
      <c r="C2380" s="16">
        <v>19</v>
      </c>
      <c r="D2380" s="14" t="s">
        <v>80</v>
      </c>
      <c r="E2380" s="16">
        <v>141</v>
      </c>
      <c r="F2380" s="14" t="s">
        <v>156</v>
      </c>
      <c r="G2380" s="16">
        <v>41</v>
      </c>
      <c r="H2380" s="14" t="s">
        <v>186</v>
      </c>
      <c r="I2380" s="16">
        <v>2</v>
      </c>
      <c r="J2380" s="14" t="s">
        <v>83</v>
      </c>
      <c r="K2380" s="14" t="s">
        <v>84</v>
      </c>
      <c r="L2380" s="14" t="s">
        <v>85</v>
      </c>
      <c r="M2380" s="23">
        <v>0.8</v>
      </c>
      <c r="N2380" s="16">
        <v>395</v>
      </c>
      <c r="O2380" s="16">
        <v>338</v>
      </c>
      <c r="P2380" s="16">
        <v>111</v>
      </c>
      <c r="Q2380" s="16">
        <v>582</v>
      </c>
      <c r="R2380" s="16">
        <v>142</v>
      </c>
      <c r="S2380" s="14" t="s">
        <v>86</v>
      </c>
      <c r="T2380" s="16">
        <v>53402</v>
      </c>
      <c r="U2380" s="16">
        <v>0</v>
      </c>
      <c r="V2380" s="18">
        <v>35295225</v>
      </c>
      <c r="W2380" s="18">
        <v>1234902</v>
      </c>
      <c r="X2380" s="18">
        <v>693519</v>
      </c>
      <c r="Y2380" s="18">
        <v>305</v>
      </c>
      <c r="Z2380" s="18">
        <v>0</v>
      </c>
      <c r="AA2380" s="18">
        <v>0</v>
      </c>
      <c r="AB2380" s="18">
        <v>1130825</v>
      </c>
      <c r="AC2380" s="23">
        <v>0.92</v>
      </c>
      <c r="AD2380" s="14" t="str">
        <f>IF(E2380=113,"Linn","Iowa ex-Linn")</f>
        <v>Iowa ex-Linn</v>
      </c>
      <c r="AE2380" s="23">
        <f>IFERROR(AB2380/W2380,"N/M")</f>
        <v>0.9157204377351401</v>
      </c>
      <c r="AF2380" s="14" t="str">
        <f>B2380&amp;"|"&amp;TEXT(E2380,"000")&amp;"|"&amp;TEXT(M2380,"0.0000")</f>
        <v>2018|141|0.8000</v>
      </c>
      <c r="AG2380" s="22" t="str">
        <f>IF(AND(B2380&gt;=2015,B2380&lt;=2024,C2380=19,G2380=41,I2380=2,K2380="A",L2380="RBUP",M2380&gt;=0.5,M2380&lt;=0.85),"IN","OUT")</f>
        <v>IN</v>
      </c>
    </row>
    <row r="2381" spans="1:33">
      <c r="A2381" s="14" t="s">
        <v>188</v>
      </c>
      <c r="B2381" s="16">
        <v>2018</v>
      </c>
      <c r="C2381" s="16">
        <v>19</v>
      </c>
      <c r="D2381" s="14" t="s">
        <v>80</v>
      </c>
      <c r="E2381" s="16">
        <v>141</v>
      </c>
      <c r="F2381" s="14" t="s">
        <v>156</v>
      </c>
      <c r="G2381" s="16">
        <v>41</v>
      </c>
      <c r="H2381" s="14" t="s">
        <v>186</v>
      </c>
      <c r="I2381" s="16">
        <v>2</v>
      </c>
      <c r="J2381" s="14" t="s">
        <v>83</v>
      </c>
      <c r="K2381" s="14" t="s">
        <v>84</v>
      </c>
      <c r="L2381" s="14" t="s">
        <v>85</v>
      </c>
      <c r="M2381" s="23">
        <v>0.85</v>
      </c>
      <c r="N2381" s="16">
        <v>317</v>
      </c>
      <c r="O2381" s="16">
        <v>270</v>
      </c>
      <c r="P2381" s="16">
        <v>102</v>
      </c>
      <c r="Q2381" s="16">
        <v>482</v>
      </c>
      <c r="R2381" s="16">
        <v>170</v>
      </c>
      <c r="S2381" s="14" t="s">
        <v>86</v>
      </c>
      <c r="T2381" s="16">
        <v>50306</v>
      </c>
      <c r="U2381" s="16">
        <v>0</v>
      </c>
      <c r="V2381" s="18">
        <v>35739214</v>
      </c>
      <c r="W2381" s="18">
        <v>1653133</v>
      </c>
      <c r="X2381" s="18">
        <v>736976</v>
      </c>
      <c r="Y2381" s="18">
        <v>0</v>
      </c>
      <c r="Z2381" s="18">
        <v>0</v>
      </c>
      <c r="AA2381" s="18">
        <v>0</v>
      </c>
      <c r="AB2381" s="18">
        <v>1814419</v>
      </c>
      <c r="AC2381" s="23">
        <v>1.1</v>
      </c>
      <c r="AD2381" s="14" t="str">
        <f>IF(E2381=113,"Linn","Iowa ex-Linn")</f>
        <v>Iowa ex-Linn</v>
      </c>
      <c r="AE2381" s="23">
        <f>IFERROR(AB2381/W2381,"N/M")</f>
        <v>1.0975638378763233</v>
      </c>
      <c r="AF2381" s="14" t="str">
        <f>B2381&amp;"|"&amp;TEXT(E2381,"000")&amp;"|"&amp;TEXT(M2381,"0.0000")</f>
        <v>2018|141|0.8500</v>
      </c>
      <c r="AG2381" s="22" t="str">
        <f>IF(AND(B2381&gt;=2015,B2381&lt;=2024,C2381=19,G2381=41,I2381=2,K2381="A",L2381="RBUP",M2381&gt;=0.5,M2381&lt;=0.85),"IN","OUT")</f>
        <v>IN</v>
      </c>
    </row>
    <row r="2382" spans="1:33">
      <c r="A2382" s="14" t="s">
        <v>188</v>
      </c>
      <c r="B2382" s="16">
        <v>2018</v>
      </c>
      <c r="C2382" s="16">
        <v>19</v>
      </c>
      <c r="D2382" s="14" t="s">
        <v>80</v>
      </c>
      <c r="E2382" s="16">
        <v>143</v>
      </c>
      <c r="F2382" s="14" t="s">
        <v>157</v>
      </c>
      <c r="G2382" s="16">
        <v>41</v>
      </c>
      <c r="H2382" s="14" t="s">
        <v>186</v>
      </c>
      <c r="I2382" s="16">
        <v>2</v>
      </c>
      <c r="J2382" s="14" t="s">
        <v>83</v>
      </c>
      <c r="K2382" s="14" t="s">
        <v>84</v>
      </c>
      <c r="L2382" s="14" t="s">
        <v>85</v>
      </c>
      <c r="M2382" s="23">
        <v>0.5</v>
      </c>
      <c r="N2382" s="16">
        <v>1</v>
      </c>
      <c r="O2382" s="16">
        <v>1</v>
      </c>
      <c r="P2382" s="16">
        <v>0</v>
      </c>
      <c r="Q2382" s="16">
        <v>1</v>
      </c>
      <c r="R2382" s="16">
        <v>0</v>
      </c>
      <c r="S2382" s="14" t="s">
        <v>86</v>
      </c>
      <c r="T2382" s="16">
        <v>79</v>
      </c>
      <c r="U2382" s="16">
        <v>0</v>
      </c>
      <c r="V2382" s="18">
        <v>31468</v>
      </c>
      <c r="W2382" s="18">
        <v>181</v>
      </c>
      <c r="X2382" s="18">
        <v>121</v>
      </c>
      <c r="Y2382" s="18">
        <v>0</v>
      </c>
      <c r="Z2382" s="18">
        <v>0</v>
      </c>
      <c r="AA2382" s="18">
        <v>0</v>
      </c>
      <c r="AB2382" s="18">
        <v>0</v>
      </c>
      <c r="AC2382" s="23">
        <v>0</v>
      </c>
      <c r="AD2382" s="14" t="str">
        <f>IF(E2382=113,"Linn","Iowa ex-Linn")</f>
        <v>Iowa ex-Linn</v>
      </c>
      <c r="AE2382" s="23">
        <f>IFERROR(AB2382/W2382,"N/M")</f>
        <v>0.0</v>
      </c>
      <c r="AF2382" s="14" t="str">
        <f>B2382&amp;"|"&amp;TEXT(E2382,"000")&amp;"|"&amp;TEXT(M2382,"0.0000")</f>
        <v>2018|143|0.5000</v>
      </c>
      <c r="AG2382" s="22" t="str">
        <f>IF(AND(B2382&gt;=2015,B2382&lt;=2024,C2382=19,G2382=41,I2382=2,K2382="A",L2382="RBUP",M2382&gt;=0.5,M2382&lt;=0.85),"IN","OUT")</f>
        <v>IN</v>
      </c>
    </row>
    <row r="2383" spans="1:33">
      <c r="A2383" s="14" t="s">
        <v>188</v>
      </c>
      <c r="B2383" s="16">
        <v>2018</v>
      </c>
      <c r="C2383" s="16">
        <v>19</v>
      </c>
      <c r="D2383" s="14" t="s">
        <v>80</v>
      </c>
      <c r="E2383" s="16">
        <v>143</v>
      </c>
      <c r="F2383" s="14" t="s">
        <v>157</v>
      </c>
      <c r="G2383" s="16">
        <v>41</v>
      </c>
      <c r="H2383" s="14" t="s">
        <v>186</v>
      </c>
      <c r="I2383" s="16">
        <v>2</v>
      </c>
      <c r="J2383" s="14" t="s">
        <v>83</v>
      </c>
      <c r="K2383" s="14" t="s">
        <v>84</v>
      </c>
      <c r="L2383" s="14" t="s">
        <v>85</v>
      </c>
      <c r="M2383" s="23">
        <v>0.6</v>
      </c>
      <c r="N2383" s="16">
        <v>1</v>
      </c>
      <c r="O2383" s="16">
        <v>0</v>
      </c>
      <c r="P2383" s="16">
        <v>0</v>
      </c>
      <c r="Q2383" s="16">
        <v>0</v>
      </c>
      <c r="R2383" s="16">
        <v>0</v>
      </c>
      <c r="S2383" s="14" t="s">
        <v>86</v>
      </c>
      <c r="T2383" s="16">
        <v>0</v>
      </c>
      <c r="U2383" s="16">
        <v>0</v>
      </c>
      <c r="V2383" s="18">
        <v>0</v>
      </c>
      <c r="W2383" s="18">
        <v>0</v>
      </c>
      <c r="X2383" s="18">
        <v>0</v>
      </c>
      <c r="Y2383" s="18">
        <v>0</v>
      </c>
      <c r="Z2383" s="18">
        <v>0</v>
      </c>
      <c r="AA2383" s="18">
        <v>0</v>
      </c>
      <c r="AB2383" s="18">
        <v>0</v>
      </c>
      <c r="AC2383" s="23">
        <v>0</v>
      </c>
      <c r="AD2383" s="14" t="str">
        <f>IF(E2383=113,"Linn","Iowa ex-Linn")</f>
        <v>Iowa ex-Linn</v>
      </c>
      <c r="AE2383" s="23" t="str">
        <f>IFERROR(AB2383/W2383,"N/M")</f>
        <v>N/M</v>
      </c>
      <c r="AF2383" s="14" t="str">
        <f>B2383&amp;"|"&amp;TEXT(E2383,"000")&amp;"|"&amp;TEXT(M2383,"0.0000")</f>
        <v>2018|143|0.6000</v>
      </c>
      <c r="AG2383" s="22" t="str">
        <f>IF(AND(B2383&gt;=2015,B2383&lt;=2024,C2383=19,G2383=41,I2383=2,K2383="A",L2383="RBUP",M2383&gt;=0.5,M2383&lt;=0.85),"IN","OUT")</f>
        <v>IN</v>
      </c>
    </row>
    <row r="2384" spans="1:33">
      <c r="A2384" s="14" t="s">
        <v>188</v>
      </c>
      <c r="B2384" s="16">
        <v>2018</v>
      </c>
      <c r="C2384" s="16">
        <v>19</v>
      </c>
      <c r="D2384" s="14" t="s">
        <v>80</v>
      </c>
      <c r="E2384" s="16">
        <v>143</v>
      </c>
      <c r="F2384" s="14" t="s">
        <v>157</v>
      </c>
      <c r="G2384" s="16">
        <v>41</v>
      </c>
      <c r="H2384" s="14" t="s">
        <v>186</v>
      </c>
      <c r="I2384" s="16">
        <v>2</v>
      </c>
      <c r="J2384" s="14" t="s">
        <v>83</v>
      </c>
      <c r="K2384" s="14" t="s">
        <v>84</v>
      </c>
      <c r="L2384" s="14" t="s">
        <v>85</v>
      </c>
      <c r="M2384" s="23">
        <v>0.65</v>
      </c>
      <c r="N2384" s="16">
        <v>16</v>
      </c>
      <c r="O2384" s="16">
        <v>11</v>
      </c>
      <c r="P2384" s="16">
        <v>1</v>
      </c>
      <c r="Q2384" s="16">
        <v>17</v>
      </c>
      <c r="R2384" s="16">
        <v>1</v>
      </c>
      <c r="S2384" s="14" t="s">
        <v>86</v>
      </c>
      <c r="T2384" s="16">
        <v>1506</v>
      </c>
      <c r="U2384" s="16">
        <v>0</v>
      </c>
      <c r="V2384" s="18">
        <v>786839</v>
      </c>
      <c r="W2384" s="18">
        <v>12256</v>
      </c>
      <c r="X2384" s="18">
        <v>7672</v>
      </c>
      <c r="Y2384" s="18">
        <v>0</v>
      </c>
      <c r="Z2384" s="18">
        <v>0</v>
      </c>
      <c r="AA2384" s="18">
        <v>0</v>
      </c>
      <c r="AB2384" s="18">
        <v>977</v>
      </c>
      <c r="AC2384" s="23">
        <v>0.08</v>
      </c>
      <c r="AD2384" s="14" t="str">
        <f>IF(E2384=113,"Linn","Iowa ex-Linn")</f>
        <v>Iowa ex-Linn</v>
      </c>
      <c r="AE2384" s="23">
        <f>IFERROR(AB2384/W2384,"N/M")</f>
        <v>0.07971605744125326</v>
      </c>
      <c r="AF2384" s="14" t="str">
        <f>B2384&amp;"|"&amp;TEXT(E2384,"000")&amp;"|"&amp;TEXT(M2384,"0.0000")</f>
        <v>2018|143|0.6500</v>
      </c>
      <c r="AG2384" s="22" t="str">
        <f>IF(AND(B2384&gt;=2015,B2384&lt;=2024,C2384=19,G2384=41,I2384=2,K2384="A",L2384="RBUP",M2384&gt;=0.5,M2384&lt;=0.85),"IN","OUT")</f>
        <v>IN</v>
      </c>
    </row>
    <row r="2385" spans="1:33">
      <c r="A2385" s="14" t="s">
        <v>188</v>
      </c>
      <c r="B2385" s="16">
        <v>2018</v>
      </c>
      <c r="C2385" s="16">
        <v>19</v>
      </c>
      <c r="D2385" s="14" t="s">
        <v>80</v>
      </c>
      <c r="E2385" s="16">
        <v>143</v>
      </c>
      <c r="F2385" s="14" t="s">
        <v>157</v>
      </c>
      <c r="G2385" s="16">
        <v>41</v>
      </c>
      <c r="H2385" s="14" t="s">
        <v>186</v>
      </c>
      <c r="I2385" s="16">
        <v>2</v>
      </c>
      <c r="J2385" s="14" t="s">
        <v>83</v>
      </c>
      <c r="K2385" s="14" t="s">
        <v>84</v>
      </c>
      <c r="L2385" s="14" t="s">
        <v>85</v>
      </c>
      <c r="M2385" s="23">
        <v>0.7</v>
      </c>
      <c r="N2385" s="16">
        <v>29</v>
      </c>
      <c r="O2385" s="16">
        <v>23</v>
      </c>
      <c r="P2385" s="16">
        <v>3</v>
      </c>
      <c r="Q2385" s="16">
        <v>38</v>
      </c>
      <c r="R2385" s="16">
        <v>4</v>
      </c>
      <c r="S2385" s="14" t="s">
        <v>86</v>
      </c>
      <c r="T2385" s="16">
        <v>3131</v>
      </c>
      <c r="U2385" s="16">
        <v>0</v>
      </c>
      <c r="V2385" s="18">
        <v>1719057</v>
      </c>
      <c r="W2385" s="18">
        <v>43133</v>
      </c>
      <c r="X2385" s="18">
        <v>25939</v>
      </c>
      <c r="Y2385" s="18">
        <v>80</v>
      </c>
      <c r="Z2385" s="18">
        <v>0</v>
      </c>
      <c r="AA2385" s="18">
        <v>0</v>
      </c>
      <c r="AB2385" s="18">
        <v>26938</v>
      </c>
      <c r="AC2385" s="23">
        <v>0.62</v>
      </c>
      <c r="AD2385" s="14" t="str">
        <f>IF(E2385=113,"Linn","Iowa ex-Linn")</f>
        <v>Iowa ex-Linn</v>
      </c>
      <c r="AE2385" s="23">
        <f>IFERROR(AB2385/W2385,"N/M")</f>
        <v>0.6245334198873252</v>
      </c>
      <c r="AF2385" s="14" t="str">
        <f>B2385&amp;"|"&amp;TEXT(E2385,"000")&amp;"|"&amp;TEXT(M2385,"0.0000")</f>
        <v>2018|143|0.7000</v>
      </c>
      <c r="AG2385" s="22" t="str">
        <f>IF(AND(B2385&gt;=2015,B2385&lt;=2024,C2385=19,G2385=41,I2385=2,K2385="A",L2385="RBUP",M2385&gt;=0.5,M2385&lt;=0.85),"IN","OUT")</f>
        <v>IN</v>
      </c>
    </row>
    <row r="2386" spans="1:33">
      <c r="A2386" s="14" t="s">
        <v>188</v>
      </c>
      <c r="B2386" s="16">
        <v>2018</v>
      </c>
      <c r="C2386" s="16">
        <v>19</v>
      </c>
      <c r="D2386" s="14" t="s">
        <v>80</v>
      </c>
      <c r="E2386" s="16">
        <v>143</v>
      </c>
      <c r="F2386" s="14" t="s">
        <v>157</v>
      </c>
      <c r="G2386" s="16">
        <v>41</v>
      </c>
      <c r="H2386" s="14" t="s">
        <v>186</v>
      </c>
      <c r="I2386" s="16">
        <v>2</v>
      </c>
      <c r="J2386" s="14" t="s">
        <v>83</v>
      </c>
      <c r="K2386" s="14" t="s">
        <v>84</v>
      </c>
      <c r="L2386" s="14" t="s">
        <v>85</v>
      </c>
      <c r="M2386" s="23">
        <v>0.75</v>
      </c>
      <c r="N2386" s="16">
        <v>119</v>
      </c>
      <c r="O2386" s="16">
        <v>98</v>
      </c>
      <c r="P2386" s="16">
        <v>21</v>
      </c>
      <c r="Q2386" s="16">
        <v>146</v>
      </c>
      <c r="R2386" s="16">
        <v>26</v>
      </c>
      <c r="S2386" s="14" t="s">
        <v>86</v>
      </c>
      <c r="T2386" s="16">
        <v>17873</v>
      </c>
      <c r="U2386" s="16">
        <v>0</v>
      </c>
      <c r="V2386" s="18">
        <v>10834502</v>
      </c>
      <c r="W2386" s="18">
        <v>304692</v>
      </c>
      <c r="X2386" s="18">
        <v>193529</v>
      </c>
      <c r="Y2386" s="18">
        <v>0</v>
      </c>
      <c r="Z2386" s="18">
        <v>0</v>
      </c>
      <c r="AA2386" s="18">
        <v>0</v>
      </c>
      <c r="AB2386" s="18">
        <v>300506</v>
      </c>
      <c r="AC2386" s="23">
        <v>0.99</v>
      </c>
      <c r="AD2386" s="14" t="str">
        <f>IF(E2386=113,"Linn","Iowa ex-Linn")</f>
        <v>Iowa ex-Linn</v>
      </c>
      <c r="AE2386" s="23">
        <f>IFERROR(AB2386/W2386,"N/M")</f>
        <v>0.986261536239875</v>
      </c>
      <c r="AF2386" s="14" t="str">
        <f>B2386&amp;"|"&amp;TEXT(E2386,"000")&amp;"|"&amp;TEXT(M2386,"0.0000")</f>
        <v>2018|143|0.7500</v>
      </c>
      <c r="AG2386" s="22" t="str">
        <f>IF(AND(B2386&gt;=2015,B2386&lt;=2024,C2386=19,G2386=41,I2386=2,K2386="A",L2386="RBUP",M2386&gt;=0.5,M2386&lt;=0.85),"IN","OUT")</f>
        <v>IN</v>
      </c>
    </row>
    <row r="2387" spans="1:33">
      <c r="A2387" s="14" t="s">
        <v>188</v>
      </c>
      <c r="B2387" s="16">
        <v>2018</v>
      </c>
      <c r="C2387" s="16">
        <v>19</v>
      </c>
      <c r="D2387" s="14" t="s">
        <v>80</v>
      </c>
      <c r="E2387" s="16">
        <v>143</v>
      </c>
      <c r="F2387" s="14" t="s">
        <v>157</v>
      </c>
      <c r="G2387" s="16">
        <v>41</v>
      </c>
      <c r="H2387" s="14" t="s">
        <v>186</v>
      </c>
      <c r="I2387" s="16">
        <v>2</v>
      </c>
      <c r="J2387" s="14" t="s">
        <v>83</v>
      </c>
      <c r="K2387" s="14" t="s">
        <v>84</v>
      </c>
      <c r="L2387" s="14" t="s">
        <v>85</v>
      </c>
      <c r="M2387" s="23">
        <v>0.8</v>
      </c>
      <c r="N2387" s="16">
        <v>259</v>
      </c>
      <c r="O2387" s="16">
        <v>218</v>
      </c>
      <c r="P2387" s="16">
        <v>98</v>
      </c>
      <c r="Q2387" s="16">
        <v>381</v>
      </c>
      <c r="R2387" s="16">
        <v>133</v>
      </c>
      <c r="S2387" s="14" t="s">
        <v>86</v>
      </c>
      <c r="T2387" s="16">
        <v>39894</v>
      </c>
      <c r="U2387" s="16">
        <v>0</v>
      </c>
      <c r="V2387" s="18">
        <v>25585023</v>
      </c>
      <c r="W2387" s="18">
        <v>1031130</v>
      </c>
      <c r="X2387" s="18">
        <v>564416</v>
      </c>
      <c r="Y2387" s="18">
        <v>0</v>
      </c>
      <c r="Z2387" s="18">
        <v>0</v>
      </c>
      <c r="AA2387" s="18">
        <v>0</v>
      </c>
      <c r="AB2387" s="18">
        <v>1138994</v>
      </c>
      <c r="AC2387" s="23">
        <v>1.1</v>
      </c>
      <c r="AD2387" s="14" t="str">
        <f>IF(E2387=113,"Linn","Iowa ex-Linn")</f>
        <v>Iowa ex-Linn</v>
      </c>
      <c r="AE2387" s="23">
        <f>IFERROR(AB2387/W2387,"N/M")</f>
        <v>1.1046075664562178</v>
      </c>
      <c r="AF2387" s="14" t="str">
        <f>B2387&amp;"|"&amp;TEXT(E2387,"000")&amp;"|"&amp;TEXT(M2387,"0.0000")</f>
        <v>2018|143|0.8000</v>
      </c>
      <c r="AG2387" s="22" t="str">
        <f>IF(AND(B2387&gt;=2015,B2387&lt;=2024,C2387=19,G2387=41,I2387=2,K2387="A",L2387="RBUP",M2387&gt;=0.5,M2387&lt;=0.85),"IN","OUT")</f>
        <v>IN</v>
      </c>
    </row>
    <row r="2388" spans="1:33">
      <c r="A2388" s="14" t="s">
        <v>188</v>
      </c>
      <c r="B2388" s="16">
        <v>2018</v>
      </c>
      <c r="C2388" s="16">
        <v>19</v>
      </c>
      <c r="D2388" s="14" t="s">
        <v>80</v>
      </c>
      <c r="E2388" s="16">
        <v>143</v>
      </c>
      <c r="F2388" s="14" t="s">
        <v>157</v>
      </c>
      <c r="G2388" s="16">
        <v>41</v>
      </c>
      <c r="H2388" s="14" t="s">
        <v>186</v>
      </c>
      <c r="I2388" s="16">
        <v>2</v>
      </c>
      <c r="J2388" s="14" t="s">
        <v>83</v>
      </c>
      <c r="K2388" s="14" t="s">
        <v>84</v>
      </c>
      <c r="L2388" s="14" t="s">
        <v>85</v>
      </c>
      <c r="M2388" s="23">
        <v>0.85</v>
      </c>
      <c r="N2388" s="16">
        <v>261</v>
      </c>
      <c r="O2388" s="16">
        <v>216</v>
      </c>
      <c r="P2388" s="16">
        <v>121</v>
      </c>
      <c r="Q2388" s="16">
        <v>414</v>
      </c>
      <c r="R2388" s="16">
        <v>197</v>
      </c>
      <c r="S2388" s="14" t="s">
        <v>86</v>
      </c>
      <c r="T2388" s="16">
        <v>36539</v>
      </c>
      <c r="U2388" s="16">
        <v>0</v>
      </c>
      <c r="V2388" s="18">
        <v>24805956</v>
      </c>
      <c r="W2388" s="18">
        <v>1294965</v>
      </c>
      <c r="X2388" s="18">
        <v>546803</v>
      </c>
      <c r="Y2388" s="18">
        <v>189</v>
      </c>
      <c r="Z2388" s="18">
        <v>0</v>
      </c>
      <c r="AA2388" s="18">
        <v>0</v>
      </c>
      <c r="AB2388" s="18">
        <v>1483864</v>
      </c>
      <c r="AC2388" s="23">
        <v>1.15</v>
      </c>
      <c r="AD2388" s="14" t="str">
        <f>IF(E2388=113,"Linn","Iowa ex-Linn")</f>
        <v>Iowa ex-Linn</v>
      </c>
      <c r="AE2388" s="23">
        <f>IFERROR(AB2388/W2388,"N/M")</f>
        <v>1.1458718961516334</v>
      </c>
      <c r="AF2388" s="14" t="str">
        <f>B2388&amp;"|"&amp;TEXT(E2388,"000")&amp;"|"&amp;TEXT(M2388,"0.0000")</f>
        <v>2018|143|0.8500</v>
      </c>
      <c r="AG2388" s="22" t="str">
        <f>IF(AND(B2388&gt;=2015,B2388&lt;=2024,C2388=19,G2388=41,I2388=2,K2388="A",L2388="RBUP",M2388&gt;=0.5,M2388&lt;=0.85),"IN","OUT")</f>
        <v>IN</v>
      </c>
    </row>
    <row r="2389" spans="1:33">
      <c r="A2389" s="14" t="s">
        <v>188</v>
      </c>
      <c r="B2389" s="16">
        <v>2018</v>
      </c>
      <c r="C2389" s="16">
        <v>19</v>
      </c>
      <c r="D2389" s="14" t="s">
        <v>80</v>
      </c>
      <c r="E2389" s="16">
        <v>145</v>
      </c>
      <c r="F2389" s="14" t="s">
        <v>158</v>
      </c>
      <c r="G2389" s="16">
        <v>41</v>
      </c>
      <c r="H2389" s="14" t="s">
        <v>186</v>
      </c>
      <c r="I2389" s="16">
        <v>2</v>
      </c>
      <c r="J2389" s="14" t="s">
        <v>83</v>
      </c>
      <c r="K2389" s="14" t="s">
        <v>84</v>
      </c>
      <c r="L2389" s="14" t="s">
        <v>85</v>
      </c>
      <c r="M2389" s="23">
        <v>0.5</v>
      </c>
      <c r="N2389" s="16">
        <v>1</v>
      </c>
      <c r="O2389" s="16">
        <v>1</v>
      </c>
      <c r="P2389" s="16">
        <v>0</v>
      </c>
      <c r="Q2389" s="16">
        <v>1</v>
      </c>
      <c r="R2389" s="16">
        <v>0</v>
      </c>
      <c r="S2389" s="14" t="s">
        <v>86</v>
      </c>
      <c r="T2389" s="16">
        <v>55</v>
      </c>
      <c r="U2389" s="16">
        <v>0</v>
      </c>
      <c r="V2389" s="18">
        <v>18194</v>
      </c>
      <c r="W2389" s="18">
        <v>160</v>
      </c>
      <c r="X2389" s="18">
        <v>107</v>
      </c>
      <c r="Y2389" s="18">
        <v>0</v>
      </c>
      <c r="Z2389" s="18">
        <v>0</v>
      </c>
      <c r="AA2389" s="18">
        <v>0</v>
      </c>
      <c r="AB2389" s="18">
        <v>0</v>
      </c>
      <c r="AC2389" s="23">
        <v>0</v>
      </c>
      <c r="AD2389" s="14" t="str">
        <f>IF(E2389=113,"Linn","Iowa ex-Linn")</f>
        <v>Iowa ex-Linn</v>
      </c>
      <c r="AE2389" s="23">
        <f>IFERROR(AB2389/W2389,"N/M")</f>
        <v>0.0</v>
      </c>
      <c r="AF2389" s="14" t="str">
        <f>B2389&amp;"|"&amp;TEXT(E2389,"000")&amp;"|"&amp;TEXT(M2389,"0.0000")</f>
        <v>2018|145|0.5000</v>
      </c>
      <c r="AG2389" s="22" t="str">
        <f>IF(AND(B2389&gt;=2015,B2389&lt;=2024,C2389=19,G2389=41,I2389=2,K2389="A",L2389="RBUP",M2389&gt;=0.5,M2389&lt;=0.85),"IN","OUT")</f>
        <v>IN</v>
      </c>
    </row>
    <row r="2390" spans="1:33">
      <c r="A2390" s="14" t="s">
        <v>188</v>
      </c>
      <c r="B2390" s="16">
        <v>2018</v>
      </c>
      <c r="C2390" s="16">
        <v>19</v>
      </c>
      <c r="D2390" s="14" t="s">
        <v>80</v>
      </c>
      <c r="E2390" s="16">
        <v>145</v>
      </c>
      <c r="F2390" s="14" t="s">
        <v>158</v>
      </c>
      <c r="G2390" s="16">
        <v>41</v>
      </c>
      <c r="H2390" s="14" t="s">
        <v>186</v>
      </c>
      <c r="I2390" s="16">
        <v>2</v>
      </c>
      <c r="J2390" s="14" t="s">
        <v>83</v>
      </c>
      <c r="K2390" s="14" t="s">
        <v>84</v>
      </c>
      <c r="L2390" s="14" t="s">
        <v>85</v>
      </c>
      <c r="M2390" s="23">
        <v>0.55</v>
      </c>
      <c r="N2390" s="16">
        <v>1</v>
      </c>
      <c r="O2390" s="16">
        <v>1</v>
      </c>
      <c r="P2390" s="16">
        <v>0</v>
      </c>
      <c r="Q2390" s="16">
        <v>1</v>
      </c>
      <c r="R2390" s="16">
        <v>0</v>
      </c>
      <c r="S2390" s="14" t="s">
        <v>86</v>
      </c>
      <c r="T2390" s="16">
        <v>225</v>
      </c>
      <c r="U2390" s="16">
        <v>0</v>
      </c>
      <c r="V2390" s="18">
        <v>89225</v>
      </c>
      <c r="W2390" s="18">
        <v>885</v>
      </c>
      <c r="X2390" s="18">
        <v>566</v>
      </c>
      <c r="Y2390" s="18">
        <v>0</v>
      </c>
      <c r="Z2390" s="18">
        <v>0</v>
      </c>
      <c r="AA2390" s="18">
        <v>0</v>
      </c>
      <c r="AB2390" s="18">
        <v>0</v>
      </c>
      <c r="AC2390" s="23">
        <v>0</v>
      </c>
      <c r="AD2390" s="14" t="str">
        <f>IF(E2390=113,"Linn","Iowa ex-Linn")</f>
        <v>Iowa ex-Linn</v>
      </c>
      <c r="AE2390" s="23">
        <f>IFERROR(AB2390/W2390,"N/M")</f>
        <v>0.0</v>
      </c>
      <c r="AF2390" s="14" t="str">
        <f>B2390&amp;"|"&amp;TEXT(E2390,"000")&amp;"|"&amp;TEXT(M2390,"0.0000")</f>
        <v>2018|145|0.5500</v>
      </c>
      <c r="AG2390" s="22" t="str">
        <f>IF(AND(B2390&gt;=2015,B2390&lt;=2024,C2390=19,G2390=41,I2390=2,K2390="A",L2390="RBUP",M2390&gt;=0.5,M2390&lt;=0.85),"IN","OUT")</f>
        <v>IN</v>
      </c>
    </row>
    <row r="2391" spans="1:33">
      <c r="A2391" s="14" t="s">
        <v>188</v>
      </c>
      <c r="B2391" s="16">
        <v>2018</v>
      </c>
      <c r="C2391" s="16">
        <v>19</v>
      </c>
      <c r="D2391" s="14" t="s">
        <v>80</v>
      </c>
      <c r="E2391" s="16">
        <v>145</v>
      </c>
      <c r="F2391" s="14" t="s">
        <v>158</v>
      </c>
      <c r="G2391" s="16">
        <v>41</v>
      </c>
      <c r="H2391" s="14" t="s">
        <v>186</v>
      </c>
      <c r="I2391" s="16">
        <v>2</v>
      </c>
      <c r="J2391" s="14" t="s">
        <v>83</v>
      </c>
      <c r="K2391" s="14" t="s">
        <v>84</v>
      </c>
      <c r="L2391" s="14" t="s">
        <v>85</v>
      </c>
      <c r="M2391" s="23">
        <v>0.6</v>
      </c>
      <c r="N2391" s="16">
        <v>1</v>
      </c>
      <c r="O2391" s="16">
        <v>1</v>
      </c>
      <c r="P2391" s="16">
        <v>0</v>
      </c>
      <c r="Q2391" s="16">
        <v>1</v>
      </c>
      <c r="R2391" s="16">
        <v>0</v>
      </c>
      <c r="S2391" s="14" t="s">
        <v>86</v>
      </c>
      <c r="T2391" s="16">
        <v>55</v>
      </c>
      <c r="U2391" s="16">
        <v>0</v>
      </c>
      <c r="V2391" s="18">
        <v>23827</v>
      </c>
      <c r="W2391" s="18">
        <v>336</v>
      </c>
      <c r="X2391" s="18">
        <v>215</v>
      </c>
      <c r="Y2391" s="18">
        <v>0</v>
      </c>
      <c r="Z2391" s="18">
        <v>0</v>
      </c>
      <c r="AA2391" s="18">
        <v>0</v>
      </c>
      <c r="AB2391" s="18">
        <v>0</v>
      </c>
      <c r="AC2391" s="23">
        <v>0</v>
      </c>
      <c r="AD2391" s="14" t="str">
        <f>IF(E2391=113,"Linn","Iowa ex-Linn")</f>
        <v>Iowa ex-Linn</v>
      </c>
      <c r="AE2391" s="23">
        <f>IFERROR(AB2391/W2391,"N/M")</f>
        <v>0.0</v>
      </c>
      <c r="AF2391" s="14" t="str">
        <f>B2391&amp;"|"&amp;TEXT(E2391,"000")&amp;"|"&amp;TEXT(M2391,"0.0000")</f>
        <v>2018|145|0.6000</v>
      </c>
      <c r="AG2391" s="22" t="str">
        <f>IF(AND(B2391&gt;=2015,B2391&lt;=2024,C2391=19,G2391=41,I2391=2,K2391="A",L2391="RBUP",M2391&gt;=0.5,M2391&lt;=0.85),"IN","OUT")</f>
        <v>IN</v>
      </c>
    </row>
    <row r="2392" spans="1:33">
      <c r="A2392" s="14" t="s">
        <v>188</v>
      </c>
      <c r="B2392" s="16">
        <v>2018</v>
      </c>
      <c r="C2392" s="16">
        <v>19</v>
      </c>
      <c r="D2392" s="14" t="s">
        <v>80</v>
      </c>
      <c r="E2392" s="16">
        <v>145</v>
      </c>
      <c r="F2392" s="14" t="s">
        <v>158</v>
      </c>
      <c r="G2392" s="16">
        <v>41</v>
      </c>
      <c r="H2392" s="14" t="s">
        <v>186</v>
      </c>
      <c r="I2392" s="16">
        <v>2</v>
      </c>
      <c r="J2392" s="14" t="s">
        <v>83</v>
      </c>
      <c r="K2392" s="14" t="s">
        <v>84</v>
      </c>
      <c r="L2392" s="14" t="s">
        <v>85</v>
      </c>
      <c r="M2392" s="23">
        <v>0.65</v>
      </c>
      <c r="N2392" s="16">
        <v>8</v>
      </c>
      <c r="O2392" s="16">
        <v>8</v>
      </c>
      <c r="P2392" s="16">
        <v>0</v>
      </c>
      <c r="Q2392" s="16">
        <v>9</v>
      </c>
      <c r="R2392" s="16">
        <v>0</v>
      </c>
      <c r="S2392" s="14" t="s">
        <v>86</v>
      </c>
      <c r="T2392" s="16">
        <v>426</v>
      </c>
      <c r="U2392" s="16">
        <v>0</v>
      </c>
      <c r="V2392" s="18">
        <v>184450</v>
      </c>
      <c r="W2392" s="18">
        <v>3403</v>
      </c>
      <c r="X2392" s="18">
        <v>2378</v>
      </c>
      <c r="Y2392" s="18">
        <v>0</v>
      </c>
      <c r="Z2392" s="18">
        <v>0</v>
      </c>
      <c r="AA2392" s="18">
        <v>0</v>
      </c>
      <c r="AB2392" s="18">
        <v>0</v>
      </c>
      <c r="AC2392" s="23">
        <v>0</v>
      </c>
      <c r="AD2392" s="14" t="str">
        <f>IF(E2392=113,"Linn","Iowa ex-Linn")</f>
        <v>Iowa ex-Linn</v>
      </c>
      <c r="AE2392" s="23">
        <f>IFERROR(AB2392/W2392,"N/M")</f>
        <v>0.0</v>
      </c>
      <c r="AF2392" s="14" t="str">
        <f>B2392&amp;"|"&amp;TEXT(E2392,"000")&amp;"|"&amp;TEXT(M2392,"0.0000")</f>
        <v>2018|145|0.6500</v>
      </c>
      <c r="AG2392" s="22" t="str">
        <f>IF(AND(B2392&gt;=2015,B2392&lt;=2024,C2392=19,G2392=41,I2392=2,K2392="A",L2392="RBUP",M2392&gt;=0.5,M2392&lt;=0.85),"IN","OUT")</f>
        <v>IN</v>
      </c>
    </row>
    <row r="2393" spans="1:33">
      <c r="A2393" s="14" t="s">
        <v>188</v>
      </c>
      <c r="B2393" s="16">
        <v>2018</v>
      </c>
      <c r="C2393" s="16">
        <v>19</v>
      </c>
      <c r="D2393" s="14" t="s">
        <v>80</v>
      </c>
      <c r="E2393" s="16">
        <v>145</v>
      </c>
      <c r="F2393" s="14" t="s">
        <v>158</v>
      </c>
      <c r="G2393" s="16">
        <v>41</v>
      </c>
      <c r="H2393" s="14" t="s">
        <v>186</v>
      </c>
      <c r="I2393" s="16">
        <v>2</v>
      </c>
      <c r="J2393" s="14" t="s">
        <v>83</v>
      </c>
      <c r="K2393" s="14" t="s">
        <v>84</v>
      </c>
      <c r="L2393" s="14" t="s">
        <v>85</v>
      </c>
      <c r="M2393" s="23">
        <v>0.7</v>
      </c>
      <c r="N2393" s="16">
        <v>42</v>
      </c>
      <c r="O2393" s="16">
        <v>32</v>
      </c>
      <c r="P2393" s="16">
        <v>0</v>
      </c>
      <c r="Q2393" s="16">
        <v>55</v>
      </c>
      <c r="R2393" s="16">
        <v>0</v>
      </c>
      <c r="S2393" s="14" t="s">
        <v>86</v>
      </c>
      <c r="T2393" s="16">
        <v>3786</v>
      </c>
      <c r="U2393" s="16">
        <v>0</v>
      </c>
      <c r="V2393" s="18">
        <v>1783810</v>
      </c>
      <c r="W2393" s="18">
        <v>47304</v>
      </c>
      <c r="X2393" s="18">
        <v>31404</v>
      </c>
      <c r="Y2393" s="18">
        <v>0</v>
      </c>
      <c r="Z2393" s="18">
        <v>0</v>
      </c>
      <c r="AA2393" s="18">
        <v>0</v>
      </c>
      <c r="AB2393" s="18">
        <v>0</v>
      </c>
      <c r="AC2393" s="23">
        <v>0</v>
      </c>
      <c r="AD2393" s="14" t="str">
        <f>IF(E2393=113,"Linn","Iowa ex-Linn")</f>
        <v>Iowa ex-Linn</v>
      </c>
      <c r="AE2393" s="23">
        <f>IFERROR(AB2393/W2393,"N/M")</f>
        <v>0.0</v>
      </c>
      <c r="AF2393" s="14" t="str">
        <f>B2393&amp;"|"&amp;TEXT(E2393,"000")&amp;"|"&amp;TEXT(M2393,"0.0000")</f>
        <v>2018|145|0.7000</v>
      </c>
      <c r="AG2393" s="22" t="str">
        <f>IF(AND(B2393&gt;=2015,B2393&lt;=2024,C2393=19,G2393=41,I2393=2,K2393="A",L2393="RBUP",M2393&gt;=0.5,M2393&lt;=0.85),"IN","OUT")</f>
        <v>IN</v>
      </c>
    </row>
    <row r="2394" spans="1:33">
      <c r="A2394" s="14" t="s">
        <v>188</v>
      </c>
      <c r="B2394" s="16">
        <v>2018</v>
      </c>
      <c r="C2394" s="16">
        <v>19</v>
      </c>
      <c r="D2394" s="14" t="s">
        <v>80</v>
      </c>
      <c r="E2394" s="16">
        <v>145</v>
      </c>
      <c r="F2394" s="14" t="s">
        <v>158</v>
      </c>
      <c r="G2394" s="16">
        <v>41</v>
      </c>
      <c r="H2394" s="14" t="s">
        <v>186</v>
      </c>
      <c r="I2394" s="16">
        <v>2</v>
      </c>
      <c r="J2394" s="14" t="s">
        <v>83</v>
      </c>
      <c r="K2394" s="14" t="s">
        <v>84</v>
      </c>
      <c r="L2394" s="14" t="s">
        <v>85</v>
      </c>
      <c r="M2394" s="23">
        <v>0.75</v>
      </c>
      <c r="N2394" s="16">
        <v>188</v>
      </c>
      <c r="O2394" s="16">
        <v>157</v>
      </c>
      <c r="P2394" s="16">
        <v>0</v>
      </c>
      <c r="Q2394" s="16">
        <v>213</v>
      </c>
      <c r="R2394" s="16">
        <v>0</v>
      </c>
      <c r="S2394" s="14" t="s">
        <v>86</v>
      </c>
      <c r="T2394" s="16">
        <v>21258</v>
      </c>
      <c r="U2394" s="16">
        <v>0</v>
      </c>
      <c r="V2394" s="18">
        <v>10848291</v>
      </c>
      <c r="W2394" s="18">
        <v>404768</v>
      </c>
      <c r="X2394" s="18">
        <v>276438</v>
      </c>
      <c r="Y2394" s="18">
        <v>3069</v>
      </c>
      <c r="Z2394" s="18">
        <v>0</v>
      </c>
      <c r="AA2394" s="18">
        <v>0</v>
      </c>
      <c r="AB2394" s="18">
        <v>0</v>
      </c>
      <c r="AC2394" s="23">
        <v>0</v>
      </c>
      <c r="AD2394" s="14" t="str">
        <f>IF(E2394=113,"Linn","Iowa ex-Linn")</f>
        <v>Iowa ex-Linn</v>
      </c>
      <c r="AE2394" s="23">
        <f>IFERROR(AB2394/W2394,"N/M")</f>
        <v>0.0</v>
      </c>
      <c r="AF2394" s="14" t="str">
        <f>B2394&amp;"|"&amp;TEXT(E2394,"000")&amp;"|"&amp;TEXT(M2394,"0.0000")</f>
        <v>2018|145|0.7500</v>
      </c>
      <c r="AG2394" s="22" t="str">
        <f>IF(AND(B2394&gt;=2015,B2394&lt;=2024,C2394=19,G2394=41,I2394=2,K2394="A",L2394="RBUP",M2394&gt;=0.5,M2394&lt;=0.85),"IN","OUT")</f>
        <v>IN</v>
      </c>
    </row>
    <row r="2395" spans="1:33">
      <c r="A2395" s="14" t="s">
        <v>188</v>
      </c>
      <c r="B2395" s="16">
        <v>2018</v>
      </c>
      <c r="C2395" s="16">
        <v>19</v>
      </c>
      <c r="D2395" s="14" t="s">
        <v>80</v>
      </c>
      <c r="E2395" s="16">
        <v>145</v>
      </c>
      <c r="F2395" s="14" t="s">
        <v>158</v>
      </c>
      <c r="G2395" s="16">
        <v>41</v>
      </c>
      <c r="H2395" s="14" t="s">
        <v>186</v>
      </c>
      <c r="I2395" s="16">
        <v>2</v>
      </c>
      <c r="J2395" s="14" t="s">
        <v>83</v>
      </c>
      <c r="K2395" s="14" t="s">
        <v>84</v>
      </c>
      <c r="L2395" s="14" t="s">
        <v>85</v>
      </c>
      <c r="M2395" s="23">
        <v>0.8</v>
      </c>
      <c r="N2395" s="16">
        <v>299</v>
      </c>
      <c r="O2395" s="16">
        <v>260</v>
      </c>
      <c r="P2395" s="16">
        <v>13</v>
      </c>
      <c r="Q2395" s="16">
        <v>465</v>
      </c>
      <c r="R2395" s="16">
        <v>13</v>
      </c>
      <c r="S2395" s="14" t="s">
        <v>86</v>
      </c>
      <c r="T2395" s="16">
        <v>43365</v>
      </c>
      <c r="U2395" s="16">
        <v>0</v>
      </c>
      <c r="V2395" s="18">
        <v>23436919</v>
      </c>
      <c r="W2395" s="18">
        <v>1181756</v>
      </c>
      <c r="X2395" s="18">
        <v>682547</v>
      </c>
      <c r="Y2395" s="18">
        <v>1399</v>
      </c>
      <c r="Z2395" s="18">
        <v>0</v>
      </c>
      <c r="AA2395" s="18">
        <v>0</v>
      </c>
      <c r="AB2395" s="18">
        <v>59478</v>
      </c>
      <c r="AC2395" s="23">
        <v>0.05</v>
      </c>
      <c r="AD2395" s="14" t="str">
        <f>IF(E2395=113,"Linn","Iowa ex-Linn")</f>
        <v>Iowa ex-Linn</v>
      </c>
      <c r="AE2395" s="23">
        <f>IFERROR(AB2395/W2395,"N/M")</f>
        <v>0.050330186603664374</v>
      </c>
      <c r="AF2395" s="14" t="str">
        <f>B2395&amp;"|"&amp;TEXT(E2395,"000")&amp;"|"&amp;TEXT(M2395,"0.0000")</f>
        <v>2018|145|0.8000</v>
      </c>
      <c r="AG2395" s="22" t="str">
        <f>IF(AND(B2395&gt;=2015,B2395&lt;=2024,C2395=19,G2395=41,I2395=2,K2395="A",L2395="RBUP",M2395&gt;=0.5,M2395&lt;=0.85),"IN","OUT")</f>
        <v>IN</v>
      </c>
    </row>
    <row r="2396" spans="1:33">
      <c r="A2396" s="14" t="s">
        <v>188</v>
      </c>
      <c r="B2396" s="16">
        <v>2018</v>
      </c>
      <c r="C2396" s="16">
        <v>19</v>
      </c>
      <c r="D2396" s="14" t="s">
        <v>80</v>
      </c>
      <c r="E2396" s="16">
        <v>145</v>
      </c>
      <c r="F2396" s="14" t="s">
        <v>158</v>
      </c>
      <c r="G2396" s="16">
        <v>41</v>
      </c>
      <c r="H2396" s="14" t="s">
        <v>186</v>
      </c>
      <c r="I2396" s="16">
        <v>2</v>
      </c>
      <c r="J2396" s="14" t="s">
        <v>83</v>
      </c>
      <c r="K2396" s="14" t="s">
        <v>84</v>
      </c>
      <c r="L2396" s="14" t="s">
        <v>85</v>
      </c>
      <c r="M2396" s="23">
        <v>0.85</v>
      </c>
      <c r="N2396" s="16">
        <v>215</v>
      </c>
      <c r="O2396" s="16">
        <v>170</v>
      </c>
      <c r="P2396" s="16">
        <v>29</v>
      </c>
      <c r="Q2396" s="16">
        <v>303</v>
      </c>
      <c r="R2396" s="16">
        <v>33</v>
      </c>
      <c r="S2396" s="14" t="s">
        <v>86</v>
      </c>
      <c r="T2396" s="16">
        <v>36968</v>
      </c>
      <c r="U2396" s="16">
        <v>0</v>
      </c>
      <c r="V2396" s="18">
        <v>21611935</v>
      </c>
      <c r="W2396" s="18">
        <v>1316807</v>
      </c>
      <c r="X2396" s="18">
        <v>615083</v>
      </c>
      <c r="Y2396" s="18">
        <v>1623</v>
      </c>
      <c r="Z2396" s="18">
        <v>0</v>
      </c>
      <c r="AA2396" s="18">
        <v>0</v>
      </c>
      <c r="AB2396" s="18">
        <v>326377</v>
      </c>
      <c r="AC2396" s="23">
        <v>0.25</v>
      </c>
      <c r="AD2396" s="14" t="str">
        <f>IF(E2396=113,"Linn","Iowa ex-Linn")</f>
        <v>Iowa ex-Linn</v>
      </c>
      <c r="AE2396" s="23">
        <f>IFERROR(AB2396/W2396,"N/M")</f>
        <v>0.24785484888825773</v>
      </c>
      <c r="AF2396" s="14" t="str">
        <f>B2396&amp;"|"&amp;TEXT(E2396,"000")&amp;"|"&amp;TEXT(M2396,"0.0000")</f>
        <v>2018|145|0.8500</v>
      </c>
      <c r="AG2396" s="22" t="str">
        <f>IF(AND(B2396&gt;=2015,B2396&lt;=2024,C2396=19,G2396=41,I2396=2,K2396="A",L2396="RBUP",M2396&gt;=0.5,M2396&lt;=0.85),"IN","OUT")</f>
        <v>IN</v>
      </c>
    </row>
    <row r="2397" spans="1:33">
      <c r="A2397" s="14" t="s">
        <v>188</v>
      </c>
      <c r="B2397" s="16">
        <v>2018</v>
      </c>
      <c r="C2397" s="16">
        <v>19</v>
      </c>
      <c r="D2397" s="14" t="s">
        <v>80</v>
      </c>
      <c r="E2397" s="16">
        <v>147</v>
      </c>
      <c r="F2397" s="14" t="s">
        <v>159</v>
      </c>
      <c r="G2397" s="16">
        <v>41</v>
      </c>
      <c r="H2397" s="14" t="s">
        <v>186</v>
      </c>
      <c r="I2397" s="16">
        <v>2</v>
      </c>
      <c r="J2397" s="14" t="s">
        <v>83</v>
      </c>
      <c r="K2397" s="14" t="s">
        <v>84</v>
      </c>
      <c r="L2397" s="14" t="s">
        <v>85</v>
      </c>
      <c r="M2397" s="23">
        <v>0.5</v>
      </c>
      <c r="N2397" s="16">
        <v>1</v>
      </c>
      <c r="O2397" s="16">
        <v>1</v>
      </c>
      <c r="P2397" s="16">
        <v>0</v>
      </c>
      <c r="Q2397" s="16">
        <v>1</v>
      </c>
      <c r="R2397" s="16">
        <v>0</v>
      </c>
      <c r="S2397" s="14" t="s">
        <v>86</v>
      </c>
      <c r="T2397" s="16">
        <v>39</v>
      </c>
      <c r="U2397" s="16">
        <v>0</v>
      </c>
      <c r="V2397" s="18">
        <v>13269</v>
      </c>
      <c r="W2397" s="18">
        <v>76</v>
      </c>
      <c r="X2397" s="18">
        <v>51</v>
      </c>
      <c r="Y2397" s="18">
        <v>0</v>
      </c>
      <c r="Z2397" s="18">
        <v>0</v>
      </c>
      <c r="AA2397" s="18">
        <v>0</v>
      </c>
      <c r="AB2397" s="18">
        <v>0</v>
      </c>
      <c r="AC2397" s="23">
        <v>0</v>
      </c>
      <c r="AD2397" s="14" t="str">
        <f>IF(E2397=113,"Linn","Iowa ex-Linn")</f>
        <v>Iowa ex-Linn</v>
      </c>
      <c r="AE2397" s="23">
        <f>IFERROR(AB2397/W2397,"N/M")</f>
        <v>0.0</v>
      </c>
      <c r="AF2397" s="14" t="str">
        <f>B2397&amp;"|"&amp;TEXT(E2397,"000")&amp;"|"&amp;TEXT(M2397,"0.0000")</f>
        <v>2018|147|0.5000</v>
      </c>
      <c r="AG2397" s="22" t="str">
        <f>IF(AND(B2397&gt;=2015,B2397&lt;=2024,C2397=19,G2397=41,I2397=2,K2397="A",L2397="RBUP",M2397&gt;=0.5,M2397&lt;=0.85),"IN","OUT")</f>
        <v>IN</v>
      </c>
    </row>
    <row r="2398" spans="1:33">
      <c r="A2398" s="14" t="s">
        <v>188</v>
      </c>
      <c r="B2398" s="16">
        <v>2018</v>
      </c>
      <c r="C2398" s="16">
        <v>19</v>
      </c>
      <c r="D2398" s="14" t="s">
        <v>80</v>
      </c>
      <c r="E2398" s="16">
        <v>147</v>
      </c>
      <c r="F2398" s="14" t="s">
        <v>159</v>
      </c>
      <c r="G2398" s="16">
        <v>41</v>
      </c>
      <c r="H2398" s="14" t="s">
        <v>186</v>
      </c>
      <c r="I2398" s="16">
        <v>2</v>
      </c>
      <c r="J2398" s="14" t="s">
        <v>83</v>
      </c>
      <c r="K2398" s="14" t="s">
        <v>84</v>
      </c>
      <c r="L2398" s="14" t="s">
        <v>85</v>
      </c>
      <c r="M2398" s="23">
        <v>0.55</v>
      </c>
      <c r="N2398" s="16">
        <v>1</v>
      </c>
      <c r="O2398" s="16">
        <v>1</v>
      </c>
      <c r="P2398" s="16">
        <v>0</v>
      </c>
      <c r="Q2398" s="16">
        <v>3</v>
      </c>
      <c r="R2398" s="16">
        <v>0</v>
      </c>
      <c r="S2398" s="14" t="s">
        <v>86</v>
      </c>
      <c r="T2398" s="16">
        <v>618</v>
      </c>
      <c r="U2398" s="16">
        <v>0</v>
      </c>
      <c r="V2398" s="18">
        <v>256506</v>
      </c>
      <c r="W2398" s="18">
        <v>2824</v>
      </c>
      <c r="X2398" s="18">
        <v>1807</v>
      </c>
      <c r="Y2398" s="18">
        <v>0</v>
      </c>
      <c r="Z2398" s="18">
        <v>0</v>
      </c>
      <c r="AA2398" s="18">
        <v>0</v>
      </c>
      <c r="AB2398" s="18">
        <v>0</v>
      </c>
      <c r="AC2398" s="23">
        <v>0</v>
      </c>
      <c r="AD2398" s="14" t="str">
        <f>IF(E2398=113,"Linn","Iowa ex-Linn")</f>
        <v>Iowa ex-Linn</v>
      </c>
      <c r="AE2398" s="23">
        <f>IFERROR(AB2398/W2398,"N/M")</f>
        <v>0.0</v>
      </c>
      <c r="AF2398" s="14" t="str">
        <f>B2398&amp;"|"&amp;TEXT(E2398,"000")&amp;"|"&amp;TEXT(M2398,"0.0000")</f>
        <v>2018|147|0.5500</v>
      </c>
      <c r="AG2398" s="22" t="str">
        <f>IF(AND(B2398&gt;=2015,B2398&lt;=2024,C2398=19,G2398=41,I2398=2,K2398="A",L2398="RBUP",M2398&gt;=0.5,M2398&lt;=0.85),"IN","OUT")</f>
        <v>IN</v>
      </c>
    </row>
    <row r="2399" spans="1:33">
      <c r="A2399" s="14" t="s">
        <v>188</v>
      </c>
      <c r="B2399" s="16">
        <v>2018</v>
      </c>
      <c r="C2399" s="16">
        <v>19</v>
      </c>
      <c r="D2399" s="14" t="s">
        <v>80</v>
      </c>
      <c r="E2399" s="16">
        <v>147</v>
      </c>
      <c r="F2399" s="14" t="s">
        <v>159</v>
      </c>
      <c r="G2399" s="16">
        <v>41</v>
      </c>
      <c r="H2399" s="14" t="s">
        <v>186</v>
      </c>
      <c r="I2399" s="16">
        <v>2</v>
      </c>
      <c r="J2399" s="14" t="s">
        <v>83</v>
      </c>
      <c r="K2399" s="14" t="s">
        <v>84</v>
      </c>
      <c r="L2399" s="14" t="s">
        <v>85</v>
      </c>
      <c r="M2399" s="23">
        <v>0.65</v>
      </c>
      <c r="N2399" s="16">
        <v>6</v>
      </c>
      <c r="O2399" s="16">
        <v>4</v>
      </c>
      <c r="P2399" s="16">
        <v>1</v>
      </c>
      <c r="Q2399" s="16">
        <v>4</v>
      </c>
      <c r="R2399" s="16">
        <v>1</v>
      </c>
      <c r="S2399" s="14" t="s">
        <v>86</v>
      </c>
      <c r="T2399" s="16">
        <v>2597</v>
      </c>
      <c r="U2399" s="16">
        <v>0</v>
      </c>
      <c r="V2399" s="18">
        <v>1391118</v>
      </c>
      <c r="W2399" s="18">
        <v>15265</v>
      </c>
      <c r="X2399" s="18">
        <v>11813</v>
      </c>
      <c r="Y2399" s="18">
        <v>0</v>
      </c>
      <c r="Z2399" s="18">
        <v>0</v>
      </c>
      <c r="AA2399" s="18">
        <v>0</v>
      </c>
      <c r="AB2399" s="18">
        <v>6571</v>
      </c>
      <c r="AC2399" s="23">
        <v>0.43</v>
      </c>
      <c r="AD2399" s="14" t="str">
        <f>IF(E2399=113,"Linn","Iowa ex-Linn")</f>
        <v>Iowa ex-Linn</v>
      </c>
      <c r="AE2399" s="23">
        <f>IFERROR(AB2399/W2399,"N/M")</f>
        <v>0.43046184081231575</v>
      </c>
      <c r="AF2399" s="14" t="str">
        <f>B2399&amp;"|"&amp;TEXT(E2399,"000")&amp;"|"&amp;TEXT(M2399,"0.0000")</f>
        <v>2018|147|0.6500</v>
      </c>
      <c r="AG2399" s="22" t="str">
        <f>IF(AND(B2399&gt;=2015,B2399&lt;=2024,C2399=19,G2399=41,I2399=2,K2399="A",L2399="RBUP",M2399&gt;=0.5,M2399&lt;=0.85),"IN","OUT")</f>
        <v>IN</v>
      </c>
    </row>
    <row r="2400" spans="1:33">
      <c r="A2400" s="14" t="s">
        <v>188</v>
      </c>
      <c r="B2400" s="16">
        <v>2018</v>
      </c>
      <c r="C2400" s="16">
        <v>19</v>
      </c>
      <c r="D2400" s="14" t="s">
        <v>80</v>
      </c>
      <c r="E2400" s="16">
        <v>147</v>
      </c>
      <c r="F2400" s="14" t="s">
        <v>159</v>
      </c>
      <c r="G2400" s="16">
        <v>41</v>
      </c>
      <c r="H2400" s="14" t="s">
        <v>186</v>
      </c>
      <c r="I2400" s="16">
        <v>2</v>
      </c>
      <c r="J2400" s="14" t="s">
        <v>83</v>
      </c>
      <c r="K2400" s="14" t="s">
        <v>84</v>
      </c>
      <c r="L2400" s="14" t="s">
        <v>85</v>
      </c>
      <c r="M2400" s="23">
        <v>0.7</v>
      </c>
      <c r="N2400" s="16">
        <v>38</v>
      </c>
      <c r="O2400" s="16">
        <v>34</v>
      </c>
      <c r="P2400" s="16">
        <v>19</v>
      </c>
      <c r="Q2400" s="16">
        <v>60</v>
      </c>
      <c r="R2400" s="16">
        <v>28</v>
      </c>
      <c r="S2400" s="14" t="s">
        <v>86</v>
      </c>
      <c r="T2400" s="16">
        <v>4051</v>
      </c>
      <c r="U2400" s="16">
        <v>0</v>
      </c>
      <c r="V2400" s="18">
        <v>2263328</v>
      </c>
      <c r="W2400" s="18">
        <v>54506</v>
      </c>
      <c r="X2400" s="18">
        <v>32524</v>
      </c>
      <c r="Y2400" s="18">
        <v>0</v>
      </c>
      <c r="Z2400" s="18">
        <v>0</v>
      </c>
      <c r="AA2400" s="18">
        <v>0</v>
      </c>
      <c r="AB2400" s="18">
        <v>66779</v>
      </c>
      <c r="AC2400" s="23">
        <v>1.23</v>
      </c>
      <c r="AD2400" s="14" t="str">
        <f>IF(E2400=113,"Linn","Iowa ex-Linn")</f>
        <v>Iowa ex-Linn</v>
      </c>
      <c r="AE2400" s="23">
        <f>IFERROR(AB2400/W2400,"N/M")</f>
        <v>1.225167871426999</v>
      </c>
      <c r="AF2400" s="14" t="str">
        <f>B2400&amp;"|"&amp;TEXT(E2400,"000")&amp;"|"&amp;TEXT(M2400,"0.0000")</f>
        <v>2018|147|0.7000</v>
      </c>
      <c r="AG2400" s="22" t="str">
        <f>IF(AND(B2400&gt;=2015,B2400&lt;=2024,C2400=19,G2400=41,I2400=2,K2400="A",L2400="RBUP",M2400&gt;=0.5,M2400&lt;=0.85),"IN","OUT")</f>
        <v>IN</v>
      </c>
    </row>
    <row r="2401" spans="1:33">
      <c r="A2401" s="14" t="s">
        <v>188</v>
      </c>
      <c r="B2401" s="16">
        <v>2018</v>
      </c>
      <c r="C2401" s="16">
        <v>19</v>
      </c>
      <c r="D2401" s="14" t="s">
        <v>80</v>
      </c>
      <c r="E2401" s="16">
        <v>147</v>
      </c>
      <c r="F2401" s="14" t="s">
        <v>159</v>
      </c>
      <c r="G2401" s="16">
        <v>41</v>
      </c>
      <c r="H2401" s="14" t="s">
        <v>186</v>
      </c>
      <c r="I2401" s="16">
        <v>2</v>
      </c>
      <c r="J2401" s="14" t="s">
        <v>83</v>
      </c>
      <c r="K2401" s="14" t="s">
        <v>84</v>
      </c>
      <c r="L2401" s="14" t="s">
        <v>85</v>
      </c>
      <c r="M2401" s="23">
        <v>0.75</v>
      </c>
      <c r="N2401" s="16">
        <v>106</v>
      </c>
      <c r="O2401" s="16">
        <v>86</v>
      </c>
      <c r="P2401" s="16">
        <v>38</v>
      </c>
      <c r="Q2401" s="16">
        <v>146</v>
      </c>
      <c r="R2401" s="16">
        <v>55</v>
      </c>
      <c r="S2401" s="14" t="s">
        <v>86</v>
      </c>
      <c r="T2401" s="16">
        <v>14173</v>
      </c>
      <c r="U2401" s="16">
        <v>0</v>
      </c>
      <c r="V2401" s="18">
        <v>8409686</v>
      </c>
      <c r="W2401" s="18">
        <v>266578</v>
      </c>
      <c r="X2401" s="18">
        <v>167893</v>
      </c>
      <c r="Y2401" s="18">
        <v>0</v>
      </c>
      <c r="Z2401" s="18">
        <v>0</v>
      </c>
      <c r="AA2401" s="18">
        <v>0</v>
      </c>
      <c r="AB2401" s="18">
        <v>581605</v>
      </c>
      <c r="AC2401" s="23">
        <v>2.18</v>
      </c>
      <c r="AD2401" s="14" t="str">
        <f>IF(E2401=113,"Linn","Iowa ex-Linn")</f>
        <v>Iowa ex-Linn</v>
      </c>
      <c r="AE2401" s="23">
        <f>IFERROR(AB2401/W2401,"N/M")</f>
        <v>2.18174417993983</v>
      </c>
      <c r="AF2401" s="14" t="str">
        <f>B2401&amp;"|"&amp;TEXT(E2401,"000")&amp;"|"&amp;TEXT(M2401,"0.0000")</f>
        <v>2018|147|0.7500</v>
      </c>
      <c r="AG2401" s="22" t="str">
        <f>IF(AND(B2401&gt;=2015,B2401&lt;=2024,C2401=19,G2401=41,I2401=2,K2401="A",L2401="RBUP",M2401&gt;=0.5,M2401&lt;=0.85),"IN","OUT")</f>
        <v>IN</v>
      </c>
    </row>
    <row r="2402" spans="1:33">
      <c r="A2402" s="14" t="s">
        <v>188</v>
      </c>
      <c r="B2402" s="16">
        <v>2018</v>
      </c>
      <c r="C2402" s="16">
        <v>19</v>
      </c>
      <c r="D2402" s="14" t="s">
        <v>80</v>
      </c>
      <c r="E2402" s="16">
        <v>147</v>
      </c>
      <c r="F2402" s="14" t="s">
        <v>159</v>
      </c>
      <c r="G2402" s="16">
        <v>41</v>
      </c>
      <c r="H2402" s="14" t="s">
        <v>186</v>
      </c>
      <c r="I2402" s="16">
        <v>2</v>
      </c>
      <c r="J2402" s="14" t="s">
        <v>83</v>
      </c>
      <c r="K2402" s="14" t="s">
        <v>84</v>
      </c>
      <c r="L2402" s="14" t="s">
        <v>85</v>
      </c>
      <c r="M2402" s="23">
        <v>0.8</v>
      </c>
      <c r="N2402" s="16">
        <v>388</v>
      </c>
      <c r="O2402" s="16">
        <v>338</v>
      </c>
      <c r="P2402" s="16">
        <v>208</v>
      </c>
      <c r="Q2402" s="16">
        <v>756</v>
      </c>
      <c r="R2402" s="16">
        <v>404</v>
      </c>
      <c r="S2402" s="14" t="s">
        <v>86</v>
      </c>
      <c r="T2402" s="16">
        <v>72073</v>
      </c>
      <c r="U2402" s="16">
        <v>0</v>
      </c>
      <c r="V2402" s="18">
        <v>44520869</v>
      </c>
      <c r="W2402" s="18">
        <v>1938382</v>
      </c>
      <c r="X2402" s="18">
        <v>1065228</v>
      </c>
      <c r="Y2402" s="18">
        <v>205</v>
      </c>
      <c r="Z2402" s="18">
        <v>0</v>
      </c>
      <c r="AA2402" s="18">
        <v>0</v>
      </c>
      <c r="AB2402" s="18">
        <v>4145573</v>
      </c>
      <c r="AC2402" s="23">
        <v>2.14</v>
      </c>
      <c r="AD2402" s="14" t="str">
        <f>IF(E2402=113,"Linn","Iowa ex-Linn")</f>
        <v>Iowa ex-Linn</v>
      </c>
      <c r="AE2402" s="23">
        <f>IFERROR(AB2402/W2402,"N/M")</f>
        <v>2.138676999683241</v>
      </c>
      <c r="AF2402" s="14" t="str">
        <f>B2402&amp;"|"&amp;TEXT(E2402,"000")&amp;"|"&amp;TEXT(M2402,"0.0000")</f>
        <v>2018|147|0.8000</v>
      </c>
      <c r="AG2402" s="22" t="str">
        <f>IF(AND(B2402&gt;=2015,B2402&lt;=2024,C2402=19,G2402=41,I2402=2,K2402="A",L2402="RBUP",M2402&gt;=0.5,M2402&lt;=0.85),"IN","OUT")</f>
        <v>IN</v>
      </c>
    </row>
    <row r="2403" spans="1:33">
      <c r="A2403" s="14" t="s">
        <v>188</v>
      </c>
      <c r="B2403" s="16">
        <v>2018</v>
      </c>
      <c r="C2403" s="16">
        <v>19</v>
      </c>
      <c r="D2403" s="14" t="s">
        <v>80</v>
      </c>
      <c r="E2403" s="16">
        <v>147</v>
      </c>
      <c r="F2403" s="14" t="s">
        <v>159</v>
      </c>
      <c r="G2403" s="16">
        <v>41</v>
      </c>
      <c r="H2403" s="14" t="s">
        <v>186</v>
      </c>
      <c r="I2403" s="16">
        <v>2</v>
      </c>
      <c r="J2403" s="14" t="s">
        <v>83</v>
      </c>
      <c r="K2403" s="14" t="s">
        <v>84</v>
      </c>
      <c r="L2403" s="14" t="s">
        <v>85</v>
      </c>
      <c r="M2403" s="23">
        <v>0.85</v>
      </c>
      <c r="N2403" s="16">
        <v>273</v>
      </c>
      <c r="O2403" s="16">
        <v>223</v>
      </c>
      <c r="P2403" s="16">
        <v>175</v>
      </c>
      <c r="Q2403" s="16">
        <v>409</v>
      </c>
      <c r="R2403" s="16">
        <v>263</v>
      </c>
      <c r="S2403" s="14" t="s">
        <v>86</v>
      </c>
      <c r="T2403" s="16">
        <v>51557</v>
      </c>
      <c r="U2403" s="16">
        <v>0</v>
      </c>
      <c r="V2403" s="18">
        <v>34670853</v>
      </c>
      <c r="W2403" s="18">
        <v>1837122</v>
      </c>
      <c r="X2403" s="18">
        <v>844932</v>
      </c>
      <c r="Y2403" s="18">
        <v>57</v>
      </c>
      <c r="Z2403" s="18">
        <v>0</v>
      </c>
      <c r="AA2403" s="18">
        <v>0</v>
      </c>
      <c r="AB2403" s="18">
        <v>5176530</v>
      </c>
      <c r="AC2403" s="23">
        <v>2.82</v>
      </c>
      <c r="AD2403" s="14" t="str">
        <f>IF(E2403=113,"Linn","Iowa ex-Linn")</f>
        <v>Iowa ex-Linn</v>
      </c>
      <c r="AE2403" s="23">
        <f>IFERROR(AB2403/W2403,"N/M")</f>
        <v>2.8177388328047894</v>
      </c>
      <c r="AF2403" s="14" t="str">
        <f>B2403&amp;"|"&amp;TEXT(E2403,"000")&amp;"|"&amp;TEXT(M2403,"0.0000")</f>
        <v>2018|147|0.8500</v>
      </c>
      <c r="AG2403" s="22" t="str">
        <f>IF(AND(B2403&gt;=2015,B2403&lt;=2024,C2403=19,G2403=41,I2403=2,K2403="A",L2403="RBUP",M2403&gt;=0.5,M2403&lt;=0.85),"IN","OUT")</f>
        <v>IN</v>
      </c>
    </row>
    <row r="2404" spans="1:33">
      <c r="A2404" s="14" t="s">
        <v>188</v>
      </c>
      <c r="B2404" s="16">
        <v>2018</v>
      </c>
      <c r="C2404" s="16">
        <v>19</v>
      </c>
      <c r="D2404" s="14" t="s">
        <v>80</v>
      </c>
      <c r="E2404" s="16">
        <v>149</v>
      </c>
      <c r="F2404" s="14" t="s">
        <v>160</v>
      </c>
      <c r="G2404" s="16">
        <v>41</v>
      </c>
      <c r="H2404" s="14" t="s">
        <v>186</v>
      </c>
      <c r="I2404" s="16">
        <v>2</v>
      </c>
      <c r="J2404" s="14" t="s">
        <v>83</v>
      </c>
      <c r="K2404" s="14" t="s">
        <v>84</v>
      </c>
      <c r="L2404" s="14" t="s">
        <v>85</v>
      </c>
      <c r="M2404" s="23">
        <v>0.6</v>
      </c>
      <c r="N2404" s="16">
        <v>3</v>
      </c>
      <c r="O2404" s="16">
        <v>2</v>
      </c>
      <c r="P2404" s="16">
        <v>0</v>
      </c>
      <c r="Q2404" s="16">
        <v>3</v>
      </c>
      <c r="R2404" s="16">
        <v>0</v>
      </c>
      <c r="S2404" s="14" t="s">
        <v>86</v>
      </c>
      <c r="T2404" s="16">
        <v>184</v>
      </c>
      <c r="U2404" s="16">
        <v>0</v>
      </c>
      <c r="V2404" s="18">
        <v>89756</v>
      </c>
      <c r="W2404" s="18">
        <v>1384</v>
      </c>
      <c r="X2404" s="18">
        <v>886</v>
      </c>
      <c r="Y2404" s="18">
        <v>0</v>
      </c>
      <c r="Z2404" s="18">
        <v>0</v>
      </c>
      <c r="AA2404" s="18">
        <v>0</v>
      </c>
      <c r="AB2404" s="18">
        <v>0</v>
      </c>
      <c r="AC2404" s="23">
        <v>0</v>
      </c>
      <c r="AD2404" s="14" t="str">
        <f>IF(E2404=113,"Linn","Iowa ex-Linn")</f>
        <v>Iowa ex-Linn</v>
      </c>
      <c r="AE2404" s="23">
        <f>IFERROR(AB2404/W2404,"N/M")</f>
        <v>0.0</v>
      </c>
      <c r="AF2404" s="14" t="str">
        <f>B2404&amp;"|"&amp;TEXT(E2404,"000")&amp;"|"&amp;TEXT(M2404,"0.0000")</f>
        <v>2018|149|0.6000</v>
      </c>
      <c r="AG2404" s="22" t="str">
        <f>IF(AND(B2404&gt;=2015,B2404&lt;=2024,C2404=19,G2404=41,I2404=2,K2404="A",L2404="RBUP",M2404&gt;=0.5,M2404&lt;=0.85),"IN","OUT")</f>
        <v>IN</v>
      </c>
    </row>
    <row r="2405" spans="1:33">
      <c r="A2405" s="14" t="s">
        <v>188</v>
      </c>
      <c r="B2405" s="16">
        <v>2018</v>
      </c>
      <c r="C2405" s="16">
        <v>19</v>
      </c>
      <c r="D2405" s="14" t="s">
        <v>80</v>
      </c>
      <c r="E2405" s="16">
        <v>149</v>
      </c>
      <c r="F2405" s="14" t="s">
        <v>160</v>
      </c>
      <c r="G2405" s="16">
        <v>41</v>
      </c>
      <c r="H2405" s="14" t="s">
        <v>186</v>
      </c>
      <c r="I2405" s="16">
        <v>2</v>
      </c>
      <c r="J2405" s="14" t="s">
        <v>83</v>
      </c>
      <c r="K2405" s="14" t="s">
        <v>84</v>
      </c>
      <c r="L2405" s="14" t="s">
        <v>85</v>
      </c>
      <c r="M2405" s="23">
        <v>0.65</v>
      </c>
      <c r="N2405" s="16">
        <v>15</v>
      </c>
      <c r="O2405" s="16">
        <v>11</v>
      </c>
      <c r="P2405" s="16">
        <v>0</v>
      </c>
      <c r="Q2405" s="16">
        <v>15</v>
      </c>
      <c r="R2405" s="16">
        <v>0</v>
      </c>
      <c r="S2405" s="14" t="s">
        <v>86</v>
      </c>
      <c r="T2405" s="16">
        <v>1000</v>
      </c>
      <c r="U2405" s="16">
        <v>0</v>
      </c>
      <c r="V2405" s="18">
        <v>484868</v>
      </c>
      <c r="W2405" s="18">
        <v>9457</v>
      </c>
      <c r="X2405" s="18">
        <v>6070</v>
      </c>
      <c r="Y2405" s="18">
        <v>0</v>
      </c>
      <c r="Z2405" s="18">
        <v>0</v>
      </c>
      <c r="AA2405" s="18">
        <v>0</v>
      </c>
      <c r="AB2405" s="18">
        <v>0</v>
      </c>
      <c r="AC2405" s="23">
        <v>0</v>
      </c>
      <c r="AD2405" s="14" t="str">
        <f>IF(E2405=113,"Linn","Iowa ex-Linn")</f>
        <v>Iowa ex-Linn</v>
      </c>
      <c r="AE2405" s="23">
        <f>IFERROR(AB2405/W2405,"N/M")</f>
        <v>0.0</v>
      </c>
      <c r="AF2405" s="14" t="str">
        <f>B2405&amp;"|"&amp;TEXT(E2405,"000")&amp;"|"&amp;TEXT(M2405,"0.0000")</f>
        <v>2018|149|0.6500</v>
      </c>
      <c r="AG2405" s="22" t="str">
        <f>IF(AND(B2405&gt;=2015,B2405&lt;=2024,C2405=19,G2405=41,I2405=2,K2405="A",L2405="RBUP",M2405&gt;=0.5,M2405&lt;=0.85),"IN","OUT")</f>
        <v>IN</v>
      </c>
    </row>
    <row r="2406" spans="1:33">
      <c r="A2406" s="14" t="s">
        <v>188</v>
      </c>
      <c r="B2406" s="16">
        <v>2018</v>
      </c>
      <c r="C2406" s="16">
        <v>19</v>
      </c>
      <c r="D2406" s="14" t="s">
        <v>80</v>
      </c>
      <c r="E2406" s="16">
        <v>149</v>
      </c>
      <c r="F2406" s="14" t="s">
        <v>160</v>
      </c>
      <c r="G2406" s="16">
        <v>41</v>
      </c>
      <c r="H2406" s="14" t="s">
        <v>186</v>
      </c>
      <c r="I2406" s="16">
        <v>2</v>
      </c>
      <c r="J2406" s="14" t="s">
        <v>83</v>
      </c>
      <c r="K2406" s="14" t="s">
        <v>84</v>
      </c>
      <c r="L2406" s="14" t="s">
        <v>85</v>
      </c>
      <c r="M2406" s="23">
        <v>0.7</v>
      </c>
      <c r="N2406" s="16">
        <v>47</v>
      </c>
      <c r="O2406" s="16">
        <v>39</v>
      </c>
      <c r="P2406" s="16">
        <v>2</v>
      </c>
      <c r="Q2406" s="16">
        <v>91</v>
      </c>
      <c r="R2406" s="16">
        <v>2</v>
      </c>
      <c r="S2406" s="14" t="s">
        <v>86</v>
      </c>
      <c r="T2406" s="16">
        <v>6748</v>
      </c>
      <c r="U2406" s="16">
        <v>0</v>
      </c>
      <c r="V2406" s="18">
        <v>3935727</v>
      </c>
      <c r="W2406" s="18">
        <v>126320</v>
      </c>
      <c r="X2406" s="18">
        <v>79503</v>
      </c>
      <c r="Y2406" s="18">
        <v>0</v>
      </c>
      <c r="Z2406" s="18">
        <v>0</v>
      </c>
      <c r="AA2406" s="18">
        <v>0</v>
      </c>
      <c r="AB2406" s="18">
        <v>142361</v>
      </c>
      <c r="AC2406" s="23">
        <v>1.13</v>
      </c>
      <c r="AD2406" s="14" t="str">
        <f>IF(E2406=113,"Linn","Iowa ex-Linn")</f>
        <v>Iowa ex-Linn</v>
      </c>
      <c r="AE2406" s="23">
        <f>IFERROR(AB2406/W2406,"N/M")</f>
        <v>1.12698701709943</v>
      </c>
      <c r="AF2406" s="14" t="str">
        <f>B2406&amp;"|"&amp;TEXT(E2406,"000")&amp;"|"&amp;TEXT(M2406,"0.0000")</f>
        <v>2018|149|0.7000</v>
      </c>
      <c r="AG2406" s="22" t="str">
        <f>IF(AND(B2406&gt;=2015,B2406&lt;=2024,C2406=19,G2406=41,I2406=2,K2406="A",L2406="RBUP",M2406&gt;=0.5,M2406&lt;=0.85),"IN","OUT")</f>
        <v>IN</v>
      </c>
    </row>
    <row r="2407" spans="1:33">
      <c r="A2407" s="14" t="s">
        <v>188</v>
      </c>
      <c r="B2407" s="16">
        <v>2018</v>
      </c>
      <c r="C2407" s="16">
        <v>19</v>
      </c>
      <c r="D2407" s="14" t="s">
        <v>80</v>
      </c>
      <c r="E2407" s="16">
        <v>149</v>
      </c>
      <c r="F2407" s="14" t="s">
        <v>160</v>
      </c>
      <c r="G2407" s="16">
        <v>41</v>
      </c>
      <c r="H2407" s="14" t="s">
        <v>186</v>
      </c>
      <c r="I2407" s="16">
        <v>2</v>
      </c>
      <c r="J2407" s="14" t="s">
        <v>83</v>
      </c>
      <c r="K2407" s="14" t="s">
        <v>84</v>
      </c>
      <c r="L2407" s="14" t="s">
        <v>85</v>
      </c>
      <c r="M2407" s="23">
        <v>0.75</v>
      </c>
      <c r="N2407" s="16">
        <v>186</v>
      </c>
      <c r="O2407" s="16">
        <v>153</v>
      </c>
      <c r="P2407" s="16">
        <v>10</v>
      </c>
      <c r="Q2407" s="16">
        <v>274</v>
      </c>
      <c r="R2407" s="16">
        <v>13</v>
      </c>
      <c r="S2407" s="14" t="s">
        <v>86</v>
      </c>
      <c r="T2407" s="16">
        <v>23013</v>
      </c>
      <c r="U2407" s="16">
        <v>0</v>
      </c>
      <c r="V2407" s="18">
        <v>13818661</v>
      </c>
      <c r="W2407" s="18">
        <v>579763</v>
      </c>
      <c r="X2407" s="18">
        <v>356080</v>
      </c>
      <c r="Y2407" s="18">
        <v>135</v>
      </c>
      <c r="Z2407" s="18">
        <v>0</v>
      </c>
      <c r="AA2407" s="18">
        <v>0</v>
      </c>
      <c r="AB2407" s="18">
        <v>108256</v>
      </c>
      <c r="AC2407" s="23">
        <v>0.19</v>
      </c>
      <c r="AD2407" s="14" t="str">
        <f>IF(E2407=113,"Linn","Iowa ex-Linn")</f>
        <v>Iowa ex-Linn</v>
      </c>
      <c r="AE2407" s="23">
        <f>IFERROR(AB2407/W2407,"N/M")</f>
        <v>0.1867245753868391</v>
      </c>
      <c r="AF2407" s="14" t="str">
        <f>B2407&amp;"|"&amp;TEXT(E2407,"000")&amp;"|"&amp;TEXT(M2407,"0.0000")</f>
        <v>2018|149|0.7500</v>
      </c>
      <c r="AG2407" s="22" t="str">
        <f>IF(AND(B2407&gt;=2015,B2407&lt;=2024,C2407=19,G2407=41,I2407=2,K2407="A",L2407="RBUP",M2407&gt;=0.5,M2407&lt;=0.85),"IN","OUT")</f>
        <v>IN</v>
      </c>
    </row>
    <row r="2408" spans="1:33">
      <c r="A2408" s="14" t="s">
        <v>188</v>
      </c>
      <c r="B2408" s="16">
        <v>2018</v>
      </c>
      <c r="C2408" s="16">
        <v>19</v>
      </c>
      <c r="D2408" s="14" t="s">
        <v>80</v>
      </c>
      <c r="E2408" s="16">
        <v>149</v>
      </c>
      <c r="F2408" s="14" t="s">
        <v>160</v>
      </c>
      <c r="G2408" s="16">
        <v>41</v>
      </c>
      <c r="H2408" s="14" t="s">
        <v>186</v>
      </c>
      <c r="I2408" s="16">
        <v>2</v>
      </c>
      <c r="J2408" s="14" t="s">
        <v>83</v>
      </c>
      <c r="K2408" s="14" t="s">
        <v>84</v>
      </c>
      <c r="L2408" s="14" t="s">
        <v>85</v>
      </c>
      <c r="M2408" s="23">
        <v>0.8</v>
      </c>
      <c r="N2408" s="16">
        <v>462</v>
      </c>
      <c r="O2408" s="16">
        <v>388</v>
      </c>
      <c r="P2408" s="16">
        <v>25</v>
      </c>
      <c r="Q2408" s="16">
        <v>698</v>
      </c>
      <c r="R2408" s="16">
        <v>36</v>
      </c>
      <c r="S2408" s="14" t="s">
        <v>86</v>
      </c>
      <c r="T2408" s="16">
        <v>82697</v>
      </c>
      <c r="U2408" s="16">
        <v>0</v>
      </c>
      <c r="V2408" s="18">
        <v>54462832</v>
      </c>
      <c r="W2408" s="18">
        <v>2846105</v>
      </c>
      <c r="X2408" s="18">
        <v>1664168</v>
      </c>
      <c r="Y2408" s="18">
        <v>9837</v>
      </c>
      <c r="Z2408" s="18">
        <v>0</v>
      </c>
      <c r="AA2408" s="18">
        <v>0</v>
      </c>
      <c r="AB2408" s="18">
        <v>539117</v>
      </c>
      <c r="AC2408" s="23">
        <v>0.19</v>
      </c>
      <c r="AD2408" s="14" t="str">
        <f>IF(E2408=113,"Linn","Iowa ex-Linn")</f>
        <v>Iowa ex-Linn</v>
      </c>
      <c r="AE2408" s="23">
        <f>IFERROR(AB2408/W2408,"N/M")</f>
        <v>0.18942273739022278</v>
      </c>
      <c r="AF2408" s="14" t="str">
        <f>B2408&amp;"|"&amp;TEXT(E2408,"000")&amp;"|"&amp;TEXT(M2408,"0.0000")</f>
        <v>2018|149|0.8000</v>
      </c>
      <c r="AG2408" s="22" t="str">
        <f>IF(AND(B2408&gt;=2015,B2408&lt;=2024,C2408=19,G2408=41,I2408=2,K2408="A",L2408="RBUP",M2408&gt;=0.5,M2408&lt;=0.85),"IN","OUT")</f>
        <v>IN</v>
      </c>
    </row>
    <row r="2409" spans="1:33">
      <c r="A2409" s="14" t="s">
        <v>188</v>
      </c>
      <c r="B2409" s="16">
        <v>2018</v>
      </c>
      <c r="C2409" s="16">
        <v>19</v>
      </c>
      <c r="D2409" s="14" t="s">
        <v>80</v>
      </c>
      <c r="E2409" s="16">
        <v>149</v>
      </c>
      <c r="F2409" s="14" t="s">
        <v>160</v>
      </c>
      <c r="G2409" s="16">
        <v>41</v>
      </c>
      <c r="H2409" s="14" t="s">
        <v>186</v>
      </c>
      <c r="I2409" s="16">
        <v>2</v>
      </c>
      <c r="J2409" s="14" t="s">
        <v>83</v>
      </c>
      <c r="K2409" s="14" t="s">
        <v>84</v>
      </c>
      <c r="L2409" s="14" t="s">
        <v>85</v>
      </c>
      <c r="M2409" s="23">
        <v>0.85</v>
      </c>
      <c r="N2409" s="16">
        <v>541</v>
      </c>
      <c r="O2409" s="16">
        <v>451</v>
      </c>
      <c r="P2409" s="16">
        <v>48</v>
      </c>
      <c r="Q2409" s="16">
        <v>1123</v>
      </c>
      <c r="R2409" s="16">
        <v>81</v>
      </c>
      <c r="S2409" s="14" t="s">
        <v>86</v>
      </c>
      <c r="T2409" s="16">
        <v>95892</v>
      </c>
      <c r="U2409" s="16">
        <v>0</v>
      </c>
      <c r="V2409" s="18">
        <v>66101112</v>
      </c>
      <c r="W2409" s="18">
        <v>4534315</v>
      </c>
      <c r="X2409" s="18">
        <v>1961969</v>
      </c>
      <c r="Y2409" s="18">
        <v>2166</v>
      </c>
      <c r="Z2409" s="18">
        <v>0</v>
      </c>
      <c r="AA2409" s="18">
        <v>0</v>
      </c>
      <c r="AB2409" s="18">
        <v>775392</v>
      </c>
      <c r="AC2409" s="23">
        <v>0.17</v>
      </c>
      <c r="AD2409" s="14" t="str">
        <f>IF(E2409=113,"Linn","Iowa ex-Linn")</f>
        <v>Iowa ex-Linn</v>
      </c>
      <c r="AE2409" s="23">
        <f>IFERROR(AB2409/W2409,"N/M")</f>
        <v>0.17100532274444982</v>
      </c>
      <c r="AF2409" s="14" t="str">
        <f>B2409&amp;"|"&amp;TEXT(E2409,"000")&amp;"|"&amp;TEXT(M2409,"0.0000")</f>
        <v>2018|149|0.8500</v>
      </c>
      <c r="AG2409" s="22" t="str">
        <f>IF(AND(B2409&gt;=2015,B2409&lt;=2024,C2409=19,G2409=41,I2409=2,K2409="A",L2409="RBUP",M2409&gt;=0.5,M2409&lt;=0.85),"IN","OUT")</f>
        <v>IN</v>
      </c>
    </row>
    <row r="2410" spans="1:33">
      <c r="A2410" s="14" t="s">
        <v>188</v>
      </c>
      <c r="B2410" s="16">
        <v>2018</v>
      </c>
      <c r="C2410" s="16">
        <v>19</v>
      </c>
      <c r="D2410" s="14" t="s">
        <v>80</v>
      </c>
      <c r="E2410" s="16">
        <v>151</v>
      </c>
      <c r="F2410" s="14" t="s">
        <v>161</v>
      </c>
      <c r="G2410" s="16">
        <v>41</v>
      </c>
      <c r="H2410" s="14" t="s">
        <v>186</v>
      </c>
      <c r="I2410" s="16">
        <v>2</v>
      </c>
      <c r="J2410" s="14" t="s">
        <v>83</v>
      </c>
      <c r="K2410" s="14" t="s">
        <v>84</v>
      </c>
      <c r="L2410" s="14" t="s">
        <v>85</v>
      </c>
      <c r="M2410" s="23">
        <v>0.55</v>
      </c>
      <c r="N2410" s="16">
        <v>1</v>
      </c>
      <c r="O2410" s="16">
        <v>0</v>
      </c>
      <c r="P2410" s="16">
        <v>0</v>
      </c>
      <c r="Q2410" s="16">
        <v>0</v>
      </c>
      <c r="R2410" s="16">
        <v>0</v>
      </c>
      <c r="S2410" s="14" t="s">
        <v>86</v>
      </c>
      <c r="T2410" s="16">
        <v>0</v>
      </c>
      <c r="U2410" s="16">
        <v>0</v>
      </c>
      <c r="V2410" s="18">
        <v>0</v>
      </c>
      <c r="W2410" s="18">
        <v>0</v>
      </c>
      <c r="X2410" s="18">
        <v>0</v>
      </c>
      <c r="Y2410" s="18">
        <v>0</v>
      </c>
      <c r="Z2410" s="18">
        <v>0</v>
      </c>
      <c r="AA2410" s="18">
        <v>0</v>
      </c>
      <c r="AB2410" s="18">
        <v>0</v>
      </c>
      <c r="AC2410" s="23">
        <v>0</v>
      </c>
      <c r="AD2410" s="14" t="str">
        <f>IF(E2410=113,"Linn","Iowa ex-Linn")</f>
        <v>Iowa ex-Linn</v>
      </c>
      <c r="AE2410" s="23" t="str">
        <f>IFERROR(AB2410/W2410,"N/M")</f>
        <v>N/M</v>
      </c>
      <c r="AF2410" s="14" t="str">
        <f>B2410&amp;"|"&amp;TEXT(E2410,"000")&amp;"|"&amp;TEXT(M2410,"0.0000")</f>
        <v>2018|151|0.5500</v>
      </c>
      <c r="AG2410" s="22" t="str">
        <f>IF(AND(B2410&gt;=2015,B2410&lt;=2024,C2410=19,G2410=41,I2410=2,K2410="A",L2410="RBUP",M2410&gt;=0.5,M2410&lt;=0.85),"IN","OUT")</f>
        <v>IN</v>
      </c>
    </row>
    <row r="2411" spans="1:33">
      <c r="A2411" s="14" t="s">
        <v>188</v>
      </c>
      <c r="B2411" s="16">
        <v>2018</v>
      </c>
      <c r="C2411" s="16">
        <v>19</v>
      </c>
      <c r="D2411" s="14" t="s">
        <v>80</v>
      </c>
      <c r="E2411" s="16">
        <v>151</v>
      </c>
      <c r="F2411" s="14" t="s">
        <v>161</v>
      </c>
      <c r="G2411" s="16">
        <v>41</v>
      </c>
      <c r="H2411" s="14" t="s">
        <v>186</v>
      </c>
      <c r="I2411" s="16">
        <v>2</v>
      </c>
      <c r="J2411" s="14" t="s">
        <v>83</v>
      </c>
      <c r="K2411" s="14" t="s">
        <v>84</v>
      </c>
      <c r="L2411" s="14" t="s">
        <v>85</v>
      </c>
      <c r="M2411" s="23">
        <v>0.6</v>
      </c>
      <c r="N2411" s="16">
        <v>2</v>
      </c>
      <c r="O2411" s="16">
        <v>2</v>
      </c>
      <c r="P2411" s="16">
        <v>0</v>
      </c>
      <c r="Q2411" s="16">
        <v>8</v>
      </c>
      <c r="R2411" s="16">
        <v>0</v>
      </c>
      <c r="S2411" s="14" t="s">
        <v>86</v>
      </c>
      <c r="T2411" s="16">
        <v>334</v>
      </c>
      <c r="U2411" s="16">
        <v>0</v>
      </c>
      <c r="V2411" s="18">
        <v>150252</v>
      </c>
      <c r="W2411" s="18">
        <v>1491</v>
      </c>
      <c r="X2411" s="18">
        <v>955</v>
      </c>
      <c r="Y2411" s="18">
        <v>0</v>
      </c>
      <c r="Z2411" s="18">
        <v>0</v>
      </c>
      <c r="AA2411" s="18">
        <v>0</v>
      </c>
      <c r="AB2411" s="18">
        <v>0</v>
      </c>
      <c r="AC2411" s="23">
        <v>0</v>
      </c>
      <c r="AD2411" s="14" t="str">
        <f>IF(E2411=113,"Linn","Iowa ex-Linn")</f>
        <v>Iowa ex-Linn</v>
      </c>
      <c r="AE2411" s="23">
        <f>IFERROR(AB2411/W2411,"N/M")</f>
        <v>0.0</v>
      </c>
      <c r="AF2411" s="14" t="str">
        <f>B2411&amp;"|"&amp;TEXT(E2411,"000")&amp;"|"&amp;TEXT(M2411,"0.0000")</f>
        <v>2018|151|0.6000</v>
      </c>
      <c r="AG2411" s="22" t="str">
        <f>IF(AND(B2411&gt;=2015,B2411&lt;=2024,C2411=19,G2411=41,I2411=2,K2411="A",L2411="RBUP",M2411&gt;=0.5,M2411&lt;=0.85),"IN","OUT")</f>
        <v>IN</v>
      </c>
    </row>
    <row r="2412" spans="1:33">
      <c r="A2412" s="14" t="s">
        <v>188</v>
      </c>
      <c r="B2412" s="16">
        <v>2018</v>
      </c>
      <c r="C2412" s="16">
        <v>19</v>
      </c>
      <c r="D2412" s="14" t="s">
        <v>80</v>
      </c>
      <c r="E2412" s="16">
        <v>151</v>
      </c>
      <c r="F2412" s="14" t="s">
        <v>161</v>
      </c>
      <c r="G2412" s="16">
        <v>41</v>
      </c>
      <c r="H2412" s="14" t="s">
        <v>186</v>
      </c>
      <c r="I2412" s="16">
        <v>2</v>
      </c>
      <c r="J2412" s="14" t="s">
        <v>83</v>
      </c>
      <c r="K2412" s="14" t="s">
        <v>84</v>
      </c>
      <c r="L2412" s="14" t="s">
        <v>85</v>
      </c>
      <c r="M2412" s="23">
        <v>0.65</v>
      </c>
      <c r="N2412" s="16">
        <v>14</v>
      </c>
      <c r="O2412" s="16">
        <v>12</v>
      </c>
      <c r="P2412" s="16">
        <v>1</v>
      </c>
      <c r="Q2412" s="16">
        <v>15</v>
      </c>
      <c r="R2412" s="16">
        <v>1</v>
      </c>
      <c r="S2412" s="14" t="s">
        <v>86</v>
      </c>
      <c r="T2412" s="16">
        <v>369</v>
      </c>
      <c r="U2412" s="16">
        <v>0</v>
      </c>
      <c r="V2412" s="18">
        <v>175571</v>
      </c>
      <c r="W2412" s="18">
        <v>2191</v>
      </c>
      <c r="X2412" s="18">
        <v>1291</v>
      </c>
      <c r="Y2412" s="18">
        <v>0</v>
      </c>
      <c r="Z2412" s="18">
        <v>0</v>
      </c>
      <c r="AA2412" s="18">
        <v>0</v>
      </c>
      <c r="AB2412" s="18">
        <v>26</v>
      </c>
      <c r="AC2412" s="23">
        <v>0.01</v>
      </c>
      <c r="AD2412" s="14" t="str">
        <f>IF(E2412=113,"Linn","Iowa ex-Linn")</f>
        <v>Iowa ex-Linn</v>
      </c>
      <c r="AE2412" s="23">
        <f>IFERROR(AB2412/W2412,"N/M")</f>
        <v>0.011866727521679598</v>
      </c>
      <c r="AF2412" s="14" t="str">
        <f>B2412&amp;"|"&amp;TEXT(E2412,"000")&amp;"|"&amp;TEXT(M2412,"0.0000")</f>
        <v>2018|151|0.6500</v>
      </c>
      <c r="AG2412" s="22" t="str">
        <f>IF(AND(B2412&gt;=2015,B2412&lt;=2024,C2412=19,G2412=41,I2412=2,K2412="A",L2412="RBUP",M2412&gt;=0.5,M2412&lt;=0.85),"IN","OUT")</f>
        <v>IN</v>
      </c>
    </row>
    <row r="2413" spans="1:33">
      <c r="A2413" s="14" t="s">
        <v>188</v>
      </c>
      <c r="B2413" s="16">
        <v>2018</v>
      </c>
      <c r="C2413" s="16">
        <v>19</v>
      </c>
      <c r="D2413" s="14" t="s">
        <v>80</v>
      </c>
      <c r="E2413" s="16">
        <v>151</v>
      </c>
      <c r="F2413" s="14" t="s">
        <v>161</v>
      </c>
      <c r="G2413" s="16">
        <v>41</v>
      </c>
      <c r="H2413" s="14" t="s">
        <v>186</v>
      </c>
      <c r="I2413" s="16">
        <v>2</v>
      </c>
      <c r="J2413" s="14" t="s">
        <v>83</v>
      </c>
      <c r="K2413" s="14" t="s">
        <v>84</v>
      </c>
      <c r="L2413" s="14" t="s">
        <v>85</v>
      </c>
      <c r="M2413" s="23">
        <v>0.7</v>
      </c>
      <c r="N2413" s="16">
        <v>24</v>
      </c>
      <c r="O2413" s="16">
        <v>17</v>
      </c>
      <c r="P2413" s="16">
        <v>5</v>
      </c>
      <c r="Q2413" s="16">
        <v>27</v>
      </c>
      <c r="R2413" s="16">
        <v>10</v>
      </c>
      <c r="S2413" s="14" t="s">
        <v>86</v>
      </c>
      <c r="T2413" s="16">
        <v>1520</v>
      </c>
      <c r="U2413" s="16">
        <v>0</v>
      </c>
      <c r="V2413" s="18">
        <v>809447</v>
      </c>
      <c r="W2413" s="18">
        <v>17275</v>
      </c>
      <c r="X2413" s="18">
        <v>10582</v>
      </c>
      <c r="Y2413" s="18">
        <v>0</v>
      </c>
      <c r="Z2413" s="18">
        <v>0</v>
      </c>
      <c r="AA2413" s="18">
        <v>0</v>
      </c>
      <c r="AB2413" s="18">
        <v>42935</v>
      </c>
      <c r="AC2413" s="23">
        <v>2.49</v>
      </c>
      <c r="AD2413" s="14" t="str">
        <f>IF(E2413=113,"Linn","Iowa ex-Linn")</f>
        <v>Iowa ex-Linn</v>
      </c>
      <c r="AE2413" s="23">
        <f>IFERROR(AB2413/W2413,"N/M")</f>
        <v>2.485383502170767</v>
      </c>
      <c r="AF2413" s="14" t="str">
        <f>B2413&amp;"|"&amp;TEXT(E2413,"000")&amp;"|"&amp;TEXT(M2413,"0.0000")</f>
        <v>2018|151|0.7000</v>
      </c>
      <c r="AG2413" s="22" t="str">
        <f>IF(AND(B2413&gt;=2015,B2413&lt;=2024,C2413=19,G2413=41,I2413=2,K2413="A",L2413="RBUP",M2413&gt;=0.5,M2413&lt;=0.85),"IN","OUT")</f>
        <v>IN</v>
      </c>
    </row>
    <row r="2414" spans="1:33">
      <c r="A2414" s="14" t="s">
        <v>188</v>
      </c>
      <c r="B2414" s="16">
        <v>2018</v>
      </c>
      <c r="C2414" s="16">
        <v>19</v>
      </c>
      <c r="D2414" s="14" t="s">
        <v>80</v>
      </c>
      <c r="E2414" s="16">
        <v>151</v>
      </c>
      <c r="F2414" s="14" t="s">
        <v>161</v>
      </c>
      <c r="G2414" s="16">
        <v>41</v>
      </c>
      <c r="H2414" s="14" t="s">
        <v>186</v>
      </c>
      <c r="I2414" s="16">
        <v>2</v>
      </c>
      <c r="J2414" s="14" t="s">
        <v>83</v>
      </c>
      <c r="K2414" s="14" t="s">
        <v>84</v>
      </c>
      <c r="L2414" s="14" t="s">
        <v>85</v>
      </c>
      <c r="M2414" s="23">
        <v>0.75</v>
      </c>
      <c r="N2414" s="16">
        <v>130</v>
      </c>
      <c r="O2414" s="16">
        <v>108</v>
      </c>
      <c r="P2414" s="16">
        <v>50</v>
      </c>
      <c r="Q2414" s="16">
        <v>177</v>
      </c>
      <c r="R2414" s="16">
        <v>61</v>
      </c>
      <c r="S2414" s="14" t="s">
        <v>86</v>
      </c>
      <c r="T2414" s="16">
        <v>19038</v>
      </c>
      <c r="U2414" s="16">
        <v>0</v>
      </c>
      <c r="V2414" s="18">
        <v>11471772</v>
      </c>
      <c r="W2414" s="18">
        <v>276783</v>
      </c>
      <c r="X2414" s="18">
        <v>179276</v>
      </c>
      <c r="Y2414" s="18">
        <v>0</v>
      </c>
      <c r="Z2414" s="18">
        <v>0</v>
      </c>
      <c r="AA2414" s="18">
        <v>0</v>
      </c>
      <c r="AB2414" s="18">
        <v>371212</v>
      </c>
      <c r="AC2414" s="23">
        <v>1.34</v>
      </c>
      <c r="AD2414" s="14" t="str">
        <f>IF(E2414=113,"Linn","Iowa ex-Linn")</f>
        <v>Iowa ex-Linn</v>
      </c>
      <c r="AE2414" s="23">
        <f>IFERROR(AB2414/W2414,"N/M")</f>
        <v>1.341166184339356</v>
      </c>
      <c r="AF2414" s="14" t="str">
        <f>B2414&amp;"|"&amp;TEXT(E2414,"000")&amp;"|"&amp;TEXT(M2414,"0.0000")</f>
        <v>2018|151|0.7500</v>
      </c>
      <c r="AG2414" s="22" t="str">
        <f>IF(AND(B2414&gt;=2015,B2414&lt;=2024,C2414=19,G2414=41,I2414=2,K2414="A",L2414="RBUP",M2414&gt;=0.5,M2414&lt;=0.85),"IN","OUT")</f>
        <v>IN</v>
      </c>
    </row>
    <row r="2415" spans="1:33">
      <c r="A2415" s="14" t="s">
        <v>188</v>
      </c>
      <c r="B2415" s="16">
        <v>2018</v>
      </c>
      <c r="C2415" s="16">
        <v>19</v>
      </c>
      <c r="D2415" s="14" t="s">
        <v>80</v>
      </c>
      <c r="E2415" s="16">
        <v>151</v>
      </c>
      <c r="F2415" s="14" t="s">
        <v>161</v>
      </c>
      <c r="G2415" s="16">
        <v>41</v>
      </c>
      <c r="H2415" s="14" t="s">
        <v>186</v>
      </c>
      <c r="I2415" s="16">
        <v>2</v>
      </c>
      <c r="J2415" s="14" t="s">
        <v>83</v>
      </c>
      <c r="K2415" s="14" t="s">
        <v>84</v>
      </c>
      <c r="L2415" s="14" t="s">
        <v>85</v>
      </c>
      <c r="M2415" s="23">
        <v>0.8</v>
      </c>
      <c r="N2415" s="16">
        <v>439</v>
      </c>
      <c r="O2415" s="16">
        <v>383</v>
      </c>
      <c r="P2415" s="16">
        <v>198</v>
      </c>
      <c r="Q2415" s="16">
        <v>807</v>
      </c>
      <c r="R2415" s="16">
        <v>368</v>
      </c>
      <c r="S2415" s="14" t="s">
        <v>86</v>
      </c>
      <c r="T2415" s="16">
        <v>64423</v>
      </c>
      <c r="U2415" s="16">
        <v>0</v>
      </c>
      <c r="V2415" s="18">
        <v>40587095</v>
      </c>
      <c r="W2415" s="18">
        <v>1537844</v>
      </c>
      <c r="X2415" s="18">
        <v>808982</v>
      </c>
      <c r="Y2415" s="18">
        <v>1332</v>
      </c>
      <c r="Z2415" s="18">
        <v>0</v>
      </c>
      <c r="AA2415" s="18">
        <v>0</v>
      </c>
      <c r="AB2415" s="18">
        <v>2474157</v>
      </c>
      <c r="AC2415" s="23">
        <v>1.61</v>
      </c>
      <c r="AD2415" s="14" t="str">
        <f>IF(E2415=113,"Linn","Iowa ex-Linn")</f>
        <v>Iowa ex-Linn</v>
      </c>
      <c r="AE2415" s="23">
        <f>IFERROR(AB2415/W2415,"N/M")</f>
        <v>1.6088478415235876</v>
      </c>
      <c r="AF2415" s="14" t="str">
        <f>B2415&amp;"|"&amp;TEXT(E2415,"000")&amp;"|"&amp;TEXT(M2415,"0.0000")</f>
        <v>2018|151|0.8000</v>
      </c>
      <c r="AG2415" s="22" t="str">
        <f>IF(AND(B2415&gt;=2015,B2415&lt;=2024,C2415=19,G2415=41,I2415=2,K2415="A",L2415="RBUP",M2415&gt;=0.5,M2415&lt;=0.85),"IN","OUT")</f>
        <v>IN</v>
      </c>
    </row>
    <row r="2416" spans="1:33">
      <c r="A2416" s="14" t="s">
        <v>188</v>
      </c>
      <c r="B2416" s="16">
        <v>2018</v>
      </c>
      <c r="C2416" s="16">
        <v>19</v>
      </c>
      <c r="D2416" s="14" t="s">
        <v>80</v>
      </c>
      <c r="E2416" s="16">
        <v>151</v>
      </c>
      <c r="F2416" s="14" t="s">
        <v>161</v>
      </c>
      <c r="G2416" s="16">
        <v>41</v>
      </c>
      <c r="H2416" s="14" t="s">
        <v>186</v>
      </c>
      <c r="I2416" s="16">
        <v>2</v>
      </c>
      <c r="J2416" s="14" t="s">
        <v>83</v>
      </c>
      <c r="K2416" s="14" t="s">
        <v>84</v>
      </c>
      <c r="L2416" s="14" t="s">
        <v>85</v>
      </c>
      <c r="M2416" s="23">
        <v>0.85</v>
      </c>
      <c r="N2416" s="16">
        <v>400</v>
      </c>
      <c r="O2416" s="16">
        <v>336</v>
      </c>
      <c r="P2416" s="16">
        <v>227</v>
      </c>
      <c r="Q2416" s="16">
        <v>656</v>
      </c>
      <c r="R2416" s="16">
        <v>399</v>
      </c>
      <c r="S2416" s="14" t="s">
        <v>86</v>
      </c>
      <c r="T2416" s="16">
        <v>68030</v>
      </c>
      <c r="U2416" s="16">
        <v>0</v>
      </c>
      <c r="V2416" s="18">
        <v>45588361</v>
      </c>
      <c r="W2416" s="18">
        <v>2105787</v>
      </c>
      <c r="X2416" s="18">
        <v>932920</v>
      </c>
      <c r="Y2416" s="18">
        <v>734</v>
      </c>
      <c r="Z2416" s="18">
        <v>0</v>
      </c>
      <c r="AA2416" s="18">
        <v>0</v>
      </c>
      <c r="AB2416" s="18">
        <v>4369657</v>
      </c>
      <c r="AC2416" s="23">
        <v>2.08</v>
      </c>
      <c r="AD2416" s="14" t="str">
        <f>IF(E2416=113,"Linn","Iowa ex-Linn")</f>
        <v>Iowa ex-Linn</v>
      </c>
      <c r="AE2416" s="23">
        <f>IFERROR(AB2416/W2416,"N/M")</f>
        <v>2.0750707455217454</v>
      </c>
      <c r="AF2416" s="14" t="str">
        <f>B2416&amp;"|"&amp;TEXT(E2416,"000")&amp;"|"&amp;TEXT(M2416,"0.0000")</f>
        <v>2018|151|0.8500</v>
      </c>
      <c r="AG2416" s="22" t="str">
        <f>IF(AND(B2416&gt;=2015,B2416&lt;=2024,C2416=19,G2416=41,I2416=2,K2416="A",L2416="RBUP",M2416&gt;=0.5,M2416&lt;=0.85),"IN","OUT")</f>
        <v>IN</v>
      </c>
    </row>
    <row r="2417" spans="1:33">
      <c r="A2417" s="14" t="s">
        <v>188</v>
      </c>
      <c r="B2417" s="16">
        <v>2018</v>
      </c>
      <c r="C2417" s="16">
        <v>19</v>
      </c>
      <c r="D2417" s="14" t="s">
        <v>80</v>
      </c>
      <c r="E2417" s="16">
        <v>153</v>
      </c>
      <c r="F2417" s="14" t="s">
        <v>162</v>
      </c>
      <c r="G2417" s="16">
        <v>41</v>
      </c>
      <c r="H2417" s="14" t="s">
        <v>186</v>
      </c>
      <c r="I2417" s="16">
        <v>2</v>
      </c>
      <c r="J2417" s="14" t="s">
        <v>83</v>
      </c>
      <c r="K2417" s="14" t="s">
        <v>84</v>
      </c>
      <c r="L2417" s="14" t="s">
        <v>85</v>
      </c>
      <c r="M2417" s="23">
        <v>0.5</v>
      </c>
      <c r="N2417" s="16">
        <v>2</v>
      </c>
      <c r="O2417" s="16">
        <v>2</v>
      </c>
      <c r="P2417" s="16">
        <v>0</v>
      </c>
      <c r="Q2417" s="16">
        <v>2</v>
      </c>
      <c r="R2417" s="16">
        <v>0</v>
      </c>
      <c r="S2417" s="14" t="s">
        <v>86</v>
      </c>
      <c r="T2417" s="16">
        <v>24</v>
      </c>
      <c r="U2417" s="16">
        <v>0</v>
      </c>
      <c r="V2417" s="18">
        <v>10008</v>
      </c>
      <c r="W2417" s="18">
        <v>54</v>
      </c>
      <c r="X2417" s="18">
        <v>36</v>
      </c>
      <c r="Y2417" s="18">
        <v>0</v>
      </c>
      <c r="Z2417" s="18">
        <v>0</v>
      </c>
      <c r="AA2417" s="18">
        <v>0</v>
      </c>
      <c r="AB2417" s="18">
        <v>0</v>
      </c>
      <c r="AC2417" s="23">
        <v>0</v>
      </c>
      <c r="AD2417" s="14" t="str">
        <f>IF(E2417=113,"Linn","Iowa ex-Linn")</f>
        <v>Iowa ex-Linn</v>
      </c>
      <c r="AE2417" s="23">
        <f>IFERROR(AB2417/W2417,"N/M")</f>
        <v>0.0</v>
      </c>
      <c r="AF2417" s="14" t="str">
        <f>B2417&amp;"|"&amp;TEXT(E2417,"000")&amp;"|"&amp;TEXT(M2417,"0.0000")</f>
        <v>2018|153|0.5000</v>
      </c>
      <c r="AG2417" s="22" t="str">
        <f>IF(AND(B2417&gt;=2015,B2417&lt;=2024,C2417=19,G2417=41,I2417=2,K2417="A",L2417="RBUP",M2417&gt;=0.5,M2417&lt;=0.85),"IN","OUT")</f>
        <v>IN</v>
      </c>
    </row>
    <row r="2418" spans="1:33">
      <c r="A2418" s="14" t="s">
        <v>188</v>
      </c>
      <c r="B2418" s="16">
        <v>2018</v>
      </c>
      <c r="C2418" s="16">
        <v>19</v>
      </c>
      <c r="D2418" s="14" t="s">
        <v>80</v>
      </c>
      <c r="E2418" s="16">
        <v>153</v>
      </c>
      <c r="F2418" s="14" t="s">
        <v>162</v>
      </c>
      <c r="G2418" s="16">
        <v>41</v>
      </c>
      <c r="H2418" s="14" t="s">
        <v>186</v>
      </c>
      <c r="I2418" s="16">
        <v>2</v>
      </c>
      <c r="J2418" s="14" t="s">
        <v>83</v>
      </c>
      <c r="K2418" s="14" t="s">
        <v>84</v>
      </c>
      <c r="L2418" s="14" t="s">
        <v>85</v>
      </c>
      <c r="M2418" s="23">
        <v>0.6</v>
      </c>
      <c r="N2418" s="16">
        <v>1</v>
      </c>
      <c r="O2418" s="16">
        <v>1</v>
      </c>
      <c r="P2418" s="16">
        <v>0</v>
      </c>
      <c r="Q2418" s="16">
        <v>1</v>
      </c>
      <c r="R2418" s="16">
        <v>0</v>
      </c>
      <c r="S2418" s="14" t="s">
        <v>86</v>
      </c>
      <c r="T2418" s="16">
        <v>18</v>
      </c>
      <c r="U2418" s="16">
        <v>0</v>
      </c>
      <c r="V2418" s="18">
        <v>8239</v>
      </c>
      <c r="W2418" s="18">
        <v>104</v>
      </c>
      <c r="X2418" s="18">
        <v>67</v>
      </c>
      <c r="Y2418" s="18">
        <v>0</v>
      </c>
      <c r="Z2418" s="18">
        <v>0</v>
      </c>
      <c r="AA2418" s="18">
        <v>0</v>
      </c>
      <c r="AB2418" s="18">
        <v>0</v>
      </c>
      <c r="AC2418" s="23">
        <v>0</v>
      </c>
      <c r="AD2418" s="14" t="str">
        <f>IF(E2418=113,"Linn","Iowa ex-Linn")</f>
        <v>Iowa ex-Linn</v>
      </c>
      <c r="AE2418" s="23">
        <f>IFERROR(AB2418/W2418,"N/M")</f>
        <v>0.0</v>
      </c>
      <c r="AF2418" s="14" t="str">
        <f>B2418&amp;"|"&amp;TEXT(E2418,"000")&amp;"|"&amp;TEXT(M2418,"0.0000")</f>
        <v>2018|153|0.6000</v>
      </c>
      <c r="AG2418" s="22" t="str">
        <f>IF(AND(B2418&gt;=2015,B2418&lt;=2024,C2418=19,G2418=41,I2418=2,K2418="A",L2418="RBUP",M2418&gt;=0.5,M2418&lt;=0.85),"IN","OUT")</f>
        <v>IN</v>
      </c>
    </row>
    <row r="2419" spans="1:33">
      <c r="A2419" s="14" t="s">
        <v>188</v>
      </c>
      <c r="B2419" s="16">
        <v>2018</v>
      </c>
      <c r="C2419" s="16">
        <v>19</v>
      </c>
      <c r="D2419" s="14" t="s">
        <v>80</v>
      </c>
      <c r="E2419" s="16">
        <v>153</v>
      </c>
      <c r="F2419" s="14" t="s">
        <v>162</v>
      </c>
      <c r="G2419" s="16">
        <v>41</v>
      </c>
      <c r="H2419" s="14" t="s">
        <v>186</v>
      </c>
      <c r="I2419" s="16">
        <v>2</v>
      </c>
      <c r="J2419" s="14" t="s">
        <v>83</v>
      </c>
      <c r="K2419" s="14" t="s">
        <v>84</v>
      </c>
      <c r="L2419" s="14" t="s">
        <v>85</v>
      </c>
      <c r="M2419" s="23">
        <v>0.65</v>
      </c>
      <c r="N2419" s="16">
        <v>3</v>
      </c>
      <c r="O2419" s="16">
        <v>2</v>
      </c>
      <c r="P2419" s="16">
        <v>0</v>
      </c>
      <c r="Q2419" s="16">
        <v>2</v>
      </c>
      <c r="R2419" s="16">
        <v>0</v>
      </c>
      <c r="S2419" s="14" t="s">
        <v>86</v>
      </c>
      <c r="T2419" s="16">
        <v>273</v>
      </c>
      <c r="U2419" s="16">
        <v>0</v>
      </c>
      <c r="V2419" s="18">
        <v>124878</v>
      </c>
      <c r="W2419" s="18">
        <v>4287</v>
      </c>
      <c r="X2419" s="18">
        <v>3336</v>
      </c>
      <c r="Y2419" s="18">
        <v>0</v>
      </c>
      <c r="Z2419" s="18">
        <v>0</v>
      </c>
      <c r="AA2419" s="18">
        <v>0</v>
      </c>
      <c r="AB2419" s="18">
        <v>0</v>
      </c>
      <c r="AC2419" s="23">
        <v>0</v>
      </c>
      <c r="AD2419" s="14" t="str">
        <f>IF(E2419=113,"Linn","Iowa ex-Linn")</f>
        <v>Iowa ex-Linn</v>
      </c>
      <c r="AE2419" s="23">
        <f>IFERROR(AB2419/W2419,"N/M")</f>
        <v>0.0</v>
      </c>
      <c r="AF2419" s="14" t="str">
        <f>B2419&amp;"|"&amp;TEXT(E2419,"000")&amp;"|"&amp;TEXT(M2419,"0.0000")</f>
        <v>2018|153|0.6500</v>
      </c>
      <c r="AG2419" s="22" t="str">
        <f>IF(AND(B2419&gt;=2015,B2419&lt;=2024,C2419=19,G2419=41,I2419=2,K2419="A",L2419="RBUP",M2419&gt;=0.5,M2419&lt;=0.85),"IN","OUT")</f>
        <v>IN</v>
      </c>
    </row>
    <row r="2420" spans="1:33">
      <c r="A2420" s="14" t="s">
        <v>188</v>
      </c>
      <c r="B2420" s="16">
        <v>2018</v>
      </c>
      <c r="C2420" s="16">
        <v>19</v>
      </c>
      <c r="D2420" s="14" t="s">
        <v>80</v>
      </c>
      <c r="E2420" s="16">
        <v>153</v>
      </c>
      <c r="F2420" s="14" t="s">
        <v>162</v>
      </c>
      <c r="G2420" s="16">
        <v>41</v>
      </c>
      <c r="H2420" s="14" t="s">
        <v>186</v>
      </c>
      <c r="I2420" s="16">
        <v>2</v>
      </c>
      <c r="J2420" s="14" t="s">
        <v>83</v>
      </c>
      <c r="K2420" s="14" t="s">
        <v>84</v>
      </c>
      <c r="L2420" s="14" t="s">
        <v>85</v>
      </c>
      <c r="M2420" s="23">
        <v>0.7</v>
      </c>
      <c r="N2420" s="16">
        <v>28</v>
      </c>
      <c r="O2420" s="16">
        <v>19</v>
      </c>
      <c r="P2420" s="16">
        <v>4</v>
      </c>
      <c r="Q2420" s="16">
        <v>28</v>
      </c>
      <c r="R2420" s="16">
        <v>4</v>
      </c>
      <c r="S2420" s="14" t="s">
        <v>86</v>
      </c>
      <c r="T2420" s="16">
        <v>1456</v>
      </c>
      <c r="U2420" s="16">
        <v>0</v>
      </c>
      <c r="V2420" s="18">
        <v>740111</v>
      </c>
      <c r="W2420" s="18">
        <v>17390</v>
      </c>
      <c r="X2420" s="18">
        <v>10655</v>
      </c>
      <c r="Y2420" s="18">
        <v>0</v>
      </c>
      <c r="Z2420" s="18">
        <v>0</v>
      </c>
      <c r="AA2420" s="18">
        <v>0</v>
      </c>
      <c r="AB2420" s="18">
        <v>33824</v>
      </c>
      <c r="AC2420" s="23">
        <v>1.95</v>
      </c>
      <c r="AD2420" s="14" t="str">
        <f>IF(E2420=113,"Linn","Iowa ex-Linn")</f>
        <v>Iowa ex-Linn</v>
      </c>
      <c r="AE2420" s="23">
        <f>IFERROR(AB2420/W2420,"N/M")</f>
        <v>1.9450258769407704</v>
      </c>
      <c r="AF2420" s="14" t="str">
        <f>B2420&amp;"|"&amp;TEXT(E2420,"000")&amp;"|"&amp;TEXT(M2420,"0.0000")</f>
        <v>2018|153|0.7000</v>
      </c>
      <c r="AG2420" s="22" t="str">
        <f>IF(AND(B2420&gt;=2015,B2420&lt;=2024,C2420=19,G2420=41,I2420=2,K2420="A",L2420="RBUP",M2420&gt;=0.5,M2420&lt;=0.85),"IN","OUT")</f>
        <v>IN</v>
      </c>
    </row>
    <row r="2421" spans="1:33">
      <c r="A2421" s="14" t="s">
        <v>188</v>
      </c>
      <c r="B2421" s="16">
        <v>2018</v>
      </c>
      <c r="C2421" s="16">
        <v>19</v>
      </c>
      <c r="D2421" s="14" t="s">
        <v>80</v>
      </c>
      <c r="E2421" s="16">
        <v>153</v>
      </c>
      <c r="F2421" s="14" t="s">
        <v>162</v>
      </c>
      <c r="G2421" s="16">
        <v>41</v>
      </c>
      <c r="H2421" s="14" t="s">
        <v>186</v>
      </c>
      <c r="I2421" s="16">
        <v>2</v>
      </c>
      <c r="J2421" s="14" t="s">
        <v>83</v>
      </c>
      <c r="K2421" s="14" t="s">
        <v>84</v>
      </c>
      <c r="L2421" s="14" t="s">
        <v>85</v>
      </c>
      <c r="M2421" s="23">
        <v>0.75</v>
      </c>
      <c r="N2421" s="16">
        <v>97</v>
      </c>
      <c r="O2421" s="16">
        <v>79</v>
      </c>
      <c r="P2421" s="16">
        <v>10</v>
      </c>
      <c r="Q2421" s="16">
        <v>106</v>
      </c>
      <c r="R2421" s="16">
        <v>10</v>
      </c>
      <c r="S2421" s="14" t="s">
        <v>86</v>
      </c>
      <c r="T2421" s="16">
        <v>7173</v>
      </c>
      <c r="U2421" s="16">
        <v>0</v>
      </c>
      <c r="V2421" s="18">
        <v>3827996</v>
      </c>
      <c r="W2421" s="18">
        <v>136725</v>
      </c>
      <c r="X2421" s="18">
        <v>91141</v>
      </c>
      <c r="Y2421" s="18">
        <v>0</v>
      </c>
      <c r="Z2421" s="18">
        <v>0</v>
      </c>
      <c r="AA2421" s="18">
        <v>0</v>
      </c>
      <c r="AB2421" s="18">
        <v>72490</v>
      </c>
      <c r="AC2421" s="23">
        <v>0.53</v>
      </c>
      <c r="AD2421" s="14" t="str">
        <f>IF(E2421=113,"Linn","Iowa ex-Linn")</f>
        <v>Iowa ex-Linn</v>
      </c>
      <c r="AE2421" s="23">
        <f>IFERROR(AB2421/W2421,"N/M")</f>
        <v>0.5301883342475773</v>
      </c>
      <c r="AF2421" s="14" t="str">
        <f>B2421&amp;"|"&amp;TEXT(E2421,"000")&amp;"|"&amp;TEXT(M2421,"0.0000")</f>
        <v>2018|153|0.7500</v>
      </c>
      <c r="AG2421" s="22" t="str">
        <f>IF(AND(B2421&gt;=2015,B2421&lt;=2024,C2421=19,G2421=41,I2421=2,K2421="A",L2421="RBUP",M2421&gt;=0.5,M2421&lt;=0.85),"IN","OUT")</f>
        <v>IN</v>
      </c>
    </row>
    <row r="2422" spans="1:33">
      <c r="A2422" s="14" t="s">
        <v>188</v>
      </c>
      <c r="B2422" s="16">
        <v>2018</v>
      </c>
      <c r="C2422" s="16">
        <v>19</v>
      </c>
      <c r="D2422" s="14" t="s">
        <v>80</v>
      </c>
      <c r="E2422" s="16">
        <v>153</v>
      </c>
      <c r="F2422" s="14" t="s">
        <v>162</v>
      </c>
      <c r="G2422" s="16">
        <v>41</v>
      </c>
      <c r="H2422" s="14" t="s">
        <v>186</v>
      </c>
      <c r="I2422" s="16">
        <v>2</v>
      </c>
      <c r="J2422" s="14" t="s">
        <v>83</v>
      </c>
      <c r="K2422" s="14" t="s">
        <v>84</v>
      </c>
      <c r="L2422" s="14" t="s">
        <v>85</v>
      </c>
      <c r="M2422" s="23">
        <v>0.8</v>
      </c>
      <c r="N2422" s="16">
        <v>232</v>
      </c>
      <c r="O2422" s="16">
        <v>190</v>
      </c>
      <c r="P2422" s="16">
        <v>30</v>
      </c>
      <c r="Q2422" s="16">
        <v>317</v>
      </c>
      <c r="R2422" s="16">
        <v>40</v>
      </c>
      <c r="S2422" s="14" t="s">
        <v>86</v>
      </c>
      <c r="T2422" s="16">
        <v>26460</v>
      </c>
      <c r="U2422" s="16">
        <v>0</v>
      </c>
      <c r="V2422" s="18">
        <v>15306957</v>
      </c>
      <c r="W2422" s="18">
        <v>734877</v>
      </c>
      <c r="X2422" s="18">
        <v>424215</v>
      </c>
      <c r="Y2422" s="18">
        <v>3958</v>
      </c>
      <c r="Z2422" s="18">
        <v>0</v>
      </c>
      <c r="AA2422" s="18">
        <v>0</v>
      </c>
      <c r="AB2422" s="18">
        <v>493964</v>
      </c>
      <c r="AC2422" s="23">
        <v>0.67</v>
      </c>
      <c r="AD2422" s="14" t="str">
        <f>IF(E2422=113,"Linn","Iowa ex-Linn")</f>
        <v>Iowa ex-Linn</v>
      </c>
      <c r="AE2422" s="23">
        <f>IFERROR(AB2422/W2422,"N/M")</f>
        <v>0.6721723499306687</v>
      </c>
      <c r="AF2422" s="14" t="str">
        <f>B2422&amp;"|"&amp;TEXT(E2422,"000")&amp;"|"&amp;TEXT(M2422,"0.0000")</f>
        <v>2018|153|0.8000</v>
      </c>
      <c r="AG2422" s="22" t="str">
        <f>IF(AND(B2422&gt;=2015,B2422&lt;=2024,C2422=19,G2422=41,I2422=2,K2422="A",L2422="RBUP",M2422&gt;=0.5,M2422&lt;=0.85),"IN","OUT")</f>
        <v>IN</v>
      </c>
    </row>
    <row r="2423" spans="1:33">
      <c r="A2423" s="14" t="s">
        <v>188</v>
      </c>
      <c r="B2423" s="16">
        <v>2018</v>
      </c>
      <c r="C2423" s="16">
        <v>19</v>
      </c>
      <c r="D2423" s="14" t="s">
        <v>80</v>
      </c>
      <c r="E2423" s="16">
        <v>153</v>
      </c>
      <c r="F2423" s="14" t="s">
        <v>162</v>
      </c>
      <c r="G2423" s="16">
        <v>41</v>
      </c>
      <c r="H2423" s="14" t="s">
        <v>186</v>
      </c>
      <c r="I2423" s="16">
        <v>2</v>
      </c>
      <c r="J2423" s="14" t="s">
        <v>83</v>
      </c>
      <c r="K2423" s="14" t="s">
        <v>84</v>
      </c>
      <c r="L2423" s="14" t="s">
        <v>85</v>
      </c>
      <c r="M2423" s="23">
        <v>0.85</v>
      </c>
      <c r="N2423" s="16">
        <v>191</v>
      </c>
      <c r="O2423" s="16">
        <v>144</v>
      </c>
      <c r="P2423" s="16">
        <v>43</v>
      </c>
      <c r="Q2423" s="16">
        <v>324</v>
      </c>
      <c r="R2423" s="16">
        <v>74</v>
      </c>
      <c r="S2423" s="14" t="s">
        <v>86</v>
      </c>
      <c r="T2423" s="16">
        <v>29673</v>
      </c>
      <c r="U2423" s="16">
        <v>0</v>
      </c>
      <c r="V2423" s="18">
        <v>18565267</v>
      </c>
      <c r="W2423" s="18">
        <v>947854</v>
      </c>
      <c r="X2423" s="18">
        <v>434700</v>
      </c>
      <c r="Y2423" s="18">
        <v>569</v>
      </c>
      <c r="Z2423" s="18">
        <v>0</v>
      </c>
      <c r="AA2423" s="18">
        <v>0</v>
      </c>
      <c r="AB2423" s="18">
        <v>541809</v>
      </c>
      <c r="AC2423" s="23">
        <v>0.57</v>
      </c>
      <c r="AD2423" s="14" t="str">
        <f>IF(E2423=113,"Linn","Iowa ex-Linn")</f>
        <v>Iowa ex-Linn</v>
      </c>
      <c r="AE2423" s="23">
        <f>IFERROR(AB2423/W2423,"N/M")</f>
        <v>0.5716165147797023</v>
      </c>
      <c r="AF2423" s="14" t="str">
        <f>B2423&amp;"|"&amp;TEXT(E2423,"000")&amp;"|"&amp;TEXT(M2423,"0.0000")</f>
        <v>2018|153|0.8500</v>
      </c>
      <c r="AG2423" s="22" t="str">
        <f>IF(AND(B2423&gt;=2015,B2423&lt;=2024,C2423=19,G2423=41,I2423=2,K2423="A",L2423="RBUP",M2423&gt;=0.5,M2423&lt;=0.85),"IN","OUT")</f>
        <v>IN</v>
      </c>
    </row>
    <row r="2424" spans="1:33">
      <c r="A2424" s="14" t="s">
        <v>188</v>
      </c>
      <c r="B2424" s="16">
        <v>2018</v>
      </c>
      <c r="C2424" s="16">
        <v>19</v>
      </c>
      <c r="D2424" s="14" t="s">
        <v>80</v>
      </c>
      <c r="E2424" s="16">
        <v>155</v>
      </c>
      <c r="F2424" s="14" t="s">
        <v>163</v>
      </c>
      <c r="G2424" s="16">
        <v>41</v>
      </c>
      <c r="H2424" s="14" t="s">
        <v>186</v>
      </c>
      <c r="I2424" s="16">
        <v>2</v>
      </c>
      <c r="J2424" s="14" t="s">
        <v>83</v>
      </c>
      <c r="K2424" s="14" t="s">
        <v>84</v>
      </c>
      <c r="L2424" s="14" t="s">
        <v>85</v>
      </c>
      <c r="M2424" s="23">
        <v>0.5</v>
      </c>
      <c r="N2424" s="16">
        <v>2</v>
      </c>
      <c r="O2424" s="16">
        <v>2</v>
      </c>
      <c r="P2424" s="16">
        <v>0</v>
      </c>
      <c r="Q2424" s="16">
        <v>2</v>
      </c>
      <c r="R2424" s="16">
        <v>0</v>
      </c>
      <c r="S2424" s="14" t="s">
        <v>86</v>
      </c>
      <c r="T2424" s="16">
        <v>294</v>
      </c>
      <c r="U2424" s="16">
        <v>0</v>
      </c>
      <c r="V2424" s="18">
        <v>94734</v>
      </c>
      <c r="W2424" s="18">
        <v>922</v>
      </c>
      <c r="X2424" s="18">
        <v>704</v>
      </c>
      <c r="Y2424" s="18">
        <v>0</v>
      </c>
      <c r="Z2424" s="18">
        <v>0</v>
      </c>
      <c r="AA2424" s="18">
        <v>0</v>
      </c>
      <c r="AB2424" s="18">
        <v>0</v>
      </c>
      <c r="AC2424" s="23">
        <v>0</v>
      </c>
      <c r="AD2424" s="14" t="str">
        <f>IF(E2424=113,"Linn","Iowa ex-Linn")</f>
        <v>Iowa ex-Linn</v>
      </c>
      <c r="AE2424" s="23">
        <f>IFERROR(AB2424/W2424,"N/M")</f>
        <v>0.0</v>
      </c>
      <c r="AF2424" s="14" t="str">
        <f>B2424&amp;"|"&amp;TEXT(E2424,"000")&amp;"|"&amp;TEXT(M2424,"0.0000")</f>
        <v>2018|155|0.5000</v>
      </c>
      <c r="AG2424" s="22" t="str">
        <f>IF(AND(B2424&gt;=2015,B2424&lt;=2024,C2424=19,G2424=41,I2424=2,K2424="A",L2424="RBUP",M2424&gt;=0.5,M2424&lt;=0.85),"IN","OUT")</f>
        <v>IN</v>
      </c>
    </row>
    <row r="2425" spans="1:33">
      <c r="A2425" s="14" t="s">
        <v>188</v>
      </c>
      <c r="B2425" s="16">
        <v>2018</v>
      </c>
      <c r="C2425" s="16">
        <v>19</v>
      </c>
      <c r="D2425" s="14" t="s">
        <v>80</v>
      </c>
      <c r="E2425" s="16">
        <v>155</v>
      </c>
      <c r="F2425" s="14" t="s">
        <v>163</v>
      </c>
      <c r="G2425" s="16">
        <v>41</v>
      </c>
      <c r="H2425" s="14" t="s">
        <v>186</v>
      </c>
      <c r="I2425" s="16">
        <v>2</v>
      </c>
      <c r="J2425" s="14" t="s">
        <v>83</v>
      </c>
      <c r="K2425" s="14" t="s">
        <v>84</v>
      </c>
      <c r="L2425" s="14" t="s">
        <v>85</v>
      </c>
      <c r="M2425" s="23">
        <v>0.6</v>
      </c>
      <c r="N2425" s="16">
        <v>0</v>
      </c>
      <c r="O2425" s="16">
        <v>0</v>
      </c>
      <c r="P2425" s="16">
        <v>0</v>
      </c>
      <c r="Q2425" s="16">
        <v>0</v>
      </c>
      <c r="R2425" s="16">
        <v>0</v>
      </c>
      <c r="S2425" s="14" t="s">
        <v>86</v>
      </c>
      <c r="T2425" s="16">
        <v>0</v>
      </c>
      <c r="U2425" s="16">
        <v>0</v>
      </c>
      <c r="V2425" s="18">
        <v>0</v>
      </c>
      <c r="W2425" s="18">
        <v>0</v>
      </c>
      <c r="X2425" s="18">
        <v>0</v>
      </c>
      <c r="Y2425" s="18">
        <v>0</v>
      </c>
      <c r="Z2425" s="18">
        <v>0</v>
      </c>
      <c r="AA2425" s="18">
        <v>0</v>
      </c>
      <c r="AB2425" s="18">
        <v>0</v>
      </c>
      <c r="AC2425" s="23">
        <v>0</v>
      </c>
      <c r="AD2425" s="14" t="str">
        <f>IF(E2425=113,"Linn","Iowa ex-Linn")</f>
        <v>Iowa ex-Linn</v>
      </c>
      <c r="AE2425" s="23" t="str">
        <f>IFERROR(AB2425/W2425,"N/M")</f>
        <v>N/M</v>
      </c>
      <c r="AF2425" s="14" t="str">
        <f>B2425&amp;"|"&amp;TEXT(E2425,"000")&amp;"|"&amp;TEXT(M2425,"0.0000")</f>
        <v>2018|155|0.6000</v>
      </c>
      <c r="AG2425" s="22" t="str">
        <f>IF(AND(B2425&gt;=2015,B2425&lt;=2024,C2425=19,G2425=41,I2425=2,K2425="A",L2425="RBUP",M2425&gt;=0.5,M2425&lt;=0.85),"IN","OUT")</f>
        <v>IN</v>
      </c>
    </row>
    <row r="2426" spans="1:33">
      <c r="A2426" s="14" t="s">
        <v>188</v>
      </c>
      <c r="B2426" s="16">
        <v>2018</v>
      </c>
      <c r="C2426" s="16">
        <v>19</v>
      </c>
      <c r="D2426" s="14" t="s">
        <v>80</v>
      </c>
      <c r="E2426" s="16">
        <v>155</v>
      </c>
      <c r="F2426" s="14" t="s">
        <v>163</v>
      </c>
      <c r="G2426" s="16">
        <v>41</v>
      </c>
      <c r="H2426" s="14" t="s">
        <v>186</v>
      </c>
      <c r="I2426" s="16">
        <v>2</v>
      </c>
      <c r="J2426" s="14" t="s">
        <v>83</v>
      </c>
      <c r="K2426" s="14" t="s">
        <v>84</v>
      </c>
      <c r="L2426" s="14" t="s">
        <v>85</v>
      </c>
      <c r="M2426" s="23">
        <v>0.65</v>
      </c>
      <c r="N2426" s="16">
        <v>12</v>
      </c>
      <c r="O2426" s="16">
        <v>11</v>
      </c>
      <c r="P2426" s="16">
        <v>1</v>
      </c>
      <c r="Q2426" s="16">
        <v>13</v>
      </c>
      <c r="R2426" s="16">
        <v>1</v>
      </c>
      <c r="S2426" s="14" t="s">
        <v>86</v>
      </c>
      <c r="T2426" s="16">
        <v>668</v>
      </c>
      <c r="U2426" s="16">
        <v>0</v>
      </c>
      <c r="V2426" s="18">
        <v>309216</v>
      </c>
      <c r="W2426" s="18">
        <v>6249</v>
      </c>
      <c r="X2426" s="18">
        <v>3255</v>
      </c>
      <c r="Y2426" s="18">
        <v>0</v>
      </c>
      <c r="Z2426" s="18">
        <v>0</v>
      </c>
      <c r="AA2426" s="18">
        <v>0</v>
      </c>
      <c r="AB2426" s="18">
        <v>2648</v>
      </c>
      <c r="AC2426" s="23">
        <v>0.42</v>
      </c>
      <c r="AD2426" s="14" t="str">
        <f>IF(E2426=113,"Linn","Iowa ex-Linn")</f>
        <v>Iowa ex-Linn</v>
      </c>
      <c r="AE2426" s="23">
        <f>IFERROR(AB2426/W2426,"N/M")</f>
        <v>0.4237477996479437</v>
      </c>
      <c r="AF2426" s="14" t="str">
        <f>B2426&amp;"|"&amp;TEXT(E2426,"000")&amp;"|"&amp;TEXT(M2426,"0.0000")</f>
        <v>2018|155|0.6500</v>
      </c>
      <c r="AG2426" s="22" t="str">
        <f>IF(AND(B2426&gt;=2015,B2426&lt;=2024,C2426=19,G2426=41,I2426=2,K2426="A",L2426="RBUP",M2426&gt;=0.5,M2426&lt;=0.85),"IN","OUT")</f>
        <v>IN</v>
      </c>
    </row>
    <row r="2427" spans="1:33">
      <c r="A2427" s="14" t="s">
        <v>188</v>
      </c>
      <c r="B2427" s="16">
        <v>2018</v>
      </c>
      <c r="C2427" s="16">
        <v>19</v>
      </c>
      <c r="D2427" s="14" t="s">
        <v>80</v>
      </c>
      <c r="E2427" s="16">
        <v>155</v>
      </c>
      <c r="F2427" s="14" t="s">
        <v>163</v>
      </c>
      <c r="G2427" s="16">
        <v>41</v>
      </c>
      <c r="H2427" s="14" t="s">
        <v>186</v>
      </c>
      <c r="I2427" s="16">
        <v>2</v>
      </c>
      <c r="J2427" s="14" t="s">
        <v>83</v>
      </c>
      <c r="K2427" s="14" t="s">
        <v>84</v>
      </c>
      <c r="L2427" s="14" t="s">
        <v>85</v>
      </c>
      <c r="M2427" s="23">
        <v>0.7</v>
      </c>
      <c r="N2427" s="16">
        <v>37</v>
      </c>
      <c r="O2427" s="16">
        <v>30</v>
      </c>
      <c r="P2427" s="16">
        <v>3</v>
      </c>
      <c r="Q2427" s="16">
        <v>42</v>
      </c>
      <c r="R2427" s="16">
        <v>5</v>
      </c>
      <c r="S2427" s="14" t="s">
        <v>86</v>
      </c>
      <c r="T2427" s="16">
        <v>4848</v>
      </c>
      <c r="U2427" s="16">
        <v>0</v>
      </c>
      <c r="V2427" s="18">
        <v>2480371</v>
      </c>
      <c r="W2427" s="18">
        <v>73772</v>
      </c>
      <c r="X2427" s="18">
        <v>51167</v>
      </c>
      <c r="Y2427" s="18">
        <v>0</v>
      </c>
      <c r="Z2427" s="18">
        <v>0</v>
      </c>
      <c r="AA2427" s="18">
        <v>0</v>
      </c>
      <c r="AB2427" s="18">
        <v>36762</v>
      </c>
      <c r="AC2427" s="23">
        <v>0.5</v>
      </c>
      <c r="AD2427" s="14" t="str">
        <f>IF(E2427=113,"Linn","Iowa ex-Linn")</f>
        <v>Iowa ex-Linn</v>
      </c>
      <c r="AE2427" s="23">
        <f>IFERROR(AB2427/W2427,"N/M")</f>
        <v>0.4983191454752481</v>
      </c>
      <c r="AF2427" s="14" t="str">
        <f>B2427&amp;"|"&amp;TEXT(E2427,"000")&amp;"|"&amp;TEXT(M2427,"0.0000")</f>
        <v>2018|155|0.7000</v>
      </c>
      <c r="AG2427" s="22" t="str">
        <f>IF(AND(B2427&gt;=2015,B2427&lt;=2024,C2427=19,G2427=41,I2427=2,K2427="A",L2427="RBUP",M2427&gt;=0.5,M2427&lt;=0.85),"IN","OUT")</f>
        <v>IN</v>
      </c>
    </row>
    <row r="2428" spans="1:33">
      <c r="A2428" s="14" t="s">
        <v>188</v>
      </c>
      <c r="B2428" s="16">
        <v>2018</v>
      </c>
      <c r="C2428" s="16">
        <v>19</v>
      </c>
      <c r="D2428" s="14" t="s">
        <v>80</v>
      </c>
      <c r="E2428" s="16">
        <v>155</v>
      </c>
      <c r="F2428" s="14" t="s">
        <v>163</v>
      </c>
      <c r="G2428" s="16">
        <v>41</v>
      </c>
      <c r="H2428" s="14" t="s">
        <v>186</v>
      </c>
      <c r="I2428" s="16">
        <v>2</v>
      </c>
      <c r="J2428" s="14" t="s">
        <v>83</v>
      </c>
      <c r="K2428" s="14" t="s">
        <v>84</v>
      </c>
      <c r="L2428" s="14" t="s">
        <v>85</v>
      </c>
      <c r="M2428" s="23">
        <v>0.75</v>
      </c>
      <c r="N2428" s="16">
        <v>187</v>
      </c>
      <c r="O2428" s="16">
        <v>152</v>
      </c>
      <c r="P2428" s="16">
        <v>28</v>
      </c>
      <c r="Q2428" s="16">
        <v>288</v>
      </c>
      <c r="R2428" s="16">
        <v>39</v>
      </c>
      <c r="S2428" s="14" t="s">
        <v>86</v>
      </c>
      <c r="T2428" s="16">
        <v>21770</v>
      </c>
      <c r="U2428" s="16">
        <v>0</v>
      </c>
      <c r="V2428" s="18">
        <v>12018279</v>
      </c>
      <c r="W2428" s="18">
        <v>501761</v>
      </c>
      <c r="X2428" s="18">
        <v>306360</v>
      </c>
      <c r="Y2428" s="18">
        <v>395</v>
      </c>
      <c r="Z2428" s="18">
        <v>0</v>
      </c>
      <c r="AA2428" s="18">
        <v>0</v>
      </c>
      <c r="AB2428" s="18">
        <v>341183</v>
      </c>
      <c r="AC2428" s="23">
        <v>0.68</v>
      </c>
      <c r="AD2428" s="14" t="str">
        <f>IF(E2428=113,"Linn","Iowa ex-Linn")</f>
        <v>Iowa ex-Linn</v>
      </c>
      <c r="AE2428" s="23">
        <f>IFERROR(AB2428/W2428,"N/M")</f>
        <v>0.679971141639147</v>
      </c>
      <c r="AF2428" s="14" t="str">
        <f>B2428&amp;"|"&amp;TEXT(E2428,"000")&amp;"|"&amp;TEXT(M2428,"0.0000")</f>
        <v>2018|155|0.7500</v>
      </c>
      <c r="AG2428" s="22" t="str">
        <f>IF(AND(B2428&gt;=2015,B2428&lt;=2024,C2428=19,G2428=41,I2428=2,K2428="A",L2428="RBUP",M2428&gt;=0.5,M2428&lt;=0.85),"IN","OUT")</f>
        <v>IN</v>
      </c>
    </row>
    <row r="2429" spans="1:33">
      <c r="A2429" s="14" t="s">
        <v>188</v>
      </c>
      <c r="B2429" s="16">
        <v>2018</v>
      </c>
      <c r="C2429" s="16">
        <v>19</v>
      </c>
      <c r="D2429" s="14" t="s">
        <v>80</v>
      </c>
      <c r="E2429" s="16">
        <v>155</v>
      </c>
      <c r="F2429" s="14" t="s">
        <v>163</v>
      </c>
      <c r="G2429" s="16">
        <v>41</v>
      </c>
      <c r="H2429" s="14" t="s">
        <v>186</v>
      </c>
      <c r="I2429" s="16">
        <v>2</v>
      </c>
      <c r="J2429" s="14" t="s">
        <v>83</v>
      </c>
      <c r="K2429" s="14" t="s">
        <v>84</v>
      </c>
      <c r="L2429" s="14" t="s">
        <v>85</v>
      </c>
      <c r="M2429" s="23">
        <v>0.8</v>
      </c>
      <c r="N2429" s="16">
        <v>422</v>
      </c>
      <c r="O2429" s="16">
        <v>366</v>
      </c>
      <c r="P2429" s="16">
        <v>76</v>
      </c>
      <c r="Q2429" s="16">
        <v>682</v>
      </c>
      <c r="R2429" s="16">
        <v>89</v>
      </c>
      <c r="S2429" s="14" t="s">
        <v>86</v>
      </c>
      <c r="T2429" s="16">
        <v>77473</v>
      </c>
      <c r="U2429" s="16">
        <v>0</v>
      </c>
      <c r="V2429" s="18">
        <v>46471085</v>
      </c>
      <c r="W2429" s="18">
        <v>2399831</v>
      </c>
      <c r="X2429" s="18">
        <v>1366876</v>
      </c>
      <c r="Y2429" s="18">
        <v>2336</v>
      </c>
      <c r="Z2429" s="18">
        <v>0</v>
      </c>
      <c r="AA2429" s="18">
        <v>0</v>
      </c>
      <c r="AB2429" s="18">
        <v>1109441</v>
      </c>
      <c r="AC2429" s="23">
        <v>0.46</v>
      </c>
      <c r="AD2429" s="14" t="str">
        <f>IF(E2429=113,"Linn","Iowa ex-Linn")</f>
        <v>Iowa ex-Linn</v>
      </c>
      <c r="AE2429" s="23">
        <f>IFERROR(AB2429/W2429,"N/M")</f>
        <v>0.4622996369327673</v>
      </c>
      <c r="AF2429" s="14" t="str">
        <f>B2429&amp;"|"&amp;TEXT(E2429,"000")&amp;"|"&amp;TEXT(M2429,"0.0000")</f>
        <v>2018|155|0.8000</v>
      </c>
      <c r="AG2429" s="22" t="str">
        <f>IF(AND(B2429&gt;=2015,B2429&lt;=2024,C2429=19,G2429=41,I2429=2,K2429="A",L2429="RBUP",M2429&gt;=0.5,M2429&lt;=0.85),"IN","OUT")</f>
        <v>IN</v>
      </c>
    </row>
    <row r="2430" spans="1:33">
      <c r="A2430" s="14" t="s">
        <v>188</v>
      </c>
      <c r="B2430" s="16">
        <v>2018</v>
      </c>
      <c r="C2430" s="16">
        <v>19</v>
      </c>
      <c r="D2430" s="14" t="s">
        <v>80</v>
      </c>
      <c r="E2430" s="16">
        <v>155</v>
      </c>
      <c r="F2430" s="14" t="s">
        <v>163</v>
      </c>
      <c r="G2430" s="16">
        <v>41</v>
      </c>
      <c r="H2430" s="14" t="s">
        <v>186</v>
      </c>
      <c r="I2430" s="16">
        <v>2</v>
      </c>
      <c r="J2430" s="14" t="s">
        <v>83</v>
      </c>
      <c r="K2430" s="14" t="s">
        <v>84</v>
      </c>
      <c r="L2430" s="14" t="s">
        <v>85</v>
      </c>
      <c r="M2430" s="23">
        <v>0.85</v>
      </c>
      <c r="N2430" s="16">
        <v>519</v>
      </c>
      <c r="O2430" s="16">
        <v>442</v>
      </c>
      <c r="P2430" s="16">
        <v>124</v>
      </c>
      <c r="Q2430" s="16">
        <v>888</v>
      </c>
      <c r="R2430" s="16">
        <v>173</v>
      </c>
      <c r="S2430" s="14" t="s">
        <v>86</v>
      </c>
      <c r="T2430" s="16">
        <v>115947</v>
      </c>
      <c r="U2430" s="16">
        <v>0</v>
      </c>
      <c r="V2430" s="18">
        <v>74786145</v>
      </c>
      <c r="W2430" s="18">
        <v>4619716</v>
      </c>
      <c r="X2430" s="18">
        <v>2123617</v>
      </c>
      <c r="Y2430" s="18">
        <v>228</v>
      </c>
      <c r="Z2430" s="18">
        <v>0</v>
      </c>
      <c r="AA2430" s="18">
        <v>0</v>
      </c>
      <c r="AB2430" s="18">
        <v>2542822</v>
      </c>
      <c r="AC2430" s="23">
        <v>0.55</v>
      </c>
      <c r="AD2430" s="14" t="str">
        <f>IF(E2430=113,"Linn","Iowa ex-Linn")</f>
        <v>Iowa ex-Linn</v>
      </c>
      <c r="AE2430" s="23">
        <f>IFERROR(AB2430/W2430,"N/M")</f>
        <v>0.5504282081409333</v>
      </c>
      <c r="AF2430" s="14" t="str">
        <f>B2430&amp;"|"&amp;TEXT(E2430,"000")&amp;"|"&amp;TEXT(M2430,"0.0000")</f>
        <v>2018|155|0.8500</v>
      </c>
      <c r="AG2430" s="22" t="str">
        <f>IF(AND(B2430&gt;=2015,B2430&lt;=2024,C2430=19,G2430=41,I2430=2,K2430="A",L2430="RBUP",M2430&gt;=0.5,M2430&lt;=0.85),"IN","OUT")</f>
        <v>IN</v>
      </c>
    </row>
    <row r="2431" spans="1:33">
      <c r="A2431" s="14" t="s">
        <v>188</v>
      </c>
      <c r="B2431" s="16">
        <v>2018</v>
      </c>
      <c r="C2431" s="16">
        <v>19</v>
      </c>
      <c r="D2431" s="14" t="s">
        <v>80</v>
      </c>
      <c r="E2431" s="16">
        <v>157</v>
      </c>
      <c r="F2431" s="14" t="s">
        <v>164</v>
      </c>
      <c r="G2431" s="16">
        <v>41</v>
      </c>
      <c r="H2431" s="14" t="s">
        <v>186</v>
      </c>
      <c r="I2431" s="16">
        <v>2</v>
      </c>
      <c r="J2431" s="14" t="s">
        <v>83</v>
      </c>
      <c r="K2431" s="14" t="s">
        <v>84</v>
      </c>
      <c r="L2431" s="14" t="s">
        <v>85</v>
      </c>
      <c r="M2431" s="23">
        <v>0.5</v>
      </c>
      <c r="N2431" s="16">
        <v>1</v>
      </c>
      <c r="O2431" s="16">
        <v>1</v>
      </c>
      <c r="P2431" s="16">
        <v>0</v>
      </c>
      <c r="Q2431" s="16">
        <v>2</v>
      </c>
      <c r="R2431" s="16">
        <v>0</v>
      </c>
      <c r="S2431" s="14" t="s">
        <v>86</v>
      </c>
      <c r="T2431" s="16">
        <v>87</v>
      </c>
      <c r="U2431" s="16">
        <v>0</v>
      </c>
      <c r="V2431" s="18">
        <v>30381</v>
      </c>
      <c r="W2431" s="18">
        <v>116</v>
      </c>
      <c r="X2431" s="18">
        <v>78</v>
      </c>
      <c r="Y2431" s="18">
        <v>29</v>
      </c>
      <c r="Z2431" s="18">
        <v>0</v>
      </c>
      <c r="AA2431" s="18">
        <v>0</v>
      </c>
      <c r="AB2431" s="18">
        <v>0</v>
      </c>
      <c r="AC2431" s="23">
        <v>0</v>
      </c>
      <c r="AD2431" s="14" t="str">
        <f>IF(E2431=113,"Linn","Iowa ex-Linn")</f>
        <v>Iowa ex-Linn</v>
      </c>
      <c r="AE2431" s="23">
        <f>IFERROR(AB2431/W2431,"N/M")</f>
        <v>0.0</v>
      </c>
      <c r="AF2431" s="14" t="str">
        <f>B2431&amp;"|"&amp;TEXT(E2431,"000")&amp;"|"&amp;TEXT(M2431,"0.0000")</f>
        <v>2018|157|0.5000</v>
      </c>
      <c r="AG2431" s="22" t="str">
        <f>IF(AND(B2431&gt;=2015,B2431&lt;=2024,C2431=19,G2431=41,I2431=2,K2431="A",L2431="RBUP",M2431&gt;=0.5,M2431&lt;=0.85),"IN","OUT")</f>
        <v>IN</v>
      </c>
    </row>
    <row r="2432" spans="1:33">
      <c r="A2432" s="14" t="s">
        <v>188</v>
      </c>
      <c r="B2432" s="16">
        <v>2018</v>
      </c>
      <c r="C2432" s="16">
        <v>19</v>
      </c>
      <c r="D2432" s="14" t="s">
        <v>80</v>
      </c>
      <c r="E2432" s="16">
        <v>157</v>
      </c>
      <c r="F2432" s="14" t="s">
        <v>164</v>
      </c>
      <c r="G2432" s="16">
        <v>41</v>
      </c>
      <c r="H2432" s="14" t="s">
        <v>186</v>
      </c>
      <c r="I2432" s="16">
        <v>2</v>
      </c>
      <c r="J2432" s="14" t="s">
        <v>83</v>
      </c>
      <c r="K2432" s="14" t="s">
        <v>84</v>
      </c>
      <c r="L2432" s="14" t="s">
        <v>85</v>
      </c>
      <c r="M2432" s="23">
        <v>0.6</v>
      </c>
      <c r="N2432" s="16">
        <v>1</v>
      </c>
      <c r="O2432" s="16">
        <v>1</v>
      </c>
      <c r="P2432" s="16">
        <v>0</v>
      </c>
      <c r="Q2432" s="16">
        <v>1</v>
      </c>
      <c r="R2432" s="16">
        <v>0</v>
      </c>
      <c r="S2432" s="14" t="s">
        <v>86</v>
      </c>
      <c r="T2432" s="16">
        <v>40</v>
      </c>
      <c r="U2432" s="16">
        <v>0</v>
      </c>
      <c r="V2432" s="18">
        <v>17081</v>
      </c>
      <c r="W2432" s="18">
        <v>152</v>
      </c>
      <c r="X2432" s="18">
        <v>0</v>
      </c>
      <c r="Y2432" s="18">
        <v>0</v>
      </c>
      <c r="Z2432" s="18">
        <v>0</v>
      </c>
      <c r="AA2432" s="18">
        <v>0</v>
      </c>
      <c r="AB2432" s="18">
        <v>0</v>
      </c>
      <c r="AC2432" s="23">
        <v>0</v>
      </c>
      <c r="AD2432" s="14" t="str">
        <f>IF(E2432=113,"Linn","Iowa ex-Linn")</f>
        <v>Iowa ex-Linn</v>
      </c>
      <c r="AE2432" s="23">
        <f>IFERROR(AB2432/W2432,"N/M")</f>
        <v>0.0</v>
      </c>
      <c r="AF2432" s="14" t="str">
        <f>B2432&amp;"|"&amp;TEXT(E2432,"000")&amp;"|"&amp;TEXT(M2432,"0.0000")</f>
        <v>2018|157|0.6000</v>
      </c>
      <c r="AG2432" s="22" t="str">
        <f>IF(AND(B2432&gt;=2015,B2432&lt;=2024,C2432=19,G2432=41,I2432=2,K2432="A",L2432="RBUP",M2432&gt;=0.5,M2432&lt;=0.85),"IN","OUT")</f>
        <v>IN</v>
      </c>
    </row>
    <row r="2433" spans="1:33">
      <c r="A2433" s="14" t="s">
        <v>188</v>
      </c>
      <c r="B2433" s="16">
        <v>2018</v>
      </c>
      <c r="C2433" s="16">
        <v>19</v>
      </c>
      <c r="D2433" s="14" t="s">
        <v>80</v>
      </c>
      <c r="E2433" s="16">
        <v>157</v>
      </c>
      <c r="F2433" s="14" t="s">
        <v>164</v>
      </c>
      <c r="G2433" s="16">
        <v>41</v>
      </c>
      <c r="H2433" s="14" t="s">
        <v>186</v>
      </c>
      <c r="I2433" s="16">
        <v>2</v>
      </c>
      <c r="J2433" s="14" t="s">
        <v>83</v>
      </c>
      <c r="K2433" s="14" t="s">
        <v>84</v>
      </c>
      <c r="L2433" s="14" t="s">
        <v>85</v>
      </c>
      <c r="M2433" s="23">
        <v>0.65</v>
      </c>
      <c r="N2433" s="16">
        <v>6</v>
      </c>
      <c r="O2433" s="16">
        <v>4</v>
      </c>
      <c r="P2433" s="16">
        <v>0</v>
      </c>
      <c r="Q2433" s="16">
        <v>5</v>
      </c>
      <c r="R2433" s="16">
        <v>0</v>
      </c>
      <c r="S2433" s="14" t="s">
        <v>86</v>
      </c>
      <c r="T2433" s="16">
        <v>653</v>
      </c>
      <c r="U2433" s="16">
        <v>0</v>
      </c>
      <c r="V2433" s="18">
        <v>312496</v>
      </c>
      <c r="W2433" s="18">
        <v>5410</v>
      </c>
      <c r="X2433" s="18">
        <v>3639</v>
      </c>
      <c r="Y2433" s="18">
        <v>0</v>
      </c>
      <c r="Z2433" s="18">
        <v>0</v>
      </c>
      <c r="AA2433" s="18">
        <v>0</v>
      </c>
      <c r="AB2433" s="18">
        <v>0</v>
      </c>
      <c r="AC2433" s="23">
        <v>0</v>
      </c>
      <c r="AD2433" s="14" t="str">
        <f>IF(E2433=113,"Linn","Iowa ex-Linn")</f>
        <v>Iowa ex-Linn</v>
      </c>
      <c r="AE2433" s="23">
        <f>IFERROR(AB2433/W2433,"N/M")</f>
        <v>0.0</v>
      </c>
      <c r="AF2433" s="14" t="str">
        <f>B2433&amp;"|"&amp;TEXT(E2433,"000")&amp;"|"&amp;TEXT(M2433,"0.0000")</f>
        <v>2018|157|0.6500</v>
      </c>
      <c r="AG2433" s="22" t="str">
        <f>IF(AND(B2433&gt;=2015,B2433&lt;=2024,C2433=19,G2433=41,I2433=2,K2433="A",L2433="RBUP",M2433&gt;=0.5,M2433&lt;=0.85),"IN","OUT")</f>
        <v>IN</v>
      </c>
    </row>
    <row r="2434" spans="1:33">
      <c r="A2434" s="14" t="s">
        <v>188</v>
      </c>
      <c r="B2434" s="16">
        <v>2018</v>
      </c>
      <c r="C2434" s="16">
        <v>19</v>
      </c>
      <c r="D2434" s="14" t="s">
        <v>80</v>
      </c>
      <c r="E2434" s="16">
        <v>157</v>
      </c>
      <c r="F2434" s="14" t="s">
        <v>164</v>
      </c>
      <c r="G2434" s="16">
        <v>41</v>
      </c>
      <c r="H2434" s="14" t="s">
        <v>186</v>
      </c>
      <c r="I2434" s="16">
        <v>2</v>
      </c>
      <c r="J2434" s="14" t="s">
        <v>83</v>
      </c>
      <c r="K2434" s="14" t="s">
        <v>84</v>
      </c>
      <c r="L2434" s="14" t="s">
        <v>85</v>
      </c>
      <c r="M2434" s="23">
        <v>0.7</v>
      </c>
      <c r="N2434" s="16">
        <v>26</v>
      </c>
      <c r="O2434" s="16">
        <v>23</v>
      </c>
      <c r="P2434" s="16">
        <v>1</v>
      </c>
      <c r="Q2434" s="16">
        <v>40</v>
      </c>
      <c r="R2434" s="16">
        <v>1</v>
      </c>
      <c r="S2434" s="14" t="s">
        <v>86</v>
      </c>
      <c r="T2434" s="16">
        <v>1799</v>
      </c>
      <c r="U2434" s="16">
        <v>0</v>
      </c>
      <c r="V2434" s="18">
        <v>872425</v>
      </c>
      <c r="W2434" s="18">
        <v>18540</v>
      </c>
      <c r="X2434" s="18">
        <v>11093</v>
      </c>
      <c r="Y2434" s="18">
        <v>0</v>
      </c>
      <c r="Z2434" s="18">
        <v>0</v>
      </c>
      <c r="AA2434" s="18">
        <v>0</v>
      </c>
      <c r="AB2434" s="18">
        <v>8801</v>
      </c>
      <c r="AC2434" s="23">
        <v>0.47</v>
      </c>
      <c r="AD2434" s="14" t="str">
        <f>IF(E2434=113,"Linn","Iowa ex-Linn")</f>
        <v>Iowa ex-Linn</v>
      </c>
      <c r="AE2434" s="23">
        <f>IFERROR(AB2434/W2434,"N/M")</f>
        <v>0.4747033441208198</v>
      </c>
      <c r="AF2434" s="14" t="str">
        <f>B2434&amp;"|"&amp;TEXT(E2434,"000")&amp;"|"&amp;TEXT(M2434,"0.0000")</f>
        <v>2018|157|0.7000</v>
      </c>
      <c r="AG2434" s="22" t="str">
        <f>IF(AND(B2434&gt;=2015,B2434&lt;=2024,C2434=19,G2434=41,I2434=2,K2434="A",L2434="RBUP",M2434&gt;=0.5,M2434&lt;=0.85),"IN","OUT")</f>
        <v>IN</v>
      </c>
    </row>
    <row r="2435" spans="1:33">
      <c r="A2435" s="14" t="s">
        <v>188</v>
      </c>
      <c r="B2435" s="16">
        <v>2018</v>
      </c>
      <c r="C2435" s="16">
        <v>19</v>
      </c>
      <c r="D2435" s="14" t="s">
        <v>80</v>
      </c>
      <c r="E2435" s="16">
        <v>157</v>
      </c>
      <c r="F2435" s="14" t="s">
        <v>164</v>
      </c>
      <c r="G2435" s="16">
        <v>41</v>
      </c>
      <c r="H2435" s="14" t="s">
        <v>186</v>
      </c>
      <c r="I2435" s="16">
        <v>2</v>
      </c>
      <c r="J2435" s="14" t="s">
        <v>83</v>
      </c>
      <c r="K2435" s="14" t="s">
        <v>84</v>
      </c>
      <c r="L2435" s="14" t="s">
        <v>85</v>
      </c>
      <c r="M2435" s="23">
        <v>0.75</v>
      </c>
      <c r="N2435" s="16">
        <v>71</v>
      </c>
      <c r="O2435" s="16">
        <v>58</v>
      </c>
      <c r="P2435" s="16">
        <v>0</v>
      </c>
      <c r="Q2435" s="16">
        <v>74</v>
      </c>
      <c r="R2435" s="16">
        <v>0</v>
      </c>
      <c r="S2435" s="14" t="s">
        <v>86</v>
      </c>
      <c r="T2435" s="16">
        <v>7365</v>
      </c>
      <c r="U2435" s="16">
        <v>0</v>
      </c>
      <c r="V2435" s="18">
        <v>4146445</v>
      </c>
      <c r="W2435" s="18">
        <v>103516</v>
      </c>
      <c r="X2435" s="18">
        <v>69483</v>
      </c>
      <c r="Y2435" s="18">
        <v>154</v>
      </c>
      <c r="Z2435" s="18">
        <v>0</v>
      </c>
      <c r="AA2435" s="18">
        <v>0</v>
      </c>
      <c r="AB2435" s="18">
        <v>0</v>
      </c>
      <c r="AC2435" s="23">
        <v>0</v>
      </c>
      <c r="AD2435" s="14" t="str">
        <f>IF(E2435=113,"Linn","Iowa ex-Linn")</f>
        <v>Iowa ex-Linn</v>
      </c>
      <c r="AE2435" s="23">
        <f>IFERROR(AB2435/W2435,"N/M")</f>
        <v>0.0</v>
      </c>
      <c r="AF2435" s="14" t="str">
        <f>B2435&amp;"|"&amp;TEXT(E2435,"000")&amp;"|"&amp;TEXT(M2435,"0.0000")</f>
        <v>2018|157|0.7500</v>
      </c>
      <c r="AG2435" s="22" t="str">
        <f>IF(AND(B2435&gt;=2015,B2435&lt;=2024,C2435=19,G2435=41,I2435=2,K2435="A",L2435="RBUP",M2435&gt;=0.5,M2435&lt;=0.85),"IN","OUT")</f>
        <v>IN</v>
      </c>
    </row>
    <row r="2436" spans="1:33">
      <c r="A2436" s="14" t="s">
        <v>188</v>
      </c>
      <c r="B2436" s="16">
        <v>2018</v>
      </c>
      <c r="C2436" s="16">
        <v>19</v>
      </c>
      <c r="D2436" s="14" t="s">
        <v>80</v>
      </c>
      <c r="E2436" s="16">
        <v>157</v>
      </c>
      <c r="F2436" s="14" t="s">
        <v>164</v>
      </c>
      <c r="G2436" s="16">
        <v>41</v>
      </c>
      <c r="H2436" s="14" t="s">
        <v>186</v>
      </c>
      <c r="I2436" s="16">
        <v>2</v>
      </c>
      <c r="J2436" s="14" t="s">
        <v>83</v>
      </c>
      <c r="K2436" s="14" t="s">
        <v>84</v>
      </c>
      <c r="L2436" s="14" t="s">
        <v>85</v>
      </c>
      <c r="M2436" s="23">
        <v>0.8</v>
      </c>
      <c r="N2436" s="16">
        <v>292</v>
      </c>
      <c r="O2436" s="16">
        <v>243</v>
      </c>
      <c r="P2436" s="16">
        <v>5</v>
      </c>
      <c r="Q2436" s="16">
        <v>374</v>
      </c>
      <c r="R2436" s="16">
        <v>6</v>
      </c>
      <c r="S2436" s="14" t="s">
        <v>86</v>
      </c>
      <c r="T2436" s="16">
        <v>46904</v>
      </c>
      <c r="U2436" s="16">
        <v>0</v>
      </c>
      <c r="V2436" s="18">
        <v>29250882</v>
      </c>
      <c r="W2436" s="18">
        <v>1048584</v>
      </c>
      <c r="X2436" s="18">
        <v>616513</v>
      </c>
      <c r="Y2436" s="18">
        <v>215</v>
      </c>
      <c r="Z2436" s="18">
        <v>0</v>
      </c>
      <c r="AA2436" s="18">
        <v>0</v>
      </c>
      <c r="AB2436" s="18">
        <v>210810</v>
      </c>
      <c r="AC2436" s="23">
        <v>0.2</v>
      </c>
      <c r="AD2436" s="14" t="str">
        <f>IF(E2436=113,"Linn","Iowa ex-Linn")</f>
        <v>Iowa ex-Linn</v>
      </c>
      <c r="AE2436" s="23">
        <f>IFERROR(AB2436/W2436,"N/M")</f>
        <v>0.20104254880867914</v>
      </c>
      <c r="AF2436" s="14" t="str">
        <f>B2436&amp;"|"&amp;TEXT(E2436,"000")&amp;"|"&amp;TEXT(M2436,"0.0000")</f>
        <v>2018|157|0.8000</v>
      </c>
      <c r="AG2436" s="22" t="str">
        <f>IF(AND(B2436&gt;=2015,B2436&lt;=2024,C2436=19,G2436=41,I2436=2,K2436="A",L2436="RBUP",M2436&gt;=0.5,M2436&lt;=0.85),"IN","OUT")</f>
        <v>IN</v>
      </c>
    </row>
    <row r="2437" spans="1:33">
      <c r="A2437" s="14" t="s">
        <v>188</v>
      </c>
      <c r="B2437" s="16">
        <v>2018</v>
      </c>
      <c r="C2437" s="16">
        <v>19</v>
      </c>
      <c r="D2437" s="14" t="s">
        <v>80</v>
      </c>
      <c r="E2437" s="16">
        <v>157</v>
      </c>
      <c r="F2437" s="14" t="s">
        <v>164</v>
      </c>
      <c r="G2437" s="16">
        <v>41</v>
      </c>
      <c r="H2437" s="14" t="s">
        <v>186</v>
      </c>
      <c r="I2437" s="16">
        <v>2</v>
      </c>
      <c r="J2437" s="14" t="s">
        <v>83</v>
      </c>
      <c r="K2437" s="14" t="s">
        <v>84</v>
      </c>
      <c r="L2437" s="14" t="s">
        <v>85</v>
      </c>
      <c r="M2437" s="23">
        <v>0.85</v>
      </c>
      <c r="N2437" s="16">
        <v>346</v>
      </c>
      <c r="O2437" s="16">
        <v>287</v>
      </c>
      <c r="P2437" s="16">
        <v>6</v>
      </c>
      <c r="Q2437" s="16">
        <v>630</v>
      </c>
      <c r="R2437" s="16">
        <v>7</v>
      </c>
      <c r="S2437" s="14" t="s">
        <v>86</v>
      </c>
      <c r="T2437" s="16">
        <v>74610</v>
      </c>
      <c r="U2437" s="16">
        <v>0</v>
      </c>
      <c r="V2437" s="18">
        <v>49005573</v>
      </c>
      <c r="W2437" s="18">
        <v>2220941</v>
      </c>
      <c r="X2437" s="18">
        <v>1014004</v>
      </c>
      <c r="Y2437" s="18">
        <v>6454</v>
      </c>
      <c r="Z2437" s="18">
        <v>0</v>
      </c>
      <c r="AA2437" s="18">
        <v>0</v>
      </c>
      <c r="AB2437" s="18">
        <v>73023</v>
      </c>
      <c r="AC2437" s="23">
        <v>0.03</v>
      </c>
      <c r="AD2437" s="14" t="str">
        <f>IF(E2437=113,"Linn","Iowa ex-Linn")</f>
        <v>Iowa ex-Linn</v>
      </c>
      <c r="AE2437" s="23">
        <f>IFERROR(AB2437/W2437,"N/M")</f>
        <v>0.03287930656419959</v>
      </c>
      <c r="AF2437" s="14" t="str">
        <f>B2437&amp;"|"&amp;TEXT(E2437,"000")&amp;"|"&amp;TEXT(M2437,"0.0000")</f>
        <v>2018|157|0.8500</v>
      </c>
      <c r="AG2437" s="22" t="str">
        <f>IF(AND(B2437&gt;=2015,B2437&lt;=2024,C2437=19,G2437=41,I2437=2,K2437="A",L2437="RBUP",M2437&gt;=0.5,M2437&lt;=0.85),"IN","OUT")</f>
        <v>IN</v>
      </c>
    </row>
    <row r="2438" spans="1:33">
      <c r="A2438" s="14" t="s">
        <v>188</v>
      </c>
      <c r="B2438" s="16">
        <v>2018</v>
      </c>
      <c r="C2438" s="16">
        <v>19</v>
      </c>
      <c r="D2438" s="14" t="s">
        <v>80</v>
      </c>
      <c r="E2438" s="16">
        <v>159</v>
      </c>
      <c r="F2438" s="14" t="s">
        <v>165</v>
      </c>
      <c r="G2438" s="16">
        <v>41</v>
      </c>
      <c r="H2438" s="14" t="s">
        <v>186</v>
      </c>
      <c r="I2438" s="16">
        <v>2</v>
      </c>
      <c r="J2438" s="14" t="s">
        <v>83</v>
      </c>
      <c r="K2438" s="14" t="s">
        <v>84</v>
      </c>
      <c r="L2438" s="14" t="s">
        <v>85</v>
      </c>
      <c r="M2438" s="23">
        <v>0.5</v>
      </c>
      <c r="N2438" s="16">
        <v>5</v>
      </c>
      <c r="O2438" s="16">
        <v>3</v>
      </c>
      <c r="P2438" s="16">
        <v>0</v>
      </c>
      <c r="Q2438" s="16">
        <v>4</v>
      </c>
      <c r="R2438" s="16">
        <v>0</v>
      </c>
      <c r="S2438" s="14" t="s">
        <v>86</v>
      </c>
      <c r="T2438" s="16">
        <v>178</v>
      </c>
      <c r="U2438" s="16">
        <v>0</v>
      </c>
      <c r="V2438" s="18">
        <v>56046</v>
      </c>
      <c r="W2438" s="18">
        <v>2639</v>
      </c>
      <c r="X2438" s="18">
        <v>1867</v>
      </c>
      <c r="Y2438" s="18">
        <v>0</v>
      </c>
      <c r="Z2438" s="18">
        <v>0</v>
      </c>
      <c r="AA2438" s="18">
        <v>0</v>
      </c>
      <c r="AB2438" s="18">
        <v>0</v>
      </c>
      <c r="AC2438" s="23">
        <v>0</v>
      </c>
      <c r="AD2438" s="14" t="str">
        <f>IF(E2438=113,"Linn","Iowa ex-Linn")</f>
        <v>Iowa ex-Linn</v>
      </c>
      <c r="AE2438" s="23">
        <f>IFERROR(AB2438/W2438,"N/M")</f>
        <v>0.0</v>
      </c>
      <c r="AF2438" s="14" t="str">
        <f>B2438&amp;"|"&amp;TEXT(E2438,"000")&amp;"|"&amp;TEXT(M2438,"0.0000")</f>
        <v>2018|159|0.5000</v>
      </c>
      <c r="AG2438" s="22" t="str">
        <f>IF(AND(B2438&gt;=2015,B2438&lt;=2024,C2438=19,G2438=41,I2438=2,K2438="A",L2438="RBUP",M2438&gt;=0.5,M2438&lt;=0.85),"IN","OUT")</f>
        <v>IN</v>
      </c>
    </row>
    <row r="2439" spans="1:33">
      <c r="A2439" s="14" t="s">
        <v>188</v>
      </c>
      <c r="B2439" s="16">
        <v>2018</v>
      </c>
      <c r="C2439" s="16">
        <v>19</v>
      </c>
      <c r="D2439" s="14" t="s">
        <v>80</v>
      </c>
      <c r="E2439" s="16">
        <v>159</v>
      </c>
      <c r="F2439" s="14" t="s">
        <v>165</v>
      </c>
      <c r="G2439" s="16">
        <v>41</v>
      </c>
      <c r="H2439" s="14" t="s">
        <v>186</v>
      </c>
      <c r="I2439" s="16">
        <v>2</v>
      </c>
      <c r="J2439" s="14" t="s">
        <v>83</v>
      </c>
      <c r="K2439" s="14" t="s">
        <v>84</v>
      </c>
      <c r="L2439" s="14" t="s">
        <v>85</v>
      </c>
      <c r="M2439" s="23">
        <v>0.6</v>
      </c>
      <c r="N2439" s="16">
        <v>5</v>
      </c>
      <c r="O2439" s="16">
        <v>3</v>
      </c>
      <c r="P2439" s="16">
        <v>0</v>
      </c>
      <c r="Q2439" s="16">
        <v>3</v>
      </c>
      <c r="R2439" s="16">
        <v>0</v>
      </c>
      <c r="S2439" s="14" t="s">
        <v>86</v>
      </c>
      <c r="T2439" s="16">
        <v>189</v>
      </c>
      <c r="U2439" s="16">
        <v>0</v>
      </c>
      <c r="V2439" s="18">
        <v>76636</v>
      </c>
      <c r="W2439" s="18">
        <v>5076</v>
      </c>
      <c r="X2439" s="18">
        <v>3249</v>
      </c>
      <c r="Y2439" s="18">
        <v>0</v>
      </c>
      <c r="Z2439" s="18">
        <v>0</v>
      </c>
      <c r="AA2439" s="18">
        <v>0</v>
      </c>
      <c r="AB2439" s="18">
        <v>0</v>
      </c>
      <c r="AC2439" s="23">
        <v>0</v>
      </c>
      <c r="AD2439" s="14" t="str">
        <f>IF(E2439=113,"Linn","Iowa ex-Linn")</f>
        <v>Iowa ex-Linn</v>
      </c>
      <c r="AE2439" s="23">
        <f>IFERROR(AB2439/W2439,"N/M")</f>
        <v>0.0</v>
      </c>
      <c r="AF2439" s="14" t="str">
        <f>B2439&amp;"|"&amp;TEXT(E2439,"000")&amp;"|"&amp;TEXT(M2439,"0.0000")</f>
        <v>2018|159|0.6000</v>
      </c>
      <c r="AG2439" s="22" t="str">
        <f>IF(AND(B2439&gt;=2015,B2439&lt;=2024,C2439=19,G2439=41,I2439=2,K2439="A",L2439="RBUP",M2439&gt;=0.5,M2439&lt;=0.85),"IN","OUT")</f>
        <v>IN</v>
      </c>
    </row>
    <row r="2440" spans="1:33">
      <c r="A2440" s="14" t="s">
        <v>188</v>
      </c>
      <c r="B2440" s="16">
        <v>2018</v>
      </c>
      <c r="C2440" s="16">
        <v>19</v>
      </c>
      <c r="D2440" s="14" t="s">
        <v>80</v>
      </c>
      <c r="E2440" s="16">
        <v>159</v>
      </c>
      <c r="F2440" s="14" t="s">
        <v>165</v>
      </c>
      <c r="G2440" s="16">
        <v>41</v>
      </c>
      <c r="H2440" s="14" t="s">
        <v>186</v>
      </c>
      <c r="I2440" s="16">
        <v>2</v>
      </c>
      <c r="J2440" s="14" t="s">
        <v>83</v>
      </c>
      <c r="K2440" s="14" t="s">
        <v>84</v>
      </c>
      <c r="L2440" s="14" t="s">
        <v>85</v>
      </c>
      <c r="M2440" s="23">
        <v>0.65</v>
      </c>
      <c r="N2440" s="16">
        <v>4</v>
      </c>
      <c r="O2440" s="16">
        <v>2</v>
      </c>
      <c r="P2440" s="16">
        <v>0</v>
      </c>
      <c r="Q2440" s="16">
        <v>2</v>
      </c>
      <c r="R2440" s="16">
        <v>0</v>
      </c>
      <c r="S2440" s="14" t="s">
        <v>86</v>
      </c>
      <c r="T2440" s="16">
        <v>1609</v>
      </c>
      <c r="U2440" s="16">
        <v>0</v>
      </c>
      <c r="V2440" s="18">
        <v>618459</v>
      </c>
      <c r="W2440" s="18">
        <v>48415</v>
      </c>
      <c r="X2440" s="18">
        <v>38731</v>
      </c>
      <c r="Y2440" s="18">
        <v>0</v>
      </c>
      <c r="Z2440" s="18">
        <v>0</v>
      </c>
      <c r="AA2440" s="18">
        <v>0</v>
      </c>
      <c r="AB2440" s="18">
        <v>0</v>
      </c>
      <c r="AC2440" s="23">
        <v>0</v>
      </c>
      <c r="AD2440" s="14" t="str">
        <f>IF(E2440=113,"Linn","Iowa ex-Linn")</f>
        <v>Iowa ex-Linn</v>
      </c>
      <c r="AE2440" s="23">
        <f>IFERROR(AB2440/W2440,"N/M")</f>
        <v>0.0</v>
      </c>
      <c r="AF2440" s="14" t="str">
        <f>B2440&amp;"|"&amp;TEXT(E2440,"000")&amp;"|"&amp;TEXT(M2440,"0.0000")</f>
        <v>2018|159|0.6500</v>
      </c>
      <c r="AG2440" s="22" t="str">
        <f>IF(AND(B2440&gt;=2015,B2440&lt;=2024,C2440=19,G2440=41,I2440=2,K2440="A",L2440="RBUP",M2440&gt;=0.5,M2440&lt;=0.85),"IN","OUT")</f>
        <v>IN</v>
      </c>
    </row>
    <row r="2441" spans="1:33">
      <c r="A2441" s="14" t="s">
        <v>188</v>
      </c>
      <c r="B2441" s="16">
        <v>2018</v>
      </c>
      <c r="C2441" s="16">
        <v>19</v>
      </c>
      <c r="D2441" s="14" t="s">
        <v>80</v>
      </c>
      <c r="E2441" s="16">
        <v>159</v>
      </c>
      <c r="F2441" s="14" t="s">
        <v>165</v>
      </c>
      <c r="G2441" s="16">
        <v>41</v>
      </c>
      <c r="H2441" s="14" t="s">
        <v>186</v>
      </c>
      <c r="I2441" s="16">
        <v>2</v>
      </c>
      <c r="J2441" s="14" t="s">
        <v>83</v>
      </c>
      <c r="K2441" s="14" t="s">
        <v>84</v>
      </c>
      <c r="L2441" s="14" t="s">
        <v>85</v>
      </c>
      <c r="M2441" s="23">
        <v>0.7</v>
      </c>
      <c r="N2441" s="16">
        <v>66</v>
      </c>
      <c r="O2441" s="16">
        <v>44</v>
      </c>
      <c r="P2441" s="16">
        <v>4</v>
      </c>
      <c r="Q2441" s="16">
        <v>63</v>
      </c>
      <c r="R2441" s="16">
        <v>4</v>
      </c>
      <c r="S2441" s="14" t="s">
        <v>86</v>
      </c>
      <c r="T2441" s="16">
        <v>3056</v>
      </c>
      <c r="U2441" s="16">
        <v>0</v>
      </c>
      <c r="V2441" s="18">
        <v>1212445</v>
      </c>
      <c r="W2441" s="18">
        <v>130527</v>
      </c>
      <c r="X2441" s="18">
        <v>82400</v>
      </c>
      <c r="Y2441" s="18">
        <v>0</v>
      </c>
      <c r="Z2441" s="18">
        <v>0</v>
      </c>
      <c r="AA2441" s="18">
        <v>0</v>
      </c>
      <c r="AB2441" s="18">
        <v>10084</v>
      </c>
      <c r="AC2441" s="23">
        <v>0.08</v>
      </c>
      <c r="AD2441" s="14" t="str">
        <f>IF(E2441=113,"Linn","Iowa ex-Linn")</f>
        <v>Iowa ex-Linn</v>
      </c>
      <c r="AE2441" s="23">
        <f>IFERROR(AB2441/W2441,"N/M")</f>
        <v>0.07725604664169099</v>
      </c>
      <c r="AF2441" s="14" t="str">
        <f>B2441&amp;"|"&amp;TEXT(E2441,"000")&amp;"|"&amp;TEXT(M2441,"0.0000")</f>
        <v>2018|159|0.7000</v>
      </c>
      <c r="AG2441" s="22" t="str">
        <f>IF(AND(B2441&gt;=2015,B2441&lt;=2024,C2441=19,G2441=41,I2441=2,K2441="A",L2441="RBUP",M2441&gt;=0.5,M2441&lt;=0.85),"IN","OUT")</f>
        <v>IN</v>
      </c>
    </row>
    <row r="2442" spans="1:33">
      <c r="A2442" s="14" t="s">
        <v>188</v>
      </c>
      <c r="B2442" s="16">
        <v>2018</v>
      </c>
      <c r="C2442" s="16">
        <v>19</v>
      </c>
      <c r="D2442" s="14" t="s">
        <v>80</v>
      </c>
      <c r="E2442" s="16">
        <v>159</v>
      </c>
      <c r="F2442" s="14" t="s">
        <v>165</v>
      </c>
      <c r="G2442" s="16">
        <v>41</v>
      </c>
      <c r="H2442" s="14" t="s">
        <v>186</v>
      </c>
      <c r="I2442" s="16">
        <v>2</v>
      </c>
      <c r="J2442" s="14" t="s">
        <v>83</v>
      </c>
      <c r="K2442" s="14" t="s">
        <v>84</v>
      </c>
      <c r="L2442" s="14" t="s">
        <v>85</v>
      </c>
      <c r="M2442" s="23">
        <v>0.75</v>
      </c>
      <c r="N2442" s="16">
        <v>194</v>
      </c>
      <c r="O2442" s="16">
        <v>137</v>
      </c>
      <c r="P2442" s="16">
        <v>20</v>
      </c>
      <c r="Q2442" s="16">
        <v>161</v>
      </c>
      <c r="R2442" s="16">
        <v>20</v>
      </c>
      <c r="S2442" s="14" t="s">
        <v>86</v>
      </c>
      <c r="T2442" s="16">
        <v>16328</v>
      </c>
      <c r="U2442" s="16">
        <v>0</v>
      </c>
      <c r="V2442" s="18">
        <v>7067918</v>
      </c>
      <c r="W2442" s="18">
        <v>767216</v>
      </c>
      <c r="X2442" s="18">
        <v>547974</v>
      </c>
      <c r="Y2442" s="18">
        <v>753</v>
      </c>
      <c r="Z2442" s="18">
        <v>0</v>
      </c>
      <c r="AA2442" s="18">
        <v>0</v>
      </c>
      <c r="AB2442" s="18">
        <v>150540</v>
      </c>
      <c r="AC2442" s="23">
        <v>0.2</v>
      </c>
      <c r="AD2442" s="14" t="str">
        <f>IF(E2442=113,"Linn","Iowa ex-Linn")</f>
        <v>Iowa ex-Linn</v>
      </c>
      <c r="AE2442" s="23">
        <f>IFERROR(AB2442/W2442,"N/M")</f>
        <v>0.19621592876060978</v>
      </c>
      <c r="AF2442" s="14" t="str">
        <f>B2442&amp;"|"&amp;TEXT(E2442,"000")&amp;"|"&amp;TEXT(M2442,"0.0000")</f>
        <v>2018|159|0.7500</v>
      </c>
      <c r="AG2442" s="22" t="str">
        <f>IF(AND(B2442&gt;=2015,B2442&lt;=2024,C2442=19,G2442=41,I2442=2,K2442="A",L2442="RBUP",M2442&gt;=0.5,M2442&lt;=0.85),"IN","OUT")</f>
        <v>IN</v>
      </c>
    </row>
    <row r="2443" spans="1:33">
      <c r="A2443" s="14" t="s">
        <v>188</v>
      </c>
      <c r="B2443" s="16">
        <v>2018</v>
      </c>
      <c r="C2443" s="16">
        <v>19</v>
      </c>
      <c r="D2443" s="14" t="s">
        <v>80</v>
      </c>
      <c r="E2443" s="16">
        <v>159</v>
      </c>
      <c r="F2443" s="14" t="s">
        <v>165</v>
      </c>
      <c r="G2443" s="16">
        <v>41</v>
      </c>
      <c r="H2443" s="14" t="s">
        <v>186</v>
      </c>
      <c r="I2443" s="16">
        <v>2</v>
      </c>
      <c r="J2443" s="14" t="s">
        <v>83</v>
      </c>
      <c r="K2443" s="14" t="s">
        <v>84</v>
      </c>
      <c r="L2443" s="14" t="s">
        <v>85</v>
      </c>
      <c r="M2443" s="23">
        <v>0.8</v>
      </c>
      <c r="N2443" s="16">
        <v>163</v>
      </c>
      <c r="O2443" s="16">
        <v>91</v>
      </c>
      <c r="P2443" s="16">
        <v>8</v>
      </c>
      <c r="Q2443" s="16">
        <v>93</v>
      </c>
      <c r="R2443" s="16">
        <v>8</v>
      </c>
      <c r="S2443" s="14" t="s">
        <v>86</v>
      </c>
      <c r="T2443" s="16">
        <v>18781</v>
      </c>
      <c r="U2443" s="16">
        <v>0</v>
      </c>
      <c r="V2443" s="18">
        <v>8696783</v>
      </c>
      <c r="W2443" s="18">
        <v>1025320</v>
      </c>
      <c r="X2443" s="18">
        <v>678130</v>
      </c>
      <c r="Y2443" s="18">
        <v>1504</v>
      </c>
      <c r="Z2443" s="18">
        <v>0</v>
      </c>
      <c r="AA2443" s="18">
        <v>0</v>
      </c>
      <c r="AB2443" s="18">
        <v>193746</v>
      </c>
      <c r="AC2443" s="23">
        <v>0.19</v>
      </c>
      <c r="AD2443" s="14" t="str">
        <f>IF(E2443=113,"Linn","Iowa ex-Linn")</f>
        <v>Iowa ex-Linn</v>
      </c>
      <c r="AE2443" s="23">
        <f>IFERROR(AB2443/W2443,"N/M")</f>
        <v>0.1889614949479187</v>
      </c>
      <c r="AF2443" s="14" t="str">
        <f>B2443&amp;"|"&amp;TEXT(E2443,"000")&amp;"|"&amp;TEXT(M2443,"0.0000")</f>
        <v>2018|159|0.8000</v>
      </c>
      <c r="AG2443" s="22" t="str">
        <f>IF(AND(B2443&gt;=2015,B2443&lt;=2024,C2443=19,G2443=41,I2443=2,K2443="A",L2443="RBUP",M2443&gt;=0.5,M2443&lt;=0.85),"IN","OUT")</f>
        <v>IN</v>
      </c>
    </row>
    <row r="2444" spans="1:33">
      <c r="A2444" s="14" t="s">
        <v>188</v>
      </c>
      <c r="B2444" s="16">
        <v>2018</v>
      </c>
      <c r="C2444" s="16">
        <v>19</v>
      </c>
      <c r="D2444" s="14" t="s">
        <v>80</v>
      </c>
      <c r="E2444" s="16">
        <v>159</v>
      </c>
      <c r="F2444" s="14" t="s">
        <v>165</v>
      </c>
      <c r="G2444" s="16">
        <v>41</v>
      </c>
      <c r="H2444" s="14" t="s">
        <v>186</v>
      </c>
      <c r="I2444" s="16">
        <v>2</v>
      </c>
      <c r="J2444" s="14" t="s">
        <v>83</v>
      </c>
      <c r="K2444" s="14" t="s">
        <v>84</v>
      </c>
      <c r="L2444" s="14" t="s">
        <v>85</v>
      </c>
      <c r="M2444" s="23">
        <v>0.85</v>
      </c>
      <c r="N2444" s="16">
        <v>41</v>
      </c>
      <c r="O2444" s="16">
        <v>13</v>
      </c>
      <c r="P2444" s="16">
        <v>10</v>
      </c>
      <c r="Q2444" s="16">
        <v>14</v>
      </c>
      <c r="R2444" s="16">
        <v>10</v>
      </c>
      <c r="S2444" s="14" t="s">
        <v>86</v>
      </c>
      <c r="T2444" s="16">
        <v>5410</v>
      </c>
      <c r="U2444" s="16">
        <v>0</v>
      </c>
      <c r="V2444" s="18">
        <v>2731552</v>
      </c>
      <c r="W2444" s="18">
        <v>327840</v>
      </c>
      <c r="X2444" s="18">
        <v>171282</v>
      </c>
      <c r="Y2444" s="18">
        <v>0</v>
      </c>
      <c r="Z2444" s="18">
        <v>0</v>
      </c>
      <c r="AA2444" s="18">
        <v>0</v>
      </c>
      <c r="AB2444" s="18">
        <v>559371</v>
      </c>
      <c r="AC2444" s="23">
        <v>1.71</v>
      </c>
      <c r="AD2444" s="14" t="str">
        <f>IF(E2444=113,"Linn","Iowa ex-Linn")</f>
        <v>Iowa ex-Linn</v>
      </c>
      <c r="AE2444" s="23">
        <f>IFERROR(AB2444/W2444,"N/M")</f>
        <v>1.7062316983894583</v>
      </c>
      <c r="AF2444" s="14" t="str">
        <f>B2444&amp;"|"&amp;TEXT(E2444,"000")&amp;"|"&amp;TEXT(M2444,"0.0000")</f>
        <v>2018|159|0.8500</v>
      </c>
      <c r="AG2444" s="22" t="str">
        <f>IF(AND(B2444&gt;=2015,B2444&lt;=2024,C2444=19,G2444=41,I2444=2,K2444="A",L2444="RBUP",M2444&gt;=0.5,M2444&lt;=0.85),"IN","OUT")</f>
        <v>IN</v>
      </c>
    </row>
    <row r="2445" spans="1:33">
      <c r="A2445" s="14" t="s">
        <v>188</v>
      </c>
      <c r="B2445" s="16">
        <v>2018</v>
      </c>
      <c r="C2445" s="16">
        <v>19</v>
      </c>
      <c r="D2445" s="14" t="s">
        <v>80</v>
      </c>
      <c r="E2445" s="16">
        <v>161</v>
      </c>
      <c r="F2445" s="14" t="s">
        <v>166</v>
      </c>
      <c r="G2445" s="16">
        <v>41</v>
      </c>
      <c r="H2445" s="14" t="s">
        <v>186</v>
      </c>
      <c r="I2445" s="16">
        <v>2</v>
      </c>
      <c r="J2445" s="14" t="s">
        <v>83</v>
      </c>
      <c r="K2445" s="14" t="s">
        <v>84</v>
      </c>
      <c r="L2445" s="14" t="s">
        <v>85</v>
      </c>
      <c r="M2445" s="23">
        <v>0.5</v>
      </c>
      <c r="N2445" s="16">
        <v>3</v>
      </c>
      <c r="O2445" s="16">
        <v>1</v>
      </c>
      <c r="P2445" s="16">
        <v>0</v>
      </c>
      <c r="Q2445" s="16">
        <v>1</v>
      </c>
      <c r="R2445" s="16">
        <v>0</v>
      </c>
      <c r="S2445" s="14" t="s">
        <v>86</v>
      </c>
      <c r="T2445" s="16">
        <v>165</v>
      </c>
      <c r="U2445" s="16">
        <v>0</v>
      </c>
      <c r="V2445" s="18">
        <v>61056</v>
      </c>
      <c r="W2445" s="18">
        <v>620</v>
      </c>
      <c r="X2445" s="18">
        <v>416</v>
      </c>
      <c r="Y2445" s="18">
        <v>0</v>
      </c>
      <c r="Z2445" s="18">
        <v>0</v>
      </c>
      <c r="AA2445" s="18">
        <v>0</v>
      </c>
      <c r="AB2445" s="18">
        <v>0</v>
      </c>
      <c r="AC2445" s="23">
        <v>0</v>
      </c>
      <c r="AD2445" s="14" t="str">
        <f>IF(E2445=113,"Linn","Iowa ex-Linn")</f>
        <v>Iowa ex-Linn</v>
      </c>
      <c r="AE2445" s="23">
        <f>IFERROR(AB2445/W2445,"N/M")</f>
        <v>0.0</v>
      </c>
      <c r="AF2445" s="14" t="str">
        <f>B2445&amp;"|"&amp;TEXT(E2445,"000")&amp;"|"&amp;TEXT(M2445,"0.0000")</f>
        <v>2018|161|0.5000</v>
      </c>
      <c r="AG2445" s="22" t="str">
        <f>IF(AND(B2445&gt;=2015,B2445&lt;=2024,C2445=19,G2445=41,I2445=2,K2445="A",L2445="RBUP",M2445&gt;=0.5,M2445&lt;=0.85),"IN","OUT")</f>
        <v>IN</v>
      </c>
    </row>
    <row r="2446" spans="1:33">
      <c r="A2446" s="14" t="s">
        <v>188</v>
      </c>
      <c r="B2446" s="16">
        <v>2018</v>
      </c>
      <c r="C2446" s="16">
        <v>19</v>
      </c>
      <c r="D2446" s="14" t="s">
        <v>80</v>
      </c>
      <c r="E2446" s="16">
        <v>161</v>
      </c>
      <c r="F2446" s="14" t="s">
        <v>166</v>
      </c>
      <c r="G2446" s="16">
        <v>41</v>
      </c>
      <c r="H2446" s="14" t="s">
        <v>186</v>
      </c>
      <c r="I2446" s="16">
        <v>2</v>
      </c>
      <c r="J2446" s="14" t="s">
        <v>83</v>
      </c>
      <c r="K2446" s="14" t="s">
        <v>84</v>
      </c>
      <c r="L2446" s="14" t="s">
        <v>85</v>
      </c>
      <c r="M2446" s="23">
        <v>0.6</v>
      </c>
      <c r="N2446" s="16">
        <v>1</v>
      </c>
      <c r="O2446" s="16">
        <v>1</v>
      </c>
      <c r="P2446" s="16">
        <v>0</v>
      </c>
      <c r="Q2446" s="16">
        <v>1</v>
      </c>
      <c r="R2446" s="16">
        <v>0</v>
      </c>
      <c r="S2446" s="14" t="s">
        <v>86</v>
      </c>
      <c r="T2446" s="16">
        <v>59</v>
      </c>
      <c r="U2446" s="16">
        <v>0</v>
      </c>
      <c r="V2446" s="18">
        <v>26927</v>
      </c>
      <c r="W2446" s="18">
        <v>478</v>
      </c>
      <c r="X2446" s="18">
        <v>306</v>
      </c>
      <c r="Y2446" s="18">
        <v>0</v>
      </c>
      <c r="Z2446" s="18">
        <v>0</v>
      </c>
      <c r="AA2446" s="18">
        <v>0</v>
      </c>
      <c r="AB2446" s="18">
        <v>0</v>
      </c>
      <c r="AC2446" s="23">
        <v>0</v>
      </c>
      <c r="AD2446" s="14" t="str">
        <f>IF(E2446=113,"Linn","Iowa ex-Linn")</f>
        <v>Iowa ex-Linn</v>
      </c>
      <c r="AE2446" s="23">
        <f>IFERROR(AB2446/W2446,"N/M")</f>
        <v>0.0</v>
      </c>
      <c r="AF2446" s="14" t="str">
        <f>B2446&amp;"|"&amp;TEXT(E2446,"000")&amp;"|"&amp;TEXT(M2446,"0.0000")</f>
        <v>2018|161|0.6000</v>
      </c>
      <c r="AG2446" s="22" t="str">
        <f>IF(AND(B2446&gt;=2015,B2446&lt;=2024,C2446=19,G2446=41,I2446=2,K2446="A",L2446="RBUP",M2446&gt;=0.5,M2446&lt;=0.85),"IN","OUT")</f>
        <v>IN</v>
      </c>
    </row>
    <row r="2447" spans="1:33">
      <c r="A2447" s="14" t="s">
        <v>188</v>
      </c>
      <c r="B2447" s="16">
        <v>2018</v>
      </c>
      <c r="C2447" s="16">
        <v>19</v>
      </c>
      <c r="D2447" s="14" t="s">
        <v>80</v>
      </c>
      <c r="E2447" s="16">
        <v>161</v>
      </c>
      <c r="F2447" s="14" t="s">
        <v>166</v>
      </c>
      <c r="G2447" s="16">
        <v>41</v>
      </c>
      <c r="H2447" s="14" t="s">
        <v>186</v>
      </c>
      <c r="I2447" s="16">
        <v>2</v>
      </c>
      <c r="J2447" s="14" t="s">
        <v>83</v>
      </c>
      <c r="K2447" s="14" t="s">
        <v>84</v>
      </c>
      <c r="L2447" s="14" t="s">
        <v>85</v>
      </c>
      <c r="M2447" s="23">
        <v>0.65</v>
      </c>
      <c r="N2447" s="16">
        <v>4</v>
      </c>
      <c r="O2447" s="16">
        <v>3</v>
      </c>
      <c r="P2447" s="16">
        <v>0</v>
      </c>
      <c r="Q2447" s="16">
        <v>6</v>
      </c>
      <c r="R2447" s="16">
        <v>0</v>
      </c>
      <c r="S2447" s="14" t="s">
        <v>86</v>
      </c>
      <c r="T2447" s="16">
        <v>467</v>
      </c>
      <c r="U2447" s="16">
        <v>0</v>
      </c>
      <c r="V2447" s="18">
        <v>230828</v>
      </c>
      <c r="W2447" s="18">
        <v>6573</v>
      </c>
      <c r="X2447" s="18">
        <v>3878</v>
      </c>
      <c r="Y2447" s="18">
        <v>0</v>
      </c>
      <c r="Z2447" s="18">
        <v>0</v>
      </c>
      <c r="AA2447" s="18">
        <v>0</v>
      </c>
      <c r="AB2447" s="18">
        <v>0</v>
      </c>
      <c r="AC2447" s="23">
        <v>0</v>
      </c>
      <c r="AD2447" s="14" t="str">
        <f>IF(E2447=113,"Linn","Iowa ex-Linn")</f>
        <v>Iowa ex-Linn</v>
      </c>
      <c r="AE2447" s="23">
        <f>IFERROR(AB2447/W2447,"N/M")</f>
        <v>0.0</v>
      </c>
      <c r="AF2447" s="14" t="str">
        <f>B2447&amp;"|"&amp;TEXT(E2447,"000")&amp;"|"&amp;TEXT(M2447,"0.0000")</f>
        <v>2018|161|0.6500</v>
      </c>
      <c r="AG2447" s="22" t="str">
        <f>IF(AND(B2447&gt;=2015,B2447&lt;=2024,C2447=19,G2447=41,I2447=2,K2447="A",L2447="RBUP",M2447&gt;=0.5,M2447&lt;=0.85),"IN","OUT")</f>
        <v>IN</v>
      </c>
    </row>
    <row r="2448" spans="1:33">
      <c r="A2448" s="14" t="s">
        <v>188</v>
      </c>
      <c r="B2448" s="16">
        <v>2018</v>
      </c>
      <c r="C2448" s="16">
        <v>19</v>
      </c>
      <c r="D2448" s="14" t="s">
        <v>80</v>
      </c>
      <c r="E2448" s="16">
        <v>161</v>
      </c>
      <c r="F2448" s="14" t="s">
        <v>166</v>
      </c>
      <c r="G2448" s="16">
        <v>41</v>
      </c>
      <c r="H2448" s="14" t="s">
        <v>186</v>
      </c>
      <c r="I2448" s="16">
        <v>2</v>
      </c>
      <c r="J2448" s="14" t="s">
        <v>83</v>
      </c>
      <c r="K2448" s="14" t="s">
        <v>84</v>
      </c>
      <c r="L2448" s="14" t="s">
        <v>85</v>
      </c>
      <c r="M2448" s="23">
        <v>0.7</v>
      </c>
      <c r="N2448" s="16">
        <v>26</v>
      </c>
      <c r="O2448" s="16">
        <v>21</v>
      </c>
      <c r="P2448" s="16">
        <v>0</v>
      </c>
      <c r="Q2448" s="16">
        <v>36</v>
      </c>
      <c r="R2448" s="16">
        <v>0</v>
      </c>
      <c r="S2448" s="14" t="s">
        <v>86</v>
      </c>
      <c r="T2448" s="16">
        <v>1674</v>
      </c>
      <c r="U2448" s="16">
        <v>0</v>
      </c>
      <c r="V2448" s="18">
        <v>918886</v>
      </c>
      <c r="W2448" s="18">
        <v>30253</v>
      </c>
      <c r="X2448" s="18">
        <v>18541</v>
      </c>
      <c r="Y2448" s="18">
        <v>0</v>
      </c>
      <c r="Z2448" s="18">
        <v>0</v>
      </c>
      <c r="AA2448" s="18">
        <v>0</v>
      </c>
      <c r="AB2448" s="18">
        <v>0</v>
      </c>
      <c r="AC2448" s="23">
        <v>0</v>
      </c>
      <c r="AD2448" s="14" t="str">
        <f>IF(E2448=113,"Linn","Iowa ex-Linn")</f>
        <v>Iowa ex-Linn</v>
      </c>
      <c r="AE2448" s="23">
        <f>IFERROR(AB2448/W2448,"N/M")</f>
        <v>0.0</v>
      </c>
      <c r="AF2448" s="14" t="str">
        <f>B2448&amp;"|"&amp;TEXT(E2448,"000")&amp;"|"&amp;TEXT(M2448,"0.0000")</f>
        <v>2018|161|0.7000</v>
      </c>
      <c r="AG2448" s="22" t="str">
        <f>IF(AND(B2448&gt;=2015,B2448&lt;=2024,C2448=19,G2448=41,I2448=2,K2448="A",L2448="RBUP",M2448&gt;=0.5,M2448&lt;=0.85),"IN","OUT")</f>
        <v>IN</v>
      </c>
    </row>
    <row r="2449" spans="1:33">
      <c r="A2449" s="14" t="s">
        <v>188</v>
      </c>
      <c r="B2449" s="16">
        <v>2018</v>
      </c>
      <c r="C2449" s="16">
        <v>19</v>
      </c>
      <c r="D2449" s="14" t="s">
        <v>80</v>
      </c>
      <c r="E2449" s="16">
        <v>161</v>
      </c>
      <c r="F2449" s="14" t="s">
        <v>166</v>
      </c>
      <c r="G2449" s="16">
        <v>41</v>
      </c>
      <c r="H2449" s="14" t="s">
        <v>186</v>
      </c>
      <c r="I2449" s="16">
        <v>2</v>
      </c>
      <c r="J2449" s="14" t="s">
        <v>83</v>
      </c>
      <c r="K2449" s="14" t="s">
        <v>84</v>
      </c>
      <c r="L2449" s="14" t="s">
        <v>85</v>
      </c>
      <c r="M2449" s="23">
        <v>0.75</v>
      </c>
      <c r="N2449" s="16">
        <v>102</v>
      </c>
      <c r="O2449" s="16">
        <v>81</v>
      </c>
      <c r="P2449" s="16">
        <v>4</v>
      </c>
      <c r="Q2449" s="16">
        <v>151</v>
      </c>
      <c r="R2449" s="16">
        <v>5</v>
      </c>
      <c r="S2449" s="14" t="s">
        <v>86</v>
      </c>
      <c r="T2449" s="16">
        <v>13885</v>
      </c>
      <c r="U2449" s="16">
        <v>0</v>
      </c>
      <c r="V2449" s="18">
        <v>8073634</v>
      </c>
      <c r="W2449" s="18">
        <v>358980</v>
      </c>
      <c r="X2449" s="18">
        <v>225855</v>
      </c>
      <c r="Y2449" s="18">
        <v>0</v>
      </c>
      <c r="Z2449" s="18">
        <v>0</v>
      </c>
      <c r="AA2449" s="18">
        <v>0</v>
      </c>
      <c r="AB2449" s="18">
        <v>29238</v>
      </c>
      <c r="AC2449" s="23">
        <v>0.08</v>
      </c>
      <c r="AD2449" s="14" t="str">
        <f>IF(E2449=113,"Linn","Iowa ex-Linn")</f>
        <v>Iowa ex-Linn</v>
      </c>
      <c r="AE2449" s="23">
        <f>IFERROR(AB2449/W2449,"N/M")</f>
        <v>0.08144743439745947</v>
      </c>
      <c r="AF2449" s="14" t="str">
        <f>B2449&amp;"|"&amp;TEXT(E2449,"000")&amp;"|"&amp;TEXT(M2449,"0.0000")</f>
        <v>2018|161|0.7500</v>
      </c>
      <c r="AG2449" s="22" t="str">
        <f>IF(AND(B2449&gt;=2015,B2449&lt;=2024,C2449=19,G2449=41,I2449=2,K2449="A",L2449="RBUP",M2449&gt;=0.5,M2449&lt;=0.85),"IN","OUT")</f>
        <v>IN</v>
      </c>
    </row>
    <row r="2450" spans="1:33">
      <c r="A2450" s="14" t="s">
        <v>188</v>
      </c>
      <c r="B2450" s="16">
        <v>2018</v>
      </c>
      <c r="C2450" s="16">
        <v>19</v>
      </c>
      <c r="D2450" s="14" t="s">
        <v>80</v>
      </c>
      <c r="E2450" s="16">
        <v>161</v>
      </c>
      <c r="F2450" s="14" t="s">
        <v>166</v>
      </c>
      <c r="G2450" s="16">
        <v>41</v>
      </c>
      <c r="H2450" s="14" t="s">
        <v>186</v>
      </c>
      <c r="I2450" s="16">
        <v>2</v>
      </c>
      <c r="J2450" s="14" t="s">
        <v>83</v>
      </c>
      <c r="K2450" s="14" t="s">
        <v>84</v>
      </c>
      <c r="L2450" s="14" t="s">
        <v>85</v>
      </c>
      <c r="M2450" s="23">
        <v>0.8</v>
      </c>
      <c r="N2450" s="16">
        <v>344</v>
      </c>
      <c r="O2450" s="16">
        <v>287</v>
      </c>
      <c r="P2450" s="16">
        <v>11</v>
      </c>
      <c r="Q2450" s="16">
        <v>503</v>
      </c>
      <c r="R2450" s="16">
        <v>16</v>
      </c>
      <c r="S2450" s="14" t="s">
        <v>86</v>
      </c>
      <c r="T2450" s="16">
        <v>48185</v>
      </c>
      <c r="U2450" s="16">
        <v>0</v>
      </c>
      <c r="V2450" s="18">
        <v>30432432</v>
      </c>
      <c r="W2450" s="18">
        <v>1676475</v>
      </c>
      <c r="X2450" s="18">
        <v>947588</v>
      </c>
      <c r="Y2450" s="18">
        <v>5347</v>
      </c>
      <c r="Z2450" s="18">
        <v>0</v>
      </c>
      <c r="AA2450" s="18">
        <v>0</v>
      </c>
      <c r="AB2450" s="18">
        <v>26202</v>
      </c>
      <c r="AC2450" s="23">
        <v>0.02</v>
      </c>
      <c r="AD2450" s="14" t="str">
        <f>IF(E2450=113,"Linn","Iowa ex-Linn")</f>
        <v>Iowa ex-Linn</v>
      </c>
      <c r="AE2450" s="23">
        <f>IFERROR(AB2450/W2450,"N/M")</f>
        <v>0.015629222028363084</v>
      </c>
      <c r="AF2450" s="14" t="str">
        <f>B2450&amp;"|"&amp;TEXT(E2450,"000")&amp;"|"&amp;TEXT(M2450,"0.0000")</f>
        <v>2018|161|0.8000</v>
      </c>
      <c r="AG2450" s="22" t="str">
        <f>IF(AND(B2450&gt;=2015,B2450&lt;=2024,C2450=19,G2450=41,I2450=2,K2450="A",L2450="RBUP",M2450&gt;=0.5,M2450&lt;=0.85),"IN","OUT")</f>
        <v>IN</v>
      </c>
    </row>
    <row r="2451" spans="1:33">
      <c r="A2451" s="14" t="s">
        <v>188</v>
      </c>
      <c r="B2451" s="16">
        <v>2018</v>
      </c>
      <c r="C2451" s="16">
        <v>19</v>
      </c>
      <c r="D2451" s="14" t="s">
        <v>80</v>
      </c>
      <c r="E2451" s="16">
        <v>161</v>
      </c>
      <c r="F2451" s="14" t="s">
        <v>166</v>
      </c>
      <c r="G2451" s="16">
        <v>41</v>
      </c>
      <c r="H2451" s="14" t="s">
        <v>186</v>
      </c>
      <c r="I2451" s="16">
        <v>2</v>
      </c>
      <c r="J2451" s="14" t="s">
        <v>83</v>
      </c>
      <c r="K2451" s="14" t="s">
        <v>84</v>
      </c>
      <c r="L2451" s="14" t="s">
        <v>85</v>
      </c>
      <c r="M2451" s="23">
        <v>0.85</v>
      </c>
      <c r="N2451" s="16">
        <v>396</v>
      </c>
      <c r="O2451" s="16">
        <v>341</v>
      </c>
      <c r="P2451" s="16">
        <v>20</v>
      </c>
      <c r="Q2451" s="16">
        <v>688</v>
      </c>
      <c r="R2451" s="16">
        <v>30</v>
      </c>
      <c r="S2451" s="14" t="s">
        <v>86</v>
      </c>
      <c r="T2451" s="16">
        <v>81487</v>
      </c>
      <c r="U2451" s="16">
        <v>0</v>
      </c>
      <c r="V2451" s="18">
        <v>55278903</v>
      </c>
      <c r="W2451" s="18">
        <v>3738308</v>
      </c>
      <c r="X2451" s="18">
        <v>1655152</v>
      </c>
      <c r="Y2451" s="18">
        <v>2510</v>
      </c>
      <c r="Z2451" s="18">
        <v>0</v>
      </c>
      <c r="AA2451" s="18">
        <v>0</v>
      </c>
      <c r="AB2451" s="18">
        <v>136189</v>
      </c>
      <c r="AC2451" s="23">
        <v>0.04</v>
      </c>
      <c r="AD2451" s="14" t="str">
        <f>IF(E2451=113,"Linn","Iowa ex-Linn")</f>
        <v>Iowa ex-Linn</v>
      </c>
      <c r="AE2451" s="23">
        <f>IFERROR(AB2451/W2451,"N/M")</f>
        <v>0.03643065258400324</v>
      </c>
      <c r="AF2451" s="14" t="str">
        <f>B2451&amp;"|"&amp;TEXT(E2451,"000")&amp;"|"&amp;TEXT(M2451,"0.0000")</f>
        <v>2018|161|0.8500</v>
      </c>
      <c r="AG2451" s="22" t="str">
        <f>IF(AND(B2451&gt;=2015,B2451&lt;=2024,C2451=19,G2451=41,I2451=2,K2451="A",L2451="RBUP",M2451&gt;=0.5,M2451&lt;=0.85),"IN","OUT")</f>
        <v>IN</v>
      </c>
    </row>
    <row r="2452" spans="1:33">
      <c r="A2452" s="14" t="s">
        <v>188</v>
      </c>
      <c r="B2452" s="16">
        <v>2018</v>
      </c>
      <c r="C2452" s="16">
        <v>19</v>
      </c>
      <c r="D2452" s="14" t="s">
        <v>80</v>
      </c>
      <c r="E2452" s="16">
        <v>163</v>
      </c>
      <c r="F2452" s="14" t="s">
        <v>167</v>
      </c>
      <c r="G2452" s="16">
        <v>41</v>
      </c>
      <c r="H2452" s="14" t="s">
        <v>186</v>
      </c>
      <c r="I2452" s="16">
        <v>2</v>
      </c>
      <c r="J2452" s="14" t="s">
        <v>83</v>
      </c>
      <c r="K2452" s="14" t="s">
        <v>84</v>
      </c>
      <c r="L2452" s="14" t="s">
        <v>85</v>
      </c>
      <c r="M2452" s="23">
        <v>0.6</v>
      </c>
      <c r="N2452" s="16">
        <v>1</v>
      </c>
      <c r="O2452" s="16">
        <v>1</v>
      </c>
      <c r="P2452" s="16">
        <v>0</v>
      </c>
      <c r="Q2452" s="16">
        <v>2</v>
      </c>
      <c r="R2452" s="16">
        <v>0</v>
      </c>
      <c r="S2452" s="14" t="s">
        <v>86</v>
      </c>
      <c r="T2452" s="16">
        <v>247</v>
      </c>
      <c r="U2452" s="16">
        <v>0</v>
      </c>
      <c r="V2452" s="18">
        <v>107843</v>
      </c>
      <c r="W2452" s="18">
        <v>2060</v>
      </c>
      <c r="X2452" s="18">
        <v>1318</v>
      </c>
      <c r="Y2452" s="18">
        <v>0</v>
      </c>
      <c r="Z2452" s="18">
        <v>0</v>
      </c>
      <c r="AA2452" s="18">
        <v>0</v>
      </c>
      <c r="AB2452" s="18">
        <v>0</v>
      </c>
      <c r="AC2452" s="23">
        <v>0</v>
      </c>
      <c r="AD2452" s="14" t="str">
        <f>IF(E2452=113,"Linn","Iowa ex-Linn")</f>
        <v>Iowa ex-Linn</v>
      </c>
      <c r="AE2452" s="23">
        <f>IFERROR(AB2452/W2452,"N/M")</f>
        <v>0.0</v>
      </c>
      <c r="AF2452" s="14" t="str">
        <f>B2452&amp;"|"&amp;TEXT(E2452,"000")&amp;"|"&amp;TEXT(M2452,"0.0000")</f>
        <v>2018|163|0.6000</v>
      </c>
      <c r="AG2452" s="22" t="str">
        <f>IF(AND(B2452&gt;=2015,B2452&lt;=2024,C2452=19,G2452=41,I2452=2,K2452="A",L2452="RBUP",M2452&gt;=0.5,M2452&lt;=0.85),"IN","OUT")</f>
        <v>IN</v>
      </c>
    </row>
    <row r="2453" spans="1:33">
      <c r="A2453" s="14" t="s">
        <v>188</v>
      </c>
      <c r="B2453" s="16">
        <v>2018</v>
      </c>
      <c r="C2453" s="16">
        <v>19</v>
      </c>
      <c r="D2453" s="14" t="s">
        <v>80</v>
      </c>
      <c r="E2453" s="16">
        <v>163</v>
      </c>
      <c r="F2453" s="14" t="s">
        <v>167</v>
      </c>
      <c r="G2453" s="16">
        <v>41</v>
      </c>
      <c r="H2453" s="14" t="s">
        <v>186</v>
      </c>
      <c r="I2453" s="16">
        <v>2</v>
      </c>
      <c r="J2453" s="14" t="s">
        <v>83</v>
      </c>
      <c r="K2453" s="14" t="s">
        <v>84</v>
      </c>
      <c r="L2453" s="14" t="s">
        <v>85</v>
      </c>
      <c r="M2453" s="23">
        <v>0.65</v>
      </c>
      <c r="N2453" s="16">
        <v>2</v>
      </c>
      <c r="O2453" s="16">
        <v>2</v>
      </c>
      <c r="P2453" s="16">
        <v>0</v>
      </c>
      <c r="Q2453" s="16">
        <v>3</v>
      </c>
      <c r="R2453" s="16">
        <v>1</v>
      </c>
      <c r="S2453" s="14" t="s">
        <v>86</v>
      </c>
      <c r="T2453" s="16">
        <v>133</v>
      </c>
      <c r="U2453" s="16">
        <v>0</v>
      </c>
      <c r="V2453" s="18">
        <v>68237</v>
      </c>
      <c r="W2453" s="18">
        <v>1911</v>
      </c>
      <c r="X2453" s="18">
        <v>1127</v>
      </c>
      <c r="Y2453" s="18">
        <v>0</v>
      </c>
      <c r="Z2453" s="18">
        <v>0</v>
      </c>
      <c r="AA2453" s="18">
        <v>0</v>
      </c>
      <c r="AB2453" s="18">
        <v>515</v>
      </c>
      <c r="AC2453" s="23">
        <v>0.27</v>
      </c>
      <c r="AD2453" s="14" t="str">
        <f>IF(E2453=113,"Linn","Iowa ex-Linn")</f>
        <v>Iowa ex-Linn</v>
      </c>
      <c r="AE2453" s="23">
        <f>IFERROR(AB2453/W2453,"N/M")</f>
        <v>0.26949241234955523</v>
      </c>
      <c r="AF2453" s="14" t="str">
        <f>B2453&amp;"|"&amp;TEXT(E2453,"000")&amp;"|"&amp;TEXT(M2453,"0.0000")</f>
        <v>2018|163|0.6500</v>
      </c>
      <c r="AG2453" s="22" t="str">
        <f>IF(AND(B2453&gt;=2015,B2453&lt;=2024,C2453=19,G2453=41,I2453=2,K2453="A",L2453="RBUP",M2453&gt;=0.5,M2453&lt;=0.85),"IN","OUT")</f>
        <v>IN</v>
      </c>
    </row>
    <row r="2454" spans="1:33">
      <c r="A2454" s="14" t="s">
        <v>188</v>
      </c>
      <c r="B2454" s="16">
        <v>2018</v>
      </c>
      <c r="C2454" s="16">
        <v>19</v>
      </c>
      <c r="D2454" s="14" t="s">
        <v>80</v>
      </c>
      <c r="E2454" s="16">
        <v>163</v>
      </c>
      <c r="F2454" s="14" t="s">
        <v>167</v>
      </c>
      <c r="G2454" s="16">
        <v>41</v>
      </c>
      <c r="H2454" s="14" t="s">
        <v>186</v>
      </c>
      <c r="I2454" s="16">
        <v>2</v>
      </c>
      <c r="J2454" s="14" t="s">
        <v>83</v>
      </c>
      <c r="K2454" s="14" t="s">
        <v>84</v>
      </c>
      <c r="L2454" s="14" t="s">
        <v>85</v>
      </c>
      <c r="M2454" s="23">
        <v>0.7</v>
      </c>
      <c r="N2454" s="16">
        <v>9</v>
      </c>
      <c r="O2454" s="16">
        <v>8</v>
      </c>
      <c r="P2454" s="16">
        <v>1</v>
      </c>
      <c r="Q2454" s="16">
        <v>10</v>
      </c>
      <c r="R2454" s="16">
        <v>0</v>
      </c>
      <c r="S2454" s="14" t="s">
        <v>86</v>
      </c>
      <c r="T2454" s="16">
        <v>788</v>
      </c>
      <c r="U2454" s="16">
        <v>0</v>
      </c>
      <c r="V2454" s="18">
        <v>433760</v>
      </c>
      <c r="W2454" s="18">
        <v>9842</v>
      </c>
      <c r="X2454" s="18">
        <v>6144</v>
      </c>
      <c r="Y2454" s="18">
        <v>0</v>
      </c>
      <c r="Z2454" s="18">
        <v>0</v>
      </c>
      <c r="AA2454" s="18">
        <v>0</v>
      </c>
      <c r="AB2454" s="18">
        <v>0</v>
      </c>
      <c r="AC2454" s="23">
        <v>0</v>
      </c>
      <c r="AD2454" s="14" t="str">
        <f>IF(E2454=113,"Linn","Iowa ex-Linn")</f>
        <v>Iowa ex-Linn</v>
      </c>
      <c r="AE2454" s="23">
        <f>IFERROR(AB2454/W2454,"N/M")</f>
        <v>0.0</v>
      </c>
      <c r="AF2454" s="14" t="str">
        <f>B2454&amp;"|"&amp;TEXT(E2454,"000")&amp;"|"&amp;TEXT(M2454,"0.0000")</f>
        <v>2018|163|0.7000</v>
      </c>
      <c r="AG2454" s="22" t="str">
        <f>IF(AND(B2454&gt;=2015,B2454&lt;=2024,C2454=19,G2454=41,I2454=2,K2454="A",L2454="RBUP",M2454&gt;=0.5,M2454&lt;=0.85),"IN","OUT")</f>
        <v>IN</v>
      </c>
    </row>
    <row r="2455" spans="1:33">
      <c r="A2455" s="14" t="s">
        <v>188</v>
      </c>
      <c r="B2455" s="16">
        <v>2018</v>
      </c>
      <c r="C2455" s="16">
        <v>19</v>
      </c>
      <c r="D2455" s="14" t="s">
        <v>80</v>
      </c>
      <c r="E2455" s="16">
        <v>163</v>
      </c>
      <c r="F2455" s="14" t="s">
        <v>167</v>
      </c>
      <c r="G2455" s="16">
        <v>41</v>
      </c>
      <c r="H2455" s="14" t="s">
        <v>186</v>
      </c>
      <c r="I2455" s="16">
        <v>2</v>
      </c>
      <c r="J2455" s="14" t="s">
        <v>83</v>
      </c>
      <c r="K2455" s="14" t="s">
        <v>84</v>
      </c>
      <c r="L2455" s="14" t="s">
        <v>85</v>
      </c>
      <c r="M2455" s="23">
        <v>0.75</v>
      </c>
      <c r="N2455" s="16">
        <v>58</v>
      </c>
      <c r="O2455" s="16">
        <v>44</v>
      </c>
      <c r="P2455" s="16">
        <v>2</v>
      </c>
      <c r="Q2455" s="16">
        <v>66</v>
      </c>
      <c r="R2455" s="16">
        <v>2</v>
      </c>
      <c r="S2455" s="14" t="s">
        <v>86</v>
      </c>
      <c r="T2455" s="16">
        <v>10760</v>
      </c>
      <c r="U2455" s="16">
        <v>0</v>
      </c>
      <c r="V2455" s="18">
        <v>6560352</v>
      </c>
      <c r="W2455" s="18">
        <v>183936</v>
      </c>
      <c r="X2455" s="18">
        <v>127635</v>
      </c>
      <c r="Y2455" s="18">
        <v>0</v>
      </c>
      <c r="Z2455" s="18">
        <v>0</v>
      </c>
      <c r="AA2455" s="18">
        <v>0</v>
      </c>
      <c r="AB2455" s="18">
        <v>17556</v>
      </c>
      <c r="AC2455" s="23">
        <v>0.1</v>
      </c>
      <c r="AD2455" s="14" t="str">
        <f>IF(E2455=113,"Linn","Iowa ex-Linn")</f>
        <v>Iowa ex-Linn</v>
      </c>
      <c r="AE2455" s="23">
        <f>IFERROR(AB2455/W2455,"N/M")</f>
        <v>0.09544624217118998</v>
      </c>
      <c r="AF2455" s="14" t="str">
        <f>B2455&amp;"|"&amp;TEXT(E2455,"000")&amp;"|"&amp;TEXT(M2455,"0.0000")</f>
        <v>2018|163|0.7500</v>
      </c>
      <c r="AG2455" s="22" t="str">
        <f>IF(AND(B2455&gt;=2015,B2455&lt;=2024,C2455=19,G2455=41,I2455=2,K2455="A",L2455="RBUP",M2455&gt;=0.5,M2455&lt;=0.85),"IN","OUT")</f>
        <v>IN</v>
      </c>
    </row>
    <row r="2456" spans="1:33">
      <c r="A2456" s="14" t="s">
        <v>188</v>
      </c>
      <c r="B2456" s="16">
        <v>2018</v>
      </c>
      <c r="C2456" s="16">
        <v>19</v>
      </c>
      <c r="D2456" s="14" t="s">
        <v>80</v>
      </c>
      <c r="E2456" s="16">
        <v>163</v>
      </c>
      <c r="F2456" s="14" t="s">
        <v>167</v>
      </c>
      <c r="G2456" s="16">
        <v>41</v>
      </c>
      <c r="H2456" s="14" t="s">
        <v>186</v>
      </c>
      <c r="I2456" s="16">
        <v>2</v>
      </c>
      <c r="J2456" s="14" t="s">
        <v>83</v>
      </c>
      <c r="K2456" s="14" t="s">
        <v>84</v>
      </c>
      <c r="L2456" s="14" t="s">
        <v>85</v>
      </c>
      <c r="M2456" s="23">
        <v>0.8</v>
      </c>
      <c r="N2456" s="16">
        <v>164</v>
      </c>
      <c r="O2456" s="16">
        <v>151</v>
      </c>
      <c r="P2456" s="16">
        <v>2</v>
      </c>
      <c r="Q2456" s="16">
        <v>195</v>
      </c>
      <c r="R2456" s="16">
        <v>2</v>
      </c>
      <c r="S2456" s="14" t="s">
        <v>86</v>
      </c>
      <c r="T2456" s="16">
        <v>31031</v>
      </c>
      <c r="U2456" s="16">
        <v>0</v>
      </c>
      <c r="V2456" s="18">
        <v>20221978</v>
      </c>
      <c r="W2456" s="18">
        <v>734860</v>
      </c>
      <c r="X2456" s="18">
        <v>457173</v>
      </c>
      <c r="Y2456" s="18">
        <v>285</v>
      </c>
      <c r="Z2456" s="18">
        <v>0</v>
      </c>
      <c r="AA2456" s="18">
        <v>0</v>
      </c>
      <c r="AB2456" s="18">
        <v>13139</v>
      </c>
      <c r="AC2456" s="23">
        <v>0.02</v>
      </c>
      <c r="AD2456" s="14" t="str">
        <f>IF(E2456=113,"Linn","Iowa ex-Linn")</f>
        <v>Iowa ex-Linn</v>
      </c>
      <c r="AE2456" s="23">
        <f>IFERROR(AB2456/W2456,"N/M")</f>
        <v>0.017879596113545438</v>
      </c>
      <c r="AF2456" s="14" t="str">
        <f>B2456&amp;"|"&amp;TEXT(E2456,"000")&amp;"|"&amp;TEXT(M2456,"0.0000")</f>
        <v>2018|163|0.8000</v>
      </c>
      <c r="AG2456" s="22" t="str">
        <f>IF(AND(B2456&gt;=2015,B2456&lt;=2024,C2456=19,G2456=41,I2456=2,K2456="A",L2456="RBUP",M2456&gt;=0.5,M2456&lt;=0.85),"IN","OUT")</f>
        <v>IN</v>
      </c>
    </row>
    <row r="2457" spans="1:33">
      <c r="A2457" s="14" t="s">
        <v>188</v>
      </c>
      <c r="B2457" s="16">
        <v>2018</v>
      </c>
      <c r="C2457" s="16">
        <v>19</v>
      </c>
      <c r="D2457" s="14" t="s">
        <v>80</v>
      </c>
      <c r="E2457" s="16">
        <v>163</v>
      </c>
      <c r="F2457" s="14" t="s">
        <v>167</v>
      </c>
      <c r="G2457" s="16">
        <v>41</v>
      </c>
      <c r="H2457" s="14" t="s">
        <v>186</v>
      </c>
      <c r="I2457" s="16">
        <v>2</v>
      </c>
      <c r="J2457" s="14" t="s">
        <v>83</v>
      </c>
      <c r="K2457" s="14" t="s">
        <v>84</v>
      </c>
      <c r="L2457" s="14" t="s">
        <v>85</v>
      </c>
      <c r="M2457" s="23">
        <v>0.85</v>
      </c>
      <c r="N2457" s="16">
        <v>227</v>
      </c>
      <c r="O2457" s="16">
        <v>202</v>
      </c>
      <c r="P2457" s="16">
        <v>15</v>
      </c>
      <c r="Q2457" s="16">
        <v>283</v>
      </c>
      <c r="R2457" s="16">
        <v>17</v>
      </c>
      <c r="S2457" s="14" t="s">
        <v>86</v>
      </c>
      <c r="T2457" s="16">
        <v>49945</v>
      </c>
      <c r="U2457" s="16">
        <v>0</v>
      </c>
      <c r="V2457" s="18">
        <v>34174867</v>
      </c>
      <c r="W2457" s="18">
        <v>1635222</v>
      </c>
      <c r="X2457" s="18">
        <v>803455</v>
      </c>
      <c r="Y2457" s="18">
        <v>2606</v>
      </c>
      <c r="Z2457" s="18">
        <v>0</v>
      </c>
      <c r="AA2457" s="18">
        <v>0</v>
      </c>
      <c r="AB2457" s="18">
        <v>97891</v>
      </c>
      <c r="AC2457" s="23">
        <v>0.06</v>
      </c>
      <c r="AD2457" s="14" t="str">
        <f>IF(E2457=113,"Linn","Iowa ex-Linn")</f>
        <v>Iowa ex-Linn</v>
      </c>
      <c r="AE2457" s="23">
        <f>IFERROR(AB2457/W2457,"N/M")</f>
        <v>0.059864042925058494</v>
      </c>
      <c r="AF2457" s="14" t="str">
        <f>B2457&amp;"|"&amp;TEXT(E2457,"000")&amp;"|"&amp;TEXT(M2457,"0.0000")</f>
        <v>2018|163|0.8500</v>
      </c>
      <c r="AG2457" s="22" t="str">
        <f>IF(AND(B2457&gt;=2015,B2457&lt;=2024,C2457=19,G2457=41,I2457=2,K2457="A",L2457="RBUP",M2457&gt;=0.5,M2457&lt;=0.85),"IN","OUT")</f>
        <v>IN</v>
      </c>
    </row>
    <row r="2458" spans="1:33">
      <c r="A2458" s="14" t="s">
        <v>188</v>
      </c>
      <c r="B2458" s="16">
        <v>2018</v>
      </c>
      <c r="C2458" s="16">
        <v>19</v>
      </c>
      <c r="D2458" s="14" t="s">
        <v>80</v>
      </c>
      <c r="E2458" s="16">
        <v>165</v>
      </c>
      <c r="F2458" s="14" t="s">
        <v>168</v>
      </c>
      <c r="G2458" s="16">
        <v>41</v>
      </c>
      <c r="H2458" s="14" t="s">
        <v>186</v>
      </c>
      <c r="I2458" s="16">
        <v>2</v>
      </c>
      <c r="J2458" s="14" t="s">
        <v>83</v>
      </c>
      <c r="K2458" s="14" t="s">
        <v>84</v>
      </c>
      <c r="L2458" s="14" t="s">
        <v>85</v>
      </c>
      <c r="M2458" s="23">
        <v>0.5</v>
      </c>
      <c r="N2458" s="16">
        <v>1</v>
      </c>
      <c r="O2458" s="16">
        <v>1</v>
      </c>
      <c r="P2458" s="16">
        <v>0</v>
      </c>
      <c r="Q2458" s="16">
        <v>1</v>
      </c>
      <c r="R2458" s="16">
        <v>0</v>
      </c>
      <c r="S2458" s="14" t="s">
        <v>86</v>
      </c>
      <c r="T2458" s="16">
        <v>222</v>
      </c>
      <c r="U2458" s="16">
        <v>0</v>
      </c>
      <c r="V2458" s="18">
        <v>90110</v>
      </c>
      <c r="W2458" s="18">
        <v>339</v>
      </c>
      <c r="X2458" s="18">
        <v>227</v>
      </c>
      <c r="Y2458" s="18">
        <v>0</v>
      </c>
      <c r="Z2458" s="18">
        <v>0</v>
      </c>
      <c r="AA2458" s="18">
        <v>0</v>
      </c>
      <c r="AB2458" s="18">
        <v>0</v>
      </c>
      <c r="AC2458" s="23">
        <v>0</v>
      </c>
      <c r="AD2458" s="14" t="str">
        <f>IF(E2458=113,"Linn","Iowa ex-Linn")</f>
        <v>Iowa ex-Linn</v>
      </c>
      <c r="AE2458" s="23">
        <f>IFERROR(AB2458/W2458,"N/M")</f>
        <v>0.0</v>
      </c>
      <c r="AF2458" s="14" t="str">
        <f>B2458&amp;"|"&amp;TEXT(E2458,"000")&amp;"|"&amp;TEXT(M2458,"0.0000")</f>
        <v>2018|165|0.5000</v>
      </c>
      <c r="AG2458" s="22" t="str">
        <f>IF(AND(B2458&gt;=2015,B2458&lt;=2024,C2458=19,G2458=41,I2458=2,K2458="A",L2458="RBUP",M2458&gt;=0.5,M2458&lt;=0.85),"IN","OUT")</f>
        <v>IN</v>
      </c>
    </row>
    <row r="2459" spans="1:33">
      <c r="A2459" s="14" t="s">
        <v>188</v>
      </c>
      <c r="B2459" s="16">
        <v>2018</v>
      </c>
      <c r="C2459" s="16">
        <v>19</v>
      </c>
      <c r="D2459" s="14" t="s">
        <v>80</v>
      </c>
      <c r="E2459" s="16">
        <v>165</v>
      </c>
      <c r="F2459" s="14" t="s">
        <v>168</v>
      </c>
      <c r="G2459" s="16">
        <v>41</v>
      </c>
      <c r="H2459" s="14" t="s">
        <v>186</v>
      </c>
      <c r="I2459" s="16">
        <v>2</v>
      </c>
      <c r="J2459" s="14" t="s">
        <v>83</v>
      </c>
      <c r="K2459" s="14" t="s">
        <v>84</v>
      </c>
      <c r="L2459" s="14" t="s">
        <v>85</v>
      </c>
      <c r="M2459" s="23">
        <v>0.6</v>
      </c>
      <c r="N2459" s="16">
        <v>1</v>
      </c>
      <c r="O2459" s="16">
        <v>0</v>
      </c>
      <c r="P2459" s="16">
        <v>0</v>
      </c>
      <c r="Q2459" s="16">
        <v>0</v>
      </c>
      <c r="R2459" s="16">
        <v>0</v>
      </c>
      <c r="S2459" s="14" t="s">
        <v>86</v>
      </c>
      <c r="T2459" s="16">
        <v>0</v>
      </c>
      <c r="U2459" s="16">
        <v>0</v>
      </c>
      <c r="V2459" s="18">
        <v>0</v>
      </c>
      <c r="W2459" s="18">
        <v>0</v>
      </c>
      <c r="X2459" s="18">
        <v>0</v>
      </c>
      <c r="Y2459" s="18">
        <v>0</v>
      </c>
      <c r="Z2459" s="18">
        <v>0</v>
      </c>
      <c r="AA2459" s="18">
        <v>0</v>
      </c>
      <c r="AB2459" s="18">
        <v>0</v>
      </c>
      <c r="AC2459" s="23">
        <v>0</v>
      </c>
      <c r="AD2459" s="14" t="str">
        <f>IF(E2459=113,"Linn","Iowa ex-Linn")</f>
        <v>Iowa ex-Linn</v>
      </c>
      <c r="AE2459" s="23" t="str">
        <f>IFERROR(AB2459/W2459,"N/M")</f>
        <v>N/M</v>
      </c>
      <c r="AF2459" s="14" t="str">
        <f>B2459&amp;"|"&amp;TEXT(E2459,"000")&amp;"|"&amp;TEXT(M2459,"0.0000")</f>
        <v>2018|165|0.6000</v>
      </c>
      <c r="AG2459" s="22" t="str">
        <f>IF(AND(B2459&gt;=2015,B2459&lt;=2024,C2459=19,G2459=41,I2459=2,K2459="A",L2459="RBUP",M2459&gt;=0.5,M2459&lt;=0.85),"IN","OUT")</f>
        <v>IN</v>
      </c>
    </row>
    <row r="2460" spans="1:33">
      <c r="A2460" s="14" t="s">
        <v>188</v>
      </c>
      <c r="B2460" s="16">
        <v>2018</v>
      </c>
      <c r="C2460" s="16">
        <v>19</v>
      </c>
      <c r="D2460" s="14" t="s">
        <v>80</v>
      </c>
      <c r="E2460" s="16">
        <v>165</v>
      </c>
      <c r="F2460" s="14" t="s">
        <v>168</v>
      </c>
      <c r="G2460" s="16">
        <v>41</v>
      </c>
      <c r="H2460" s="14" t="s">
        <v>186</v>
      </c>
      <c r="I2460" s="16">
        <v>2</v>
      </c>
      <c r="J2460" s="14" t="s">
        <v>83</v>
      </c>
      <c r="K2460" s="14" t="s">
        <v>84</v>
      </c>
      <c r="L2460" s="14" t="s">
        <v>85</v>
      </c>
      <c r="M2460" s="23">
        <v>0.65</v>
      </c>
      <c r="N2460" s="16">
        <v>8</v>
      </c>
      <c r="O2460" s="16">
        <v>7</v>
      </c>
      <c r="P2460" s="16">
        <v>1</v>
      </c>
      <c r="Q2460" s="16">
        <v>8</v>
      </c>
      <c r="R2460" s="16">
        <v>1</v>
      </c>
      <c r="S2460" s="14" t="s">
        <v>86</v>
      </c>
      <c r="T2460" s="16">
        <v>291</v>
      </c>
      <c r="U2460" s="16">
        <v>0</v>
      </c>
      <c r="V2460" s="18">
        <v>133405</v>
      </c>
      <c r="W2460" s="18">
        <v>1801</v>
      </c>
      <c r="X2460" s="18">
        <v>1064</v>
      </c>
      <c r="Y2460" s="18">
        <v>0</v>
      </c>
      <c r="Z2460" s="18">
        <v>0</v>
      </c>
      <c r="AA2460" s="18">
        <v>0</v>
      </c>
      <c r="AB2460" s="18">
        <v>3409</v>
      </c>
      <c r="AC2460" s="23">
        <v>1.89</v>
      </c>
      <c r="AD2460" s="14" t="str">
        <f>IF(E2460=113,"Linn","Iowa ex-Linn")</f>
        <v>Iowa ex-Linn</v>
      </c>
      <c r="AE2460" s="23">
        <f>IFERROR(AB2460/W2460,"N/M")</f>
        <v>1.892837312604109</v>
      </c>
      <c r="AF2460" s="14" t="str">
        <f>B2460&amp;"|"&amp;TEXT(E2460,"000")&amp;"|"&amp;TEXT(M2460,"0.0000")</f>
        <v>2018|165|0.6500</v>
      </c>
      <c r="AG2460" s="22" t="str">
        <f>IF(AND(B2460&gt;=2015,B2460&lt;=2024,C2460=19,G2460=41,I2460=2,K2460="A",L2460="RBUP",M2460&gt;=0.5,M2460&lt;=0.85),"IN","OUT")</f>
        <v>IN</v>
      </c>
    </row>
    <row r="2461" spans="1:33">
      <c r="A2461" s="14" t="s">
        <v>188</v>
      </c>
      <c r="B2461" s="16">
        <v>2018</v>
      </c>
      <c r="C2461" s="16">
        <v>19</v>
      </c>
      <c r="D2461" s="14" t="s">
        <v>80</v>
      </c>
      <c r="E2461" s="16">
        <v>165</v>
      </c>
      <c r="F2461" s="14" t="s">
        <v>168</v>
      </c>
      <c r="G2461" s="16">
        <v>41</v>
      </c>
      <c r="H2461" s="14" t="s">
        <v>186</v>
      </c>
      <c r="I2461" s="16">
        <v>2</v>
      </c>
      <c r="J2461" s="14" t="s">
        <v>83</v>
      </c>
      <c r="K2461" s="14" t="s">
        <v>84</v>
      </c>
      <c r="L2461" s="14" t="s">
        <v>85</v>
      </c>
      <c r="M2461" s="23">
        <v>0.7</v>
      </c>
      <c r="N2461" s="16">
        <v>22</v>
      </c>
      <c r="O2461" s="16">
        <v>20</v>
      </c>
      <c r="P2461" s="16">
        <v>5</v>
      </c>
      <c r="Q2461" s="16">
        <v>24</v>
      </c>
      <c r="R2461" s="16">
        <v>7</v>
      </c>
      <c r="S2461" s="14" t="s">
        <v>86</v>
      </c>
      <c r="T2461" s="16">
        <v>2163</v>
      </c>
      <c r="U2461" s="16">
        <v>0</v>
      </c>
      <c r="V2461" s="18">
        <v>1212355</v>
      </c>
      <c r="W2461" s="18">
        <v>23746</v>
      </c>
      <c r="X2461" s="18">
        <v>15366</v>
      </c>
      <c r="Y2461" s="18">
        <v>0</v>
      </c>
      <c r="Z2461" s="18">
        <v>0</v>
      </c>
      <c r="AA2461" s="18">
        <v>0</v>
      </c>
      <c r="AB2461" s="18">
        <v>58819</v>
      </c>
      <c r="AC2461" s="23">
        <v>2.48</v>
      </c>
      <c r="AD2461" s="14" t="str">
        <f>IF(E2461=113,"Linn","Iowa ex-Linn")</f>
        <v>Iowa ex-Linn</v>
      </c>
      <c r="AE2461" s="23">
        <f>IFERROR(AB2461/W2461,"N/M")</f>
        <v>2.477006653752211</v>
      </c>
      <c r="AF2461" s="14" t="str">
        <f>B2461&amp;"|"&amp;TEXT(E2461,"000")&amp;"|"&amp;TEXT(M2461,"0.0000")</f>
        <v>2018|165|0.7000</v>
      </c>
      <c r="AG2461" s="22" t="str">
        <f>IF(AND(B2461&gt;=2015,B2461&lt;=2024,C2461=19,G2461=41,I2461=2,K2461="A",L2461="RBUP",M2461&gt;=0.5,M2461&lt;=0.85),"IN","OUT")</f>
        <v>IN</v>
      </c>
    </row>
    <row r="2462" spans="1:33">
      <c r="A2462" s="14" t="s">
        <v>188</v>
      </c>
      <c r="B2462" s="16">
        <v>2018</v>
      </c>
      <c r="C2462" s="16">
        <v>19</v>
      </c>
      <c r="D2462" s="14" t="s">
        <v>80</v>
      </c>
      <c r="E2462" s="16">
        <v>165</v>
      </c>
      <c r="F2462" s="14" t="s">
        <v>168</v>
      </c>
      <c r="G2462" s="16">
        <v>41</v>
      </c>
      <c r="H2462" s="14" t="s">
        <v>186</v>
      </c>
      <c r="I2462" s="16">
        <v>2</v>
      </c>
      <c r="J2462" s="14" t="s">
        <v>83</v>
      </c>
      <c r="K2462" s="14" t="s">
        <v>84</v>
      </c>
      <c r="L2462" s="14" t="s">
        <v>85</v>
      </c>
      <c r="M2462" s="23">
        <v>0.75</v>
      </c>
      <c r="N2462" s="16">
        <v>82</v>
      </c>
      <c r="O2462" s="16">
        <v>74</v>
      </c>
      <c r="P2462" s="16">
        <v>22</v>
      </c>
      <c r="Q2462" s="16">
        <v>113</v>
      </c>
      <c r="R2462" s="16">
        <v>38</v>
      </c>
      <c r="S2462" s="14" t="s">
        <v>86</v>
      </c>
      <c r="T2462" s="16">
        <v>11807</v>
      </c>
      <c r="U2462" s="16">
        <v>0</v>
      </c>
      <c r="V2462" s="18">
        <v>7139235</v>
      </c>
      <c r="W2462" s="18">
        <v>198172</v>
      </c>
      <c r="X2462" s="18">
        <v>124547</v>
      </c>
      <c r="Y2462" s="18">
        <v>340</v>
      </c>
      <c r="Z2462" s="18">
        <v>0</v>
      </c>
      <c r="AA2462" s="18">
        <v>0</v>
      </c>
      <c r="AB2462" s="18">
        <v>607031</v>
      </c>
      <c r="AC2462" s="23">
        <v>3.06</v>
      </c>
      <c r="AD2462" s="14" t="str">
        <f>IF(E2462=113,"Linn","Iowa ex-Linn")</f>
        <v>Iowa ex-Linn</v>
      </c>
      <c r="AE2462" s="23">
        <f>IFERROR(AB2462/W2462,"N/M")</f>
        <v>3.0631522112104634</v>
      </c>
      <c r="AF2462" s="14" t="str">
        <f>B2462&amp;"|"&amp;TEXT(E2462,"000")&amp;"|"&amp;TEXT(M2462,"0.0000")</f>
        <v>2018|165|0.7500</v>
      </c>
      <c r="AG2462" s="22" t="str">
        <f>IF(AND(B2462&gt;=2015,B2462&lt;=2024,C2462=19,G2462=41,I2462=2,K2462="A",L2462="RBUP",M2462&gt;=0.5,M2462&lt;=0.85),"IN","OUT")</f>
        <v>IN</v>
      </c>
    </row>
    <row r="2463" spans="1:33">
      <c r="A2463" s="14" t="s">
        <v>188</v>
      </c>
      <c r="B2463" s="16">
        <v>2018</v>
      </c>
      <c r="C2463" s="16">
        <v>19</v>
      </c>
      <c r="D2463" s="14" t="s">
        <v>80</v>
      </c>
      <c r="E2463" s="16">
        <v>165</v>
      </c>
      <c r="F2463" s="14" t="s">
        <v>168</v>
      </c>
      <c r="G2463" s="16">
        <v>41</v>
      </c>
      <c r="H2463" s="14" t="s">
        <v>186</v>
      </c>
      <c r="I2463" s="16">
        <v>2</v>
      </c>
      <c r="J2463" s="14" t="s">
        <v>83</v>
      </c>
      <c r="K2463" s="14" t="s">
        <v>84</v>
      </c>
      <c r="L2463" s="14" t="s">
        <v>85</v>
      </c>
      <c r="M2463" s="23">
        <v>0.8</v>
      </c>
      <c r="N2463" s="16">
        <v>333</v>
      </c>
      <c r="O2463" s="16">
        <v>298</v>
      </c>
      <c r="P2463" s="16">
        <v>94</v>
      </c>
      <c r="Q2463" s="16">
        <v>439</v>
      </c>
      <c r="R2463" s="16">
        <v>115</v>
      </c>
      <c r="S2463" s="14" t="s">
        <v>86</v>
      </c>
      <c r="T2463" s="16">
        <v>62047</v>
      </c>
      <c r="U2463" s="16">
        <v>0</v>
      </c>
      <c r="V2463" s="18">
        <v>39989270</v>
      </c>
      <c r="W2463" s="18">
        <v>1434883</v>
      </c>
      <c r="X2463" s="18">
        <v>864488</v>
      </c>
      <c r="Y2463" s="18">
        <v>331</v>
      </c>
      <c r="Z2463" s="18">
        <v>0</v>
      </c>
      <c r="AA2463" s="18">
        <v>0</v>
      </c>
      <c r="AB2463" s="18">
        <v>1945263</v>
      </c>
      <c r="AC2463" s="23">
        <v>1.36</v>
      </c>
      <c r="AD2463" s="14" t="str">
        <f>IF(E2463=113,"Linn","Iowa ex-Linn")</f>
        <v>Iowa ex-Linn</v>
      </c>
      <c r="AE2463" s="23">
        <f>IFERROR(AB2463/W2463,"N/M")</f>
        <v>1.3556945061025882</v>
      </c>
      <c r="AF2463" s="14" t="str">
        <f>B2463&amp;"|"&amp;TEXT(E2463,"000")&amp;"|"&amp;TEXT(M2463,"0.0000")</f>
        <v>2018|165|0.8000</v>
      </c>
      <c r="AG2463" s="22" t="str">
        <f>IF(AND(B2463&gt;=2015,B2463&lt;=2024,C2463=19,G2463=41,I2463=2,K2463="A",L2463="RBUP",M2463&gt;=0.5,M2463&lt;=0.85),"IN","OUT")</f>
        <v>IN</v>
      </c>
    </row>
    <row r="2464" spans="1:33">
      <c r="A2464" s="14" t="s">
        <v>188</v>
      </c>
      <c r="B2464" s="16">
        <v>2018</v>
      </c>
      <c r="C2464" s="16">
        <v>19</v>
      </c>
      <c r="D2464" s="14" t="s">
        <v>80</v>
      </c>
      <c r="E2464" s="16">
        <v>165</v>
      </c>
      <c r="F2464" s="14" t="s">
        <v>168</v>
      </c>
      <c r="G2464" s="16">
        <v>41</v>
      </c>
      <c r="H2464" s="14" t="s">
        <v>186</v>
      </c>
      <c r="I2464" s="16">
        <v>2</v>
      </c>
      <c r="J2464" s="14" t="s">
        <v>83</v>
      </c>
      <c r="K2464" s="14" t="s">
        <v>84</v>
      </c>
      <c r="L2464" s="14" t="s">
        <v>85</v>
      </c>
      <c r="M2464" s="23">
        <v>0.85</v>
      </c>
      <c r="N2464" s="16">
        <v>434</v>
      </c>
      <c r="O2464" s="16">
        <v>389</v>
      </c>
      <c r="P2464" s="16">
        <v>165</v>
      </c>
      <c r="Q2464" s="16">
        <v>611</v>
      </c>
      <c r="R2464" s="16">
        <v>213</v>
      </c>
      <c r="S2464" s="14" t="s">
        <v>86</v>
      </c>
      <c r="T2464" s="16">
        <v>84985</v>
      </c>
      <c r="U2464" s="16">
        <v>0</v>
      </c>
      <c r="V2464" s="18">
        <v>58233814</v>
      </c>
      <c r="W2464" s="18">
        <v>2772998</v>
      </c>
      <c r="X2464" s="18">
        <v>1284129</v>
      </c>
      <c r="Y2464" s="18">
        <v>1709</v>
      </c>
      <c r="Z2464" s="18">
        <v>0</v>
      </c>
      <c r="AA2464" s="18">
        <v>0</v>
      </c>
      <c r="AB2464" s="18">
        <v>4570410</v>
      </c>
      <c r="AC2464" s="23">
        <v>1.65</v>
      </c>
      <c r="AD2464" s="14" t="str">
        <f>IF(E2464=113,"Linn","Iowa ex-Linn")</f>
        <v>Iowa ex-Linn</v>
      </c>
      <c r="AE2464" s="23">
        <f>IFERROR(AB2464/W2464,"N/M")</f>
        <v>1.648183662591895</v>
      </c>
      <c r="AF2464" s="14" t="str">
        <f>B2464&amp;"|"&amp;TEXT(E2464,"000")&amp;"|"&amp;TEXT(M2464,"0.0000")</f>
        <v>2018|165|0.8500</v>
      </c>
      <c r="AG2464" s="22" t="str">
        <f>IF(AND(B2464&gt;=2015,B2464&lt;=2024,C2464=19,G2464=41,I2464=2,K2464="A",L2464="RBUP",M2464&gt;=0.5,M2464&lt;=0.85),"IN","OUT")</f>
        <v>IN</v>
      </c>
    </row>
    <row r="2465" spans="1:33">
      <c r="A2465" s="14" t="s">
        <v>188</v>
      </c>
      <c r="B2465" s="16">
        <v>2018</v>
      </c>
      <c r="C2465" s="16">
        <v>19</v>
      </c>
      <c r="D2465" s="14" t="s">
        <v>80</v>
      </c>
      <c r="E2465" s="16">
        <v>167</v>
      </c>
      <c r="F2465" s="14" t="s">
        <v>169</v>
      </c>
      <c r="G2465" s="16">
        <v>41</v>
      </c>
      <c r="H2465" s="14" t="s">
        <v>186</v>
      </c>
      <c r="I2465" s="16">
        <v>2</v>
      </c>
      <c r="J2465" s="14" t="s">
        <v>83</v>
      </c>
      <c r="K2465" s="14" t="s">
        <v>84</v>
      </c>
      <c r="L2465" s="14" t="s">
        <v>85</v>
      </c>
      <c r="M2465" s="23">
        <v>0.5</v>
      </c>
      <c r="N2465" s="16">
        <v>2</v>
      </c>
      <c r="O2465" s="16">
        <v>2</v>
      </c>
      <c r="P2465" s="16">
        <v>0</v>
      </c>
      <c r="Q2465" s="16">
        <v>3</v>
      </c>
      <c r="R2465" s="16">
        <v>0</v>
      </c>
      <c r="S2465" s="14" t="s">
        <v>86</v>
      </c>
      <c r="T2465" s="16">
        <v>244</v>
      </c>
      <c r="U2465" s="16">
        <v>0</v>
      </c>
      <c r="V2465" s="18">
        <v>103474</v>
      </c>
      <c r="W2465" s="18">
        <v>796</v>
      </c>
      <c r="X2465" s="18">
        <v>533</v>
      </c>
      <c r="Y2465" s="18">
        <v>0</v>
      </c>
      <c r="Z2465" s="18">
        <v>0</v>
      </c>
      <c r="AA2465" s="18">
        <v>0</v>
      </c>
      <c r="AB2465" s="18">
        <v>0</v>
      </c>
      <c r="AC2465" s="23">
        <v>0</v>
      </c>
      <c r="AD2465" s="14" t="str">
        <f>IF(E2465=113,"Linn","Iowa ex-Linn")</f>
        <v>Iowa ex-Linn</v>
      </c>
      <c r="AE2465" s="23">
        <f>IFERROR(AB2465/W2465,"N/M")</f>
        <v>0.0</v>
      </c>
      <c r="AF2465" s="14" t="str">
        <f>B2465&amp;"|"&amp;TEXT(E2465,"000")&amp;"|"&amp;TEXT(M2465,"0.0000")</f>
        <v>2018|167|0.5000</v>
      </c>
      <c r="AG2465" s="22" t="str">
        <f>IF(AND(B2465&gt;=2015,B2465&lt;=2024,C2465=19,G2465=41,I2465=2,K2465="A",L2465="RBUP",M2465&gt;=0.5,M2465&lt;=0.85),"IN","OUT")</f>
        <v>IN</v>
      </c>
    </row>
    <row r="2466" spans="1:33">
      <c r="A2466" s="14" t="s">
        <v>188</v>
      </c>
      <c r="B2466" s="16">
        <v>2018</v>
      </c>
      <c r="C2466" s="16">
        <v>19</v>
      </c>
      <c r="D2466" s="14" t="s">
        <v>80</v>
      </c>
      <c r="E2466" s="16">
        <v>167</v>
      </c>
      <c r="F2466" s="14" t="s">
        <v>169</v>
      </c>
      <c r="G2466" s="16">
        <v>41</v>
      </c>
      <c r="H2466" s="14" t="s">
        <v>186</v>
      </c>
      <c r="I2466" s="16">
        <v>2</v>
      </c>
      <c r="J2466" s="14" t="s">
        <v>83</v>
      </c>
      <c r="K2466" s="14" t="s">
        <v>84</v>
      </c>
      <c r="L2466" s="14" t="s">
        <v>85</v>
      </c>
      <c r="M2466" s="23">
        <v>0.6</v>
      </c>
      <c r="N2466" s="16">
        <v>4</v>
      </c>
      <c r="O2466" s="16">
        <v>3</v>
      </c>
      <c r="P2466" s="16">
        <v>0</v>
      </c>
      <c r="Q2466" s="16">
        <v>5</v>
      </c>
      <c r="R2466" s="16">
        <v>0</v>
      </c>
      <c r="S2466" s="14" t="s">
        <v>86</v>
      </c>
      <c r="T2466" s="16">
        <v>204</v>
      </c>
      <c r="U2466" s="16">
        <v>0</v>
      </c>
      <c r="V2466" s="18">
        <v>95217</v>
      </c>
      <c r="W2466" s="18">
        <v>1782</v>
      </c>
      <c r="X2466" s="18">
        <v>1142</v>
      </c>
      <c r="Y2466" s="18">
        <v>0</v>
      </c>
      <c r="Z2466" s="18">
        <v>0</v>
      </c>
      <c r="AA2466" s="18">
        <v>0</v>
      </c>
      <c r="AB2466" s="18">
        <v>0</v>
      </c>
      <c r="AC2466" s="23">
        <v>0</v>
      </c>
      <c r="AD2466" s="14" t="str">
        <f>IF(E2466=113,"Linn","Iowa ex-Linn")</f>
        <v>Iowa ex-Linn</v>
      </c>
      <c r="AE2466" s="23">
        <f>IFERROR(AB2466/W2466,"N/M")</f>
        <v>0.0</v>
      </c>
      <c r="AF2466" s="14" t="str">
        <f>B2466&amp;"|"&amp;TEXT(E2466,"000")&amp;"|"&amp;TEXT(M2466,"0.0000")</f>
        <v>2018|167|0.6000</v>
      </c>
      <c r="AG2466" s="22" t="str">
        <f>IF(AND(B2466&gt;=2015,B2466&lt;=2024,C2466=19,G2466=41,I2466=2,K2466="A",L2466="RBUP",M2466&gt;=0.5,M2466&lt;=0.85),"IN","OUT")</f>
        <v>IN</v>
      </c>
    </row>
    <row r="2467" spans="1:33">
      <c r="A2467" s="14" t="s">
        <v>188</v>
      </c>
      <c r="B2467" s="16">
        <v>2018</v>
      </c>
      <c r="C2467" s="16">
        <v>19</v>
      </c>
      <c r="D2467" s="14" t="s">
        <v>80</v>
      </c>
      <c r="E2467" s="16">
        <v>167</v>
      </c>
      <c r="F2467" s="14" t="s">
        <v>169</v>
      </c>
      <c r="G2467" s="16">
        <v>41</v>
      </c>
      <c r="H2467" s="14" t="s">
        <v>186</v>
      </c>
      <c r="I2467" s="16">
        <v>2</v>
      </c>
      <c r="J2467" s="14" t="s">
        <v>83</v>
      </c>
      <c r="K2467" s="14" t="s">
        <v>84</v>
      </c>
      <c r="L2467" s="14" t="s">
        <v>85</v>
      </c>
      <c r="M2467" s="23">
        <v>0.65</v>
      </c>
      <c r="N2467" s="16">
        <v>36</v>
      </c>
      <c r="O2467" s="16">
        <v>34</v>
      </c>
      <c r="P2467" s="16">
        <v>1</v>
      </c>
      <c r="Q2467" s="16">
        <v>49</v>
      </c>
      <c r="R2467" s="16">
        <v>1</v>
      </c>
      <c r="S2467" s="14" t="s">
        <v>86</v>
      </c>
      <c r="T2467" s="16">
        <v>4251</v>
      </c>
      <c r="U2467" s="16">
        <v>0</v>
      </c>
      <c r="V2467" s="18">
        <v>2373829</v>
      </c>
      <c r="W2467" s="18">
        <v>51957</v>
      </c>
      <c r="X2467" s="18">
        <v>34071</v>
      </c>
      <c r="Y2467" s="18">
        <v>0</v>
      </c>
      <c r="Z2467" s="18">
        <v>0</v>
      </c>
      <c r="AA2467" s="18">
        <v>0</v>
      </c>
      <c r="AB2467" s="18">
        <v>17990</v>
      </c>
      <c r="AC2467" s="23">
        <v>0.35</v>
      </c>
      <c r="AD2467" s="14" t="str">
        <f>IF(E2467=113,"Linn","Iowa ex-Linn")</f>
        <v>Iowa ex-Linn</v>
      </c>
      <c r="AE2467" s="23">
        <f>IFERROR(AB2467/W2467,"N/M")</f>
        <v>0.3462478588063206</v>
      </c>
      <c r="AF2467" s="14" t="str">
        <f>B2467&amp;"|"&amp;TEXT(E2467,"000")&amp;"|"&amp;TEXT(M2467,"0.0000")</f>
        <v>2018|167|0.6500</v>
      </c>
      <c r="AG2467" s="22" t="str">
        <f>IF(AND(B2467&gt;=2015,B2467&lt;=2024,C2467=19,G2467=41,I2467=2,K2467="A",L2467="RBUP",M2467&gt;=0.5,M2467&lt;=0.85),"IN","OUT")</f>
        <v>IN</v>
      </c>
    </row>
    <row r="2468" spans="1:33">
      <c r="A2468" s="14" t="s">
        <v>188</v>
      </c>
      <c r="B2468" s="16">
        <v>2018</v>
      </c>
      <c r="C2468" s="16">
        <v>19</v>
      </c>
      <c r="D2468" s="14" t="s">
        <v>80</v>
      </c>
      <c r="E2468" s="16">
        <v>167</v>
      </c>
      <c r="F2468" s="14" t="s">
        <v>169</v>
      </c>
      <c r="G2468" s="16">
        <v>41</v>
      </c>
      <c r="H2468" s="14" t="s">
        <v>186</v>
      </c>
      <c r="I2468" s="16">
        <v>2</v>
      </c>
      <c r="J2468" s="14" t="s">
        <v>83</v>
      </c>
      <c r="K2468" s="14" t="s">
        <v>84</v>
      </c>
      <c r="L2468" s="14" t="s">
        <v>85</v>
      </c>
      <c r="M2468" s="23">
        <v>0.7</v>
      </c>
      <c r="N2468" s="16">
        <v>98</v>
      </c>
      <c r="O2468" s="16">
        <v>88</v>
      </c>
      <c r="P2468" s="16">
        <v>4</v>
      </c>
      <c r="Q2468" s="16">
        <v>139</v>
      </c>
      <c r="R2468" s="16">
        <v>4</v>
      </c>
      <c r="S2468" s="14" t="s">
        <v>86</v>
      </c>
      <c r="T2468" s="16">
        <v>12691</v>
      </c>
      <c r="U2468" s="16">
        <v>0</v>
      </c>
      <c r="V2468" s="18">
        <v>7622359</v>
      </c>
      <c r="W2468" s="18">
        <v>217708</v>
      </c>
      <c r="X2468" s="18">
        <v>144581</v>
      </c>
      <c r="Y2468" s="18">
        <v>546</v>
      </c>
      <c r="Z2468" s="18">
        <v>0</v>
      </c>
      <c r="AA2468" s="18">
        <v>0</v>
      </c>
      <c r="AB2468" s="18">
        <v>33204</v>
      </c>
      <c r="AC2468" s="23">
        <v>0.15</v>
      </c>
      <c r="AD2468" s="14" t="str">
        <f>IF(E2468=113,"Linn","Iowa ex-Linn")</f>
        <v>Iowa ex-Linn</v>
      </c>
      <c r="AE2468" s="23">
        <f>IFERROR(AB2468/W2468,"N/M")</f>
        <v>0.15251621437889282</v>
      </c>
      <c r="AF2468" s="14" t="str">
        <f>B2468&amp;"|"&amp;TEXT(E2468,"000")&amp;"|"&amp;TEXT(M2468,"0.0000")</f>
        <v>2018|167|0.7000</v>
      </c>
      <c r="AG2468" s="22" t="str">
        <f>IF(AND(B2468&gt;=2015,B2468&lt;=2024,C2468=19,G2468=41,I2468=2,K2468="A",L2468="RBUP",M2468&gt;=0.5,M2468&lt;=0.85),"IN","OUT")</f>
        <v>IN</v>
      </c>
    </row>
    <row r="2469" spans="1:33">
      <c r="A2469" s="14" t="s">
        <v>188</v>
      </c>
      <c r="B2469" s="16">
        <v>2018</v>
      </c>
      <c r="C2469" s="16">
        <v>19</v>
      </c>
      <c r="D2469" s="14" t="s">
        <v>80</v>
      </c>
      <c r="E2469" s="16">
        <v>167</v>
      </c>
      <c r="F2469" s="14" t="s">
        <v>169</v>
      </c>
      <c r="G2469" s="16">
        <v>41</v>
      </c>
      <c r="H2469" s="14" t="s">
        <v>186</v>
      </c>
      <c r="I2469" s="16">
        <v>2</v>
      </c>
      <c r="J2469" s="14" t="s">
        <v>83</v>
      </c>
      <c r="K2469" s="14" t="s">
        <v>84</v>
      </c>
      <c r="L2469" s="14" t="s">
        <v>85</v>
      </c>
      <c r="M2469" s="23">
        <v>0.75</v>
      </c>
      <c r="N2469" s="16">
        <v>313</v>
      </c>
      <c r="O2469" s="16">
        <v>279</v>
      </c>
      <c r="P2469" s="16">
        <v>20</v>
      </c>
      <c r="Q2469" s="16">
        <v>432</v>
      </c>
      <c r="R2469" s="16">
        <v>28</v>
      </c>
      <c r="S2469" s="14" t="s">
        <v>86</v>
      </c>
      <c r="T2469" s="16">
        <v>50293</v>
      </c>
      <c r="U2469" s="16">
        <v>0</v>
      </c>
      <c r="V2469" s="18">
        <v>31992177</v>
      </c>
      <c r="W2469" s="18">
        <v>1252501</v>
      </c>
      <c r="X2469" s="18">
        <v>815594</v>
      </c>
      <c r="Y2469" s="18">
        <v>1563</v>
      </c>
      <c r="Z2469" s="18">
        <v>0</v>
      </c>
      <c r="AA2469" s="18">
        <v>0</v>
      </c>
      <c r="AB2469" s="18">
        <v>305674</v>
      </c>
      <c r="AC2469" s="23">
        <v>0.24</v>
      </c>
      <c r="AD2469" s="14" t="str">
        <f>IF(E2469=113,"Linn","Iowa ex-Linn")</f>
        <v>Iowa ex-Linn</v>
      </c>
      <c r="AE2469" s="23">
        <f>IFERROR(AB2469/W2469,"N/M")</f>
        <v>0.2440509029533709</v>
      </c>
      <c r="AF2469" s="14" t="str">
        <f>B2469&amp;"|"&amp;TEXT(E2469,"000")&amp;"|"&amp;TEXT(M2469,"0.0000")</f>
        <v>2018|167|0.7500</v>
      </c>
      <c r="AG2469" s="22" t="str">
        <f>IF(AND(B2469&gt;=2015,B2469&lt;=2024,C2469=19,G2469=41,I2469=2,K2469="A",L2469="RBUP",M2469&gt;=0.5,M2469&lt;=0.85),"IN","OUT")</f>
        <v>IN</v>
      </c>
    </row>
    <row r="2470" spans="1:33">
      <c r="A2470" s="14" t="s">
        <v>188</v>
      </c>
      <c r="B2470" s="16">
        <v>2018</v>
      </c>
      <c r="C2470" s="16">
        <v>19</v>
      </c>
      <c r="D2470" s="14" t="s">
        <v>80</v>
      </c>
      <c r="E2470" s="16">
        <v>167</v>
      </c>
      <c r="F2470" s="14" t="s">
        <v>169</v>
      </c>
      <c r="G2470" s="16">
        <v>41</v>
      </c>
      <c r="H2470" s="14" t="s">
        <v>186</v>
      </c>
      <c r="I2470" s="16">
        <v>2</v>
      </c>
      <c r="J2470" s="14" t="s">
        <v>83</v>
      </c>
      <c r="K2470" s="14" t="s">
        <v>84</v>
      </c>
      <c r="L2470" s="14" t="s">
        <v>85</v>
      </c>
      <c r="M2470" s="23">
        <v>0.8</v>
      </c>
      <c r="N2470" s="16">
        <v>512</v>
      </c>
      <c r="O2470" s="16">
        <v>452</v>
      </c>
      <c r="P2470" s="16">
        <v>49</v>
      </c>
      <c r="Q2470" s="16">
        <v>698</v>
      </c>
      <c r="R2470" s="16">
        <v>56</v>
      </c>
      <c r="S2470" s="14" t="s">
        <v>86</v>
      </c>
      <c r="T2470" s="16">
        <v>89728</v>
      </c>
      <c r="U2470" s="16">
        <v>0</v>
      </c>
      <c r="V2470" s="18">
        <v>61298466</v>
      </c>
      <c r="W2470" s="18">
        <v>3133083</v>
      </c>
      <c r="X2470" s="18">
        <v>1837347</v>
      </c>
      <c r="Y2470" s="18">
        <v>6767</v>
      </c>
      <c r="Z2470" s="18">
        <v>0</v>
      </c>
      <c r="AA2470" s="18">
        <v>0</v>
      </c>
      <c r="AB2470" s="18">
        <v>765223</v>
      </c>
      <c r="AC2470" s="23">
        <v>0.24</v>
      </c>
      <c r="AD2470" s="14" t="str">
        <f>IF(E2470=113,"Linn","Iowa ex-Linn")</f>
        <v>Iowa ex-Linn</v>
      </c>
      <c r="AE2470" s="23">
        <f>IFERROR(AB2470/W2470,"N/M")</f>
        <v>0.24423961956960605</v>
      </c>
      <c r="AF2470" s="14" t="str">
        <f>B2470&amp;"|"&amp;TEXT(E2470,"000")&amp;"|"&amp;TEXT(M2470,"0.0000")</f>
        <v>2018|167|0.8000</v>
      </c>
      <c r="AG2470" s="22" t="str">
        <f>IF(AND(B2470&gt;=2015,B2470&lt;=2024,C2470=19,G2470=41,I2470=2,K2470="A",L2470="RBUP",M2470&gt;=0.5,M2470&lt;=0.85),"IN","OUT")</f>
        <v>IN</v>
      </c>
    </row>
    <row r="2471" spans="1:33">
      <c r="A2471" s="14" t="s">
        <v>188</v>
      </c>
      <c r="B2471" s="16">
        <v>2018</v>
      </c>
      <c r="C2471" s="16">
        <v>19</v>
      </c>
      <c r="D2471" s="14" t="s">
        <v>80</v>
      </c>
      <c r="E2471" s="16">
        <v>167</v>
      </c>
      <c r="F2471" s="14" t="s">
        <v>169</v>
      </c>
      <c r="G2471" s="16">
        <v>41</v>
      </c>
      <c r="H2471" s="14" t="s">
        <v>186</v>
      </c>
      <c r="I2471" s="16">
        <v>2</v>
      </c>
      <c r="J2471" s="14" t="s">
        <v>83</v>
      </c>
      <c r="K2471" s="14" t="s">
        <v>84</v>
      </c>
      <c r="L2471" s="14" t="s">
        <v>85</v>
      </c>
      <c r="M2471" s="23">
        <v>0.85</v>
      </c>
      <c r="N2471" s="16">
        <v>380</v>
      </c>
      <c r="O2471" s="16">
        <v>314</v>
      </c>
      <c r="P2471" s="16">
        <v>66</v>
      </c>
      <c r="Q2471" s="16">
        <v>552</v>
      </c>
      <c r="R2471" s="16">
        <v>92</v>
      </c>
      <c r="S2471" s="14" t="s">
        <v>86</v>
      </c>
      <c r="T2471" s="16">
        <v>54713</v>
      </c>
      <c r="U2471" s="16">
        <v>0</v>
      </c>
      <c r="V2471" s="18">
        <v>39549137</v>
      </c>
      <c r="W2471" s="18">
        <v>2551876</v>
      </c>
      <c r="X2471" s="18">
        <v>1137314</v>
      </c>
      <c r="Y2471" s="18">
        <v>2727</v>
      </c>
      <c r="Z2471" s="18">
        <v>0</v>
      </c>
      <c r="AA2471" s="18">
        <v>0</v>
      </c>
      <c r="AB2471" s="18">
        <v>749223</v>
      </c>
      <c r="AC2471" s="23">
        <v>0.29</v>
      </c>
      <c r="AD2471" s="14" t="str">
        <f>IF(E2471=113,"Linn","Iowa ex-Linn")</f>
        <v>Iowa ex-Linn</v>
      </c>
      <c r="AE2471" s="23">
        <f>IFERROR(AB2471/W2471,"N/M")</f>
        <v>0.2935969459331096</v>
      </c>
      <c r="AF2471" s="14" t="str">
        <f>B2471&amp;"|"&amp;TEXT(E2471,"000")&amp;"|"&amp;TEXT(M2471,"0.0000")</f>
        <v>2018|167|0.8500</v>
      </c>
      <c r="AG2471" s="22" t="str">
        <f>IF(AND(B2471&gt;=2015,B2471&lt;=2024,C2471=19,G2471=41,I2471=2,K2471="A",L2471="RBUP",M2471&gt;=0.5,M2471&lt;=0.85),"IN","OUT")</f>
        <v>IN</v>
      </c>
    </row>
    <row r="2472" spans="1:33">
      <c r="A2472" s="14" t="s">
        <v>188</v>
      </c>
      <c r="B2472" s="16">
        <v>2018</v>
      </c>
      <c r="C2472" s="16">
        <v>19</v>
      </c>
      <c r="D2472" s="14" t="s">
        <v>80</v>
      </c>
      <c r="E2472" s="16">
        <v>169</v>
      </c>
      <c r="F2472" s="14" t="s">
        <v>170</v>
      </c>
      <c r="G2472" s="16">
        <v>41</v>
      </c>
      <c r="H2472" s="14" t="s">
        <v>186</v>
      </c>
      <c r="I2472" s="16">
        <v>2</v>
      </c>
      <c r="J2472" s="14" t="s">
        <v>83</v>
      </c>
      <c r="K2472" s="14" t="s">
        <v>84</v>
      </c>
      <c r="L2472" s="14" t="s">
        <v>85</v>
      </c>
      <c r="M2472" s="23">
        <v>0.5</v>
      </c>
      <c r="N2472" s="16">
        <v>1</v>
      </c>
      <c r="O2472" s="16">
        <v>1</v>
      </c>
      <c r="P2472" s="16">
        <v>0</v>
      </c>
      <c r="Q2472" s="16">
        <v>1</v>
      </c>
      <c r="R2472" s="16">
        <v>0</v>
      </c>
      <c r="S2472" s="14" t="s">
        <v>86</v>
      </c>
      <c r="T2472" s="16">
        <v>1079</v>
      </c>
      <c r="U2472" s="16">
        <v>0</v>
      </c>
      <c r="V2472" s="18">
        <v>440069</v>
      </c>
      <c r="W2472" s="18">
        <v>1353</v>
      </c>
      <c r="X2472" s="18">
        <v>1083</v>
      </c>
      <c r="Y2472" s="18">
        <v>0</v>
      </c>
      <c r="Z2472" s="18">
        <v>0</v>
      </c>
      <c r="AA2472" s="18">
        <v>0</v>
      </c>
      <c r="AB2472" s="18">
        <v>0</v>
      </c>
      <c r="AC2472" s="23">
        <v>0</v>
      </c>
      <c r="AD2472" s="14" t="str">
        <f>IF(E2472=113,"Linn","Iowa ex-Linn")</f>
        <v>Iowa ex-Linn</v>
      </c>
      <c r="AE2472" s="23">
        <f>IFERROR(AB2472/W2472,"N/M")</f>
        <v>0.0</v>
      </c>
      <c r="AF2472" s="14" t="str">
        <f>B2472&amp;"|"&amp;TEXT(E2472,"000")&amp;"|"&amp;TEXT(M2472,"0.0000")</f>
        <v>2018|169|0.5000</v>
      </c>
      <c r="AG2472" s="22" t="str">
        <f>IF(AND(B2472&gt;=2015,B2472&lt;=2024,C2472=19,G2472=41,I2472=2,K2472="A",L2472="RBUP",M2472&gt;=0.5,M2472&lt;=0.85),"IN","OUT")</f>
        <v>IN</v>
      </c>
    </row>
    <row r="2473" spans="1:33">
      <c r="A2473" s="14" t="s">
        <v>188</v>
      </c>
      <c r="B2473" s="16">
        <v>2018</v>
      </c>
      <c r="C2473" s="16">
        <v>19</v>
      </c>
      <c r="D2473" s="14" t="s">
        <v>80</v>
      </c>
      <c r="E2473" s="16">
        <v>169</v>
      </c>
      <c r="F2473" s="14" t="s">
        <v>170</v>
      </c>
      <c r="G2473" s="16">
        <v>41</v>
      </c>
      <c r="H2473" s="14" t="s">
        <v>186</v>
      </c>
      <c r="I2473" s="16">
        <v>2</v>
      </c>
      <c r="J2473" s="14" t="s">
        <v>83</v>
      </c>
      <c r="K2473" s="14" t="s">
        <v>84</v>
      </c>
      <c r="L2473" s="14" t="s">
        <v>85</v>
      </c>
      <c r="M2473" s="23">
        <v>0.65</v>
      </c>
      <c r="N2473" s="16">
        <v>3</v>
      </c>
      <c r="O2473" s="16">
        <v>3</v>
      </c>
      <c r="P2473" s="16">
        <v>0</v>
      </c>
      <c r="Q2473" s="16">
        <v>3</v>
      </c>
      <c r="R2473" s="16">
        <v>0</v>
      </c>
      <c r="S2473" s="14" t="s">
        <v>86</v>
      </c>
      <c r="T2473" s="16">
        <v>112</v>
      </c>
      <c r="U2473" s="16">
        <v>0</v>
      </c>
      <c r="V2473" s="18">
        <v>54702</v>
      </c>
      <c r="W2473" s="18">
        <v>552</v>
      </c>
      <c r="X2473" s="18">
        <v>326</v>
      </c>
      <c r="Y2473" s="18">
        <v>0</v>
      </c>
      <c r="Z2473" s="18">
        <v>0</v>
      </c>
      <c r="AA2473" s="18">
        <v>0</v>
      </c>
      <c r="AB2473" s="18">
        <v>0</v>
      </c>
      <c r="AC2473" s="23">
        <v>0</v>
      </c>
      <c r="AD2473" s="14" t="str">
        <f>IF(E2473=113,"Linn","Iowa ex-Linn")</f>
        <v>Iowa ex-Linn</v>
      </c>
      <c r="AE2473" s="23">
        <f>IFERROR(AB2473/W2473,"N/M")</f>
        <v>0.0</v>
      </c>
      <c r="AF2473" s="14" t="str">
        <f>B2473&amp;"|"&amp;TEXT(E2473,"000")&amp;"|"&amp;TEXT(M2473,"0.0000")</f>
        <v>2018|169|0.6500</v>
      </c>
      <c r="AG2473" s="22" t="str">
        <f>IF(AND(B2473&gt;=2015,B2473&lt;=2024,C2473=19,G2473=41,I2473=2,K2473="A",L2473="RBUP",M2473&gt;=0.5,M2473&lt;=0.85),"IN","OUT")</f>
        <v>IN</v>
      </c>
    </row>
    <row r="2474" spans="1:33">
      <c r="A2474" s="14" t="s">
        <v>188</v>
      </c>
      <c r="B2474" s="16">
        <v>2018</v>
      </c>
      <c r="C2474" s="16">
        <v>19</v>
      </c>
      <c r="D2474" s="14" t="s">
        <v>80</v>
      </c>
      <c r="E2474" s="16">
        <v>169</v>
      </c>
      <c r="F2474" s="14" t="s">
        <v>170</v>
      </c>
      <c r="G2474" s="16">
        <v>41</v>
      </c>
      <c r="H2474" s="14" t="s">
        <v>186</v>
      </c>
      <c r="I2474" s="16">
        <v>2</v>
      </c>
      <c r="J2474" s="14" t="s">
        <v>83</v>
      </c>
      <c r="K2474" s="14" t="s">
        <v>84</v>
      </c>
      <c r="L2474" s="14" t="s">
        <v>85</v>
      </c>
      <c r="M2474" s="23">
        <v>0.7</v>
      </c>
      <c r="N2474" s="16">
        <v>15</v>
      </c>
      <c r="O2474" s="16">
        <v>13</v>
      </c>
      <c r="P2474" s="16">
        <v>1</v>
      </c>
      <c r="Q2474" s="16">
        <v>36</v>
      </c>
      <c r="R2474" s="16">
        <v>2</v>
      </c>
      <c r="S2474" s="14" t="s">
        <v>86</v>
      </c>
      <c r="T2474" s="16">
        <v>1495</v>
      </c>
      <c r="U2474" s="16">
        <v>0</v>
      </c>
      <c r="V2474" s="18">
        <v>817057</v>
      </c>
      <c r="W2474" s="18">
        <v>15996</v>
      </c>
      <c r="X2474" s="18">
        <v>9582</v>
      </c>
      <c r="Y2474" s="18">
        <v>0</v>
      </c>
      <c r="Z2474" s="18">
        <v>0</v>
      </c>
      <c r="AA2474" s="18">
        <v>0</v>
      </c>
      <c r="AB2474" s="18">
        <v>1746</v>
      </c>
      <c r="AC2474" s="23">
        <v>0.11</v>
      </c>
      <c r="AD2474" s="14" t="str">
        <f>IF(E2474=113,"Linn","Iowa ex-Linn")</f>
        <v>Iowa ex-Linn</v>
      </c>
      <c r="AE2474" s="23">
        <f>IFERROR(AB2474/W2474,"N/M")</f>
        <v>0.109152288072018</v>
      </c>
      <c r="AF2474" s="14" t="str">
        <f>B2474&amp;"|"&amp;TEXT(E2474,"000")&amp;"|"&amp;TEXT(M2474,"0.0000")</f>
        <v>2018|169|0.7000</v>
      </c>
      <c r="AG2474" s="22" t="str">
        <f>IF(AND(B2474&gt;=2015,B2474&lt;=2024,C2474=19,G2474=41,I2474=2,K2474="A",L2474="RBUP",M2474&gt;=0.5,M2474&lt;=0.85),"IN","OUT")</f>
        <v>IN</v>
      </c>
    </row>
    <row r="2475" spans="1:33">
      <c r="A2475" s="14" t="s">
        <v>188</v>
      </c>
      <c r="B2475" s="16">
        <v>2018</v>
      </c>
      <c r="C2475" s="16">
        <v>19</v>
      </c>
      <c r="D2475" s="14" t="s">
        <v>80</v>
      </c>
      <c r="E2475" s="16">
        <v>169</v>
      </c>
      <c r="F2475" s="14" t="s">
        <v>170</v>
      </c>
      <c r="G2475" s="16">
        <v>41</v>
      </c>
      <c r="H2475" s="14" t="s">
        <v>186</v>
      </c>
      <c r="I2475" s="16">
        <v>2</v>
      </c>
      <c r="J2475" s="14" t="s">
        <v>83</v>
      </c>
      <c r="K2475" s="14" t="s">
        <v>84</v>
      </c>
      <c r="L2475" s="14" t="s">
        <v>85</v>
      </c>
      <c r="M2475" s="23">
        <v>0.75</v>
      </c>
      <c r="N2475" s="16">
        <v>79</v>
      </c>
      <c r="O2475" s="16">
        <v>54</v>
      </c>
      <c r="P2475" s="16">
        <v>5</v>
      </c>
      <c r="Q2475" s="16">
        <v>78</v>
      </c>
      <c r="R2475" s="16">
        <v>5</v>
      </c>
      <c r="S2475" s="14" t="s">
        <v>86</v>
      </c>
      <c r="T2475" s="16">
        <v>6338</v>
      </c>
      <c r="U2475" s="16">
        <v>0</v>
      </c>
      <c r="V2475" s="18">
        <v>3580836</v>
      </c>
      <c r="W2475" s="18">
        <v>92414</v>
      </c>
      <c r="X2475" s="18">
        <v>57898</v>
      </c>
      <c r="Y2475" s="18">
        <v>0</v>
      </c>
      <c r="Z2475" s="18">
        <v>0</v>
      </c>
      <c r="AA2475" s="18">
        <v>0</v>
      </c>
      <c r="AB2475" s="18">
        <v>3224</v>
      </c>
      <c r="AC2475" s="23">
        <v>0.03</v>
      </c>
      <c r="AD2475" s="14" t="str">
        <f>IF(E2475=113,"Linn","Iowa ex-Linn")</f>
        <v>Iowa ex-Linn</v>
      </c>
      <c r="AE2475" s="23">
        <f>IFERROR(AB2475/W2475,"N/M")</f>
        <v>0.03488648906009912</v>
      </c>
      <c r="AF2475" s="14" t="str">
        <f>B2475&amp;"|"&amp;TEXT(E2475,"000")&amp;"|"&amp;TEXT(M2475,"0.0000")</f>
        <v>2018|169|0.7500</v>
      </c>
      <c r="AG2475" s="22" t="str">
        <f>IF(AND(B2475&gt;=2015,B2475&lt;=2024,C2475=19,G2475=41,I2475=2,K2475="A",L2475="RBUP",M2475&gt;=0.5,M2475&lt;=0.85),"IN","OUT")</f>
        <v>IN</v>
      </c>
    </row>
    <row r="2476" spans="1:33">
      <c r="A2476" s="14" t="s">
        <v>188</v>
      </c>
      <c r="B2476" s="16">
        <v>2018</v>
      </c>
      <c r="C2476" s="16">
        <v>19</v>
      </c>
      <c r="D2476" s="14" t="s">
        <v>80</v>
      </c>
      <c r="E2476" s="16">
        <v>169</v>
      </c>
      <c r="F2476" s="14" t="s">
        <v>170</v>
      </c>
      <c r="G2476" s="16">
        <v>41</v>
      </c>
      <c r="H2476" s="14" t="s">
        <v>186</v>
      </c>
      <c r="I2476" s="16">
        <v>2</v>
      </c>
      <c r="J2476" s="14" t="s">
        <v>83</v>
      </c>
      <c r="K2476" s="14" t="s">
        <v>84</v>
      </c>
      <c r="L2476" s="14" t="s">
        <v>85</v>
      </c>
      <c r="M2476" s="23">
        <v>0.8</v>
      </c>
      <c r="N2476" s="16">
        <v>307</v>
      </c>
      <c r="O2476" s="16">
        <v>241</v>
      </c>
      <c r="P2476" s="16">
        <v>43</v>
      </c>
      <c r="Q2476" s="16">
        <v>343</v>
      </c>
      <c r="R2476" s="16">
        <v>54</v>
      </c>
      <c r="S2476" s="14" t="s">
        <v>86</v>
      </c>
      <c r="T2476" s="16">
        <v>36947</v>
      </c>
      <c r="U2476" s="16">
        <v>0</v>
      </c>
      <c r="V2476" s="18">
        <v>22626561</v>
      </c>
      <c r="W2476" s="18">
        <v>771371</v>
      </c>
      <c r="X2476" s="18">
        <v>447375</v>
      </c>
      <c r="Y2476" s="18">
        <v>2408</v>
      </c>
      <c r="Z2476" s="18">
        <v>0</v>
      </c>
      <c r="AA2476" s="18">
        <v>0</v>
      </c>
      <c r="AB2476" s="18">
        <v>281243</v>
      </c>
      <c r="AC2476" s="23">
        <v>0.36</v>
      </c>
      <c r="AD2476" s="14" t="str">
        <f>IF(E2476=113,"Linn","Iowa ex-Linn")</f>
        <v>Iowa ex-Linn</v>
      </c>
      <c r="AE2476" s="23">
        <f>IFERROR(AB2476/W2476,"N/M")</f>
        <v>0.3646014693318779</v>
      </c>
      <c r="AF2476" s="14" t="str">
        <f>B2476&amp;"|"&amp;TEXT(E2476,"000")&amp;"|"&amp;TEXT(M2476,"0.0000")</f>
        <v>2018|169|0.8000</v>
      </c>
      <c r="AG2476" s="22" t="str">
        <f>IF(AND(B2476&gt;=2015,B2476&lt;=2024,C2476=19,G2476=41,I2476=2,K2476="A",L2476="RBUP",M2476&gt;=0.5,M2476&lt;=0.85),"IN","OUT")</f>
        <v>IN</v>
      </c>
    </row>
    <row r="2477" spans="1:33">
      <c r="A2477" s="14" t="s">
        <v>188</v>
      </c>
      <c r="B2477" s="16">
        <v>2018</v>
      </c>
      <c r="C2477" s="16">
        <v>19</v>
      </c>
      <c r="D2477" s="14" t="s">
        <v>80</v>
      </c>
      <c r="E2477" s="16">
        <v>169</v>
      </c>
      <c r="F2477" s="14" t="s">
        <v>170</v>
      </c>
      <c r="G2477" s="16">
        <v>41</v>
      </c>
      <c r="H2477" s="14" t="s">
        <v>186</v>
      </c>
      <c r="I2477" s="16">
        <v>2</v>
      </c>
      <c r="J2477" s="14" t="s">
        <v>83</v>
      </c>
      <c r="K2477" s="14" t="s">
        <v>84</v>
      </c>
      <c r="L2477" s="14" t="s">
        <v>85</v>
      </c>
      <c r="M2477" s="23">
        <v>0.85</v>
      </c>
      <c r="N2477" s="16">
        <v>489</v>
      </c>
      <c r="O2477" s="16">
        <v>400</v>
      </c>
      <c r="P2477" s="16">
        <v>78</v>
      </c>
      <c r="Q2477" s="16">
        <v>708</v>
      </c>
      <c r="R2477" s="16">
        <v>128</v>
      </c>
      <c r="S2477" s="14" t="s">
        <v>86</v>
      </c>
      <c r="T2477" s="16">
        <v>88688</v>
      </c>
      <c r="U2477" s="16">
        <v>0</v>
      </c>
      <c r="V2477" s="18">
        <v>58058180</v>
      </c>
      <c r="W2477" s="18">
        <v>2464080</v>
      </c>
      <c r="X2477" s="18">
        <v>1161014</v>
      </c>
      <c r="Y2477" s="18">
        <v>871</v>
      </c>
      <c r="Z2477" s="18">
        <v>0</v>
      </c>
      <c r="AA2477" s="18">
        <v>0</v>
      </c>
      <c r="AB2477" s="18">
        <v>1081431</v>
      </c>
      <c r="AC2477" s="23">
        <v>0.44</v>
      </c>
      <c r="AD2477" s="14" t="str">
        <f>IF(E2477=113,"Linn","Iowa ex-Linn")</f>
        <v>Iowa ex-Linn</v>
      </c>
      <c r="AE2477" s="23">
        <f>IFERROR(AB2477/W2477,"N/M")</f>
        <v>0.43887820200642835</v>
      </c>
      <c r="AF2477" s="14" t="str">
        <f>B2477&amp;"|"&amp;TEXT(E2477,"000")&amp;"|"&amp;TEXT(M2477,"0.0000")</f>
        <v>2018|169|0.8500</v>
      </c>
      <c r="AG2477" s="22" t="str">
        <f>IF(AND(B2477&gt;=2015,B2477&lt;=2024,C2477=19,G2477=41,I2477=2,K2477="A",L2477="RBUP",M2477&gt;=0.5,M2477&lt;=0.85),"IN","OUT")</f>
        <v>IN</v>
      </c>
    </row>
    <row r="2478" spans="1:33">
      <c r="A2478" s="14" t="s">
        <v>188</v>
      </c>
      <c r="B2478" s="16">
        <v>2018</v>
      </c>
      <c r="C2478" s="16">
        <v>19</v>
      </c>
      <c r="D2478" s="14" t="s">
        <v>80</v>
      </c>
      <c r="E2478" s="16">
        <v>171</v>
      </c>
      <c r="F2478" s="14" t="s">
        <v>171</v>
      </c>
      <c r="G2478" s="16">
        <v>41</v>
      </c>
      <c r="H2478" s="14" t="s">
        <v>186</v>
      </c>
      <c r="I2478" s="16">
        <v>2</v>
      </c>
      <c r="J2478" s="14" t="s">
        <v>83</v>
      </c>
      <c r="K2478" s="14" t="s">
        <v>84</v>
      </c>
      <c r="L2478" s="14" t="s">
        <v>85</v>
      </c>
      <c r="M2478" s="23">
        <v>0.5</v>
      </c>
      <c r="N2478" s="16">
        <v>2</v>
      </c>
      <c r="O2478" s="16">
        <v>2</v>
      </c>
      <c r="P2478" s="16">
        <v>0</v>
      </c>
      <c r="Q2478" s="16">
        <v>4</v>
      </c>
      <c r="R2478" s="16">
        <v>0</v>
      </c>
      <c r="S2478" s="14" t="s">
        <v>86</v>
      </c>
      <c r="T2478" s="16">
        <v>363</v>
      </c>
      <c r="U2478" s="16">
        <v>0</v>
      </c>
      <c r="V2478" s="18">
        <v>137395</v>
      </c>
      <c r="W2478" s="18">
        <v>1077</v>
      </c>
      <c r="X2478" s="18">
        <v>722</v>
      </c>
      <c r="Y2478" s="18">
        <v>0</v>
      </c>
      <c r="Z2478" s="18">
        <v>0</v>
      </c>
      <c r="AA2478" s="18">
        <v>0</v>
      </c>
      <c r="AB2478" s="18">
        <v>0</v>
      </c>
      <c r="AC2478" s="23">
        <v>0</v>
      </c>
      <c r="AD2478" s="14" t="str">
        <f>IF(E2478=113,"Linn","Iowa ex-Linn")</f>
        <v>Iowa ex-Linn</v>
      </c>
      <c r="AE2478" s="23">
        <f>IFERROR(AB2478/W2478,"N/M")</f>
        <v>0.0</v>
      </c>
      <c r="AF2478" s="14" t="str">
        <f>B2478&amp;"|"&amp;TEXT(E2478,"000")&amp;"|"&amp;TEXT(M2478,"0.0000")</f>
        <v>2018|171|0.5000</v>
      </c>
      <c r="AG2478" s="22" t="str">
        <f>IF(AND(B2478&gt;=2015,B2478&lt;=2024,C2478=19,G2478=41,I2478=2,K2478="A",L2478="RBUP",M2478&gt;=0.5,M2478&lt;=0.85),"IN","OUT")</f>
        <v>IN</v>
      </c>
    </row>
    <row r="2479" spans="1:33">
      <c r="A2479" s="14" t="s">
        <v>188</v>
      </c>
      <c r="B2479" s="16">
        <v>2018</v>
      </c>
      <c r="C2479" s="16">
        <v>19</v>
      </c>
      <c r="D2479" s="14" t="s">
        <v>80</v>
      </c>
      <c r="E2479" s="16">
        <v>171</v>
      </c>
      <c r="F2479" s="14" t="s">
        <v>171</v>
      </c>
      <c r="G2479" s="16">
        <v>41</v>
      </c>
      <c r="H2479" s="14" t="s">
        <v>186</v>
      </c>
      <c r="I2479" s="16">
        <v>2</v>
      </c>
      <c r="J2479" s="14" t="s">
        <v>83</v>
      </c>
      <c r="K2479" s="14" t="s">
        <v>84</v>
      </c>
      <c r="L2479" s="14" t="s">
        <v>85</v>
      </c>
      <c r="M2479" s="23">
        <v>0.55</v>
      </c>
      <c r="N2479" s="16">
        <v>1</v>
      </c>
      <c r="O2479" s="16">
        <v>1</v>
      </c>
      <c r="P2479" s="16">
        <v>0</v>
      </c>
      <c r="Q2479" s="16">
        <v>2</v>
      </c>
      <c r="R2479" s="16">
        <v>0</v>
      </c>
      <c r="S2479" s="14" t="s">
        <v>86</v>
      </c>
      <c r="T2479" s="16">
        <v>45</v>
      </c>
      <c r="U2479" s="16">
        <v>0</v>
      </c>
      <c r="V2479" s="18">
        <v>19236</v>
      </c>
      <c r="W2479" s="18">
        <v>125</v>
      </c>
      <c r="X2479" s="18">
        <v>80</v>
      </c>
      <c r="Y2479" s="18">
        <v>0</v>
      </c>
      <c r="Z2479" s="18">
        <v>0</v>
      </c>
      <c r="AA2479" s="18">
        <v>0</v>
      </c>
      <c r="AB2479" s="18">
        <v>0</v>
      </c>
      <c r="AC2479" s="23">
        <v>0</v>
      </c>
      <c r="AD2479" s="14" t="str">
        <f>IF(E2479=113,"Linn","Iowa ex-Linn")</f>
        <v>Iowa ex-Linn</v>
      </c>
      <c r="AE2479" s="23">
        <f>IFERROR(AB2479/W2479,"N/M")</f>
        <v>0.0</v>
      </c>
      <c r="AF2479" s="14" t="str">
        <f>B2479&amp;"|"&amp;TEXT(E2479,"000")&amp;"|"&amp;TEXT(M2479,"0.0000")</f>
        <v>2018|171|0.5500</v>
      </c>
      <c r="AG2479" s="22" t="str">
        <f>IF(AND(B2479&gt;=2015,B2479&lt;=2024,C2479=19,G2479=41,I2479=2,K2479="A",L2479="RBUP",M2479&gt;=0.5,M2479&lt;=0.85),"IN","OUT")</f>
        <v>IN</v>
      </c>
    </row>
    <row r="2480" spans="1:33">
      <c r="A2480" s="14" t="s">
        <v>188</v>
      </c>
      <c r="B2480" s="16">
        <v>2018</v>
      </c>
      <c r="C2480" s="16">
        <v>19</v>
      </c>
      <c r="D2480" s="14" t="s">
        <v>80</v>
      </c>
      <c r="E2480" s="16">
        <v>171</v>
      </c>
      <c r="F2480" s="14" t="s">
        <v>171</v>
      </c>
      <c r="G2480" s="16">
        <v>41</v>
      </c>
      <c r="H2480" s="14" t="s">
        <v>186</v>
      </c>
      <c r="I2480" s="16">
        <v>2</v>
      </c>
      <c r="J2480" s="14" t="s">
        <v>83</v>
      </c>
      <c r="K2480" s="14" t="s">
        <v>84</v>
      </c>
      <c r="L2480" s="14" t="s">
        <v>85</v>
      </c>
      <c r="M2480" s="23">
        <v>0.65</v>
      </c>
      <c r="N2480" s="16">
        <v>7</v>
      </c>
      <c r="O2480" s="16">
        <v>7</v>
      </c>
      <c r="P2480" s="16">
        <v>0</v>
      </c>
      <c r="Q2480" s="16">
        <v>7</v>
      </c>
      <c r="R2480" s="16">
        <v>0</v>
      </c>
      <c r="S2480" s="14" t="s">
        <v>86</v>
      </c>
      <c r="T2480" s="16">
        <v>602</v>
      </c>
      <c r="U2480" s="16">
        <v>0</v>
      </c>
      <c r="V2480" s="18">
        <v>301059</v>
      </c>
      <c r="W2480" s="18">
        <v>3046</v>
      </c>
      <c r="X2480" s="18">
        <v>2078</v>
      </c>
      <c r="Y2480" s="18">
        <v>0</v>
      </c>
      <c r="Z2480" s="18">
        <v>0</v>
      </c>
      <c r="AA2480" s="18">
        <v>0</v>
      </c>
      <c r="AB2480" s="18">
        <v>0</v>
      </c>
      <c r="AC2480" s="23">
        <v>0</v>
      </c>
      <c r="AD2480" s="14" t="str">
        <f>IF(E2480=113,"Linn","Iowa ex-Linn")</f>
        <v>Iowa ex-Linn</v>
      </c>
      <c r="AE2480" s="23">
        <f>IFERROR(AB2480/W2480,"N/M")</f>
        <v>0.0</v>
      </c>
      <c r="AF2480" s="14" t="str">
        <f>B2480&amp;"|"&amp;TEXT(E2480,"000")&amp;"|"&amp;TEXT(M2480,"0.0000")</f>
        <v>2018|171|0.6500</v>
      </c>
      <c r="AG2480" s="22" t="str">
        <f>IF(AND(B2480&gt;=2015,B2480&lt;=2024,C2480=19,G2480=41,I2480=2,K2480="A",L2480="RBUP",M2480&gt;=0.5,M2480&lt;=0.85),"IN","OUT")</f>
        <v>IN</v>
      </c>
    </row>
    <row r="2481" spans="1:33">
      <c r="A2481" s="14" t="s">
        <v>188</v>
      </c>
      <c r="B2481" s="16">
        <v>2018</v>
      </c>
      <c r="C2481" s="16">
        <v>19</v>
      </c>
      <c r="D2481" s="14" t="s">
        <v>80</v>
      </c>
      <c r="E2481" s="16">
        <v>171</v>
      </c>
      <c r="F2481" s="14" t="s">
        <v>171</v>
      </c>
      <c r="G2481" s="16">
        <v>41</v>
      </c>
      <c r="H2481" s="14" t="s">
        <v>186</v>
      </c>
      <c r="I2481" s="16">
        <v>2</v>
      </c>
      <c r="J2481" s="14" t="s">
        <v>83</v>
      </c>
      <c r="K2481" s="14" t="s">
        <v>84</v>
      </c>
      <c r="L2481" s="14" t="s">
        <v>85</v>
      </c>
      <c r="M2481" s="23">
        <v>0.7</v>
      </c>
      <c r="N2481" s="16">
        <v>35</v>
      </c>
      <c r="O2481" s="16">
        <v>32</v>
      </c>
      <c r="P2481" s="16">
        <v>0</v>
      </c>
      <c r="Q2481" s="16">
        <v>49</v>
      </c>
      <c r="R2481" s="16">
        <v>0</v>
      </c>
      <c r="S2481" s="14" t="s">
        <v>86</v>
      </c>
      <c r="T2481" s="16">
        <v>4503</v>
      </c>
      <c r="U2481" s="16">
        <v>0</v>
      </c>
      <c r="V2481" s="18">
        <v>2511853</v>
      </c>
      <c r="W2481" s="18">
        <v>51224</v>
      </c>
      <c r="X2481" s="18">
        <v>32424</v>
      </c>
      <c r="Y2481" s="18">
        <v>0</v>
      </c>
      <c r="Z2481" s="18">
        <v>0</v>
      </c>
      <c r="AA2481" s="18">
        <v>0</v>
      </c>
      <c r="AB2481" s="18">
        <v>0</v>
      </c>
      <c r="AC2481" s="23">
        <v>0</v>
      </c>
      <c r="AD2481" s="14" t="str">
        <f>IF(E2481=113,"Linn","Iowa ex-Linn")</f>
        <v>Iowa ex-Linn</v>
      </c>
      <c r="AE2481" s="23">
        <f>IFERROR(AB2481/W2481,"N/M")</f>
        <v>0.0</v>
      </c>
      <c r="AF2481" s="14" t="str">
        <f>B2481&amp;"|"&amp;TEXT(E2481,"000")&amp;"|"&amp;TEXT(M2481,"0.0000")</f>
        <v>2018|171|0.7000</v>
      </c>
      <c r="AG2481" s="22" t="str">
        <f>IF(AND(B2481&gt;=2015,B2481&lt;=2024,C2481=19,G2481=41,I2481=2,K2481="A",L2481="RBUP",M2481&gt;=0.5,M2481&lt;=0.85),"IN","OUT")</f>
        <v>IN</v>
      </c>
    </row>
    <row r="2482" spans="1:33">
      <c r="A2482" s="14" t="s">
        <v>188</v>
      </c>
      <c r="B2482" s="16">
        <v>2018</v>
      </c>
      <c r="C2482" s="16">
        <v>19</v>
      </c>
      <c r="D2482" s="14" t="s">
        <v>80</v>
      </c>
      <c r="E2482" s="16">
        <v>171</v>
      </c>
      <c r="F2482" s="14" t="s">
        <v>171</v>
      </c>
      <c r="G2482" s="16">
        <v>41</v>
      </c>
      <c r="H2482" s="14" t="s">
        <v>186</v>
      </c>
      <c r="I2482" s="16">
        <v>2</v>
      </c>
      <c r="J2482" s="14" t="s">
        <v>83</v>
      </c>
      <c r="K2482" s="14" t="s">
        <v>84</v>
      </c>
      <c r="L2482" s="14" t="s">
        <v>85</v>
      </c>
      <c r="M2482" s="23">
        <v>0.75</v>
      </c>
      <c r="N2482" s="16">
        <v>102</v>
      </c>
      <c r="O2482" s="16">
        <v>69</v>
      </c>
      <c r="P2482" s="16">
        <v>0</v>
      </c>
      <c r="Q2482" s="16">
        <v>109</v>
      </c>
      <c r="R2482" s="16">
        <v>0</v>
      </c>
      <c r="S2482" s="14" t="s">
        <v>86</v>
      </c>
      <c r="T2482" s="16">
        <v>10612</v>
      </c>
      <c r="U2482" s="16">
        <v>0</v>
      </c>
      <c r="V2482" s="18">
        <v>6576014</v>
      </c>
      <c r="W2482" s="18">
        <v>180672</v>
      </c>
      <c r="X2482" s="18">
        <v>114689</v>
      </c>
      <c r="Y2482" s="18">
        <v>0</v>
      </c>
      <c r="Z2482" s="18">
        <v>0</v>
      </c>
      <c r="AA2482" s="18">
        <v>0</v>
      </c>
      <c r="AB2482" s="18">
        <v>0</v>
      </c>
      <c r="AC2482" s="23">
        <v>0</v>
      </c>
      <c r="AD2482" s="14" t="str">
        <f>IF(E2482=113,"Linn","Iowa ex-Linn")</f>
        <v>Iowa ex-Linn</v>
      </c>
      <c r="AE2482" s="23">
        <f>IFERROR(AB2482/W2482,"N/M")</f>
        <v>0.0</v>
      </c>
      <c r="AF2482" s="14" t="str">
        <f>B2482&amp;"|"&amp;TEXT(E2482,"000")&amp;"|"&amp;TEXT(M2482,"0.0000")</f>
        <v>2018|171|0.7500</v>
      </c>
      <c r="AG2482" s="22" t="str">
        <f>IF(AND(B2482&gt;=2015,B2482&lt;=2024,C2482=19,G2482=41,I2482=2,K2482="A",L2482="RBUP",M2482&gt;=0.5,M2482&lt;=0.85),"IN","OUT")</f>
        <v>IN</v>
      </c>
    </row>
    <row r="2483" spans="1:33">
      <c r="A2483" s="14" t="s">
        <v>188</v>
      </c>
      <c r="B2483" s="16">
        <v>2018</v>
      </c>
      <c r="C2483" s="16">
        <v>19</v>
      </c>
      <c r="D2483" s="14" t="s">
        <v>80</v>
      </c>
      <c r="E2483" s="16">
        <v>171</v>
      </c>
      <c r="F2483" s="14" t="s">
        <v>171</v>
      </c>
      <c r="G2483" s="16">
        <v>41</v>
      </c>
      <c r="H2483" s="14" t="s">
        <v>186</v>
      </c>
      <c r="I2483" s="16">
        <v>2</v>
      </c>
      <c r="J2483" s="14" t="s">
        <v>83</v>
      </c>
      <c r="K2483" s="14" t="s">
        <v>84</v>
      </c>
      <c r="L2483" s="14" t="s">
        <v>85</v>
      </c>
      <c r="M2483" s="23">
        <v>0.8</v>
      </c>
      <c r="N2483" s="16">
        <v>299</v>
      </c>
      <c r="O2483" s="16">
        <v>240</v>
      </c>
      <c r="P2483" s="16">
        <v>3</v>
      </c>
      <c r="Q2483" s="16">
        <v>367</v>
      </c>
      <c r="R2483" s="16">
        <v>3</v>
      </c>
      <c r="S2483" s="14" t="s">
        <v>86</v>
      </c>
      <c r="T2483" s="16">
        <v>45122</v>
      </c>
      <c r="U2483" s="16">
        <v>0</v>
      </c>
      <c r="V2483" s="18">
        <v>29224135</v>
      </c>
      <c r="W2483" s="18">
        <v>1044914</v>
      </c>
      <c r="X2483" s="18">
        <v>606738</v>
      </c>
      <c r="Y2483" s="18">
        <v>0</v>
      </c>
      <c r="Z2483" s="18">
        <v>0</v>
      </c>
      <c r="AA2483" s="18">
        <v>0</v>
      </c>
      <c r="AB2483" s="18">
        <v>12070</v>
      </c>
      <c r="AC2483" s="23">
        <v>0.01</v>
      </c>
      <c r="AD2483" s="14" t="str">
        <f>IF(E2483=113,"Linn","Iowa ex-Linn")</f>
        <v>Iowa ex-Linn</v>
      </c>
      <c r="AE2483" s="23">
        <f>IFERROR(AB2483/W2483,"N/M")</f>
        <v>0.011551189858686936</v>
      </c>
      <c r="AF2483" s="14" t="str">
        <f>B2483&amp;"|"&amp;TEXT(E2483,"000")&amp;"|"&amp;TEXT(M2483,"0.0000")</f>
        <v>2018|171|0.8000</v>
      </c>
      <c r="AG2483" s="22" t="str">
        <f>IF(AND(B2483&gt;=2015,B2483&lt;=2024,C2483=19,G2483=41,I2483=2,K2483="A",L2483="RBUP",M2483&gt;=0.5,M2483&lt;=0.85),"IN","OUT")</f>
        <v>IN</v>
      </c>
    </row>
    <row r="2484" spans="1:33">
      <c r="A2484" s="14" t="s">
        <v>188</v>
      </c>
      <c r="B2484" s="16">
        <v>2018</v>
      </c>
      <c r="C2484" s="16">
        <v>19</v>
      </c>
      <c r="D2484" s="14" t="s">
        <v>80</v>
      </c>
      <c r="E2484" s="16">
        <v>171</v>
      </c>
      <c r="F2484" s="14" t="s">
        <v>171</v>
      </c>
      <c r="G2484" s="16">
        <v>41</v>
      </c>
      <c r="H2484" s="14" t="s">
        <v>186</v>
      </c>
      <c r="I2484" s="16">
        <v>2</v>
      </c>
      <c r="J2484" s="14" t="s">
        <v>83</v>
      </c>
      <c r="K2484" s="14" t="s">
        <v>84</v>
      </c>
      <c r="L2484" s="14" t="s">
        <v>85</v>
      </c>
      <c r="M2484" s="23">
        <v>0.85</v>
      </c>
      <c r="N2484" s="16">
        <v>417</v>
      </c>
      <c r="O2484" s="16">
        <v>345</v>
      </c>
      <c r="P2484" s="16">
        <v>13</v>
      </c>
      <c r="Q2484" s="16">
        <v>509</v>
      </c>
      <c r="R2484" s="16">
        <v>17</v>
      </c>
      <c r="S2484" s="14" t="s">
        <v>86</v>
      </c>
      <c r="T2484" s="16">
        <v>79841</v>
      </c>
      <c r="U2484" s="16">
        <v>0</v>
      </c>
      <c r="V2484" s="18">
        <v>54683306</v>
      </c>
      <c r="W2484" s="18">
        <v>2483877</v>
      </c>
      <c r="X2484" s="18">
        <v>1203292</v>
      </c>
      <c r="Y2484" s="18">
        <v>844</v>
      </c>
      <c r="Z2484" s="18">
        <v>0</v>
      </c>
      <c r="AA2484" s="18">
        <v>0</v>
      </c>
      <c r="AB2484" s="18">
        <v>107169</v>
      </c>
      <c r="AC2484" s="23">
        <v>0.04</v>
      </c>
      <c r="AD2484" s="14" t="str">
        <f>IF(E2484=113,"Linn","Iowa ex-Linn")</f>
        <v>Iowa ex-Linn</v>
      </c>
      <c r="AE2484" s="23">
        <f>IFERROR(AB2484/W2484,"N/M")</f>
        <v>0.04314585625616727</v>
      </c>
      <c r="AF2484" s="14" t="str">
        <f>B2484&amp;"|"&amp;TEXT(E2484,"000")&amp;"|"&amp;TEXT(M2484,"0.0000")</f>
        <v>2018|171|0.8500</v>
      </c>
      <c r="AG2484" s="22" t="str">
        <f>IF(AND(B2484&gt;=2015,B2484&lt;=2024,C2484=19,G2484=41,I2484=2,K2484="A",L2484="RBUP",M2484&gt;=0.5,M2484&lt;=0.85),"IN","OUT")</f>
        <v>IN</v>
      </c>
    </row>
    <row r="2485" spans="1:33">
      <c r="A2485" s="14" t="s">
        <v>188</v>
      </c>
      <c r="B2485" s="16">
        <v>2018</v>
      </c>
      <c r="C2485" s="16">
        <v>19</v>
      </c>
      <c r="D2485" s="14" t="s">
        <v>80</v>
      </c>
      <c r="E2485" s="16">
        <v>173</v>
      </c>
      <c r="F2485" s="14" t="s">
        <v>172</v>
      </c>
      <c r="G2485" s="16">
        <v>41</v>
      </c>
      <c r="H2485" s="14" t="s">
        <v>186</v>
      </c>
      <c r="I2485" s="16">
        <v>2</v>
      </c>
      <c r="J2485" s="14" t="s">
        <v>83</v>
      </c>
      <c r="K2485" s="14" t="s">
        <v>84</v>
      </c>
      <c r="L2485" s="14" t="s">
        <v>85</v>
      </c>
      <c r="M2485" s="23">
        <v>0.5</v>
      </c>
      <c r="N2485" s="16">
        <v>1</v>
      </c>
      <c r="O2485" s="16">
        <v>1</v>
      </c>
      <c r="P2485" s="16">
        <v>0</v>
      </c>
      <c r="Q2485" s="16">
        <v>1</v>
      </c>
      <c r="R2485" s="16">
        <v>0</v>
      </c>
      <c r="S2485" s="14" t="s">
        <v>86</v>
      </c>
      <c r="T2485" s="16">
        <v>240</v>
      </c>
      <c r="U2485" s="16">
        <v>0</v>
      </c>
      <c r="V2485" s="18">
        <v>74956</v>
      </c>
      <c r="W2485" s="18">
        <v>867</v>
      </c>
      <c r="X2485" s="18">
        <v>693</v>
      </c>
      <c r="Y2485" s="18">
        <v>0</v>
      </c>
      <c r="Z2485" s="18">
        <v>0</v>
      </c>
      <c r="AA2485" s="18">
        <v>0</v>
      </c>
      <c r="AB2485" s="18">
        <v>0</v>
      </c>
      <c r="AC2485" s="23">
        <v>0</v>
      </c>
      <c r="AD2485" s="14" t="str">
        <f>IF(E2485=113,"Linn","Iowa ex-Linn")</f>
        <v>Iowa ex-Linn</v>
      </c>
      <c r="AE2485" s="23">
        <f>IFERROR(AB2485/W2485,"N/M")</f>
        <v>0.0</v>
      </c>
      <c r="AF2485" s="14" t="str">
        <f>B2485&amp;"|"&amp;TEXT(E2485,"000")&amp;"|"&amp;TEXT(M2485,"0.0000")</f>
        <v>2018|173|0.5000</v>
      </c>
      <c r="AG2485" s="22" t="str">
        <f>IF(AND(B2485&gt;=2015,B2485&lt;=2024,C2485=19,G2485=41,I2485=2,K2485="A",L2485="RBUP",M2485&gt;=0.5,M2485&lt;=0.85),"IN","OUT")</f>
        <v>IN</v>
      </c>
    </row>
    <row r="2486" spans="1:33">
      <c r="A2486" s="14" t="s">
        <v>188</v>
      </c>
      <c r="B2486" s="16">
        <v>2018</v>
      </c>
      <c r="C2486" s="16">
        <v>19</v>
      </c>
      <c r="D2486" s="14" t="s">
        <v>80</v>
      </c>
      <c r="E2486" s="16">
        <v>173</v>
      </c>
      <c r="F2486" s="14" t="s">
        <v>172</v>
      </c>
      <c r="G2486" s="16">
        <v>41</v>
      </c>
      <c r="H2486" s="14" t="s">
        <v>186</v>
      </c>
      <c r="I2486" s="16">
        <v>2</v>
      </c>
      <c r="J2486" s="14" t="s">
        <v>83</v>
      </c>
      <c r="K2486" s="14" t="s">
        <v>84</v>
      </c>
      <c r="L2486" s="14" t="s">
        <v>85</v>
      </c>
      <c r="M2486" s="23">
        <v>0.55</v>
      </c>
      <c r="N2486" s="16">
        <v>2</v>
      </c>
      <c r="O2486" s="16">
        <v>2</v>
      </c>
      <c r="P2486" s="16">
        <v>0</v>
      </c>
      <c r="Q2486" s="16">
        <v>2</v>
      </c>
      <c r="R2486" s="16">
        <v>0</v>
      </c>
      <c r="S2486" s="14" t="s">
        <v>86</v>
      </c>
      <c r="T2486" s="16">
        <v>436</v>
      </c>
      <c r="U2486" s="16">
        <v>0</v>
      </c>
      <c r="V2486" s="18">
        <v>126052</v>
      </c>
      <c r="W2486" s="18">
        <v>2706</v>
      </c>
      <c r="X2486" s="18">
        <v>2166</v>
      </c>
      <c r="Y2486" s="18">
        <v>0</v>
      </c>
      <c r="Z2486" s="18">
        <v>0</v>
      </c>
      <c r="AA2486" s="18">
        <v>0</v>
      </c>
      <c r="AB2486" s="18">
        <v>0</v>
      </c>
      <c r="AC2486" s="23">
        <v>0</v>
      </c>
      <c r="AD2486" s="14" t="str">
        <f>IF(E2486=113,"Linn","Iowa ex-Linn")</f>
        <v>Iowa ex-Linn</v>
      </c>
      <c r="AE2486" s="23">
        <f>IFERROR(AB2486/W2486,"N/M")</f>
        <v>0.0</v>
      </c>
      <c r="AF2486" s="14" t="str">
        <f>B2486&amp;"|"&amp;TEXT(E2486,"000")&amp;"|"&amp;TEXT(M2486,"0.0000")</f>
        <v>2018|173|0.5500</v>
      </c>
      <c r="AG2486" s="22" t="str">
        <f>IF(AND(B2486&gt;=2015,B2486&lt;=2024,C2486=19,G2486=41,I2486=2,K2486="A",L2486="RBUP",M2486&gt;=0.5,M2486&lt;=0.85),"IN","OUT")</f>
        <v>IN</v>
      </c>
    </row>
    <row r="2487" spans="1:33">
      <c r="A2487" s="14" t="s">
        <v>188</v>
      </c>
      <c r="B2487" s="16">
        <v>2018</v>
      </c>
      <c r="C2487" s="16">
        <v>19</v>
      </c>
      <c r="D2487" s="14" t="s">
        <v>80</v>
      </c>
      <c r="E2487" s="16">
        <v>173</v>
      </c>
      <c r="F2487" s="14" t="s">
        <v>172</v>
      </c>
      <c r="G2487" s="16">
        <v>41</v>
      </c>
      <c r="H2487" s="14" t="s">
        <v>186</v>
      </c>
      <c r="I2487" s="16">
        <v>2</v>
      </c>
      <c r="J2487" s="14" t="s">
        <v>83</v>
      </c>
      <c r="K2487" s="14" t="s">
        <v>84</v>
      </c>
      <c r="L2487" s="14" t="s">
        <v>85</v>
      </c>
      <c r="M2487" s="23">
        <v>0.6</v>
      </c>
      <c r="N2487" s="16">
        <v>2</v>
      </c>
      <c r="O2487" s="16">
        <v>2</v>
      </c>
      <c r="P2487" s="16">
        <v>0</v>
      </c>
      <c r="Q2487" s="16">
        <v>3</v>
      </c>
      <c r="R2487" s="16">
        <v>0</v>
      </c>
      <c r="S2487" s="14" t="s">
        <v>86</v>
      </c>
      <c r="T2487" s="16">
        <v>65</v>
      </c>
      <c r="U2487" s="16">
        <v>0</v>
      </c>
      <c r="V2487" s="18">
        <v>16872</v>
      </c>
      <c r="W2487" s="18">
        <v>416</v>
      </c>
      <c r="X2487" s="18">
        <v>266</v>
      </c>
      <c r="Y2487" s="18">
        <v>0</v>
      </c>
      <c r="Z2487" s="18">
        <v>0</v>
      </c>
      <c r="AA2487" s="18">
        <v>0</v>
      </c>
      <c r="AB2487" s="18">
        <v>0</v>
      </c>
      <c r="AC2487" s="23">
        <v>0</v>
      </c>
      <c r="AD2487" s="14" t="str">
        <f>IF(E2487=113,"Linn","Iowa ex-Linn")</f>
        <v>Iowa ex-Linn</v>
      </c>
      <c r="AE2487" s="23">
        <f>IFERROR(AB2487/W2487,"N/M")</f>
        <v>0.0</v>
      </c>
      <c r="AF2487" s="14" t="str">
        <f>B2487&amp;"|"&amp;TEXT(E2487,"000")&amp;"|"&amp;TEXT(M2487,"0.0000")</f>
        <v>2018|173|0.6000</v>
      </c>
      <c r="AG2487" s="22" t="str">
        <f>IF(AND(B2487&gt;=2015,B2487&lt;=2024,C2487=19,G2487=41,I2487=2,K2487="A",L2487="RBUP",M2487&gt;=0.5,M2487&lt;=0.85),"IN","OUT")</f>
        <v>IN</v>
      </c>
    </row>
    <row r="2488" spans="1:33">
      <c r="A2488" s="14" t="s">
        <v>188</v>
      </c>
      <c r="B2488" s="16">
        <v>2018</v>
      </c>
      <c r="C2488" s="16">
        <v>19</v>
      </c>
      <c r="D2488" s="14" t="s">
        <v>80</v>
      </c>
      <c r="E2488" s="16">
        <v>173</v>
      </c>
      <c r="F2488" s="14" t="s">
        <v>172</v>
      </c>
      <c r="G2488" s="16">
        <v>41</v>
      </c>
      <c r="H2488" s="14" t="s">
        <v>186</v>
      </c>
      <c r="I2488" s="16">
        <v>2</v>
      </c>
      <c r="J2488" s="14" t="s">
        <v>83</v>
      </c>
      <c r="K2488" s="14" t="s">
        <v>84</v>
      </c>
      <c r="L2488" s="14" t="s">
        <v>85</v>
      </c>
      <c r="M2488" s="23">
        <v>0.65</v>
      </c>
      <c r="N2488" s="16">
        <v>15</v>
      </c>
      <c r="O2488" s="16">
        <v>12</v>
      </c>
      <c r="P2488" s="16">
        <v>0</v>
      </c>
      <c r="Q2488" s="16">
        <v>13</v>
      </c>
      <c r="R2488" s="16">
        <v>0</v>
      </c>
      <c r="S2488" s="14" t="s">
        <v>86</v>
      </c>
      <c r="T2488" s="16">
        <v>727</v>
      </c>
      <c r="U2488" s="16">
        <v>0</v>
      </c>
      <c r="V2488" s="18">
        <v>276970</v>
      </c>
      <c r="W2488" s="18">
        <v>9630</v>
      </c>
      <c r="X2488" s="18">
        <v>5680</v>
      </c>
      <c r="Y2488" s="18">
        <v>0</v>
      </c>
      <c r="Z2488" s="18">
        <v>0</v>
      </c>
      <c r="AA2488" s="18">
        <v>0</v>
      </c>
      <c r="AB2488" s="18">
        <v>0</v>
      </c>
      <c r="AC2488" s="23">
        <v>0</v>
      </c>
      <c r="AD2488" s="14" t="str">
        <f>IF(E2488=113,"Linn","Iowa ex-Linn")</f>
        <v>Iowa ex-Linn</v>
      </c>
      <c r="AE2488" s="23">
        <f>IFERROR(AB2488/W2488,"N/M")</f>
        <v>0.0</v>
      </c>
      <c r="AF2488" s="14" t="str">
        <f>B2488&amp;"|"&amp;TEXT(E2488,"000")&amp;"|"&amp;TEXT(M2488,"0.0000")</f>
        <v>2018|173|0.6500</v>
      </c>
      <c r="AG2488" s="22" t="str">
        <f>IF(AND(B2488&gt;=2015,B2488&lt;=2024,C2488=19,G2488=41,I2488=2,K2488="A",L2488="RBUP",M2488&gt;=0.5,M2488&lt;=0.85),"IN","OUT")</f>
        <v>IN</v>
      </c>
    </row>
    <row r="2489" spans="1:33">
      <c r="A2489" s="14" t="s">
        <v>188</v>
      </c>
      <c r="B2489" s="16">
        <v>2018</v>
      </c>
      <c r="C2489" s="16">
        <v>19</v>
      </c>
      <c r="D2489" s="14" t="s">
        <v>80</v>
      </c>
      <c r="E2489" s="16">
        <v>173</v>
      </c>
      <c r="F2489" s="14" t="s">
        <v>172</v>
      </c>
      <c r="G2489" s="16">
        <v>41</v>
      </c>
      <c r="H2489" s="14" t="s">
        <v>186</v>
      </c>
      <c r="I2489" s="16">
        <v>2</v>
      </c>
      <c r="J2489" s="14" t="s">
        <v>83</v>
      </c>
      <c r="K2489" s="14" t="s">
        <v>84</v>
      </c>
      <c r="L2489" s="14" t="s">
        <v>85</v>
      </c>
      <c r="M2489" s="23">
        <v>0.7</v>
      </c>
      <c r="N2489" s="16">
        <v>40</v>
      </c>
      <c r="O2489" s="16">
        <v>29</v>
      </c>
      <c r="P2489" s="16">
        <v>1</v>
      </c>
      <c r="Q2489" s="16">
        <v>39</v>
      </c>
      <c r="R2489" s="16">
        <v>1</v>
      </c>
      <c r="S2489" s="14" t="s">
        <v>86</v>
      </c>
      <c r="T2489" s="16">
        <v>2999</v>
      </c>
      <c r="U2489" s="16">
        <v>0</v>
      </c>
      <c r="V2489" s="18">
        <v>1310886</v>
      </c>
      <c r="W2489" s="18">
        <v>54861</v>
      </c>
      <c r="X2489" s="18">
        <v>37255</v>
      </c>
      <c r="Y2489" s="18">
        <v>0</v>
      </c>
      <c r="Z2489" s="18">
        <v>0</v>
      </c>
      <c r="AA2489" s="18">
        <v>0</v>
      </c>
      <c r="AB2489" s="18">
        <v>6390</v>
      </c>
      <c r="AC2489" s="23">
        <v>0.12</v>
      </c>
      <c r="AD2489" s="14" t="str">
        <f>IF(E2489=113,"Linn","Iowa ex-Linn")</f>
        <v>Iowa ex-Linn</v>
      </c>
      <c r="AE2489" s="23">
        <f>IFERROR(AB2489/W2489,"N/M")</f>
        <v>0.11647618526822333</v>
      </c>
      <c r="AF2489" s="14" t="str">
        <f>B2489&amp;"|"&amp;TEXT(E2489,"000")&amp;"|"&amp;TEXT(M2489,"0.0000")</f>
        <v>2018|173|0.7000</v>
      </c>
      <c r="AG2489" s="22" t="str">
        <f>IF(AND(B2489&gt;=2015,B2489&lt;=2024,C2489=19,G2489=41,I2489=2,K2489="A",L2489="RBUP",M2489&gt;=0.5,M2489&lt;=0.85),"IN","OUT")</f>
        <v>IN</v>
      </c>
    </row>
    <row r="2490" spans="1:33">
      <c r="A2490" s="14" t="s">
        <v>188</v>
      </c>
      <c r="B2490" s="16">
        <v>2018</v>
      </c>
      <c r="C2490" s="16">
        <v>19</v>
      </c>
      <c r="D2490" s="14" t="s">
        <v>80</v>
      </c>
      <c r="E2490" s="16">
        <v>173</v>
      </c>
      <c r="F2490" s="14" t="s">
        <v>172</v>
      </c>
      <c r="G2490" s="16">
        <v>41</v>
      </c>
      <c r="H2490" s="14" t="s">
        <v>186</v>
      </c>
      <c r="I2490" s="16">
        <v>2</v>
      </c>
      <c r="J2490" s="14" t="s">
        <v>83</v>
      </c>
      <c r="K2490" s="14" t="s">
        <v>84</v>
      </c>
      <c r="L2490" s="14" t="s">
        <v>85</v>
      </c>
      <c r="M2490" s="23">
        <v>0.75</v>
      </c>
      <c r="N2490" s="16">
        <v>153</v>
      </c>
      <c r="O2490" s="16">
        <v>119</v>
      </c>
      <c r="P2490" s="16">
        <v>6</v>
      </c>
      <c r="Q2490" s="16">
        <v>151</v>
      </c>
      <c r="R2490" s="16">
        <v>7</v>
      </c>
      <c r="S2490" s="14" t="s">
        <v>86</v>
      </c>
      <c r="T2490" s="16">
        <v>19767</v>
      </c>
      <c r="U2490" s="16">
        <v>0</v>
      </c>
      <c r="V2490" s="18">
        <v>9193112</v>
      </c>
      <c r="W2490" s="18">
        <v>522180</v>
      </c>
      <c r="X2490" s="18">
        <v>358122</v>
      </c>
      <c r="Y2490" s="18">
        <v>540</v>
      </c>
      <c r="Z2490" s="18">
        <v>0</v>
      </c>
      <c r="AA2490" s="18">
        <v>0</v>
      </c>
      <c r="AB2490" s="18">
        <v>37201</v>
      </c>
      <c r="AC2490" s="23">
        <v>0.07000000000000001</v>
      </c>
      <c r="AD2490" s="14" t="str">
        <f>IF(E2490=113,"Linn","Iowa ex-Linn")</f>
        <v>Iowa ex-Linn</v>
      </c>
      <c r="AE2490" s="23">
        <f>IFERROR(AB2490/W2490,"N/M")</f>
        <v>0.07124171741545061</v>
      </c>
      <c r="AF2490" s="14" t="str">
        <f>B2490&amp;"|"&amp;TEXT(E2490,"000")&amp;"|"&amp;TEXT(M2490,"0.0000")</f>
        <v>2018|173|0.7500</v>
      </c>
      <c r="AG2490" s="22" t="str">
        <f>IF(AND(B2490&gt;=2015,B2490&lt;=2024,C2490=19,G2490=41,I2490=2,K2490="A",L2490="RBUP",M2490&gt;=0.5,M2490&lt;=0.85),"IN","OUT")</f>
        <v>IN</v>
      </c>
    </row>
    <row r="2491" spans="1:33">
      <c r="A2491" s="14" t="s">
        <v>188</v>
      </c>
      <c r="B2491" s="16">
        <v>2018</v>
      </c>
      <c r="C2491" s="16">
        <v>19</v>
      </c>
      <c r="D2491" s="14" t="s">
        <v>80</v>
      </c>
      <c r="E2491" s="16">
        <v>173</v>
      </c>
      <c r="F2491" s="14" t="s">
        <v>172</v>
      </c>
      <c r="G2491" s="16">
        <v>41</v>
      </c>
      <c r="H2491" s="14" t="s">
        <v>186</v>
      </c>
      <c r="I2491" s="16">
        <v>2</v>
      </c>
      <c r="J2491" s="14" t="s">
        <v>83</v>
      </c>
      <c r="K2491" s="14" t="s">
        <v>84</v>
      </c>
      <c r="L2491" s="14" t="s">
        <v>85</v>
      </c>
      <c r="M2491" s="23">
        <v>0.8</v>
      </c>
      <c r="N2491" s="16">
        <v>239</v>
      </c>
      <c r="O2491" s="16">
        <v>171</v>
      </c>
      <c r="P2491" s="16">
        <v>36</v>
      </c>
      <c r="Q2491" s="16">
        <v>345</v>
      </c>
      <c r="R2491" s="16">
        <v>59</v>
      </c>
      <c r="S2491" s="14" t="s">
        <v>86</v>
      </c>
      <c r="T2491" s="16">
        <v>37797</v>
      </c>
      <c r="U2491" s="16">
        <v>0</v>
      </c>
      <c r="V2491" s="18">
        <v>19169737</v>
      </c>
      <c r="W2491" s="18">
        <v>1367197</v>
      </c>
      <c r="X2491" s="18">
        <v>797851</v>
      </c>
      <c r="Y2491" s="18">
        <v>3170</v>
      </c>
      <c r="Z2491" s="18">
        <v>0</v>
      </c>
      <c r="AA2491" s="18">
        <v>0</v>
      </c>
      <c r="AB2491" s="18">
        <v>483347</v>
      </c>
      <c r="AC2491" s="23">
        <v>0.35</v>
      </c>
      <c r="AD2491" s="14" t="str">
        <f>IF(E2491=113,"Linn","Iowa ex-Linn")</f>
        <v>Iowa ex-Linn</v>
      </c>
      <c r="AE2491" s="23">
        <f>IFERROR(AB2491/W2491,"N/M")</f>
        <v>0.35353134917645374</v>
      </c>
      <c r="AF2491" s="14" t="str">
        <f>B2491&amp;"|"&amp;TEXT(E2491,"000")&amp;"|"&amp;TEXT(M2491,"0.0000")</f>
        <v>2018|173|0.8000</v>
      </c>
      <c r="AG2491" s="22" t="str">
        <f>IF(AND(B2491&gt;=2015,B2491&lt;=2024,C2491=19,G2491=41,I2491=2,K2491="A",L2491="RBUP",M2491&gt;=0.5,M2491&lt;=0.85),"IN","OUT")</f>
        <v>IN</v>
      </c>
    </row>
    <row r="2492" spans="1:33">
      <c r="A2492" s="14" t="s">
        <v>188</v>
      </c>
      <c r="B2492" s="16">
        <v>2018</v>
      </c>
      <c r="C2492" s="16">
        <v>19</v>
      </c>
      <c r="D2492" s="14" t="s">
        <v>80</v>
      </c>
      <c r="E2492" s="16">
        <v>173</v>
      </c>
      <c r="F2492" s="14" t="s">
        <v>172</v>
      </c>
      <c r="G2492" s="16">
        <v>41</v>
      </c>
      <c r="H2492" s="14" t="s">
        <v>186</v>
      </c>
      <c r="I2492" s="16">
        <v>2</v>
      </c>
      <c r="J2492" s="14" t="s">
        <v>83</v>
      </c>
      <c r="K2492" s="14" t="s">
        <v>84</v>
      </c>
      <c r="L2492" s="14" t="s">
        <v>85</v>
      </c>
      <c r="M2492" s="23">
        <v>0.85</v>
      </c>
      <c r="N2492" s="16">
        <v>94</v>
      </c>
      <c r="O2492" s="16">
        <v>50</v>
      </c>
      <c r="P2492" s="16">
        <v>11</v>
      </c>
      <c r="Q2492" s="16">
        <v>85</v>
      </c>
      <c r="R2492" s="16">
        <v>21</v>
      </c>
      <c r="S2492" s="14" t="s">
        <v>86</v>
      </c>
      <c r="T2492" s="16">
        <v>11656</v>
      </c>
      <c r="U2492" s="16">
        <v>0</v>
      </c>
      <c r="V2492" s="18">
        <v>5952961</v>
      </c>
      <c r="W2492" s="18">
        <v>482937</v>
      </c>
      <c r="X2492" s="18">
        <v>223366</v>
      </c>
      <c r="Y2492" s="18">
        <v>363</v>
      </c>
      <c r="Z2492" s="18">
        <v>0</v>
      </c>
      <c r="AA2492" s="18">
        <v>0</v>
      </c>
      <c r="AB2492" s="18">
        <v>217316</v>
      </c>
      <c r="AC2492" s="23">
        <v>0.45</v>
      </c>
      <c r="AD2492" s="14" t="str">
        <f>IF(E2492=113,"Linn","Iowa ex-Linn")</f>
        <v>Iowa ex-Linn</v>
      </c>
      <c r="AE2492" s="23">
        <f>IFERROR(AB2492/W2492,"N/M")</f>
        <v>0.44998830075144375</v>
      </c>
      <c r="AF2492" s="14" t="str">
        <f>B2492&amp;"|"&amp;TEXT(E2492,"000")&amp;"|"&amp;TEXT(M2492,"0.0000")</f>
        <v>2018|173|0.8500</v>
      </c>
      <c r="AG2492" s="22" t="str">
        <f>IF(AND(B2492&gt;=2015,B2492&lt;=2024,C2492=19,G2492=41,I2492=2,K2492="A",L2492="RBUP",M2492&gt;=0.5,M2492&lt;=0.85),"IN","OUT")</f>
        <v>IN</v>
      </c>
    </row>
    <row r="2493" spans="1:33">
      <c r="A2493" s="14" t="s">
        <v>188</v>
      </c>
      <c r="B2493" s="16">
        <v>2018</v>
      </c>
      <c r="C2493" s="16">
        <v>19</v>
      </c>
      <c r="D2493" s="14" t="s">
        <v>80</v>
      </c>
      <c r="E2493" s="16">
        <v>175</v>
      </c>
      <c r="F2493" s="14" t="s">
        <v>173</v>
      </c>
      <c r="G2493" s="16">
        <v>41</v>
      </c>
      <c r="H2493" s="14" t="s">
        <v>186</v>
      </c>
      <c r="I2493" s="16">
        <v>2</v>
      </c>
      <c r="J2493" s="14" t="s">
        <v>83</v>
      </c>
      <c r="K2493" s="14" t="s">
        <v>84</v>
      </c>
      <c r="L2493" s="14" t="s">
        <v>85</v>
      </c>
      <c r="M2493" s="23">
        <v>0.5</v>
      </c>
      <c r="N2493" s="16">
        <v>3</v>
      </c>
      <c r="O2493" s="16">
        <v>2</v>
      </c>
      <c r="P2493" s="16">
        <v>0</v>
      </c>
      <c r="Q2493" s="16">
        <v>2</v>
      </c>
      <c r="R2493" s="16">
        <v>0</v>
      </c>
      <c r="S2493" s="14" t="s">
        <v>86</v>
      </c>
      <c r="T2493" s="16">
        <v>178</v>
      </c>
      <c r="U2493" s="16">
        <v>0</v>
      </c>
      <c r="V2493" s="18">
        <v>50707</v>
      </c>
      <c r="W2493" s="18">
        <v>1775</v>
      </c>
      <c r="X2493" s="18">
        <v>1189</v>
      </c>
      <c r="Y2493" s="18">
        <v>0</v>
      </c>
      <c r="Z2493" s="18">
        <v>0</v>
      </c>
      <c r="AA2493" s="18">
        <v>0</v>
      </c>
      <c r="AB2493" s="18">
        <v>0</v>
      </c>
      <c r="AC2493" s="23">
        <v>0</v>
      </c>
      <c r="AD2493" s="14" t="str">
        <f>IF(E2493=113,"Linn","Iowa ex-Linn")</f>
        <v>Iowa ex-Linn</v>
      </c>
      <c r="AE2493" s="23">
        <f>IFERROR(AB2493/W2493,"N/M")</f>
        <v>0.0</v>
      </c>
      <c r="AF2493" s="14" t="str">
        <f>B2493&amp;"|"&amp;TEXT(E2493,"000")&amp;"|"&amp;TEXT(M2493,"0.0000")</f>
        <v>2018|175|0.5000</v>
      </c>
      <c r="AG2493" s="22" t="str">
        <f>IF(AND(B2493&gt;=2015,B2493&lt;=2024,C2493=19,G2493=41,I2493=2,K2493="A",L2493="RBUP",M2493&gt;=0.5,M2493&lt;=0.85),"IN","OUT")</f>
        <v>IN</v>
      </c>
    </row>
    <row r="2494" spans="1:33">
      <c r="A2494" s="14" t="s">
        <v>188</v>
      </c>
      <c r="B2494" s="16">
        <v>2018</v>
      </c>
      <c r="C2494" s="16">
        <v>19</v>
      </c>
      <c r="D2494" s="14" t="s">
        <v>80</v>
      </c>
      <c r="E2494" s="16">
        <v>175</v>
      </c>
      <c r="F2494" s="14" t="s">
        <v>173</v>
      </c>
      <c r="G2494" s="16">
        <v>41</v>
      </c>
      <c r="H2494" s="14" t="s">
        <v>186</v>
      </c>
      <c r="I2494" s="16">
        <v>2</v>
      </c>
      <c r="J2494" s="14" t="s">
        <v>83</v>
      </c>
      <c r="K2494" s="14" t="s">
        <v>84</v>
      </c>
      <c r="L2494" s="14" t="s">
        <v>85</v>
      </c>
      <c r="M2494" s="23">
        <v>0.6</v>
      </c>
      <c r="N2494" s="16">
        <v>6</v>
      </c>
      <c r="O2494" s="16">
        <v>2</v>
      </c>
      <c r="P2494" s="16">
        <v>0</v>
      </c>
      <c r="Q2494" s="16">
        <v>2</v>
      </c>
      <c r="R2494" s="16">
        <v>0</v>
      </c>
      <c r="S2494" s="14" t="s">
        <v>86</v>
      </c>
      <c r="T2494" s="16">
        <v>109</v>
      </c>
      <c r="U2494" s="16">
        <v>0</v>
      </c>
      <c r="V2494" s="18">
        <v>43999</v>
      </c>
      <c r="W2494" s="18">
        <v>2257</v>
      </c>
      <c r="X2494" s="18">
        <v>1444</v>
      </c>
      <c r="Y2494" s="18">
        <v>0</v>
      </c>
      <c r="Z2494" s="18">
        <v>0</v>
      </c>
      <c r="AA2494" s="18">
        <v>0</v>
      </c>
      <c r="AB2494" s="18">
        <v>0</v>
      </c>
      <c r="AC2494" s="23">
        <v>0</v>
      </c>
      <c r="AD2494" s="14" t="str">
        <f>IF(E2494=113,"Linn","Iowa ex-Linn")</f>
        <v>Iowa ex-Linn</v>
      </c>
      <c r="AE2494" s="23">
        <f>IFERROR(AB2494/W2494,"N/M")</f>
        <v>0.0</v>
      </c>
      <c r="AF2494" s="14" t="str">
        <f>B2494&amp;"|"&amp;TEXT(E2494,"000")&amp;"|"&amp;TEXT(M2494,"0.0000")</f>
        <v>2018|175|0.6000</v>
      </c>
      <c r="AG2494" s="22" t="str">
        <f>IF(AND(B2494&gt;=2015,B2494&lt;=2024,C2494=19,G2494=41,I2494=2,K2494="A",L2494="RBUP",M2494&gt;=0.5,M2494&lt;=0.85),"IN","OUT")</f>
        <v>IN</v>
      </c>
    </row>
    <row r="2495" spans="1:33">
      <c r="A2495" s="14" t="s">
        <v>188</v>
      </c>
      <c r="B2495" s="16">
        <v>2018</v>
      </c>
      <c r="C2495" s="16">
        <v>19</v>
      </c>
      <c r="D2495" s="14" t="s">
        <v>80</v>
      </c>
      <c r="E2495" s="16">
        <v>175</v>
      </c>
      <c r="F2495" s="14" t="s">
        <v>173</v>
      </c>
      <c r="G2495" s="16">
        <v>41</v>
      </c>
      <c r="H2495" s="14" t="s">
        <v>186</v>
      </c>
      <c r="I2495" s="16">
        <v>2</v>
      </c>
      <c r="J2495" s="14" t="s">
        <v>83</v>
      </c>
      <c r="K2495" s="14" t="s">
        <v>84</v>
      </c>
      <c r="L2495" s="14" t="s">
        <v>85</v>
      </c>
      <c r="M2495" s="23">
        <v>0.65</v>
      </c>
      <c r="N2495" s="16">
        <v>16</v>
      </c>
      <c r="O2495" s="16">
        <v>14</v>
      </c>
      <c r="P2495" s="16">
        <v>1</v>
      </c>
      <c r="Q2495" s="16">
        <v>17</v>
      </c>
      <c r="R2495" s="16">
        <v>1</v>
      </c>
      <c r="S2495" s="14" t="s">
        <v>86</v>
      </c>
      <c r="T2495" s="16">
        <v>1346</v>
      </c>
      <c r="U2495" s="16">
        <v>0</v>
      </c>
      <c r="V2495" s="18">
        <v>570787</v>
      </c>
      <c r="W2495" s="18">
        <v>37504</v>
      </c>
      <c r="X2495" s="18">
        <v>26350</v>
      </c>
      <c r="Y2495" s="18">
        <v>0</v>
      </c>
      <c r="Z2495" s="18">
        <v>0</v>
      </c>
      <c r="AA2495" s="18">
        <v>0</v>
      </c>
      <c r="AB2495" s="18">
        <v>2360</v>
      </c>
      <c r="AC2495" s="23">
        <v>0.06</v>
      </c>
      <c r="AD2495" s="14" t="str">
        <f>IF(E2495=113,"Linn","Iowa ex-Linn")</f>
        <v>Iowa ex-Linn</v>
      </c>
      <c r="AE2495" s="23">
        <f>IFERROR(AB2495/W2495,"N/M")</f>
        <v>0.06292662116040956</v>
      </c>
      <c r="AF2495" s="14" t="str">
        <f>B2495&amp;"|"&amp;TEXT(E2495,"000")&amp;"|"&amp;TEXT(M2495,"0.0000")</f>
        <v>2018|175|0.6500</v>
      </c>
      <c r="AG2495" s="22" t="str">
        <f>IF(AND(B2495&gt;=2015,B2495&lt;=2024,C2495=19,G2495=41,I2495=2,K2495="A",L2495="RBUP",M2495&gt;=0.5,M2495&lt;=0.85),"IN","OUT")</f>
        <v>IN</v>
      </c>
    </row>
    <row r="2496" spans="1:33">
      <c r="A2496" s="14" t="s">
        <v>188</v>
      </c>
      <c r="B2496" s="16">
        <v>2018</v>
      </c>
      <c r="C2496" s="16">
        <v>19</v>
      </c>
      <c r="D2496" s="14" t="s">
        <v>80</v>
      </c>
      <c r="E2496" s="16">
        <v>175</v>
      </c>
      <c r="F2496" s="14" t="s">
        <v>173</v>
      </c>
      <c r="G2496" s="16">
        <v>41</v>
      </c>
      <c r="H2496" s="14" t="s">
        <v>186</v>
      </c>
      <c r="I2496" s="16">
        <v>2</v>
      </c>
      <c r="J2496" s="14" t="s">
        <v>83</v>
      </c>
      <c r="K2496" s="14" t="s">
        <v>84</v>
      </c>
      <c r="L2496" s="14" t="s">
        <v>85</v>
      </c>
      <c r="M2496" s="23">
        <v>0.7</v>
      </c>
      <c r="N2496" s="16">
        <v>55</v>
      </c>
      <c r="O2496" s="16">
        <v>33</v>
      </c>
      <c r="P2496" s="16">
        <v>5</v>
      </c>
      <c r="Q2496" s="16">
        <v>46</v>
      </c>
      <c r="R2496" s="16">
        <v>5</v>
      </c>
      <c r="S2496" s="14" t="s">
        <v>86</v>
      </c>
      <c r="T2496" s="16">
        <v>3554</v>
      </c>
      <c r="U2496" s="16">
        <v>0</v>
      </c>
      <c r="V2496" s="18">
        <v>1602770</v>
      </c>
      <c r="W2496" s="18">
        <v>132194</v>
      </c>
      <c r="X2496" s="18">
        <v>92149</v>
      </c>
      <c r="Y2496" s="18">
        <v>278</v>
      </c>
      <c r="Z2496" s="18">
        <v>0</v>
      </c>
      <c r="AA2496" s="18">
        <v>0</v>
      </c>
      <c r="AB2496" s="18">
        <v>26173</v>
      </c>
      <c r="AC2496" s="23">
        <v>0.2</v>
      </c>
      <c r="AD2496" s="14" t="str">
        <f>IF(E2496=113,"Linn","Iowa ex-Linn")</f>
        <v>Iowa ex-Linn</v>
      </c>
      <c r="AE2496" s="23">
        <f>IFERROR(AB2496/W2496,"N/M")</f>
        <v>0.19798931872853534</v>
      </c>
      <c r="AF2496" s="14" t="str">
        <f>B2496&amp;"|"&amp;TEXT(E2496,"000")&amp;"|"&amp;TEXT(M2496,"0.0000")</f>
        <v>2018|175|0.7000</v>
      </c>
      <c r="AG2496" s="22" t="str">
        <f>IF(AND(B2496&gt;=2015,B2496&lt;=2024,C2496=19,G2496=41,I2496=2,K2496="A",L2496="RBUP",M2496&gt;=0.5,M2496&lt;=0.85),"IN","OUT")</f>
        <v>IN</v>
      </c>
    </row>
    <row r="2497" spans="1:33">
      <c r="A2497" s="14" t="s">
        <v>188</v>
      </c>
      <c r="B2497" s="16">
        <v>2018</v>
      </c>
      <c r="C2497" s="16">
        <v>19</v>
      </c>
      <c r="D2497" s="14" t="s">
        <v>80</v>
      </c>
      <c r="E2497" s="16">
        <v>175</v>
      </c>
      <c r="F2497" s="14" t="s">
        <v>173</v>
      </c>
      <c r="G2497" s="16">
        <v>41</v>
      </c>
      <c r="H2497" s="14" t="s">
        <v>186</v>
      </c>
      <c r="I2497" s="16">
        <v>2</v>
      </c>
      <c r="J2497" s="14" t="s">
        <v>83</v>
      </c>
      <c r="K2497" s="14" t="s">
        <v>84</v>
      </c>
      <c r="L2497" s="14" t="s">
        <v>85</v>
      </c>
      <c r="M2497" s="23">
        <v>0.75</v>
      </c>
      <c r="N2497" s="16">
        <v>159</v>
      </c>
      <c r="O2497" s="16">
        <v>109</v>
      </c>
      <c r="P2497" s="16">
        <v>22</v>
      </c>
      <c r="Q2497" s="16">
        <v>116</v>
      </c>
      <c r="R2497" s="16">
        <v>22</v>
      </c>
      <c r="S2497" s="14" t="s">
        <v>86</v>
      </c>
      <c r="T2497" s="16">
        <v>13181</v>
      </c>
      <c r="U2497" s="16">
        <v>0</v>
      </c>
      <c r="V2497" s="18">
        <v>6591563</v>
      </c>
      <c r="W2497" s="18">
        <v>608654</v>
      </c>
      <c r="X2497" s="18">
        <v>440536</v>
      </c>
      <c r="Y2497" s="18">
        <v>194</v>
      </c>
      <c r="Z2497" s="18">
        <v>0</v>
      </c>
      <c r="AA2497" s="18">
        <v>0</v>
      </c>
      <c r="AB2497" s="18">
        <v>77495</v>
      </c>
      <c r="AC2497" s="23">
        <v>0.13</v>
      </c>
      <c r="AD2497" s="14" t="str">
        <f>IF(E2497=113,"Linn","Iowa ex-Linn")</f>
        <v>Iowa ex-Linn</v>
      </c>
      <c r="AE2497" s="23">
        <f>IFERROR(AB2497/W2497,"N/M")</f>
        <v>0.12732192674327286</v>
      </c>
      <c r="AF2497" s="14" t="str">
        <f>B2497&amp;"|"&amp;TEXT(E2497,"000")&amp;"|"&amp;TEXT(M2497,"0.0000")</f>
        <v>2018|175|0.7500</v>
      </c>
      <c r="AG2497" s="22" t="str">
        <f>IF(AND(B2497&gt;=2015,B2497&lt;=2024,C2497=19,G2497=41,I2497=2,K2497="A",L2497="RBUP",M2497&gt;=0.5,M2497&lt;=0.85),"IN","OUT")</f>
        <v>IN</v>
      </c>
    </row>
    <row r="2498" spans="1:33">
      <c r="A2498" s="14" t="s">
        <v>188</v>
      </c>
      <c r="B2498" s="16">
        <v>2018</v>
      </c>
      <c r="C2498" s="16">
        <v>19</v>
      </c>
      <c r="D2498" s="14" t="s">
        <v>80</v>
      </c>
      <c r="E2498" s="16">
        <v>175</v>
      </c>
      <c r="F2498" s="14" t="s">
        <v>173</v>
      </c>
      <c r="G2498" s="16">
        <v>41</v>
      </c>
      <c r="H2498" s="14" t="s">
        <v>186</v>
      </c>
      <c r="I2498" s="16">
        <v>2</v>
      </c>
      <c r="J2498" s="14" t="s">
        <v>83</v>
      </c>
      <c r="K2498" s="14" t="s">
        <v>84</v>
      </c>
      <c r="L2498" s="14" t="s">
        <v>85</v>
      </c>
      <c r="M2498" s="23">
        <v>0.8</v>
      </c>
      <c r="N2498" s="16">
        <v>179</v>
      </c>
      <c r="O2498" s="16">
        <v>124</v>
      </c>
      <c r="P2498" s="16">
        <v>24</v>
      </c>
      <c r="Q2498" s="16">
        <v>156</v>
      </c>
      <c r="R2498" s="16">
        <v>25</v>
      </c>
      <c r="S2498" s="14" t="s">
        <v>86</v>
      </c>
      <c r="T2498" s="16">
        <v>26100</v>
      </c>
      <c r="U2498" s="16">
        <v>0</v>
      </c>
      <c r="V2498" s="18">
        <v>13146923</v>
      </c>
      <c r="W2498" s="18">
        <v>1406651</v>
      </c>
      <c r="X2498" s="18">
        <v>908923</v>
      </c>
      <c r="Y2498" s="18">
        <v>603</v>
      </c>
      <c r="Z2498" s="18">
        <v>0</v>
      </c>
      <c r="AA2498" s="18">
        <v>0</v>
      </c>
      <c r="AB2498" s="18">
        <v>494787</v>
      </c>
      <c r="AC2498" s="23">
        <v>0.35</v>
      </c>
      <c r="AD2498" s="14" t="str">
        <f>IF(E2498=113,"Linn","Iowa ex-Linn")</f>
        <v>Iowa ex-Linn</v>
      </c>
      <c r="AE2498" s="23">
        <f>IFERROR(AB2498/W2498,"N/M")</f>
        <v>0.3517482303712861</v>
      </c>
      <c r="AF2498" s="14" t="str">
        <f>B2498&amp;"|"&amp;TEXT(E2498,"000")&amp;"|"&amp;TEXT(M2498,"0.0000")</f>
        <v>2018|175|0.8000</v>
      </c>
      <c r="AG2498" s="22" t="str">
        <f>IF(AND(B2498&gt;=2015,B2498&lt;=2024,C2498=19,G2498=41,I2498=2,K2498="A",L2498="RBUP",M2498&gt;=0.5,M2498&lt;=0.85),"IN","OUT")</f>
        <v>IN</v>
      </c>
    </row>
    <row r="2499" spans="1:33">
      <c r="A2499" s="14" t="s">
        <v>188</v>
      </c>
      <c r="B2499" s="16">
        <v>2018</v>
      </c>
      <c r="C2499" s="16">
        <v>19</v>
      </c>
      <c r="D2499" s="14" t="s">
        <v>80</v>
      </c>
      <c r="E2499" s="16">
        <v>175</v>
      </c>
      <c r="F2499" s="14" t="s">
        <v>173</v>
      </c>
      <c r="G2499" s="16">
        <v>41</v>
      </c>
      <c r="H2499" s="14" t="s">
        <v>186</v>
      </c>
      <c r="I2499" s="16">
        <v>2</v>
      </c>
      <c r="J2499" s="14" t="s">
        <v>83</v>
      </c>
      <c r="K2499" s="14" t="s">
        <v>84</v>
      </c>
      <c r="L2499" s="14" t="s">
        <v>85</v>
      </c>
      <c r="M2499" s="23">
        <v>0.85</v>
      </c>
      <c r="N2499" s="16">
        <v>45</v>
      </c>
      <c r="O2499" s="16">
        <v>20</v>
      </c>
      <c r="P2499" s="16">
        <v>10</v>
      </c>
      <c r="Q2499" s="16">
        <v>20</v>
      </c>
      <c r="R2499" s="16">
        <v>10</v>
      </c>
      <c r="S2499" s="14" t="s">
        <v>86</v>
      </c>
      <c r="T2499" s="16">
        <v>5934</v>
      </c>
      <c r="U2499" s="16">
        <v>0</v>
      </c>
      <c r="V2499" s="18">
        <v>3280382</v>
      </c>
      <c r="W2499" s="18">
        <v>395599</v>
      </c>
      <c r="X2499" s="18">
        <v>206388</v>
      </c>
      <c r="Y2499" s="18">
        <v>0</v>
      </c>
      <c r="Z2499" s="18">
        <v>0</v>
      </c>
      <c r="AA2499" s="18">
        <v>0</v>
      </c>
      <c r="AB2499" s="18">
        <v>1154408</v>
      </c>
      <c r="AC2499" s="23">
        <v>2.92</v>
      </c>
      <c r="AD2499" s="14" t="str">
        <f>IF(E2499=113,"Linn","Iowa ex-Linn")</f>
        <v>Iowa ex-Linn</v>
      </c>
      <c r="AE2499" s="23">
        <f>IFERROR(AB2499/W2499,"N/M")</f>
        <v>2.9181266888945623</v>
      </c>
      <c r="AF2499" s="14" t="str">
        <f>B2499&amp;"|"&amp;TEXT(E2499,"000")&amp;"|"&amp;TEXT(M2499,"0.0000")</f>
        <v>2018|175|0.8500</v>
      </c>
      <c r="AG2499" s="22" t="str">
        <f>IF(AND(B2499&gt;=2015,B2499&lt;=2024,C2499=19,G2499=41,I2499=2,K2499="A",L2499="RBUP",M2499&gt;=0.5,M2499&lt;=0.85),"IN","OUT")</f>
        <v>IN</v>
      </c>
    </row>
    <row r="2500" spans="1:33">
      <c r="A2500" s="14" t="s">
        <v>188</v>
      </c>
      <c r="B2500" s="16">
        <v>2018</v>
      </c>
      <c r="C2500" s="16">
        <v>19</v>
      </c>
      <c r="D2500" s="14" t="s">
        <v>80</v>
      </c>
      <c r="E2500" s="16">
        <v>177</v>
      </c>
      <c r="F2500" s="14" t="s">
        <v>174</v>
      </c>
      <c r="G2500" s="16">
        <v>41</v>
      </c>
      <c r="H2500" s="14" t="s">
        <v>186</v>
      </c>
      <c r="I2500" s="16">
        <v>2</v>
      </c>
      <c r="J2500" s="14" t="s">
        <v>83</v>
      </c>
      <c r="K2500" s="14" t="s">
        <v>84</v>
      </c>
      <c r="L2500" s="14" t="s">
        <v>85</v>
      </c>
      <c r="M2500" s="23">
        <v>0.5</v>
      </c>
      <c r="N2500" s="16">
        <v>1</v>
      </c>
      <c r="O2500" s="16">
        <v>1</v>
      </c>
      <c r="P2500" s="16">
        <v>0</v>
      </c>
      <c r="Q2500" s="16">
        <v>1</v>
      </c>
      <c r="R2500" s="16">
        <v>0</v>
      </c>
      <c r="S2500" s="14" t="s">
        <v>86</v>
      </c>
      <c r="T2500" s="16">
        <v>93</v>
      </c>
      <c r="U2500" s="16">
        <v>0</v>
      </c>
      <c r="V2500" s="18">
        <v>25863</v>
      </c>
      <c r="W2500" s="18">
        <v>812</v>
      </c>
      <c r="X2500" s="18">
        <v>544</v>
      </c>
      <c r="Y2500" s="18">
        <v>0</v>
      </c>
      <c r="Z2500" s="18">
        <v>0</v>
      </c>
      <c r="AA2500" s="18">
        <v>0</v>
      </c>
      <c r="AB2500" s="18">
        <v>0</v>
      </c>
      <c r="AC2500" s="23">
        <v>0</v>
      </c>
      <c r="AD2500" s="14" t="str">
        <f>IF(E2500=113,"Linn","Iowa ex-Linn")</f>
        <v>Iowa ex-Linn</v>
      </c>
      <c r="AE2500" s="23">
        <f>IFERROR(AB2500/W2500,"N/M")</f>
        <v>0.0</v>
      </c>
      <c r="AF2500" s="14" t="str">
        <f>B2500&amp;"|"&amp;TEXT(E2500,"000")&amp;"|"&amp;TEXT(M2500,"0.0000")</f>
        <v>2018|177|0.5000</v>
      </c>
      <c r="AG2500" s="22" t="str">
        <f>IF(AND(B2500&gt;=2015,B2500&lt;=2024,C2500=19,G2500=41,I2500=2,K2500="A",L2500="RBUP",M2500&gt;=0.5,M2500&lt;=0.85),"IN","OUT")</f>
        <v>IN</v>
      </c>
    </row>
    <row r="2501" spans="1:33">
      <c r="A2501" s="14" t="s">
        <v>188</v>
      </c>
      <c r="B2501" s="16">
        <v>2018</v>
      </c>
      <c r="C2501" s="16">
        <v>19</v>
      </c>
      <c r="D2501" s="14" t="s">
        <v>80</v>
      </c>
      <c r="E2501" s="16">
        <v>177</v>
      </c>
      <c r="F2501" s="14" t="s">
        <v>174</v>
      </c>
      <c r="G2501" s="16">
        <v>41</v>
      </c>
      <c r="H2501" s="14" t="s">
        <v>186</v>
      </c>
      <c r="I2501" s="16">
        <v>2</v>
      </c>
      <c r="J2501" s="14" t="s">
        <v>83</v>
      </c>
      <c r="K2501" s="14" t="s">
        <v>84</v>
      </c>
      <c r="L2501" s="14" t="s">
        <v>85</v>
      </c>
      <c r="M2501" s="23">
        <v>0.6</v>
      </c>
      <c r="N2501" s="16">
        <v>2</v>
      </c>
      <c r="O2501" s="16">
        <v>2</v>
      </c>
      <c r="P2501" s="16">
        <v>0</v>
      </c>
      <c r="Q2501" s="16">
        <v>2</v>
      </c>
      <c r="R2501" s="16">
        <v>0</v>
      </c>
      <c r="S2501" s="14" t="s">
        <v>86</v>
      </c>
      <c r="T2501" s="16">
        <v>91</v>
      </c>
      <c r="U2501" s="16">
        <v>0</v>
      </c>
      <c r="V2501" s="18">
        <v>39270</v>
      </c>
      <c r="W2501" s="18">
        <v>1991</v>
      </c>
      <c r="X2501" s="18">
        <v>1274</v>
      </c>
      <c r="Y2501" s="18">
        <v>0</v>
      </c>
      <c r="Z2501" s="18">
        <v>0</v>
      </c>
      <c r="AA2501" s="18">
        <v>0</v>
      </c>
      <c r="AB2501" s="18">
        <v>0</v>
      </c>
      <c r="AC2501" s="23">
        <v>0</v>
      </c>
      <c r="AD2501" s="14" t="str">
        <f>IF(E2501=113,"Linn","Iowa ex-Linn")</f>
        <v>Iowa ex-Linn</v>
      </c>
      <c r="AE2501" s="23">
        <f>IFERROR(AB2501/W2501,"N/M")</f>
        <v>0.0</v>
      </c>
      <c r="AF2501" s="14" t="str">
        <f>B2501&amp;"|"&amp;TEXT(E2501,"000")&amp;"|"&amp;TEXT(M2501,"0.0000")</f>
        <v>2018|177|0.6000</v>
      </c>
      <c r="AG2501" s="22" t="str">
        <f>IF(AND(B2501&gt;=2015,B2501&lt;=2024,C2501=19,G2501=41,I2501=2,K2501="A",L2501="RBUP",M2501&gt;=0.5,M2501&lt;=0.85),"IN","OUT")</f>
        <v>IN</v>
      </c>
    </row>
    <row r="2502" spans="1:33">
      <c r="A2502" s="14" t="s">
        <v>188</v>
      </c>
      <c r="B2502" s="16">
        <v>2018</v>
      </c>
      <c r="C2502" s="16">
        <v>19</v>
      </c>
      <c r="D2502" s="14" t="s">
        <v>80</v>
      </c>
      <c r="E2502" s="16">
        <v>177</v>
      </c>
      <c r="F2502" s="14" t="s">
        <v>174</v>
      </c>
      <c r="G2502" s="16">
        <v>41</v>
      </c>
      <c r="H2502" s="14" t="s">
        <v>186</v>
      </c>
      <c r="I2502" s="16">
        <v>2</v>
      </c>
      <c r="J2502" s="14" t="s">
        <v>83</v>
      </c>
      <c r="K2502" s="14" t="s">
        <v>84</v>
      </c>
      <c r="L2502" s="14" t="s">
        <v>85</v>
      </c>
      <c r="M2502" s="23">
        <v>0.65</v>
      </c>
      <c r="N2502" s="16">
        <v>8</v>
      </c>
      <c r="O2502" s="16">
        <v>7</v>
      </c>
      <c r="P2502" s="16">
        <v>1</v>
      </c>
      <c r="Q2502" s="16">
        <v>10</v>
      </c>
      <c r="R2502" s="16">
        <v>1</v>
      </c>
      <c r="S2502" s="14" t="s">
        <v>86</v>
      </c>
      <c r="T2502" s="16">
        <v>205</v>
      </c>
      <c r="U2502" s="16">
        <v>0</v>
      </c>
      <c r="V2502" s="18">
        <v>77456</v>
      </c>
      <c r="W2502" s="18">
        <v>5593</v>
      </c>
      <c r="X2502" s="18">
        <v>3534</v>
      </c>
      <c r="Y2502" s="18">
        <v>0</v>
      </c>
      <c r="Z2502" s="18">
        <v>0</v>
      </c>
      <c r="AA2502" s="18">
        <v>0</v>
      </c>
      <c r="AB2502" s="18">
        <v>4424</v>
      </c>
      <c r="AC2502" s="23">
        <v>0.79</v>
      </c>
      <c r="AD2502" s="14" t="str">
        <f>IF(E2502=113,"Linn","Iowa ex-Linn")</f>
        <v>Iowa ex-Linn</v>
      </c>
      <c r="AE2502" s="23">
        <f>IFERROR(AB2502/W2502,"N/M")</f>
        <v>0.7909887359198998</v>
      </c>
      <c r="AF2502" s="14" t="str">
        <f>B2502&amp;"|"&amp;TEXT(E2502,"000")&amp;"|"&amp;TEXT(M2502,"0.0000")</f>
        <v>2018|177|0.6500</v>
      </c>
      <c r="AG2502" s="22" t="str">
        <f>IF(AND(B2502&gt;=2015,B2502&lt;=2024,C2502=19,G2502=41,I2502=2,K2502="A",L2502="RBUP",M2502&gt;=0.5,M2502&lt;=0.85),"IN","OUT")</f>
        <v>IN</v>
      </c>
    </row>
    <row r="2503" spans="1:33">
      <c r="A2503" s="14" t="s">
        <v>188</v>
      </c>
      <c r="B2503" s="16">
        <v>2018</v>
      </c>
      <c r="C2503" s="16">
        <v>19</v>
      </c>
      <c r="D2503" s="14" t="s">
        <v>80</v>
      </c>
      <c r="E2503" s="16">
        <v>177</v>
      </c>
      <c r="F2503" s="14" t="s">
        <v>174</v>
      </c>
      <c r="G2503" s="16">
        <v>41</v>
      </c>
      <c r="H2503" s="14" t="s">
        <v>186</v>
      </c>
      <c r="I2503" s="16">
        <v>2</v>
      </c>
      <c r="J2503" s="14" t="s">
        <v>83</v>
      </c>
      <c r="K2503" s="14" t="s">
        <v>84</v>
      </c>
      <c r="L2503" s="14" t="s">
        <v>85</v>
      </c>
      <c r="M2503" s="23">
        <v>0.7</v>
      </c>
      <c r="N2503" s="16">
        <v>32</v>
      </c>
      <c r="O2503" s="16">
        <v>22</v>
      </c>
      <c r="P2503" s="16">
        <v>1</v>
      </c>
      <c r="Q2503" s="16">
        <v>40</v>
      </c>
      <c r="R2503" s="16">
        <v>1</v>
      </c>
      <c r="S2503" s="14" t="s">
        <v>86</v>
      </c>
      <c r="T2503" s="16">
        <v>2024</v>
      </c>
      <c r="U2503" s="16">
        <v>0</v>
      </c>
      <c r="V2503" s="18">
        <v>828094</v>
      </c>
      <c r="W2503" s="18">
        <v>80323</v>
      </c>
      <c r="X2503" s="18">
        <v>50070</v>
      </c>
      <c r="Y2503" s="18">
        <v>0</v>
      </c>
      <c r="Z2503" s="18">
        <v>0</v>
      </c>
      <c r="AA2503" s="18">
        <v>0</v>
      </c>
      <c r="AB2503" s="18">
        <v>1089</v>
      </c>
      <c r="AC2503" s="23">
        <v>0.01</v>
      </c>
      <c r="AD2503" s="14" t="str">
        <f>IF(E2503=113,"Linn","Iowa ex-Linn")</f>
        <v>Iowa ex-Linn</v>
      </c>
      <c r="AE2503" s="23">
        <f>IFERROR(AB2503/W2503,"N/M")</f>
        <v>0.013557760541812432</v>
      </c>
      <c r="AF2503" s="14" t="str">
        <f>B2503&amp;"|"&amp;TEXT(E2503,"000")&amp;"|"&amp;TEXT(M2503,"0.0000")</f>
        <v>2018|177|0.7000</v>
      </c>
      <c r="AG2503" s="22" t="str">
        <f>IF(AND(B2503&gt;=2015,B2503&lt;=2024,C2503=19,G2503=41,I2503=2,K2503="A",L2503="RBUP",M2503&gt;=0.5,M2503&lt;=0.85),"IN","OUT")</f>
        <v>IN</v>
      </c>
    </row>
    <row r="2504" spans="1:33">
      <c r="A2504" s="14" t="s">
        <v>188</v>
      </c>
      <c r="B2504" s="16">
        <v>2018</v>
      </c>
      <c r="C2504" s="16">
        <v>19</v>
      </c>
      <c r="D2504" s="14" t="s">
        <v>80</v>
      </c>
      <c r="E2504" s="16">
        <v>177</v>
      </c>
      <c r="F2504" s="14" t="s">
        <v>174</v>
      </c>
      <c r="G2504" s="16">
        <v>41</v>
      </c>
      <c r="H2504" s="14" t="s">
        <v>186</v>
      </c>
      <c r="I2504" s="16">
        <v>2</v>
      </c>
      <c r="J2504" s="14" t="s">
        <v>83</v>
      </c>
      <c r="K2504" s="14" t="s">
        <v>84</v>
      </c>
      <c r="L2504" s="14" t="s">
        <v>85</v>
      </c>
      <c r="M2504" s="23">
        <v>0.75</v>
      </c>
      <c r="N2504" s="16">
        <v>132</v>
      </c>
      <c r="O2504" s="16">
        <v>88</v>
      </c>
      <c r="P2504" s="16">
        <v>5</v>
      </c>
      <c r="Q2504" s="16">
        <v>160</v>
      </c>
      <c r="R2504" s="16">
        <v>7</v>
      </c>
      <c r="S2504" s="14" t="s">
        <v>86</v>
      </c>
      <c r="T2504" s="16">
        <v>14405</v>
      </c>
      <c r="U2504" s="16">
        <v>0</v>
      </c>
      <c r="V2504" s="18">
        <v>6941892</v>
      </c>
      <c r="W2504" s="18">
        <v>666416</v>
      </c>
      <c r="X2504" s="18">
        <v>420933</v>
      </c>
      <c r="Y2504" s="18">
        <v>692</v>
      </c>
      <c r="Z2504" s="18">
        <v>0</v>
      </c>
      <c r="AA2504" s="18">
        <v>0</v>
      </c>
      <c r="AB2504" s="18">
        <v>55029</v>
      </c>
      <c r="AC2504" s="23">
        <v>0.08</v>
      </c>
      <c r="AD2504" s="14" t="str">
        <f>IF(E2504=113,"Linn","Iowa ex-Linn")</f>
        <v>Iowa ex-Linn</v>
      </c>
      <c r="AE2504" s="23">
        <f>IFERROR(AB2504/W2504,"N/M")</f>
        <v>0.0825745480300593</v>
      </c>
      <c r="AF2504" s="14" t="str">
        <f>B2504&amp;"|"&amp;TEXT(E2504,"000")&amp;"|"&amp;TEXT(M2504,"0.0000")</f>
        <v>2018|177|0.7500</v>
      </c>
      <c r="AG2504" s="22" t="str">
        <f>IF(AND(B2504&gt;=2015,B2504&lt;=2024,C2504=19,G2504=41,I2504=2,K2504="A",L2504="RBUP",M2504&gt;=0.5,M2504&lt;=0.85),"IN","OUT")</f>
        <v>IN</v>
      </c>
    </row>
    <row r="2505" spans="1:33">
      <c r="A2505" s="14" t="s">
        <v>188</v>
      </c>
      <c r="B2505" s="16">
        <v>2018</v>
      </c>
      <c r="C2505" s="16">
        <v>19</v>
      </c>
      <c r="D2505" s="14" t="s">
        <v>80</v>
      </c>
      <c r="E2505" s="16">
        <v>177</v>
      </c>
      <c r="F2505" s="14" t="s">
        <v>174</v>
      </c>
      <c r="G2505" s="16">
        <v>41</v>
      </c>
      <c r="H2505" s="14" t="s">
        <v>186</v>
      </c>
      <c r="I2505" s="16">
        <v>2</v>
      </c>
      <c r="J2505" s="14" t="s">
        <v>83</v>
      </c>
      <c r="K2505" s="14" t="s">
        <v>84</v>
      </c>
      <c r="L2505" s="14" t="s">
        <v>85</v>
      </c>
      <c r="M2505" s="23">
        <v>0.8</v>
      </c>
      <c r="N2505" s="16">
        <v>203</v>
      </c>
      <c r="O2505" s="16">
        <v>139</v>
      </c>
      <c r="P2505" s="16">
        <v>22</v>
      </c>
      <c r="Q2505" s="16">
        <v>276</v>
      </c>
      <c r="R2505" s="16">
        <v>33</v>
      </c>
      <c r="S2505" s="14" t="s">
        <v>86</v>
      </c>
      <c r="T2505" s="16">
        <v>27836</v>
      </c>
      <c r="U2505" s="16">
        <v>0</v>
      </c>
      <c r="V2505" s="18">
        <v>14321902</v>
      </c>
      <c r="W2505" s="18">
        <v>1529608</v>
      </c>
      <c r="X2505" s="18">
        <v>909096</v>
      </c>
      <c r="Y2505" s="18">
        <v>798</v>
      </c>
      <c r="Z2505" s="18">
        <v>0</v>
      </c>
      <c r="AA2505" s="18">
        <v>0</v>
      </c>
      <c r="AB2505" s="18">
        <v>83936</v>
      </c>
      <c r="AC2505" s="23">
        <v>0.05</v>
      </c>
      <c r="AD2505" s="14" t="str">
        <f>IF(E2505=113,"Linn","Iowa ex-Linn")</f>
        <v>Iowa ex-Linn</v>
      </c>
      <c r="AE2505" s="23">
        <f>IFERROR(AB2505/W2505,"N/M")</f>
        <v>0.05487418998854608</v>
      </c>
      <c r="AF2505" s="14" t="str">
        <f>B2505&amp;"|"&amp;TEXT(E2505,"000")&amp;"|"&amp;TEXT(M2505,"0.0000")</f>
        <v>2018|177|0.8000</v>
      </c>
      <c r="AG2505" s="22" t="str">
        <f>IF(AND(B2505&gt;=2015,B2505&lt;=2024,C2505=19,G2505=41,I2505=2,K2505="A",L2505="RBUP",M2505&gt;=0.5,M2505&lt;=0.85),"IN","OUT")</f>
        <v>IN</v>
      </c>
    </row>
    <row r="2506" spans="1:33">
      <c r="A2506" s="14" t="s">
        <v>188</v>
      </c>
      <c r="B2506" s="16">
        <v>2018</v>
      </c>
      <c r="C2506" s="16">
        <v>19</v>
      </c>
      <c r="D2506" s="14" t="s">
        <v>80</v>
      </c>
      <c r="E2506" s="16">
        <v>177</v>
      </c>
      <c r="F2506" s="14" t="s">
        <v>174</v>
      </c>
      <c r="G2506" s="16">
        <v>41</v>
      </c>
      <c r="H2506" s="14" t="s">
        <v>186</v>
      </c>
      <c r="I2506" s="16">
        <v>2</v>
      </c>
      <c r="J2506" s="14" t="s">
        <v>83</v>
      </c>
      <c r="K2506" s="14" t="s">
        <v>84</v>
      </c>
      <c r="L2506" s="14" t="s">
        <v>85</v>
      </c>
      <c r="M2506" s="23">
        <v>0.85</v>
      </c>
      <c r="N2506" s="16">
        <v>46</v>
      </c>
      <c r="O2506" s="16">
        <v>25</v>
      </c>
      <c r="P2506" s="16">
        <v>7</v>
      </c>
      <c r="Q2506" s="16">
        <v>30</v>
      </c>
      <c r="R2506" s="16">
        <v>7</v>
      </c>
      <c r="S2506" s="14" t="s">
        <v>86</v>
      </c>
      <c r="T2506" s="16">
        <v>4081</v>
      </c>
      <c r="U2506" s="16">
        <v>0</v>
      </c>
      <c r="V2506" s="18">
        <v>2062063</v>
      </c>
      <c r="W2506" s="18">
        <v>232653</v>
      </c>
      <c r="X2506" s="18">
        <v>117595</v>
      </c>
      <c r="Y2506" s="18">
        <v>0</v>
      </c>
      <c r="Z2506" s="18">
        <v>0</v>
      </c>
      <c r="AA2506" s="18">
        <v>0</v>
      </c>
      <c r="AB2506" s="18">
        <v>22872</v>
      </c>
      <c r="AC2506" s="23">
        <v>0.1</v>
      </c>
      <c r="AD2506" s="14" t="str">
        <f>IF(E2506=113,"Linn","Iowa ex-Linn")</f>
        <v>Iowa ex-Linn</v>
      </c>
      <c r="AE2506" s="23">
        <f>IFERROR(AB2506/W2506,"N/M")</f>
        <v>0.09830949955513146</v>
      </c>
      <c r="AF2506" s="14" t="str">
        <f>B2506&amp;"|"&amp;TEXT(E2506,"000")&amp;"|"&amp;TEXT(M2506,"0.0000")</f>
        <v>2018|177|0.8500</v>
      </c>
      <c r="AG2506" s="22" t="str">
        <f>IF(AND(B2506&gt;=2015,B2506&lt;=2024,C2506=19,G2506=41,I2506=2,K2506="A",L2506="RBUP",M2506&gt;=0.5,M2506&lt;=0.85),"IN","OUT")</f>
        <v>IN</v>
      </c>
    </row>
    <row r="2507" spans="1:33">
      <c r="A2507" s="14" t="s">
        <v>188</v>
      </c>
      <c r="B2507" s="16">
        <v>2018</v>
      </c>
      <c r="C2507" s="16">
        <v>19</v>
      </c>
      <c r="D2507" s="14" t="s">
        <v>80</v>
      </c>
      <c r="E2507" s="16">
        <v>179</v>
      </c>
      <c r="F2507" s="14" t="s">
        <v>175</v>
      </c>
      <c r="G2507" s="16">
        <v>41</v>
      </c>
      <c r="H2507" s="14" t="s">
        <v>186</v>
      </c>
      <c r="I2507" s="16">
        <v>2</v>
      </c>
      <c r="J2507" s="14" t="s">
        <v>83</v>
      </c>
      <c r="K2507" s="14" t="s">
        <v>84</v>
      </c>
      <c r="L2507" s="14" t="s">
        <v>85</v>
      </c>
      <c r="M2507" s="23">
        <v>0.6</v>
      </c>
      <c r="N2507" s="16">
        <v>1</v>
      </c>
      <c r="O2507" s="16">
        <v>1</v>
      </c>
      <c r="P2507" s="16">
        <v>0</v>
      </c>
      <c r="Q2507" s="16">
        <v>2</v>
      </c>
      <c r="R2507" s="16">
        <v>0</v>
      </c>
      <c r="S2507" s="14" t="s">
        <v>86</v>
      </c>
      <c r="T2507" s="16">
        <v>23</v>
      </c>
      <c r="U2507" s="16">
        <v>0</v>
      </c>
      <c r="V2507" s="18">
        <v>10498</v>
      </c>
      <c r="W2507" s="18">
        <v>551</v>
      </c>
      <c r="X2507" s="18">
        <v>352</v>
      </c>
      <c r="Y2507" s="18">
        <v>0</v>
      </c>
      <c r="Z2507" s="18">
        <v>0</v>
      </c>
      <c r="AA2507" s="18">
        <v>0</v>
      </c>
      <c r="AB2507" s="18">
        <v>0</v>
      </c>
      <c r="AC2507" s="23">
        <v>0</v>
      </c>
      <c r="AD2507" s="14" t="str">
        <f>IF(E2507=113,"Linn","Iowa ex-Linn")</f>
        <v>Iowa ex-Linn</v>
      </c>
      <c r="AE2507" s="23">
        <f>IFERROR(AB2507/W2507,"N/M")</f>
        <v>0.0</v>
      </c>
      <c r="AF2507" s="14" t="str">
        <f>B2507&amp;"|"&amp;TEXT(E2507,"000")&amp;"|"&amp;TEXT(M2507,"0.0000")</f>
        <v>2018|179|0.6000</v>
      </c>
      <c r="AG2507" s="22" t="str">
        <f>IF(AND(B2507&gt;=2015,B2507&lt;=2024,C2507=19,G2507=41,I2507=2,K2507="A",L2507="RBUP",M2507&gt;=0.5,M2507&lt;=0.85),"IN","OUT")</f>
        <v>IN</v>
      </c>
    </row>
    <row r="2508" spans="1:33">
      <c r="A2508" s="14" t="s">
        <v>188</v>
      </c>
      <c r="B2508" s="16">
        <v>2018</v>
      </c>
      <c r="C2508" s="16">
        <v>19</v>
      </c>
      <c r="D2508" s="14" t="s">
        <v>80</v>
      </c>
      <c r="E2508" s="16">
        <v>179</v>
      </c>
      <c r="F2508" s="14" t="s">
        <v>175</v>
      </c>
      <c r="G2508" s="16">
        <v>41</v>
      </c>
      <c r="H2508" s="14" t="s">
        <v>186</v>
      </c>
      <c r="I2508" s="16">
        <v>2</v>
      </c>
      <c r="J2508" s="14" t="s">
        <v>83</v>
      </c>
      <c r="K2508" s="14" t="s">
        <v>84</v>
      </c>
      <c r="L2508" s="14" t="s">
        <v>85</v>
      </c>
      <c r="M2508" s="23">
        <v>0.65</v>
      </c>
      <c r="N2508" s="16">
        <v>8</v>
      </c>
      <c r="O2508" s="16">
        <v>3</v>
      </c>
      <c r="P2508" s="16">
        <v>0</v>
      </c>
      <c r="Q2508" s="16">
        <v>7</v>
      </c>
      <c r="R2508" s="16">
        <v>0</v>
      </c>
      <c r="S2508" s="14" t="s">
        <v>86</v>
      </c>
      <c r="T2508" s="16">
        <v>343</v>
      </c>
      <c r="U2508" s="16">
        <v>0</v>
      </c>
      <c r="V2508" s="18">
        <v>154542</v>
      </c>
      <c r="W2508" s="18">
        <v>9620</v>
      </c>
      <c r="X2508" s="18">
        <v>5676</v>
      </c>
      <c r="Y2508" s="18">
        <v>0</v>
      </c>
      <c r="Z2508" s="18">
        <v>0</v>
      </c>
      <c r="AA2508" s="18">
        <v>0</v>
      </c>
      <c r="AB2508" s="18">
        <v>0</v>
      </c>
      <c r="AC2508" s="23">
        <v>0</v>
      </c>
      <c r="AD2508" s="14" t="str">
        <f>IF(E2508=113,"Linn","Iowa ex-Linn")</f>
        <v>Iowa ex-Linn</v>
      </c>
      <c r="AE2508" s="23">
        <f>IFERROR(AB2508/W2508,"N/M")</f>
        <v>0.0</v>
      </c>
      <c r="AF2508" s="14" t="str">
        <f>B2508&amp;"|"&amp;TEXT(E2508,"000")&amp;"|"&amp;TEXT(M2508,"0.0000")</f>
        <v>2018|179|0.6500</v>
      </c>
      <c r="AG2508" s="22" t="str">
        <f>IF(AND(B2508&gt;=2015,B2508&lt;=2024,C2508=19,G2508=41,I2508=2,K2508="A",L2508="RBUP",M2508&gt;=0.5,M2508&lt;=0.85),"IN","OUT")</f>
        <v>IN</v>
      </c>
    </row>
    <row r="2509" spans="1:33">
      <c r="A2509" s="14" t="s">
        <v>188</v>
      </c>
      <c r="B2509" s="16">
        <v>2018</v>
      </c>
      <c r="C2509" s="16">
        <v>19</v>
      </c>
      <c r="D2509" s="14" t="s">
        <v>80</v>
      </c>
      <c r="E2509" s="16">
        <v>179</v>
      </c>
      <c r="F2509" s="14" t="s">
        <v>175</v>
      </c>
      <c r="G2509" s="16">
        <v>41</v>
      </c>
      <c r="H2509" s="14" t="s">
        <v>186</v>
      </c>
      <c r="I2509" s="16">
        <v>2</v>
      </c>
      <c r="J2509" s="14" t="s">
        <v>83</v>
      </c>
      <c r="K2509" s="14" t="s">
        <v>84</v>
      </c>
      <c r="L2509" s="14" t="s">
        <v>85</v>
      </c>
      <c r="M2509" s="23">
        <v>0.7</v>
      </c>
      <c r="N2509" s="16">
        <v>46</v>
      </c>
      <c r="O2509" s="16">
        <v>27</v>
      </c>
      <c r="P2509" s="16">
        <v>2</v>
      </c>
      <c r="Q2509" s="16">
        <v>37</v>
      </c>
      <c r="R2509" s="16">
        <v>2</v>
      </c>
      <c r="S2509" s="14" t="s">
        <v>86</v>
      </c>
      <c r="T2509" s="16">
        <v>1633</v>
      </c>
      <c r="U2509" s="16">
        <v>0</v>
      </c>
      <c r="V2509" s="18">
        <v>734404</v>
      </c>
      <c r="W2509" s="18">
        <v>53078</v>
      </c>
      <c r="X2509" s="18">
        <v>32007</v>
      </c>
      <c r="Y2509" s="18">
        <v>0</v>
      </c>
      <c r="Z2509" s="18">
        <v>0</v>
      </c>
      <c r="AA2509" s="18">
        <v>0</v>
      </c>
      <c r="AB2509" s="18">
        <v>5694</v>
      </c>
      <c r="AC2509" s="23">
        <v>0.11</v>
      </c>
      <c r="AD2509" s="14" t="str">
        <f>IF(E2509=113,"Linn","Iowa ex-Linn")</f>
        <v>Iowa ex-Linn</v>
      </c>
      <c r="AE2509" s="23">
        <f>IFERROR(AB2509/W2509,"N/M")</f>
        <v>0.10727608425336298</v>
      </c>
      <c r="AF2509" s="14" t="str">
        <f>B2509&amp;"|"&amp;TEXT(E2509,"000")&amp;"|"&amp;TEXT(M2509,"0.0000")</f>
        <v>2018|179|0.7000</v>
      </c>
      <c r="AG2509" s="22" t="str">
        <f>IF(AND(B2509&gt;=2015,B2509&lt;=2024,C2509=19,G2509=41,I2509=2,K2509="A",L2509="RBUP",M2509&gt;=0.5,M2509&lt;=0.85),"IN","OUT")</f>
        <v>IN</v>
      </c>
    </row>
    <row r="2510" spans="1:33">
      <c r="A2510" s="14" t="s">
        <v>188</v>
      </c>
      <c r="B2510" s="16">
        <v>2018</v>
      </c>
      <c r="C2510" s="16">
        <v>19</v>
      </c>
      <c r="D2510" s="14" t="s">
        <v>80</v>
      </c>
      <c r="E2510" s="16">
        <v>179</v>
      </c>
      <c r="F2510" s="14" t="s">
        <v>175</v>
      </c>
      <c r="G2510" s="16">
        <v>41</v>
      </c>
      <c r="H2510" s="14" t="s">
        <v>186</v>
      </c>
      <c r="I2510" s="16">
        <v>2</v>
      </c>
      <c r="J2510" s="14" t="s">
        <v>83</v>
      </c>
      <c r="K2510" s="14" t="s">
        <v>84</v>
      </c>
      <c r="L2510" s="14" t="s">
        <v>85</v>
      </c>
      <c r="M2510" s="23">
        <v>0.75</v>
      </c>
      <c r="N2510" s="16">
        <v>158</v>
      </c>
      <c r="O2510" s="16">
        <v>108</v>
      </c>
      <c r="P2510" s="16">
        <v>12</v>
      </c>
      <c r="Q2510" s="16">
        <v>157</v>
      </c>
      <c r="R2510" s="16">
        <v>15</v>
      </c>
      <c r="S2510" s="14" t="s">
        <v>86</v>
      </c>
      <c r="T2510" s="16">
        <v>13815</v>
      </c>
      <c r="U2510" s="16">
        <v>0</v>
      </c>
      <c r="V2510" s="18">
        <v>6895424</v>
      </c>
      <c r="W2510" s="18">
        <v>569582</v>
      </c>
      <c r="X2510" s="18">
        <v>383461</v>
      </c>
      <c r="Y2510" s="18">
        <v>306</v>
      </c>
      <c r="Z2510" s="18">
        <v>0</v>
      </c>
      <c r="AA2510" s="18">
        <v>0</v>
      </c>
      <c r="AB2510" s="18">
        <v>27128</v>
      </c>
      <c r="AC2510" s="23">
        <v>0.05</v>
      </c>
      <c r="AD2510" s="14" t="str">
        <f>IF(E2510=113,"Linn","Iowa ex-Linn")</f>
        <v>Iowa ex-Linn</v>
      </c>
      <c r="AE2510" s="23">
        <f>IFERROR(AB2510/W2510,"N/M")</f>
        <v>0.04762790958983957</v>
      </c>
      <c r="AF2510" s="14" t="str">
        <f>B2510&amp;"|"&amp;TEXT(E2510,"000")&amp;"|"&amp;TEXT(M2510,"0.0000")</f>
        <v>2018|179|0.7500</v>
      </c>
      <c r="AG2510" s="22" t="str">
        <f>IF(AND(B2510&gt;=2015,B2510&lt;=2024,C2510=19,G2510=41,I2510=2,K2510="A",L2510="RBUP",M2510&gt;=0.5,M2510&lt;=0.85),"IN","OUT")</f>
        <v>IN</v>
      </c>
    </row>
    <row r="2511" spans="1:33">
      <c r="A2511" s="14" t="s">
        <v>188</v>
      </c>
      <c r="B2511" s="16">
        <v>2018</v>
      </c>
      <c r="C2511" s="16">
        <v>19</v>
      </c>
      <c r="D2511" s="14" t="s">
        <v>80</v>
      </c>
      <c r="E2511" s="16">
        <v>179</v>
      </c>
      <c r="F2511" s="14" t="s">
        <v>175</v>
      </c>
      <c r="G2511" s="16">
        <v>41</v>
      </c>
      <c r="H2511" s="14" t="s">
        <v>186</v>
      </c>
      <c r="I2511" s="16">
        <v>2</v>
      </c>
      <c r="J2511" s="14" t="s">
        <v>83</v>
      </c>
      <c r="K2511" s="14" t="s">
        <v>84</v>
      </c>
      <c r="L2511" s="14" t="s">
        <v>85</v>
      </c>
      <c r="M2511" s="23">
        <v>0.8</v>
      </c>
      <c r="N2511" s="16">
        <v>228</v>
      </c>
      <c r="O2511" s="16">
        <v>164</v>
      </c>
      <c r="P2511" s="16">
        <v>22</v>
      </c>
      <c r="Q2511" s="16">
        <v>211</v>
      </c>
      <c r="R2511" s="16">
        <v>30</v>
      </c>
      <c r="S2511" s="14" t="s">
        <v>86</v>
      </c>
      <c r="T2511" s="16">
        <v>26852</v>
      </c>
      <c r="U2511" s="16">
        <v>0</v>
      </c>
      <c r="V2511" s="18">
        <v>14444269</v>
      </c>
      <c r="W2511" s="18">
        <v>1321487</v>
      </c>
      <c r="X2511" s="18">
        <v>836920</v>
      </c>
      <c r="Y2511" s="18">
        <v>130</v>
      </c>
      <c r="Z2511" s="18">
        <v>0</v>
      </c>
      <c r="AA2511" s="18">
        <v>0</v>
      </c>
      <c r="AB2511" s="18">
        <v>155951</v>
      </c>
      <c r="AC2511" s="23">
        <v>0.12</v>
      </c>
      <c r="AD2511" s="14" t="str">
        <f>IF(E2511=113,"Linn","Iowa ex-Linn")</f>
        <v>Iowa ex-Linn</v>
      </c>
      <c r="AE2511" s="23">
        <f>IFERROR(AB2511/W2511,"N/M")</f>
        <v>0.11801175493970051</v>
      </c>
      <c r="AF2511" s="14" t="str">
        <f>B2511&amp;"|"&amp;TEXT(E2511,"000")&amp;"|"&amp;TEXT(M2511,"0.0000")</f>
        <v>2018|179|0.8000</v>
      </c>
      <c r="AG2511" s="22" t="str">
        <f>IF(AND(B2511&gt;=2015,B2511&lt;=2024,C2511=19,G2511=41,I2511=2,K2511="A",L2511="RBUP",M2511&gt;=0.5,M2511&lt;=0.85),"IN","OUT")</f>
        <v>IN</v>
      </c>
    </row>
    <row r="2512" spans="1:33">
      <c r="A2512" s="14" t="s">
        <v>188</v>
      </c>
      <c r="B2512" s="16">
        <v>2018</v>
      </c>
      <c r="C2512" s="16">
        <v>19</v>
      </c>
      <c r="D2512" s="14" t="s">
        <v>80</v>
      </c>
      <c r="E2512" s="16">
        <v>179</v>
      </c>
      <c r="F2512" s="14" t="s">
        <v>175</v>
      </c>
      <c r="G2512" s="16">
        <v>41</v>
      </c>
      <c r="H2512" s="14" t="s">
        <v>186</v>
      </c>
      <c r="I2512" s="16">
        <v>2</v>
      </c>
      <c r="J2512" s="14" t="s">
        <v>83</v>
      </c>
      <c r="K2512" s="14" t="s">
        <v>84</v>
      </c>
      <c r="L2512" s="14" t="s">
        <v>85</v>
      </c>
      <c r="M2512" s="23">
        <v>0.85</v>
      </c>
      <c r="N2512" s="16">
        <v>56</v>
      </c>
      <c r="O2512" s="16">
        <v>43</v>
      </c>
      <c r="P2512" s="16">
        <v>12</v>
      </c>
      <c r="Q2512" s="16">
        <v>65</v>
      </c>
      <c r="R2512" s="16">
        <v>18</v>
      </c>
      <c r="S2512" s="14" t="s">
        <v>86</v>
      </c>
      <c r="T2512" s="16">
        <v>8763</v>
      </c>
      <c r="U2512" s="16">
        <v>0</v>
      </c>
      <c r="V2512" s="18">
        <v>5137431</v>
      </c>
      <c r="W2512" s="18">
        <v>515366</v>
      </c>
      <c r="X2512" s="18">
        <v>251660</v>
      </c>
      <c r="Y2512" s="18">
        <v>2220</v>
      </c>
      <c r="Z2512" s="18">
        <v>0</v>
      </c>
      <c r="AA2512" s="18">
        <v>0</v>
      </c>
      <c r="AB2512" s="18">
        <v>92832</v>
      </c>
      <c r="AC2512" s="23">
        <v>0.18</v>
      </c>
      <c r="AD2512" s="14" t="str">
        <f>IF(E2512=113,"Linn","Iowa ex-Linn")</f>
        <v>Iowa ex-Linn</v>
      </c>
      <c r="AE2512" s="23">
        <f>IFERROR(AB2512/W2512,"N/M")</f>
        <v>0.18012829717133066</v>
      </c>
      <c r="AF2512" s="14" t="str">
        <f>B2512&amp;"|"&amp;TEXT(E2512,"000")&amp;"|"&amp;TEXT(M2512,"0.0000")</f>
        <v>2018|179|0.8500</v>
      </c>
      <c r="AG2512" s="22" t="str">
        <f>IF(AND(B2512&gt;=2015,B2512&lt;=2024,C2512=19,G2512=41,I2512=2,K2512="A",L2512="RBUP",M2512&gt;=0.5,M2512&lt;=0.85),"IN","OUT")</f>
        <v>IN</v>
      </c>
    </row>
    <row r="2513" spans="1:33">
      <c r="A2513" s="14" t="s">
        <v>188</v>
      </c>
      <c r="B2513" s="16">
        <v>2018</v>
      </c>
      <c r="C2513" s="16">
        <v>19</v>
      </c>
      <c r="D2513" s="14" t="s">
        <v>80</v>
      </c>
      <c r="E2513" s="16">
        <v>181</v>
      </c>
      <c r="F2513" s="14" t="s">
        <v>176</v>
      </c>
      <c r="G2513" s="16">
        <v>41</v>
      </c>
      <c r="H2513" s="14" t="s">
        <v>186</v>
      </c>
      <c r="I2513" s="16">
        <v>2</v>
      </c>
      <c r="J2513" s="14" t="s">
        <v>83</v>
      </c>
      <c r="K2513" s="14" t="s">
        <v>84</v>
      </c>
      <c r="L2513" s="14" t="s">
        <v>85</v>
      </c>
      <c r="M2513" s="23">
        <v>0.5</v>
      </c>
      <c r="N2513" s="16">
        <v>2</v>
      </c>
      <c r="O2513" s="16">
        <v>2</v>
      </c>
      <c r="P2513" s="16">
        <v>0</v>
      </c>
      <c r="Q2513" s="16">
        <v>2</v>
      </c>
      <c r="R2513" s="16">
        <v>0</v>
      </c>
      <c r="S2513" s="14" t="s">
        <v>86</v>
      </c>
      <c r="T2513" s="16">
        <v>149</v>
      </c>
      <c r="U2513" s="16">
        <v>0</v>
      </c>
      <c r="V2513" s="18">
        <v>48333</v>
      </c>
      <c r="W2513" s="18">
        <v>1373</v>
      </c>
      <c r="X2513" s="18">
        <v>919</v>
      </c>
      <c r="Y2513" s="18">
        <v>0</v>
      </c>
      <c r="Z2513" s="18">
        <v>0</v>
      </c>
      <c r="AA2513" s="18">
        <v>0</v>
      </c>
      <c r="AB2513" s="18">
        <v>0</v>
      </c>
      <c r="AC2513" s="23">
        <v>0</v>
      </c>
      <c r="AD2513" s="14" t="str">
        <f>IF(E2513=113,"Linn","Iowa ex-Linn")</f>
        <v>Iowa ex-Linn</v>
      </c>
      <c r="AE2513" s="23">
        <f>IFERROR(AB2513/W2513,"N/M")</f>
        <v>0.0</v>
      </c>
      <c r="AF2513" s="14" t="str">
        <f>B2513&amp;"|"&amp;TEXT(E2513,"000")&amp;"|"&amp;TEXT(M2513,"0.0000")</f>
        <v>2018|181|0.5000</v>
      </c>
      <c r="AG2513" s="22" t="str">
        <f>IF(AND(B2513&gt;=2015,B2513&lt;=2024,C2513=19,G2513=41,I2513=2,K2513="A",L2513="RBUP",M2513&gt;=0.5,M2513&lt;=0.85),"IN","OUT")</f>
        <v>IN</v>
      </c>
    </row>
    <row r="2514" spans="1:33">
      <c r="A2514" s="14" t="s">
        <v>188</v>
      </c>
      <c r="B2514" s="16">
        <v>2018</v>
      </c>
      <c r="C2514" s="16">
        <v>19</v>
      </c>
      <c r="D2514" s="14" t="s">
        <v>80</v>
      </c>
      <c r="E2514" s="16">
        <v>181</v>
      </c>
      <c r="F2514" s="14" t="s">
        <v>176</v>
      </c>
      <c r="G2514" s="16">
        <v>41</v>
      </c>
      <c r="H2514" s="14" t="s">
        <v>186</v>
      </c>
      <c r="I2514" s="16">
        <v>2</v>
      </c>
      <c r="J2514" s="14" t="s">
        <v>83</v>
      </c>
      <c r="K2514" s="14" t="s">
        <v>84</v>
      </c>
      <c r="L2514" s="14" t="s">
        <v>85</v>
      </c>
      <c r="M2514" s="23">
        <v>0.6</v>
      </c>
      <c r="N2514" s="16">
        <v>5</v>
      </c>
      <c r="O2514" s="16">
        <v>4</v>
      </c>
      <c r="P2514" s="16">
        <v>0</v>
      </c>
      <c r="Q2514" s="16">
        <v>5</v>
      </c>
      <c r="R2514" s="16">
        <v>0</v>
      </c>
      <c r="S2514" s="14" t="s">
        <v>86</v>
      </c>
      <c r="T2514" s="16">
        <v>204</v>
      </c>
      <c r="U2514" s="16">
        <v>0</v>
      </c>
      <c r="V2514" s="18">
        <v>73360</v>
      </c>
      <c r="W2514" s="18">
        <v>4423</v>
      </c>
      <c r="X2514" s="18">
        <v>2831</v>
      </c>
      <c r="Y2514" s="18">
        <v>0</v>
      </c>
      <c r="Z2514" s="18">
        <v>0</v>
      </c>
      <c r="AA2514" s="18">
        <v>0</v>
      </c>
      <c r="AB2514" s="18">
        <v>0</v>
      </c>
      <c r="AC2514" s="23">
        <v>0</v>
      </c>
      <c r="AD2514" s="14" t="str">
        <f>IF(E2514=113,"Linn","Iowa ex-Linn")</f>
        <v>Iowa ex-Linn</v>
      </c>
      <c r="AE2514" s="23">
        <f>IFERROR(AB2514/W2514,"N/M")</f>
        <v>0.0</v>
      </c>
      <c r="AF2514" s="14" t="str">
        <f>B2514&amp;"|"&amp;TEXT(E2514,"000")&amp;"|"&amp;TEXT(M2514,"0.0000")</f>
        <v>2018|181|0.6000</v>
      </c>
      <c r="AG2514" s="22" t="str">
        <f>IF(AND(B2514&gt;=2015,B2514&lt;=2024,C2514=19,G2514=41,I2514=2,K2514="A",L2514="RBUP",M2514&gt;=0.5,M2514&lt;=0.85),"IN","OUT")</f>
        <v>IN</v>
      </c>
    </row>
    <row r="2515" spans="1:33">
      <c r="A2515" s="14" t="s">
        <v>188</v>
      </c>
      <c r="B2515" s="16">
        <v>2018</v>
      </c>
      <c r="C2515" s="16">
        <v>19</v>
      </c>
      <c r="D2515" s="14" t="s">
        <v>80</v>
      </c>
      <c r="E2515" s="16">
        <v>181</v>
      </c>
      <c r="F2515" s="14" t="s">
        <v>176</v>
      </c>
      <c r="G2515" s="16">
        <v>41</v>
      </c>
      <c r="H2515" s="14" t="s">
        <v>186</v>
      </c>
      <c r="I2515" s="16">
        <v>2</v>
      </c>
      <c r="J2515" s="14" t="s">
        <v>83</v>
      </c>
      <c r="K2515" s="14" t="s">
        <v>84</v>
      </c>
      <c r="L2515" s="14" t="s">
        <v>85</v>
      </c>
      <c r="M2515" s="23">
        <v>0.65</v>
      </c>
      <c r="N2515" s="16">
        <v>21</v>
      </c>
      <c r="O2515" s="16">
        <v>12</v>
      </c>
      <c r="P2515" s="16">
        <v>1</v>
      </c>
      <c r="Q2515" s="16">
        <v>12</v>
      </c>
      <c r="R2515" s="16">
        <v>1</v>
      </c>
      <c r="S2515" s="14" t="s">
        <v>86</v>
      </c>
      <c r="T2515" s="16">
        <v>570</v>
      </c>
      <c r="U2515" s="16">
        <v>0</v>
      </c>
      <c r="V2515" s="18">
        <v>234961</v>
      </c>
      <c r="W2515" s="18">
        <v>12817</v>
      </c>
      <c r="X2515" s="18">
        <v>8717</v>
      </c>
      <c r="Y2515" s="18">
        <v>0</v>
      </c>
      <c r="Z2515" s="18">
        <v>0</v>
      </c>
      <c r="AA2515" s="18">
        <v>0</v>
      </c>
      <c r="AB2515" s="18">
        <v>1295</v>
      </c>
      <c r="AC2515" s="23">
        <v>0.1</v>
      </c>
      <c r="AD2515" s="14" t="str">
        <f>IF(E2515=113,"Linn","Iowa ex-Linn")</f>
        <v>Iowa ex-Linn</v>
      </c>
      <c r="AE2515" s="23">
        <f>IFERROR(AB2515/W2515,"N/M")</f>
        <v>0.1010376843255052</v>
      </c>
      <c r="AF2515" s="14" t="str">
        <f>B2515&amp;"|"&amp;TEXT(E2515,"000")&amp;"|"&amp;TEXT(M2515,"0.0000")</f>
        <v>2018|181|0.6500</v>
      </c>
      <c r="AG2515" s="22" t="str">
        <f>IF(AND(B2515&gt;=2015,B2515&lt;=2024,C2515=19,G2515=41,I2515=2,K2515="A",L2515="RBUP",M2515&gt;=0.5,M2515&lt;=0.85),"IN","OUT")</f>
        <v>IN</v>
      </c>
    </row>
    <row r="2516" spans="1:33">
      <c r="A2516" s="14" t="s">
        <v>188</v>
      </c>
      <c r="B2516" s="16">
        <v>2018</v>
      </c>
      <c r="C2516" s="16">
        <v>19</v>
      </c>
      <c r="D2516" s="14" t="s">
        <v>80</v>
      </c>
      <c r="E2516" s="16">
        <v>181</v>
      </c>
      <c r="F2516" s="14" t="s">
        <v>176</v>
      </c>
      <c r="G2516" s="16">
        <v>41</v>
      </c>
      <c r="H2516" s="14" t="s">
        <v>186</v>
      </c>
      <c r="I2516" s="16">
        <v>2</v>
      </c>
      <c r="J2516" s="14" t="s">
        <v>83</v>
      </c>
      <c r="K2516" s="14" t="s">
        <v>84</v>
      </c>
      <c r="L2516" s="14" t="s">
        <v>85</v>
      </c>
      <c r="M2516" s="23">
        <v>0.7</v>
      </c>
      <c r="N2516" s="16">
        <v>85</v>
      </c>
      <c r="O2516" s="16">
        <v>49</v>
      </c>
      <c r="P2516" s="16">
        <v>11</v>
      </c>
      <c r="Q2516" s="16">
        <v>88</v>
      </c>
      <c r="R2516" s="16">
        <v>15</v>
      </c>
      <c r="S2516" s="14" t="s">
        <v>86</v>
      </c>
      <c r="T2516" s="16">
        <v>4891</v>
      </c>
      <c r="U2516" s="16">
        <v>0</v>
      </c>
      <c r="V2516" s="18">
        <v>2119278</v>
      </c>
      <c r="W2516" s="18">
        <v>214082</v>
      </c>
      <c r="X2516" s="18">
        <v>137426</v>
      </c>
      <c r="Y2516" s="18">
        <v>0</v>
      </c>
      <c r="Z2516" s="18">
        <v>0</v>
      </c>
      <c r="AA2516" s="18">
        <v>0</v>
      </c>
      <c r="AB2516" s="18">
        <v>149984</v>
      </c>
      <c r="AC2516" s="23">
        <v>0.7</v>
      </c>
      <c r="AD2516" s="14" t="str">
        <f>IF(E2516=113,"Linn","Iowa ex-Linn")</f>
        <v>Iowa ex-Linn</v>
      </c>
      <c r="AE2516" s="23">
        <f>IFERROR(AB2516/W2516,"N/M")</f>
        <v>0.7005913621883204</v>
      </c>
      <c r="AF2516" s="14" t="str">
        <f>B2516&amp;"|"&amp;TEXT(E2516,"000")&amp;"|"&amp;TEXT(M2516,"0.0000")</f>
        <v>2018|181|0.7000</v>
      </c>
      <c r="AG2516" s="22" t="str">
        <f>IF(AND(B2516&gt;=2015,B2516&lt;=2024,C2516=19,G2516=41,I2516=2,K2516="A",L2516="RBUP",M2516&gt;=0.5,M2516&lt;=0.85),"IN","OUT")</f>
        <v>IN</v>
      </c>
    </row>
    <row r="2517" spans="1:33">
      <c r="A2517" s="14" t="s">
        <v>188</v>
      </c>
      <c r="B2517" s="16">
        <v>2018</v>
      </c>
      <c r="C2517" s="16">
        <v>19</v>
      </c>
      <c r="D2517" s="14" t="s">
        <v>80</v>
      </c>
      <c r="E2517" s="16">
        <v>181</v>
      </c>
      <c r="F2517" s="14" t="s">
        <v>176</v>
      </c>
      <c r="G2517" s="16">
        <v>41</v>
      </c>
      <c r="H2517" s="14" t="s">
        <v>186</v>
      </c>
      <c r="I2517" s="16">
        <v>2</v>
      </c>
      <c r="J2517" s="14" t="s">
        <v>83</v>
      </c>
      <c r="K2517" s="14" t="s">
        <v>84</v>
      </c>
      <c r="L2517" s="14" t="s">
        <v>85</v>
      </c>
      <c r="M2517" s="23">
        <v>0.75</v>
      </c>
      <c r="N2517" s="16">
        <v>262</v>
      </c>
      <c r="O2517" s="16">
        <v>166</v>
      </c>
      <c r="P2517" s="16">
        <v>39</v>
      </c>
      <c r="Q2517" s="16">
        <v>279</v>
      </c>
      <c r="R2517" s="16">
        <v>50</v>
      </c>
      <c r="S2517" s="14" t="s">
        <v>86</v>
      </c>
      <c r="T2517" s="16">
        <v>23589</v>
      </c>
      <c r="U2517" s="16">
        <v>0</v>
      </c>
      <c r="V2517" s="18">
        <v>11644116</v>
      </c>
      <c r="W2517" s="18">
        <v>1047917</v>
      </c>
      <c r="X2517" s="18">
        <v>706840</v>
      </c>
      <c r="Y2517" s="18">
        <v>126</v>
      </c>
      <c r="Z2517" s="18">
        <v>0</v>
      </c>
      <c r="AA2517" s="18">
        <v>0</v>
      </c>
      <c r="AB2517" s="18">
        <v>266476</v>
      </c>
      <c r="AC2517" s="23">
        <v>0.25</v>
      </c>
      <c r="AD2517" s="14" t="str">
        <f>IF(E2517=113,"Linn","Iowa ex-Linn")</f>
        <v>Iowa ex-Linn</v>
      </c>
      <c r="AE2517" s="23">
        <f>IFERROR(AB2517/W2517,"N/M")</f>
        <v>0.25429113183582286</v>
      </c>
      <c r="AF2517" s="14" t="str">
        <f>B2517&amp;"|"&amp;TEXT(E2517,"000")&amp;"|"&amp;TEXT(M2517,"0.0000")</f>
        <v>2018|181|0.7500</v>
      </c>
      <c r="AG2517" s="22" t="str">
        <f>IF(AND(B2517&gt;=2015,B2517&lt;=2024,C2517=19,G2517=41,I2517=2,K2517="A",L2517="RBUP",M2517&gt;=0.5,M2517&lt;=0.85),"IN","OUT")</f>
        <v>IN</v>
      </c>
    </row>
    <row r="2518" spans="1:33">
      <c r="A2518" s="14" t="s">
        <v>188</v>
      </c>
      <c r="B2518" s="16">
        <v>2018</v>
      </c>
      <c r="C2518" s="16">
        <v>19</v>
      </c>
      <c r="D2518" s="14" t="s">
        <v>80</v>
      </c>
      <c r="E2518" s="16">
        <v>181</v>
      </c>
      <c r="F2518" s="14" t="s">
        <v>176</v>
      </c>
      <c r="G2518" s="16">
        <v>41</v>
      </c>
      <c r="H2518" s="14" t="s">
        <v>186</v>
      </c>
      <c r="I2518" s="16">
        <v>2</v>
      </c>
      <c r="J2518" s="14" t="s">
        <v>83</v>
      </c>
      <c r="K2518" s="14" t="s">
        <v>84</v>
      </c>
      <c r="L2518" s="14" t="s">
        <v>85</v>
      </c>
      <c r="M2518" s="23">
        <v>0.8</v>
      </c>
      <c r="N2518" s="16">
        <v>209</v>
      </c>
      <c r="O2518" s="16">
        <v>131</v>
      </c>
      <c r="P2518" s="16">
        <v>41</v>
      </c>
      <c r="Q2518" s="16">
        <v>177</v>
      </c>
      <c r="R2518" s="16">
        <v>47</v>
      </c>
      <c r="S2518" s="14" t="s">
        <v>86</v>
      </c>
      <c r="T2518" s="16">
        <v>21051</v>
      </c>
      <c r="U2518" s="16">
        <v>0</v>
      </c>
      <c r="V2518" s="18">
        <v>10629748</v>
      </c>
      <c r="W2518" s="18">
        <v>1106824</v>
      </c>
      <c r="X2518" s="18">
        <v>688525</v>
      </c>
      <c r="Y2518" s="18">
        <v>875</v>
      </c>
      <c r="Z2518" s="18">
        <v>0</v>
      </c>
      <c r="AA2518" s="18">
        <v>0</v>
      </c>
      <c r="AB2518" s="18">
        <v>329239</v>
      </c>
      <c r="AC2518" s="23">
        <v>0.3</v>
      </c>
      <c r="AD2518" s="14" t="str">
        <f>IF(E2518=113,"Linn","Iowa ex-Linn")</f>
        <v>Iowa ex-Linn</v>
      </c>
      <c r="AE2518" s="23">
        <f>IFERROR(AB2518/W2518,"N/M")</f>
        <v>0.2974628305855312</v>
      </c>
      <c r="AF2518" s="14" t="str">
        <f>B2518&amp;"|"&amp;TEXT(E2518,"000")&amp;"|"&amp;TEXT(M2518,"0.0000")</f>
        <v>2018|181|0.8000</v>
      </c>
      <c r="AG2518" s="22" t="str">
        <f>IF(AND(B2518&gt;=2015,B2518&lt;=2024,C2518=19,G2518=41,I2518=2,K2518="A",L2518="RBUP",M2518&gt;=0.5,M2518&lt;=0.85),"IN","OUT")</f>
        <v>IN</v>
      </c>
    </row>
    <row r="2519" spans="1:33">
      <c r="A2519" s="14" t="s">
        <v>188</v>
      </c>
      <c r="B2519" s="16">
        <v>2018</v>
      </c>
      <c r="C2519" s="16">
        <v>19</v>
      </c>
      <c r="D2519" s="14" t="s">
        <v>80</v>
      </c>
      <c r="E2519" s="16">
        <v>181</v>
      </c>
      <c r="F2519" s="14" t="s">
        <v>176</v>
      </c>
      <c r="G2519" s="16">
        <v>41</v>
      </c>
      <c r="H2519" s="14" t="s">
        <v>186</v>
      </c>
      <c r="I2519" s="16">
        <v>2</v>
      </c>
      <c r="J2519" s="14" t="s">
        <v>83</v>
      </c>
      <c r="K2519" s="14" t="s">
        <v>84</v>
      </c>
      <c r="L2519" s="14" t="s">
        <v>85</v>
      </c>
      <c r="M2519" s="23">
        <v>0.85</v>
      </c>
      <c r="N2519" s="16">
        <v>65</v>
      </c>
      <c r="O2519" s="16">
        <v>32</v>
      </c>
      <c r="P2519" s="16">
        <v>11</v>
      </c>
      <c r="Q2519" s="16">
        <v>37</v>
      </c>
      <c r="R2519" s="16">
        <v>11</v>
      </c>
      <c r="S2519" s="14" t="s">
        <v>86</v>
      </c>
      <c r="T2519" s="16">
        <v>4331</v>
      </c>
      <c r="U2519" s="16">
        <v>0</v>
      </c>
      <c r="V2519" s="18">
        <v>2186706</v>
      </c>
      <c r="W2519" s="18">
        <v>280367</v>
      </c>
      <c r="X2519" s="18">
        <v>125278</v>
      </c>
      <c r="Y2519" s="18">
        <v>35</v>
      </c>
      <c r="Z2519" s="18">
        <v>0</v>
      </c>
      <c r="AA2519" s="18">
        <v>0</v>
      </c>
      <c r="AB2519" s="18">
        <v>93874</v>
      </c>
      <c r="AC2519" s="23">
        <v>0.33</v>
      </c>
      <c r="AD2519" s="14" t="str">
        <f>IF(E2519=113,"Linn","Iowa ex-Linn")</f>
        <v>Iowa ex-Linn</v>
      </c>
      <c r="AE2519" s="23">
        <f>IFERROR(AB2519/W2519,"N/M")</f>
        <v>0.3348254252461952</v>
      </c>
      <c r="AF2519" s="14" t="str">
        <f>B2519&amp;"|"&amp;TEXT(E2519,"000")&amp;"|"&amp;TEXT(M2519,"0.0000")</f>
        <v>2018|181|0.8500</v>
      </c>
      <c r="AG2519" s="22" t="str">
        <f>IF(AND(B2519&gt;=2015,B2519&lt;=2024,C2519=19,G2519=41,I2519=2,K2519="A",L2519="RBUP",M2519&gt;=0.5,M2519&lt;=0.85),"IN","OUT")</f>
        <v>IN</v>
      </c>
    </row>
    <row r="2520" spans="1:33">
      <c r="A2520" s="14" t="s">
        <v>188</v>
      </c>
      <c r="B2520" s="16">
        <v>2018</v>
      </c>
      <c r="C2520" s="16">
        <v>19</v>
      </c>
      <c r="D2520" s="14" t="s">
        <v>80</v>
      </c>
      <c r="E2520" s="16">
        <v>183</v>
      </c>
      <c r="F2520" s="14" t="s">
        <v>177</v>
      </c>
      <c r="G2520" s="16">
        <v>41</v>
      </c>
      <c r="H2520" s="14" t="s">
        <v>186</v>
      </c>
      <c r="I2520" s="16">
        <v>2</v>
      </c>
      <c r="J2520" s="14" t="s">
        <v>83</v>
      </c>
      <c r="K2520" s="14" t="s">
        <v>84</v>
      </c>
      <c r="L2520" s="14" t="s">
        <v>85</v>
      </c>
      <c r="M2520" s="23">
        <v>0.5</v>
      </c>
      <c r="N2520" s="16">
        <v>4</v>
      </c>
      <c r="O2520" s="16">
        <v>4</v>
      </c>
      <c r="P2520" s="16">
        <v>0</v>
      </c>
      <c r="Q2520" s="16">
        <v>4</v>
      </c>
      <c r="R2520" s="16">
        <v>0</v>
      </c>
      <c r="S2520" s="14" t="s">
        <v>86</v>
      </c>
      <c r="T2520" s="16">
        <v>2637</v>
      </c>
      <c r="U2520" s="16">
        <v>0</v>
      </c>
      <c r="V2520" s="18">
        <v>1053938</v>
      </c>
      <c r="W2520" s="18">
        <v>15779</v>
      </c>
      <c r="X2520" s="18">
        <v>12624</v>
      </c>
      <c r="Y2520" s="18">
        <v>0</v>
      </c>
      <c r="Z2520" s="18">
        <v>0</v>
      </c>
      <c r="AA2520" s="18">
        <v>0</v>
      </c>
      <c r="AB2520" s="18">
        <v>0</v>
      </c>
      <c r="AC2520" s="23">
        <v>0</v>
      </c>
      <c r="AD2520" s="14" t="str">
        <f>IF(E2520=113,"Linn","Iowa ex-Linn")</f>
        <v>Iowa ex-Linn</v>
      </c>
      <c r="AE2520" s="23">
        <f>IFERROR(AB2520/W2520,"N/M")</f>
        <v>0.0</v>
      </c>
      <c r="AF2520" s="14" t="str">
        <f>B2520&amp;"|"&amp;TEXT(E2520,"000")&amp;"|"&amp;TEXT(M2520,"0.0000")</f>
        <v>2018|183|0.5000</v>
      </c>
      <c r="AG2520" s="22" t="str">
        <f>IF(AND(B2520&gt;=2015,B2520&lt;=2024,C2520=19,G2520=41,I2520=2,K2520="A",L2520="RBUP",M2520&gt;=0.5,M2520&lt;=0.85),"IN","OUT")</f>
        <v>IN</v>
      </c>
    </row>
    <row r="2521" spans="1:33">
      <c r="A2521" s="14" t="s">
        <v>188</v>
      </c>
      <c r="B2521" s="16">
        <v>2018</v>
      </c>
      <c r="C2521" s="16">
        <v>19</v>
      </c>
      <c r="D2521" s="14" t="s">
        <v>80</v>
      </c>
      <c r="E2521" s="16">
        <v>183</v>
      </c>
      <c r="F2521" s="14" t="s">
        <v>177</v>
      </c>
      <c r="G2521" s="16">
        <v>41</v>
      </c>
      <c r="H2521" s="14" t="s">
        <v>186</v>
      </c>
      <c r="I2521" s="16">
        <v>2</v>
      </c>
      <c r="J2521" s="14" t="s">
        <v>83</v>
      </c>
      <c r="K2521" s="14" t="s">
        <v>84</v>
      </c>
      <c r="L2521" s="14" t="s">
        <v>85</v>
      </c>
      <c r="M2521" s="23">
        <v>0.6</v>
      </c>
      <c r="N2521" s="16">
        <v>3</v>
      </c>
      <c r="O2521" s="16">
        <v>1</v>
      </c>
      <c r="P2521" s="16">
        <v>0</v>
      </c>
      <c r="Q2521" s="16">
        <v>1</v>
      </c>
      <c r="R2521" s="16">
        <v>0</v>
      </c>
      <c r="S2521" s="14" t="s">
        <v>86</v>
      </c>
      <c r="T2521" s="16">
        <v>38</v>
      </c>
      <c r="U2521" s="16">
        <v>0</v>
      </c>
      <c r="V2521" s="18">
        <v>22894</v>
      </c>
      <c r="W2521" s="18">
        <v>732</v>
      </c>
      <c r="X2521" s="18">
        <v>468</v>
      </c>
      <c r="Y2521" s="18">
        <v>0</v>
      </c>
      <c r="Z2521" s="18">
        <v>0</v>
      </c>
      <c r="AA2521" s="18">
        <v>0</v>
      </c>
      <c r="AB2521" s="18">
        <v>0</v>
      </c>
      <c r="AC2521" s="23">
        <v>0</v>
      </c>
      <c r="AD2521" s="14" t="str">
        <f>IF(E2521=113,"Linn","Iowa ex-Linn")</f>
        <v>Iowa ex-Linn</v>
      </c>
      <c r="AE2521" s="23">
        <f>IFERROR(AB2521/W2521,"N/M")</f>
        <v>0.0</v>
      </c>
      <c r="AF2521" s="14" t="str">
        <f>B2521&amp;"|"&amp;TEXT(E2521,"000")&amp;"|"&amp;TEXT(M2521,"0.0000")</f>
        <v>2018|183|0.6000</v>
      </c>
      <c r="AG2521" s="22" t="str">
        <f>IF(AND(B2521&gt;=2015,B2521&lt;=2024,C2521=19,G2521=41,I2521=2,K2521="A",L2521="RBUP",M2521&gt;=0.5,M2521&lt;=0.85),"IN","OUT")</f>
        <v>IN</v>
      </c>
    </row>
    <row r="2522" spans="1:33">
      <c r="A2522" s="14" t="s">
        <v>188</v>
      </c>
      <c r="B2522" s="16">
        <v>2018</v>
      </c>
      <c r="C2522" s="16">
        <v>19</v>
      </c>
      <c r="D2522" s="14" t="s">
        <v>80</v>
      </c>
      <c r="E2522" s="16">
        <v>183</v>
      </c>
      <c r="F2522" s="14" t="s">
        <v>177</v>
      </c>
      <c r="G2522" s="16">
        <v>41</v>
      </c>
      <c r="H2522" s="14" t="s">
        <v>186</v>
      </c>
      <c r="I2522" s="16">
        <v>2</v>
      </c>
      <c r="J2522" s="14" t="s">
        <v>83</v>
      </c>
      <c r="K2522" s="14" t="s">
        <v>84</v>
      </c>
      <c r="L2522" s="14" t="s">
        <v>85</v>
      </c>
      <c r="M2522" s="23">
        <v>0.65</v>
      </c>
      <c r="N2522" s="16">
        <v>11</v>
      </c>
      <c r="O2522" s="16">
        <v>10</v>
      </c>
      <c r="P2522" s="16">
        <v>0</v>
      </c>
      <c r="Q2522" s="16">
        <v>15</v>
      </c>
      <c r="R2522" s="16">
        <v>2</v>
      </c>
      <c r="S2522" s="14" t="s">
        <v>86</v>
      </c>
      <c r="T2522" s="16">
        <v>785</v>
      </c>
      <c r="U2522" s="16">
        <v>0</v>
      </c>
      <c r="V2522" s="18">
        <v>381867</v>
      </c>
      <c r="W2522" s="18">
        <v>31849</v>
      </c>
      <c r="X2522" s="18">
        <v>19569</v>
      </c>
      <c r="Y2522" s="18">
        <v>0</v>
      </c>
      <c r="Z2522" s="18">
        <v>0</v>
      </c>
      <c r="AA2522" s="18">
        <v>0</v>
      </c>
      <c r="AB2522" s="18">
        <v>1108</v>
      </c>
      <c r="AC2522" s="23">
        <v>0.03</v>
      </c>
      <c r="AD2522" s="14" t="str">
        <f>IF(E2522=113,"Linn","Iowa ex-Linn")</f>
        <v>Iowa ex-Linn</v>
      </c>
      <c r="AE2522" s="23">
        <f>IFERROR(AB2522/W2522,"N/M")</f>
        <v>0.034789161355144586</v>
      </c>
      <c r="AF2522" s="14" t="str">
        <f>B2522&amp;"|"&amp;TEXT(E2522,"000")&amp;"|"&amp;TEXT(M2522,"0.0000")</f>
        <v>2018|183|0.6500</v>
      </c>
      <c r="AG2522" s="22" t="str">
        <f>IF(AND(B2522&gt;=2015,B2522&lt;=2024,C2522=19,G2522=41,I2522=2,K2522="A",L2522="RBUP",M2522&gt;=0.5,M2522&lt;=0.85),"IN","OUT")</f>
        <v>IN</v>
      </c>
    </row>
    <row r="2523" spans="1:33">
      <c r="A2523" s="14" t="s">
        <v>188</v>
      </c>
      <c r="B2523" s="16">
        <v>2018</v>
      </c>
      <c r="C2523" s="16">
        <v>19</v>
      </c>
      <c r="D2523" s="14" t="s">
        <v>80</v>
      </c>
      <c r="E2523" s="16">
        <v>183</v>
      </c>
      <c r="F2523" s="14" t="s">
        <v>177</v>
      </c>
      <c r="G2523" s="16">
        <v>41</v>
      </c>
      <c r="H2523" s="14" t="s">
        <v>186</v>
      </c>
      <c r="I2523" s="16">
        <v>2</v>
      </c>
      <c r="J2523" s="14" t="s">
        <v>83</v>
      </c>
      <c r="K2523" s="14" t="s">
        <v>84</v>
      </c>
      <c r="L2523" s="14" t="s">
        <v>85</v>
      </c>
      <c r="M2523" s="23">
        <v>0.7</v>
      </c>
      <c r="N2523" s="16">
        <v>41</v>
      </c>
      <c r="O2523" s="16">
        <v>35</v>
      </c>
      <c r="P2523" s="16">
        <v>3</v>
      </c>
      <c r="Q2523" s="16">
        <v>54</v>
      </c>
      <c r="R2523" s="16">
        <v>4</v>
      </c>
      <c r="S2523" s="14" t="s">
        <v>86</v>
      </c>
      <c r="T2523" s="16">
        <v>7042</v>
      </c>
      <c r="U2523" s="16">
        <v>0</v>
      </c>
      <c r="V2523" s="18">
        <v>3786984</v>
      </c>
      <c r="W2523" s="18">
        <v>185120</v>
      </c>
      <c r="X2523" s="18">
        <v>134822</v>
      </c>
      <c r="Y2523" s="18">
        <v>4781</v>
      </c>
      <c r="Z2523" s="18">
        <v>0</v>
      </c>
      <c r="AA2523" s="18">
        <v>0</v>
      </c>
      <c r="AB2523" s="18">
        <v>19404</v>
      </c>
      <c r="AC2523" s="23">
        <v>0.1</v>
      </c>
      <c r="AD2523" s="14" t="str">
        <f>IF(E2523=113,"Linn","Iowa ex-Linn")</f>
        <v>Iowa ex-Linn</v>
      </c>
      <c r="AE2523" s="23">
        <f>IFERROR(AB2523/W2523,"N/M")</f>
        <v>0.10481849611063095</v>
      </c>
      <c r="AF2523" s="14" t="str">
        <f>B2523&amp;"|"&amp;TEXT(E2523,"000")&amp;"|"&amp;TEXT(M2523,"0.0000")</f>
        <v>2018|183|0.7000</v>
      </c>
      <c r="AG2523" s="22" t="str">
        <f>IF(AND(B2523&gt;=2015,B2523&lt;=2024,C2523=19,G2523=41,I2523=2,K2523="A",L2523="RBUP",M2523&gt;=0.5,M2523&lt;=0.85),"IN","OUT")</f>
        <v>IN</v>
      </c>
    </row>
    <row r="2524" spans="1:33">
      <c r="A2524" s="14" t="s">
        <v>188</v>
      </c>
      <c r="B2524" s="16">
        <v>2018</v>
      </c>
      <c r="C2524" s="16">
        <v>19</v>
      </c>
      <c r="D2524" s="14" t="s">
        <v>80</v>
      </c>
      <c r="E2524" s="16">
        <v>183</v>
      </c>
      <c r="F2524" s="14" t="s">
        <v>177</v>
      </c>
      <c r="G2524" s="16">
        <v>41</v>
      </c>
      <c r="H2524" s="14" t="s">
        <v>186</v>
      </c>
      <c r="I2524" s="16">
        <v>2</v>
      </c>
      <c r="J2524" s="14" t="s">
        <v>83</v>
      </c>
      <c r="K2524" s="14" t="s">
        <v>84</v>
      </c>
      <c r="L2524" s="14" t="s">
        <v>85</v>
      </c>
      <c r="M2524" s="23">
        <v>0.75</v>
      </c>
      <c r="N2524" s="16">
        <v>204</v>
      </c>
      <c r="O2524" s="16">
        <v>159</v>
      </c>
      <c r="P2524" s="16">
        <v>4</v>
      </c>
      <c r="Q2524" s="16">
        <v>209</v>
      </c>
      <c r="R2524" s="16">
        <v>6</v>
      </c>
      <c r="S2524" s="14" t="s">
        <v>86</v>
      </c>
      <c r="T2524" s="16">
        <v>23178</v>
      </c>
      <c r="U2524" s="16">
        <v>0</v>
      </c>
      <c r="V2524" s="18">
        <v>12927512</v>
      </c>
      <c r="W2524" s="18">
        <v>772015</v>
      </c>
      <c r="X2524" s="18">
        <v>524128</v>
      </c>
      <c r="Y2524" s="18">
        <v>5601</v>
      </c>
      <c r="Z2524" s="18">
        <v>0</v>
      </c>
      <c r="AA2524" s="18">
        <v>0</v>
      </c>
      <c r="AB2524" s="18">
        <v>86676</v>
      </c>
      <c r="AC2524" s="23">
        <v>0.11</v>
      </c>
      <c r="AD2524" s="14" t="str">
        <f>IF(E2524=113,"Linn","Iowa ex-Linn")</f>
        <v>Iowa ex-Linn</v>
      </c>
      <c r="AE2524" s="23">
        <f>IFERROR(AB2524/W2524,"N/M")</f>
        <v>0.11227242993983277</v>
      </c>
      <c r="AF2524" s="14" t="str">
        <f>B2524&amp;"|"&amp;TEXT(E2524,"000")&amp;"|"&amp;TEXT(M2524,"0.0000")</f>
        <v>2018|183|0.7500</v>
      </c>
      <c r="AG2524" s="22" t="str">
        <f>IF(AND(B2524&gt;=2015,B2524&lt;=2024,C2524=19,G2524=41,I2524=2,K2524="A",L2524="RBUP",M2524&gt;=0.5,M2524&lt;=0.85),"IN","OUT")</f>
        <v>IN</v>
      </c>
    </row>
    <row r="2525" spans="1:33">
      <c r="A2525" s="14" t="s">
        <v>188</v>
      </c>
      <c r="B2525" s="16">
        <v>2018</v>
      </c>
      <c r="C2525" s="16">
        <v>19</v>
      </c>
      <c r="D2525" s="14" t="s">
        <v>80</v>
      </c>
      <c r="E2525" s="16">
        <v>183</v>
      </c>
      <c r="F2525" s="14" t="s">
        <v>177</v>
      </c>
      <c r="G2525" s="16">
        <v>41</v>
      </c>
      <c r="H2525" s="14" t="s">
        <v>186</v>
      </c>
      <c r="I2525" s="16">
        <v>2</v>
      </c>
      <c r="J2525" s="14" t="s">
        <v>83</v>
      </c>
      <c r="K2525" s="14" t="s">
        <v>84</v>
      </c>
      <c r="L2525" s="14" t="s">
        <v>85</v>
      </c>
      <c r="M2525" s="23">
        <v>0.8</v>
      </c>
      <c r="N2525" s="16">
        <v>315</v>
      </c>
      <c r="O2525" s="16">
        <v>250</v>
      </c>
      <c r="P2525" s="16">
        <v>14</v>
      </c>
      <c r="Q2525" s="16">
        <v>399</v>
      </c>
      <c r="R2525" s="16">
        <v>12</v>
      </c>
      <c r="S2525" s="14" t="s">
        <v>86</v>
      </c>
      <c r="T2525" s="16">
        <v>44326</v>
      </c>
      <c r="U2525" s="16">
        <v>0</v>
      </c>
      <c r="V2525" s="18">
        <v>26645450</v>
      </c>
      <c r="W2525" s="18">
        <v>2029104</v>
      </c>
      <c r="X2525" s="18">
        <v>1174356</v>
      </c>
      <c r="Y2525" s="18">
        <v>15763</v>
      </c>
      <c r="Z2525" s="18">
        <v>0</v>
      </c>
      <c r="AA2525" s="18">
        <v>0</v>
      </c>
      <c r="AB2525" s="18">
        <v>73010</v>
      </c>
      <c r="AC2525" s="23">
        <v>0.04</v>
      </c>
      <c r="AD2525" s="14" t="str">
        <f>IF(E2525=113,"Linn","Iowa ex-Linn")</f>
        <v>Iowa ex-Linn</v>
      </c>
      <c r="AE2525" s="23">
        <f>IFERROR(AB2525/W2525,"N/M")</f>
        <v>0.035981398686316717</v>
      </c>
      <c r="AF2525" s="14" t="str">
        <f>B2525&amp;"|"&amp;TEXT(E2525,"000")&amp;"|"&amp;TEXT(M2525,"0.0000")</f>
        <v>2018|183|0.8000</v>
      </c>
      <c r="AG2525" s="22" t="str">
        <f>IF(AND(B2525&gt;=2015,B2525&lt;=2024,C2525=19,G2525=41,I2525=2,K2525="A",L2525="RBUP",M2525&gt;=0.5,M2525&lt;=0.85),"IN","OUT")</f>
        <v>IN</v>
      </c>
    </row>
    <row r="2526" spans="1:33">
      <c r="A2526" s="14" t="s">
        <v>188</v>
      </c>
      <c r="B2526" s="16">
        <v>2018</v>
      </c>
      <c r="C2526" s="16">
        <v>19</v>
      </c>
      <c r="D2526" s="14" t="s">
        <v>80</v>
      </c>
      <c r="E2526" s="16">
        <v>183</v>
      </c>
      <c r="F2526" s="14" t="s">
        <v>177</v>
      </c>
      <c r="G2526" s="16">
        <v>41</v>
      </c>
      <c r="H2526" s="14" t="s">
        <v>186</v>
      </c>
      <c r="I2526" s="16">
        <v>2</v>
      </c>
      <c r="J2526" s="14" t="s">
        <v>83</v>
      </c>
      <c r="K2526" s="14" t="s">
        <v>84</v>
      </c>
      <c r="L2526" s="14" t="s">
        <v>85</v>
      </c>
      <c r="M2526" s="23">
        <v>0.85</v>
      </c>
      <c r="N2526" s="16">
        <v>199</v>
      </c>
      <c r="O2526" s="16">
        <v>164</v>
      </c>
      <c r="P2526" s="16">
        <v>14</v>
      </c>
      <c r="Q2526" s="16">
        <v>281</v>
      </c>
      <c r="R2526" s="16">
        <v>16</v>
      </c>
      <c r="S2526" s="14" t="s">
        <v>86</v>
      </c>
      <c r="T2526" s="16">
        <v>29937</v>
      </c>
      <c r="U2526" s="16">
        <v>0</v>
      </c>
      <c r="V2526" s="18">
        <v>19543222</v>
      </c>
      <c r="W2526" s="18">
        <v>1771368</v>
      </c>
      <c r="X2526" s="18">
        <v>796621</v>
      </c>
      <c r="Y2526" s="18">
        <v>431</v>
      </c>
      <c r="Z2526" s="18">
        <v>0</v>
      </c>
      <c r="AA2526" s="18">
        <v>0</v>
      </c>
      <c r="AB2526" s="18">
        <v>180086</v>
      </c>
      <c r="AC2526" s="23">
        <v>0.1</v>
      </c>
      <c r="AD2526" s="14" t="str">
        <f>IF(E2526=113,"Linn","Iowa ex-Linn")</f>
        <v>Iowa ex-Linn</v>
      </c>
      <c r="AE2526" s="23">
        <f>IFERROR(AB2526/W2526,"N/M")</f>
        <v>0.10166492789753456</v>
      </c>
      <c r="AF2526" s="14" t="str">
        <f>B2526&amp;"|"&amp;TEXT(E2526,"000")&amp;"|"&amp;TEXT(M2526,"0.0000")</f>
        <v>2018|183|0.8500</v>
      </c>
      <c r="AG2526" s="22" t="str">
        <f>IF(AND(B2526&gt;=2015,B2526&lt;=2024,C2526=19,G2526=41,I2526=2,K2526="A",L2526="RBUP",M2526&gt;=0.5,M2526&lt;=0.85),"IN","OUT")</f>
        <v>IN</v>
      </c>
    </row>
    <row r="2527" spans="1:33">
      <c r="A2527" s="14" t="s">
        <v>188</v>
      </c>
      <c r="B2527" s="16">
        <v>2018</v>
      </c>
      <c r="C2527" s="16">
        <v>19</v>
      </c>
      <c r="D2527" s="14" t="s">
        <v>80</v>
      </c>
      <c r="E2527" s="16">
        <v>185</v>
      </c>
      <c r="F2527" s="14" t="s">
        <v>178</v>
      </c>
      <c r="G2527" s="16">
        <v>41</v>
      </c>
      <c r="H2527" s="14" t="s">
        <v>186</v>
      </c>
      <c r="I2527" s="16">
        <v>2</v>
      </c>
      <c r="J2527" s="14" t="s">
        <v>83</v>
      </c>
      <c r="K2527" s="14" t="s">
        <v>84</v>
      </c>
      <c r="L2527" s="14" t="s">
        <v>85</v>
      </c>
      <c r="M2527" s="23">
        <v>0.5</v>
      </c>
      <c r="N2527" s="16">
        <v>2</v>
      </c>
      <c r="O2527" s="16">
        <v>0</v>
      </c>
      <c r="P2527" s="16">
        <v>0</v>
      </c>
      <c r="Q2527" s="16">
        <v>0</v>
      </c>
      <c r="R2527" s="16">
        <v>0</v>
      </c>
      <c r="S2527" s="14" t="s">
        <v>86</v>
      </c>
      <c r="T2527" s="16">
        <v>0</v>
      </c>
      <c r="U2527" s="16">
        <v>0</v>
      </c>
      <c r="V2527" s="18">
        <v>0</v>
      </c>
      <c r="W2527" s="18">
        <v>0</v>
      </c>
      <c r="X2527" s="18">
        <v>0</v>
      </c>
      <c r="Y2527" s="18">
        <v>0</v>
      </c>
      <c r="Z2527" s="18">
        <v>0</v>
      </c>
      <c r="AA2527" s="18">
        <v>0</v>
      </c>
      <c r="AB2527" s="18">
        <v>0</v>
      </c>
      <c r="AC2527" s="23">
        <v>0</v>
      </c>
      <c r="AD2527" s="14" t="str">
        <f>IF(E2527=113,"Linn","Iowa ex-Linn")</f>
        <v>Iowa ex-Linn</v>
      </c>
      <c r="AE2527" s="23" t="str">
        <f>IFERROR(AB2527/W2527,"N/M")</f>
        <v>N/M</v>
      </c>
      <c r="AF2527" s="14" t="str">
        <f>B2527&amp;"|"&amp;TEXT(E2527,"000")&amp;"|"&amp;TEXT(M2527,"0.0000")</f>
        <v>2018|185|0.5000</v>
      </c>
      <c r="AG2527" s="22" t="str">
        <f>IF(AND(B2527&gt;=2015,B2527&lt;=2024,C2527=19,G2527=41,I2527=2,K2527="A",L2527="RBUP",M2527&gt;=0.5,M2527&lt;=0.85),"IN","OUT")</f>
        <v>IN</v>
      </c>
    </row>
    <row r="2528" spans="1:33">
      <c r="A2528" s="14" t="s">
        <v>188</v>
      </c>
      <c r="B2528" s="16">
        <v>2018</v>
      </c>
      <c r="C2528" s="16">
        <v>19</v>
      </c>
      <c r="D2528" s="14" t="s">
        <v>80</v>
      </c>
      <c r="E2528" s="16">
        <v>185</v>
      </c>
      <c r="F2528" s="14" t="s">
        <v>178</v>
      </c>
      <c r="G2528" s="16">
        <v>41</v>
      </c>
      <c r="H2528" s="14" t="s">
        <v>186</v>
      </c>
      <c r="I2528" s="16">
        <v>2</v>
      </c>
      <c r="J2528" s="14" t="s">
        <v>83</v>
      </c>
      <c r="K2528" s="14" t="s">
        <v>84</v>
      </c>
      <c r="L2528" s="14" t="s">
        <v>85</v>
      </c>
      <c r="M2528" s="23">
        <v>0.65</v>
      </c>
      <c r="N2528" s="16">
        <v>6</v>
      </c>
      <c r="O2528" s="16">
        <v>3</v>
      </c>
      <c r="P2528" s="16">
        <v>0</v>
      </c>
      <c r="Q2528" s="16">
        <v>3</v>
      </c>
      <c r="R2528" s="16">
        <v>0</v>
      </c>
      <c r="S2528" s="14" t="s">
        <v>86</v>
      </c>
      <c r="T2528" s="16">
        <v>92</v>
      </c>
      <c r="U2528" s="16">
        <v>0</v>
      </c>
      <c r="V2528" s="18">
        <v>36711</v>
      </c>
      <c r="W2528" s="18">
        <v>3423</v>
      </c>
      <c r="X2528" s="18">
        <v>2020</v>
      </c>
      <c r="Y2528" s="18">
        <v>0</v>
      </c>
      <c r="Z2528" s="18">
        <v>0</v>
      </c>
      <c r="AA2528" s="18">
        <v>0</v>
      </c>
      <c r="AB2528" s="18">
        <v>0</v>
      </c>
      <c r="AC2528" s="23">
        <v>0</v>
      </c>
      <c r="AD2528" s="14" t="str">
        <f>IF(E2528=113,"Linn","Iowa ex-Linn")</f>
        <v>Iowa ex-Linn</v>
      </c>
      <c r="AE2528" s="23">
        <f>IFERROR(AB2528/W2528,"N/M")</f>
        <v>0.0</v>
      </c>
      <c r="AF2528" s="14" t="str">
        <f>B2528&amp;"|"&amp;TEXT(E2528,"000")&amp;"|"&amp;TEXT(M2528,"0.0000")</f>
        <v>2018|185|0.6500</v>
      </c>
      <c r="AG2528" s="22" t="str">
        <f>IF(AND(B2528&gt;=2015,B2528&lt;=2024,C2528=19,G2528=41,I2528=2,K2528="A",L2528="RBUP",M2528&gt;=0.5,M2528&lt;=0.85),"IN","OUT")</f>
        <v>IN</v>
      </c>
    </row>
    <row r="2529" spans="1:33">
      <c r="A2529" s="14" t="s">
        <v>188</v>
      </c>
      <c r="B2529" s="16">
        <v>2018</v>
      </c>
      <c r="C2529" s="16">
        <v>19</v>
      </c>
      <c r="D2529" s="14" t="s">
        <v>80</v>
      </c>
      <c r="E2529" s="16">
        <v>185</v>
      </c>
      <c r="F2529" s="14" t="s">
        <v>178</v>
      </c>
      <c r="G2529" s="16">
        <v>41</v>
      </c>
      <c r="H2529" s="14" t="s">
        <v>186</v>
      </c>
      <c r="I2529" s="16">
        <v>2</v>
      </c>
      <c r="J2529" s="14" t="s">
        <v>83</v>
      </c>
      <c r="K2529" s="14" t="s">
        <v>84</v>
      </c>
      <c r="L2529" s="14" t="s">
        <v>85</v>
      </c>
      <c r="M2529" s="23">
        <v>0.7</v>
      </c>
      <c r="N2529" s="16">
        <v>60</v>
      </c>
      <c r="O2529" s="16">
        <v>27</v>
      </c>
      <c r="P2529" s="16">
        <v>2</v>
      </c>
      <c r="Q2529" s="16">
        <v>51</v>
      </c>
      <c r="R2529" s="16">
        <v>2</v>
      </c>
      <c r="S2529" s="14" t="s">
        <v>86</v>
      </c>
      <c r="T2529" s="16">
        <v>2570</v>
      </c>
      <c r="U2529" s="16">
        <v>0</v>
      </c>
      <c r="V2529" s="18">
        <v>1044951</v>
      </c>
      <c r="W2529" s="18">
        <v>123608</v>
      </c>
      <c r="X2529" s="18">
        <v>76587</v>
      </c>
      <c r="Y2529" s="18">
        <v>260</v>
      </c>
      <c r="Z2529" s="18">
        <v>0</v>
      </c>
      <c r="AA2529" s="18">
        <v>0</v>
      </c>
      <c r="AB2529" s="18">
        <v>9416</v>
      </c>
      <c r="AC2529" s="23">
        <v>0.08</v>
      </c>
      <c r="AD2529" s="14" t="str">
        <f>IF(E2529=113,"Linn","Iowa ex-Linn")</f>
        <v>Iowa ex-Linn</v>
      </c>
      <c r="AE2529" s="23">
        <f>IFERROR(AB2529/W2529,"N/M")</f>
        <v>0.07617629926865575</v>
      </c>
      <c r="AF2529" s="14" t="str">
        <f>B2529&amp;"|"&amp;TEXT(E2529,"000")&amp;"|"&amp;TEXT(M2529,"0.0000")</f>
        <v>2018|185|0.7000</v>
      </c>
      <c r="AG2529" s="22" t="str">
        <f>IF(AND(B2529&gt;=2015,B2529&lt;=2024,C2529=19,G2529=41,I2529=2,K2529="A",L2529="RBUP",M2529&gt;=0.5,M2529&lt;=0.85),"IN","OUT")</f>
        <v>IN</v>
      </c>
    </row>
    <row r="2530" spans="1:33">
      <c r="A2530" s="14" t="s">
        <v>188</v>
      </c>
      <c r="B2530" s="16">
        <v>2018</v>
      </c>
      <c r="C2530" s="16">
        <v>19</v>
      </c>
      <c r="D2530" s="14" t="s">
        <v>80</v>
      </c>
      <c r="E2530" s="16">
        <v>185</v>
      </c>
      <c r="F2530" s="14" t="s">
        <v>178</v>
      </c>
      <c r="G2530" s="16">
        <v>41</v>
      </c>
      <c r="H2530" s="14" t="s">
        <v>186</v>
      </c>
      <c r="I2530" s="16">
        <v>2</v>
      </c>
      <c r="J2530" s="14" t="s">
        <v>83</v>
      </c>
      <c r="K2530" s="14" t="s">
        <v>84</v>
      </c>
      <c r="L2530" s="14" t="s">
        <v>85</v>
      </c>
      <c r="M2530" s="23">
        <v>0.75</v>
      </c>
      <c r="N2530" s="16">
        <v>193</v>
      </c>
      <c r="O2530" s="16">
        <v>111</v>
      </c>
      <c r="P2530" s="16">
        <v>11</v>
      </c>
      <c r="Q2530" s="16">
        <v>221</v>
      </c>
      <c r="R2530" s="16">
        <v>14</v>
      </c>
      <c r="S2530" s="14" t="s">
        <v>86</v>
      </c>
      <c r="T2530" s="16">
        <v>14874</v>
      </c>
      <c r="U2530" s="16">
        <v>0</v>
      </c>
      <c r="V2530" s="18">
        <v>6239323</v>
      </c>
      <c r="W2530" s="18">
        <v>900974</v>
      </c>
      <c r="X2530" s="18">
        <v>542249</v>
      </c>
      <c r="Y2530" s="18">
        <v>254</v>
      </c>
      <c r="Z2530" s="18">
        <v>0</v>
      </c>
      <c r="AA2530" s="18">
        <v>0</v>
      </c>
      <c r="AB2530" s="18">
        <v>84982</v>
      </c>
      <c r="AC2530" s="23">
        <v>0.09</v>
      </c>
      <c r="AD2530" s="14" t="str">
        <f>IF(E2530=113,"Linn","Iowa ex-Linn")</f>
        <v>Iowa ex-Linn</v>
      </c>
      <c r="AE2530" s="23">
        <f>IFERROR(AB2530/W2530,"N/M")</f>
        <v>0.09432236668316733</v>
      </c>
      <c r="AF2530" s="14" t="str">
        <f>B2530&amp;"|"&amp;TEXT(E2530,"000")&amp;"|"&amp;TEXT(M2530,"0.0000")</f>
        <v>2018|185|0.7500</v>
      </c>
      <c r="AG2530" s="22" t="str">
        <f>IF(AND(B2530&gt;=2015,B2530&lt;=2024,C2530=19,G2530=41,I2530=2,K2530="A",L2530="RBUP",M2530&gt;=0.5,M2530&lt;=0.85),"IN","OUT")</f>
        <v>IN</v>
      </c>
    </row>
    <row r="2531" spans="1:33">
      <c r="A2531" s="14" t="s">
        <v>188</v>
      </c>
      <c r="B2531" s="16">
        <v>2018</v>
      </c>
      <c r="C2531" s="16">
        <v>19</v>
      </c>
      <c r="D2531" s="14" t="s">
        <v>80</v>
      </c>
      <c r="E2531" s="16">
        <v>185</v>
      </c>
      <c r="F2531" s="14" t="s">
        <v>178</v>
      </c>
      <c r="G2531" s="16">
        <v>41</v>
      </c>
      <c r="H2531" s="14" t="s">
        <v>186</v>
      </c>
      <c r="I2531" s="16">
        <v>2</v>
      </c>
      <c r="J2531" s="14" t="s">
        <v>83</v>
      </c>
      <c r="K2531" s="14" t="s">
        <v>84</v>
      </c>
      <c r="L2531" s="14" t="s">
        <v>85</v>
      </c>
      <c r="M2531" s="23">
        <v>0.8</v>
      </c>
      <c r="N2531" s="16">
        <v>180</v>
      </c>
      <c r="O2531" s="16">
        <v>103</v>
      </c>
      <c r="P2531" s="16">
        <v>14</v>
      </c>
      <c r="Q2531" s="16">
        <v>123</v>
      </c>
      <c r="R2531" s="16">
        <v>15</v>
      </c>
      <c r="S2531" s="14" t="s">
        <v>86</v>
      </c>
      <c r="T2531" s="16">
        <v>29655</v>
      </c>
      <c r="U2531" s="16">
        <v>0</v>
      </c>
      <c r="V2531" s="18">
        <v>13607394</v>
      </c>
      <c r="W2531" s="18">
        <v>1657587</v>
      </c>
      <c r="X2531" s="18">
        <v>1077033</v>
      </c>
      <c r="Y2531" s="18">
        <v>0</v>
      </c>
      <c r="Z2531" s="18">
        <v>0</v>
      </c>
      <c r="AA2531" s="18">
        <v>0</v>
      </c>
      <c r="AB2531" s="18">
        <v>192317</v>
      </c>
      <c r="AC2531" s="23">
        <v>0.12</v>
      </c>
      <c r="AD2531" s="14" t="str">
        <f>IF(E2531=113,"Linn","Iowa ex-Linn")</f>
        <v>Iowa ex-Linn</v>
      </c>
      <c r="AE2531" s="23">
        <f>IFERROR(AB2531/W2531,"N/M")</f>
        <v>0.11602226610126648</v>
      </c>
      <c r="AF2531" s="14" t="str">
        <f>B2531&amp;"|"&amp;TEXT(E2531,"000")&amp;"|"&amp;TEXT(M2531,"0.0000")</f>
        <v>2018|185|0.8000</v>
      </c>
      <c r="AG2531" s="22" t="str">
        <f>IF(AND(B2531&gt;=2015,B2531&lt;=2024,C2531=19,G2531=41,I2531=2,K2531="A",L2531="RBUP",M2531&gt;=0.5,M2531&lt;=0.85),"IN","OUT")</f>
        <v>IN</v>
      </c>
    </row>
    <row r="2532" spans="1:33">
      <c r="A2532" s="14" t="s">
        <v>188</v>
      </c>
      <c r="B2532" s="16">
        <v>2018</v>
      </c>
      <c r="C2532" s="16">
        <v>19</v>
      </c>
      <c r="D2532" s="14" t="s">
        <v>80</v>
      </c>
      <c r="E2532" s="16">
        <v>185</v>
      </c>
      <c r="F2532" s="14" t="s">
        <v>178</v>
      </c>
      <c r="G2532" s="16">
        <v>41</v>
      </c>
      <c r="H2532" s="14" t="s">
        <v>186</v>
      </c>
      <c r="I2532" s="16">
        <v>2</v>
      </c>
      <c r="J2532" s="14" t="s">
        <v>83</v>
      </c>
      <c r="K2532" s="14" t="s">
        <v>84</v>
      </c>
      <c r="L2532" s="14" t="s">
        <v>85</v>
      </c>
      <c r="M2532" s="23">
        <v>0.85</v>
      </c>
      <c r="N2532" s="16">
        <v>36</v>
      </c>
      <c r="O2532" s="16">
        <v>11</v>
      </c>
      <c r="P2532" s="16">
        <v>6</v>
      </c>
      <c r="Q2532" s="16">
        <v>12</v>
      </c>
      <c r="R2532" s="16">
        <v>6</v>
      </c>
      <c r="S2532" s="14" t="s">
        <v>86</v>
      </c>
      <c r="T2532" s="16">
        <v>3564</v>
      </c>
      <c r="U2532" s="16">
        <v>0</v>
      </c>
      <c r="V2532" s="18">
        <v>1870948</v>
      </c>
      <c r="W2532" s="18">
        <v>252029</v>
      </c>
      <c r="X2532" s="18">
        <v>129303</v>
      </c>
      <c r="Y2532" s="18">
        <v>0</v>
      </c>
      <c r="Z2532" s="18">
        <v>0</v>
      </c>
      <c r="AA2532" s="18">
        <v>0</v>
      </c>
      <c r="AB2532" s="18">
        <v>141889</v>
      </c>
      <c r="AC2532" s="23">
        <v>0.5600000000000001</v>
      </c>
      <c r="AD2532" s="14" t="str">
        <f>IF(E2532=113,"Linn","Iowa ex-Linn")</f>
        <v>Iowa ex-Linn</v>
      </c>
      <c r="AE2532" s="23">
        <f>IFERROR(AB2532/W2532,"N/M")</f>
        <v>0.5629867991381944</v>
      </c>
      <c r="AF2532" s="14" t="str">
        <f>B2532&amp;"|"&amp;TEXT(E2532,"000")&amp;"|"&amp;TEXT(M2532,"0.0000")</f>
        <v>2018|185|0.8500</v>
      </c>
      <c r="AG2532" s="22" t="str">
        <f>IF(AND(B2532&gt;=2015,B2532&lt;=2024,C2532=19,G2532=41,I2532=2,K2532="A",L2532="RBUP",M2532&gt;=0.5,M2532&lt;=0.85),"IN","OUT")</f>
        <v>IN</v>
      </c>
    </row>
    <row r="2533" spans="1:33">
      <c r="A2533" s="14" t="s">
        <v>188</v>
      </c>
      <c r="B2533" s="16">
        <v>2018</v>
      </c>
      <c r="C2533" s="16">
        <v>19</v>
      </c>
      <c r="D2533" s="14" t="s">
        <v>80</v>
      </c>
      <c r="E2533" s="16">
        <v>187</v>
      </c>
      <c r="F2533" s="14" t="s">
        <v>179</v>
      </c>
      <c r="G2533" s="16">
        <v>41</v>
      </c>
      <c r="H2533" s="14" t="s">
        <v>186</v>
      </c>
      <c r="I2533" s="16">
        <v>2</v>
      </c>
      <c r="J2533" s="14" t="s">
        <v>83</v>
      </c>
      <c r="K2533" s="14" t="s">
        <v>84</v>
      </c>
      <c r="L2533" s="14" t="s">
        <v>85</v>
      </c>
      <c r="M2533" s="23">
        <v>0.5</v>
      </c>
      <c r="N2533" s="16">
        <v>1</v>
      </c>
      <c r="O2533" s="16">
        <v>1</v>
      </c>
      <c r="P2533" s="16">
        <v>0</v>
      </c>
      <c r="Q2533" s="16">
        <v>1</v>
      </c>
      <c r="R2533" s="16">
        <v>0</v>
      </c>
      <c r="S2533" s="14" t="s">
        <v>86</v>
      </c>
      <c r="T2533" s="16">
        <v>155</v>
      </c>
      <c r="U2533" s="16">
        <v>0</v>
      </c>
      <c r="V2533" s="18">
        <v>50540</v>
      </c>
      <c r="W2533" s="18">
        <v>272</v>
      </c>
      <c r="X2533" s="18">
        <v>182</v>
      </c>
      <c r="Y2533" s="18">
        <v>0</v>
      </c>
      <c r="Z2533" s="18">
        <v>0</v>
      </c>
      <c r="AA2533" s="18">
        <v>0</v>
      </c>
      <c r="AB2533" s="18">
        <v>0</v>
      </c>
      <c r="AC2533" s="23">
        <v>0</v>
      </c>
      <c r="AD2533" s="14" t="str">
        <f>IF(E2533=113,"Linn","Iowa ex-Linn")</f>
        <v>Iowa ex-Linn</v>
      </c>
      <c r="AE2533" s="23">
        <f>IFERROR(AB2533/W2533,"N/M")</f>
        <v>0.0</v>
      </c>
      <c r="AF2533" s="14" t="str">
        <f>B2533&amp;"|"&amp;TEXT(E2533,"000")&amp;"|"&amp;TEXT(M2533,"0.0000")</f>
        <v>2018|187|0.5000</v>
      </c>
      <c r="AG2533" s="22" t="str">
        <f>IF(AND(B2533&gt;=2015,B2533&lt;=2024,C2533=19,G2533=41,I2533=2,K2533="A",L2533="RBUP",M2533&gt;=0.5,M2533&lt;=0.85),"IN","OUT")</f>
        <v>IN</v>
      </c>
    </row>
    <row r="2534" spans="1:33">
      <c r="A2534" s="14" t="s">
        <v>188</v>
      </c>
      <c r="B2534" s="16">
        <v>2018</v>
      </c>
      <c r="C2534" s="16">
        <v>19</v>
      </c>
      <c r="D2534" s="14" t="s">
        <v>80</v>
      </c>
      <c r="E2534" s="16">
        <v>187</v>
      </c>
      <c r="F2534" s="14" t="s">
        <v>179</v>
      </c>
      <c r="G2534" s="16">
        <v>41</v>
      </c>
      <c r="H2534" s="14" t="s">
        <v>186</v>
      </c>
      <c r="I2534" s="16">
        <v>2</v>
      </c>
      <c r="J2534" s="14" t="s">
        <v>83</v>
      </c>
      <c r="K2534" s="14" t="s">
        <v>84</v>
      </c>
      <c r="L2534" s="14" t="s">
        <v>85</v>
      </c>
      <c r="M2534" s="23">
        <v>0.6</v>
      </c>
      <c r="N2534" s="16">
        <v>2</v>
      </c>
      <c r="O2534" s="16">
        <v>2</v>
      </c>
      <c r="P2534" s="16">
        <v>0</v>
      </c>
      <c r="Q2534" s="16">
        <v>2</v>
      </c>
      <c r="R2534" s="16">
        <v>0</v>
      </c>
      <c r="S2534" s="14" t="s">
        <v>86</v>
      </c>
      <c r="T2534" s="16">
        <v>652</v>
      </c>
      <c r="U2534" s="16">
        <v>0</v>
      </c>
      <c r="V2534" s="18">
        <v>319253</v>
      </c>
      <c r="W2534" s="18">
        <v>2939</v>
      </c>
      <c r="X2534" s="18">
        <v>2351</v>
      </c>
      <c r="Y2534" s="18">
        <v>0</v>
      </c>
      <c r="Z2534" s="18">
        <v>0</v>
      </c>
      <c r="AA2534" s="18">
        <v>0</v>
      </c>
      <c r="AB2534" s="18">
        <v>0</v>
      </c>
      <c r="AC2534" s="23">
        <v>0</v>
      </c>
      <c r="AD2534" s="14" t="str">
        <f>IF(E2534=113,"Linn","Iowa ex-Linn")</f>
        <v>Iowa ex-Linn</v>
      </c>
      <c r="AE2534" s="23">
        <f>IFERROR(AB2534/W2534,"N/M")</f>
        <v>0.0</v>
      </c>
      <c r="AF2534" s="14" t="str">
        <f>B2534&amp;"|"&amp;TEXT(E2534,"000")&amp;"|"&amp;TEXT(M2534,"0.0000")</f>
        <v>2018|187|0.6000</v>
      </c>
      <c r="AG2534" s="22" t="str">
        <f>IF(AND(B2534&gt;=2015,B2534&lt;=2024,C2534=19,G2534=41,I2534=2,K2534="A",L2534="RBUP",M2534&gt;=0.5,M2534&lt;=0.85),"IN","OUT")</f>
        <v>IN</v>
      </c>
    </row>
    <row r="2535" spans="1:33">
      <c r="A2535" s="14" t="s">
        <v>188</v>
      </c>
      <c r="B2535" s="16">
        <v>2018</v>
      </c>
      <c r="C2535" s="16">
        <v>19</v>
      </c>
      <c r="D2535" s="14" t="s">
        <v>80</v>
      </c>
      <c r="E2535" s="16">
        <v>187</v>
      </c>
      <c r="F2535" s="14" t="s">
        <v>179</v>
      </c>
      <c r="G2535" s="16">
        <v>41</v>
      </c>
      <c r="H2535" s="14" t="s">
        <v>186</v>
      </c>
      <c r="I2535" s="16">
        <v>2</v>
      </c>
      <c r="J2535" s="14" t="s">
        <v>83</v>
      </c>
      <c r="K2535" s="14" t="s">
        <v>84</v>
      </c>
      <c r="L2535" s="14" t="s">
        <v>85</v>
      </c>
      <c r="M2535" s="23">
        <v>0.65</v>
      </c>
      <c r="N2535" s="16">
        <v>8</v>
      </c>
      <c r="O2535" s="16">
        <v>7</v>
      </c>
      <c r="P2535" s="16">
        <v>2</v>
      </c>
      <c r="Q2535" s="16">
        <v>9</v>
      </c>
      <c r="R2535" s="16">
        <v>2</v>
      </c>
      <c r="S2535" s="14" t="s">
        <v>86</v>
      </c>
      <c r="T2535" s="16">
        <v>342</v>
      </c>
      <c r="U2535" s="16">
        <v>0</v>
      </c>
      <c r="V2535" s="18">
        <v>155130</v>
      </c>
      <c r="W2535" s="18">
        <v>2638</v>
      </c>
      <c r="X2535" s="18">
        <v>1556</v>
      </c>
      <c r="Y2535" s="18">
        <v>0</v>
      </c>
      <c r="Z2535" s="18">
        <v>0</v>
      </c>
      <c r="AA2535" s="18">
        <v>0</v>
      </c>
      <c r="AB2535" s="18">
        <v>2834</v>
      </c>
      <c r="AC2535" s="23">
        <v>1.07</v>
      </c>
      <c r="AD2535" s="14" t="str">
        <f>IF(E2535=113,"Linn","Iowa ex-Linn")</f>
        <v>Iowa ex-Linn</v>
      </c>
      <c r="AE2535" s="23">
        <f>IFERROR(AB2535/W2535,"N/M")</f>
        <v>1.0742987111448066</v>
      </c>
      <c r="AF2535" s="14" t="str">
        <f>B2535&amp;"|"&amp;TEXT(E2535,"000")&amp;"|"&amp;TEXT(M2535,"0.0000")</f>
        <v>2018|187|0.6500</v>
      </c>
      <c r="AG2535" s="22" t="str">
        <f>IF(AND(B2535&gt;=2015,B2535&lt;=2024,C2535=19,G2535=41,I2535=2,K2535="A",L2535="RBUP",M2535&gt;=0.5,M2535&lt;=0.85),"IN","OUT")</f>
        <v>IN</v>
      </c>
    </row>
    <row r="2536" spans="1:33">
      <c r="A2536" s="14" t="s">
        <v>188</v>
      </c>
      <c r="B2536" s="16">
        <v>2018</v>
      </c>
      <c r="C2536" s="16">
        <v>19</v>
      </c>
      <c r="D2536" s="14" t="s">
        <v>80</v>
      </c>
      <c r="E2536" s="16">
        <v>187</v>
      </c>
      <c r="F2536" s="14" t="s">
        <v>179</v>
      </c>
      <c r="G2536" s="16">
        <v>41</v>
      </c>
      <c r="H2536" s="14" t="s">
        <v>186</v>
      </c>
      <c r="I2536" s="16">
        <v>2</v>
      </c>
      <c r="J2536" s="14" t="s">
        <v>83</v>
      </c>
      <c r="K2536" s="14" t="s">
        <v>84</v>
      </c>
      <c r="L2536" s="14" t="s">
        <v>85</v>
      </c>
      <c r="M2536" s="23">
        <v>0.7</v>
      </c>
      <c r="N2536" s="16">
        <v>42</v>
      </c>
      <c r="O2536" s="16">
        <v>40</v>
      </c>
      <c r="P2536" s="16">
        <v>8</v>
      </c>
      <c r="Q2536" s="16">
        <v>95</v>
      </c>
      <c r="R2536" s="16">
        <v>11</v>
      </c>
      <c r="S2536" s="14" t="s">
        <v>86</v>
      </c>
      <c r="T2536" s="16">
        <v>5974</v>
      </c>
      <c r="U2536" s="16">
        <v>0</v>
      </c>
      <c r="V2536" s="18">
        <v>3258308</v>
      </c>
      <c r="W2536" s="18">
        <v>84523</v>
      </c>
      <c r="X2536" s="18">
        <v>49874</v>
      </c>
      <c r="Y2536" s="18">
        <v>0</v>
      </c>
      <c r="Z2536" s="18">
        <v>0</v>
      </c>
      <c r="AA2536" s="18">
        <v>0</v>
      </c>
      <c r="AB2536" s="18">
        <v>118461</v>
      </c>
      <c r="AC2536" s="23">
        <v>1.4</v>
      </c>
      <c r="AD2536" s="14" t="str">
        <f>IF(E2536=113,"Linn","Iowa ex-Linn")</f>
        <v>Iowa ex-Linn</v>
      </c>
      <c r="AE2536" s="23">
        <f>IFERROR(AB2536/W2536,"N/M")</f>
        <v>1.4015238455804928</v>
      </c>
      <c r="AF2536" s="14" t="str">
        <f>B2536&amp;"|"&amp;TEXT(E2536,"000")&amp;"|"&amp;TEXT(M2536,"0.0000")</f>
        <v>2018|187|0.7000</v>
      </c>
      <c r="AG2536" s="22" t="str">
        <f>IF(AND(B2536&gt;=2015,B2536&lt;=2024,C2536=19,G2536=41,I2536=2,K2536="A",L2536="RBUP",M2536&gt;=0.5,M2536&lt;=0.85),"IN","OUT")</f>
        <v>IN</v>
      </c>
    </row>
    <row r="2537" spans="1:33">
      <c r="A2537" s="14" t="s">
        <v>188</v>
      </c>
      <c r="B2537" s="16">
        <v>2018</v>
      </c>
      <c r="C2537" s="16">
        <v>19</v>
      </c>
      <c r="D2537" s="14" t="s">
        <v>80</v>
      </c>
      <c r="E2537" s="16">
        <v>187</v>
      </c>
      <c r="F2537" s="14" t="s">
        <v>179</v>
      </c>
      <c r="G2537" s="16">
        <v>41</v>
      </c>
      <c r="H2537" s="14" t="s">
        <v>186</v>
      </c>
      <c r="I2537" s="16">
        <v>2</v>
      </c>
      <c r="J2537" s="14" t="s">
        <v>83</v>
      </c>
      <c r="K2537" s="14" t="s">
        <v>84</v>
      </c>
      <c r="L2537" s="14" t="s">
        <v>85</v>
      </c>
      <c r="M2537" s="23">
        <v>0.75</v>
      </c>
      <c r="N2537" s="16">
        <v>130</v>
      </c>
      <c r="O2537" s="16">
        <v>110</v>
      </c>
      <c r="P2537" s="16">
        <v>27</v>
      </c>
      <c r="Q2537" s="16">
        <v>180</v>
      </c>
      <c r="R2537" s="16">
        <v>35</v>
      </c>
      <c r="S2537" s="14" t="s">
        <v>86</v>
      </c>
      <c r="T2537" s="16">
        <v>11174</v>
      </c>
      <c r="U2537" s="16">
        <v>0</v>
      </c>
      <c r="V2537" s="18">
        <v>6485535</v>
      </c>
      <c r="W2537" s="18">
        <v>215948</v>
      </c>
      <c r="X2537" s="18">
        <v>125154</v>
      </c>
      <c r="Y2537" s="18">
        <v>0</v>
      </c>
      <c r="Z2537" s="18">
        <v>0</v>
      </c>
      <c r="AA2537" s="18">
        <v>0</v>
      </c>
      <c r="AB2537" s="18">
        <v>71378</v>
      </c>
      <c r="AC2537" s="23">
        <v>0.33</v>
      </c>
      <c r="AD2537" s="14" t="str">
        <f>IF(E2537=113,"Linn","Iowa ex-Linn")</f>
        <v>Iowa ex-Linn</v>
      </c>
      <c r="AE2537" s="23">
        <f>IFERROR(AB2537/W2537,"N/M")</f>
        <v>0.3305332765295349</v>
      </c>
      <c r="AF2537" s="14" t="str">
        <f>B2537&amp;"|"&amp;TEXT(E2537,"000")&amp;"|"&amp;TEXT(M2537,"0.0000")</f>
        <v>2018|187|0.7500</v>
      </c>
      <c r="AG2537" s="22" t="str">
        <f>IF(AND(B2537&gt;=2015,B2537&lt;=2024,C2537=19,G2537=41,I2537=2,K2537="A",L2537="RBUP",M2537&gt;=0.5,M2537&lt;=0.85),"IN","OUT")</f>
        <v>IN</v>
      </c>
    </row>
    <row r="2538" spans="1:33">
      <c r="A2538" s="14" t="s">
        <v>188</v>
      </c>
      <c r="B2538" s="16">
        <v>2018</v>
      </c>
      <c r="C2538" s="16">
        <v>19</v>
      </c>
      <c r="D2538" s="14" t="s">
        <v>80</v>
      </c>
      <c r="E2538" s="16">
        <v>187</v>
      </c>
      <c r="F2538" s="14" t="s">
        <v>179</v>
      </c>
      <c r="G2538" s="16">
        <v>41</v>
      </c>
      <c r="H2538" s="14" t="s">
        <v>186</v>
      </c>
      <c r="I2538" s="16">
        <v>2</v>
      </c>
      <c r="J2538" s="14" t="s">
        <v>83</v>
      </c>
      <c r="K2538" s="14" t="s">
        <v>84</v>
      </c>
      <c r="L2538" s="14" t="s">
        <v>85</v>
      </c>
      <c r="M2538" s="23">
        <v>0.8</v>
      </c>
      <c r="N2538" s="16">
        <v>374</v>
      </c>
      <c r="O2538" s="16">
        <v>305</v>
      </c>
      <c r="P2538" s="16">
        <v>87</v>
      </c>
      <c r="Q2538" s="16">
        <v>587</v>
      </c>
      <c r="R2538" s="16">
        <v>114</v>
      </c>
      <c r="S2538" s="14" t="s">
        <v>86</v>
      </c>
      <c r="T2538" s="16">
        <v>47776</v>
      </c>
      <c r="U2538" s="16">
        <v>0</v>
      </c>
      <c r="V2538" s="18">
        <v>29782980</v>
      </c>
      <c r="W2538" s="18">
        <v>1289819</v>
      </c>
      <c r="X2538" s="18">
        <v>690622</v>
      </c>
      <c r="Y2538" s="18">
        <v>3025</v>
      </c>
      <c r="Z2538" s="18">
        <v>0</v>
      </c>
      <c r="AA2538" s="18">
        <v>0</v>
      </c>
      <c r="AB2538" s="18">
        <v>471984</v>
      </c>
      <c r="AC2538" s="23">
        <v>0.37</v>
      </c>
      <c r="AD2538" s="14" t="str">
        <f>IF(E2538=113,"Linn","Iowa ex-Linn")</f>
        <v>Iowa ex-Linn</v>
      </c>
      <c r="AE2538" s="23">
        <f>IFERROR(AB2538/W2538,"N/M")</f>
        <v>0.36593041349212563</v>
      </c>
      <c r="AF2538" s="14" t="str">
        <f>B2538&amp;"|"&amp;TEXT(E2538,"000")&amp;"|"&amp;TEXT(M2538,"0.0000")</f>
        <v>2018|187|0.8000</v>
      </c>
      <c r="AG2538" s="22" t="str">
        <f>IF(AND(B2538&gt;=2015,B2538&lt;=2024,C2538=19,G2538=41,I2538=2,K2538="A",L2538="RBUP",M2538&gt;=0.5,M2538&lt;=0.85),"IN","OUT")</f>
        <v>IN</v>
      </c>
    </row>
    <row r="2539" spans="1:33">
      <c r="A2539" s="14" t="s">
        <v>188</v>
      </c>
      <c r="B2539" s="16">
        <v>2018</v>
      </c>
      <c r="C2539" s="16">
        <v>19</v>
      </c>
      <c r="D2539" s="14" t="s">
        <v>80</v>
      </c>
      <c r="E2539" s="16">
        <v>187</v>
      </c>
      <c r="F2539" s="14" t="s">
        <v>179</v>
      </c>
      <c r="G2539" s="16">
        <v>41</v>
      </c>
      <c r="H2539" s="14" t="s">
        <v>186</v>
      </c>
      <c r="I2539" s="16">
        <v>2</v>
      </c>
      <c r="J2539" s="14" t="s">
        <v>83</v>
      </c>
      <c r="K2539" s="14" t="s">
        <v>84</v>
      </c>
      <c r="L2539" s="14" t="s">
        <v>85</v>
      </c>
      <c r="M2539" s="23">
        <v>0.85</v>
      </c>
      <c r="N2539" s="16">
        <v>568</v>
      </c>
      <c r="O2539" s="16">
        <v>501</v>
      </c>
      <c r="P2539" s="16">
        <v>248</v>
      </c>
      <c r="Q2539" s="16">
        <v>1288</v>
      </c>
      <c r="R2539" s="16">
        <v>449</v>
      </c>
      <c r="S2539" s="14" t="s">
        <v>86</v>
      </c>
      <c r="T2539" s="16">
        <v>112882</v>
      </c>
      <c r="U2539" s="16">
        <v>0</v>
      </c>
      <c r="V2539" s="18">
        <v>75159562</v>
      </c>
      <c r="W2539" s="18">
        <v>4198275</v>
      </c>
      <c r="X2539" s="18">
        <v>1762706</v>
      </c>
      <c r="Y2539" s="18">
        <v>859</v>
      </c>
      <c r="Z2539" s="18">
        <v>0</v>
      </c>
      <c r="AA2539" s="18">
        <v>0</v>
      </c>
      <c r="AB2539" s="18">
        <v>3595566</v>
      </c>
      <c r="AC2539" s="23">
        <v>0.86</v>
      </c>
      <c r="AD2539" s="14" t="str">
        <f>IF(E2539=113,"Linn","Iowa ex-Linn")</f>
        <v>Iowa ex-Linn</v>
      </c>
      <c r="AE2539" s="23">
        <f>IFERROR(AB2539/W2539,"N/M")</f>
        <v>0.8564388945459742</v>
      </c>
      <c r="AF2539" s="14" t="str">
        <f>B2539&amp;"|"&amp;TEXT(E2539,"000")&amp;"|"&amp;TEXT(M2539,"0.0000")</f>
        <v>2018|187|0.8500</v>
      </c>
      <c r="AG2539" s="22" t="str">
        <f>IF(AND(B2539&gt;=2015,B2539&lt;=2024,C2539=19,G2539=41,I2539=2,K2539="A",L2539="RBUP",M2539&gt;=0.5,M2539&lt;=0.85),"IN","OUT")</f>
        <v>IN</v>
      </c>
    </row>
    <row r="2540" spans="1:33">
      <c r="A2540" s="14" t="s">
        <v>188</v>
      </c>
      <c r="B2540" s="16">
        <v>2018</v>
      </c>
      <c r="C2540" s="16">
        <v>19</v>
      </c>
      <c r="D2540" s="14" t="s">
        <v>80</v>
      </c>
      <c r="E2540" s="16">
        <v>189</v>
      </c>
      <c r="F2540" s="14" t="s">
        <v>180</v>
      </c>
      <c r="G2540" s="16">
        <v>41</v>
      </c>
      <c r="H2540" s="14" t="s">
        <v>186</v>
      </c>
      <c r="I2540" s="16">
        <v>2</v>
      </c>
      <c r="J2540" s="14" t="s">
        <v>83</v>
      </c>
      <c r="K2540" s="14" t="s">
        <v>84</v>
      </c>
      <c r="L2540" s="14" t="s">
        <v>85</v>
      </c>
      <c r="M2540" s="23">
        <v>0.5</v>
      </c>
      <c r="N2540" s="16">
        <v>1</v>
      </c>
      <c r="O2540" s="16">
        <v>0</v>
      </c>
      <c r="P2540" s="16">
        <v>0</v>
      </c>
      <c r="Q2540" s="16">
        <v>0</v>
      </c>
      <c r="R2540" s="16">
        <v>0</v>
      </c>
      <c r="S2540" s="14" t="s">
        <v>86</v>
      </c>
      <c r="T2540" s="16">
        <v>0</v>
      </c>
      <c r="U2540" s="16">
        <v>0</v>
      </c>
      <c r="V2540" s="18">
        <v>0</v>
      </c>
      <c r="W2540" s="18">
        <v>0</v>
      </c>
      <c r="X2540" s="18">
        <v>0</v>
      </c>
      <c r="Y2540" s="18">
        <v>0</v>
      </c>
      <c r="Z2540" s="18">
        <v>0</v>
      </c>
      <c r="AA2540" s="18">
        <v>0</v>
      </c>
      <c r="AB2540" s="18">
        <v>0</v>
      </c>
      <c r="AC2540" s="23">
        <v>0</v>
      </c>
      <c r="AD2540" s="14" t="str">
        <f>IF(E2540=113,"Linn","Iowa ex-Linn")</f>
        <v>Iowa ex-Linn</v>
      </c>
      <c r="AE2540" s="23" t="str">
        <f>IFERROR(AB2540/W2540,"N/M")</f>
        <v>N/M</v>
      </c>
      <c r="AF2540" s="14" t="str">
        <f>B2540&amp;"|"&amp;TEXT(E2540,"000")&amp;"|"&amp;TEXT(M2540,"0.0000")</f>
        <v>2018|189|0.5000</v>
      </c>
      <c r="AG2540" s="22" t="str">
        <f>IF(AND(B2540&gt;=2015,B2540&lt;=2024,C2540=19,G2540=41,I2540=2,K2540="A",L2540="RBUP",M2540&gt;=0.5,M2540&lt;=0.85),"IN","OUT")</f>
        <v>IN</v>
      </c>
    </row>
    <row r="2541" spans="1:33">
      <c r="A2541" s="14" t="s">
        <v>188</v>
      </c>
      <c r="B2541" s="16">
        <v>2018</v>
      </c>
      <c r="C2541" s="16">
        <v>19</v>
      </c>
      <c r="D2541" s="14" t="s">
        <v>80</v>
      </c>
      <c r="E2541" s="16">
        <v>189</v>
      </c>
      <c r="F2541" s="14" t="s">
        <v>180</v>
      </c>
      <c r="G2541" s="16">
        <v>41</v>
      </c>
      <c r="H2541" s="14" t="s">
        <v>186</v>
      </c>
      <c r="I2541" s="16">
        <v>2</v>
      </c>
      <c r="J2541" s="14" t="s">
        <v>83</v>
      </c>
      <c r="K2541" s="14" t="s">
        <v>84</v>
      </c>
      <c r="L2541" s="14" t="s">
        <v>85</v>
      </c>
      <c r="M2541" s="23">
        <v>0.65</v>
      </c>
      <c r="N2541" s="16">
        <v>4</v>
      </c>
      <c r="O2541" s="16">
        <v>4</v>
      </c>
      <c r="P2541" s="16">
        <v>0</v>
      </c>
      <c r="Q2541" s="16">
        <v>4</v>
      </c>
      <c r="R2541" s="16">
        <v>0</v>
      </c>
      <c r="S2541" s="14" t="s">
        <v>86</v>
      </c>
      <c r="T2541" s="16">
        <v>387</v>
      </c>
      <c r="U2541" s="16">
        <v>0</v>
      </c>
      <c r="V2541" s="18">
        <v>186397</v>
      </c>
      <c r="W2541" s="18">
        <v>2646</v>
      </c>
      <c r="X2541" s="18">
        <v>1561</v>
      </c>
      <c r="Y2541" s="18">
        <v>0</v>
      </c>
      <c r="Z2541" s="18">
        <v>0</v>
      </c>
      <c r="AA2541" s="18">
        <v>0</v>
      </c>
      <c r="AB2541" s="18">
        <v>0</v>
      </c>
      <c r="AC2541" s="23">
        <v>0</v>
      </c>
      <c r="AD2541" s="14" t="str">
        <f>IF(E2541=113,"Linn","Iowa ex-Linn")</f>
        <v>Iowa ex-Linn</v>
      </c>
      <c r="AE2541" s="23">
        <f>IFERROR(AB2541/W2541,"N/M")</f>
        <v>0.0</v>
      </c>
      <c r="AF2541" s="14" t="str">
        <f>B2541&amp;"|"&amp;TEXT(E2541,"000")&amp;"|"&amp;TEXT(M2541,"0.0000")</f>
        <v>2018|189|0.6500</v>
      </c>
      <c r="AG2541" s="22" t="str">
        <f>IF(AND(B2541&gt;=2015,B2541&lt;=2024,C2541=19,G2541=41,I2541=2,K2541="A",L2541="RBUP",M2541&gt;=0.5,M2541&lt;=0.85),"IN","OUT")</f>
        <v>IN</v>
      </c>
    </row>
    <row r="2542" spans="1:33">
      <c r="A2542" s="14" t="s">
        <v>188</v>
      </c>
      <c r="B2542" s="16">
        <v>2018</v>
      </c>
      <c r="C2542" s="16">
        <v>19</v>
      </c>
      <c r="D2542" s="14" t="s">
        <v>80</v>
      </c>
      <c r="E2542" s="16">
        <v>189</v>
      </c>
      <c r="F2542" s="14" t="s">
        <v>180</v>
      </c>
      <c r="G2542" s="16">
        <v>41</v>
      </c>
      <c r="H2542" s="14" t="s">
        <v>186</v>
      </c>
      <c r="I2542" s="16">
        <v>2</v>
      </c>
      <c r="J2542" s="14" t="s">
        <v>83</v>
      </c>
      <c r="K2542" s="14" t="s">
        <v>84</v>
      </c>
      <c r="L2542" s="14" t="s">
        <v>85</v>
      </c>
      <c r="M2542" s="23">
        <v>0.7</v>
      </c>
      <c r="N2542" s="16">
        <v>18</v>
      </c>
      <c r="O2542" s="16">
        <v>15</v>
      </c>
      <c r="P2542" s="16">
        <v>5</v>
      </c>
      <c r="Q2542" s="16">
        <v>16</v>
      </c>
      <c r="R2542" s="16">
        <v>5</v>
      </c>
      <c r="S2542" s="14" t="s">
        <v>86</v>
      </c>
      <c r="T2542" s="16">
        <v>2046</v>
      </c>
      <c r="U2542" s="16">
        <v>0</v>
      </c>
      <c r="V2542" s="18">
        <v>1059301</v>
      </c>
      <c r="W2542" s="18">
        <v>20762</v>
      </c>
      <c r="X2542" s="18">
        <v>13409</v>
      </c>
      <c r="Y2542" s="18">
        <v>0</v>
      </c>
      <c r="Z2542" s="18">
        <v>0</v>
      </c>
      <c r="AA2542" s="18">
        <v>0</v>
      </c>
      <c r="AB2542" s="18">
        <v>82873</v>
      </c>
      <c r="AC2542" s="23">
        <v>3.99</v>
      </c>
      <c r="AD2542" s="14" t="str">
        <f>IF(E2542=113,"Linn","Iowa ex-Linn")</f>
        <v>Iowa ex-Linn</v>
      </c>
      <c r="AE2542" s="23">
        <f>IFERROR(AB2542/W2542,"N/M")</f>
        <v>3.9915711395819287</v>
      </c>
      <c r="AF2542" s="14" t="str">
        <f>B2542&amp;"|"&amp;TEXT(E2542,"000")&amp;"|"&amp;TEXT(M2542,"0.0000")</f>
        <v>2018|189|0.7000</v>
      </c>
      <c r="AG2542" s="22" t="str">
        <f>IF(AND(B2542&gt;=2015,B2542&lt;=2024,C2542=19,G2542=41,I2542=2,K2542="A",L2542="RBUP",M2542&gt;=0.5,M2542&lt;=0.85),"IN","OUT")</f>
        <v>IN</v>
      </c>
    </row>
    <row r="2543" spans="1:33">
      <c r="A2543" s="14" t="s">
        <v>188</v>
      </c>
      <c r="B2543" s="16">
        <v>2018</v>
      </c>
      <c r="C2543" s="16">
        <v>19</v>
      </c>
      <c r="D2543" s="14" t="s">
        <v>80</v>
      </c>
      <c r="E2543" s="16">
        <v>189</v>
      </c>
      <c r="F2543" s="14" t="s">
        <v>180</v>
      </c>
      <c r="G2543" s="16">
        <v>41</v>
      </c>
      <c r="H2543" s="14" t="s">
        <v>186</v>
      </c>
      <c r="I2543" s="16">
        <v>2</v>
      </c>
      <c r="J2543" s="14" t="s">
        <v>83</v>
      </c>
      <c r="K2543" s="14" t="s">
        <v>84</v>
      </c>
      <c r="L2543" s="14" t="s">
        <v>85</v>
      </c>
      <c r="M2543" s="23">
        <v>0.75</v>
      </c>
      <c r="N2543" s="16">
        <v>70</v>
      </c>
      <c r="O2543" s="16">
        <v>58</v>
      </c>
      <c r="P2543" s="16">
        <v>15</v>
      </c>
      <c r="Q2543" s="16">
        <v>89</v>
      </c>
      <c r="R2543" s="16">
        <v>25</v>
      </c>
      <c r="S2543" s="14" t="s">
        <v>86</v>
      </c>
      <c r="T2543" s="16">
        <v>10519</v>
      </c>
      <c r="U2543" s="16">
        <v>0</v>
      </c>
      <c r="V2543" s="18">
        <v>5958786</v>
      </c>
      <c r="W2543" s="18">
        <v>165225</v>
      </c>
      <c r="X2543" s="18">
        <v>107401</v>
      </c>
      <c r="Y2543" s="18">
        <v>0</v>
      </c>
      <c r="Z2543" s="18">
        <v>0</v>
      </c>
      <c r="AA2543" s="18">
        <v>0</v>
      </c>
      <c r="AB2543" s="18">
        <v>376380</v>
      </c>
      <c r="AC2543" s="23">
        <v>2.28</v>
      </c>
      <c r="AD2543" s="14" t="str">
        <f>IF(E2543=113,"Linn","Iowa ex-Linn")</f>
        <v>Iowa ex-Linn</v>
      </c>
      <c r="AE2543" s="23">
        <f>IFERROR(AB2543/W2543,"N/M")</f>
        <v>2.277984566500227</v>
      </c>
      <c r="AF2543" s="14" t="str">
        <f>B2543&amp;"|"&amp;TEXT(E2543,"000")&amp;"|"&amp;TEXT(M2543,"0.0000")</f>
        <v>2018|189|0.7500</v>
      </c>
      <c r="AG2543" s="22" t="str">
        <f>IF(AND(B2543&gt;=2015,B2543&lt;=2024,C2543=19,G2543=41,I2543=2,K2543="A",L2543="RBUP",M2543&gt;=0.5,M2543&lt;=0.85),"IN","OUT")</f>
        <v>IN</v>
      </c>
    </row>
    <row r="2544" spans="1:33">
      <c r="A2544" s="14" t="s">
        <v>188</v>
      </c>
      <c r="B2544" s="16">
        <v>2018</v>
      </c>
      <c r="C2544" s="16">
        <v>19</v>
      </c>
      <c r="D2544" s="14" t="s">
        <v>80</v>
      </c>
      <c r="E2544" s="16">
        <v>189</v>
      </c>
      <c r="F2544" s="14" t="s">
        <v>180</v>
      </c>
      <c r="G2544" s="16">
        <v>41</v>
      </c>
      <c r="H2544" s="14" t="s">
        <v>186</v>
      </c>
      <c r="I2544" s="16">
        <v>2</v>
      </c>
      <c r="J2544" s="14" t="s">
        <v>83</v>
      </c>
      <c r="K2544" s="14" t="s">
        <v>84</v>
      </c>
      <c r="L2544" s="14" t="s">
        <v>85</v>
      </c>
      <c r="M2544" s="23">
        <v>0.8</v>
      </c>
      <c r="N2544" s="16">
        <v>279</v>
      </c>
      <c r="O2544" s="16">
        <v>220</v>
      </c>
      <c r="P2544" s="16">
        <v>91</v>
      </c>
      <c r="Q2544" s="16">
        <v>373</v>
      </c>
      <c r="R2544" s="16">
        <v>147</v>
      </c>
      <c r="S2544" s="14" t="s">
        <v>86</v>
      </c>
      <c r="T2544" s="16">
        <v>61036</v>
      </c>
      <c r="U2544" s="16">
        <v>0</v>
      </c>
      <c r="V2544" s="18">
        <v>38054270</v>
      </c>
      <c r="W2544" s="18">
        <v>1420934</v>
      </c>
      <c r="X2544" s="18">
        <v>843865</v>
      </c>
      <c r="Y2544" s="18">
        <v>1501</v>
      </c>
      <c r="Z2544" s="18">
        <v>0</v>
      </c>
      <c r="AA2544" s="18">
        <v>0</v>
      </c>
      <c r="AB2544" s="18">
        <v>2056718</v>
      </c>
      <c r="AC2544" s="23">
        <v>1.45</v>
      </c>
      <c r="AD2544" s="14" t="str">
        <f>IF(E2544=113,"Linn","Iowa ex-Linn")</f>
        <v>Iowa ex-Linn</v>
      </c>
      <c r="AE2544" s="23">
        <f>IFERROR(AB2544/W2544,"N/M")</f>
        <v>1.4474409085854798</v>
      </c>
      <c r="AF2544" s="14" t="str">
        <f>B2544&amp;"|"&amp;TEXT(E2544,"000")&amp;"|"&amp;TEXT(M2544,"0.0000")</f>
        <v>2018|189|0.8000</v>
      </c>
      <c r="AG2544" s="22" t="str">
        <f>IF(AND(B2544&gt;=2015,B2544&lt;=2024,C2544=19,G2544=41,I2544=2,K2544="A",L2544="RBUP",M2544&gt;=0.5,M2544&lt;=0.85),"IN","OUT")</f>
        <v>IN</v>
      </c>
    </row>
    <row r="2545" spans="1:33">
      <c r="A2545" s="14" t="s">
        <v>188</v>
      </c>
      <c r="B2545" s="16">
        <v>2018</v>
      </c>
      <c r="C2545" s="16">
        <v>19</v>
      </c>
      <c r="D2545" s="14" t="s">
        <v>80</v>
      </c>
      <c r="E2545" s="16">
        <v>189</v>
      </c>
      <c r="F2545" s="14" t="s">
        <v>180</v>
      </c>
      <c r="G2545" s="16">
        <v>41</v>
      </c>
      <c r="H2545" s="14" t="s">
        <v>186</v>
      </c>
      <c r="I2545" s="16">
        <v>2</v>
      </c>
      <c r="J2545" s="14" t="s">
        <v>83</v>
      </c>
      <c r="K2545" s="14" t="s">
        <v>84</v>
      </c>
      <c r="L2545" s="14" t="s">
        <v>85</v>
      </c>
      <c r="M2545" s="23">
        <v>0.85</v>
      </c>
      <c r="N2545" s="16">
        <v>160</v>
      </c>
      <c r="O2545" s="16">
        <v>130</v>
      </c>
      <c r="P2545" s="16">
        <v>74</v>
      </c>
      <c r="Q2545" s="16">
        <v>177</v>
      </c>
      <c r="R2545" s="16">
        <v>99</v>
      </c>
      <c r="S2545" s="14" t="s">
        <v>86</v>
      </c>
      <c r="T2545" s="16">
        <v>39079</v>
      </c>
      <c r="U2545" s="16">
        <v>0</v>
      </c>
      <c r="V2545" s="18">
        <v>25938860</v>
      </c>
      <c r="W2545" s="18">
        <v>1222506</v>
      </c>
      <c r="X2545" s="18">
        <v>587376</v>
      </c>
      <c r="Y2545" s="18">
        <v>714</v>
      </c>
      <c r="Z2545" s="18">
        <v>0</v>
      </c>
      <c r="AA2545" s="18">
        <v>0</v>
      </c>
      <c r="AB2545" s="18">
        <v>2218850</v>
      </c>
      <c r="AC2545" s="23">
        <v>1.82</v>
      </c>
      <c r="AD2545" s="14" t="str">
        <f>IF(E2545=113,"Linn","Iowa ex-Linn")</f>
        <v>Iowa ex-Linn</v>
      </c>
      <c r="AE2545" s="23">
        <f>IFERROR(AB2545/W2545,"N/M")</f>
        <v>1.8150013169669514</v>
      </c>
      <c r="AF2545" s="14" t="str">
        <f>B2545&amp;"|"&amp;TEXT(E2545,"000")&amp;"|"&amp;TEXT(M2545,"0.0000")</f>
        <v>2018|189|0.8500</v>
      </c>
      <c r="AG2545" s="22" t="str">
        <f>IF(AND(B2545&gt;=2015,B2545&lt;=2024,C2545=19,G2545=41,I2545=2,K2545="A",L2545="RBUP",M2545&gt;=0.5,M2545&lt;=0.85),"IN","OUT")</f>
        <v>IN</v>
      </c>
    </row>
    <row r="2546" spans="1:33">
      <c r="A2546" s="14" t="s">
        <v>188</v>
      </c>
      <c r="B2546" s="16">
        <v>2018</v>
      </c>
      <c r="C2546" s="16">
        <v>19</v>
      </c>
      <c r="D2546" s="14" t="s">
        <v>80</v>
      </c>
      <c r="E2546" s="16">
        <v>191</v>
      </c>
      <c r="F2546" s="14" t="s">
        <v>181</v>
      </c>
      <c r="G2546" s="16">
        <v>41</v>
      </c>
      <c r="H2546" s="14" t="s">
        <v>186</v>
      </c>
      <c r="I2546" s="16">
        <v>2</v>
      </c>
      <c r="J2546" s="14" t="s">
        <v>83</v>
      </c>
      <c r="K2546" s="14" t="s">
        <v>84</v>
      </c>
      <c r="L2546" s="14" t="s">
        <v>85</v>
      </c>
      <c r="M2546" s="23">
        <v>0.5</v>
      </c>
      <c r="N2546" s="16">
        <v>1</v>
      </c>
      <c r="O2546" s="16">
        <v>1</v>
      </c>
      <c r="P2546" s="16">
        <v>0</v>
      </c>
      <c r="Q2546" s="16">
        <v>1</v>
      </c>
      <c r="R2546" s="16">
        <v>0</v>
      </c>
      <c r="S2546" s="14" t="s">
        <v>86</v>
      </c>
      <c r="T2546" s="16">
        <v>51</v>
      </c>
      <c r="U2546" s="16">
        <v>0</v>
      </c>
      <c r="V2546" s="18">
        <v>19560</v>
      </c>
      <c r="W2546" s="18">
        <v>169</v>
      </c>
      <c r="X2546" s="18">
        <v>113</v>
      </c>
      <c r="Y2546" s="18">
        <v>0</v>
      </c>
      <c r="Z2546" s="18">
        <v>0</v>
      </c>
      <c r="AA2546" s="18">
        <v>0</v>
      </c>
      <c r="AB2546" s="18">
        <v>0</v>
      </c>
      <c r="AC2546" s="23">
        <v>0</v>
      </c>
      <c r="AD2546" s="14" t="str">
        <f>IF(E2546=113,"Linn","Iowa ex-Linn")</f>
        <v>Iowa ex-Linn</v>
      </c>
      <c r="AE2546" s="23">
        <f>IFERROR(AB2546/W2546,"N/M")</f>
        <v>0.0</v>
      </c>
      <c r="AF2546" s="14" t="str">
        <f>B2546&amp;"|"&amp;TEXT(E2546,"000")&amp;"|"&amp;TEXT(M2546,"0.0000")</f>
        <v>2018|191|0.5000</v>
      </c>
      <c r="AG2546" s="22" t="str">
        <f>IF(AND(B2546&gt;=2015,B2546&lt;=2024,C2546=19,G2546=41,I2546=2,K2546="A",L2546="RBUP",M2546&gt;=0.5,M2546&lt;=0.85),"IN","OUT")</f>
        <v>IN</v>
      </c>
    </row>
    <row r="2547" spans="1:33">
      <c r="A2547" s="14" t="s">
        <v>188</v>
      </c>
      <c r="B2547" s="16">
        <v>2018</v>
      </c>
      <c r="C2547" s="16">
        <v>19</v>
      </c>
      <c r="D2547" s="14" t="s">
        <v>80</v>
      </c>
      <c r="E2547" s="16">
        <v>191</v>
      </c>
      <c r="F2547" s="14" t="s">
        <v>181</v>
      </c>
      <c r="G2547" s="16">
        <v>41</v>
      </c>
      <c r="H2547" s="14" t="s">
        <v>186</v>
      </c>
      <c r="I2547" s="16">
        <v>2</v>
      </c>
      <c r="J2547" s="14" t="s">
        <v>83</v>
      </c>
      <c r="K2547" s="14" t="s">
        <v>84</v>
      </c>
      <c r="L2547" s="14" t="s">
        <v>85</v>
      </c>
      <c r="M2547" s="23">
        <v>0.55</v>
      </c>
      <c r="N2547" s="16">
        <v>2</v>
      </c>
      <c r="O2547" s="16">
        <v>2</v>
      </c>
      <c r="P2547" s="16">
        <v>0</v>
      </c>
      <c r="Q2547" s="16">
        <v>2</v>
      </c>
      <c r="R2547" s="16">
        <v>0</v>
      </c>
      <c r="S2547" s="14" t="s">
        <v>86</v>
      </c>
      <c r="T2547" s="16">
        <v>57</v>
      </c>
      <c r="U2547" s="16">
        <v>0</v>
      </c>
      <c r="V2547" s="18">
        <v>20805</v>
      </c>
      <c r="W2547" s="18">
        <v>236</v>
      </c>
      <c r="X2547" s="18">
        <v>183</v>
      </c>
      <c r="Y2547" s="18">
        <v>20</v>
      </c>
      <c r="Z2547" s="18">
        <v>0</v>
      </c>
      <c r="AA2547" s="18">
        <v>0</v>
      </c>
      <c r="AB2547" s="18">
        <v>0</v>
      </c>
      <c r="AC2547" s="23">
        <v>0</v>
      </c>
      <c r="AD2547" s="14" t="str">
        <f>IF(E2547=113,"Linn","Iowa ex-Linn")</f>
        <v>Iowa ex-Linn</v>
      </c>
      <c r="AE2547" s="23">
        <f>IFERROR(AB2547/W2547,"N/M")</f>
        <v>0.0</v>
      </c>
      <c r="AF2547" s="14" t="str">
        <f>B2547&amp;"|"&amp;TEXT(E2547,"000")&amp;"|"&amp;TEXT(M2547,"0.0000")</f>
        <v>2018|191|0.5500</v>
      </c>
      <c r="AG2547" s="22" t="str">
        <f>IF(AND(B2547&gt;=2015,B2547&lt;=2024,C2547=19,G2547=41,I2547=2,K2547="A",L2547="RBUP",M2547&gt;=0.5,M2547&lt;=0.85),"IN","OUT")</f>
        <v>IN</v>
      </c>
    </row>
    <row r="2548" spans="1:33">
      <c r="A2548" s="14" t="s">
        <v>188</v>
      </c>
      <c r="B2548" s="16">
        <v>2018</v>
      </c>
      <c r="C2548" s="16">
        <v>19</v>
      </c>
      <c r="D2548" s="14" t="s">
        <v>80</v>
      </c>
      <c r="E2548" s="16">
        <v>191</v>
      </c>
      <c r="F2548" s="14" t="s">
        <v>181</v>
      </c>
      <c r="G2548" s="16">
        <v>41</v>
      </c>
      <c r="H2548" s="14" t="s">
        <v>186</v>
      </c>
      <c r="I2548" s="16">
        <v>2</v>
      </c>
      <c r="J2548" s="14" t="s">
        <v>83</v>
      </c>
      <c r="K2548" s="14" t="s">
        <v>84</v>
      </c>
      <c r="L2548" s="14" t="s">
        <v>85</v>
      </c>
      <c r="M2548" s="23">
        <v>0.6</v>
      </c>
      <c r="N2548" s="16">
        <v>2</v>
      </c>
      <c r="O2548" s="16">
        <v>2</v>
      </c>
      <c r="P2548" s="16">
        <v>0</v>
      </c>
      <c r="Q2548" s="16">
        <v>2</v>
      </c>
      <c r="R2548" s="16">
        <v>0</v>
      </c>
      <c r="S2548" s="14" t="s">
        <v>86</v>
      </c>
      <c r="T2548" s="16">
        <v>184</v>
      </c>
      <c r="U2548" s="16">
        <v>0</v>
      </c>
      <c r="V2548" s="18">
        <v>74553</v>
      </c>
      <c r="W2548" s="18">
        <v>1052</v>
      </c>
      <c r="X2548" s="18">
        <v>841</v>
      </c>
      <c r="Y2548" s="18">
        <v>0</v>
      </c>
      <c r="Z2548" s="18">
        <v>0</v>
      </c>
      <c r="AA2548" s="18">
        <v>0</v>
      </c>
      <c r="AB2548" s="18">
        <v>0</v>
      </c>
      <c r="AC2548" s="23">
        <v>0</v>
      </c>
      <c r="AD2548" s="14" t="str">
        <f>IF(E2548=113,"Linn","Iowa ex-Linn")</f>
        <v>Iowa ex-Linn</v>
      </c>
      <c r="AE2548" s="23">
        <f>IFERROR(AB2548/W2548,"N/M")</f>
        <v>0.0</v>
      </c>
      <c r="AF2548" s="14" t="str">
        <f>B2548&amp;"|"&amp;TEXT(E2548,"000")&amp;"|"&amp;TEXT(M2548,"0.0000")</f>
        <v>2018|191|0.6000</v>
      </c>
      <c r="AG2548" s="22" t="str">
        <f>IF(AND(B2548&gt;=2015,B2548&lt;=2024,C2548=19,G2548=41,I2548=2,K2548="A",L2548="RBUP",M2548&gt;=0.5,M2548&lt;=0.85),"IN","OUT")</f>
        <v>IN</v>
      </c>
    </row>
    <row r="2549" spans="1:33">
      <c r="A2549" s="14" t="s">
        <v>188</v>
      </c>
      <c r="B2549" s="16">
        <v>2018</v>
      </c>
      <c r="C2549" s="16">
        <v>19</v>
      </c>
      <c r="D2549" s="14" t="s">
        <v>80</v>
      </c>
      <c r="E2549" s="16">
        <v>191</v>
      </c>
      <c r="F2549" s="14" t="s">
        <v>181</v>
      </c>
      <c r="G2549" s="16">
        <v>41</v>
      </c>
      <c r="H2549" s="14" t="s">
        <v>186</v>
      </c>
      <c r="I2549" s="16">
        <v>2</v>
      </c>
      <c r="J2549" s="14" t="s">
        <v>83</v>
      </c>
      <c r="K2549" s="14" t="s">
        <v>84</v>
      </c>
      <c r="L2549" s="14" t="s">
        <v>85</v>
      </c>
      <c r="M2549" s="23">
        <v>0.65</v>
      </c>
      <c r="N2549" s="16">
        <v>8</v>
      </c>
      <c r="O2549" s="16">
        <v>4</v>
      </c>
      <c r="P2549" s="16">
        <v>0</v>
      </c>
      <c r="Q2549" s="16">
        <v>10</v>
      </c>
      <c r="R2549" s="16">
        <v>0</v>
      </c>
      <c r="S2549" s="14" t="s">
        <v>86</v>
      </c>
      <c r="T2549" s="16">
        <v>673</v>
      </c>
      <c r="U2549" s="16">
        <v>0</v>
      </c>
      <c r="V2549" s="18">
        <v>367922</v>
      </c>
      <c r="W2549" s="18">
        <v>9946</v>
      </c>
      <c r="X2549" s="18">
        <v>5867</v>
      </c>
      <c r="Y2549" s="18">
        <v>0</v>
      </c>
      <c r="Z2549" s="18">
        <v>0</v>
      </c>
      <c r="AA2549" s="18">
        <v>0</v>
      </c>
      <c r="AB2549" s="18">
        <v>0</v>
      </c>
      <c r="AC2549" s="23">
        <v>0</v>
      </c>
      <c r="AD2549" s="14" t="str">
        <f>IF(E2549=113,"Linn","Iowa ex-Linn")</f>
        <v>Iowa ex-Linn</v>
      </c>
      <c r="AE2549" s="23">
        <f>IFERROR(AB2549/W2549,"N/M")</f>
        <v>0.0</v>
      </c>
      <c r="AF2549" s="14" t="str">
        <f>B2549&amp;"|"&amp;TEXT(E2549,"000")&amp;"|"&amp;TEXT(M2549,"0.0000")</f>
        <v>2018|191|0.6500</v>
      </c>
      <c r="AG2549" s="22" t="str">
        <f>IF(AND(B2549&gt;=2015,B2549&lt;=2024,C2549=19,G2549=41,I2549=2,K2549="A",L2549="RBUP",M2549&gt;=0.5,M2549&lt;=0.85),"IN","OUT")</f>
        <v>IN</v>
      </c>
    </row>
    <row r="2550" spans="1:33">
      <c r="A2550" s="14" t="s">
        <v>188</v>
      </c>
      <c r="B2550" s="16">
        <v>2018</v>
      </c>
      <c r="C2550" s="16">
        <v>19</v>
      </c>
      <c r="D2550" s="14" t="s">
        <v>80</v>
      </c>
      <c r="E2550" s="16">
        <v>191</v>
      </c>
      <c r="F2550" s="14" t="s">
        <v>181</v>
      </c>
      <c r="G2550" s="16">
        <v>41</v>
      </c>
      <c r="H2550" s="14" t="s">
        <v>186</v>
      </c>
      <c r="I2550" s="16">
        <v>2</v>
      </c>
      <c r="J2550" s="14" t="s">
        <v>83</v>
      </c>
      <c r="K2550" s="14" t="s">
        <v>84</v>
      </c>
      <c r="L2550" s="14" t="s">
        <v>85</v>
      </c>
      <c r="M2550" s="23">
        <v>0.7</v>
      </c>
      <c r="N2550" s="16">
        <v>29</v>
      </c>
      <c r="O2550" s="16">
        <v>25</v>
      </c>
      <c r="P2550" s="16">
        <v>1</v>
      </c>
      <c r="Q2550" s="16">
        <v>33</v>
      </c>
      <c r="R2550" s="16">
        <v>2</v>
      </c>
      <c r="S2550" s="14" t="s">
        <v>86</v>
      </c>
      <c r="T2550" s="16">
        <v>4855</v>
      </c>
      <c r="U2550" s="16">
        <v>0</v>
      </c>
      <c r="V2550" s="18">
        <v>2795079</v>
      </c>
      <c r="W2550" s="18">
        <v>74696</v>
      </c>
      <c r="X2550" s="18">
        <v>52647</v>
      </c>
      <c r="Y2550" s="18">
        <v>810</v>
      </c>
      <c r="Z2550" s="18">
        <v>0</v>
      </c>
      <c r="AA2550" s="18">
        <v>0</v>
      </c>
      <c r="AB2550" s="18">
        <v>75046</v>
      </c>
      <c r="AC2550" s="23">
        <v>1</v>
      </c>
      <c r="AD2550" s="14" t="str">
        <f>IF(E2550=113,"Linn","Iowa ex-Linn")</f>
        <v>Iowa ex-Linn</v>
      </c>
      <c r="AE2550" s="23">
        <f>IFERROR(AB2550/W2550,"N/M")</f>
        <v>1.0046856592053122</v>
      </c>
      <c r="AF2550" s="14" t="str">
        <f>B2550&amp;"|"&amp;TEXT(E2550,"000")&amp;"|"&amp;TEXT(M2550,"0.0000")</f>
        <v>2018|191|0.7000</v>
      </c>
      <c r="AG2550" s="22" t="str">
        <f>IF(AND(B2550&gt;=2015,B2550&lt;=2024,C2550=19,G2550=41,I2550=2,K2550="A",L2550="RBUP",M2550&gt;=0.5,M2550&lt;=0.85),"IN","OUT")</f>
        <v>IN</v>
      </c>
    </row>
    <row r="2551" spans="1:33">
      <c r="A2551" s="14" t="s">
        <v>188</v>
      </c>
      <c r="B2551" s="16">
        <v>2018</v>
      </c>
      <c r="C2551" s="16">
        <v>19</v>
      </c>
      <c r="D2551" s="14" t="s">
        <v>80</v>
      </c>
      <c r="E2551" s="16">
        <v>191</v>
      </c>
      <c r="F2551" s="14" t="s">
        <v>181</v>
      </c>
      <c r="G2551" s="16">
        <v>41</v>
      </c>
      <c r="H2551" s="14" t="s">
        <v>186</v>
      </c>
      <c r="I2551" s="16">
        <v>2</v>
      </c>
      <c r="J2551" s="14" t="s">
        <v>83</v>
      </c>
      <c r="K2551" s="14" t="s">
        <v>84</v>
      </c>
      <c r="L2551" s="14" t="s">
        <v>85</v>
      </c>
      <c r="M2551" s="23">
        <v>0.75</v>
      </c>
      <c r="N2551" s="16">
        <v>153</v>
      </c>
      <c r="O2551" s="16">
        <v>136</v>
      </c>
      <c r="P2551" s="16">
        <v>14</v>
      </c>
      <c r="Q2551" s="16">
        <v>169</v>
      </c>
      <c r="R2551" s="16">
        <v>15</v>
      </c>
      <c r="S2551" s="14" t="s">
        <v>86</v>
      </c>
      <c r="T2551" s="16">
        <v>21541</v>
      </c>
      <c r="U2551" s="16">
        <v>0</v>
      </c>
      <c r="V2551" s="18">
        <v>12727465</v>
      </c>
      <c r="W2551" s="18">
        <v>450941</v>
      </c>
      <c r="X2551" s="18">
        <v>319303</v>
      </c>
      <c r="Y2551" s="18">
        <v>0</v>
      </c>
      <c r="Z2551" s="18">
        <v>0</v>
      </c>
      <c r="AA2551" s="18">
        <v>0</v>
      </c>
      <c r="AB2551" s="18">
        <v>67196</v>
      </c>
      <c r="AC2551" s="23">
        <v>0.15</v>
      </c>
      <c r="AD2551" s="14" t="str">
        <f>IF(E2551=113,"Linn","Iowa ex-Linn")</f>
        <v>Iowa ex-Linn</v>
      </c>
      <c r="AE2551" s="23">
        <f>IFERROR(AB2551/W2551,"N/M")</f>
        <v>0.1490128420347673</v>
      </c>
      <c r="AF2551" s="14" t="str">
        <f>B2551&amp;"|"&amp;TEXT(E2551,"000")&amp;"|"&amp;TEXT(M2551,"0.0000")</f>
        <v>2018|191|0.7500</v>
      </c>
      <c r="AG2551" s="22" t="str">
        <f>IF(AND(B2551&gt;=2015,B2551&lt;=2024,C2551=19,G2551=41,I2551=2,K2551="A",L2551="RBUP",M2551&gt;=0.5,M2551&lt;=0.85),"IN","OUT")</f>
        <v>IN</v>
      </c>
    </row>
    <row r="2552" spans="1:33">
      <c r="A2552" s="14" t="s">
        <v>188</v>
      </c>
      <c r="B2552" s="16">
        <v>2018</v>
      </c>
      <c r="C2552" s="16">
        <v>19</v>
      </c>
      <c r="D2552" s="14" t="s">
        <v>80</v>
      </c>
      <c r="E2552" s="16">
        <v>191</v>
      </c>
      <c r="F2552" s="14" t="s">
        <v>181</v>
      </c>
      <c r="G2552" s="16">
        <v>41</v>
      </c>
      <c r="H2552" s="14" t="s">
        <v>186</v>
      </c>
      <c r="I2552" s="16">
        <v>2</v>
      </c>
      <c r="J2552" s="14" t="s">
        <v>83</v>
      </c>
      <c r="K2552" s="14" t="s">
        <v>84</v>
      </c>
      <c r="L2552" s="14" t="s">
        <v>85</v>
      </c>
      <c r="M2552" s="23">
        <v>0.8</v>
      </c>
      <c r="N2552" s="16">
        <v>410</v>
      </c>
      <c r="O2552" s="16">
        <v>370</v>
      </c>
      <c r="P2552" s="16">
        <v>46</v>
      </c>
      <c r="Q2552" s="16">
        <v>428</v>
      </c>
      <c r="R2552" s="16">
        <v>53</v>
      </c>
      <c r="S2552" s="14" t="s">
        <v>86</v>
      </c>
      <c r="T2552" s="16">
        <v>72910</v>
      </c>
      <c r="U2552" s="16">
        <v>0</v>
      </c>
      <c r="V2552" s="18">
        <v>45239727</v>
      </c>
      <c r="W2552" s="18">
        <v>2072750</v>
      </c>
      <c r="X2552" s="18">
        <v>1328942</v>
      </c>
      <c r="Y2552" s="18">
        <v>2104</v>
      </c>
      <c r="Z2552" s="18">
        <v>0</v>
      </c>
      <c r="AA2552" s="18">
        <v>0</v>
      </c>
      <c r="AB2552" s="18">
        <v>422690</v>
      </c>
      <c r="AC2552" s="23">
        <v>0.2</v>
      </c>
      <c r="AD2552" s="14" t="str">
        <f>IF(E2552=113,"Linn","Iowa ex-Linn")</f>
        <v>Iowa ex-Linn</v>
      </c>
      <c r="AE2552" s="23">
        <f>IFERROR(AB2552/W2552,"N/M")</f>
        <v>0.20392714992160174</v>
      </c>
      <c r="AF2552" s="14" t="str">
        <f>B2552&amp;"|"&amp;TEXT(E2552,"000")&amp;"|"&amp;TEXT(M2552,"0.0000")</f>
        <v>2018|191|0.8000</v>
      </c>
      <c r="AG2552" s="22" t="str">
        <f>IF(AND(B2552&gt;=2015,B2552&lt;=2024,C2552=19,G2552=41,I2552=2,K2552="A",L2552="RBUP",M2552&gt;=0.5,M2552&lt;=0.85),"IN","OUT")</f>
        <v>IN</v>
      </c>
    </row>
    <row r="2553" spans="1:33">
      <c r="A2553" s="14" t="s">
        <v>188</v>
      </c>
      <c r="B2553" s="16">
        <v>2018</v>
      </c>
      <c r="C2553" s="16">
        <v>19</v>
      </c>
      <c r="D2553" s="14" t="s">
        <v>80</v>
      </c>
      <c r="E2553" s="16">
        <v>191</v>
      </c>
      <c r="F2553" s="14" t="s">
        <v>181</v>
      </c>
      <c r="G2553" s="16">
        <v>41</v>
      </c>
      <c r="H2553" s="14" t="s">
        <v>186</v>
      </c>
      <c r="I2553" s="16">
        <v>2</v>
      </c>
      <c r="J2553" s="14" t="s">
        <v>83</v>
      </c>
      <c r="K2553" s="14" t="s">
        <v>84</v>
      </c>
      <c r="L2553" s="14" t="s">
        <v>85</v>
      </c>
      <c r="M2553" s="23">
        <v>0.85</v>
      </c>
      <c r="N2553" s="16">
        <v>232</v>
      </c>
      <c r="O2553" s="16">
        <v>204</v>
      </c>
      <c r="P2553" s="16">
        <v>53</v>
      </c>
      <c r="Q2553" s="16">
        <v>253</v>
      </c>
      <c r="R2553" s="16">
        <v>59</v>
      </c>
      <c r="S2553" s="14" t="s">
        <v>86</v>
      </c>
      <c r="T2553" s="16">
        <v>43213</v>
      </c>
      <c r="U2553" s="16">
        <v>0</v>
      </c>
      <c r="V2553" s="18">
        <v>28454588</v>
      </c>
      <c r="W2553" s="18">
        <v>1672418</v>
      </c>
      <c r="X2553" s="18">
        <v>837077</v>
      </c>
      <c r="Y2553" s="18">
        <v>654</v>
      </c>
      <c r="Z2553" s="18">
        <v>0</v>
      </c>
      <c r="AA2553" s="18">
        <v>0</v>
      </c>
      <c r="AB2553" s="18">
        <v>519546</v>
      </c>
      <c r="AC2553" s="23">
        <v>0.31</v>
      </c>
      <c r="AD2553" s="14" t="str">
        <f>IF(E2553=113,"Linn","Iowa ex-Linn")</f>
        <v>Iowa ex-Linn</v>
      </c>
      <c r="AE2553" s="23">
        <f>IFERROR(AB2553/W2553,"N/M")</f>
        <v>0.31065558969109397</v>
      </c>
      <c r="AF2553" s="14" t="str">
        <f>B2553&amp;"|"&amp;TEXT(E2553,"000")&amp;"|"&amp;TEXT(M2553,"0.0000")</f>
        <v>2018|191|0.8500</v>
      </c>
      <c r="AG2553" s="22" t="str">
        <f>IF(AND(B2553&gt;=2015,B2553&lt;=2024,C2553=19,G2553=41,I2553=2,K2553="A",L2553="RBUP",M2553&gt;=0.5,M2553&lt;=0.85),"IN","OUT")</f>
        <v>IN</v>
      </c>
    </row>
    <row r="2554" spans="1:33">
      <c r="A2554" s="14" t="s">
        <v>188</v>
      </c>
      <c r="B2554" s="16">
        <v>2018</v>
      </c>
      <c r="C2554" s="16">
        <v>19</v>
      </c>
      <c r="D2554" s="14" t="s">
        <v>80</v>
      </c>
      <c r="E2554" s="16">
        <v>193</v>
      </c>
      <c r="F2554" s="14" t="s">
        <v>182</v>
      </c>
      <c r="G2554" s="16">
        <v>41</v>
      </c>
      <c r="H2554" s="14" t="s">
        <v>186</v>
      </c>
      <c r="I2554" s="16">
        <v>2</v>
      </c>
      <c r="J2554" s="14" t="s">
        <v>83</v>
      </c>
      <c r="K2554" s="14" t="s">
        <v>84</v>
      </c>
      <c r="L2554" s="14" t="s">
        <v>85</v>
      </c>
      <c r="M2554" s="23">
        <v>0.5</v>
      </c>
      <c r="N2554" s="16">
        <v>1</v>
      </c>
      <c r="O2554" s="16">
        <v>1</v>
      </c>
      <c r="P2554" s="16">
        <v>0</v>
      </c>
      <c r="Q2554" s="16">
        <v>1</v>
      </c>
      <c r="R2554" s="16">
        <v>0</v>
      </c>
      <c r="S2554" s="14" t="s">
        <v>86</v>
      </c>
      <c r="T2554" s="16">
        <v>390</v>
      </c>
      <c r="U2554" s="16">
        <v>0</v>
      </c>
      <c r="V2554" s="18">
        <v>163975</v>
      </c>
      <c r="W2554" s="18">
        <v>1626</v>
      </c>
      <c r="X2554" s="18">
        <v>1301</v>
      </c>
      <c r="Y2554" s="18">
        <v>0</v>
      </c>
      <c r="Z2554" s="18">
        <v>0</v>
      </c>
      <c r="AA2554" s="18">
        <v>0</v>
      </c>
      <c r="AB2554" s="18">
        <v>0</v>
      </c>
      <c r="AC2554" s="23">
        <v>0</v>
      </c>
      <c r="AD2554" s="14" t="str">
        <f>IF(E2554=113,"Linn","Iowa ex-Linn")</f>
        <v>Iowa ex-Linn</v>
      </c>
      <c r="AE2554" s="23">
        <f>IFERROR(AB2554/W2554,"N/M")</f>
        <v>0.0</v>
      </c>
      <c r="AF2554" s="14" t="str">
        <f>B2554&amp;"|"&amp;TEXT(E2554,"000")&amp;"|"&amp;TEXT(M2554,"0.0000")</f>
        <v>2018|193|0.5000</v>
      </c>
      <c r="AG2554" s="22" t="str">
        <f>IF(AND(B2554&gt;=2015,B2554&lt;=2024,C2554=19,G2554=41,I2554=2,K2554="A",L2554="RBUP",M2554&gt;=0.5,M2554&lt;=0.85),"IN","OUT")</f>
        <v>IN</v>
      </c>
    </row>
    <row r="2555" spans="1:33">
      <c r="A2555" s="14" t="s">
        <v>188</v>
      </c>
      <c r="B2555" s="16">
        <v>2018</v>
      </c>
      <c r="C2555" s="16">
        <v>19</v>
      </c>
      <c r="D2555" s="14" t="s">
        <v>80</v>
      </c>
      <c r="E2555" s="16">
        <v>193</v>
      </c>
      <c r="F2555" s="14" t="s">
        <v>182</v>
      </c>
      <c r="G2555" s="16">
        <v>41</v>
      </c>
      <c r="H2555" s="14" t="s">
        <v>186</v>
      </c>
      <c r="I2555" s="16">
        <v>2</v>
      </c>
      <c r="J2555" s="14" t="s">
        <v>83</v>
      </c>
      <c r="K2555" s="14" t="s">
        <v>84</v>
      </c>
      <c r="L2555" s="14" t="s">
        <v>85</v>
      </c>
      <c r="M2555" s="23">
        <v>0.6</v>
      </c>
      <c r="N2555" s="16">
        <v>1</v>
      </c>
      <c r="O2555" s="16">
        <v>1</v>
      </c>
      <c r="P2555" s="16">
        <v>0</v>
      </c>
      <c r="Q2555" s="16">
        <v>1</v>
      </c>
      <c r="R2555" s="16">
        <v>0</v>
      </c>
      <c r="S2555" s="14" t="s">
        <v>86</v>
      </c>
      <c r="T2555" s="16">
        <v>169</v>
      </c>
      <c r="U2555" s="16">
        <v>0</v>
      </c>
      <c r="V2555" s="18">
        <v>78585</v>
      </c>
      <c r="W2555" s="18">
        <v>1507</v>
      </c>
      <c r="X2555" s="18">
        <v>1205</v>
      </c>
      <c r="Y2555" s="18">
        <v>0</v>
      </c>
      <c r="Z2555" s="18">
        <v>0</v>
      </c>
      <c r="AA2555" s="18">
        <v>0</v>
      </c>
      <c r="AB2555" s="18">
        <v>0</v>
      </c>
      <c r="AC2555" s="23">
        <v>0</v>
      </c>
      <c r="AD2555" s="14" t="str">
        <f>IF(E2555=113,"Linn","Iowa ex-Linn")</f>
        <v>Iowa ex-Linn</v>
      </c>
      <c r="AE2555" s="23">
        <f>IFERROR(AB2555/W2555,"N/M")</f>
        <v>0.0</v>
      </c>
      <c r="AF2555" s="14" t="str">
        <f>B2555&amp;"|"&amp;TEXT(E2555,"000")&amp;"|"&amp;TEXT(M2555,"0.0000")</f>
        <v>2018|193|0.6000</v>
      </c>
      <c r="AG2555" s="22" t="str">
        <f>IF(AND(B2555&gt;=2015,B2555&lt;=2024,C2555=19,G2555=41,I2555=2,K2555="A",L2555="RBUP",M2555&gt;=0.5,M2555&lt;=0.85),"IN","OUT")</f>
        <v>IN</v>
      </c>
    </row>
    <row r="2556" spans="1:33">
      <c r="A2556" s="14" t="s">
        <v>188</v>
      </c>
      <c r="B2556" s="16">
        <v>2018</v>
      </c>
      <c r="C2556" s="16">
        <v>19</v>
      </c>
      <c r="D2556" s="14" t="s">
        <v>80</v>
      </c>
      <c r="E2556" s="16">
        <v>193</v>
      </c>
      <c r="F2556" s="14" t="s">
        <v>182</v>
      </c>
      <c r="G2556" s="16">
        <v>41</v>
      </c>
      <c r="H2556" s="14" t="s">
        <v>186</v>
      </c>
      <c r="I2556" s="16">
        <v>2</v>
      </c>
      <c r="J2556" s="14" t="s">
        <v>83</v>
      </c>
      <c r="K2556" s="14" t="s">
        <v>84</v>
      </c>
      <c r="L2556" s="14" t="s">
        <v>85</v>
      </c>
      <c r="M2556" s="23">
        <v>0.65</v>
      </c>
      <c r="N2556" s="16">
        <v>2</v>
      </c>
      <c r="O2556" s="16">
        <v>1</v>
      </c>
      <c r="P2556" s="16">
        <v>0</v>
      </c>
      <c r="Q2556" s="16">
        <v>1</v>
      </c>
      <c r="R2556" s="16">
        <v>0</v>
      </c>
      <c r="S2556" s="14" t="s">
        <v>86</v>
      </c>
      <c r="T2556" s="16">
        <v>435</v>
      </c>
      <c r="U2556" s="16">
        <v>0</v>
      </c>
      <c r="V2556" s="18">
        <v>221104</v>
      </c>
      <c r="W2556" s="18">
        <v>4767</v>
      </c>
      <c r="X2556" s="18">
        <v>3813</v>
      </c>
      <c r="Y2556" s="18">
        <v>0</v>
      </c>
      <c r="Z2556" s="18">
        <v>0</v>
      </c>
      <c r="AA2556" s="18">
        <v>0</v>
      </c>
      <c r="AB2556" s="18">
        <v>0</v>
      </c>
      <c r="AC2556" s="23">
        <v>0</v>
      </c>
      <c r="AD2556" s="14" t="str">
        <f>IF(E2556=113,"Linn","Iowa ex-Linn")</f>
        <v>Iowa ex-Linn</v>
      </c>
      <c r="AE2556" s="23">
        <f>IFERROR(AB2556/W2556,"N/M")</f>
        <v>0.0</v>
      </c>
      <c r="AF2556" s="14" t="str">
        <f>B2556&amp;"|"&amp;TEXT(E2556,"000")&amp;"|"&amp;TEXT(M2556,"0.0000")</f>
        <v>2018|193|0.6500</v>
      </c>
      <c r="AG2556" s="22" t="str">
        <f>IF(AND(B2556&gt;=2015,B2556&lt;=2024,C2556=19,G2556=41,I2556=2,K2556="A",L2556="RBUP",M2556&gt;=0.5,M2556&lt;=0.85),"IN","OUT")</f>
        <v>IN</v>
      </c>
    </row>
    <row r="2557" spans="1:33">
      <c r="A2557" s="14" t="s">
        <v>188</v>
      </c>
      <c r="B2557" s="16">
        <v>2018</v>
      </c>
      <c r="C2557" s="16">
        <v>19</v>
      </c>
      <c r="D2557" s="14" t="s">
        <v>80</v>
      </c>
      <c r="E2557" s="16">
        <v>193</v>
      </c>
      <c r="F2557" s="14" t="s">
        <v>182</v>
      </c>
      <c r="G2557" s="16">
        <v>41</v>
      </c>
      <c r="H2557" s="14" t="s">
        <v>186</v>
      </c>
      <c r="I2557" s="16">
        <v>2</v>
      </c>
      <c r="J2557" s="14" t="s">
        <v>83</v>
      </c>
      <c r="K2557" s="14" t="s">
        <v>84</v>
      </c>
      <c r="L2557" s="14" t="s">
        <v>85</v>
      </c>
      <c r="M2557" s="23">
        <v>0.7</v>
      </c>
      <c r="N2557" s="16">
        <v>29</v>
      </c>
      <c r="O2557" s="16">
        <v>25</v>
      </c>
      <c r="P2557" s="16">
        <v>0</v>
      </c>
      <c r="Q2557" s="16">
        <v>34</v>
      </c>
      <c r="R2557" s="16">
        <v>0</v>
      </c>
      <c r="S2557" s="14" t="s">
        <v>86</v>
      </c>
      <c r="T2557" s="16">
        <v>5843</v>
      </c>
      <c r="U2557" s="16">
        <v>0</v>
      </c>
      <c r="V2557" s="18">
        <v>3283888</v>
      </c>
      <c r="W2557" s="18">
        <v>108126</v>
      </c>
      <c r="X2557" s="18">
        <v>75513</v>
      </c>
      <c r="Y2557" s="18">
        <v>0</v>
      </c>
      <c r="Z2557" s="18">
        <v>0</v>
      </c>
      <c r="AA2557" s="18">
        <v>0</v>
      </c>
      <c r="AB2557" s="18">
        <v>0</v>
      </c>
      <c r="AC2557" s="23">
        <v>0</v>
      </c>
      <c r="AD2557" s="14" t="str">
        <f>IF(E2557=113,"Linn","Iowa ex-Linn")</f>
        <v>Iowa ex-Linn</v>
      </c>
      <c r="AE2557" s="23">
        <f>IFERROR(AB2557/W2557,"N/M")</f>
        <v>0.0</v>
      </c>
      <c r="AF2557" s="14" t="str">
        <f>B2557&amp;"|"&amp;TEXT(E2557,"000")&amp;"|"&amp;TEXT(M2557,"0.0000")</f>
        <v>2018|193|0.7000</v>
      </c>
      <c r="AG2557" s="22" t="str">
        <f>IF(AND(B2557&gt;=2015,B2557&lt;=2024,C2557=19,G2557=41,I2557=2,K2557="A",L2557="RBUP",M2557&gt;=0.5,M2557&lt;=0.85),"IN","OUT")</f>
        <v>IN</v>
      </c>
    </row>
    <row r="2558" spans="1:33">
      <c r="A2558" s="14" t="s">
        <v>188</v>
      </c>
      <c r="B2558" s="16">
        <v>2018</v>
      </c>
      <c r="C2558" s="16">
        <v>19</v>
      </c>
      <c r="D2558" s="14" t="s">
        <v>80</v>
      </c>
      <c r="E2558" s="16">
        <v>193</v>
      </c>
      <c r="F2558" s="14" t="s">
        <v>182</v>
      </c>
      <c r="G2558" s="16">
        <v>41</v>
      </c>
      <c r="H2558" s="14" t="s">
        <v>186</v>
      </c>
      <c r="I2558" s="16">
        <v>2</v>
      </c>
      <c r="J2558" s="14" t="s">
        <v>83</v>
      </c>
      <c r="K2558" s="14" t="s">
        <v>84</v>
      </c>
      <c r="L2558" s="14" t="s">
        <v>85</v>
      </c>
      <c r="M2558" s="23">
        <v>0.75</v>
      </c>
      <c r="N2558" s="16">
        <v>155</v>
      </c>
      <c r="O2558" s="16">
        <v>107</v>
      </c>
      <c r="P2558" s="16">
        <v>7</v>
      </c>
      <c r="Q2558" s="16">
        <v>205</v>
      </c>
      <c r="R2558" s="16">
        <v>10</v>
      </c>
      <c r="S2558" s="14" t="s">
        <v>86</v>
      </c>
      <c r="T2558" s="16">
        <v>20129</v>
      </c>
      <c r="U2558" s="16">
        <v>0</v>
      </c>
      <c r="V2558" s="18">
        <v>11487908</v>
      </c>
      <c r="W2558" s="18">
        <v>596443</v>
      </c>
      <c r="X2558" s="18">
        <v>367431</v>
      </c>
      <c r="Y2558" s="18">
        <v>0</v>
      </c>
      <c r="Z2558" s="18">
        <v>0</v>
      </c>
      <c r="AA2558" s="18">
        <v>0</v>
      </c>
      <c r="AB2558" s="18">
        <v>79308</v>
      </c>
      <c r="AC2558" s="23">
        <v>0.13</v>
      </c>
      <c r="AD2558" s="14" t="str">
        <f>IF(E2558=113,"Linn","Iowa ex-Linn")</f>
        <v>Iowa ex-Linn</v>
      </c>
      <c r="AE2558" s="23">
        <f>IFERROR(AB2558/W2558,"N/M")</f>
        <v>0.1329682802883092</v>
      </c>
      <c r="AF2558" s="14" t="str">
        <f>B2558&amp;"|"&amp;TEXT(E2558,"000")&amp;"|"&amp;TEXT(M2558,"0.0000")</f>
        <v>2018|193|0.7500</v>
      </c>
      <c r="AG2558" s="22" t="str">
        <f>IF(AND(B2558&gt;=2015,B2558&lt;=2024,C2558=19,G2558=41,I2558=2,K2558="A",L2558="RBUP",M2558&gt;=0.5,M2558&lt;=0.85),"IN","OUT")</f>
        <v>IN</v>
      </c>
    </row>
    <row r="2559" spans="1:33">
      <c r="A2559" s="14" t="s">
        <v>188</v>
      </c>
      <c r="B2559" s="16">
        <v>2018</v>
      </c>
      <c r="C2559" s="16">
        <v>19</v>
      </c>
      <c r="D2559" s="14" t="s">
        <v>80</v>
      </c>
      <c r="E2559" s="16">
        <v>193</v>
      </c>
      <c r="F2559" s="14" t="s">
        <v>182</v>
      </c>
      <c r="G2559" s="16">
        <v>41</v>
      </c>
      <c r="H2559" s="14" t="s">
        <v>186</v>
      </c>
      <c r="I2559" s="16">
        <v>2</v>
      </c>
      <c r="J2559" s="14" t="s">
        <v>83</v>
      </c>
      <c r="K2559" s="14" t="s">
        <v>84</v>
      </c>
      <c r="L2559" s="14" t="s">
        <v>85</v>
      </c>
      <c r="M2559" s="23">
        <v>0.8</v>
      </c>
      <c r="N2559" s="16">
        <v>430</v>
      </c>
      <c r="O2559" s="16">
        <v>339</v>
      </c>
      <c r="P2559" s="16">
        <v>15</v>
      </c>
      <c r="Q2559" s="16">
        <v>644</v>
      </c>
      <c r="R2559" s="16">
        <v>19</v>
      </c>
      <c r="S2559" s="14" t="s">
        <v>86</v>
      </c>
      <c r="T2559" s="16">
        <v>94083</v>
      </c>
      <c r="U2559" s="16">
        <v>0</v>
      </c>
      <c r="V2559" s="18">
        <v>57407559</v>
      </c>
      <c r="W2559" s="18">
        <v>3597306</v>
      </c>
      <c r="X2559" s="18">
        <v>2062595</v>
      </c>
      <c r="Y2559" s="18">
        <v>719</v>
      </c>
      <c r="Z2559" s="18">
        <v>0</v>
      </c>
      <c r="AA2559" s="18">
        <v>0</v>
      </c>
      <c r="AB2559" s="18">
        <v>308270</v>
      </c>
      <c r="AC2559" s="23">
        <v>0.09</v>
      </c>
      <c r="AD2559" s="14" t="str">
        <f>IF(E2559=113,"Linn","Iowa ex-Linn")</f>
        <v>Iowa ex-Linn</v>
      </c>
      <c r="AE2559" s="23">
        <f>IFERROR(AB2559/W2559,"N/M")</f>
        <v>0.08569468374389057</v>
      </c>
      <c r="AF2559" s="14" t="str">
        <f>B2559&amp;"|"&amp;TEXT(E2559,"000")&amp;"|"&amp;TEXT(M2559,"0.0000")</f>
        <v>2018|193|0.8000</v>
      </c>
      <c r="AG2559" s="22" t="str">
        <f>IF(AND(B2559&gt;=2015,B2559&lt;=2024,C2559=19,G2559=41,I2559=2,K2559="A",L2559="RBUP",M2559&gt;=0.5,M2559&lt;=0.85),"IN","OUT")</f>
        <v>IN</v>
      </c>
    </row>
    <row r="2560" spans="1:33">
      <c r="A2560" s="14" t="s">
        <v>188</v>
      </c>
      <c r="B2560" s="16">
        <v>2018</v>
      </c>
      <c r="C2560" s="16">
        <v>19</v>
      </c>
      <c r="D2560" s="14" t="s">
        <v>80</v>
      </c>
      <c r="E2560" s="16">
        <v>193</v>
      </c>
      <c r="F2560" s="14" t="s">
        <v>182</v>
      </c>
      <c r="G2560" s="16">
        <v>41</v>
      </c>
      <c r="H2560" s="14" t="s">
        <v>186</v>
      </c>
      <c r="I2560" s="16">
        <v>2</v>
      </c>
      <c r="J2560" s="14" t="s">
        <v>83</v>
      </c>
      <c r="K2560" s="14" t="s">
        <v>84</v>
      </c>
      <c r="L2560" s="14" t="s">
        <v>85</v>
      </c>
      <c r="M2560" s="23">
        <v>0.85</v>
      </c>
      <c r="N2560" s="16">
        <v>297</v>
      </c>
      <c r="O2560" s="16">
        <v>217</v>
      </c>
      <c r="P2560" s="16">
        <v>25</v>
      </c>
      <c r="Q2560" s="16">
        <v>470</v>
      </c>
      <c r="R2560" s="16">
        <v>37</v>
      </c>
      <c r="S2560" s="14" t="s">
        <v>86</v>
      </c>
      <c r="T2560" s="16">
        <v>60901</v>
      </c>
      <c r="U2560" s="16">
        <v>0</v>
      </c>
      <c r="V2560" s="18">
        <v>40112614</v>
      </c>
      <c r="W2560" s="18">
        <v>3155361</v>
      </c>
      <c r="X2560" s="18">
        <v>1376527</v>
      </c>
      <c r="Y2560" s="18">
        <v>8181</v>
      </c>
      <c r="Z2560" s="18">
        <v>0</v>
      </c>
      <c r="AA2560" s="18">
        <v>0</v>
      </c>
      <c r="AB2560" s="18">
        <v>264387</v>
      </c>
      <c r="AC2560" s="23">
        <v>0.08</v>
      </c>
      <c r="AD2560" s="14" t="str">
        <f>IF(E2560=113,"Linn","Iowa ex-Linn")</f>
        <v>Iowa ex-Linn</v>
      </c>
      <c r="AE2560" s="23">
        <f>IFERROR(AB2560/W2560,"N/M")</f>
        <v>0.08378977872896318</v>
      </c>
      <c r="AF2560" s="14" t="str">
        <f>B2560&amp;"|"&amp;TEXT(E2560,"000")&amp;"|"&amp;TEXT(M2560,"0.0000")</f>
        <v>2018|193|0.8500</v>
      </c>
      <c r="AG2560" s="22" t="str">
        <f>IF(AND(B2560&gt;=2015,B2560&lt;=2024,C2560=19,G2560=41,I2560=2,K2560="A",L2560="RBUP",M2560&gt;=0.5,M2560&lt;=0.85),"IN","OUT")</f>
        <v>IN</v>
      </c>
    </row>
    <row r="2561" spans="1:33">
      <c r="A2561" s="14" t="s">
        <v>188</v>
      </c>
      <c r="B2561" s="16">
        <v>2018</v>
      </c>
      <c r="C2561" s="16">
        <v>19</v>
      </c>
      <c r="D2561" s="14" t="s">
        <v>80</v>
      </c>
      <c r="E2561" s="16">
        <v>195</v>
      </c>
      <c r="F2561" s="14" t="s">
        <v>183</v>
      </c>
      <c r="G2561" s="16">
        <v>41</v>
      </c>
      <c r="H2561" s="14" t="s">
        <v>186</v>
      </c>
      <c r="I2561" s="16">
        <v>2</v>
      </c>
      <c r="J2561" s="14" t="s">
        <v>83</v>
      </c>
      <c r="K2561" s="14" t="s">
        <v>84</v>
      </c>
      <c r="L2561" s="14" t="s">
        <v>85</v>
      </c>
      <c r="M2561" s="23">
        <v>0.6</v>
      </c>
      <c r="N2561" s="16">
        <v>1</v>
      </c>
      <c r="O2561" s="16">
        <v>1</v>
      </c>
      <c r="P2561" s="16">
        <v>0</v>
      </c>
      <c r="Q2561" s="16">
        <v>1</v>
      </c>
      <c r="R2561" s="16">
        <v>0</v>
      </c>
      <c r="S2561" s="14" t="s">
        <v>86</v>
      </c>
      <c r="T2561" s="16">
        <v>43</v>
      </c>
      <c r="U2561" s="16">
        <v>0</v>
      </c>
      <c r="V2561" s="18">
        <v>17573</v>
      </c>
      <c r="W2561" s="18">
        <v>227</v>
      </c>
      <c r="X2561" s="18">
        <v>145</v>
      </c>
      <c r="Y2561" s="18">
        <v>0</v>
      </c>
      <c r="Z2561" s="18">
        <v>0</v>
      </c>
      <c r="AA2561" s="18">
        <v>0</v>
      </c>
      <c r="AB2561" s="18">
        <v>0</v>
      </c>
      <c r="AC2561" s="23">
        <v>0</v>
      </c>
      <c r="AD2561" s="14" t="str">
        <f>IF(E2561=113,"Linn","Iowa ex-Linn")</f>
        <v>Iowa ex-Linn</v>
      </c>
      <c r="AE2561" s="23">
        <f>IFERROR(AB2561/W2561,"N/M")</f>
        <v>0.0</v>
      </c>
      <c r="AF2561" s="14" t="str">
        <f>B2561&amp;"|"&amp;TEXT(E2561,"000")&amp;"|"&amp;TEXT(M2561,"0.0000")</f>
        <v>2018|195|0.6000</v>
      </c>
      <c r="AG2561" s="22" t="str">
        <f>IF(AND(B2561&gt;=2015,B2561&lt;=2024,C2561=19,G2561=41,I2561=2,K2561="A",L2561="RBUP",M2561&gt;=0.5,M2561&lt;=0.85),"IN","OUT")</f>
        <v>IN</v>
      </c>
    </row>
    <row r="2562" spans="1:33">
      <c r="A2562" s="14" t="s">
        <v>188</v>
      </c>
      <c r="B2562" s="16">
        <v>2018</v>
      </c>
      <c r="C2562" s="16">
        <v>19</v>
      </c>
      <c r="D2562" s="14" t="s">
        <v>80</v>
      </c>
      <c r="E2562" s="16">
        <v>195</v>
      </c>
      <c r="F2562" s="14" t="s">
        <v>183</v>
      </c>
      <c r="G2562" s="16">
        <v>41</v>
      </c>
      <c r="H2562" s="14" t="s">
        <v>186</v>
      </c>
      <c r="I2562" s="16">
        <v>2</v>
      </c>
      <c r="J2562" s="14" t="s">
        <v>83</v>
      </c>
      <c r="K2562" s="14" t="s">
        <v>84</v>
      </c>
      <c r="L2562" s="14" t="s">
        <v>85</v>
      </c>
      <c r="M2562" s="23">
        <v>0.65</v>
      </c>
      <c r="N2562" s="16">
        <v>6</v>
      </c>
      <c r="O2562" s="16">
        <v>5</v>
      </c>
      <c r="P2562" s="16">
        <v>0</v>
      </c>
      <c r="Q2562" s="16">
        <v>9</v>
      </c>
      <c r="R2562" s="16">
        <v>0</v>
      </c>
      <c r="S2562" s="14" t="s">
        <v>86</v>
      </c>
      <c r="T2562" s="16">
        <v>625</v>
      </c>
      <c r="U2562" s="16">
        <v>0</v>
      </c>
      <c r="V2562" s="18">
        <v>302050</v>
      </c>
      <c r="W2562" s="18">
        <v>5749</v>
      </c>
      <c r="X2562" s="18">
        <v>3392</v>
      </c>
      <c r="Y2562" s="18">
        <v>0</v>
      </c>
      <c r="Z2562" s="18">
        <v>0</v>
      </c>
      <c r="AA2562" s="18">
        <v>0</v>
      </c>
      <c r="AB2562" s="18">
        <v>0</v>
      </c>
      <c r="AC2562" s="23">
        <v>0</v>
      </c>
      <c r="AD2562" s="14" t="str">
        <f>IF(E2562=113,"Linn","Iowa ex-Linn")</f>
        <v>Iowa ex-Linn</v>
      </c>
      <c r="AE2562" s="23">
        <f>IFERROR(AB2562/W2562,"N/M")</f>
        <v>0.0</v>
      </c>
      <c r="AF2562" s="14" t="str">
        <f>B2562&amp;"|"&amp;TEXT(E2562,"000")&amp;"|"&amp;TEXT(M2562,"0.0000")</f>
        <v>2018|195|0.6500</v>
      </c>
      <c r="AG2562" s="22" t="str">
        <f>IF(AND(B2562&gt;=2015,B2562&lt;=2024,C2562=19,G2562=41,I2562=2,K2562="A",L2562="RBUP",M2562&gt;=0.5,M2562&lt;=0.85),"IN","OUT")</f>
        <v>IN</v>
      </c>
    </row>
    <row r="2563" spans="1:33">
      <c r="A2563" s="14" t="s">
        <v>188</v>
      </c>
      <c r="B2563" s="16">
        <v>2018</v>
      </c>
      <c r="C2563" s="16">
        <v>19</v>
      </c>
      <c r="D2563" s="14" t="s">
        <v>80</v>
      </c>
      <c r="E2563" s="16">
        <v>195</v>
      </c>
      <c r="F2563" s="14" t="s">
        <v>183</v>
      </c>
      <c r="G2563" s="16">
        <v>41</v>
      </c>
      <c r="H2563" s="14" t="s">
        <v>186</v>
      </c>
      <c r="I2563" s="16">
        <v>2</v>
      </c>
      <c r="J2563" s="14" t="s">
        <v>83</v>
      </c>
      <c r="K2563" s="14" t="s">
        <v>84</v>
      </c>
      <c r="L2563" s="14" t="s">
        <v>85</v>
      </c>
      <c r="M2563" s="23">
        <v>0.7</v>
      </c>
      <c r="N2563" s="16">
        <v>16</v>
      </c>
      <c r="O2563" s="16">
        <v>15</v>
      </c>
      <c r="P2563" s="16">
        <v>4</v>
      </c>
      <c r="Q2563" s="16">
        <v>23</v>
      </c>
      <c r="R2563" s="16">
        <v>4</v>
      </c>
      <c r="S2563" s="14" t="s">
        <v>86</v>
      </c>
      <c r="T2563" s="16">
        <v>1883</v>
      </c>
      <c r="U2563" s="16">
        <v>0</v>
      </c>
      <c r="V2563" s="18">
        <v>954504</v>
      </c>
      <c r="W2563" s="18">
        <v>22427</v>
      </c>
      <c r="X2563" s="18">
        <v>14447</v>
      </c>
      <c r="Y2563" s="18">
        <v>0</v>
      </c>
      <c r="Z2563" s="18">
        <v>0</v>
      </c>
      <c r="AA2563" s="18">
        <v>0</v>
      </c>
      <c r="AB2563" s="18">
        <v>13932</v>
      </c>
      <c r="AC2563" s="23">
        <v>0.62</v>
      </c>
      <c r="AD2563" s="14" t="str">
        <f>IF(E2563=113,"Linn","Iowa ex-Linn")</f>
        <v>Iowa ex-Linn</v>
      </c>
      <c r="AE2563" s="23">
        <f>IFERROR(AB2563/W2563,"N/M")</f>
        <v>0.6212154991751014</v>
      </c>
      <c r="AF2563" s="14" t="str">
        <f>B2563&amp;"|"&amp;TEXT(E2563,"000")&amp;"|"&amp;TEXT(M2563,"0.0000")</f>
        <v>2018|195|0.7000</v>
      </c>
      <c r="AG2563" s="22" t="str">
        <f>IF(AND(B2563&gt;=2015,B2563&lt;=2024,C2563=19,G2563=41,I2563=2,K2563="A",L2563="RBUP",M2563&gt;=0.5,M2563&lt;=0.85),"IN","OUT")</f>
        <v>IN</v>
      </c>
    </row>
    <row r="2564" spans="1:33">
      <c r="A2564" s="14" t="s">
        <v>188</v>
      </c>
      <c r="B2564" s="16">
        <v>2018</v>
      </c>
      <c r="C2564" s="16">
        <v>19</v>
      </c>
      <c r="D2564" s="14" t="s">
        <v>80</v>
      </c>
      <c r="E2564" s="16">
        <v>195</v>
      </c>
      <c r="F2564" s="14" t="s">
        <v>183</v>
      </c>
      <c r="G2564" s="16">
        <v>41</v>
      </c>
      <c r="H2564" s="14" t="s">
        <v>186</v>
      </c>
      <c r="I2564" s="16">
        <v>2</v>
      </c>
      <c r="J2564" s="14" t="s">
        <v>83</v>
      </c>
      <c r="K2564" s="14" t="s">
        <v>84</v>
      </c>
      <c r="L2564" s="14" t="s">
        <v>85</v>
      </c>
      <c r="M2564" s="23">
        <v>0.75</v>
      </c>
      <c r="N2564" s="16">
        <v>53</v>
      </c>
      <c r="O2564" s="16">
        <v>42</v>
      </c>
      <c r="P2564" s="16">
        <v>10</v>
      </c>
      <c r="Q2564" s="16">
        <v>60</v>
      </c>
      <c r="R2564" s="16">
        <v>13</v>
      </c>
      <c r="S2564" s="14" t="s">
        <v>86</v>
      </c>
      <c r="T2564" s="16">
        <v>6226</v>
      </c>
      <c r="U2564" s="16">
        <v>0</v>
      </c>
      <c r="V2564" s="18">
        <v>3564376</v>
      </c>
      <c r="W2564" s="18">
        <v>118130</v>
      </c>
      <c r="X2564" s="18">
        <v>73193</v>
      </c>
      <c r="Y2564" s="18">
        <v>0</v>
      </c>
      <c r="Z2564" s="18">
        <v>0</v>
      </c>
      <c r="AA2564" s="18">
        <v>0</v>
      </c>
      <c r="AB2564" s="18">
        <v>84981</v>
      </c>
      <c r="AC2564" s="23">
        <v>0.72</v>
      </c>
      <c r="AD2564" s="14" t="str">
        <f>IF(E2564=113,"Linn","Iowa ex-Linn")</f>
        <v>Iowa ex-Linn</v>
      </c>
      <c r="AE2564" s="23">
        <f>IFERROR(AB2564/W2564,"N/M")</f>
        <v>0.7193854228392449</v>
      </c>
      <c r="AF2564" s="14" t="str">
        <f>B2564&amp;"|"&amp;TEXT(E2564,"000")&amp;"|"&amp;TEXT(M2564,"0.0000")</f>
        <v>2018|195|0.7500</v>
      </c>
      <c r="AG2564" s="22" t="str">
        <f>IF(AND(B2564&gt;=2015,B2564&lt;=2024,C2564=19,G2564=41,I2564=2,K2564="A",L2564="RBUP",M2564&gt;=0.5,M2564&lt;=0.85),"IN","OUT")</f>
        <v>IN</v>
      </c>
    </row>
    <row r="2565" spans="1:33">
      <c r="A2565" s="14" t="s">
        <v>188</v>
      </c>
      <c r="B2565" s="16">
        <v>2018</v>
      </c>
      <c r="C2565" s="16">
        <v>19</v>
      </c>
      <c r="D2565" s="14" t="s">
        <v>80</v>
      </c>
      <c r="E2565" s="16">
        <v>195</v>
      </c>
      <c r="F2565" s="14" t="s">
        <v>183</v>
      </c>
      <c r="G2565" s="16">
        <v>41</v>
      </c>
      <c r="H2565" s="14" t="s">
        <v>186</v>
      </c>
      <c r="I2565" s="16">
        <v>2</v>
      </c>
      <c r="J2565" s="14" t="s">
        <v>83</v>
      </c>
      <c r="K2565" s="14" t="s">
        <v>84</v>
      </c>
      <c r="L2565" s="14" t="s">
        <v>85</v>
      </c>
      <c r="M2565" s="23">
        <v>0.8</v>
      </c>
      <c r="N2565" s="16">
        <v>268</v>
      </c>
      <c r="O2565" s="16">
        <v>215</v>
      </c>
      <c r="P2565" s="16">
        <v>59</v>
      </c>
      <c r="Q2565" s="16">
        <v>373</v>
      </c>
      <c r="R2565" s="16">
        <v>75</v>
      </c>
      <c r="S2565" s="14" t="s">
        <v>86</v>
      </c>
      <c r="T2565" s="16">
        <v>46358</v>
      </c>
      <c r="U2565" s="16">
        <v>0</v>
      </c>
      <c r="V2565" s="18">
        <v>28282366</v>
      </c>
      <c r="W2565" s="18">
        <v>1169710</v>
      </c>
      <c r="X2565" s="18">
        <v>690572</v>
      </c>
      <c r="Y2565" s="18">
        <v>0</v>
      </c>
      <c r="Z2565" s="18">
        <v>0</v>
      </c>
      <c r="AA2565" s="18">
        <v>0</v>
      </c>
      <c r="AB2565" s="18">
        <v>339533</v>
      </c>
      <c r="AC2565" s="23">
        <v>0.29</v>
      </c>
      <c r="AD2565" s="14" t="str">
        <f>IF(E2565=113,"Linn","Iowa ex-Linn")</f>
        <v>Iowa ex-Linn</v>
      </c>
      <c r="AE2565" s="23">
        <f>IFERROR(AB2565/W2565,"N/M")</f>
        <v>0.2902710928349762</v>
      </c>
      <c r="AF2565" s="14" t="str">
        <f>B2565&amp;"|"&amp;TEXT(E2565,"000")&amp;"|"&amp;TEXT(M2565,"0.0000")</f>
        <v>2018|195|0.8000</v>
      </c>
      <c r="AG2565" s="22" t="str">
        <f>IF(AND(B2565&gt;=2015,B2565&lt;=2024,C2565=19,G2565=41,I2565=2,K2565="A",L2565="RBUP",M2565&gt;=0.5,M2565&lt;=0.85),"IN","OUT")</f>
        <v>IN</v>
      </c>
    </row>
    <row r="2566" spans="1:33">
      <c r="A2566" s="14" t="s">
        <v>188</v>
      </c>
      <c r="B2566" s="16">
        <v>2018</v>
      </c>
      <c r="C2566" s="16">
        <v>19</v>
      </c>
      <c r="D2566" s="14" t="s">
        <v>80</v>
      </c>
      <c r="E2566" s="16">
        <v>195</v>
      </c>
      <c r="F2566" s="14" t="s">
        <v>183</v>
      </c>
      <c r="G2566" s="16">
        <v>41</v>
      </c>
      <c r="H2566" s="14" t="s">
        <v>186</v>
      </c>
      <c r="I2566" s="16">
        <v>2</v>
      </c>
      <c r="J2566" s="14" t="s">
        <v>83</v>
      </c>
      <c r="K2566" s="14" t="s">
        <v>84</v>
      </c>
      <c r="L2566" s="14" t="s">
        <v>85</v>
      </c>
      <c r="M2566" s="23">
        <v>0.85</v>
      </c>
      <c r="N2566" s="16">
        <v>184</v>
      </c>
      <c r="O2566" s="16">
        <v>155</v>
      </c>
      <c r="P2566" s="16">
        <v>55</v>
      </c>
      <c r="Q2566" s="16">
        <v>260</v>
      </c>
      <c r="R2566" s="16">
        <v>87</v>
      </c>
      <c r="S2566" s="14" t="s">
        <v>86</v>
      </c>
      <c r="T2566" s="16">
        <v>46142</v>
      </c>
      <c r="U2566" s="16">
        <v>0</v>
      </c>
      <c r="V2566" s="18">
        <v>29669787</v>
      </c>
      <c r="W2566" s="18">
        <v>1498456</v>
      </c>
      <c r="X2566" s="18">
        <v>707687</v>
      </c>
      <c r="Y2566" s="18">
        <v>0</v>
      </c>
      <c r="Z2566" s="18">
        <v>0</v>
      </c>
      <c r="AA2566" s="18">
        <v>0</v>
      </c>
      <c r="AB2566" s="18">
        <v>898331</v>
      </c>
      <c r="AC2566" s="23">
        <v>0.6</v>
      </c>
      <c r="AD2566" s="14" t="str">
        <f>IF(E2566=113,"Linn","Iowa ex-Linn")</f>
        <v>Iowa ex-Linn</v>
      </c>
      <c r="AE2566" s="23">
        <f>IFERROR(AB2566/W2566,"N/M")</f>
        <v>0.599504423219634</v>
      </c>
      <c r="AF2566" s="14" t="str">
        <f>B2566&amp;"|"&amp;TEXT(E2566,"000")&amp;"|"&amp;TEXT(M2566,"0.0000")</f>
        <v>2018|195|0.8500</v>
      </c>
      <c r="AG2566" s="22" t="str">
        <f>IF(AND(B2566&gt;=2015,B2566&lt;=2024,C2566=19,G2566=41,I2566=2,K2566="A",L2566="RBUP",M2566&gt;=0.5,M2566&lt;=0.85),"IN","OUT")</f>
        <v>IN</v>
      </c>
    </row>
    <row r="2567" spans="1:33">
      <c r="A2567" s="14" t="s">
        <v>188</v>
      </c>
      <c r="B2567" s="16">
        <v>2018</v>
      </c>
      <c r="C2567" s="16">
        <v>19</v>
      </c>
      <c r="D2567" s="14" t="s">
        <v>80</v>
      </c>
      <c r="E2567" s="16">
        <v>197</v>
      </c>
      <c r="F2567" s="14" t="s">
        <v>184</v>
      </c>
      <c r="G2567" s="16">
        <v>41</v>
      </c>
      <c r="H2567" s="14" t="s">
        <v>186</v>
      </c>
      <c r="I2567" s="16">
        <v>2</v>
      </c>
      <c r="J2567" s="14" t="s">
        <v>83</v>
      </c>
      <c r="K2567" s="14" t="s">
        <v>84</v>
      </c>
      <c r="L2567" s="14" t="s">
        <v>85</v>
      </c>
      <c r="M2567" s="23">
        <v>0.5</v>
      </c>
      <c r="N2567" s="16">
        <v>1</v>
      </c>
      <c r="O2567" s="16">
        <v>1</v>
      </c>
      <c r="P2567" s="16">
        <v>0</v>
      </c>
      <c r="Q2567" s="16">
        <v>1</v>
      </c>
      <c r="R2567" s="16">
        <v>0</v>
      </c>
      <c r="S2567" s="14" t="s">
        <v>86</v>
      </c>
      <c r="T2567" s="16">
        <v>162</v>
      </c>
      <c r="U2567" s="16">
        <v>0</v>
      </c>
      <c r="V2567" s="18">
        <v>52084</v>
      </c>
      <c r="W2567" s="18">
        <v>298</v>
      </c>
      <c r="X2567" s="18">
        <v>239</v>
      </c>
      <c r="Y2567" s="18">
        <v>0</v>
      </c>
      <c r="Z2567" s="18">
        <v>0</v>
      </c>
      <c r="AA2567" s="18">
        <v>0</v>
      </c>
      <c r="AB2567" s="18">
        <v>0</v>
      </c>
      <c r="AC2567" s="23">
        <v>0</v>
      </c>
      <c r="AD2567" s="14" t="str">
        <f>IF(E2567=113,"Linn","Iowa ex-Linn")</f>
        <v>Iowa ex-Linn</v>
      </c>
      <c r="AE2567" s="23">
        <f>IFERROR(AB2567/W2567,"N/M")</f>
        <v>0.0</v>
      </c>
      <c r="AF2567" s="14" t="str">
        <f>B2567&amp;"|"&amp;TEXT(E2567,"000")&amp;"|"&amp;TEXT(M2567,"0.0000")</f>
        <v>2018|197|0.5000</v>
      </c>
      <c r="AG2567" s="22" t="str">
        <f>IF(AND(B2567&gt;=2015,B2567&lt;=2024,C2567=19,G2567=41,I2567=2,K2567="A",L2567="RBUP",M2567&gt;=0.5,M2567&lt;=0.85),"IN","OUT")</f>
        <v>IN</v>
      </c>
    </row>
    <row r="2568" spans="1:33">
      <c r="A2568" s="14" t="s">
        <v>188</v>
      </c>
      <c r="B2568" s="16">
        <v>2018</v>
      </c>
      <c r="C2568" s="16">
        <v>19</v>
      </c>
      <c r="D2568" s="14" t="s">
        <v>80</v>
      </c>
      <c r="E2568" s="16">
        <v>197</v>
      </c>
      <c r="F2568" s="14" t="s">
        <v>184</v>
      </c>
      <c r="G2568" s="16">
        <v>41</v>
      </c>
      <c r="H2568" s="14" t="s">
        <v>186</v>
      </c>
      <c r="I2568" s="16">
        <v>2</v>
      </c>
      <c r="J2568" s="14" t="s">
        <v>83</v>
      </c>
      <c r="K2568" s="14" t="s">
        <v>84</v>
      </c>
      <c r="L2568" s="14" t="s">
        <v>85</v>
      </c>
      <c r="M2568" s="23">
        <v>0.55</v>
      </c>
      <c r="N2568" s="16">
        <v>1</v>
      </c>
      <c r="O2568" s="16">
        <v>1</v>
      </c>
      <c r="P2568" s="16">
        <v>0</v>
      </c>
      <c r="Q2568" s="16">
        <v>1</v>
      </c>
      <c r="R2568" s="16">
        <v>0</v>
      </c>
      <c r="S2568" s="14" t="s">
        <v>86</v>
      </c>
      <c r="T2568" s="16">
        <v>55</v>
      </c>
      <c r="U2568" s="16">
        <v>0</v>
      </c>
      <c r="V2568" s="18">
        <v>24311</v>
      </c>
      <c r="W2568" s="18">
        <v>215</v>
      </c>
      <c r="X2568" s="18">
        <v>138</v>
      </c>
      <c r="Y2568" s="18">
        <v>0</v>
      </c>
      <c r="Z2568" s="18">
        <v>0</v>
      </c>
      <c r="AA2568" s="18">
        <v>0</v>
      </c>
      <c r="AB2568" s="18">
        <v>0</v>
      </c>
      <c r="AC2568" s="23">
        <v>0</v>
      </c>
      <c r="AD2568" s="14" t="str">
        <f>IF(E2568=113,"Linn","Iowa ex-Linn")</f>
        <v>Iowa ex-Linn</v>
      </c>
      <c r="AE2568" s="23">
        <f>IFERROR(AB2568/W2568,"N/M")</f>
        <v>0.0</v>
      </c>
      <c r="AF2568" s="14" t="str">
        <f>B2568&amp;"|"&amp;TEXT(E2568,"000")&amp;"|"&amp;TEXT(M2568,"0.0000")</f>
        <v>2018|197|0.5500</v>
      </c>
      <c r="AG2568" s="22" t="str">
        <f>IF(AND(B2568&gt;=2015,B2568&lt;=2024,C2568=19,G2568=41,I2568=2,K2568="A",L2568="RBUP",M2568&gt;=0.5,M2568&lt;=0.85),"IN","OUT")</f>
        <v>IN</v>
      </c>
    </row>
    <row r="2569" spans="1:33">
      <c r="A2569" s="14" t="s">
        <v>188</v>
      </c>
      <c r="B2569" s="16">
        <v>2018</v>
      </c>
      <c r="C2569" s="16">
        <v>19</v>
      </c>
      <c r="D2569" s="14" t="s">
        <v>80</v>
      </c>
      <c r="E2569" s="16">
        <v>197</v>
      </c>
      <c r="F2569" s="14" t="s">
        <v>184</v>
      </c>
      <c r="G2569" s="16">
        <v>41</v>
      </c>
      <c r="H2569" s="14" t="s">
        <v>186</v>
      </c>
      <c r="I2569" s="16">
        <v>2</v>
      </c>
      <c r="J2569" s="14" t="s">
        <v>83</v>
      </c>
      <c r="K2569" s="14" t="s">
        <v>84</v>
      </c>
      <c r="L2569" s="14" t="s">
        <v>85</v>
      </c>
      <c r="M2569" s="23">
        <v>0.6</v>
      </c>
      <c r="N2569" s="16">
        <v>1</v>
      </c>
      <c r="O2569" s="16">
        <v>1</v>
      </c>
      <c r="P2569" s="16">
        <v>0</v>
      </c>
      <c r="Q2569" s="16">
        <v>1</v>
      </c>
      <c r="R2569" s="16">
        <v>0</v>
      </c>
      <c r="S2569" s="14" t="s">
        <v>86</v>
      </c>
      <c r="T2569" s="16">
        <v>254</v>
      </c>
      <c r="U2569" s="16">
        <v>0</v>
      </c>
      <c r="V2569" s="18">
        <v>112855</v>
      </c>
      <c r="W2569" s="18">
        <v>964</v>
      </c>
      <c r="X2569" s="18">
        <v>617</v>
      </c>
      <c r="Y2569" s="18">
        <v>0</v>
      </c>
      <c r="Z2569" s="18">
        <v>0</v>
      </c>
      <c r="AA2569" s="18">
        <v>0</v>
      </c>
      <c r="AB2569" s="18">
        <v>0</v>
      </c>
      <c r="AC2569" s="23">
        <v>0</v>
      </c>
      <c r="AD2569" s="14" t="str">
        <f>IF(E2569=113,"Linn","Iowa ex-Linn")</f>
        <v>Iowa ex-Linn</v>
      </c>
      <c r="AE2569" s="23">
        <f>IFERROR(AB2569/W2569,"N/M")</f>
        <v>0.0</v>
      </c>
      <c r="AF2569" s="14" t="str">
        <f>B2569&amp;"|"&amp;TEXT(E2569,"000")&amp;"|"&amp;TEXT(M2569,"0.0000")</f>
        <v>2018|197|0.6000</v>
      </c>
      <c r="AG2569" s="22" t="str">
        <f>IF(AND(B2569&gt;=2015,B2569&lt;=2024,C2569=19,G2569=41,I2569=2,K2569="A",L2569="RBUP",M2569&gt;=0.5,M2569&lt;=0.85),"IN","OUT")</f>
        <v>IN</v>
      </c>
    </row>
    <row r="2570" spans="1:33">
      <c r="A2570" s="14" t="s">
        <v>188</v>
      </c>
      <c r="B2570" s="16">
        <v>2018</v>
      </c>
      <c r="C2570" s="16">
        <v>19</v>
      </c>
      <c r="D2570" s="14" t="s">
        <v>80</v>
      </c>
      <c r="E2570" s="16">
        <v>197</v>
      </c>
      <c r="F2570" s="14" t="s">
        <v>184</v>
      </c>
      <c r="G2570" s="16">
        <v>41</v>
      </c>
      <c r="H2570" s="14" t="s">
        <v>186</v>
      </c>
      <c r="I2570" s="16">
        <v>2</v>
      </c>
      <c r="J2570" s="14" t="s">
        <v>83</v>
      </c>
      <c r="K2570" s="14" t="s">
        <v>84</v>
      </c>
      <c r="L2570" s="14" t="s">
        <v>85</v>
      </c>
      <c r="M2570" s="23">
        <v>0.65</v>
      </c>
      <c r="N2570" s="16">
        <v>11</v>
      </c>
      <c r="O2570" s="16">
        <v>6</v>
      </c>
      <c r="P2570" s="16">
        <v>1</v>
      </c>
      <c r="Q2570" s="16">
        <v>12</v>
      </c>
      <c r="R2570" s="16">
        <v>1</v>
      </c>
      <c r="S2570" s="14" t="s">
        <v>86</v>
      </c>
      <c r="T2570" s="16">
        <v>711</v>
      </c>
      <c r="U2570" s="16">
        <v>0</v>
      </c>
      <c r="V2570" s="18">
        <v>352756</v>
      </c>
      <c r="W2570" s="18">
        <v>7224</v>
      </c>
      <c r="X2570" s="18">
        <v>4567</v>
      </c>
      <c r="Y2570" s="18">
        <v>0</v>
      </c>
      <c r="Z2570" s="18">
        <v>0</v>
      </c>
      <c r="AA2570" s="18">
        <v>0</v>
      </c>
      <c r="AB2570" s="18">
        <v>1409</v>
      </c>
      <c r="AC2570" s="23">
        <v>0.2</v>
      </c>
      <c r="AD2570" s="14" t="str">
        <f>IF(E2570=113,"Linn","Iowa ex-Linn")</f>
        <v>Iowa ex-Linn</v>
      </c>
      <c r="AE2570" s="23">
        <f>IFERROR(AB2570/W2570,"N/M")</f>
        <v>0.19504429678848284</v>
      </c>
      <c r="AF2570" s="14" t="str">
        <f>B2570&amp;"|"&amp;TEXT(E2570,"000")&amp;"|"&amp;TEXT(M2570,"0.0000")</f>
        <v>2018|197|0.6500</v>
      </c>
      <c r="AG2570" s="22" t="str">
        <f>IF(AND(B2570&gt;=2015,B2570&lt;=2024,C2570=19,G2570=41,I2570=2,K2570="A",L2570="RBUP",M2570&gt;=0.5,M2570&lt;=0.85),"IN","OUT")</f>
        <v>IN</v>
      </c>
    </row>
    <row r="2571" spans="1:33">
      <c r="A2571" s="14" t="s">
        <v>188</v>
      </c>
      <c r="B2571" s="16">
        <v>2018</v>
      </c>
      <c r="C2571" s="16">
        <v>19</v>
      </c>
      <c r="D2571" s="14" t="s">
        <v>80</v>
      </c>
      <c r="E2571" s="16">
        <v>197</v>
      </c>
      <c r="F2571" s="14" t="s">
        <v>184</v>
      </c>
      <c r="G2571" s="16">
        <v>41</v>
      </c>
      <c r="H2571" s="14" t="s">
        <v>186</v>
      </c>
      <c r="I2571" s="16">
        <v>2</v>
      </c>
      <c r="J2571" s="14" t="s">
        <v>83</v>
      </c>
      <c r="K2571" s="14" t="s">
        <v>84</v>
      </c>
      <c r="L2571" s="14" t="s">
        <v>85</v>
      </c>
      <c r="M2571" s="23">
        <v>0.7</v>
      </c>
      <c r="N2571" s="16">
        <v>18</v>
      </c>
      <c r="O2571" s="16">
        <v>17</v>
      </c>
      <c r="P2571" s="16">
        <v>3</v>
      </c>
      <c r="Q2571" s="16">
        <v>20</v>
      </c>
      <c r="R2571" s="16">
        <v>3</v>
      </c>
      <c r="S2571" s="14" t="s">
        <v>86</v>
      </c>
      <c r="T2571" s="16">
        <v>1732</v>
      </c>
      <c r="U2571" s="16">
        <v>0</v>
      </c>
      <c r="V2571" s="18">
        <v>933119</v>
      </c>
      <c r="W2571" s="18">
        <v>19887</v>
      </c>
      <c r="X2571" s="18">
        <v>13598</v>
      </c>
      <c r="Y2571" s="18">
        <v>0</v>
      </c>
      <c r="Z2571" s="18">
        <v>0</v>
      </c>
      <c r="AA2571" s="18">
        <v>0</v>
      </c>
      <c r="AB2571" s="18">
        <v>11419</v>
      </c>
      <c r="AC2571" s="23">
        <v>0.57</v>
      </c>
      <c r="AD2571" s="14" t="str">
        <f>IF(E2571=113,"Linn","Iowa ex-Linn")</f>
        <v>Iowa ex-Linn</v>
      </c>
      <c r="AE2571" s="23">
        <f>IFERROR(AB2571/W2571,"N/M")</f>
        <v>0.5741941972142606</v>
      </c>
      <c r="AF2571" s="14" t="str">
        <f>B2571&amp;"|"&amp;TEXT(E2571,"000")&amp;"|"&amp;TEXT(M2571,"0.0000")</f>
        <v>2018|197|0.7000</v>
      </c>
      <c r="AG2571" s="22" t="str">
        <f>IF(AND(B2571&gt;=2015,B2571&lt;=2024,C2571=19,G2571=41,I2571=2,K2571="A",L2571="RBUP",M2571&gt;=0.5,M2571&lt;=0.85),"IN","OUT")</f>
        <v>IN</v>
      </c>
    </row>
    <row r="2572" spans="1:33">
      <c r="A2572" s="14" t="s">
        <v>188</v>
      </c>
      <c r="B2572" s="16">
        <v>2018</v>
      </c>
      <c r="C2572" s="16">
        <v>19</v>
      </c>
      <c r="D2572" s="14" t="s">
        <v>80</v>
      </c>
      <c r="E2572" s="16">
        <v>197</v>
      </c>
      <c r="F2572" s="14" t="s">
        <v>184</v>
      </c>
      <c r="G2572" s="16">
        <v>41</v>
      </c>
      <c r="H2572" s="14" t="s">
        <v>186</v>
      </c>
      <c r="I2572" s="16">
        <v>2</v>
      </c>
      <c r="J2572" s="14" t="s">
        <v>83</v>
      </c>
      <c r="K2572" s="14" t="s">
        <v>84</v>
      </c>
      <c r="L2572" s="14" t="s">
        <v>85</v>
      </c>
      <c r="M2572" s="23">
        <v>0.75</v>
      </c>
      <c r="N2572" s="16">
        <v>76</v>
      </c>
      <c r="O2572" s="16">
        <v>63</v>
      </c>
      <c r="P2572" s="16">
        <v>9</v>
      </c>
      <c r="Q2572" s="16">
        <v>97</v>
      </c>
      <c r="R2572" s="16">
        <v>10</v>
      </c>
      <c r="S2572" s="14" t="s">
        <v>86</v>
      </c>
      <c r="T2572" s="16">
        <v>9102</v>
      </c>
      <c r="U2572" s="16">
        <v>0</v>
      </c>
      <c r="V2572" s="18">
        <v>5138463</v>
      </c>
      <c r="W2572" s="18">
        <v>172968</v>
      </c>
      <c r="X2572" s="18">
        <v>110785</v>
      </c>
      <c r="Y2572" s="18">
        <v>0</v>
      </c>
      <c r="Z2572" s="18">
        <v>0</v>
      </c>
      <c r="AA2572" s="18">
        <v>0</v>
      </c>
      <c r="AB2572" s="18">
        <v>23423</v>
      </c>
      <c r="AC2572" s="23">
        <v>0.14</v>
      </c>
      <c r="AD2572" s="14" t="str">
        <f>IF(E2572=113,"Linn","Iowa ex-Linn")</f>
        <v>Iowa ex-Linn</v>
      </c>
      <c r="AE2572" s="23">
        <f>IFERROR(AB2572/W2572,"N/M")</f>
        <v>0.1354181120207206</v>
      </c>
      <c r="AF2572" s="14" t="str">
        <f>B2572&amp;"|"&amp;TEXT(E2572,"000")&amp;"|"&amp;TEXT(M2572,"0.0000")</f>
        <v>2018|197|0.7500</v>
      </c>
      <c r="AG2572" s="22" t="str">
        <f>IF(AND(B2572&gt;=2015,B2572&lt;=2024,C2572=19,G2572=41,I2572=2,K2572="A",L2572="RBUP",M2572&gt;=0.5,M2572&lt;=0.85),"IN","OUT")</f>
        <v>IN</v>
      </c>
    </row>
    <row r="2573" spans="1:33">
      <c r="A2573" s="14" t="s">
        <v>188</v>
      </c>
      <c r="B2573" s="16">
        <v>2018</v>
      </c>
      <c r="C2573" s="16">
        <v>19</v>
      </c>
      <c r="D2573" s="14" t="s">
        <v>80</v>
      </c>
      <c r="E2573" s="16">
        <v>197</v>
      </c>
      <c r="F2573" s="14" t="s">
        <v>184</v>
      </c>
      <c r="G2573" s="16">
        <v>41</v>
      </c>
      <c r="H2573" s="14" t="s">
        <v>186</v>
      </c>
      <c r="I2573" s="16">
        <v>2</v>
      </c>
      <c r="J2573" s="14" t="s">
        <v>83</v>
      </c>
      <c r="K2573" s="14" t="s">
        <v>84</v>
      </c>
      <c r="L2573" s="14" t="s">
        <v>85</v>
      </c>
      <c r="M2573" s="23">
        <v>0.8</v>
      </c>
      <c r="N2573" s="16">
        <v>228</v>
      </c>
      <c r="O2573" s="16">
        <v>204</v>
      </c>
      <c r="P2573" s="16">
        <v>63</v>
      </c>
      <c r="Q2573" s="16">
        <v>339</v>
      </c>
      <c r="R2573" s="16">
        <v>86</v>
      </c>
      <c r="S2573" s="14" t="s">
        <v>86</v>
      </c>
      <c r="T2573" s="16">
        <v>47855</v>
      </c>
      <c r="U2573" s="16">
        <v>0</v>
      </c>
      <c r="V2573" s="18">
        <v>29217596</v>
      </c>
      <c r="W2573" s="18">
        <v>1253172</v>
      </c>
      <c r="X2573" s="18">
        <v>720742</v>
      </c>
      <c r="Y2573" s="18">
        <v>0</v>
      </c>
      <c r="Z2573" s="18">
        <v>0</v>
      </c>
      <c r="AA2573" s="18">
        <v>0</v>
      </c>
      <c r="AB2573" s="18">
        <v>448755</v>
      </c>
      <c r="AC2573" s="23">
        <v>0.36</v>
      </c>
      <c r="AD2573" s="14" t="str">
        <f>IF(E2573=113,"Linn","Iowa ex-Linn")</f>
        <v>Iowa ex-Linn</v>
      </c>
      <c r="AE2573" s="23">
        <f>IFERROR(AB2573/W2573,"N/M")</f>
        <v>0.3580952973733853</v>
      </c>
      <c r="AF2573" s="14" t="str">
        <f>B2573&amp;"|"&amp;TEXT(E2573,"000")&amp;"|"&amp;TEXT(M2573,"0.0000")</f>
        <v>2018|197|0.8000</v>
      </c>
      <c r="AG2573" s="22" t="str">
        <f>IF(AND(B2573&gt;=2015,B2573&lt;=2024,C2573=19,G2573=41,I2573=2,K2573="A",L2573="RBUP",M2573&gt;=0.5,M2573&lt;=0.85),"IN","OUT")</f>
        <v>IN</v>
      </c>
    </row>
    <row r="2574" spans="1:33">
      <c r="A2574" s="14" t="s">
        <v>188</v>
      </c>
      <c r="B2574" s="16">
        <v>2018</v>
      </c>
      <c r="C2574" s="16">
        <v>19</v>
      </c>
      <c r="D2574" s="14" t="s">
        <v>80</v>
      </c>
      <c r="E2574" s="16">
        <v>197</v>
      </c>
      <c r="F2574" s="14" t="s">
        <v>184</v>
      </c>
      <c r="G2574" s="16">
        <v>41</v>
      </c>
      <c r="H2574" s="14" t="s">
        <v>186</v>
      </c>
      <c r="I2574" s="16">
        <v>2</v>
      </c>
      <c r="J2574" s="14" t="s">
        <v>83</v>
      </c>
      <c r="K2574" s="14" t="s">
        <v>84</v>
      </c>
      <c r="L2574" s="14" t="s">
        <v>85</v>
      </c>
      <c r="M2574" s="23">
        <v>0.85</v>
      </c>
      <c r="N2574" s="16">
        <v>366</v>
      </c>
      <c r="O2574" s="16">
        <v>317</v>
      </c>
      <c r="P2574" s="16">
        <v>166</v>
      </c>
      <c r="Q2574" s="16">
        <v>740</v>
      </c>
      <c r="R2574" s="16">
        <v>304</v>
      </c>
      <c r="S2574" s="14" t="s">
        <v>86</v>
      </c>
      <c r="T2574" s="16">
        <v>97952</v>
      </c>
      <c r="U2574" s="16">
        <v>0</v>
      </c>
      <c r="V2574" s="18">
        <v>62202678</v>
      </c>
      <c r="W2574" s="18">
        <v>3473424</v>
      </c>
      <c r="X2574" s="18">
        <v>1546799</v>
      </c>
      <c r="Y2574" s="18">
        <v>2837</v>
      </c>
      <c r="Z2574" s="18">
        <v>0</v>
      </c>
      <c r="AA2574" s="18">
        <v>0</v>
      </c>
      <c r="AB2574" s="18">
        <v>2891159</v>
      </c>
      <c r="AC2574" s="23">
        <v>0.83</v>
      </c>
      <c r="AD2574" s="14" t="str">
        <f>IF(E2574=113,"Linn","Iowa ex-Linn")</f>
        <v>Iowa ex-Linn</v>
      </c>
      <c r="AE2574" s="23">
        <f>IFERROR(AB2574/W2574,"N/M")</f>
        <v>0.8323657002427576</v>
      </c>
      <c r="AF2574" s="14" t="str">
        <f>B2574&amp;"|"&amp;TEXT(E2574,"000")&amp;"|"&amp;TEXT(M2574,"0.0000")</f>
        <v>2018|197|0.8500</v>
      </c>
      <c r="AG2574" s="22" t="str">
        <f>IF(AND(B2574&gt;=2015,B2574&lt;=2024,C2574=19,G2574=41,I2574=2,K2574="A",L2574="RBUP",M2574&gt;=0.5,M2574&lt;=0.85),"IN","OUT")</f>
        <v>IN</v>
      </c>
    </row>
    <row r="2575" spans="1:33">
      <c r="A2575" s="14" t="s">
        <v>189</v>
      </c>
      <c r="B2575" s="16">
        <v>2019</v>
      </c>
      <c r="C2575" s="16">
        <v>19</v>
      </c>
      <c r="D2575" s="14" t="s">
        <v>80</v>
      </c>
      <c r="E2575" s="16">
        <v>1</v>
      </c>
      <c r="F2575" s="14" t="s">
        <v>81</v>
      </c>
      <c r="G2575" s="16">
        <v>41</v>
      </c>
      <c r="H2575" s="14" t="s">
        <v>186</v>
      </c>
      <c r="I2575" s="16">
        <v>2</v>
      </c>
      <c r="J2575" s="14" t="s">
        <v>83</v>
      </c>
      <c r="K2575" s="14" t="s">
        <v>84</v>
      </c>
      <c r="L2575" s="14" t="s">
        <v>85</v>
      </c>
      <c r="M2575" s="23">
        <v>0.6</v>
      </c>
      <c r="N2575" s="16">
        <v>1</v>
      </c>
      <c r="O2575" s="16">
        <v>1</v>
      </c>
      <c r="P2575" s="16">
        <v>0</v>
      </c>
      <c r="Q2575" s="16">
        <v>1</v>
      </c>
      <c r="R2575" s="16">
        <v>0</v>
      </c>
      <c r="S2575" s="14" t="s">
        <v>86</v>
      </c>
      <c r="T2575" s="16">
        <v>38</v>
      </c>
      <c r="U2575" s="16">
        <v>0</v>
      </c>
      <c r="V2575" s="18">
        <v>14168</v>
      </c>
      <c r="W2575" s="18">
        <v>258</v>
      </c>
      <c r="X2575" s="18">
        <v>165</v>
      </c>
      <c r="Y2575" s="18">
        <v>0</v>
      </c>
      <c r="Z2575" s="18">
        <v>0</v>
      </c>
      <c r="AA2575" s="18">
        <v>0</v>
      </c>
      <c r="AB2575" s="18">
        <v>0</v>
      </c>
      <c r="AC2575" s="23">
        <v>0</v>
      </c>
      <c r="AD2575" s="14" t="str">
        <f>IF(E2575=113,"Linn","Iowa ex-Linn")</f>
        <v>Iowa ex-Linn</v>
      </c>
      <c r="AE2575" s="23">
        <f>IFERROR(AB2575/W2575,"N/M")</f>
        <v>0.0</v>
      </c>
      <c r="AF2575" s="14" t="str">
        <f>B2575&amp;"|"&amp;TEXT(E2575,"000")&amp;"|"&amp;TEXT(M2575,"0.0000")</f>
        <v>2019|001|0.6000</v>
      </c>
      <c r="AG2575" s="22" t="str">
        <f>IF(AND(B2575&gt;=2015,B2575&lt;=2024,C2575=19,G2575=41,I2575=2,K2575="A",L2575="RBUP",M2575&gt;=0.5,M2575&lt;=0.85),"IN","OUT")</f>
        <v>IN</v>
      </c>
    </row>
    <row r="2576" spans="1:33">
      <c r="A2576" s="14" t="s">
        <v>189</v>
      </c>
      <c r="B2576" s="16">
        <v>2019</v>
      </c>
      <c r="C2576" s="16">
        <v>19</v>
      </c>
      <c r="D2576" s="14" t="s">
        <v>80</v>
      </c>
      <c r="E2576" s="16">
        <v>1</v>
      </c>
      <c r="F2576" s="14" t="s">
        <v>81</v>
      </c>
      <c r="G2576" s="16">
        <v>41</v>
      </c>
      <c r="H2576" s="14" t="s">
        <v>186</v>
      </c>
      <c r="I2576" s="16">
        <v>2</v>
      </c>
      <c r="J2576" s="14" t="s">
        <v>83</v>
      </c>
      <c r="K2576" s="14" t="s">
        <v>84</v>
      </c>
      <c r="L2576" s="14" t="s">
        <v>85</v>
      </c>
      <c r="M2576" s="23">
        <v>0.65</v>
      </c>
      <c r="N2576" s="16">
        <v>8</v>
      </c>
      <c r="O2576" s="16">
        <v>8</v>
      </c>
      <c r="P2576" s="16">
        <v>0</v>
      </c>
      <c r="Q2576" s="16">
        <v>21</v>
      </c>
      <c r="R2576" s="16">
        <v>0</v>
      </c>
      <c r="S2576" s="14" t="s">
        <v>86</v>
      </c>
      <c r="T2576" s="16">
        <v>1122</v>
      </c>
      <c r="U2576" s="16">
        <v>0</v>
      </c>
      <c r="V2576" s="18">
        <v>495428</v>
      </c>
      <c r="W2576" s="18">
        <v>11107</v>
      </c>
      <c r="X2576" s="18">
        <v>7206</v>
      </c>
      <c r="Y2576" s="18">
        <v>0</v>
      </c>
      <c r="Z2576" s="18">
        <v>0</v>
      </c>
      <c r="AA2576" s="18">
        <v>0</v>
      </c>
      <c r="AB2576" s="18">
        <v>0</v>
      </c>
      <c r="AC2576" s="23">
        <v>0</v>
      </c>
      <c r="AD2576" s="14" t="str">
        <f>IF(E2576=113,"Linn","Iowa ex-Linn")</f>
        <v>Iowa ex-Linn</v>
      </c>
      <c r="AE2576" s="23">
        <f>IFERROR(AB2576/W2576,"N/M")</f>
        <v>0.0</v>
      </c>
      <c r="AF2576" s="14" t="str">
        <f>B2576&amp;"|"&amp;TEXT(E2576,"000")&amp;"|"&amp;TEXT(M2576,"0.0000")</f>
        <v>2019|001|0.6500</v>
      </c>
      <c r="AG2576" s="22" t="str">
        <f>IF(AND(B2576&gt;=2015,B2576&lt;=2024,C2576=19,G2576=41,I2576=2,K2576="A",L2576="RBUP",M2576&gt;=0.5,M2576&lt;=0.85),"IN","OUT")</f>
        <v>IN</v>
      </c>
    </row>
    <row r="2577" spans="1:33">
      <c r="A2577" s="14" t="s">
        <v>189</v>
      </c>
      <c r="B2577" s="16">
        <v>2019</v>
      </c>
      <c r="C2577" s="16">
        <v>19</v>
      </c>
      <c r="D2577" s="14" t="s">
        <v>80</v>
      </c>
      <c r="E2577" s="16">
        <v>1</v>
      </c>
      <c r="F2577" s="14" t="s">
        <v>81</v>
      </c>
      <c r="G2577" s="16">
        <v>41</v>
      </c>
      <c r="H2577" s="14" t="s">
        <v>186</v>
      </c>
      <c r="I2577" s="16">
        <v>2</v>
      </c>
      <c r="J2577" s="14" t="s">
        <v>83</v>
      </c>
      <c r="K2577" s="14" t="s">
        <v>84</v>
      </c>
      <c r="L2577" s="14" t="s">
        <v>85</v>
      </c>
      <c r="M2577" s="23">
        <v>0.7</v>
      </c>
      <c r="N2577" s="16">
        <v>23</v>
      </c>
      <c r="O2577" s="16">
        <v>18</v>
      </c>
      <c r="P2577" s="16">
        <v>1</v>
      </c>
      <c r="Q2577" s="16">
        <v>28</v>
      </c>
      <c r="R2577" s="16">
        <v>1</v>
      </c>
      <c r="S2577" s="14" t="s">
        <v>86</v>
      </c>
      <c r="T2577" s="16">
        <v>1665</v>
      </c>
      <c r="U2577" s="16">
        <v>0</v>
      </c>
      <c r="V2577" s="18">
        <v>738583</v>
      </c>
      <c r="W2577" s="18">
        <v>19104</v>
      </c>
      <c r="X2577" s="18">
        <v>11877</v>
      </c>
      <c r="Y2577" s="18">
        <v>0</v>
      </c>
      <c r="Z2577" s="18">
        <v>0</v>
      </c>
      <c r="AA2577" s="18">
        <v>0</v>
      </c>
      <c r="AB2577" s="18">
        <v>8714</v>
      </c>
      <c r="AC2577" s="23">
        <v>0.46</v>
      </c>
      <c r="AD2577" s="14" t="str">
        <f>IF(E2577=113,"Linn","Iowa ex-Linn")</f>
        <v>Iowa ex-Linn</v>
      </c>
      <c r="AE2577" s="23">
        <f>IFERROR(AB2577/W2577,"N/M")</f>
        <v>0.4561348408710218</v>
      </c>
      <c r="AF2577" s="14" t="str">
        <f>B2577&amp;"|"&amp;TEXT(E2577,"000")&amp;"|"&amp;TEXT(M2577,"0.0000")</f>
        <v>2019|001|0.7000</v>
      </c>
      <c r="AG2577" s="22" t="str">
        <f>IF(AND(B2577&gt;=2015,B2577&lt;=2024,C2577=19,G2577=41,I2577=2,K2577="A",L2577="RBUP",M2577&gt;=0.5,M2577&lt;=0.85),"IN","OUT")</f>
        <v>IN</v>
      </c>
    </row>
    <row r="2578" spans="1:33">
      <c r="A2578" s="14" t="s">
        <v>189</v>
      </c>
      <c r="B2578" s="16">
        <v>2019</v>
      </c>
      <c r="C2578" s="16">
        <v>19</v>
      </c>
      <c r="D2578" s="14" t="s">
        <v>80</v>
      </c>
      <c r="E2578" s="16">
        <v>1</v>
      </c>
      <c r="F2578" s="14" t="s">
        <v>81</v>
      </c>
      <c r="G2578" s="16">
        <v>41</v>
      </c>
      <c r="H2578" s="14" t="s">
        <v>186</v>
      </c>
      <c r="I2578" s="16">
        <v>2</v>
      </c>
      <c r="J2578" s="14" t="s">
        <v>83</v>
      </c>
      <c r="K2578" s="14" t="s">
        <v>84</v>
      </c>
      <c r="L2578" s="14" t="s">
        <v>85</v>
      </c>
      <c r="M2578" s="23">
        <v>0.75</v>
      </c>
      <c r="N2578" s="16">
        <v>100</v>
      </c>
      <c r="O2578" s="16">
        <v>77</v>
      </c>
      <c r="P2578" s="16">
        <v>0</v>
      </c>
      <c r="Q2578" s="16">
        <v>85</v>
      </c>
      <c r="R2578" s="16">
        <v>0</v>
      </c>
      <c r="S2578" s="14" t="s">
        <v>86</v>
      </c>
      <c r="T2578" s="16">
        <v>13479</v>
      </c>
      <c r="U2578" s="16">
        <v>0</v>
      </c>
      <c r="V2578" s="18">
        <v>7030006</v>
      </c>
      <c r="W2578" s="18">
        <v>246611</v>
      </c>
      <c r="X2578" s="18">
        <v>178964</v>
      </c>
      <c r="Y2578" s="18">
        <v>0</v>
      </c>
      <c r="Z2578" s="18">
        <v>0</v>
      </c>
      <c r="AA2578" s="18">
        <v>0</v>
      </c>
      <c r="AB2578" s="18">
        <v>0</v>
      </c>
      <c r="AC2578" s="23">
        <v>0</v>
      </c>
      <c r="AD2578" s="14" t="str">
        <f>IF(E2578=113,"Linn","Iowa ex-Linn")</f>
        <v>Iowa ex-Linn</v>
      </c>
      <c r="AE2578" s="23">
        <f>IFERROR(AB2578/W2578,"N/M")</f>
        <v>0.0</v>
      </c>
      <c r="AF2578" s="14" t="str">
        <f>B2578&amp;"|"&amp;TEXT(E2578,"000")&amp;"|"&amp;TEXT(M2578,"0.0000")</f>
        <v>2019|001|0.7500</v>
      </c>
      <c r="AG2578" s="22" t="str">
        <f>IF(AND(B2578&gt;=2015,B2578&lt;=2024,C2578=19,G2578=41,I2578=2,K2578="A",L2578="RBUP",M2578&gt;=0.5,M2578&lt;=0.85),"IN","OUT")</f>
        <v>IN</v>
      </c>
    </row>
    <row r="2579" spans="1:33">
      <c r="A2579" s="14" t="s">
        <v>189</v>
      </c>
      <c r="B2579" s="16">
        <v>2019</v>
      </c>
      <c r="C2579" s="16">
        <v>19</v>
      </c>
      <c r="D2579" s="14" t="s">
        <v>80</v>
      </c>
      <c r="E2579" s="16">
        <v>1</v>
      </c>
      <c r="F2579" s="14" t="s">
        <v>81</v>
      </c>
      <c r="G2579" s="16">
        <v>41</v>
      </c>
      <c r="H2579" s="14" t="s">
        <v>186</v>
      </c>
      <c r="I2579" s="16">
        <v>2</v>
      </c>
      <c r="J2579" s="14" t="s">
        <v>83</v>
      </c>
      <c r="K2579" s="14" t="s">
        <v>84</v>
      </c>
      <c r="L2579" s="14" t="s">
        <v>85</v>
      </c>
      <c r="M2579" s="23">
        <v>0.8</v>
      </c>
      <c r="N2579" s="16">
        <v>282</v>
      </c>
      <c r="O2579" s="16">
        <v>236</v>
      </c>
      <c r="P2579" s="16">
        <v>19</v>
      </c>
      <c r="Q2579" s="16">
        <v>341</v>
      </c>
      <c r="R2579" s="16">
        <v>20</v>
      </c>
      <c r="S2579" s="14" t="s">
        <v>86</v>
      </c>
      <c r="T2579" s="16">
        <v>49993</v>
      </c>
      <c r="U2579" s="16">
        <v>0</v>
      </c>
      <c r="V2579" s="18">
        <v>27996594</v>
      </c>
      <c r="W2579" s="18">
        <v>1399381</v>
      </c>
      <c r="X2579" s="18">
        <v>870447</v>
      </c>
      <c r="Y2579" s="18">
        <v>1058</v>
      </c>
      <c r="Z2579" s="18">
        <v>0</v>
      </c>
      <c r="AA2579" s="18">
        <v>0</v>
      </c>
      <c r="AB2579" s="18">
        <v>134885</v>
      </c>
      <c r="AC2579" s="23">
        <v>0.1</v>
      </c>
      <c r="AD2579" s="14" t="str">
        <f>IF(E2579=113,"Linn","Iowa ex-Linn")</f>
        <v>Iowa ex-Linn</v>
      </c>
      <c r="AE2579" s="23">
        <f>IFERROR(AB2579/W2579,"N/M")</f>
        <v>0.09638904629975682</v>
      </c>
      <c r="AF2579" s="14" t="str">
        <f>B2579&amp;"|"&amp;TEXT(E2579,"000")&amp;"|"&amp;TEXT(M2579,"0.0000")</f>
        <v>2019|001|0.8000</v>
      </c>
      <c r="AG2579" s="22" t="str">
        <f>IF(AND(B2579&gt;=2015,B2579&lt;=2024,C2579=19,G2579=41,I2579=2,K2579="A",L2579="RBUP",M2579&gt;=0.5,M2579&lt;=0.85),"IN","OUT")</f>
        <v>IN</v>
      </c>
    </row>
    <row r="2580" spans="1:33">
      <c r="A2580" s="14" t="s">
        <v>189</v>
      </c>
      <c r="B2580" s="16">
        <v>2019</v>
      </c>
      <c r="C2580" s="16">
        <v>19</v>
      </c>
      <c r="D2580" s="14" t="s">
        <v>80</v>
      </c>
      <c r="E2580" s="16">
        <v>1</v>
      </c>
      <c r="F2580" s="14" t="s">
        <v>81</v>
      </c>
      <c r="G2580" s="16">
        <v>41</v>
      </c>
      <c r="H2580" s="14" t="s">
        <v>186</v>
      </c>
      <c r="I2580" s="16">
        <v>2</v>
      </c>
      <c r="J2580" s="14" t="s">
        <v>83</v>
      </c>
      <c r="K2580" s="14" t="s">
        <v>84</v>
      </c>
      <c r="L2580" s="14" t="s">
        <v>85</v>
      </c>
      <c r="M2580" s="23">
        <v>0.85</v>
      </c>
      <c r="N2580" s="16">
        <v>189</v>
      </c>
      <c r="O2580" s="16">
        <v>142</v>
      </c>
      <c r="P2580" s="16">
        <v>40</v>
      </c>
      <c r="Q2580" s="16">
        <v>251</v>
      </c>
      <c r="R2580" s="16">
        <v>63</v>
      </c>
      <c r="S2580" s="14" t="s">
        <v>86</v>
      </c>
      <c r="T2580" s="16">
        <v>35494</v>
      </c>
      <c r="U2580" s="16">
        <v>0</v>
      </c>
      <c r="V2580" s="18">
        <v>20423454</v>
      </c>
      <c r="W2580" s="18">
        <v>1314391</v>
      </c>
      <c r="X2580" s="18">
        <v>607587</v>
      </c>
      <c r="Y2580" s="18">
        <v>1012</v>
      </c>
      <c r="Z2580" s="18">
        <v>0</v>
      </c>
      <c r="AA2580" s="18">
        <v>0</v>
      </c>
      <c r="AB2580" s="18">
        <v>1011798</v>
      </c>
      <c r="AC2580" s="23">
        <v>0.77</v>
      </c>
      <c r="AD2580" s="14" t="str">
        <f>IF(E2580=113,"Linn","Iowa ex-Linn")</f>
        <v>Iowa ex-Linn</v>
      </c>
      <c r="AE2580" s="23">
        <f>IFERROR(AB2580/W2580,"N/M")</f>
        <v>0.7697846379045504</v>
      </c>
      <c r="AF2580" s="14" t="str">
        <f>B2580&amp;"|"&amp;TEXT(E2580,"000")&amp;"|"&amp;TEXT(M2580,"0.0000")</f>
        <v>2019|001|0.8500</v>
      </c>
      <c r="AG2580" s="22" t="str">
        <f>IF(AND(B2580&gt;=2015,B2580&lt;=2024,C2580=19,G2580=41,I2580=2,K2580="A",L2580="RBUP",M2580&gt;=0.5,M2580&lt;=0.85),"IN","OUT")</f>
        <v>IN</v>
      </c>
    </row>
    <row r="2581" spans="1:33">
      <c r="A2581" s="14" t="s">
        <v>189</v>
      </c>
      <c r="B2581" s="16">
        <v>2019</v>
      </c>
      <c r="C2581" s="16">
        <v>19</v>
      </c>
      <c r="D2581" s="14" t="s">
        <v>80</v>
      </c>
      <c r="E2581" s="16">
        <v>3</v>
      </c>
      <c r="F2581" s="14" t="s">
        <v>87</v>
      </c>
      <c r="G2581" s="16">
        <v>41</v>
      </c>
      <c r="H2581" s="14" t="s">
        <v>186</v>
      </c>
      <c r="I2581" s="16">
        <v>2</v>
      </c>
      <c r="J2581" s="14" t="s">
        <v>83</v>
      </c>
      <c r="K2581" s="14" t="s">
        <v>84</v>
      </c>
      <c r="L2581" s="14" t="s">
        <v>85</v>
      </c>
      <c r="M2581" s="23">
        <v>0.6</v>
      </c>
      <c r="N2581" s="16">
        <v>3</v>
      </c>
      <c r="O2581" s="16">
        <v>2</v>
      </c>
      <c r="P2581" s="16">
        <v>0</v>
      </c>
      <c r="Q2581" s="16">
        <v>2</v>
      </c>
      <c r="R2581" s="16">
        <v>0</v>
      </c>
      <c r="S2581" s="14" t="s">
        <v>86</v>
      </c>
      <c r="T2581" s="16">
        <v>154</v>
      </c>
      <c r="U2581" s="16">
        <v>0</v>
      </c>
      <c r="V2581" s="18">
        <v>71950</v>
      </c>
      <c r="W2581" s="18">
        <v>1310</v>
      </c>
      <c r="X2581" s="18">
        <v>838</v>
      </c>
      <c r="Y2581" s="18">
        <v>0</v>
      </c>
      <c r="Z2581" s="18">
        <v>0</v>
      </c>
      <c r="AA2581" s="18">
        <v>0</v>
      </c>
      <c r="AB2581" s="18">
        <v>0</v>
      </c>
      <c r="AC2581" s="23">
        <v>0</v>
      </c>
      <c r="AD2581" s="14" t="str">
        <f>IF(E2581=113,"Linn","Iowa ex-Linn")</f>
        <v>Iowa ex-Linn</v>
      </c>
      <c r="AE2581" s="23">
        <f>IFERROR(AB2581/W2581,"N/M")</f>
        <v>0.0</v>
      </c>
      <c r="AF2581" s="14" t="str">
        <f>B2581&amp;"|"&amp;TEXT(E2581,"000")&amp;"|"&amp;TEXT(M2581,"0.0000")</f>
        <v>2019|003|0.6000</v>
      </c>
      <c r="AG2581" s="22" t="str">
        <f>IF(AND(B2581&gt;=2015,B2581&lt;=2024,C2581=19,G2581=41,I2581=2,K2581="A",L2581="RBUP",M2581&gt;=0.5,M2581&lt;=0.85),"IN","OUT")</f>
        <v>IN</v>
      </c>
    </row>
    <row r="2582" spans="1:33">
      <c r="A2582" s="14" t="s">
        <v>189</v>
      </c>
      <c r="B2582" s="16">
        <v>2019</v>
      </c>
      <c r="C2582" s="16">
        <v>19</v>
      </c>
      <c r="D2582" s="14" t="s">
        <v>80</v>
      </c>
      <c r="E2582" s="16">
        <v>3</v>
      </c>
      <c r="F2582" s="14" t="s">
        <v>87</v>
      </c>
      <c r="G2582" s="16">
        <v>41</v>
      </c>
      <c r="H2582" s="14" t="s">
        <v>186</v>
      </c>
      <c r="I2582" s="16">
        <v>2</v>
      </c>
      <c r="J2582" s="14" t="s">
        <v>83</v>
      </c>
      <c r="K2582" s="14" t="s">
        <v>84</v>
      </c>
      <c r="L2582" s="14" t="s">
        <v>85</v>
      </c>
      <c r="M2582" s="23">
        <v>0.65</v>
      </c>
      <c r="N2582" s="16">
        <v>8</v>
      </c>
      <c r="O2582" s="16">
        <v>7</v>
      </c>
      <c r="P2582" s="16">
        <v>1</v>
      </c>
      <c r="Q2582" s="16">
        <v>7</v>
      </c>
      <c r="R2582" s="16">
        <v>1</v>
      </c>
      <c r="S2582" s="14" t="s">
        <v>86</v>
      </c>
      <c r="T2582" s="16">
        <v>2348</v>
      </c>
      <c r="U2582" s="16">
        <v>0</v>
      </c>
      <c r="V2582" s="18">
        <v>1107363</v>
      </c>
      <c r="W2582" s="18">
        <v>25460</v>
      </c>
      <c r="X2582" s="18">
        <v>20159</v>
      </c>
      <c r="Y2582" s="18">
        <v>0</v>
      </c>
      <c r="Z2582" s="18">
        <v>0</v>
      </c>
      <c r="AA2582" s="18">
        <v>0</v>
      </c>
      <c r="AB2582" s="18">
        <v>1805</v>
      </c>
      <c r="AC2582" s="23">
        <v>0.07000000000000001</v>
      </c>
      <c r="AD2582" s="14" t="str">
        <f>IF(E2582=113,"Linn","Iowa ex-Linn")</f>
        <v>Iowa ex-Linn</v>
      </c>
      <c r="AE2582" s="23">
        <f>IFERROR(AB2582/W2582,"N/M")</f>
        <v>0.0708955223880597</v>
      </c>
      <c r="AF2582" s="14" t="str">
        <f>B2582&amp;"|"&amp;TEXT(E2582,"000")&amp;"|"&amp;TEXT(M2582,"0.0000")</f>
        <v>2019|003|0.6500</v>
      </c>
      <c r="AG2582" s="22" t="str">
        <f>IF(AND(B2582&gt;=2015,B2582&lt;=2024,C2582=19,G2582=41,I2582=2,K2582="A",L2582="RBUP",M2582&gt;=0.5,M2582&lt;=0.85),"IN","OUT")</f>
        <v>IN</v>
      </c>
    </row>
    <row r="2583" spans="1:33">
      <c r="A2583" s="14" t="s">
        <v>189</v>
      </c>
      <c r="B2583" s="16">
        <v>2019</v>
      </c>
      <c r="C2583" s="16">
        <v>19</v>
      </c>
      <c r="D2583" s="14" t="s">
        <v>80</v>
      </c>
      <c r="E2583" s="16">
        <v>3</v>
      </c>
      <c r="F2583" s="14" t="s">
        <v>87</v>
      </c>
      <c r="G2583" s="16">
        <v>41</v>
      </c>
      <c r="H2583" s="14" t="s">
        <v>186</v>
      </c>
      <c r="I2583" s="16">
        <v>2</v>
      </c>
      <c r="J2583" s="14" t="s">
        <v>83</v>
      </c>
      <c r="K2583" s="14" t="s">
        <v>84</v>
      </c>
      <c r="L2583" s="14" t="s">
        <v>85</v>
      </c>
      <c r="M2583" s="23">
        <v>0.7</v>
      </c>
      <c r="N2583" s="16">
        <v>34</v>
      </c>
      <c r="O2583" s="16">
        <v>28</v>
      </c>
      <c r="P2583" s="16">
        <v>1</v>
      </c>
      <c r="Q2583" s="16">
        <v>41</v>
      </c>
      <c r="R2583" s="16">
        <v>1</v>
      </c>
      <c r="S2583" s="14" t="s">
        <v>86</v>
      </c>
      <c r="T2583" s="16">
        <v>4034</v>
      </c>
      <c r="U2583" s="16">
        <v>0</v>
      </c>
      <c r="V2583" s="18">
        <v>1880024</v>
      </c>
      <c r="W2583" s="18">
        <v>68842</v>
      </c>
      <c r="X2583" s="18">
        <v>47123</v>
      </c>
      <c r="Y2583" s="18">
        <v>0</v>
      </c>
      <c r="Z2583" s="18">
        <v>0</v>
      </c>
      <c r="AA2583" s="18">
        <v>0</v>
      </c>
      <c r="AB2583" s="18">
        <v>7344</v>
      </c>
      <c r="AC2583" s="23">
        <v>0.11</v>
      </c>
      <c r="AD2583" s="14" t="str">
        <f>IF(E2583=113,"Linn","Iowa ex-Linn")</f>
        <v>Iowa ex-Linn</v>
      </c>
      <c r="AE2583" s="23">
        <f>IFERROR(AB2583/W2583,"N/M")</f>
        <v>0.10667906220040092</v>
      </c>
      <c r="AF2583" s="14" t="str">
        <f>B2583&amp;"|"&amp;TEXT(E2583,"000")&amp;"|"&amp;TEXT(M2583,"0.0000")</f>
        <v>2019|003|0.7000</v>
      </c>
      <c r="AG2583" s="22" t="str">
        <f>IF(AND(B2583&gt;=2015,B2583&lt;=2024,C2583=19,G2583=41,I2583=2,K2583="A",L2583="RBUP",M2583&gt;=0.5,M2583&lt;=0.85),"IN","OUT")</f>
        <v>IN</v>
      </c>
    </row>
    <row r="2584" spans="1:33">
      <c r="A2584" s="14" t="s">
        <v>189</v>
      </c>
      <c r="B2584" s="16">
        <v>2019</v>
      </c>
      <c r="C2584" s="16">
        <v>19</v>
      </c>
      <c r="D2584" s="14" t="s">
        <v>80</v>
      </c>
      <c r="E2584" s="16">
        <v>3</v>
      </c>
      <c r="F2584" s="14" t="s">
        <v>87</v>
      </c>
      <c r="G2584" s="16">
        <v>41</v>
      </c>
      <c r="H2584" s="14" t="s">
        <v>186</v>
      </c>
      <c r="I2584" s="16">
        <v>2</v>
      </c>
      <c r="J2584" s="14" t="s">
        <v>83</v>
      </c>
      <c r="K2584" s="14" t="s">
        <v>84</v>
      </c>
      <c r="L2584" s="14" t="s">
        <v>85</v>
      </c>
      <c r="M2584" s="23">
        <v>0.75</v>
      </c>
      <c r="N2584" s="16">
        <v>141</v>
      </c>
      <c r="O2584" s="16">
        <v>109</v>
      </c>
      <c r="P2584" s="16">
        <v>8</v>
      </c>
      <c r="Q2584" s="16">
        <v>177</v>
      </c>
      <c r="R2584" s="16">
        <v>8</v>
      </c>
      <c r="S2584" s="14" t="s">
        <v>86</v>
      </c>
      <c r="T2584" s="16">
        <v>17202</v>
      </c>
      <c r="U2584" s="16">
        <v>0</v>
      </c>
      <c r="V2584" s="18">
        <v>8938327</v>
      </c>
      <c r="W2584" s="18">
        <v>482880</v>
      </c>
      <c r="X2584" s="18">
        <v>313074</v>
      </c>
      <c r="Y2584" s="18">
        <v>3418</v>
      </c>
      <c r="Z2584" s="18">
        <v>0</v>
      </c>
      <c r="AA2584" s="18">
        <v>0</v>
      </c>
      <c r="AB2584" s="18">
        <v>80121</v>
      </c>
      <c r="AC2584" s="23">
        <v>0.17</v>
      </c>
      <c r="AD2584" s="14" t="str">
        <f>IF(E2584=113,"Linn","Iowa ex-Linn")</f>
        <v>Iowa ex-Linn</v>
      </c>
      <c r="AE2584" s="23">
        <f>IFERROR(AB2584/W2584,"N/M")</f>
        <v>0.16592321073558647</v>
      </c>
      <c r="AF2584" s="14" t="str">
        <f>B2584&amp;"|"&amp;TEXT(E2584,"000")&amp;"|"&amp;TEXT(M2584,"0.0000")</f>
        <v>2019|003|0.7500</v>
      </c>
      <c r="AG2584" s="22" t="str">
        <f>IF(AND(B2584&gt;=2015,B2584&lt;=2024,C2584=19,G2584=41,I2584=2,K2584="A",L2584="RBUP",M2584&gt;=0.5,M2584&lt;=0.85),"IN","OUT")</f>
        <v>IN</v>
      </c>
    </row>
    <row r="2585" spans="1:33">
      <c r="A2585" s="14" t="s">
        <v>189</v>
      </c>
      <c r="B2585" s="16">
        <v>2019</v>
      </c>
      <c r="C2585" s="16">
        <v>19</v>
      </c>
      <c r="D2585" s="14" t="s">
        <v>80</v>
      </c>
      <c r="E2585" s="16">
        <v>3</v>
      </c>
      <c r="F2585" s="14" t="s">
        <v>87</v>
      </c>
      <c r="G2585" s="16">
        <v>41</v>
      </c>
      <c r="H2585" s="14" t="s">
        <v>186</v>
      </c>
      <c r="I2585" s="16">
        <v>2</v>
      </c>
      <c r="J2585" s="14" t="s">
        <v>83</v>
      </c>
      <c r="K2585" s="14" t="s">
        <v>84</v>
      </c>
      <c r="L2585" s="14" t="s">
        <v>85</v>
      </c>
      <c r="M2585" s="23">
        <v>0.8</v>
      </c>
      <c r="N2585" s="16">
        <v>209</v>
      </c>
      <c r="O2585" s="16">
        <v>156</v>
      </c>
      <c r="P2585" s="16">
        <v>41</v>
      </c>
      <c r="Q2585" s="16">
        <v>245</v>
      </c>
      <c r="R2585" s="16">
        <v>52</v>
      </c>
      <c r="S2585" s="14" t="s">
        <v>86</v>
      </c>
      <c r="T2585" s="16">
        <v>31638</v>
      </c>
      <c r="U2585" s="16">
        <v>0</v>
      </c>
      <c r="V2585" s="18">
        <v>17582791</v>
      </c>
      <c r="W2585" s="18">
        <v>1134850</v>
      </c>
      <c r="X2585" s="18">
        <v>681782</v>
      </c>
      <c r="Y2585" s="18">
        <v>365</v>
      </c>
      <c r="Z2585" s="18">
        <v>0</v>
      </c>
      <c r="AA2585" s="18">
        <v>0</v>
      </c>
      <c r="AB2585" s="18">
        <v>803242</v>
      </c>
      <c r="AC2585" s="23">
        <v>0.71</v>
      </c>
      <c r="AD2585" s="14" t="str">
        <f>IF(E2585=113,"Linn","Iowa ex-Linn")</f>
        <v>Iowa ex-Linn</v>
      </c>
      <c r="AE2585" s="23">
        <f>IFERROR(AB2585/W2585,"N/M")</f>
        <v>0.7077957439309159</v>
      </c>
      <c r="AF2585" s="14" t="str">
        <f>B2585&amp;"|"&amp;TEXT(E2585,"000")&amp;"|"&amp;TEXT(M2585,"0.0000")</f>
        <v>2019|003|0.8000</v>
      </c>
      <c r="AG2585" s="22" t="str">
        <f>IF(AND(B2585&gt;=2015,B2585&lt;=2024,C2585=19,G2585=41,I2585=2,K2585="A",L2585="RBUP",M2585&gt;=0.5,M2585&lt;=0.85),"IN","OUT")</f>
        <v>IN</v>
      </c>
    </row>
    <row r="2586" spans="1:33">
      <c r="A2586" s="14" t="s">
        <v>189</v>
      </c>
      <c r="B2586" s="16">
        <v>2019</v>
      </c>
      <c r="C2586" s="16">
        <v>19</v>
      </c>
      <c r="D2586" s="14" t="s">
        <v>80</v>
      </c>
      <c r="E2586" s="16">
        <v>3</v>
      </c>
      <c r="F2586" s="14" t="s">
        <v>87</v>
      </c>
      <c r="G2586" s="16">
        <v>41</v>
      </c>
      <c r="H2586" s="14" t="s">
        <v>186</v>
      </c>
      <c r="I2586" s="16">
        <v>2</v>
      </c>
      <c r="J2586" s="14" t="s">
        <v>83</v>
      </c>
      <c r="K2586" s="14" t="s">
        <v>84</v>
      </c>
      <c r="L2586" s="14" t="s">
        <v>85</v>
      </c>
      <c r="M2586" s="23">
        <v>0.85</v>
      </c>
      <c r="N2586" s="16">
        <v>85</v>
      </c>
      <c r="O2586" s="16">
        <v>49</v>
      </c>
      <c r="P2586" s="16">
        <v>18</v>
      </c>
      <c r="Q2586" s="16">
        <v>63</v>
      </c>
      <c r="R2586" s="16">
        <v>19</v>
      </c>
      <c r="S2586" s="14" t="s">
        <v>86</v>
      </c>
      <c r="T2586" s="16">
        <v>8685</v>
      </c>
      <c r="U2586" s="16">
        <v>0</v>
      </c>
      <c r="V2586" s="18">
        <v>4762245</v>
      </c>
      <c r="W2586" s="18">
        <v>346772</v>
      </c>
      <c r="X2586" s="18">
        <v>166473</v>
      </c>
      <c r="Y2586" s="18">
        <v>1014</v>
      </c>
      <c r="Z2586" s="18">
        <v>0</v>
      </c>
      <c r="AA2586" s="18">
        <v>0</v>
      </c>
      <c r="AB2586" s="18">
        <v>289919</v>
      </c>
      <c r="AC2586" s="23">
        <v>0.84</v>
      </c>
      <c r="AD2586" s="14" t="str">
        <f>IF(E2586=113,"Linn","Iowa ex-Linn")</f>
        <v>Iowa ex-Linn</v>
      </c>
      <c r="AE2586" s="23">
        <f>IFERROR(AB2586/W2586,"N/M")</f>
        <v>0.8360507768793328</v>
      </c>
      <c r="AF2586" s="14" t="str">
        <f>B2586&amp;"|"&amp;TEXT(E2586,"000")&amp;"|"&amp;TEXT(M2586,"0.0000")</f>
        <v>2019|003|0.8500</v>
      </c>
      <c r="AG2586" s="22" t="str">
        <f>IF(AND(B2586&gt;=2015,B2586&lt;=2024,C2586=19,G2586=41,I2586=2,K2586="A",L2586="RBUP",M2586&gt;=0.5,M2586&lt;=0.85),"IN","OUT")</f>
        <v>IN</v>
      </c>
    </row>
    <row r="2587" spans="1:33">
      <c r="A2587" s="14" t="s">
        <v>189</v>
      </c>
      <c r="B2587" s="16">
        <v>2019</v>
      </c>
      <c r="C2587" s="16">
        <v>19</v>
      </c>
      <c r="D2587" s="14" t="s">
        <v>80</v>
      </c>
      <c r="E2587" s="16">
        <v>5</v>
      </c>
      <c r="F2587" s="14" t="s">
        <v>88</v>
      </c>
      <c r="G2587" s="16">
        <v>41</v>
      </c>
      <c r="H2587" s="14" t="s">
        <v>186</v>
      </c>
      <c r="I2587" s="16">
        <v>2</v>
      </c>
      <c r="J2587" s="14" t="s">
        <v>83</v>
      </c>
      <c r="K2587" s="14" t="s">
        <v>84</v>
      </c>
      <c r="L2587" s="14" t="s">
        <v>85</v>
      </c>
      <c r="M2587" s="23">
        <v>0.55</v>
      </c>
      <c r="N2587" s="16">
        <v>1</v>
      </c>
      <c r="O2587" s="16">
        <v>1</v>
      </c>
      <c r="P2587" s="16">
        <v>0</v>
      </c>
      <c r="Q2587" s="16">
        <v>1</v>
      </c>
      <c r="R2587" s="16">
        <v>0</v>
      </c>
      <c r="S2587" s="14" t="s">
        <v>86</v>
      </c>
      <c r="T2587" s="16">
        <v>74</v>
      </c>
      <c r="U2587" s="16">
        <v>0</v>
      </c>
      <c r="V2587" s="18">
        <v>28365</v>
      </c>
      <c r="W2587" s="18">
        <v>287</v>
      </c>
      <c r="X2587" s="18">
        <v>230</v>
      </c>
      <c r="Y2587" s="18">
        <v>0</v>
      </c>
      <c r="Z2587" s="18">
        <v>0</v>
      </c>
      <c r="AA2587" s="18">
        <v>0</v>
      </c>
      <c r="AB2587" s="18">
        <v>0</v>
      </c>
      <c r="AC2587" s="23">
        <v>0</v>
      </c>
      <c r="AD2587" s="14" t="str">
        <f>IF(E2587=113,"Linn","Iowa ex-Linn")</f>
        <v>Iowa ex-Linn</v>
      </c>
      <c r="AE2587" s="23">
        <f>IFERROR(AB2587/W2587,"N/M")</f>
        <v>0.0</v>
      </c>
      <c r="AF2587" s="14" t="str">
        <f>B2587&amp;"|"&amp;TEXT(E2587,"000")&amp;"|"&amp;TEXT(M2587,"0.0000")</f>
        <v>2019|005|0.5500</v>
      </c>
      <c r="AG2587" s="22" t="str">
        <f>IF(AND(B2587&gt;=2015,B2587&lt;=2024,C2587=19,G2587=41,I2587=2,K2587="A",L2587="RBUP",M2587&gt;=0.5,M2587&lt;=0.85),"IN","OUT")</f>
        <v>IN</v>
      </c>
    </row>
    <row r="2588" spans="1:33">
      <c r="A2588" s="14" t="s">
        <v>189</v>
      </c>
      <c r="B2588" s="16">
        <v>2019</v>
      </c>
      <c r="C2588" s="16">
        <v>19</v>
      </c>
      <c r="D2588" s="14" t="s">
        <v>80</v>
      </c>
      <c r="E2588" s="16">
        <v>5</v>
      </c>
      <c r="F2588" s="14" t="s">
        <v>88</v>
      </c>
      <c r="G2588" s="16">
        <v>41</v>
      </c>
      <c r="H2588" s="14" t="s">
        <v>186</v>
      </c>
      <c r="I2588" s="16">
        <v>2</v>
      </c>
      <c r="J2588" s="14" t="s">
        <v>83</v>
      </c>
      <c r="K2588" s="14" t="s">
        <v>84</v>
      </c>
      <c r="L2588" s="14" t="s">
        <v>85</v>
      </c>
      <c r="M2588" s="23">
        <v>0.6</v>
      </c>
      <c r="N2588" s="16">
        <v>1</v>
      </c>
      <c r="O2588" s="16">
        <v>1</v>
      </c>
      <c r="P2588" s="16">
        <v>0</v>
      </c>
      <c r="Q2588" s="16">
        <v>1</v>
      </c>
      <c r="R2588" s="16">
        <v>0</v>
      </c>
      <c r="S2588" s="14" t="s">
        <v>86</v>
      </c>
      <c r="T2588" s="16">
        <v>144</v>
      </c>
      <c r="U2588" s="16">
        <v>0</v>
      </c>
      <c r="V2588" s="18">
        <v>68743</v>
      </c>
      <c r="W2588" s="18">
        <v>930</v>
      </c>
      <c r="X2588" s="18">
        <v>745</v>
      </c>
      <c r="Y2588" s="18">
        <v>0</v>
      </c>
      <c r="Z2588" s="18">
        <v>0</v>
      </c>
      <c r="AA2588" s="18">
        <v>0</v>
      </c>
      <c r="AB2588" s="18">
        <v>0</v>
      </c>
      <c r="AC2588" s="23">
        <v>0</v>
      </c>
      <c r="AD2588" s="14" t="str">
        <f>IF(E2588=113,"Linn","Iowa ex-Linn")</f>
        <v>Iowa ex-Linn</v>
      </c>
      <c r="AE2588" s="23">
        <f>IFERROR(AB2588/W2588,"N/M")</f>
        <v>0.0</v>
      </c>
      <c r="AF2588" s="14" t="str">
        <f>B2588&amp;"|"&amp;TEXT(E2588,"000")&amp;"|"&amp;TEXT(M2588,"0.0000")</f>
        <v>2019|005|0.6000</v>
      </c>
      <c r="AG2588" s="22" t="str">
        <f>IF(AND(B2588&gt;=2015,B2588&lt;=2024,C2588=19,G2588=41,I2588=2,K2588="A",L2588="RBUP",M2588&gt;=0.5,M2588&lt;=0.85),"IN","OUT")</f>
        <v>IN</v>
      </c>
    </row>
    <row r="2589" spans="1:33">
      <c r="A2589" s="14" t="s">
        <v>189</v>
      </c>
      <c r="B2589" s="16">
        <v>2019</v>
      </c>
      <c r="C2589" s="16">
        <v>19</v>
      </c>
      <c r="D2589" s="14" t="s">
        <v>80</v>
      </c>
      <c r="E2589" s="16">
        <v>5</v>
      </c>
      <c r="F2589" s="14" t="s">
        <v>88</v>
      </c>
      <c r="G2589" s="16">
        <v>41</v>
      </c>
      <c r="H2589" s="14" t="s">
        <v>186</v>
      </c>
      <c r="I2589" s="16">
        <v>2</v>
      </c>
      <c r="J2589" s="14" t="s">
        <v>83</v>
      </c>
      <c r="K2589" s="14" t="s">
        <v>84</v>
      </c>
      <c r="L2589" s="14" t="s">
        <v>85</v>
      </c>
      <c r="M2589" s="23">
        <v>0.65</v>
      </c>
      <c r="N2589" s="16">
        <v>2</v>
      </c>
      <c r="O2589" s="16">
        <v>2</v>
      </c>
      <c r="P2589" s="16">
        <v>0</v>
      </c>
      <c r="Q2589" s="16">
        <v>3</v>
      </c>
      <c r="R2589" s="16">
        <v>0</v>
      </c>
      <c r="S2589" s="14" t="s">
        <v>86</v>
      </c>
      <c r="T2589" s="16">
        <v>155</v>
      </c>
      <c r="U2589" s="16">
        <v>0</v>
      </c>
      <c r="V2589" s="18">
        <v>85920</v>
      </c>
      <c r="W2589" s="18">
        <v>1721</v>
      </c>
      <c r="X2589" s="18">
        <v>1016</v>
      </c>
      <c r="Y2589" s="18">
        <v>0</v>
      </c>
      <c r="Z2589" s="18">
        <v>0</v>
      </c>
      <c r="AA2589" s="18">
        <v>0</v>
      </c>
      <c r="AB2589" s="18">
        <v>0</v>
      </c>
      <c r="AC2589" s="23">
        <v>0</v>
      </c>
      <c r="AD2589" s="14" t="str">
        <f>IF(E2589=113,"Linn","Iowa ex-Linn")</f>
        <v>Iowa ex-Linn</v>
      </c>
      <c r="AE2589" s="23">
        <f>IFERROR(AB2589/W2589,"N/M")</f>
        <v>0.0</v>
      </c>
      <c r="AF2589" s="14" t="str">
        <f>B2589&amp;"|"&amp;TEXT(E2589,"000")&amp;"|"&amp;TEXT(M2589,"0.0000")</f>
        <v>2019|005|0.6500</v>
      </c>
      <c r="AG2589" s="22" t="str">
        <f>IF(AND(B2589&gt;=2015,B2589&lt;=2024,C2589=19,G2589=41,I2589=2,K2589="A",L2589="RBUP",M2589&gt;=0.5,M2589&lt;=0.85),"IN","OUT")</f>
        <v>IN</v>
      </c>
    </row>
    <row r="2590" spans="1:33">
      <c r="A2590" s="14" t="s">
        <v>189</v>
      </c>
      <c r="B2590" s="16">
        <v>2019</v>
      </c>
      <c r="C2590" s="16">
        <v>19</v>
      </c>
      <c r="D2590" s="14" t="s">
        <v>80</v>
      </c>
      <c r="E2590" s="16">
        <v>5</v>
      </c>
      <c r="F2590" s="14" t="s">
        <v>88</v>
      </c>
      <c r="G2590" s="16">
        <v>41</v>
      </c>
      <c r="H2590" s="14" t="s">
        <v>186</v>
      </c>
      <c r="I2590" s="16">
        <v>2</v>
      </c>
      <c r="J2590" s="14" t="s">
        <v>83</v>
      </c>
      <c r="K2590" s="14" t="s">
        <v>84</v>
      </c>
      <c r="L2590" s="14" t="s">
        <v>85</v>
      </c>
      <c r="M2590" s="23">
        <v>0.7</v>
      </c>
      <c r="N2590" s="16">
        <v>24</v>
      </c>
      <c r="O2590" s="16">
        <v>22</v>
      </c>
      <c r="P2590" s="16">
        <v>1</v>
      </c>
      <c r="Q2590" s="16">
        <v>34</v>
      </c>
      <c r="R2590" s="16">
        <v>2</v>
      </c>
      <c r="S2590" s="14" t="s">
        <v>86</v>
      </c>
      <c r="T2590" s="16">
        <v>3500</v>
      </c>
      <c r="U2590" s="16">
        <v>0</v>
      </c>
      <c r="V2590" s="18">
        <v>1907451</v>
      </c>
      <c r="W2590" s="18">
        <v>42015</v>
      </c>
      <c r="X2590" s="18">
        <v>29653</v>
      </c>
      <c r="Y2590" s="18">
        <v>0</v>
      </c>
      <c r="Z2590" s="18">
        <v>0</v>
      </c>
      <c r="AA2590" s="18">
        <v>0</v>
      </c>
      <c r="AB2590" s="18">
        <v>9573</v>
      </c>
      <c r="AC2590" s="23">
        <v>0.23</v>
      </c>
      <c r="AD2590" s="14" t="str">
        <f>IF(E2590=113,"Linn","Iowa ex-Linn")</f>
        <v>Iowa ex-Linn</v>
      </c>
      <c r="AE2590" s="23">
        <f>IFERROR(AB2590/W2590,"N/M")</f>
        <v>0.22784719742948947</v>
      </c>
      <c r="AF2590" s="14" t="str">
        <f>B2590&amp;"|"&amp;TEXT(E2590,"000")&amp;"|"&amp;TEXT(M2590,"0.0000")</f>
        <v>2019|005|0.7000</v>
      </c>
      <c r="AG2590" s="22" t="str">
        <f>IF(AND(B2590&gt;=2015,B2590&lt;=2024,C2590=19,G2590=41,I2590=2,K2590="A",L2590="RBUP",M2590&gt;=0.5,M2590&lt;=0.85),"IN","OUT")</f>
        <v>IN</v>
      </c>
    </row>
    <row r="2591" spans="1:33">
      <c r="A2591" s="14" t="s">
        <v>189</v>
      </c>
      <c r="B2591" s="16">
        <v>2019</v>
      </c>
      <c r="C2591" s="16">
        <v>19</v>
      </c>
      <c r="D2591" s="14" t="s">
        <v>80</v>
      </c>
      <c r="E2591" s="16">
        <v>5</v>
      </c>
      <c r="F2591" s="14" t="s">
        <v>88</v>
      </c>
      <c r="G2591" s="16">
        <v>41</v>
      </c>
      <c r="H2591" s="14" t="s">
        <v>186</v>
      </c>
      <c r="I2591" s="16">
        <v>2</v>
      </c>
      <c r="J2591" s="14" t="s">
        <v>83</v>
      </c>
      <c r="K2591" s="14" t="s">
        <v>84</v>
      </c>
      <c r="L2591" s="14" t="s">
        <v>85</v>
      </c>
      <c r="M2591" s="23">
        <v>0.75</v>
      </c>
      <c r="N2591" s="16">
        <v>96</v>
      </c>
      <c r="O2591" s="16">
        <v>79</v>
      </c>
      <c r="P2591" s="16">
        <v>7</v>
      </c>
      <c r="Q2591" s="16">
        <v>84</v>
      </c>
      <c r="R2591" s="16">
        <v>7</v>
      </c>
      <c r="S2591" s="14" t="s">
        <v>86</v>
      </c>
      <c r="T2591" s="16">
        <v>15180</v>
      </c>
      <c r="U2591" s="16">
        <v>0</v>
      </c>
      <c r="V2591" s="18">
        <v>8844620</v>
      </c>
      <c r="W2591" s="18">
        <v>245955</v>
      </c>
      <c r="X2591" s="18">
        <v>181555</v>
      </c>
      <c r="Y2591" s="18">
        <v>121</v>
      </c>
      <c r="Z2591" s="18">
        <v>0</v>
      </c>
      <c r="AA2591" s="18">
        <v>0</v>
      </c>
      <c r="AB2591" s="18">
        <v>68580</v>
      </c>
      <c r="AC2591" s="23">
        <v>0.28</v>
      </c>
      <c r="AD2591" s="14" t="str">
        <f>IF(E2591=113,"Linn","Iowa ex-Linn")</f>
        <v>Iowa ex-Linn</v>
      </c>
      <c r="AE2591" s="23">
        <f>IFERROR(AB2591/W2591,"N/M")</f>
        <v>0.2788314935658962</v>
      </c>
      <c r="AF2591" s="14" t="str">
        <f>B2591&amp;"|"&amp;TEXT(E2591,"000")&amp;"|"&amp;TEXT(M2591,"0.0000")</f>
        <v>2019|005|0.7500</v>
      </c>
      <c r="AG2591" s="22" t="str">
        <f>IF(AND(B2591&gt;=2015,B2591&lt;=2024,C2591=19,G2591=41,I2591=2,K2591="A",L2591="RBUP",M2591&gt;=0.5,M2591&lt;=0.85),"IN","OUT")</f>
        <v>IN</v>
      </c>
    </row>
    <row r="2592" spans="1:33">
      <c r="A2592" s="14" t="s">
        <v>189</v>
      </c>
      <c r="B2592" s="16">
        <v>2019</v>
      </c>
      <c r="C2592" s="16">
        <v>19</v>
      </c>
      <c r="D2592" s="14" t="s">
        <v>80</v>
      </c>
      <c r="E2592" s="16">
        <v>5</v>
      </c>
      <c r="F2592" s="14" t="s">
        <v>88</v>
      </c>
      <c r="G2592" s="16">
        <v>41</v>
      </c>
      <c r="H2592" s="14" t="s">
        <v>186</v>
      </c>
      <c r="I2592" s="16">
        <v>2</v>
      </c>
      <c r="J2592" s="14" t="s">
        <v>83</v>
      </c>
      <c r="K2592" s="14" t="s">
        <v>84</v>
      </c>
      <c r="L2592" s="14" t="s">
        <v>85</v>
      </c>
      <c r="M2592" s="23">
        <v>0.8</v>
      </c>
      <c r="N2592" s="16">
        <v>224</v>
      </c>
      <c r="O2592" s="16">
        <v>203</v>
      </c>
      <c r="P2592" s="16">
        <v>31</v>
      </c>
      <c r="Q2592" s="16">
        <v>269</v>
      </c>
      <c r="R2592" s="16">
        <v>37</v>
      </c>
      <c r="S2592" s="14" t="s">
        <v>86</v>
      </c>
      <c r="T2592" s="16">
        <v>50691</v>
      </c>
      <c r="U2592" s="16">
        <v>0</v>
      </c>
      <c r="V2592" s="18">
        <v>30541232</v>
      </c>
      <c r="W2592" s="18">
        <v>1209753</v>
      </c>
      <c r="X2592" s="18">
        <v>778597</v>
      </c>
      <c r="Y2592" s="18">
        <v>573</v>
      </c>
      <c r="Z2592" s="18">
        <v>0</v>
      </c>
      <c r="AA2592" s="18">
        <v>0</v>
      </c>
      <c r="AB2592" s="18">
        <v>337374</v>
      </c>
      <c r="AC2592" s="23">
        <v>0.28</v>
      </c>
      <c r="AD2592" s="14" t="str">
        <f>IF(E2592=113,"Linn","Iowa ex-Linn")</f>
        <v>Iowa ex-Linn</v>
      </c>
      <c r="AE2592" s="23">
        <f>IFERROR(AB2592/W2592,"N/M")</f>
        <v>0.27887841567658855</v>
      </c>
      <c r="AF2592" s="14" t="str">
        <f>B2592&amp;"|"&amp;TEXT(E2592,"000")&amp;"|"&amp;TEXT(M2592,"0.0000")</f>
        <v>2019|005|0.8000</v>
      </c>
      <c r="AG2592" s="22" t="str">
        <f>IF(AND(B2592&gt;=2015,B2592&lt;=2024,C2592=19,G2592=41,I2592=2,K2592="A",L2592="RBUP",M2592&gt;=0.5,M2592&lt;=0.85),"IN","OUT")</f>
        <v>IN</v>
      </c>
    </row>
    <row r="2593" spans="1:33">
      <c r="A2593" s="14" t="s">
        <v>189</v>
      </c>
      <c r="B2593" s="16">
        <v>2019</v>
      </c>
      <c r="C2593" s="16">
        <v>19</v>
      </c>
      <c r="D2593" s="14" t="s">
        <v>80</v>
      </c>
      <c r="E2593" s="16">
        <v>5</v>
      </c>
      <c r="F2593" s="14" t="s">
        <v>88</v>
      </c>
      <c r="G2593" s="16">
        <v>41</v>
      </c>
      <c r="H2593" s="14" t="s">
        <v>186</v>
      </c>
      <c r="I2593" s="16">
        <v>2</v>
      </c>
      <c r="J2593" s="14" t="s">
        <v>83</v>
      </c>
      <c r="K2593" s="14" t="s">
        <v>84</v>
      </c>
      <c r="L2593" s="14" t="s">
        <v>85</v>
      </c>
      <c r="M2593" s="23">
        <v>0.85</v>
      </c>
      <c r="N2593" s="16">
        <v>97</v>
      </c>
      <c r="O2593" s="16">
        <v>78</v>
      </c>
      <c r="P2593" s="16">
        <v>20</v>
      </c>
      <c r="Q2593" s="16">
        <v>90</v>
      </c>
      <c r="R2593" s="16">
        <v>24</v>
      </c>
      <c r="S2593" s="14" t="s">
        <v>86</v>
      </c>
      <c r="T2593" s="16">
        <v>13888</v>
      </c>
      <c r="U2593" s="16">
        <v>0</v>
      </c>
      <c r="V2593" s="18">
        <v>8832327</v>
      </c>
      <c r="W2593" s="18">
        <v>462200</v>
      </c>
      <c r="X2593" s="18">
        <v>231994</v>
      </c>
      <c r="Y2593" s="18">
        <v>100</v>
      </c>
      <c r="Z2593" s="18">
        <v>0</v>
      </c>
      <c r="AA2593" s="18">
        <v>0</v>
      </c>
      <c r="AB2593" s="18">
        <v>344705</v>
      </c>
      <c r="AC2593" s="23">
        <v>0.75</v>
      </c>
      <c r="AD2593" s="14" t="str">
        <f>IF(E2593=113,"Linn","Iowa ex-Linn")</f>
        <v>Iowa ex-Linn</v>
      </c>
      <c r="AE2593" s="23">
        <f>IFERROR(AB2593/W2593,"N/M")</f>
        <v>0.7457918649935094</v>
      </c>
      <c r="AF2593" s="14" t="str">
        <f>B2593&amp;"|"&amp;TEXT(E2593,"000")&amp;"|"&amp;TEXT(M2593,"0.0000")</f>
        <v>2019|005|0.8500</v>
      </c>
      <c r="AG2593" s="22" t="str">
        <f>IF(AND(B2593&gt;=2015,B2593&lt;=2024,C2593=19,G2593=41,I2593=2,K2593="A",L2593="RBUP",M2593&gt;=0.5,M2593&lt;=0.85),"IN","OUT")</f>
        <v>IN</v>
      </c>
    </row>
    <row r="2594" spans="1:33">
      <c r="A2594" s="14" t="s">
        <v>189</v>
      </c>
      <c r="B2594" s="16">
        <v>2019</v>
      </c>
      <c r="C2594" s="16">
        <v>19</v>
      </c>
      <c r="D2594" s="14" t="s">
        <v>80</v>
      </c>
      <c r="E2594" s="16">
        <v>7</v>
      </c>
      <c r="F2594" s="14" t="s">
        <v>89</v>
      </c>
      <c r="G2594" s="16">
        <v>41</v>
      </c>
      <c r="H2594" s="14" t="s">
        <v>186</v>
      </c>
      <c r="I2594" s="16">
        <v>2</v>
      </c>
      <c r="J2594" s="14" t="s">
        <v>83</v>
      </c>
      <c r="K2594" s="14" t="s">
        <v>84</v>
      </c>
      <c r="L2594" s="14" t="s">
        <v>85</v>
      </c>
      <c r="M2594" s="23">
        <v>0.5</v>
      </c>
      <c r="N2594" s="16">
        <v>2</v>
      </c>
      <c r="O2594" s="16">
        <v>0</v>
      </c>
      <c r="P2594" s="16">
        <v>0</v>
      </c>
      <c r="Q2594" s="16">
        <v>0</v>
      </c>
      <c r="R2594" s="16">
        <v>0</v>
      </c>
      <c r="S2594" s="14" t="s">
        <v>86</v>
      </c>
      <c r="T2594" s="16">
        <v>0</v>
      </c>
      <c r="U2594" s="16">
        <v>0</v>
      </c>
      <c r="V2594" s="18">
        <v>0</v>
      </c>
      <c r="W2594" s="18">
        <v>0</v>
      </c>
      <c r="X2594" s="18">
        <v>0</v>
      </c>
      <c r="Y2594" s="18">
        <v>0</v>
      </c>
      <c r="Z2594" s="18">
        <v>0</v>
      </c>
      <c r="AA2594" s="18">
        <v>0</v>
      </c>
      <c r="AB2594" s="18">
        <v>0</v>
      </c>
      <c r="AC2594" s="23">
        <v>0</v>
      </c>
      <c r="AD2594" s="14" t="str">
        <f>IF(E2594=113,"Linn","Iowa ex-Linn")</f>
        <v>Iowa ex-Linn</v>
      </c>
      <c r="AE2594" s="23" t="str">
        <f>IFERROR(AB2594/W2594,"N/M")</f>
        <v>N/M</v>
      </c>
      <c r="AF2594" s="14" t="str">
        <f>B2594&amp;"|"&amp;TEXT(E2594,"000")&amp;"|"&amp;TEXT(M2594,"0.0000")</f>
        <v>2019|007|0.5000</v>
      </c>
      <c r="AG2594" s="22" t="str">
        <f>IF(AND(B2594&gt;=2015,B2594&lt;=2024,C2594=19,G2594=41,I2594=2,K2594="A",L2594="RBUP",M2594&gt;=0.5,M2594&lt;=0.85),"IN","OUT")</f>
        <v>IN</v>
      </c>
    </row>
    <row r="2595" spans="1:33">
      <c r="A2595" s="14" t="s">
        <v>189</v>
      </c>
      <c r="B2595" s="16">
        <v>2019</v>
      </c>
      <c r="C2595" s="16">
        <v>19</v>
      </c>
      <c r="D2595" s="14" t="s">
        <v>80</v>
      </c>
      <c r="E2595" s="16">
        <v>7</v>
      </c>
      <c r="F2595" s="14" t="s">
        <v>89</v>
      </c>
      <c r="G2595" s="16">
        <v>41</v>
      </c>
      <c r="H2595" s="14" t="s">
        <v>186</v>
      </c>
      <c r="I2595" s="16">
        <v>2</v>
      </c>
      <c r="J2595" s="14" t="s">
        <v>83</v>
      </c>
      <c r="K2595" s="14" t="s">
        <v>84</v>
      </c>
      <c r="L2595" s="14" t="s">
        <v>85</v>
      </c>
      <c r="M2595" s="23">
        <v>0.65</v>
      </c>
      <c r="N2595" s="16">
        <v>14</v>
      </c>
      <c r="O2595" s="16">
        <v>9</v>
      </c>
      <c r="P2595" s="16">
        <v>2</v>
      </c>
      <c r="Q2595" s="16">
        <v>11</v>
      </c>
      <c r="R2595" s="16">
        <v>2</v>
      </c>
      <c r="S2595" s="14" t="s">
        <v>86</v>
      </c>
      <c r="T2595" s="16">
        <v>696</v>
      </c>
      <c r="U2595" s="16">
        <v>0</v>
      </c>
      <c r="V2595" s="18">
        <v>239529</v>
      </c>
      <c r="W2595" s="18">
        <v>27076</v>
      </c>
      <c r="X2595" s="18">
        <v>17610</v>
      </c>
      <c r="Y2595" s="18">
        <v>0</v>
      </c>
      <c r="Z2595" s="18">
        <v>0</v>
      </c>
      <c r="AA2595" s="18">
        <v>0</v>
      </c>
      <c r="AB2595" s="18">
        <v>10123</v>
      </c>
      <c r="AC2595" s="23">
        <v>0.37</v>
      </c>
      <c r="AD2595" s="14" t="str">
        <f>IF(E2595=113,"Linn","Iowa ex-Linn")</f>
        <v>Iowa ex-Linn</v>
      </c>
      <c r="AE2595" s="23">
        <f>IFERROR(AB2595/W2595,"N/M")</f>
        <v>0.37387354114344806</v>
      </c>
      <c r="AF2595" s="14" t="str">
        <f>B2595&amp;"|"&amp;TEXT(E2595,"000")&amp;"|"&amp;TEXT(M2595,"0.0000")</f>
        <v>2019|007|0.6500</v>
      </c>
      <c r="AG2595" s="22" t="str">
        <f>IF(AND(B2595&gt;=2015,B2595&lt;=2024,C2595=19,G2595=41,I2595=2,K2595="A",L2595="RBUP",M2595&gt;=0.5,M2595&lt;=0.85),"IN","OUT")</f>
        <v>IN</v>
      </c>
    </row>
    <row r="2596" spans="1:33">
      <c r="A2596" s="14" t="s">
        <v>189</v>
      </c>
      <c r="B2596" s="16">
        <v>2019</v>
      </c>
      <c r="C2596" s="16">
        <v>19</v>
      </c>
      <c r="D2596" s="14" t="s">
        <v>80</v>
      </c>
      <c r="E2596" s="16">
        <v>7</v>
      </c>
      <c r="F2596" s="14" t="s">
        <v>89</v>
      </c>
      <c r="G2596" s="16">
        <v>41</v>
      </c>
      <c r="H2596" s="14" t="s">
        <v>186</v>
      </c>
      <c r="I2596" s="16">
        <v>2</v>
      </c>
      <c r="J2596" s="14" t="s">
        <v>83</v>
      </c>
      <c r="K2596" s="14" t="s">
        <v>84</v>
      </c>
      <c r="L2596" s="14" t="s">
        <v>85</v>
      </c>
      <c r="M2596" s="23">
        <v>0.7</v>
      </c>
      <c r="N2596" s="16">
        <v>52</v>
      </c>
      <c r="O2596" s="16">
        <v>28</v>
      </c>
      <c r="P2596" s="16">
        <v>11</v>
      </c>
      <c r="Q2596" s="16">
        <v>44</v>
      </c>
      <c r="R2596" s="16">
        <v>18</v>
      </c>
      <c r="S2596" s="14" t="s">
        <v>86</v>
      </c>
      <c r="T2596" s="16">
        <v>2086</v>
      </c>
      <c r="U2596" s="16">
        <v>0</v>
      </c>
      <c r="V2596" s="18">
        <v>776908</v>
      </c>
      <c r="W2596" s="18">
        <v>113179</v>
      </c>
      <c r="X2596" s="18">
        <v>67569</v>
      </c>
      <c r="Y2596" s="18">
        <v>0</v>
      </c>
      <c r="Z2596" s="18">
        <v>0</v>
      </c>
      <c r="AA2596" s="18">
        <v>0</v>
      </c>
      <c r="AB2596" s="18">
        <v>144782</v>
      </c>
      <c r="AC2596" s="23">
        <v>1.28</v>
      </c>
      <c r="AD2596" s="14" t="str">
        <f>IF(E2596=113,"Linn","Iowa ex-Linn")</f>
        <v>Iowa ex-Linn</v>
      </c>
      <c r="AE2596" s="23">
        <f>IFERROR(AB2596/W2596,"N/M")</f>
        <v>1.2792302458936728</v>
      </c>
      <c r="AF2596" s="14" t="str">
        <f>B2596&amp;"|"&amp;TEXT(E2596,"000")&amp;"|"&amp;TEXT(M2596,"0.0000")</f>
        <v>2019|007|0.7000</v>
      </c>
      <c r="AG2596" s="22" t="str">
        <f>IF(AND(B2596&gt;=2015,B2596&lt;=2024,C2596=19,G2596=41,I2596=2,K2596="A",L2596="RBUP",M2596&gt;=0.5,M2596&lt;=0.85),"IN","OUT")</f>
        <v>IN</v>
      </c>
    </row>
    <row r="2597" spans="1:33">
      <c r="A2597" s="14" t="s">
        <v>189</v>
      </c>
      <c r="B2597" s="16">
        <v>2019</v>
      </c>
      <c r="C2597" s="16">
        <v>19</v>
      </c>
      <c r="D2597" s="14" t="s">
        <v>80</v>
      </c>
      <c r="E2597" s="16">
        <v>7</v>
      </c>
      <c r="F2597" s="14" t="s">
        <v>89</v>
      </c>
      <c r="G2597" s="16">
        <v>41</v>
      </c>
      <c r="H2597" s="14" t="s">
        <v>186</v>
      </c>
      <c r="I2597" s="16">
        <v>2</v>
      </c>
      <c r="J2597" s="14" t="s">
        <v>83</v>
      </c>
      <c r="K2597" s="14" t="s">
        <v>84</v>
      </c>
      <c r="L2597" s="14" t="s">
        <v>85</v>
      </c>
      <c r="M2597" s="23">
        <v>0.75</v>
      </c>
      <c r="N2597" s="16">
        <v>156</v>
      </c>
      <c r="O2597" s="16">
        <v>81</v>
      </c>
      <c r="P2597" s="16">
        <v>39</v>
      </c>
      <c r="Q2597" s="16">
        <v>113</v>
      </c>
      <c r="R2597" s="16">
        <v>56</v>
      </c>
      <c r="S2597" s="14" t="s">
        <v>86</v>
      </c>
      <c r="T2597" s="16">
        <v>8829</v>
      </c>
      <c r="U2597" s="16">
        <v>0</v>
      </c>
      <c r="V2597" s="18">
        <v>3674947</v>
      </c>
      <c r="W2597" s="18">
        <v>524207</v>
      </c>
      <c r="X2597" s="18">
        <v>346190</v>
      </c>
      <c r="Y2597" s="18">
        <v>646</v>
      </c>
      <c r="Z2597" s="18">
        <v>0</v>
      </c>
      <c r="AA2597" s="18">
        <v>0</v>
      </c>
      <c r="AB2597" s="18">
        <v>477455</v>
      </c>
      <c r="AC2597" s="23">
        <v>0.91</v>
      </c>
      <c r="AD2597" s="14" t="str">
        <f>IF(E2597=113,"Linn","Iowa ex-Linn")</f>
        <v>Iowa ex-Linn</v>
      </c>
      <c r="AE2597" s="23">
        <f>IFERROR(AB2597/W2597,"N/M")</f>
        <v>0.9108138578843854</v>
      </c>
      <c r="AF2597" s="14" t="str">
        <f>B2597&amp;"|"&amp;TEXT(E2597,"000")&amp;"|"&amp;TEXT(M2597,"0.0000")</f>
        <v>2019|007|0.7500</v>
      </c>
      <c r="AG2597" s="22" t="str">
        <f>IF(AND(B2597&gt;=2015,B2597&lt;=2024,C2597=19,G2597=41,I2597=2,K2597="A",L2597="RBUP",M2597&gt;=0.5,M2597&lt;=0.85),"IN","OUT")</f>
        <v>IN</v>
      </c>
    </row>
    <row r="2598" spans="1:33">
      <c r="A2598" s="14" t="s">
        <v>189</v>
      </c>
      <c r="B2598" s="16">
        <v>2019</v>
      </c>
      <c r="C2598" s="16">
        <v>19</v>
      </c>
      <c r="D2598" s="14" t="s">
        <v>80</v>
      </c>
      <c r="E2598" s="16">
        <v>7</v>
      </c>
      <c r="F2598" s="14" t="s">
        <v>89</v>
      </c>
      <c r="G2598" s="16">
        <v>41</v>
      </c>
      <c r="H2598" s="14" t="s">
        <v>186</v>
      </c>
      <c r="I2598" s="16">
        <v>2</v>
      </c>
      <c r="J2598" s="14" t="s">
        <v>83</v>
      </c>
      <c r="K2598" s="14" t="s">
        <v>84</v>
      </c>
      <c r="L2598" s="14" t="s">
        <v>85</v>
      </c>
      <c r="M2598" s="23">
        <v>0.8</v>
      </c>
      <c r="N2598" s="16">
        <v>151</v>
      </c>
      <c r="O2598" s="16">
        <v>84</v>
      </c>
      <c r="P2598" s="16">
        <v>44</v>
      </c>
      <c r="Q2598" s="16">
        <v>97</v>
      </c>
      <c r="R2598" s="16">
        <v>51</v>
      </c>
      <c r="S2598" s="14" t="s">
        <v>86</v>
      </c>
      <c r="T2598" s="16">
        <v>16784</v>
      </c>
      <c r="U2598" s="16">
        <v>0</v>
      </c>
      <c r="V2598" s="18">
        <v>8087382</v>
      </c>
      <c r="W2598" s="18">
        <v>1084841</v>
      </c>
      <c r="X2598" s="18">
        <v>705649</v>
      </c>
      <c r="Y2598" s="18">
        <v>0</v>
      </c>
      <c r="Z2598" s="18">
        <v>0</v>
      </c>
      <c r="AA2598" s="18">
        <v>0</v>
      </c>
      <c r="AB2598" s="18">
        <v>530310</v>
      </c>
      <c r="AC2598" s="23">
        <v>0.49</v>
      </c>
      <c r="AD2598" s="14" t="str">
        <f>IF(E2598=113,"Linn","Iowa ex-Linn")</f>
        <v>Iowa ex-Linn</v>
      </c>
      <c r="AE2598" s="23">
        <f>IFERROR(AB2598/W2598,"N/M")</f>
        <v>0.4888366129229998</v>
      </c>
      <c r="AF2598" s="14" t="str">
        <f>B2598&amp;"|"&amp;TEXT(E2598,"000")&amp;"|"&amp;TEXT(M2598,"0.0000")</f>
        <v>2019|007|0.8000</v>
      </c>
      <c r="AG2598" s="22" t="str">
        <f>IF(AND(B2598&gt;=2015,B2598&lt;=2024,C2598=19,G2598=41,I2598=2,K2598="A",L2598="RBUP",M2598&gt;=0.5,M2598&lt;=0.85),"IN","OUT")</f>
        <v>IN</v>
      </c>
    </row>
    <row r="2599" spans="1:33">
      <c r="A2599" s="14" t="s">
        <v>189</v>
      </c>
      <c r="B2599" s="16">
        <v>2019</v>
      </c>
      <c r="C2599" s="16">
        <v>19</v>
      </c>
      <c r="D2599" s="14" t="s">
        <v>80</v>
      </c>
      <c r="E2599" s="16">
        <v>7</v>
      </c>
      <c r="F2599" s="14" t="s">
        <v>89</v>
      </c>
      <c r="G2599" s="16">
        <v>41</v>
      </c>
      <c r="H2599" s="14" t="s">
        <v>186</v>
      </c>
      <c r="I2599" s="16">
        <v>2</v>
      </c>
      <c r="J2599" s="14" t="s">
        <v>83</v>
      </c>
      <c r="K2599" s="14" t="s">
        <v>84</v>
      </c>
      <c r="L2599" s="14" t="s">
        <v>85</v>
      </c>
      <c r="M2599" s="23">
        <v>0.85</v>
      </c>
      <c r="N2599" s="16">
        <v>35</v>
      </c>
      <c r="O2599" s="16">
        <v>18</v>
      </c>
      <c r="P2599" s="16">
        <v>6</v>
      </c>
      <c r="Q2599" s="16">
        <v>18</v>
      </c>
      <c r="R2599" s="16">
        <v>6</v>
      </c>
      <c r="S2599" s="14" t="s">
        <v>86</v>
      </c>
      <c r="T2599" s="16">
        <v>4380</v>
      </c>
      <c r="U2599" s="16">
        <v>0</v>
      </c>
      <c r="V2599" s="18">
        <v>2157653</v>
      </c>
      <c r="W2599" s="18">
        <v>362456</v>
      </c>
      <c r="X2599" s="18">
        <v>185638</v>
      </c>
      <c r="Y2599" s="18">
        <v>0</v>
      </c>
      <c r="Z2599" s="18">
        <v>0</v>
      </c>
      <c r="AA2599" s="18">
        <v>0</v>
      </c>
      <c r="AB2599" s="18">
        <v>171629</v>
      </c>
      <c r="AC2599" s="23">
        <v>0.47</v>
      </c>
      <c r="AD2599" s="14" t="str">
        <f>IF(E2599=113,"Linn","Iowa ex-Linn")</f>
        <v>Iowa ex-Linn</v>
      </c>
      <c r="AE2599" s="23">
        <f>IFERROR(AB2599/W2599,"N/M")</f>
        <v>0.47351678548568654</v>
      </c>
      <c r="AF2599" s="14" t="str">
        <f>B2599&amp;"|"&amp;TEXT(E2599,"000")&amp;"|"&amp;TEXT(M2599,"0.0000")</f>
        <v>2019|007|0.8500</v>
      </c>
      <c r="AG2599" s="22" t="str">
        <f>IF(AND(B2599&gt;=2015,B2599&lt;=2024,C2599=19,G2599=41,I2599=2,K2599="A",L2599="RBUP",M2599&gt;=0.5,M2599&lt;=0.85),"IN","OUT")</f>
        <v>IN</v>
      </c>
    </row>
    <row r="2600" spans="1:33">
      <c r="A2600" s="14" t="s">
        <v>189</v>
      </c>
      <c r="B2600" s="16">
        <v>2019</v>
      </c>
      <c r="C2600" s="16">
        <v>19</v>
      </c>
      <c r="D2600" s="14" t="s">
        <v>80</v>
      </c>
      <c r="E2600" s="16">
        <v>9</v>
      </c>
      <c r="F2600" s="14" t="s">
        <v>90</v>
      </c>
      <c r="G2600" s="16">
        <v>41</v>
      </c>
      <c r="H2600" s="14" t="s">
        <v>186</v>
      </c>
      <c r="I2600" s="16">
        <v>2</v>
      </c>
      <c r="J2600" s="14" t="s">
        <v>83</v>
      </c>
      <c r="K2600" s="14" t="s">
        <v>84</v>
      </c>
      <c r="L2600" s="14" t="s">
        <v>85</v>
      </c>
      <c r="M2600" s="23">
        <v>0.5</v>
      </c>
      <c r="N2600" s="16">
        <v>1</v>
      </c>
      <c r="O2600" s="16">
        <v>1</v>
      </c>
      <c r="P2600" s="16">
        <v>0</v>
      </c>
      <c r="Q2600" s="16">
        <v>1</v>
      </c>
      <c r="R2600" s="16">
        <v>0</v>
      </c>
      <c r="S2600" s="14" t="s">
        <v>86</v>
      </c>
      <c r="T2600" s="16">
        <v>15</v>
      </c>
      <c r="U2600" s="16">
        <v>0</v>
      </c>
      <c r="V2600" s="18">
        <v>5138</v>
      </c>
      <c r="W2600" s="18">
        <v>39</v>
      </c>
      <c r="X2600" s="18">
        <v>26</v>
      </c>
      <c r="Y2600" s="18">
        <v>0</v>
      </c>
      <c r="Z2600" s="18">
        <v>0</v>
      </c>
      <c r="AA2600" s="18">
        <v>0</v>
      </c>
      <c r="AB2600" s="18">
        <v>0</v>
      </c>
      <c r="AC2600" s="23">
        <v>0</v>
      </c>
      <c r="AD2600" s="14" t="str">
        <f>IF(E2600=113,"Linn","Iowa ex-Linn")</f>
        <v>Iowa ex-Linn</v>
      </c>
      <c r="AE2600" s="23">
        <f>IFERROR(AB2600/W2600,"N/M")</f>
        <v>0.0</v>
      </c>
      <c r="AF2600" s="14" t="str">
        <f>B2600&amp;"|"&amp;TEXT(E2600,"000")&amp;"|"&amp;TEXT(M2600,"0.0000")</f>
        <v>2019|009|0.5000</v>
      </c>
      <c r="AG2600" s="22" t="str">
        <f>IF(AND(B2600&gt;=2015,B2600&lt;=2024,C2600=19,G2600=41,I2600=2,K2600="A",L2600="RBUP",M2600&gt;=0.5,M2600&lt;=0.85),"IN","OUT")</f>
        <v>IN</v>
      </c>
    </row>
    <row r="2601" spans="1:33">
      <c r="A2601" s="14" t="s">
        <v>189</v>
      </c>
      <c r="B2601" s="16">
        <v>2019</v>
      </c>
      <c r="C2601" s="16">
        <v>19</v>
      </c>
      <c r="D2601" s="14" t="s">
        <v>80</v>
      </c>
      <c r="E2601" s="16">
        <v>9</v>
      </c>
      <c r="F2601" s="14" t="s">
        <v>90</v>
      </c>
      <c r="G2601" s="16">
        <v>41</v>
      </c>
      <c r="H2601" s="14" t="s">
        <v>186</v>
      </c>
      <c r="I2601" s="16">
        <v>2</v>
      </c>
      <c r="J2601" s="14" t="s">
        <v>83</v>
      </c>
      <c r="K2601" s="14" t="s">
        <v>84</v>
      </c>
      <c r="L2601" s="14" t="s">
        <v>85</v>
      </c>
      <c r="M2601" s="23">
        <v>0.6</v>
      </c>
      <c r="N2601" s="16">
        <v>1</v>
      </c>
      <c r="O2601" s="16">
        <v>0</v>
      </c>
      <c r="P2601" s="16">
        <v>0</v>
      </c>
      <c r="Q2601" s="16">
        <v>0</v>
      </c>
      <c r="R2601" s="16">
        <v>0</v>
      </c>
      <c r="S2601" s="14" t="s">
        <v>86</v>
      </c>
      <c r="T2601" s="16">
        <v>0</v>
      </c>
      <c r="U2601" s="16">
        <v>0</v>
      </c>
      <c r="V2601" s="18">
        <v>0</v>
      </c>
      <c r="W2601" s="18">
        <v>0</v>
      </c>
      <c r="X2601" s="18">
        <v>0</v>
      </c>
      <c r="Y2601" s="18">
        <v>0</v>
      </c>
      <c r="Z2601" s="18">
        <v>0</v>
      </c>
      <c r="AA2601" s="18">
        <v>0</v>
      </c>
      <c r="AB2601" s="18">
        <v>0</v>
      </c>
      <c r="AC2601" s="23">
        <v>0</v>
      </c>
      <c r="AD2601" s="14" t="str">
        <f>IF(E2601=113,"Linn","Iowa ex-Linn")</f>
        <v>Iowa ex-Linn</v>
      </c>
      <c r="AE2601" s="23" t="str">
        <f>IFERROR(AB2601/W2601,"N/M")</f>
        <v>N/M</v>
      </c>
      <c r="AF2601" s="14" t="str">
        <f>B2601&amp;"|"&amp;TEXT(E2601,"000")&amp;"|"&amp;TEXT(M2601,"0.0000")</f>
        <v>2019|009|0.6000</v>
      </c>
      <c r="AG2601" s="22" t="str">
        <f>IF(AND(B2601&gt;=2015,B2601&lt;=2024,C2601=19,G2601=41,I2601=2,K2601="A",L2601="RBUP",M2601&gt;=0.5,M2601&lt;=0.85),"IN","OUT")</f>
        <v>IN</v>
      </c>
    </row>
    <row r="2602" spans="1:33">
      <c r="A2602" s="14" t="s">
        <v>189</v>
      </c>
      <c r="B2602" s="16">
        <v>2019</v>
      </c>
      <c r="C2602" s="16">
        <v>19</v>
      </c>
      <c r="D2602" s="14" t="s">
        <v>80</v>
      </c>
      <c r="E2602" s="16">
        <v>9</v>
      </c>
      <c r="F2602" s="14" t="s">
        <v>90</v>
      </c>
      <c r="G2602" s="16">
        <v>41</v>
      </c>
      <c r="H2602" s="14" t="s">
        <v>186</v>
      </c>
      <c r="I2602" s="16">
        <v>2</v>
      </c>
      <c r="J2602" s="14" t="s">
        <v>83</v>
      </c>
      <c r="K2602" s="14" t="s">
        <v>84</v>
      </c>
      <c r="L2602" s="14" t="s">
        <v>85</v>
      </c>
      <c r="M2602" s="23">
        <v>0.65</v>
      </c>
      <c r="N2602" s="16">
        <v>2</v>
      </c>
      <c r="O2602" s="16">
        <v>2</v>
      </c>
      <c r="P2602" s="16">
        <v>1</v>
      </c>
      <c r="Q2602" s="16">
        <v>2</v>
      </c>
      <c r="R2602" s="16">
        <v>1</v>
      </c>
      <c r="S2602" s="14" t="s">
        <v>86</v>
      </c>
      <c r="T2602" s="16">
        <v>200</v>
      </c>
      <c r="U2602" s="16">
        <v>0</v>
      </c>
      <c r="V2602" s="18">
        <v>108462</v>
      </c>
      <c r="W2602" s="18">
        <v>1411</v>
      </c>
      <c r="X2602" s="18">
        <v>833</v>
      </c>
      <c r="Y2602" s="18">
        <v>0</v>
      </c>
      <c r="Z2602" s="18">
        <v>0</v>
      </c>
      <c r="AA2602" s="18">
        <v>0</v>
      </c>
      <c r="AB2602" s="18">
        <v>20878</v>
      </c>
      <c r="AC2602" s="23">
        <v>14.8</v>
      </c>
      <c r="AD2602" s="14" t="str">
        <f>IF(E2602=113,"Linn","Iowa ex-Linn")</f>
        <v>Iowa ex-Linn</v>
      </c>
      <c r="AE2602" s="23">
        <f>IFERROR(AB2602/W2602,"N/M")</f>
        <v>14.796598157335223</v>
      </c>
      <c r="AF2602" s="14" t="str">
        <f>B2602&amp;"|"&amp;TEXT(E2602,"000")&amp;"|"&amp;TEXT(M2602,"0.0000")</f>
        <v>2019|009|0.6500</v>
      </c>
      <c r="AG2602" s="22" t="str">
        <f>IF(AND(B2602&gt;=2015,B2602&lt;=2024,C2602=19,G2602=41,I2602=2,K2602="A",L2602="RBUP",M2602&gt;=0.5,M2602&lt;=0.85),"IN","OUT")</f>
        <v>IN</v>
      </c>
    </row>
    <row r="2603" spans="1:33">
      <c r="A2603" s="14" t="s">
        <v>189</v>
      </c>
      <c r="B2603" s="16">
        <v>2019</v>
      </c>
      <c r="C2603" s="16">
        <v>19</v>
      </c>
      <c r="D2603" s="14" t="s">
        <v>80</v>
      </c>
      <c r="E2603" s="16">
        <v>9</v>
      </c>
      <c r="F2603" s="14" t="s">
        <v>90</v>
      </c>
      <c r="G2603" s="16">
        <v>41</v>
      </c>
      <c r="H2603" s="14" t="s">
        <v>186</v>
      </c>
      <c r="I2603" s="16">
        <v>2</v>
      </c>
      <c r="J2603" s="14" t="s">
        <v>83</v>
      </c>
      <c r="K2603" s="14" t="s">
        <v>84</v>
      </c>
      <c r="L2603" s="14" t="s">
        <v>85</v>
      </c>
      <c r="M2603" s="23">
        <v>0.7</v>
      </c>
      <c r="N2603" s="16">
        <v>10</v>
      </c>
      <c r="O2603" s="16">
        <v>7</v>
      </c>
      <c r="P2603" s="16">
        <v>0</v>
      </c>
      <c r="Q2603" s="16">
        <v>9</v>
      </c>
      <c r="R2603" s="16">
        <v>0</v>
      </c>
      <c r="S2603" s="14" t="s">
        <v>86</v>
      </c>
      <c r="T2603" s="16">
        <v>899</v>
      </c>
      <c r="U2603" s="16">
        <v>0</v>
      </c>
      <c r="V2603" s="18">
        <v>485554</v>
      </c>
      <c r="W2603" s="18">
        <v>13222</v>
      </c>
      <c r="X2603" s="18">
        <v>8176</v>
      </c>
      <c r="Y2603" s="18">
        <v>0</v>
      </c>
      <c r="Z2603" s="18">
        <v>0</v>
      </c>
      <c r="AA2603" s="18">
        <v>0</v>
      </c>
      <c r="AB2603" s="18">
        <v>0</v>
      </c>
      <c r="AC2603" s="23">
        <v>0</v>
      </c>
      <c r="AD2603" s="14" t="str">
        <f>IF(E2603=113,"Linn","Iowa ex-Linn")</f>
        <v>Iowa ex-Linn</v>
      </c>
      <c r="AE2603" s="23">
        <f>IFERROR(AB2603/W2603,"N/M")</f>
        <v>0.0</v>
      </c>
      <c r="AF2603" s="14" t="str">
        <f>B2603&amp;"|"&amp;TEXT(E2603,"000")&amp;"|"&amp;TEXT(M2603,"0.0000")</f>
        <v>2019|009|0.7000</v>
      </c>
      <c r="AG2603" s="22" t="str">
        <f>IF(AND(B2603&gt;=2015,B2603&lt;=2024,C2603=19,G2603=41,I2603=2,K2603="A",L2603="RBUP",M2603&gt;=0.5,M2603&lt;=0.85),"IN","OUT")</f>
        <v>IN</v>
      </c>
    </row>
    <row r="2604" spans="1:33">
      <c r="A2604" s="14" t="s">
        <v>189</v>
      </c>
      <c r="B2604" s="16">
        <v>2019</v>
      </c>
      <c r="C2604" s="16">
        <v>19</v>
      </c>
      <c r="D2604" s="14" t="s">
        <v>80</v>
      </c>
      <c r="E2604" s="16">
        <v>9</v>
      </c>
      <c r="F2604" s="14" t="s">
        <v>90</v>
      </c>
      <c r="G2604" s="16">
        <v>41</v>
      </c>
      <c r="H2604" s="14" t="s">
        <v>186</v>
      </c>
      <c r="I2604" s="16">
        <v>2</v>
      </c>
      <c r="J2604" s="14" t="s">
        <v>83</v>
      </c>
      <c r="K2604" s="14" t="s">
        <v>84</v>
      </c>
      <c r="L2604" s="14" t="s">
        <v>85</v>
      </c>
      <c r="M2604" s="23">
        <v>0.75</v>
      </c>
      <c r="N2604" s="16">
        <v>64</v>
      </c>
      <c r="O2604" s="16">
        <v>49</v>
      </c>
      <c r="P2604" s="16">
        <v>0</v>
      </c>
      <c r="Q2604" s="16">
        <v>58</v>
      </c>
      <c r="R2604" s="16">
        <v>0</v>
      </c>
      <c r="S2604" s="14" t="s">
        <v>86</v>
      </c>
      <c r="T2604" s="16">
        <v>6967</v>
      </c>
      <c r="U2604" s="16">
        <v>0</v>
      </c>
      <c r="V2604" s="18">
        <v>4177995</v>
      </c>
      <c r="W2604" s="18">
        <v>123706</v>
      </c>
      <c r="X2604" s="18">
        <v>78437</v>
      </c>
      <c r="Y2604" s="18">
        <v>3210</v>
      </c>
      <c r="Z2604" s="18">
        <v>0</v>
      </c>
      <c r="AA2604" s="18">
        <v>0</v>
      </c>
      <c r="AB2604" s="18">
        <v>0</v>
      </c>
      <c r="AC2604" s="23">
        <v>0</v>
      </c>
      <c r="AD2604" s="14" t="str">
        <f>IF(E2604=113,"Linn","Iowa ex-Linn")</f>
        <v>Iowa ex-Linn</v>
      </c>
      <c r="AE2604" s="23">
        <f>IFERROR(AB2604/W2604,"N/M")</f>
        <v>0.0</v>
      </c>
      <c r="AF2604" s="14" t="str">
        <f>B2604&amp;"|"&amp;TEXT(E2604,"000")&amp;"|"&amp;TEXT(M2604,"0.0000")</f>
        <v>2019|009|0.7500</v>
      </c>
      <c r="AG2604" s="22" t="str">
        <f>IF(AND(B2604&gt;=2015,B2604&lt;=2024,C2604=19,G2604=41,I2604=2,K2604="A",L2604="RBUP",M2604&gt;=0.5,M2604&lt;=0.85),"IN","OUT")</f>
        <v>IN</v>
      </c>
    </row>
    <row r="2605" spans="1:33">
      <c r="A2605" s="14" t="s">
        <v>189</v>
      </c>
      <c r="B2605" s="16">
        <v>2019</v>
      </c>
      <c r="C2605" s="16">
        <v>19</v>
      </c>
      <c r="D2605" s="14" t="s">
        <v>80</v>
      </c>
      <c r="E2605" s="16">
        <v>9</v>
      </c>
      <c r="F2605" s="14" t="s">
        <v>90</v>
      </c>
      <c r="G2605" s="16">
        <v>41</v>
      </c>
      <c r="H2605" s="14" t="s">
        <v>186</v>
      </c>
      <c r="I2605" s="16">
        <v>2</v>
      </c>
      <c r="J2605" s="14" t="s">
        <v>83</v>
      </c>
      <c r="K2605" s="14" t="s">
        <v>84</v>
      </c>
      <c r="L2605" s="14" t="s">
        <v>85</v>
      </c>
      <c r="M2605" s="23">
        <v>0.8</v>
      </c>
      <c r="N2605" s="16">
        <v>248</v>
      </c>
      <c r="O2605" s="16">
        <v>220</v>
      </c>
      <c r="P2605" s="16">
        <v>8</v>
      </c>
      <c r="Q2605" s="16">
        <v>290</v>
      </c>
      <c r="R2605" s="16">
        <v>8</v>
      </c>
      <c r="S2605" s="14" t="s">
        <v>86</v>
      </c>
      <c r="T2605" s="16">
        <v>51337</v>
      </c>
      <c r="U2605" s="16">
        <v>0</v>
      </c>
      <c r="V2605" s="18">
        <v>32852069</v>
      </c>
      <c r="W2605" s="18">
        <v>1274067</v>
      </c>
      <c r="X2605" s="18">
        <v>790838</v>
      </c>
      <c r="Y2605" s="18">
        <v>2771</v>
      </c>
      <c r="Z2605" s="18">
        <v>0</v>
      </c>
      <c r="AA2605" s="18">
        <v>0</v>
      </c>
      <c r="AB2605" s="18">
        <v>170247</v>
      </c>
      <c r="AC2605" s="23">
        <v>0.13</v>
      </c>
      <c r="AD2605" s="14" t="str">
        <f>IF(E2605=113,"Linn","Iowa ex-Linn")</f>
        <v>Iowa ex-Linn</v>
      </c>
      <c r="AE2605" s="23">
        <f>IFERROR(AB2605/W2605,"N/M")</f>
        <v>0.133624840765831</v>
      </c>
      <c r="AF2605" s="14" t="str">
        <f>B2605&amp;"|"&amp;TEXT(E2605,"000")&amp;"|"&amp;TEXT(M2605,"0.0000")</f>
        <v>2019|009|0.8000</v>
      </c>
      <c r="AG2605" s="22" t="str">
        <f>IF(AND(B2605&gt;=2015,B2605&lt;=2024,C2605=19,G2605=41,I2605=2,K2605="A",L2605="RBUP",M2605&gt;=0.5,M2605&lt;=0.85),"IN","OUT")</f>
        <v>IN</v>
      </c>
    </row>
    <row r="2606" spans="1:33">
      <c r="A2606" s="14" t="s">
        <v>189</v>
      </c>
      <c r="B2606" s="16">
        <v>2019</v>
      </c>
      <c r="C2606" s="16">
        <v>19</v>
      </c>
      <c r="D2606" s="14" t="s">
        <v>80</v>
      </c>
      <c r="E2606" s="16">
        <v>9</v>
      </c>
      <c r="F2606" s="14" t="s">
        <v>90</v>
      </c>
      <c r="G2606" s="16">
        <v>41</v>
      </c>
      <c r="H2606" s="14" t="s">
        <v>186</v>
      </c>
      <c r="I2606" s="16">
        <v>2</v>
      </c>
      <c r="J2606" s="14" t="s">
        <v>83</v>
      </c>
      <c r="K2606" s="14" t="s">
        <v>84</v>
      </c>
      <c r="L2606" s="14" t="s">
        <v>85</v>
      </c>
      <c r="M2606" s="23">
        <v>0.85</v>
      </c>
      <c r="N2606" s="16">
        <v>226</v>
      </c>
      <c r="O2606" s="16">
        <v>186</v>
      </c>
      <c r="P2606" s="16">
        <v>4</v>
      </c>
      <c r="Q2606" s="16">
        <v>351</v>
      </c>
      <c r="R2606" s="16">
        <v>4</v>
      </c>
      <c r="S2606" s="14" t="s">
        <v>86</v>
      </c>
      <c r="T2606" s="16">
        <v>44546</v>
      </c>
      <c r="U2606" s="16">
        <v>0</v>
      </c>
      <c r="V2606" s="18">
        <v>30309396</v>
      </c>
      <c r="W2606" s="18">
        <v>1607983</v>
      </c>
      <c r="X2606" s="18">
        <v>732702</v>
      </c>
      <c r="Y2606" s="18">
        <v>2667</v>
      </c>
      <c r="Z2606" s="18">
        <v>0</v>
      </c>
      <c r="AA2606" s="18">
        <v>0</v>
      </c>
      <c r="AB2606" s="18">
        <v>16397</v>
      </c>
      <c r="AC2606" s="23">
        <v>0.01</v>
      </c>
      <c r="AD2606" s="14" t="str">
        <f>IF(E2606=113,"Linn","Iowa ex-Linn")</f>
        <v>Iowa ex-Linn</v>
      </c>
      <c r="AE2606" s="23">
        <f>IFERROR(AB2606/W2606,"N/M")</f>
        <v>0.010197247110199549</v>
      </c>
      <c r="AF2606" s="14" t="str">
        <f>B2606&amp;"|"&amp;TEXT(E2606,"000")&amp;"|"&amp;TEXT(M2606,"0.0000")</f>
        <v>2019|009|0.8500</v>
      </c>
      <c r="AG2606" s="22" t="str">
        <f>IF(AND(B2606&gt;=2015,B2606&lt;=2024,C2606=19,G2606=41,I2606=2,K2606="A",L2606="RBUP",M2606&gt;=0.5,M2606&lt;=0.85),"IN","OUT")</f>
        <v>IN</v>
      </c>
    </row>
    <row r="2607" spans="1:33">
      <c r="A2607" s="14" t="s">
        <v>189</v>
      </c>
      <c r="B2607" s="16">
        <v>2019</v>
      </c>
      <c r="C2607" s="16">
        <v>19</v>
      </c>
      <c r="D2607" s="14" t="s">
        <v>80</v>
      </c>
      <c r="E2607" s="16">
        <v>11</v>
      </c>
      <c r="F2607" s="14" t="s">
        <v>91</v>
      </c>
      <c r="G2607" s="16">
        <v>41</v>
      </c>
      <c r="H2607" s="14" t="s">
        <v>186</v>
      </c>
      <c r="I2607" s="16">
        <v>2</v>
      </c>
      <c r="J2607" s="14" t="s">
        <v>83</v>
      </c>
      <c r="K2607" s="14" t="s">
        <v>84</v>
      </c>
      <c r="L2607" s="14" t="s">
        <v>85</v>
      </c>
      <c r="M2607" s="23">
        <v>0.5</v>
      </c>
      <c r="N2607" s="16">
        <v>0</v>
      </c>
      <c r="O2607" s="16">
        <v>0</v>
      </c>
      <c r="P2607" s="16">
        <v>0</v>
      </c>
      <c r="Q2607" s="16">
        <v>1</v>
      </c>
      <c r="R2607" s="16">
        <v>0</v>
      </c>
      <c r="S2607" s="14" t="s">
        <v>86</v>
      </c>
      <c r="T2607" s="16">
        <v>33</v>
      </c>
      <c r="U2607" s="16">
        <v>0</v>
      </c>
      <c r="V2607" s="18">
        <v>12474</v>
      </c>
      <c r="W2607" s="18">
        <v>310</v>
      </c>
      <c r="X2607" s="18">
        <v>208</v>
      </c>
      <c r="Y2607" s="18">
        <v>0</v>
      </c>
      <c r="Z2607" s="18">
        <v>0</v>
      </c>
      <c r="AA2607" s="18">
        <v>0</v>
      </c>
      <c r="AB2607" s="18">
        <v>0</v>
      </c>
      <c r="AC2607" s="23">
        <v>0</v>
      </c>
      <c r="AD2607" s="14" t="str">
        <f>IF(E2607=113,"Linn","Iowa ex-Linn")</f>
        <v>Iowa ex-Linn</v>
      </c>
      <c r="AE2607" s="23">
        <f>IFERROR(AB2607/W2607,"N/M")</f>
        <v>0.0</v>
      </c>
      <c r="AF2607" s="14" t="str">
        <f>B2607&amp;"|"&amp;TEXT(E2607,"000")&amp;"|"&amp;TEXT(M2607,"0.0000")</f>
        <v>2019|011|0.5000</v>
      </c>
      <c r="AG2607" s="22" t="str">
        <f>IF(AND(B2607&gt;=2015,B2607&lt;=2024,C2607=19,G2607=41,I2607=2,K2607="A",L2607="RBUP",M2607&gt;=0.5,M2607&lt;=0.85),"IN","OUT")</f>
        <v>IN</v>
      </c>
    </row>
    <row r="2608" spans="1:33">
      <c r="A2608" s="14" t="s">
        <v>189</v>
      </c>
      <c r="B2608" s="16">
        <v>2019</v>
      </c>
      <c r="C2608" s="16">
        <v>19</v>
      </c>
      <c r="D2608" s="14" t="s">
        <v>80</v>
      </c>
      <c r="E2608" s="16">
        <v>11</v>
      </c>
      <c r="F2608" s="14" t="s">
        <v>91</v>
      </c>
      <c r="G2608" s="16">
        <v>41</v>
      </c>
      <c r="H2608" s="14" t="s">
        <v>186</v>
      </c>
      <c r="I2608" s="16">
        <v>2</v>
      </c>
      <c r="J2608" s="14" t="s">
        <v>83</v>
      </c>
      <c r="K2608" s="14" t="s">
        <v>84</v>
      </c>
      <c r="L2608" s="14" t="s">
        <v>85</v>
      </c>
      <c r="M2608" s="23">
        <v>0.65</v>
      </c>
      <c r="N2608" s="16">
        <v>6</v>
      </c>
      <c r="O2608" s="16">
        <v>6</v>
      </c>
      <c r="P2608" s="16">
        <v>0</v>
      </c>
      <c r="Q2608" s="16">
        <v>11</v>
      </c>
      <c r="R2608" s="16">
        <v>0</v>
      </c>
      <c r="S2608" s="14" t="s">
        <v>86</v>
      </c>
      <c r="T2608" s="16">
        <v>959</v>
      </c>
      <c r="U2608" s="16">
        <v>0</v>
      </c>
      <c r="V2608" s="18">
        <v>523714</v>
      </c>
      <c r="W2608" s="18">
        <v>6784</v>
      </c>
      <c r="X2608" s="18">
        <v>4142</v>
      </c>
      <c r="Y2608" s="18">
        <v>0</v>
      </c>
      <c r="Z2608" s="18">
        <v>0</v>
      </c>
      <c r="AA2608" s="18">
        <v>0</v>
      </c>
      <c r="AB2608" s="18">
        <v>0</v>
      </c>
      <c r="AC2608" s="23">
        <v>0</v>
      </c>
      <c r="AD2608" s="14" t="str">
        <f>IF(E2608=113,"Linn","Iowa ex-Linn")</f>
        <v>Iowa ex-Linn</v>
      </c>
      <c r="AE2608" s="23">
        <f>IFERROR(AB2608/W2608,"N/M")</f>
        <v>0.0</v>
      </c>
      <c r="AF2608" s="14" t="str">
        <f>B2608&amp;"|"&amp;TEXT(E2608,"000")&amp;"|"&amp;TEXT(M2608,"0.0000")</f>
        <v>2019|011|0.6500</v>
      </c>
      <c r="AG2608" s="22" t="str">
        <f>IF(AND(B2608&gt;=2015,B2608&lt;=2024,C2608=19,G2608=41,I2608=2,K2608="A",L2608="RBUP",M2608&gt;=0.5,M2608&lt;=0.85),"IN","OUT")</f>
        <v>IN</v>
      </c>
    </row>
    <row r="2609" spans="1:33">
      <c r="A2609" s="14" t="s">
        <v>189</v>
      </c>
      <c r="B2609" s="16">
        <v>2019</v>
      </c>
      <c r="C2609" s="16">
        <v>19</v>
      </c>
      <c r="D2609" s="14" t="s">
        <v>80</v>
      </c>
      <c r="E2609" s="16">
        <v>11</v>
      </c>
      <c r="F2609" s="14" t="s">
        <v>91</v>
      </c>
      <c r="G2609" s="16">
        <v>41</v>
      </c>
      <c r="H2609" s="14" t="s">
        <v>186</v>
      </c>
      <c r="I2609" s="16">
        <v>2</v>
      </c>
      <c r="J2609" s="14" t="s">
        <v>83</v>
      </c>
      <c r="K2609" s="14" t="s">
        <v>84</v>
      </c>
      <c r="L2609" s="14" t="s">
        <v>85</v>
      </c>
      <c r="M2609" s="23">
        <v>0.7</v>
      </c>
      <c r="N2609" s="16">
        <v>16</v>
      </c>
      <c r="O2609" s="16">
        <v>11</v>
      </c>
      <c r="P2609" s="16">
        <v>0</v>
      </c>
      <c r="Q2609" s="16">
        <v>14</v>
      </c>
      <c r="R2609" s="16">
        <v>0</v>
      </c>
      <c r="S2609" s="14" t="s">
        <v>86</v>
      </c>
      <c r="T2609" s="16">
        <v>1685</v>
      </c>
      <c r="U2609" s="16">
        <v>0</v>
      </c>
      <c r="V2609" s="18">
        <v>870595</v>
      </c>
      <c r="W2609" s="18">
        <v>16334</v>
      </c>
      <c r="X2609" s="18">
        <v>10125</v>
      </c>
      <c r="Y2609" s="18">
        <v>0</v>
      </c>
      <c r="Z2609" s="18">
        <v>0</v>
      </c>
      <c r="AA2609" s="18">
        <v>0</v>
      </c>
      <c r="AB2609" s="18">
        <v>0</v>
      </c>
      <c r="AC2609" s="23">
        <v>0</v>
      </c>
      <c r="AD2609" s="14" t="str">
        <f>IF(E2609=113,"Linn","Iowa ex-Linn")</f>
        <v>Iowa ex-Linn</v>
      </c>
      <c r="AE2609" s="23">
        <f>IFERROR(AB2609/W2609,"N/M")</f>
        <v>0.0</v>
      </c>
      <c r="AF2609" s="14" t="str">
        <f>B2609&amp;"|"&amp;TEXT(E2609,"000")&amp;"|"&amp;TEXT(M2609,"0.0000")</f>
        <v>2019|011|0.7000</v>
      </c>
      <c r="AG2609" s="22" t="str">
        <f>IF(AND(B2609&gt;=2015,B2609&lt;=2024,C2609=19,G2609=41,I2609=2,K2609="A",L2609="RBUP",M2609&gt;=0.5,M2609&lt;=0.85),"IN","OUT")</f>
        <v>IN</v>
      </c>
    </row>
    <row r="2610" spans="1:33">
      <c r="A2610" s="14" t="s">
        <v>189</v>
      </c>
      <c r="B2610" s="16">
        <v>2019</v>
      </c>
      <c r="C2610" s="16">
        <v>19</v>
      </c>
      <c r="D2610" s="14" t="s">
        <v>80</v>
      </c>
      <c r="E2610" s="16">
        <v>11</v>
      </c>
      <c r="F2610" s="14" t="s">
        <v>91</v>
      </c>
      <c r="G2610" s="16">
        <v>41</v>
      </c>
      <c r="H2610" s="14" t="s">
        <v>186</v>
      </c>
      <c r="I2610" s="16">
        <v>2</v>
      </c>
      <c r="J2610" s="14" t="s">
        <v>83</v>
      </c>
      <c r="K2610" s="14" t="s">
        <v>84</v>
      </c>
      <c r="L2610" s="14" t="s">
        <v>85</v>
      </c>
      <c r="M2610" s="23">
        <v>0.75</v>
      </c>
      <c r="N2610" s="16">
        <v>101</v>
      </c>
      <c r="O2610" s="16">
        <v>76</v>
      </c>
      <c r="P2610" s="16">
        <v>6</v>
      </c>
      <c r="Q2610" s="16">
        <v>97</v>
      </c>
      <c r="R2610" s="16">
        <v>7</v>
      </c>
      <c r="S2610" s="14" t="s">
        <v>86</v>
      </c>
      <c r="T2610" s="16">
        <v>12683</v>
      </c>
      <c r="U2610" s="16">
        <v>0</v>
      </c>
      <c r="V2610" s="18">
        <v>7573595</v>
      </c>
      <c r="W2610" s="18">
        <v>168799</v>
      </c>
      <c r="X2610" s="18">
        <v>115410</v>
      </c>
      <c r="Y2610" s="18">
        <v>0</v>
      </c>
      <c r="Z2610" s="18">
        <v>0</v>
      </c>
      <c r="AA2610" s="18">
        <v>0</v>
      </c>
      <c r="AB2610" s="18">
        <v>26643</v>
      </c>
      <c r="AC2610" s="23">
        <v>0.16</v>
      </c>
      <c r="AD2610" s="14" t="str">
        <f>IF(E2610=113,"Linn","Iowa ex-Linn")</f>
        <v>Iowa ex-Linn</v>
      </c>
      <c r="AE2610" s="23">
        <f>IFERROR(AB2610/W2610,"N/M")</f>
        <v>0.15783861278799044</v>
      </c>
      <c r="AF2610" s="14" t="str">
        <f>B2610&amp;"|"&amp;TEXT(E2610,"000")&amp;"|"&amp;TEXT(M2610,"0.0000")</f>
        <v>2019|011|0.7500</v>
      </c>
      <c r="AG2610" s="22" t="str">
        <f>IF(AND(B2610&gt;=2015,B2610&lt;=2024,C2610=19,G2610=41,I2610=2,K2610="A",L2610="RBUP",M2610&gt;=0.5,M2610&lt;=0.85),"IN","OUT")</f>
        <v>IN</v>
      </c>
    </row>
    <row r="2611" spans="1:33">
      <c r="A2611" s="14" t="s">
        <v>189</v>
      </c>
      <c r="B2611" s="16">
        <v>2019</v>
      </c>
      <c r="C2611" s="16">
        <v>19</v>
      </c>
      <c r="D2611" s="14" t="s">
        <v>80</v>
      </c>
      <c r="E2611" s="16">
        <v>11</v>
      </c>
      <c r="F2611" s="14" t="s">
        <v>91</v>
      </c>
      <c r="G2611" s="16">
        <v>41</v>
      </c>
      <c r="H2611" s="14" t="s">
        <v>186</v>
      </c>
      <c r="I2611" s="16">
        <v>2</v>
      </c>
      <c r="J2611" s="14" t="s">
        <v>83</v>
      </c>
      <c r="K2611" s="14" t="s">
        <v>84</v>
      </c>
      <c r="L2611" s="14" t="s">
        <v>85</v>
      </c>
      <c r="M2611" s="23">
        <v>0.8</v>
      </c>
      <c r="N2611" s="16">
        <v>339</v>
      </c>
      <c r="O2611" s="16">
        <v>293</v>
      </c>
      <c r="P2611" s="16">
        <v>28</v>
      </c>
      <c r="Q2611" s="16">
        <v>387</v>
      </c>
      <c r="R2611" s="16">
        <v>31</v>
      </c>
      <c r="S2611" s="14" t="s">
        <v>86</v>
      </c>
      <c r="T2611" s="16">
        <v>63566</v>
      </c>
      <c r="U2611" s="16">
        <v>0</v>
      </c>
      <c r="V2611" s="18">
        <v>41963678</v>
      </c>
      <c r="W2611" s="18">
        <v>1331456</v>
      </c>
      <c r="X2611" s="18">
        <v>823335</v>
      </c>
      <c r="Y2611" s="18">
        <v>897</v>
      </c>
      <c r="Z2611" s="18">
        <v>0</v>
      </c>
      <c r="AA2611" s="18">
        <v>0</v>
      </c>
      <c r="AB2611" s="18">
        <v>220115</v>
      </c>
      <c r="AC2611" s="23">
        <v>0.17</v>
      </c>
      <c r="AD2611" s="14" t="str">
        <f>IF(E2611=113,"Linn","Iowa ex-Linn")</f>
        <v>Iowa ex-Linn</v>
      </c>
      <c r="AE2611" s="23">
        <f>IFERROR(AB2611/W2611,"N/M")</f>
        <v>0.16531901917900405</v>
      </c>
      <c r="AF2611" s="14" t="str">
        <f>B2611&amp;"|"&amp;TEXT(E2611,"000")&amp;"|"&amp;TEXT(M2611,"0.0000")</f>
        <v>2019|011|0.8000</v>
      </c>
      <c r="AG2611" s="22" t="str">
        <f>IF(AND(B2611&gt;=2015,B2611&lt;=2024,C2611=19,G2611=41,I2611=2,K2611="A",L2611="RBUP",M2611&gt;=0.5,M2611&lt;=0.85),"IN","OUT")</f>
        <v>IN</v>
      </c>
    </row>
    <row r="2612" spans="1:33">
      <c r="A2612" s="14" t="s">
        <v>189</v>
      </c>
      <c r="B2612" s="16">
        <v>2019</v>
      </c>
      <c r="C2612" s="16">
        <v>19</v>
      </c>
      <c r="D2612" s="14" t="s">
        <v>80</v>
      </c>
      <c r="E2612" s="16">
        <v>11</v>
      </c>
      <c r="F2612" s="14" t="s">
        <v>91</v>
      </c>
      <c r="G2612" s="16">
        <v>41</v>
      </c>
      <c r="H2612" s="14" t="s">
        <v>186</v>
      </c>
      <c r="I2612" s="16">
        <v>2</v>
      </c>
      <c r="J2612" s="14" t="s">
        <v>83</v>
      </c>
      <c r="K2612" s="14" t="s">
        <v>84</v>
      </c>
      <c r="L2612" s="14" t="s">
        <v>85</v>
      </c>
      <c r="M2612" s="23">
        <v>0.85</v>
      </c>
      <c r="N2612" s="16">
        <v>444</v>
      </c>
      <c r="O2612" s="16">
        <v>362</v>
      </c>
      <c r="P2612" s="16">
        <v>49</v>
      </c>
      <c r="Q2612" s="16">
        <v>497</v>
      </c>
      <c r="R2612" s="16">
        <v>59</v>
      </c>
      <c r="S2612" s="14" t="s">
        <v>86</v>
      </c>
      <c r="T2612" s="16">
        <v>92808</v>
      </c>
      <c r="U2612" s="16">
        <v>0</v>
      </c>
      <c r="V2612" s="18">
        <v>65166114</v>
      </c>
      <c r="W2612" s="18">
        <v>2683427</v>
      </c>
      <c r="X2612" s="18">
        <v>1317078</v>
      </c>
      <c r="Y2612" s="18">
        <v>312</v>
      </c>
      <c r="Z2612" s="18">
        <v>0</v>
      </c>
      <c r="AA2612" s="18">
        <v>0</v>
      </c>
      <c r="AB2612" s="18">
        <v>617106</v>
      </c>
      <c r="AC2612" s="23">
        <v>0.23</v>
      </c>
      <c r="AD2612" s="14" t="str">
        <f>IF(E2612=113,"Linn","Iowa ex-Linn")</f>
        <v>Iowa ex-Linn</v>
      </c>
      <c r="AE2612" s="23">
        <f>IFERROR(AB2612/W2612,"N/M")</f>
        <v>0.22996936380233188</v>
      </c>
      <c r="AF2612" s="14" t="str">
        <f>B2612&amp;"|"&amp;TEXT(E2612,"000")&amp;"|"&amp;TEXT(M2612,"0.0000")</f>
        <v>2019|011|0.8500</v>
      </c>
      <c r="AG2612" s="22" t="str">
        <f>IF(AND(B2612&gt;=2015,B2612&lt;=2024,C2612=19,G2612=41,I2612=2,K2612="A",L2612="RBUP",M2612&gt;=0.5,M2612&lt;=0.85),"IN","OUT")</f>
        <v>IN</v>
      </c>
    </row>
    <row r="2613" spans="1:33">
      <c r="A2613" s="14" t="s">
        <v>189</v>
      </c>
      <c r="B2613" s="16">
        <v>2019</v>
      </c>
      <c r="C2613" s="16">
        <v>19</v>
      </c>
      <c r="D2613" s="14" t="s">
        <v>80</v>
      </c>
      <c r="E2613" s="16">
        <v>13</v>
      </c>
      <c r="F2613" s="14" t="s">
        <v>92</v>
      </c>
      <c r="G2613" s="16">
        <v>41</v>
      </c>
      <c r="H2613" s="14" t="s">
        <v>186</v>
      </c>
      <c r="I2613" s="16">
        <v>2</v>
      </c>
      <c r="J2613" s="14" t="s">
        <v>83</v>
      </c>
      <c r="K2613" s="14" t="s">
        <v>84</v>
      </c>
      <c r="L2613" s="14" t="s">
        <v>85</v>
      </c>
      <c r="M2613" s="23">
        <v>0.5</v>
      </c>
      <c r="N2613" s="16">
        <v>2</v>
      </c>
      <c r="O2613" s="16">
        <v>1</v>
      </c>
      <c r="P2613" s="16">
        <v>0</v>
      </c>
      <c r="Q2613" s="16">
        <v>3</v>
      </c>
      <c r="R2613" s="16">
        <v>0</v>
      </c>
      <c r="S2613" s="14" t="s">
        <v>86</v>
      </c>
      <c r="T2613" s="16">
        <v>145</v>
      </c>
      <c r="U2613" s="16">
        <v>0</v>
      </c>
      <c r="V2613" s="18">
        <v>58419</v>
      </c>
      <c r="W2613" s="18">
        <v>408</v>
      </c>
      <c r="X2613" s="18">
        <v>273</v>
      </c>
      <c r="Y2613" s="18">
        <v>0</v>
      </c>
      <c r="Z2613" s="18">
        <v>0</v>
      </c>
      <c r="AA2613" s="18">
        <v>0</v>
      </c>
      <c r="AB2613" s="18">
        <v>0</v>
      </c>
      <c r="AC2613" s="23">
        <v>0</v>
      </c>
      <c r="AD2613" s="14" t="str">
        <f>IF(E2613=113,"Linn","Iowa ex-Linn")</f>
        <v>Iowa ex-Linn</v>
      </c>
      <c r="AE2613" s="23">
        <f>IFERROR(AB2613/W2613,"N/M")</f>
        <v>0.0</v>
      </c>
      <c r="AF2613" s="14" t="str">
        <f>B2613&amp;"|"&amp;TEXT(E2613,"000")&amp;"|"&amp;TEXT(M2613,"0.0000")</f>
        <v>2019|013|0.5000</v>
      </c>
      <c r="AG2613" s="22" t="str">
        <f>IF(AND(B2613&gt;=2015,B2613&lt;=2024,C2613=19,G2613=41,I2613=2,K2613="A",L2613="RBUP",M2613&gt;=0.5,M2613&lt;=0.85),"IN","OUT")</f>
        <v>IN</v>
      </c>
    </row>
    <row r="2614" spans="1:33">
      <c r="A2614" s="14" t="s">
        <v>189</v>
      </c>
      <c r="B2614" s="16">
        <v>2019</v>
      </c>
      <c r="C2614" s="16">
        <v>19</v>
      </c>
      <c r="D2614" s="14" t="s">
        <v>80</v>
      </c>
      <c r="E2614" s="16">
        <v>13</v>
      </c>
      <c r="F2614" s="14" t="s">
        <v>92</v>
      </c>
      <c r="G2614" s="16">
        <v>41</v>
      </c>
      <c r="H2614" s="14" t="s">
        <v>186</v>
      </c>
      <c r="I2614" s="16">
        <v>2</v>
      </c>
      <c r="J2614" s="14" t="s">
        <v>83</v>
      </c>
      <c r="K2614" s="14" t="s">
        <v>84</v>
      </c>
      <c r="L2614" s="14" t="s">
        <v>85</v>
      </c>
      <c r="M2614" s="23">
        <v>0.65</v>
      </c>
      <c r="N2614" s="16">
        <v>4</v>
      </c>
      <c r="O2614" s="16">
        <v>3</v>
      </c>
      <c r="P2614" s="16">
        <v>0</v>
      </c>
      <c r="Q2614" s="16">
        <v>3</v>
      </c>
      <c r="R2614" s="16">
        <v>0</v>
      </c>
      <c r="S2614" s="14" t="s">
        <v>86</v>
      </c>
      <c r="T2614" s="16">
        <v>143</v>
      </c>
      <c r="U2614" s="16">
        <v>0</v>
      </c>
      <c r="V2614" s="18">
        <v>72584</v>
      </c>
      <c r="W2614" s="18">
        <v>1137</v>
      </c>
      <c r="X2614" s="18">
        <v>671</v>
      </c>
      <c r="Y2614" s="18">
        <v>0</v>
      </c>
      <c r="Z2614" s="18">
        <v>0</v>
      </c>
      <c r="AA2614" s="18">
        <v>0</v>
      </c>
      <c r="AB2614" s="18">
        <v>0</v>
      </c>
      <c r="AC2614" s="23">
        <v>0</v>
      </c>
      <c r="AD2614" s="14" t="str">
        <f>IF(E2614=113,"Linn","Iowa ex-Linn")</f>
        <v>Iowa ex-Linn</v>
      </c>
      <c r="AE2614" s="23">
        <f>IFERROR(AB2614/W2614,"N/M")</f>
        <v>0.0</v>
      </c>
      <c r="AF2614" s="14" t="str">
        <f>B2614&amp;"|"&amp;TEXT(E2614,"000")&amp;"|"&amp;TEXT(M2614,"0.0000")</f>
        <v>2019|013|0.6500</v>
      </c>
      <c r="AG2614" s="22" t="str">
        <f>IF(AND(B2614&gt;=2015,B2614&lt;=2024,C2614=19,G2614=41,I2614=2,K2614="A",L2614="RBUP",M2614&gt;=0.5,M2614&lt;=0.85),"IN","OUT")</f>
        <v>IN</v>
      </c>
    </row>
    <row r="2615" spans="1:33">
      <c r="A2615" s="14" t="s">
        <v>189</v>
      </c>
      <c r="B2615" s="16">
        <v>2019</v>
      </c>
      <c r="C2615" s="16">
        <v>19</v>
      </c>
      <c r="D2615" s="14" t="s">
        <v>80</v>
      </c>
      <c r="E2615" s="16">
        <v>13</v>
      </c>
      <c r="F2615" s="14" t="s">
        <v>92</v>
      </c>
      <c r="G2615" s="16">
        <v>41</v>
      </c>
      <c r="H2615" s="14" t="s">
        <v>186</v>
      </c>
      <c r="I2615" s="16">
        <v>2</v>
      </c>
      <c r="J2615" s="14" t="s">
        <v>83</v>
      </c>
      <c r="K2615" s="14" t="s">
        <v>84</v>
      </c>
      <c r="L2615" s="14" t="s">
        <v>85</v>
      </c>
      <c r="M2615" s="23">
        <v>0.7</v>
      </c>
      <c r="N2615" s="16">
        <v>22</v>
      </c>
      <c r="O2615" s="16">
        <v>17</v>
      </c>
      <c r="P2615" s="16">
        <v>1</v>
      </c>
      <c r="Q2615" s="16">
        <v>30</v>
      </c>
      <c r="R2615" s="16">
        <v>1</v>
      </c>
      <c r="S2615" s="14" t="s">
        <v>86</v>
      </c>
      <c r="T2615" s="16">
        <v>2122</v>
      </c>
      <c r="U2615" s="16">
        <v>0</v>
      </c>
      <c r="V2615" s="18">
        <v>1095854</v>
      </c>
      <c r="W2615" s="18">
        <v>24684</v>
      </c>
      <c r="X2615" s="18">
        <v>15458</v>
      </c>
      <c r="Y2615" s="18">
        <v>0</v>
      </c>
      <c r="Z2615" s="18">
        <v>0</v>
      </c>
      <c r="AA2615" s="18">
        <v>0</v>
      </c>
      <c r="AB2615" s="18">
        <v>1584</v>
      </c>
      <c r="AC2615" s="23">
        <v>0.06</v>
      </c>
      <c r="AD2615" s="14" t="str">
        <f>IF(E2615=113,"Linn","Iowa ex-Linn")</f>
        <v>Iowa ex-Linn</v>
      </c>
      <c r="AE2615" s="23">
        <f>IFERROR(AB2615/W2615,"N/M")</f>
        <v>0.06417112299465241</v>
      </c>
      <c r="AF2615" s="14" t="str">
        <f>B2615&amp;"|"&amp;TEXT(E2615,"000")&amp;"|"&amp;TEXT(M2615,"0.0000")</f>
        <v>2019|013|0.7000</v>
      </c>
      <c r="AG2615" s="22" t="str">
        <f>IF(AND(B2615&gt;=2015,B2615&lt;=2024,C2615=19,G2615=41,I2615=2,K2615="A",L2615="RBUP",M2615&gt;=0.5,M2615&lt;=0.85),"IN","OUT")</f>
        <v>IN</v>
      </c>
    </row>
    <row r="2616" spans="1:33">
      <c r="A2616" s="14" t="s">
        <v>189</v>
      </c>
      <c r="B2616" s="16">
        <v>2019</v>
      </c>
      <c r="C2616" s="16">
        <v>19</v>
      </c>
      <c r="D2616" s="14" t="s">
        <v>80</v>
      </c>
      <c r="E2616" s="16">
        <v>13</v>
      </c>
      <c r="F2616" s="14" t="s">
        <v>92</v>
      </c>
      <c r="G2616" s="16">
        <v>41</v>
      </c>
      <c r="H2616" s="14" t="s">
        <v>186</v>
      </c>
      <c r="I2616" s="16">
        <v>2</v>
      </c>
      <c r="J2616" s="14" t="s">
        <v>83</v>
      </c>
      <c r="K2616" s="14" t="s">
        <v>84</v>
      </c>
      <c r="L2616" s="14" t="s">
        <v>85</v>
      </c>
      <c r="M2616" s="23">
        <v>0.75</v>
      </c>
      <c r="N2616" s="16">
        <v>89</v>
      </c>
      <c r="O2616" s="16">
        <v>74</v>
      </c>
      <c r="P2616" s="16">
        <v>5</v>
      </c>
      <c r="Q2616" s="16">
        <v>90</v>
      </c>
      <c r="R2616" s="16">
        <v>5</v>
      </c>
      <c r="S2616" s="14" t="s">
        <v>86</v>
      </c>
      <c r="T2616" s="16">
        <v>11989</v>
      </c>
      <c r="U2616" s="16">
        <v>0</v>
      </c>
      <c r="V2616" s="18">
        <v>7012156</v>
      </c>
      <c r="W2616" s="18">
        <v>236050</v>
      </c>
      <c r="X2616" s="18">
        <v>165700</v>
      </c>
      <c r="Y2616" s="18">
        <v>399</v>
      </c>
      <c r="Z2616" s="18">
        <v>0</v>
      </c>
      <c r="AA2616" s="18">
        <v>0</v>
      </c>
      <c r="AB2616" s="18">
        <v>31016</v>
      </c>
      <c r="AC2616" s="23">
        <v>0.13</v>
      </c>
      <c r="AD2616" s="14" t="str">
        <f>IF(E2616=113,"Linn","Iowa ex-Linn")</f>
        <v>Iowa ex-Linn</v>
      </c>
      <c r="AE2616" s="23">
        <f>IFERROR(AB2616/W2616,"N/M")</f>
        <v>0.13139589070112265</v>
      </c>
      <c r="AF2616" s="14" t="str">
        <f>B2616&amp;"|"&amp;TEXT(E2616,"000")&amp;"|"&amp;TEXT(M2616,"0.0000")</f>
        <v>2019|013|0.7500</v>
      </c>
      <c r="AG2616" s="22" t="str">
        <f>IF(AND(B2616&gt;=2015,B2616&lt;=2024,C2616=19,G2616=41,I2616=2,K2616="A",L2616="RBUP",M2616&gt;=0.5,M2616&lt;=0.85),"IN","OUT")</f>
        <v>IN</v>
      </c>
    </row>
    <row r="2617" spans="1:33">
      <c r="A2617" s="14" t="s">
        <v>189</v>
      </c>
      <c r="B2617" s="16">
        <v>2019</v>
      </c>
      <c r="C2617" s="16">
        <v>19</v>
      </c>
      <c r="D2617" s="14" t="s">
        <v>80</v>
      </c>
      <c r="E2617" s="16">
        <v>13</v>
      </c>
      <c r="F2617" s="14" t="s">
        <v>92</v>
      </c>
      <c r="G2617" s="16">
        <v>41</v>
      </c>
      <c r="H2617" s="14" t="s">
        <v>186</v>
      </c>
      <c r="I2617" s="16">
        <v>2</v>
      </c>
      <c r="J2617" s="14" t="s">
        <v>83</v>
      </c>
      <c r="K2617" s="14" t="s">
        <v>84</v>
      </c>
      <c r="L2617" s="14" t="s">
        <v>85</v>
      </c>
      <c r="M2617" s="23">
        <v>0.8</v>
      </c>
      <c r="N2617" s="16">
        <v>294</v>
      </c>
      <c r="O2617" s="16">
        <v>256</v>
      </c>
      <c r="P2617" s="16">
        <v>19</v>
      </c>
      <c r="Q2617" s="16">
        <v>332</v>
      </c>
      <c r="R2617" s="16">
        <v>28</v>
      </c>
      <c r="S2617" s="14" t="s">
        <v>86</v>
      </c>
      <c r="T2617" s="16">
        <v>53140</v>
      </c>
      <c r="U2617" s="16">
        <v>0</v>
      </c>
      <c r="V2617" s="18">
        <v>34049279</v>
      </c>
      <c r="W2617" s="18">
        <v>1515887</v>
      </c>
      <c r="X2617" s="18">
        <v>929342</v>
      </c>
      <c r="Y2617" s="18">
        <v>1178</v>
      </c>
      <c r="Z2617" s="18">
        <v>0</v>
      </c>
      <c r="AA2617" s="18">
        <v>0</v>
      </c>
      <c r="AB2617" s="18">
        <v>308286</v>
      </c>
      <c r="AC2617" s="23">
        <v>0.2</v>
      </c>
      <c r="AD2617" s="14" t="str">
        <f>IF(E2617=113,"Linn","Iowa ex-Linn")</f>
        <v>Iowa ex-Linn</v>
      </c>
      <c r="AE2617" s="23">
        <f>IFERROR(AB2617/W2617,"N/M")</f>
        <v>0.20337004011512733</v>
      </c>
      <c r="AF2617" s="14" t="str">
        <f>B2617&amp;"|"&amp;TEXT(E2617,"000")&amp;"|"&amp;TEXT(M2617,"0.0000")</f>
        <v>2019|013|0.8000</v>
      </c>
      <c r="AG2617" s="22" t="str">
        <f>IF(AND(B2617&gt;=2015,B2617&lt;=2024,C2617=19,G2617=41,I2617=2,K2617="A",L2617="RBUP",M2617&gt;=0.5,M2617&lt;=0.85),"IN","OUT")</f>
        <v>IN</v>
      </c>
    </row>
    <row r="2618" spans="1:33">
      <c r="A2618" s="14" t="s">
        <v>189</v>
      </c>
      <c r="B2618" s="16">
        <v>2019</v>
      </c>
      <c r="C2618" s="16">
        <v>19</v>
      </c>
      <c r="D2618" s="14" t="s">
        <v>80</v>
      </c>
      <c r="E2618" s="16">
        <v>13</v>
      </c>
      <c r="F2618" s="14" t="s">
        <v>92</v>
      </c>
      <c r="G2618" s="16">
        <v>41</v>
      </c>
      <c r="H2618" s="14" t="s">
        <v>186</v>
      </c>
      <c r="I2618" s="16">
        <v>2</v>
      </c>
      <c r="J2618" s="14" t="s">
        <v>83</v>
      </c>
      <c r="K2618" s="14" t="s">
        <v>84</v>
      </c>
      <c r="L2618" s="14" t="s">
        <v>85</v>
      </c>
      <c r="M2618" s="23">
        <v>0.85</v>
      </c>
      <c r="N2618" s="16">
        <v>304</v>
      </c>
      <c r="O2618" s="16">
        <v>250</v>
      </c>
      <c r="P2618" s="16">
        <v>48</v>
      </c>
      <c r="Q2618" s="16">
        <v>400</v>
      </c>
      <c r="R2618" s="16">
        <v>63</v>
      </c>
      <c r="S2618" s="14" t="s">
        <v>86</v>
      </c>
      <c r="T2618" s="16">
        <v>61183</v>
      </c>
      <c r="U2618" s="16">
        <v>0</v>
      </c>
      <c r="V2618" s="18">
        <v>41196479</v>
      </c>
      <c r="W2618" s="18">
        <v>2280526</v>
      </c>
      <c r="X2618" s="18">
        <v>1086898</v>
      </c>
      <c r="Y2618" s="18">
        <v>400</v>
      </c>
      <c r="Z2618" s="18">
        <v>0</v>
      </c>
      <c r="AA2618" s="18">
        <v>0</v>
      </c>
      <c r="AB2618" s="18">
        <v>596738</v>
      </c>
      <c r="AC2618" s="23">
        <v>0.26</v>
      </c>
      <c r="AD2618" s="14" t="str">
        <f>IF(E2618=113,"Linn","Iowa ex-Linn")</f>
        <v>Iowa ex-Linn</v>
      </c>
      <c r="AE2618" s="23">
        <f>IFERROR(AB2618/W2618,"N/M")</f>
        <v>0.26166682598663643</v>
      </c>
      <c r="AF2618" s="14" t="str">
        <f>B2618&amp;"|"&amp;TEXT(E2618,"000")&amp;"|"&amp;TEXT(M2618,"0.0000")</f>
        <v>2019|013|0.8500</v>
      </c>
      <c r="AG2618" s="22" t="str">
        <f>IF(AND(B2618&gt;=2015,B2618&lt;=2024,C2618=19,G2618=41,I2618=2,K2618="A",L2618="RBUP",M2618&gt;=0.5,M2618&lt;=0.85),"IN","OUT")</f>
        <v>IN</v>
      </c>
    </row>
    <row r="2619" spans="1:33">
      <c r="A2619" s="14" t="s">
        <v>189</v>
      </c>
      <c r="B2619" s="16">
        <v>2019</v>
      </c>
      <c r="C2619" s="16">
        <v>19</v>
      </c>
      <c r="D2619" s="14" t="s">
        <v>80</v>
      </c>
      <c r="E2619" s="16">
        <v>15</v>
      </c>
      <c r="F2619" s="14" t="s">
        <v>93</v>
      </c>
      <c r="G2619" s="16">
        <v>41</v>
      </c>
      <c r="H2619" s="14" t="s">
        <v>186</v>
      </c>
      <c r="I2619" s="16">
        <v>2</v>
      </c>
      <c r="J2619" s="14" t="s">
        <v>83</v>
      </c>
      <c r="K2619" s="14" t="s">
        <v>84</v>
      </c>
      <c r="L2619" s="14" t="s">
        <v>85</v>
      </c>
      <c r="M2619" s="23">
        <v>0.5</v>
      </c>
      <c r="N2619" s="16">
        <v>2</v>
      </c>
      <c r="O2619" s="16">
        <v>2</v>
      </c>
      <c r="P2619" s="16">
        <v>0</v>
      </c>
      <c r="Q2619" s="16">
        <v>2</v>
      </c>
      <c r="R2619" s="16">
        <v>0</v>
      </c>
      <c r="S2619" s="14" t="s">
        <v>86</v>
      </c>
      <c r="T2619" s="16">
        <v>324</v>
      </c>
      <c r="U2619" s="16">
        <v>0</v>
      </c>
      <c r="V2619" s="18">
        <v>114630</v>
      </c>
      <c r="W2619" s="18">
        <v>384</v>
      </c>
      <c r="X2619" s="18">
        <v>302</v>
      </c>
      <c r="Y2619" s="18">
        <v>0</v>
      </c>
      <c r="Z2619" s="18">
        <v>0</v>
      </c>
      <c r="AA2619" s="18">
        <v>0</v>
      </c>
      <c r="AB2619" s="18">
        <v>0</v>
      </c>
      <c r="AC2619" s="23">
        <v>0</v>
      </c>
      <c r="AD2619" s="14" t="str">
        <f>IF(E2619=113,"Linn","Iowa ex-Linn")</f>
        <v>Iowa ex-Linn</v>
      </c>
      <c r="AE2619" s="23">
        <f>IFERROR(AB2619/W2619,"N/M")</f>
        <v>0.0</v>
      </c>
      <c r="AF2619" s="14" t="str">
        <f>B2619&amp;"|"&amp;TEXT(E2619,"000")&amp;"|"&amp;TEXT(M2619,"0.0000")</f>
        <v>2019|015|0.5000</v>
      </c>
      <c r="AG2619" s="22" t="str">
        <f>IF(AND(B2619&gt;=2015,B2619&lt;=2024,C2619=19,G2619=41,I2619=2,K2619="A",L2619="RBUP",M2619&gt;=0.5,M2619&lt;=0.85),"IN","OUT")</f>
        <v>IN</v>
      </c>
    </row>
    <row r="2620" spans="1:33">
      <c r="A2620" s="14" t="s">
        <v>189</v>
      </c>
      <c r="B2620" s="16">
        <v>2019</v>
      </c>
      <c r="C2620" s="16">
        <v>19</v>
      </c>
      <c r="D2620" s="14" t="s">
        <v>80</v>
      </c>
      <c r="E2620" s="16">
        <v>15</v>
      </c>
      <c r="F2620" s="14" t="s">
        <v>93</v>
      </c>
      <c r="G2620" s="16">
        <v>41</v>
      </c>
      <c r="H2620" s="14" t="s">
        <v>186</v>
      </c>
      <c r="I2620" s="16">
        <v>2</v>
      </c>
      <c r="J2620" s="14" t="s">
        <v>83</v>
      </c>
      <c r="K2620" s="14" t="s">
        <v>84</v>
      </c>
      <c r="L2620" s="14" t="s">
        <v>85</v>
      </c>
      <c r="M2620" s="23">
        <v>0.6</v>
      </c>
      <c r="N2620" s="16">
        <v>1</v>
      </c>
      <c r="O2620" s="16">
        <v>1</v>
      </c>
      <c r="P2620" s="16">
        <v>0</v>
      </c>
      <c r="Q2620" s="16">
        <v>1</v>
      </c>
      <c r="R2620" s="16">
        <v>0</v>
      </c>
      <c r="S2620" s="14" t="s">
        <v>86</v>
      </c>
      <c r="T2620" s="16">
        <v>57</v>
      </c>
      <c r="U2620" s="16">
        <v>0</v>
      </c>
      <c r="V2620" s="18">
        <v>26306</v>
      </c>
      <c r="W2620" s="18">
        <v>211</v>
      </c>
      <c r="X2620" s="18">
        <v>135</v>
      </c>
      <c r="Y2620" s="18">
        <v>0</v>
      </c>
      <c r="Z2620" s="18">
        <v>0</v>
      </c>
      <c r="AA2620" s="18">
        <v>0</v>
      </c>
      <c r="AB2620" s="18">
        <v>0</v>
      </c>
      <c r="AC2620" s="23">
        <v>0</v>
      </c>
      <c r="AD2620" s="14" t="str">
        <f>IF(E2620=113,"Linn","Iowa ex-Linn")</f>
        <v>Iowa ex-Linn</v>
      </c>
      <c r="AE2620" s="23">
        <f>IFERROR(AB2620/W2620,"N/M")</f>
        <v>0.0</v>
      </c>
      <c r="AF2620" s="14" t="str">
        <f>B2620&amp;"|"&amp;TEXT(E2620,"000")&amp;"|"&amp;TEXT(M2620,"0.0000")</f>
        <v>2019|015|0.6000</v>
      </c>
      <c r="AG2620" s="22" t="str">
        <f>IF(AND(B2620&gt;=2015,B2620&lt;=2024,C2620=19,G2620=41,I2620=2,K2620="A",L2620="RBUP",M2620&gt;=0.5,M2620&lt;=0.85),"IN","OUT")</f>
        <v>IN</v>
      </c>
    </row>
    <row r="2621" spans="1:33">
      <c r="A2621" s="14" t="s">
        <v>189</v>
      </c>
      <c r="B2621" s="16">
        <v>2019</v>
      </c>
      <c r="C2621" s="16">
        <v>19</v>
      </c>
      <c r="D2621" s="14" t="s">
        <v>80</v>
      </c>
      <c r="E2621" s="16">
        <v>15</v>
      </c>
      <c r="F2621" s="14" t="s">
        <v>93</v>
      </c>
      <c r="G2621" s="16">
        <v>41</v>
      </c>
      <c r="H2621" s="14" t="s">
        <v>186</v>
      </c>
      <c r="I2621" s="16">
        <v>2</v>
      </c>
      <c r="J2621" s="14" t="s">
        <v>83</v>
      </c>
      <c r="K2621" s="14" t="s">
        <v>84</v>
      </c>
      <c r="L2621" s="14" t="s">
        <v>85</v>
      </c>
      <c r="M2621" s="23">
        <v>0.65</v>
      </c>
      <c r="N2621" s="16">
        <v>2</v>
      </c>
      <c r="O2621" s="16">
        <v>2</v>
      </c>
      <c r="P2621" s="16">
        <v>0</v>
      </c>
      <c r="Q2621" s="16">
        <v>2</v>
      </c>
      <c r="R2621" s="16">
        <v>0</v>
      </c>
      <c r="S2621" s="14" t="s">
        <v>86</v>
      </c>
      <c r="T2621" s="16">
        <v>124</v>
      </c>
      <c r="U2621" s="16">
        <v>0</v>
      </c>
      <c r="V2621" s="18">
        <v>60254</v>
      </c>
      <c r="W2621" s="18">
        <v>504</v>
      </c>
      <c r="X2621" s="18">
        <v>297</v>
      </c>
      <c r="Y2621" s="18">
        <v>0</v>
      </c>
      <c r="Z2621" s="18">
        <v>0</v>
      </c>
      <c r="AA2621" s="18">
        <v>0</v>
      </c>
      <c r="AB2621" s="18">
        <v>0</v>
      </c>
      <c r="AC2621" s="23">
        <v>0</v>
      </c>
      <c r="AD2621" s="14" t="str">
        <f>IF(E2621=113,"Linn","Iowa ex-Linn")</f>
        <v>Iowa ex-Linn</v>
      </c>
      <c r="AE2621" s="23">
        <f>IFERROR(AB2621/W2621,"N/M")</f>
        <v>0.0</v>
      </c>
      <c r="AF2621" s="14" t="str">
        <f>B2621&amp;"|"&amp;TEXT(E2621,"000")&amp;"|"&amp;TEXT(M2621,"0.0000")</f>
        <v>2019|015|0.6500</v>
      </c>
      <c r="AG2621" s="22" t="str">
        <f>IF(AND(B2621&gt;=2015,B2621&lt;=2024,C2621=19,G2621=41,I2621=2,K2621="A",L2621="RBUP",M2621&gt;=0.5,M2621&lt;=0.85),"IN","OUT")</f>
        <v>IN</v>
      </c>
    </row>
    <row r="2622" spans="1:33">
      <c r="A2622" s="14" t="s">
        <v>189</v>
      </c>
      <c r="B2622" s="16">
        <v>2019</v>
      </c>
      <c r="C2622" s="16">
        <v>19</v>
      </c>
      <c r="D2622" s="14" t="s">
        <v>80</v>
      </c>
      <c r="E2622" s="16">
        <v>15</v>
      </c>
      <c r="F2622" s="14" t="s">
        <v>93</v>
      </c>
      <c r="G2622" s="16">
        <v>41</v>
      </c>
      <c r="H2622" s="14" t="s">
        <v>186</v>
      </c>
      <c r="I2622" s="16">
        <v>2</v>
      </c>
      <c r="J2622" s="14" t="s">
        <v>83</v>
      </c>
      <c r="K2622" s="14" t="s">
        <v>84</v>
      </c>
      <c r="L2622" s="14" t="s">
        <v>85</v>
      </c>
      <c r="M2622" s="23">
        <v>0.7</v>
      </c>
      <c r="N2622" s="16">
        <v>21</v>
      </c>
      <c r="O2622" s="16">
        <v>19</v>
      </c>
      <c r="P2622" s="16">
        <v>1</v>
      </c>
      <c r="Q2622" s="16">
        <v>20</v>
      </c>
      <c r="R2622" s="16">
        <v>1</v>
      </c>
      <c r="S2622" s="14" t="s">
        <v>86</v>
      </c>
      <c r="T2622" s="16">
        <v>1028</v>
      </c>
      <c r="U2622" s="16">
        <v>0</v>
      </c>
      <c r="V2622" s="18">
        <v>531983</v>
      </c>
      <c r="W2622" s="18">
        <v>8591</v>
      </c>
      <c r="X2622" s="18">
        <v>5748</v>
      </c>
      <c r="Y2622" s="18">
        <v>0</v>
      </c>
      <c r="Z2622" s="18">
        <v>0</v>
      </c>
      <c r="AA2622" s="18">
        <v>0</v>
      </c>
      <c r="AB2622" s="18">
        <v>188</v>
      </c>
      <c r="AC2622" s="23">
        <v>0.02</v>
      </c>
      <c r="AD2622" s="14" t="str">
        <f>IF(E2622=113,"Linn","Iowa ex-Linn")</f>
        <v>Iowa ex-Linn</v>
      </c>
      <c r="AE2622" s="23">
        <f>IFERROR(AB2622/W2622,"N/M")</f>
        <v>0.021883366313583983</v>
      </c>
      <c r="AF2622" s="14" t="str">
        <f>B2622&amp;"|"&amp;TEXT(E2622,"000")&amp;"|"&amp;TEXT(M2622,"0.0000")</f>
        <v>2019|015|0.7000</v>
      </c>
      <c r="AG2622" s="22" t="str">
        <f>IF(AND(B2622&gt;=2015,B2622&lt;=2024,C2622=19,G2622=41,I2622=2,K2622="A",L2622="RBUP",M2622&gt;=0.5,M2622&lt;=0.85),"IN","OUT")</f>
        <v>IN</v>
      </c>
    </row>
    <row r="2623" spans="1:33">
      <c r="A2623" s="14" t="s">
        <v>189</v>
      </c>
      <c r="B2623" s="16">
        <v>2019</v>
      </c>
      <c r="C2623" s="16">
        <v>19</v>
      </c>
      <c r="D2623" s="14" t="s">
        <v>80</v>
      </c>
      <c r="E2623" s="16">
        <v>15</v>
      </c>
      <c r="F2623" s="14" t="s">
        <v>93</v>
      </c>
      <c r="G2623" s="16">
        <v>41</v>
      </c>
      <c r="H2623" s="14" t="s">
        <v>186</v>
      </c>
      <c r="I2623" s="16">
        <v>2</v>
      </c>
      <c r="J2623" s="14" t="s">
        <v>83</v>
      </c>
      <c r="K2623" s="14" t="s">
        <v>84</v>
      </c>
      <c r="L2623" s="14" t="s">
        <v>85</v>
      </c>
      <c r="M2623" s="23">
        <v>0.75</v>
      </c>
      <c r="N2623" s="16">
        <v>98</v>
      </c>
      <c r="O2623" s="16">
        <v>80</v>
      </c>
      <c r="P2623" s="16">
        <v>2</v>
      </c>
      <c r="Q2623" s="16">
        <v>202</v>
      </c>
      <c r="R2623" s="16">
        <v>2</v>
      </c>
      <c r="S2623" s="14" t="s">
        <v>86</v>
      </c>
      <c r="T2623" s="16">
        <v>15034</v>
      </c>
      <c r="U2623" s="16">
        <v>0</v>
      </c>
      <c r="V2623" s="18">
        <v>9060006</v>
      </c>
      <c r="W2623" s="18">
        <v>239343</v>
      </c>
      <c r="X2623" s="18">
        <v>144001</v>
      </c>
      <c r="Y2623" s="18">
        <v>0</v>
      </c>
      <c r="Z2623" s="18">
        <v>0</v>
      </c>
      <c r="AA2623" s="18">
        <v>0</v>
      </c>
      <c r="AB2623" s="18">
        <v>939</v>
      </c>
      <c r="AC2623" s="23">
        <v>0</v>
      </c>
      <c r="AD2623" s="14" t="str">
        <f>IF(E2623=113,"Linn","Iowa ex-Linn")</f>
        <v>Iowa ex-Linn</v>
      </c>
      <c r="AE2623" s="23">
        <f>IFERROR(AB2623/W2623,"N/M")</f>
        <v>0.003923239869141775</v>
      </c>
      <c r="AF2623" s="14" t="str">
        <f>B2623&amp;"|"&amp;TEXT(E2623,"000")&amp;"|"&amp;TEXT(M2623,"0.0000")</f>
        <v>2019|015|0.7500</v>
      </c>
      <c r="AG2623" s="22" t="str">
        <f>IF(AND(B2623&gt;=2015,B2623&lt;=2024,C2623=19,G2623=41,I2623=2,K2623="A",L2623="RBUP",M2623&gt;=0.5,M2623&lt;=0.85),"IN","OUT")</f>
        <v>IN</v>
      </c>
    </row>
    <row r="2624" spans="1:33">
      <c r="A2624" s="14" t="s">
        <v>189</v>
      </c>
      <c r="B2624" s="16">
        <v>2019</v>
      </c>
      <c r="C2624" s="16">
        <v>19</v>
      </c>
      <c r="D2624" s="14" t="s">
        <v>80</v>
      </c>
      <c r="E2624" s="16">
        <v>15</v>
      </c>
      <c r="F2624" s="14" t="s">
        <v>93</v>
      </c>
      <c r="G2624" s="16">
        <v>41</v>
      </c>
      <c r="H2624" s="14" t="s">
        <v>186</v>
      </c>
      <c r="I2624" s="16">
        <v>2</v>
      </c>
      <c r="J2624" s="14" t="s">
        <v>83</v>
      </c>
      <c r="K2624" s="14" t="s">
        <v>84</v>
      </c>
      <c r="L2624" s="14" t="s">
        <v>85</v>
      </c>
      <c r="M2624" s="23">
        <v>0.8</v>
      </c>
      <c r="N2624" s="16">
        <v>305</v>
      </c>
      <c r="O2624" s="16">
        <v>264</v>
      </c>
      <c r="P2624" s="16">
        <v>16</v>
      </c>
      <c r="Q2624" s="16">
        <v>569</v>
      </c>
      <c r="R2624" s="16">
        <v>17</v>
      </c>
      <c r="S2624" s="14" t="s">
        <v>86</v>
      </c>
      <c r="T2624" s="16">
        <v>54949</v>
      </c>
      <c r="U2624" s="16">
        <v>0</v>
      </c>
      <c r="V2624" s="18">
        <v>34922830</v>
      </c>
      <c r="W2624" s="18">
        <v>1257714</v>
      </c>
      <c r="X2624" s="18">
        <v>703971</v>
      </c>
      <c r="Y2624" s="18">
        <v>228</v>
      </c>
      <c r="Z2624" s="18">
        <v>0</v>
      </c>
      <c r="AA2624" s="18">
        <v>0</v>
      </c>
      <c r="AB2624" s="18">
        <v>78058</v>
      </c>
      <c r="AC2624" s="23">
        <v>0.06</v>
      </c>
      <c r="AD2624" s="14" t="str">
        <f>IF(E2624=113,"Linn","Iowa ex-Linn")</f>
        <v>Iowa ex-Linn</v>
      </c>
      <c r="AE2624" s="23">
        <f>IFERROR(AB2624/W2624,"N/M")</f>
        <v>0.06206339438059845</v>
      </c>
      <c r="AF2624" s="14" t="str">
        <f>B2624&amp;"|"&amp;TEXT(E2624,"000")&amp;"|"&amp;TEXT(M2624,"0.0000")</f>
        <v>2019|015|0.8000</v>
      </c>
      <c r="AG2624" s="22" t="str">
        <f>IF(AND(B2624&gt;=2015,B2624&lt;=2024,C2624=19,G2624=41,I2624=2,K2624="A",L2624="RBUP",M2624&gt;=0.5,M2624&lt;=0.85),"IN","OUT")</f>
        <v>IN</v>
      </c>
    </row>
    <row r="2625" spans="1:33">
      <c r="A2625" s="14" t="s">
        <v>189</v>
      </c>
      <c r="B2625" s="16">
        <v>2019</v>
      </c>
      <c r="C2625" s="16">
        <v>19</v>
      </c>
      <c r="D2625" s="14" t="s">
        <v>80</v>
      </c>
      <c r="E2625" s="16">
        <v>15</v>
      </c>
      <c r="F2625" s="14" t="s">
        <v>93</v>
      </c>
      <c r="G2625" s="16">
        <v>41</v>
      </c>
      <c r="H2625" s="14" t="s">
        <v>186</v>
      </c>
      <c r="I2625" s="16">
        <v>2</v>
      </c>
      <c r="J2625" s="14" t="s">
        <v>83</v>
      </c>
      <c r="K2625" s="14" t="s">
        <v>84</v>
      </c>
      <c r="L2625" s="14" t="s">
        <v>85</v>
      </c>
      <c r="M2625" s="23">
        <v>0.85</v>
      </c>
      <c r="N2625" s="16">
        <v>403</v>
      </c>
      <c r="O2625" s="16">
        <v>340</v>
      </c>
      <c r="P2625" s="16">
        <v>51</v>
      </c>
      <c r="Q2625" s="16">
        <v>648</v>
      </c>
      <c r="R2625" s="16">
        <v>64</v>
      </c>
      <c r="S2625" s="14" t="s">
        <v>86</v>
      </c>
      <c r="T2625" s="16">
        <v>75282</v>
      </c>
      <c r="U2625" s="16">
        <v>0</v>
      </c>
      <c r="V2625" s="18">
        <v>50076181</v>
      </c>
      <c r="W2625" s="18">
        <v>2231658</v>
      </c>
      <c r="X2625" s="18">
        <v>1035018</v>
      </c>
      <c r="Y2625" s="18">
        <v>360</v>
      </c>
      <c r="Z2625" s="18">
        <v>0</v>
      </c>
      <c r="AA2625" s="18">
        <v>0</v>
      </c>
      <c r="AB2625" s="18">
        <v>421549</v>
      </c>
      <c r="AC2625" s="23">
        <v>0.19</v>
      </c>
      <c r="AD2625" s="14" t="str">
        <f>IF(E2625=113,"Linn","Iowa ex-Linn")</f>
        <v>Iowa ex-Linn</v>
      </c>
      <c r="AE2625" s="23">
        <f>IFERROR(AB2625/W2625,"N/M")</f>
        <v>0.18889498301263008</v>
      </c>
      <c r="AF2625" s="14" t="str">
        <f>B2625&amp;"|"&amp;TEXT(E2625,"000")&amp;"|"&amp;TEXT(M2625,"0.0000")</f>
        <v>2019|015|0.8500</v>
      </c>
      <c r="AG2625" s="22" t="str">
        <f>IF(AND(B2625&gt;=2015,B2625&lt;=2024,C2625=19,G2625=41,I2625=2,K2625="A",L2625="RBUP",M2625&gt;=0.5,M2625&lt;=0.85),"IN","OUT")</f>
        <v>IN</v>
      </c>
    </row>
    <row r="2626" spans="1:33">
      <c r="A2626" s="14" t="s">
        <v>189</v>
      </c>
      <c r="B2626" s="16">
        <v>2019</v>
      </c>
      <c r="C2626" s="16">
        <v>19</v>
      </c>
      <c r="D2626" s="14" t="s">
        <v>80</v>
      </c>
      <c r="E2626" s="16">
        <v>17</v>
      </c>
      <c r="F2626" s="14" t="s">
        <v>94</v>
      </c>
      <c r="G2626" s="16">
        <v>41</v>
      </c>
      <c r="H2626" s="14" t="s">
        <v>186</v>
      </c>
      <c r="I2626" s="16">
        <v>2</v>
      </c>
      <c r="J2626" s="14" t="s">
        <v>83</v>
      </c>
      <c r="K2626" s="14" t="s">
        <v>84</v>
      </c>
      <c r="L2626" s="14" t="s">
        <v>85</v>
      </c>
      <c r="M2626" s="23">
        <v>0.5</v>
      </c>
      <c r="N2626" s="16">
        <v>2</v>
      </c>
      <c r="O2626" s="16">
        <v>2</v>
      </c>
      <c r="P2626" s="16">
        <v>0</v>
      </c>
      <c r="Q2626" s="16">
        <v>3</v>
      </c>
      <c r="R2626" s="16">
        <v>0</v>
      </c>
      <c r="S2626" s="14" t="s">
        <v>86</v>
      </c>
      <c r="T2626" s="16">
        <v>146</v>
      </c>
      <c r="U2626" s="16">
        <v>0</v>
      </c>
      <c r="V2626" s="18">
        <v>41323</v>
      </c>
      <c r="W2626" s="18">
        <v>321</v>
      </c>
      <c r="X2626" s="18">
        <v>215</v>
      </c>
      <c r="Y2626" s="18">
        <v>0</v>
      </c>
      <c r="Z2626" s="18">
        <v>0</v>
      </c>
      <c r="AA2626" s="18">
        <v>0</v>
      </c>
      <c r="AB2626" s="18">
        <v>0</v>
      </c>
      <c r="AC2626" s="23">
        <v>0</v>
      </c>
      <c r="AD2626" s="14" t="str">
        <f>IF(E2626=113,"Linn","Iowa ex-Linn")</f>
        <v>Iowa ex-Linn</v>
      </c>
      <c r="AE2626" s="23">
        <f>IFERROR(AB2626/W2626,"N/M")</f>
        <v>0.0</v>
      </c>
      <c r="AF2626" s="14" t="str">
        <f>B2626&amp;"|"&amp;TEXT(E2626,"000")&amp;"|"&amp;TEXT(M2626,"0.0000")</f>
        <v>2019|017|0.5000</v>
      </c>
      <c r="AG2626" s="22" t="str">
        <f>IF(AND(B2626&gt;=2015,B2626&lt;=2024,C2626=19,G2626=41,I2626=2,K2626="A",L2626="RBUP",M2626&gt;=0.5,M2626&lt;=0.85),"IN","OUT")</f>
        <v>IN</v>
      </c>
    </row>
    <row r="2627" spans="1:33">
      <c r="A2627" s="14" t="s">
        <v>189</v>
      </c>
      <c r="B2627" s="16">
        <v>2019</v>
      </c>
      <c r="C2627" s="16">
        <v>19</v>
      </c>
      <c r="D2627" s="14" t="s">
        <v>80</v>
      </c>
      <c r="E2627" s="16">
        <v>17</v>
      </c>
      <c r="F2627" s="14" t="s">
        <v>94</v>
      </c>
      <c r="G2627" s="16">
        <v>41</v>
      </c>
      <c r="H2627" s="14" t="s">
        <v>186</v>
      </c>
      <c r="I2627" s="16">
        <v>2</v>
      </c>
      <c r="J2627" s="14" t="s">
        <v>83</v>
      </c>
      <c r="K2627" s="14" t="s">
        <v>84</v>
      </c>
      <c r="L2627" s="14" t="s">
        <v>85</v>
      </c>
      <c r="M2627" s="23">
        <v>0.55</v>
      </c>
      <c r="N2627" s="16">
        <v>0</v>
      </c>
      <c r="O2627" s="16">
        <v>0</v>
      </c>
      <c r="P2627" s="16">
        <v>0</v>
      </c>
      <c r="Q2627" s="16">
        <v>0</v>
      </c>
      <c r="R2627" s="16">
        <v>0</v>
      </c>
      <c r="S2627" s="14" t="s">
        <v>86</v>
      </c>
      <c r="T2627" s="16">
        <v>0</v>
      </c>
      <c r="U2627" s="16">
        <v>0</v>
      </c>
      <c r="V2627" s="18">
        <v>0</v>
      </c>
      <c r="W2627" s="18">
        <v>0</v>
      </c>
      <c r="X2627" s="18">
        <v>0</v>
      </c>
      <c r="Y2627" s="18">
        <v>0</v>
      </c>
      <c r="Z2627" s="18">
        <v>0</v>
      </c>
      <c r="AA2627" s="18">
        <v>0</v>
      </c>
      <c r="AB2627" s="18">
        <v>0</v>
      </c>
      <c r="AC2627" s="23">
        <v>0</v>
      </c>
      <c r="AD2627" s="14" t="str">
        <f>IF(E2627=113,"Linn","Iowa ex-Linn")</f>
        <v>Iowa ex-Linn</v>
      </c>
      <c r="AE2627" s="23" t="str">
        <f>IFERROR(AB2627/W2627,"N/M")</f>
        <v>N/M</v>
      </c>
      <c r="AF2627" s="14" t="str">
        <f>B2627&amp;"|"&amp;TEXT(E2627,"000")&amp;"|"&amp;TEXT(M2627,"0.0000")</f>
        <v>2019|017|0.5500</v>
      </c>
      <c r="AG2627" s="22" t="str">
        <f>IF(AND(B2627&gt;=2015,B2627&lt;=2024,C2627=19,G2627=41,I2627=2,K2627="A",L2627="RBUP",M2627&gt;=0.5,M2627&lt;=0.85),"IN","OUT")</f>
        <v>IN</v>
      </c>
    </row>
    <row r="2628" spans="1:33">
      <c r="A2628" s="14" t="s">
        <v>189</v>
      </c>
      <c r="B2628" s="16">
        <v>2019</v>
      </c>
      <c r="C2628" s="16">
        <v>19</v>
      </c>
      <c r="D2628" s="14" t="s">
        <v>80</v>
      </c>
      <c r="E2628" s="16">
        <v>17</v>
      </c>
      <c r="F2628" s="14" t="s">
        <v>94</v>
      </c>
      <c r="G2628" s="16">
        <v>41</v>
      </c>
      <c r="H2628" s="14" t="s">
        <v>186</v>
      </c>
      <c r="I2628" s="16">
        <v>2</v>
      </c>
      <c r="J2628" s="14" t="s">
        <v>83</v>
      </c>
      <c r="K2628" s="14" t="s">
        <v>84</v>
      </c>
      <c r="L2628" s="14" t="s">
        <v>85</v>
      </c>
      <c r="M2628" s="23">
        <v>0.6</v>
      </c>
      <c r="N2628" s="16">
        <v>1</v>
      </c>
      <c r="O2628" s="16">
        <v>1</v>
      </c>
      <c r="P2628" s="16">
        <v>0</v>
      </c>
      <c r="Q2628" s="16">
        <v>1</v>
      </c>
      <c r="R2628" s="16">
        <v>0</v>
      </c>
      <c r="S2628" s="14" t="s">
        <v>86</v>
      </c>
      <c r="T2628" s="16">
        <v>55</v>
      </c>
      <c r="U2628" s="16">
        <v>0</v>
      </c>
      <c r="V2628" s="18">
        <v>25383</v>
      </c>
      <c r="W2628" s="18">
        <v>391</v>
      </c>
      <c r="X2628" s="18">
        <v>250</v>
      </c>
      <c r="Y2628" s="18">
        <v>0</v>
      </c>
      <c r="Z2628" s="18">
        <v>0</v>
      </c>
      <c r="AA2628" s="18">
        <v>0</v>
      </c>
      <c r="AB2628" s="18">
        <v>0</v>
      </c>
      <c r="AC2628" s="23">
        <v>0</v>
      </c>
      <c r="AD2628" s="14" t="str">
        <f>IF(E2628=113,"Linn","Iowa ex-Linn")</f>
        <v>Iowa ex-Linn</v>
      </c>
      <c r="AE2628" s="23">
        <f>IFERROR(AB2628/W2628,"N/M")</f>
        <v>0.0</v>
      </c>
      <c r="AF2628" s="14" t="str">
        <f>B2628&amp;"|"&amp;TEXT(E2628,"000")&amp;"|"&amp;TEXT(M2628,"0.0000")</f>
        <v>2019|017|0.6000</v>
      </c>
      <c r="AG2628" s="22" t="str">
        <f>IF(AND(B2628&gt;=2015,B2628&lt;=2024,C2628=19,G2628=41,I2628=2,K2628="A",L2628="RBUP",M2628&gt;=0.5,M2628&lt;=0.85),"IN","OUT")</f>
        <v>IN</v>
      </c>
    </row>
    <row r="2629" spans="1:33">
      <c r="A2629" s="14" t="s">
        <v>189</v>
      </c>
      <c r="B2629" s="16">
        <v>2019</v>
      </c>
      <c r="C2629" s="16">
        <v>19</v>
      </c>
      <c r="D2629" s="14" t="s">
        <v>80</v>
      </c>
      <c r="E2629" s="16">
        <v>17</v>
      </c>
      <c r="F2629" s="14" t="s">
        <v>94</v>
      </c>
      <c r="G2629" s="16">
        <v>41</v>
      </c>
      <c r="H2629" s="14" t="s">
        <v>186</v>
      </c>
      <c r="I2629" s="16">
        <v>2</v>
      </c>
      <c r="J2629" s="14" t="s">
        <v>83</v>
      </c>
      <c r="K2629" s="14" t="s">
        <v>84</v>
      </c>
      <c r="L2629" s="14" t="s">
        <v>85</v>
      </c>
      <c r="M2629" s="23">
        <v>0.65</v>
      </c>
      <c r="N2629" s="16">
        <v>1</v>
      </c>
      <c r="O2629" s="16">
        <v>1</v>
      </c>
      <c r="P2629" s="16">
        <v>0</v>
      </c>
      <c r="Q2629" s="16">
        <v>1</v>
      </c>
      <c r="R2629" s="16">
        <v>0</v>
      </c>
      <c r="S2629" s="14" t="s">
        <v>86</v>
      </c>
      <c r="T2629" s="16">
        <v>79</v>
      </c>
      <c r="U2629" s="16">
        <v>0</v>
      </c>
      <c r="V2629" s="18">
        <v>40898</v>
      </c>
      <c r="W2629" s="18">
        <v>525</v>
      </c>
      <c r="X2629" s="18">
        <v>310</v>
      </c>
      <c r="Y2629" s="18">
        <v>0</v>
      </c>
      <c r="Z2629" s="18">
        <v>0</v>
      </c>
      <c r="AA2629" s="18">
        <v>0</v>
      </c>
      <c r="AB2629" s="18">
        <v>0</v>
      </c>
      <c r="AC2629" s="23">
        <v>0</v>
      </c>
      <c r="AD2629" s="14" t="str">
        <f>IF(E2629=113,"Linn","Iowa ex-Linn")</f>
        <v>Iowa ex-Linn</v>
      </c>
      <c r="AE2629" s="23">
        <f>IFERROR(AB2629/W2629,"N/M")</f>
        <v>0.0</v>
      </c>
      <c r="AF2629" s="14" t="str">
        <f>B2629&amp;"|"&amp;TEXT(E2629,"000")&amp;"|"&amp;TEXT(M2629,"0.0000")</f>
        <v>2019|017|0.6500</v>
      </c>
      <c r="AG2629" s="22" t="str">
        <f>IF(AND(B2629&gt;=2015,B2629&lt;=2024,C2629=19,G2629=41,I2629=2,K2629="A",L2629="RBUP",M2629&gt;=0.5,M2629&lt;=0.85),"IN","OUT")</f>
        <v>IN</v>
      </c>
    </row>
    <row r="2630" spans="1:33">
      <c r="A2630" s="14" t="s">
        <v>189</v>
      </c>
      <c r="B2630" s="16">
        <v>2019</v>
      </c>
      <c r="C2630" s="16">
        <v>19</v>
      </c>
      <c r="D2630" s="14" t="s">
        <v>80</v>
      </c>
      <c r="E2630" s="16">
        <v>17</v>
      </c>
      <c r="F2630" s="14" t="s">
        <v>94</v>
      </c>
      <c r="G2630" s="16">
        <v>41</v>
      </c>
      <c r="H2630" s="14" t="s">
        <v>186</v>
      </c>
      <c r="I2630" s="16">
        <v>2</v>
      </c>
      <c r="J2630" s="14" t="s">
        <v>83</v>
      </c>
      <c r="K2630" s="14" t="s">
        <v>84</v>
      </c>
      <c r="L2630" s="14" t="s">
        <v>85</v>
      </c>
      <c r="M2630" s="23">
        <v>0.7</v>
      </c>
      <c r="N2630" s="16">
        <v>15</v>
      </c>
      <c r="O2630" s="16">
        <v>12</v>
      </c>
      <c r="P2630" s="16">
        <v>1</v>
      </c>
      <c r="Q2630" s="16">
        <v>14</v>
      </c>
      <c r="R2630" s="16">
        <v>1</v>
      </c>
      <c r="S2630" s="14" t="s">
        <v>86</v>
      </c>
      <c r="T2630" s="16">
        <v>1909</v>
      </c>
      <c r="U2630" s="16">
        <v>0</v>
      </c>
      <c r="V2630" s="18">
        <v>1049432</v>
      </c>
      <c r="W2630" s="18">
        <v>27968</v>
      </c>
      <c r="X2630" s="18">
        <v>19628</v>
      </c>
      <c r="Y2630" s="18">
        <v>0</v>
      </c>
      <c r="Z2630" s="18">
        <v>0</v>
      </c>
      <c r="AA2630" s="18">
        <v>0</v>
      </c>
      <c r="AB2630" s="18">
        <v>6088</v>
      </c>
      <c r="AC2630" s="23">
        <v>0.22</v>
      </c>
      <c r="AD2630" s="14" t="str">
        <f>IF(E2630=113,"Linn","Iowa ex-Linn")</f>
        <v>Iowa ex-Linn</v>
      </c>
      <c r="AE2630" s="23">
        <f>IFERROR(AB2630/W2630,"N/M")</f>
        <v>0.21767734553775744</v>
      </c>
      <c r="AF2630" s="14" t="str">
        <f>B2630&amp;"|"&amp;TEXT(E2630,"000")&amp;"|"&amp;TEXT(M2630,"0.0000")</f>
        <v>2019|017|0.7000</v>
      </c>
      <c r="AG2630" s="22" t="str">
        <f>IF(AND(B2630&gt;=2015,B2630&lt;=2024,C2630=19,G2630=41,I2630=2,K2630="A",L2630="RBUP",M2630&gt;=0.5,M2630&lt;=0.85),"IN","OUT")</f>
        <v>IN</v>
      </c>
    </row>
    <row r="2631" spans="1:33">
      <c r="A2631" s="14" t="s">
        <v>189</v>
      </c>
      <c r="B2631" s="16">
        <v>2019</v>
      </c>
      <c r="C2631" s="16">
        <v>19</v>
      </c>
      <c r="D2631" s="14" t="s">
        <v>80</v>
      </c>
      <c r="E2631" s="16">
        <v>17</v>
      </c>
      <c r="F2631" s="14" t="s">
        <v>94</v>
      </c>
      <c r="G2631" s="16">
        <v>41</v>
      </c>
      <c r="H2631" s="14" t="s">
        <v>186</v>
      </c>
      <c r="I2631" s="16">
        <v>2</v>
      </c>
      <c r="J2631" s="14" t="s">
        <v>83</v>
      </c>
      <c r="K2631" s="14" t="s">
        <v>84</v>
      </c>
      <c r="L2631" s="14" t="s">
        <v>85</v>
      </c>
      <c r="M2631" s="23">
        <v>0.75</v>
      </c>
      <c r="N2631" s="16">
        <v>66</v>
      </c>
      <c r="O2631" s="16">
        <v>52</v>
      </c>
      <c r="P2631" s="16">
        <v>3</v>
      </c>
      <c r="Q2631" s="16">
        <v>56</v>
      </c>
      <c r="R2631" s="16">
        <v>5</v>
      </c>
      <c r="S2631" s="14" t="s">
        <v>86</v>
      </c>
      <c r="T2631" s="16">
        <v>5191</v>
      </c>
      <c r="U2631" s="16">
        <v>0</v>
      </c>
      <c r="V2631" s="18">
        <v>3161785</v>
      </c>
      <c r="W2631" s="18">
        <v>86688</v>
      </c>
      <c r="X2631" s="18">
        <v>59890</v>
      </c>
      <c r="Y2631" s="18">
        <v>0</v>
      </c>
      <c r="Z2631" s="18">
        <v>0</v>
      </c>
      <c r="AA2631" s="18">
        <v>0</v>
      </c>
      <c r="AB2631" s="18">
        <v>19698</v>
      </c>
      <c r="AC2631" s="23">
        <v>0.23</v>
      </c>
      <c r="AD2631" s="14" t="str">
        <f>IF(E2631=113,"Linn","Iowa ex-Linn")</f>
        <v>Iowa ex-Linn</v>
      </c>
      <c r="AE2631" s="23">
        <f>IFERROR(AB2631/W2631,"N/M")</f>
        <v>0.22722868217054262</v>
      </c>
      <c r="AF2631" s="14" t="str">
        <f>B2631&amp;"|"&amp;TEXT(E2631,"000")&amp;"|"&amp;TEXT(M2631,"0.0000")</f>
        <v>2019|017|0.7500</v>
      </c>
      <c r="AG2631" s="22" t="str">
        <f>IF(AND(B2631&gt;=2015,B2631&lt;=2024,C2631=19,G2631=41,I2631=2,K2631="A",L2631="RBUP",M2631&gt;=0.5,M2631&lt;=0.85),"IN","OUT")</f>
        <v>IN</v>
      </c>
    </row>
    <row r="2632" spans="1:33">
      <c r="A2632" s="14" t="s">
        <v>189</v>
      </c>
      <c r="B2632" s="16">
        <v>2019</v>
      </c>
      <c r="C2632" s="16">
        <v>19</v>
      </c>
      <c r="D2632" s="14" t="s">
        <v>80</v>
      </c>
      <c r="E2632" s="16">
        <v>17</v>
      </c>
      <c r="F2632" s="14" t="s">
        <v>94</v>
      </c>
      <c r="G2632" s="16">
        <v>41</v>
      </c>
      <c r="H2632" s="14" t="s">
        <v>186</v>
      </c>
      <c r="I2632" s="16">
        <v>2</v>
      </c>
      <c r="J2632" s="14" t="s">
        <v>83</v>
      </c>
      <c r="K2632" s="14" t="s">
        <v>84</v>
      </c>
      <c r="L2632" s="14" t="s">
        <v>85</v>
      </c>
      <c r="M2632" s="23">
        <v>0.8</v>
      </c>
      <c r="N2632" s="16">
        <v>309</v>
      </c>
      <c r="O2632" s="16">
        <v>267</v>
      </c>
      <c r="P2632" s="16">
        <v>29</v>
      </c>
      <c r="Q2632" s="16">
        <v>312</v>
      </c>
      <c r="R2632" s="16">
        <v>31</v>
      </c>
      <c r="S2632" s="14" t="s">
        <v>86</v>
      </c>
      <c r="T2632" s="16">
        <v>48832</v>
      </c>
      <c r="U2632" s="16">
        <v>0</v>
      </c>
      <c r="V2632" s="18">
        <v>31893236</v>
      </c>
      <c r="W2632" s="18">
        <v>1152047</v>
      </c>
      <c r="X2632" s="18">
        <v>733812</v>
      </c>
      <c r="Y2632" s="18">
        <v>887</v>
      </c>
      <c r="Z2632" s="18">
        <v>0</v>
      </c>
      <c r="AA2632" s="18">
        <v>0</v>
      </c>
      <c r="AB2632" s="18">
        <v>292258</v>
      </c>
      <c r="AC2632" s="23">
        <v>0.25</v>
      </c>
      <c r="AD2632" s="14" t="str">
        <f>IF(E2632=113,"Linn","Iowa ex-Linn")</f>
        <v>Iowa ex-Linn</v>
      </c>
      <c r="AE2632" s="23">
        <f>IFERROR(AB2632/W2632,"N/M")</f>
        <v>0.2536858305260115</v>
      </c>
      <c r="AF2632" s="14" t="str">
        <f>B2632&amp;"|"&amp;TEXT(E2632,"000")&amp;"|"&amp;TEXT(M2632,"0.0000")</f>
        <v>2019|017|0.8000</v>
      </c>
      <c r="AG2632" s="22" t="str">
        <f>IF(AND(B2632&gt;=2015,B2632&lt;=2024,C2632=19,G2632=41,I2632=2,K2632="A",L2632="RBUP",M2632&gt;=0.5,M2632&lt;=0.85),"IN","OUT")</f>
        <v>IN</v>
      </c>
    </row>
    <row r="2633" spans="1:33">
      <c r="A2633" s="14" t="s">
        <v>189</v>
      </c>
      <c r="B2633" s="16">
        <v>2019</v>
      </c>
      <c r="C2633" s="16">
        <v>19</v>
      </c>
      <c r="D2633" s="14" t="s">
        <v>80</v>
      </c>
      <c r="E2633" s="16">
        <v>17</v>
      </c>
      <c r="F2633" s="14" t="s">
        <v>94</v>
      </c>
      <c r="G2633" s="16">
        <v>41</v>
      </c>
      <c r="H2633" s="14" t="s">
        <v>186</v>
      </c>
      <c r="I2633" s="16">
        <v>2</v>
      </c>
      <c r="J2633" s="14" t="s">
        <v>83</v>
      </c>
      <c r="K2633" s="14" t="s">
        <v>84</v>
      </c>
      <c r="L2633" s="14" t="s">
        <v>85</v>
      </c>
      <c r="M2633" s="23">
        <v>0.85</v>
      </c>
      <c r="N2633" s="16">
        <v>312</v>
      </c>
      <c r="O2633" s="16">
        <v>259</v>
      </c>
      <c r="P2633" s="16">
        <v>34</v>
      </c>
      <c r="Q2633" s="16">
        <v>409</v>
      </c>
      <c r="R2633" s="16">
        <v>35</v>
      </c>
      <c r="S2633" s="14" t="s">
        <v>86</v>
      </c>
      <c r="T2633" s="16">
        <v>59912</v>
      </c>
      <c r="U2633" s="16">
        <v>0</v>
      </c>
      <c r="V2633" s="18">
        <v>41767490</v>
      </c>
      <c r="W2633" s="18">
        <v>1959615</v>
      </c>
      <c r="X2633" s="18">
        <v>951429</v>
      </c>
      <c r="Y2633" s="18">
        <v>955</v>
      </c>
      <c r="Z2633" s="18">
        <v>0</v>
      </c>
      <c r="AA2633" s="18">
        <v>0</v>
      </c>
      <c r="AB2633" s="18">
        <v>401348</v>
      </c>
      <c r="AC2633" s="23">
        <v>0.2</v>
      </c>
      <c r="AD2633" s="14" t="str">
        <f>IF(E2633=113,"Linn","Iowa ex-Linn")</f>
        <v>Iowa ex-Linn</v>
      </c>
      <c r="AE2633" s="23">
        <f>IFERROR(AB2633/W2633,"N/M")</f>
        <v>0.204809618215823</v>
      </c>
      <c r="AF2633" s="14" t="str">
        <f>B2633&amp;"|"&amp;TEXT(E2633,"000")&amp;"|"&amp;TEXT(M2633,"0.0000")</f>
        <v>2019|017|0.8500</v>
      </c>
      <c r="AG2633" s="22" t="str">
        <f>IF(AND(B2633&gt;=2015,B2633&lt;=2024,C2633=19,G2633=41,I2633=2,K2633="A",L2633="RBUP",M2633&gt;=0.5,M2633&lt;=0.85),"IN","OUT")</f>
        <v>IN</v>
      </c>
    </row>
    <row r="2634" spans="1:33">
      <c r="A2634" s="14" t="s">
        <v>189</v>
      </c>
      <c r="B2634" s="16">
        <v>2019</v>
      </c>
      <c r="C2634" s="16">
        <v>19</v>
      </c>
      <c r="D2634" s="14" t="s">
        <v>80</v>
      </c>
      <c r="E2634" s="16">
        <v>19</v>
      </c>
      <c r="F2634" s="14" t="s">
        <v>95</v>
      </c>
      <c r="G2634" s="16">
        <v>41</v>
      </c>
      <c r="H2634" s="14" t="s">
        <v>186</v>
      </c>
      <c r="I2634" s="16">
        <v>2</v>
      </c>
      <c r="J2634" s="14" t="s">
        <v>83</v>
      </c>
      <c r="K2634" s="14" t="s">
        <v>84</v>
      </c>
      <c r="L2634" s="14" t="s">
        <v>85</v>
      </c>
      <c r="M2634" s="23">
        <v>0.5</v>
      </c>
      <c r="N2634" s="16">
        <v>0</v>
      </c>
      <c r="O2634" s="16">
        <v>0</v>
      </c>
      <c r="P2634" s="16">
        <v>0</v>
      </c>
      <c r="Q2634" s="16">
        <v>0</v>
      </c>
      <c r="R2634" s="16">
        <v>0</v>
      </c>
      <c r="S2634" s="14" t="s">
        <v>86</v>
      </c>
      <c r="T2634" s="16">
        <v>0</v>
      </c>
      <c r="U2634" s="16">
        <v>0</v>
      </c>
      <c r="V2634" s="18">
        <v>0</v>
      </c>
      <c r="W2634" s="18">
        <v>0</v>
      </c>
      <c r="X2634" s="18">
        <v>0</v>
      </c>
      <c r="Y2634" s="18">
        <v>0</v>
      </c>
      <c r="Z2634" s="18">
        <v>0</v>
      </c>
      <c r="AA2634" s="18">
        <v>0</v>
      </c>
      <c r="AB2634" s="18">
        <v>0</v>
      </c>
      <c r="AC2634" s="23">
        <v>0</v>
      </c>
      <c r="AD2634" s="14" t="str">
        <f>IF(E2634=113,"Linn","Iowa ex-Linn")</f>
        <v>Iowa ex-Linn</v>
      </c>
      <c r="AE2634" s="23" t="str">
        <f>IFERROR(AB2634/W2634,"N/M")</f>
        <v>N/M</v>
      </c>
      <c r="AF2634" s="14" t="str">
        <f>B2634&amp;"|"&amp;TEXT(E2634,"000")&amp;"|"&amp;TEXT(M2634,"0.0000")</f>
        <v>2019|019|0.5000</v>
      </c>
      <c r="AG2634" s="22" t="str">
        <f>IF(AND(B2634&gt;=2015,B2634&lt;=2024,C2634=19,G2634=41,I2634=2,K2634="A",L2634="RBUP",M2634&gt;=0.5,M2634&lt;=0.85),"IN","OUT")</f>
        <v>IN</v>
      </c>
    </row>
    <row r="2635" spans="1:33">
      <c r="A2635" s="14" t="s">
        <v>189</v>
      </c>
      <c r="B2635" s="16">
        <v>2019</v>
      </c>
      <c r="C2635" s="16">
        <v>19</v>
      </c>
      <c r="D2635" s="14" t="s">
        <v>80</v>
      </c>
      <c r="E2635" s="16">
        <v>19</v>
      </c>
      <c r="F2635" s="14" t="s">
        <v>95</v>
      </c>
      <c r="G2635" s="16">
        <v>41</v>
      </c>
      <c r="H2635" s="14" t="s">
        <v>186</v>
      </c>
      <c r="I2635" s="16">
        <v>2</v>
      </c>
      <c r="J2635" s="14" t="s">
        <v>83</v>
      </c>
      <c r="K2635" s="14" t="s">
        <v>84</v>
      </c>
      <c r="L2635" s="14" t="s">
        <v>85</v>
      </c>
      <c r="M2635" s="23">
        <v>0.55</v>
      </c>
      <c r="N2635" s="16">
        <v>0</v>
      </c>
      <c r="O2635" s="16">
        <v>0</v>
      </c>
      <c r="P2635" s="16">
        <v>0</v>
      </c>
      <c r="Q2635" s="16">
        <v>1</v>
      </c>
      <c r="R2635" s="16">
        <v>0</v>
      </c>
      <c r="S2635" s="14" t="s">
        <v>86</v>
      </c>
      <c r="T2635" s="16">
        <v>71</v>
      </c>
      <c r="U2635" s="16">
        <v>0</v>
      </c>
      <c r="V2635" s="18">
        <v>28785</v>
      </c>
      <c r="W2635" s="18">
        <v>2049</v>
      </c>
      <c r="X2635" s="18">
        <v>1311</v>
      </c>
      <c r="Y2635" s="18">
        <v>0</v>
      </c>
      <c r="Z2635" s="18">
        <v>0</v>
      </c>
      <c r="AA2635" s="18">
        <v>0</v>
      </c>
      <c r="AB2635" s="18">
        <v>0</v>
      </c>
      <c r="AC2635" s="23">
        <v>0</v>
      </c>
      <c r="AD2635" s="14" t="str">
        <f>IF(E2635=113,"Linn","Iowa ex-Linn")</f>
        <v>Iowa ex-Linn</v>
      </c>
      <c r="AE2635" s="23">
        <f>IFERROR(AB2635/W2635,"N/M")</f>
        <v>0.0</v>
      </c>
      <c r="AF2635" s="14" t="str">
        <f>B2635&amp;"|"&amp;TEXT(E2635,"000")&amp;"|"&amp;TEXT(M2635,"0.0000")</f>
        <v>2019|019|0.5500</v>
      </c>
      <c r="AG2635" s="22" t="str">
        <f>IF(AND(B2635&gt;=2015,B2635&lt;=2024,C2635=19,G2635=41,I2635=2,K2635="A",L2635="RBUP",M2635&gt;=0.5,M2635&lt;=0.85),"IN","OUT")</f>
        <v>IN</v>
      </c>
    </row>
    <row r="2636" spans="1:33">
      <c r="A2636" s="14" t="s">
        <v>189</v>
      </c>
      <c r="B2636" s="16">
        <v>2019</v>
      </c>
      <c r="C2636" s="16">
        <v>19</v>
      </c>
      <c r="D2636" s="14" t="s">
        <v>80</v>
      </c>
      <c r="E2636" s="16">
        <v>19</v>
      </c>
      <c r="F2636" s="14" t="s">
        <v>95</v>
      </c>
      <c r="G2636" s="16">
        <v>41</v>
      </c>
      <c r="H2636" s="14" t="s">
        <v>186</v>
      </c>
      <c r="I2636" s="16">
        <v>2</v>
      </c>
      <c r="J2636" s="14" t="s">
        <v>83</v>
      </c>
      <c r="K2636" s="14" t="s">
        <v>84</v>
      </c>
      <c r="L2636" s="14" t="s">
        <v>85</v>
      </c>
      <c r="M2636" s="23">
        <v>0.6</v>
      </c>
      <c r="N2636" s="16">
        <v>3</v>
      </c>
      <c r="O2636" s="16">
        <v>3</v>
      </c>
      <c r="P2636" s="16">
        <v>0</v>
      </c>
      <c r="Q2636" s="16">
        <v>3</v>
      </c>
      <c r="R2636" s="16">
        <v>0</v>
      </c>
      <c r="S2636" s="14" t="s">
        <v>86</v>
      </c>
      <c r="T2636" s="16">
        <v>299</v>
      </c>
      <c r="U2636" s="16">
        <v>0</v>
      </c>
      <c r="V2636" s="18">
        <v>140342</v>
      </c>
      <c r="W2636" s="18">
        <v>4884</v>
      </c>
      <c r="X2636" s="18">
        <v>3125</v>
      </c>
      <c r="Y2636" s="18">
        <v>0</v>
      </c>
      <c r="Z2636" s="18">
        <v>0</v>
      </c>
      <c r="AA2636" s="18">
        <v>0</v>
      </c>
      <c r="AB2636" s="18">
        <v>0</v>
      </c>
      <c r="AC2636" s="23">
        <v>0</v>
      </c>
      <c r="AD2636" s="14" t="str">
        <f>IF(E2636=113,"Linn","Iowa ex-Linn")</f>
        <v>Iowa ex-Linn</v>
      </c>
      <c r="AE2636" s="23">
        <f>IFERROR(AB2636/W2636,"N/M")</f>
        <v>0.0</v>
      </c>
      <c r="AF2636" s="14" t="str">
        <f>B2636&amp;"|"&amp;TEXT(E2636,"000")&amp;"|"&amp;TEXT(M2636,"0.0000")</f>
        <v>2019|019|0.6000</v>
      </c>
      <c r="AG2636" s="22" t="str">
        <f>IF(AND(B2636&gt;=2015,B2636&lt;=2024,C2636=19,G2636=41,I2636=2,K2636="A",L2636="RBUP",M2636&gt;=0.5,M2636&lt;=0.85),"IN","OUT")</f>
        <v>IN</v>
      </c>
    </row>
    <row r="2637" spans="1:33">
      <c r="A2637" s="14" t="s">
        <v>189</v>
      </c>
      <c r="B2637" s="16">
        <v>2019</v>
      </c>
      <c r="C2637" s="16">
        <v>19</v>
      </c>
      <c r="D2637" s="14" t="s">
        <v>80</v>
      </c>
      <c r="E2637" s="16">
        <v>19</v>
      </c>
      <c r="F2637" s="14" t="s">
        <v>95</v>
      </c>
      <c r="G2637" s="16">
        <v>41</v>
      </c>
      <c r="H2637" s="14" t="s">
        <v>186</v>
      </c>
      <c r="I2637" s="16">
        <v>2</v>
      </c>
      <c r="J2637" s="14" t="s">
        <v>83</v>
      </c>
      <c r="K2637" s="14" t="s">
        <v>84</v>
      </c>
      <c r="L2637" s="14" t="s">
        <v>85</v>
      </c>
      <c r="M2637" s="23">
        <v>0.65</v>
      </c>
      <c r="N2637" s="16">
        <v>5</v>
      </c>
      <c r="O2637" s="16">
        <v>5</v>
      </c>
      <c r="P2637" s="16">
        <v>0</v>
      </c>
      <c r="Q2637" s="16">
        <v>5</v>
      </c>
      <c r="R2637" s="16">
        <v>0</v>
      </c>
      <c r="S2637" s="14" t="s">
        <v>86</v>
      </c>
      <c r="T2637" s="16">
        <v>333</v>
      </c>
      <c r="U2637" s="16">
        <v>0</v>
      </c>
      <c r="V2637" s="18">
        <v>168731</v>
      </c>
      <c r="W2637" s="18">
        <v>2363</v>
      </c>
      <c r="X2637" s="18">
        <v>1556</v>
      </c>
      <c r="Y2637" s="18">
        <v>0</v>
      </c>
      <c r="Z2637" s="18">
        <v>0</v>
      </c>
      <c r="AA2637" s="18">
        <v>0</v>
      </c>
      <c r="AB2637" s="18">
        <v>0</v>
      </c>
      <c r="AC2637" s="23">
        <v>0</v>
      </c>
      <c r="AD2637" s="14" t="str">
        <f>IF(E2637=113,"Linn","Iowa ex-Linn")</f>
        <v>Iowa ex-Linn</v>
      </c>
      <c r="AE2637" s="23">
        <f>IFERROR(AB2637/W2637,"N/M")</f>
        <v>0.0</v>
      </c>
      <c r="AF2637" s="14" t="str">
        <f>B2637&amp;"|"&amp;TEXT(E2637,"000")&amp;"|"&amp;TEXT(M2637,"0.0000")</f>
        <v>2019|019|0.6500</v>
      </c>
      <c r="AG2637" s="22" t="str">
        <f>IF(AND(B2637&gt;=2015,B2637&lt;=2024,C2637=19,G2637=41,I2637=2,K2637="A",L2637="RBUP",M2637&gt;=0.5,M2637&lt;=0.85),"IN","OUT")</f>
        <v>IN</v>
      </c>
    </row>
    <row r="2638" spans="1:33">
      <c r="A2638" s="14" t="s">
        <v>189</v>
      </c>
      <c r="B2638" s="16">
        <v>2019</v>
      </c>
      <c r="C2638" s="16">
        <v>19</v>
      </c>
      <c r="D2638" s="14" t="s">
        <v>80</v>
      </c>
      <c r="E2638" s="16">
        <v>19</v>
      </c>
      <c r="F2638" s="14" t="s">
        <v>95</v>
      </c>
      <c r="G2638" s="16">
        <v>41</v>
      </c>
      <c r="H2638" s="14" t="s">
        <v>186</v>
      </c>
      <c r="I2638" s="16">
        <v>2</v>
      </c>
      <c r="J2638" s="14" t="s">
        <v>83</v>
      </c>
      <c r="K2638" s="14" t="s">
        <v>84</v>
      </c>
      <c r="L2638" s="14" t="s">
        <v>85</v>
      </c>
      <c r="M2638" s="23">
        <v>0.7</v>
      </c>
      <c r="N2638" s="16">
        <v>18</v>
      </c>
      <c r="O2638" s="16">
        <v>14</v>
      </c>
      <c r="P2638" s="16">
        <v>2</v>
      </c>
      <c r="Q2638" s="16">
        <v>16</v>
      </c>
      <c r="R2638" s="16">
        <v>2</v>
      </c>
      <c r="S2638" s="14" t="s">
        <v>86</v>
      </c>
      <c r="T2638" s="16">
        <v>1487</v>
      </c>
      <c r="U2638" s="16">
        <v>0</v>
      </c>
      <c r="V2638" s="18">
        <v>773267</v>
      </c>
      <c r="W2638" s="18">
        <v>21897</v>
      </c>
      <c r="X2638" s="18">
        <v>14256</v>
      </c>
      <c r="Y2638" s="18">
        <v>0</v>
      </c>
      <c r="Z2638" s="18">
        <v>0</v>
      </c>
      <c r="AA2638" s="18">
        <v>0</v>
      </c>
      <c r="AB2638" s="18">
        <v>57306</v>
      </c>
      <c r="AC2638" s="23">
        <v>2.62</v>
      </c>
      <c r="AD2638" s="14" t="str">
        <f>IF(E2638=113,"Linn","Iowa ex-Linn")</f>
        <v>Iowa ex-Linn</v>
      </c>
      <c r="AE2638" s="23">
        <f>IFERROR(AB2638/W2638,"N/M")</f>
        <v>2.61707083162077</v>
      </c>
      <c r="AF2638" s="14" t="str">
        <f>B2638&amp;"|"&amp;TEXT(E2638,"000")&amp;"|"&amp;TEXT(M2638,"0.0000")</f>
        <v>2019|019|0.7000</v>
      </c>
      <c r="AG2638" s="22" t="str">
        <f>IF(AND(B2638&gt;=2015,B2638&lt;=2024,C2638=19,G2638=41,I2638=2,K2638="A",L2638="RBUP",M2638&gt;=0.5,M2638&lt;=0.85),"IN","OUT")</f>
        <v>IN</v>
      </c>
    </row>
    <row r="2639" spans="1:33">
      <c r="A2639" s="14" t="s">
        <v>189</v>
      </c>
      <c r="B2639" s="16">
        <v>2019</v>
      </c>
      <c r="C2639" s="16">
        <v>19</v>
      </c>
      <c r="D2639" s="14" t="s">
        <v>80</v>
      </c>
      <c r="E2639" s="16">
        <v>19</v>
      </c>
      <c r="F2639" s="14" t="s">
        <v>95</v>
      </c>
      <c r="G2639" s="16">
        <v>41</v>
      </c>
      <c r="H2639" s="14" t="s">
        <v>186</v>
      </c>
      <c r="I2639" s="16">
        <v>2</v>
      </c>
      <c r="J2639" s="14" t="s">
        <v>83</v>
      </c>
      <c r="K2639" s="14" t="s">
        <v>84</v>
      </c>
      <c r="L2639" s="14" t="s">
        <v>85</v>
      </c>
      <c r="M2639" s="23">
        <v>0.75</v>
      </c>
      <c r="N2639" s="16">
        <v>66</v>
      </c>
      <c r="O2639" s="16">
        <v>53</v>
      </c>
      <c r="P2639" s="16">
        <v>1</v>
      </c>
      <c r="Q2639" s="16">
        <v>62</v>
      </c>
      <c r="R2639" s="16">
        <v>2</v>
      </c>
      <c r="S2639" s="14" t="s">
        <v>86</v>
      </c>
      <c r="T2639" s="16">
        <v>8965</v>
      </c>
      <c r="U2639" s="16">
        <v>0</v>
      </c>
      <c r="V2639" s="18">
        <v>5275715</v>
      </c>
      <c r="W2639" s="18">
        <v>161011</v>
      </c>
      <c r="X2639" s="18">
        <v>113909</v>
      </c>
      <c r="Y2639" s="18">
        <v>643</v>
      </c>
      <c r="Z2639" s="18">
        <v>0</v>
      </c>
      <c r="AA2639" s="18">
        <v>0</v>
      </c>
      <c r="AB2639" s="18">
        <v>7027</v>
      </c>
      <c r="AC2639" s="23">
        <v>0.04</v>
      </c>
      <c r="AD2639" s="14" t="str">
        <f>IF(E2639=113,"Linn","Iowa ex-Linn")</f>
        <v>Iowa ex-Linn</v>
      </c>
      <c r="AE2639" s="23">
        <f>IFERROR(AB2639/W2639,"N/M")</f>
        <v>0.043642980914347464</v>
      </c>
      <c r="AF2639" s="14" t="str">
        <f>B2639&amp;"|"&amp;TEXT(E2639,"000")&amp;"|"&amp;TEXT(M2639,"0.0000")</f>
        <v>2019|019|0.7500</v>
      </c>
      <c r="AG2639" s="22" t="str">
        <f>IF(AND(B2639&gt;=2015,B2639&lt;=2024,C2639=19,G2639=41,I2639=2,K2639="A",L2639="RBUP",M2639&gt;=0.5,M2639&lt;=0.85),"IN","OUT")</f>
        <v>IN</v>
      </c>
    </row>
    <row r="2640" spans="1:33">
      <c r="A2640" s="14" t="s">
        <v>189</v>
      </c>
      <c r="B2640" s="16">
        <v>2019</v>
      </c>
      <c r="C2640" s="16">
        <v>19</v>
      </c>
      <c r="D2640" s="14" t="s">
        <v>80</v>
      </c>
      <c r="E2640" s="16">
        <v>19</v>
      </c>
      <c r="F2640" s="14" t="s">
        <v>95</v>
      </c>
      <c r="G2640" s="16">
        <v>41</v>
      </c>
      <c r="H2640" s="14" t="s">
        <v>186</v>
      </c>
      <c r="I2640" s="16">
        <v>2</v>
      </c>
      <c r="J2640" s="14" t="s">
        <v>83</v>
      </c>
      <c r="K2640" s="14" t="s">
        <v>84</v>
      </c>
      <c r="L2640" s="14" t="s">
        <v>85</v>
      </c>
      <c r="M2640" s="23">
        <v>0.8</v>
      </c>
      <c r="N2640" s="16">
        <v>310</v>
      </c>
      <c r="O2640" s="16">
        <v>268</v>
      </c>
      <c r="P2640" s="16">
        <v>21</v>
      </c>
      <c r="Q2640" s="16">
        <v>301</v>
      </c>
      <c r="R2640" s="16">
        <v>29</v>
      </c>
      <c r="S2640" s="14" t="s">
        <v>86</v>
      </c>
      <c r="T2640" s="16">
        <v>84268</v>
      </c>
      <c r="U2640" s="16">
        <v>0</v>
      </c>
      <c r="V2640" s="18">
        <v>54494425</v>
      </c>
      <c r="W2640" s="18">
        <v>1992937</v>
      </c>
      <c r="X2640" s="18">
        <v>1309861</v>
      </c>
      <c r="Y2640" s="18">
        <v>4881</v>
      </c>
      <c r="Z2640" s="18">
        <v>0</v>
      </c>
      <c r="AA2640" s="18">
        <v>0</v>
      </c>
      <c r="AB2640" s="18">
        <v>216675</v>
      </c>
      <c r="AC2640" s="23">
        <v>0.11</v>
      </c>
      <c r="AD2640" s="14" t="str">
        <f>IF(E2640=113,"Linn","Iowa ex-Linn")</f>
        <v>Iowa ex-Linn</v>
      </c>
      <c r="AE2640" s="23">
        <f>IFERROR(AB2640/W2640,"N/M")</f>
        <v>0.10872144979996859</v>
      </c>
      <c r="AF2640" s="14" t="str">
        <f>B2640&amp;"|"&amp;TEXT(E2640,"000")&amp;"|"&amp;TEXT(M2640,"0.0000")</f>
        <v>2019|019|0.8000</v>
      </c>
      <c r="AG2640" s="22" t="str">
        <f>IF(AND(B2640&gt;=2015,B2640&lt;=2024,C2640=19,G2640=41,I2640=2,K2640="A",L2640="RBUP",M2640&gt;=0.5,M2640&lt;=0.85),"IN","OUT")</f>
        <v>IN</v>
      </c>
    </row>
    <row r="2641" spans="1:33">
      <c r="A2641" s="14" t="s">
        <v>189</v>
      </c>
      <c r="B2641" s="16">
        <v>2019</v>
      </c>
      <c r="C2641" s="16">
        <v>19</v>
      </c>
      <c r="D2641" s="14" t="s">
        <v>80</v>
      </c>
      <c r="E2641" s="16">
        <v>19</v>
      </c>
      <c r="F2641" s="14" t="s">
        <v>95</v>
      </c>
      <c r="G2641" s="16">
        <v>41</v>
      </c>
      <c r="H2641" s="14" t="s">
        <v>186</v>
      </c>
      <c r="I2641" s="16">
        <v>2</v>
      </c>
      <c r="J2641" s="14" t="s">
        <v>83</v>
      </c>
      <c r="K2641" s="14" t="s">
        <v>84</v>
      </c>
      <c r="L2641" s="14" t="s">
        <v>85</v>
      </c>
      <c r="M2641" s="23">
        <v>0.85</v>
      </c>
      <c r="N2641" s="16">
        <v>370</v>
      </c>
      <c r="O2641" s="16">
        <v>325</v>
      </c>
      <c r="P2641" s="16">
        <v>54</v>
      </c>
      <c r="Q2641" s="16">
        <v>438</v>
      </c>
      <c r="R2641" s="16">
        <v>63</v>
      </c>
      <c r="S2641" s="14" t="s">
        <v>86</v>
      </c>
      <c r="T2641" s="16">
        <v>91559</v>
      </c>
      <c r="U2641" s="16">
        <v>0</v>
      </c>
      <c r="V2641" s="18">
        <v>62542703</v>
      </c>
      <c r="W2641" s="18">
        <v>3063807</v>
      </c>
      <c r="X2641" s="18">
        <v>1501789</v>
      </c>
      <c r="Y2641" s="18">
        <v>647</v>
      </c>
      <c r="Z2641" s="18">
        <v>0</v>
      </c>
      <c r="AA2641" s="18">
        <v>0</v>
      </c>
      <c r="AB2641" s="18">
        <v>447419</v>
      </c>
      <c r="AC2641" s="23">
        <v>0.15</v>
      </c>
      <c r="AD2641" s="14" t="str">
        <f>IF(E2641=113,"Linn","Iowa ex-Linn")</f>
        <v>Iowa ex-Linn</v>
      </c>
      <c r="AE2641" s="23">
        <f>IFERROR(AB2641/W2641,"N/M")</f>
        <v>0.14603367640324602</v>
      </c>
      <c r="AF2641" s="14" t="str">
        <f>B2641&amp;"|"&amp;TEXT(E2641,"000")&amp;"|"&amp;TEXT(M2641,"0.0000")</f>
        <v>2019|019|0.8500</v>
      </c>
      <c r="AG2641" s="22" t="str">
        <f>IF(AND(B2641&gt;=2015,B2641&lt;=2024,C2641=19,G2641=41,I2641=2,K2641="A",L2641="RBUP",M2641&gt;=0.5,M2641&lt;=0.85),"IN","OUT")</f>
        <v>IN</v>
      </c>
    </row>
    <row r="2642" spans="1:33">
      <c r="A2642" s="14" t="s">
        <v>189</v>
      </c>
      <c r="B2642" s="16">
        <v>2019</v>
      </c>
      <c r="C2642" s="16">
        <v>19</v>
      </c>
      <c r="D2642" s="14" t="s">
        <v>80</v>
      </c>
      <c r="E2642" s="16">
        <v>21</v>
      </c>
      <c r="F2642" s="14" t="s">
        <v>96</v>
      </c>
      <c r="G2642" s="16">
        <v>41</v>
      </c>
      <c r="H2642" s="14" t="s">
        <v>186</v>
      </c>
      <c r="I2642" s="16">
        <v>2</v>
      </c>
      <c r="J2642" s="14" t="s">
        <v>83</v>
      </c>
      <c r="K2642" s="14" t="s">
        <v>84</v>
      </c>
      <c r="L2642" s="14" t="s">
        <v>85</v>
      </c>
      <c r="M2642" s="23">
        <v>0.55</v>
      </c>
      <c r="N2642" s="16">
        <v>1</v>
      </c>
      <c r="O2642" s="16">
        <v>1</v>
      </c>
      <c r="P2642" s="16">
        <v>1</v>
      </c>
      <c r="Q2642" s="16">
        <v>1</v>
      </c>
      <c r="R2642" s="16">
        <v>1</v>
      </c>
      <c r="S2642" s="14" t="s">
        <v>86</v>
      </c>
      <c r="T2642" s="16">
        <v>106</v>
      </c>
      <c r="U2642" s="16">
        <v>0</v>
      </c>
      <c r="V2642" s="18">
        <v>14501</v>
      </c>
      <c r="W2642" s="18">
        <v>264</v>
      </c>
      <c r="X2642" s="18">
        <v>169</v>
      </c>
      <c r="Y2642" s="18">
        <v>0</v>
      </c>
      <c r="Z2642" s="18">
        <v>0</v>
      </c>
      <c r="AA2642" s="18">
        <v>0</v>
      </c>
      <c r="AB2642" s="18">
        <v>14501</v>
      </c>
      <c r="AC2642" s="23">
        <v>54.93</v>
      </c>
      <c r="AD2642" s="14" t="str">
        <f>IF(E2642=113,"Linn","Iowa ex-Linn")</f>
        <v>Iowa ex-Linn</v>
      </c>
      <c r="AE2642" s="23">
        <f>IFERROR(AB2642/W2642,"N/M")</f>
        <v>54.928030303030305</v>
      </c>
      <c r="AF2642" s="14" t="str">
        <f>B2642&amp;"|"&amp;TEXT(E2642,"000")&amp;"|"&amp;TEXT(M2642,"0.0000")</f>
        <v>2019|021|0.5500</v>
      </c>
      <c r="AG2642" s="22" t="str">
        <f>IF(AND(B2642&gt;=2015,B2642&lt;=2024,C2642=19,G2642=41,I2642=2,K2642="A",L2642="RBUP",M2642&gt;=0.5,M2642&lt;=0.85),"IN","OUT")</f>
        <v>IN</v>
      </c>
    </row>
    <row r="2643" spans="1:33">
      <c r="A2643" s="14" t="s">
        <v>189</v>
      </c>
      <c r="B2643" s="16">
        <v>2019</v>
      </c>
      <c r="C2643" s="16">
        <v>19</v>
      </c>
      <c r="D2643" s="14" t="s">
        <v>80</v>
      </c>
      <c r="E2643" s="16">
        <v>21</v>
      </c>
      <c r="F2643" s="14" t="s">
        <v>96</v>
      </c>
      <c r="G2643" s="16">
        <v>41</v>
      </c>
      <c r="H2643" s="14" t="s">
        <v>186</v>
      </c>
      <c r="I2643" s="16">
        <v>2</v>
      </c>
      <c r="J2643" s="14" t="s">
        <v>83</v>
      </c>
      <c r="K2643" s="14" t="s">
        <v>84</v>
      </c>
      <c r="L2643" s="14" t="s">
        <v>85</v>
      </c>
      <c r="M2643" s="23">
        <v>0.6</v>
      </c>
      <c r="N2643" s="16">
        <v>6</v>
      </c>
      <c r="O2643" s="16">
        <v>6</v>
      </c>
      <c r="P2643" s="16">
        <v>0</v>
      </c>
      <c r="Q2643" s="16">
        <v>28</v>
      </c>
      <c r="R2643" s="16">
        <v>0</v>
      </c>
      <c r="S2643" s="14" t="s">
        <v>86</v>
      </c>
      <c r="T2643" s="16">
        <v>3454</v>
      </c>
      <c r="U2643" s="16">
        <v>0</v>
      </c>
      <c r="V2643" s="18">
        <v>1561456</v>
      </c>
      <c r="W2643" s="18">
        <v>16364</v>
      </c>
      <c r="X2643" s="18">
        <v>10472</v>
      </c>
      <c r="Y2643" s="18">
        <v>0</v>
      </c>
      <c r="Z2643" s="18">
        <v>0</v>
      </c>
      <c r="AA2643" s="18">
        <v>0</v>
      </c>
      <c r="AB2643" s="18">
        <v>0</v>
      </c>
      <c r="AC2643" s="23">
        <v>0</v>
      </c>
      <c r="AD2643" s="14" t="str">
        <f>IF(E2643=113,"Linn","Iowa ex-Linn")</f>
        <v>Iowa ex-Linn</v>
      </c>
      <c r="AE2643" s="23">
        <f>IFERROR(AB2643/W2643,"N/M")</f>
        <v>0.0</v>
      </c>
      <c r="AF2643" s="14" t="str">
        <f>B2643&amp;"|"&amp;TEXT(E2643,"000")&amp;"|"&amp;TEXT(M2643,"0.0000")</f>
        <v>2019|021|0.6000</v>
      </c>
      <c r="AG2643" s="22" t="str">
        <f>IF(AND(B2643&gt;=2015,B2643&lt;=2024,C2643=19,G2643=41,I2643=2,K2643="A",L2643="RBUP",M2643&gt;=0.5,M2643&lt;=0.85),"IN","OUT")</f>
        <v>IN</v>
      </c>
    </row>
    <row r="2644" spans="1:33">
      <c r="A2644" s="14" t="s">
        <v>189</v>
      </c>
      <c r="B2644" s="16">
        <v>2019</v>
      </c>
      <c r="C2644" s="16">
        <v>19</v>
      </c>
      <c r="D2644" s="14" t="s">
        <v>80</v>
      </c>
      <c r="E2644" s="16">
        <v>21</v>
      </c>
      <c r="F2644" s="14" t="s">
        <v>96</v>
      </c>
      <c r="G2644" s="16">
        <v>41</v>
      </c>
      <c r="H2644" s="14" t="s">
        <v>186</v>
      </c>
      <c r="I2644" s="16">
        <v>2</v>
      </c>
      <c r="J2644" s="14" t="s">
        <v>83</v>
      </c>
      <c r="K2644" s="14" t="s">
        <v>84</v>
      </c>
      <c r="L2644" s="14" t="s">
        <v>85</v>
      </c>
      <c r="M2644" s="23">
        <v>0.65</v>
      </c>
      <c r="N2644" s="16">
        <v>3</v>
      </c>
      <c r="O2644" s="16">
        <v>2</v>
      </c>
      <c r="P2644" s="16">
        <v>0</v>
      </c>
      <c r="Q2644" s="16">
        <v>2</v>
      </c>
      <c r="R2644" s="16">
        <v>0</v>
      </c>
      <c r="S2644" s="14" t="s">
        <v>86</v>
      </c>
      <c r="T2644" s="16">
        <v>129</v>
      </c>
      <c r="U2644" s="16">
        <v>0</v>
      </c>
      <c r="V2644" s="18">
        <v>62004</v>
      </c>
      <c r="W2644" s="18">
        <v>981</v>
      </c>
      <c r="X2644" s="18">
        <v>579</v>
      </c>
      <c r="Y2644" s="18">
        <v>0</v>
      </c>
      <c r="Z2644" s="18">
        <v>0</v>
      </c>
      <c r="AA2644" s="18">
        <v>0</v>
      </c>
      <c r="AB2644" s="18">
        <v>0</v>
      </c>
      <c r="AC2644" s="23">
        <v>0</v>
      </c>
      <c r="AD2644" s="14" t="str">
        <f>IF(E2644=113,"Linn","Iowa ex-Linn")</f>
        <v>Iowa ex-Linn</v>
      </c>
      <c r="AE2644" s="23">
        <f>IFERROR(AB2644/W2644,"N/M")</f>
        <v>0.0</v>
      </c>
      <c r="AF2644" s="14" t="str">
        <f>B2644&amp;"|"&amp;TEXT(E2644,"000")&amp;"|"&amp;TEXT(M2644,"0.0000")</f>
        <v>2019|021|0.6500</v>
      </c>
      <c r="AG2644" s="22" t="str">
        <f>IF(AND(B2644&gt;=2015,B2644&lt;=2024,C2644=19,G2644=41,I2644=2,K2644="A",L2644="RBUP",M2644&gt;=0.5,M2644&lt;=0.85),"IN","OUT")</f>
        <v>IN</v>
      </c>
    </row>
    <row r="2645" spans="1:33">
      <c r="A2645" s="14" t="s">
        <v>189</v>
      </c>
      <c r="B2645" s="16">
        <v>2019</v>
      </c>
      <c r="C2645" s="16">
        <v>19</v>
      </c>
      <c r="D2645" s="14" t="s">
        <v>80</v>
      </c>
      <c r="E2645" s="16">
        <v>21</v>
      </c>
      <c r="F2645" s="14" t="s">
        <v>96</v>
      </c>
      <c r="G2645" s="16">
        <v>41</v>
      </c>
      <c r="H2645" s="14" t="s">
        <v>186</v>
      </c>
      <c r="I2645" s="16">
        <v>2</v>
      </c>
      <c r="J2645" s="14" t="s">
        <v>83</v>
      </c>
      <c r="K2645" s="14" t="s">
        <v>84</v>
      </c>
      <c r="L2645" s="14" t="s">
        <v>85</v>
      </c>
      <c r="M2645" s="23">
        <v>0.7</v>
      </c>
      <c r="N2645" s="16">
        <v>27</v>
      </c>
      <c r="O2645" s="16">
        <v>25</v>
      </c>
      <c r="P2645" s="16">
        <v>3</v>
      </c>
      <c r="Q2645" s="16">
        <v>32</v>
      </c>
      <c r="R2645" s="16">
        <v>3</v>
      </c>
      <c r="S2645" s="14" t="s">
        <v>86</v>
      </c>
      <c r="T2645" s="16">
        <v>1964</v>
      </c>
      <c r="U2645" s="16">
        <v>0</v>
      </c>
      <c r="V2645" s="18">
        <v>1074584</v>
      </c>
      <c r="W2645" s="18">
        <v>22625</v>
      </c>
      <c r="X2645" s="18">
        <v>13807</v>
      </c>
      <c r="Y2645" s="18">
        <v>0</v>
      </c>
      <c r="Z2645" s="18">
        <v>0</v>
      </c>
      <c r="AA2645" s="18">
        <v>0</v>
      </c>
      <c r="AB2645" s="18">
        <v>25313</v>
      </c>
      <c r="AC2645" s="23">
        <v>1.12</v>
      </c>
      <c r="AD2645" s="14" t="str">
        <f>IF(E2645=113,"Linn","Iowa ex-Linn")</f>
        <v>Iowa ex-Linn</v>
      </c>
      <c r="AE2645" s="23">
        <f>IFERROR(AB2645/W2645,"N/M")</f>
        <v>1.118806629834254</v>
      </c>
      <c r="AF2645" s="14" t="str">
        <f>B2645&amp;"|"&amp;TEXT(E2645,"000")&amp;"|"&amp;TEXT(M2645,"0.0000")</f>
        <v>2019|021|0.7000</v>
      </c>
      <c r="AG2645" s="22" t="str">
        <f>IF(AND(B2645&gt;=2015,B2645&lt;=2024,C2645=19,G2645=41,I2645=2,K2645="A",L2645="RBUP",M2645&gt;=0.5,M2645&lt;=0.85),"IN","OUT")</f>
        <v>IN</v>
      </c>
    </row>
    <row r="2646" spans="1:33">
      <c r="A2646" s="14" t="s">
        <v>189</v>
      </c>
      <c r="B2646" s="16">
        <v>2019</v>
      </c>
      <c r="C2646" s="16">
        <v>19</v>
      </c>
      <c r="D2646" s="14" t="s">
        <v>80</v>
      </c>
      <c r="E2646" s="16">
        <v>21</v>
      </c>
      <c r="F2646" s="14" t="s">
        <v>96</v>
      </c>
      <c r="G2646" s="16">
        <v>41</v>
      </c>
      <c r="H2646" s="14" t="s">
        <v>186</v>
      </c>
      <c r="I2646" s="16">
        <v>2</v>
      </c>
      <c r="J2646" s="14" t="s">
        <v>83</v>
      </c>
      <c r="K2646" s="14" t="s">
        <v>84</v>
      </c>
      <c r="L2646" s="14" t="s">
        <v>85</v>
      </c>
      <c r="M2646" s="23">
        <v>0.75</v>
      </c>
      <c r="N2646" s="16">
        <v>102</v>
      </c>
      <c r="O2646" s="16">
        <v>80</v>
      </c>
      <c r="P2646" s="16">
        <v>5</v>
      </c>
      <c r="Q2646" s="16">
        <v>140</v>
      </c>
      <c r="R2646" s="16">
        <v>5</v>
      </c>
      <c r="S2646" s="14" t="s">
        <v>86</v>
      </c>
      <c r="T2646" s="16">
        <v>14886</v>
      </c>
      <c r="U2646" s="16">
        <v>0</v>
      </c>
      <c r="V2646" s="18">
        <v>8811343</v>
      </c>
      <c r="W2646" s="18">
        <v>227289</v>
      </c>
      <c r="X2646" s="18">
        <v>146823</v>
      </c>
      <c r="Y2646" s="18">
        <v>0</v>
      </c>
      <c r="Z2646" s="18">
        <v>0</v>
      </c>
      <c r="AA2646" s="18">
        <v>0</v>
      </c>
      <c r="AB2646" s="18">
        <v>11004</v>
      </c>
      <c r="AC2646" s="23">
        <v>0.05</v>
      </c>
      <c r="AD2646" s="14" t="str">
        <f>IF(E2646=113,"Linn","Iowa ex-Linn")</f>
        <v>Iowa ex-Linn</v>
      </c>
      <c r="AE2646" s="23">
        <f>IFERROR(AB2646/W2646,"N/M")</f>
        <v>0.04841413354803796</v>
      </c>
      <c r="AF2646" s="14" t="str">
        <f>B2646&amp;"|"&amp;TEXT(E2646,"000")&amp;"|"&amp;TEXT(M2646,"0.0000")</f>
        <v>2019|021|0.7500</v>
      </c>
      <c r="AG2646" s="22" t="str">
        <f>IF(AND(B2646&gt;=2015,B2646&lt;=2024,C2646=19,G2646=41,I2646=2,K2646="A",L2646="RBUP",M2646&gt;=0.5,M2646&lt;=0.85),"IN","OUT")</f>
        <v>IN</v>
      </c>
    </row>
    <row r="2647" spans="1:33">
      <c r="A2647" s="14" t="s">
        <v>189</v>
      </c>
      <c r="B2647" s="16">
        <v>2019</v>
      </c>
      <c r="C2647" s="16">
        <v>19</v>
      </c>
      <c r="D2647" s="14" t="s">
        <v>80</v>
      </c>
      <c r="E2647" s="16">
        <v>21</v>
      </c>
      <c r="F2647" s="14" t="s">
        <v>96</v>
      </c>
      <c r="G2647" s="16">
        <v>41</v>
      </c>
      <c r="H2647" s="14" t="s">
        <v>186</v>
      </c>
      <c r="I2647" s="16">
        <v>2</v>
      </c>
      <c r="J2647" s="14" t="s">
        <v>83</v>
      </c>
      <c r="K2647" s="14" t="s">
        <v>84</v>
      </c>
      <c r="L2647" s="14" t="s">
        <v>85</v>
      </c>
      <c r="M2647" s="23">
        <v>0.8</v>
      </c>
      <c r="N2647" s="16">
        <v>348</v>
      </c>
      <c r="O2647" s="16">
        <v>281</v>
      </c>
      <c r="P2647" s="16">
        <v>62</v>
      </c>
      <c r="Q2647" s="16">
        <v>451</v>
      </c>
      <c r="R2647" s="16">
        <v>82</v>
      </c>
      <c r="S2647" s="14" t="s">
        <v>86</v>
      </c>
      <c r="T2647" s="16">
        <v>50737</v>
      </c>
      <c r="U2647" s="16">
        <v>0</v>
      </c>
      <c r="V2647" s="18">
        <v>31968898</v>
      </c>
      <c r="W2647" s="18">
        <v>1162235</v>
      </c>
      <c r="X2647" s="18">
        <v>663772</v>
      </c>
      <c r="Y2647" s="18">
        <v>261</v>
      </c>
      <c r="Z2647" s="18">
        <v>0</v>
      </c>
      <c r="AA2647" s="18">
        <v>0</v>
      </c>
      <c r="AB2647" s="18">
        <v>421248</v>
      </c>
      <c r="AC2647" s="23">
        <v>0.36</v>
      </c>
      <c r="AD2647" s="14" t="str">
        <f>IF(E2647=113,"Linn","Iowa ex-Linn")</f>
        <v>Iowa ex-Linn</v>
      </c>
      <c r="AE2647" s="23">
        <f>IFERROR(AB2647/W2647,"N/M")</f>
        <v>0.3624464931790903</v>
      </c>
      <c r="AF2647" s="14" t="str">
        <f>B2647&amp;"|"&amp;TEXT(E2647,"000")&amp;"|"&amp;TEXT(M2647,"0.0000")</f>
        <v>2019|021|0.8000</v>
      </c>
      <c r="AG2647" s="22" t="str">
        <f>IF(AND(B2647&gt;=2015,B2647&lt;=2024,C2647=19,G2647=41,I2647=2,K2647="A",L2647="RBUP",M2647&gt;=0.5,M2647&lt;=0.85),"IN","OUT")</f>
        <v>IN</v>
      </c>
    </row>
    <row r="2648" spans="1:33">
      <c r="A2648" s="14" t="s">
        <v>189</v>
      </c>
      <c r="B2648" s="16">
        <v>2019</v>
      </c>
      <c r="C2648" s="16">
        <v>19</v>
      </c>
      <c r="D2648" s="14" t="s">
        <v>80</v>
      </c>
      <c r="E2648" s="16">
        <v>21</v>
      </c>
      <c r="F2648" s="14" t="s">
        <v>96</v>
      </c>
      <c r="G2648" s="16">
        <v>41</v>
      </c>
      <c r="H2648" s="14" t="s">
        <v>186</v>
      </c>
      <c r="I2648" s="16">
        <v>2</v>
      </c>
      <c r="J2648" s="14" t="s">
        <v>83</v>
      </c>
      <c r="K2648" s="14" t="s">
        <v>84</v>
      </c>
      <c r="L2648" s="14" t="s">
        <v>85</v>
      </c>
      <c r="M2648" s="23">
        <v>0.85</v>
      </c>
      <c r="N2648" s="16">
        <v>468</v>
      </c>
      <c r="O2648" s="16">
        <v>405</v>
      </c>
      <c r="P2648" s="16">
        <v>128</v>
      </c>
      <c r="Q2648" s="16">
        <v>702</v>
      </c>
      <c r="R2648" s="16">
        <v>200</v>
      </c>
      <c r="S2648" s="14" t="s">
        <v>86</v>
      </c>
      <c r="T2648" s="16">
        <v>86147</v>
      </c>
      <c r="U2648" s="16">
        <v>0</v>
      </c>
      <c r="V2648" s="18">
        <v>57219181</v>
      </c>
      <c r="W2648" s="18">
        <v>2595476</v>
      </c>
      <c r="X2648" s="18">
        <v>1197971</v>
      </c>
      <c r="Y2648" s="18">
        <v>848</v>
      </c>
      <c r="Z2648" s="18">
        <v>0</v>
      </c>
      <c r="AA2648" s="18">
        <v>0</v>
      </c>
      <c r="AB2648" s="18">
        <v>1246862</v>
      </c>
      <c r="AC2648" s="23">
        <v>0.48</v>
      </c>
      <c r="AD2648" s="14" t="str">
        <f>IF(E2648=113,"Linn","Iowa ex-Linn")</f>
        <v>Iowa ex-Linn</v>
      </c>
      <c r="AE2648" s="23">
        <f>IFERROR(AB2648/W2648,"N/M")</f>
        <v>0.48039820056128435</v>
      </c>
      <c r="AF2648" s="14" t="str">
        <f>B2648&amp;"|"&amp;TEXT(E2648,"000")&amp;"|"&amp;TEXT(M2648,"0.0000")</f>
        <v>2019|021|0.8500</v>
      </c>
      <c r="AG2648" s="22" t="str">
        <f>IF(AND(B2648&gt;=2015,B2648&lt;=2024,C2648=19,G2648=41,I2648=2,K2648="A",L2648="RBUP",M2648&gt;=0.5,M2648&lt;=0.85),"IN","OUT")</f>
        <v>IN</v>
      </c>
    </row>
    <row r="2649" spans="1:33">
      <c r="A2649" s="14" t="s">
        <v>189</v>
      </c>
      <c r="B2649" s="16">
        <v>2019</v>
      </c>
      <c r="C2649" s="16">
        <v>19</v>
      </c>
      <c r="D2649" s="14" t="s">
        <v>80</v>
      </c>
      <c r="E2649" s="16">
        <v>23</v>
      </c>
      <c r="F2649" s="14" t="s">
        <v>97</v>
      </c>
      <c r="G2649" s="16">
        <v>41</v>
      </c>
      <c r="H2649" s="14" t="s">
        <v>186</v>
      </c>
      <c r="I2649" s="16">
        <v>2</v>
      </c>
      <c r="J2649" s="14" t="s">
        <v>83</v>
      </c>
      <c r="K2649" s="14" t="s">
        <v>84</v>
      </c>
      <c r="L2649" s="14" t="s">
        <v>85</v>
      </c>
      <c r="M2649" s="23">
        <v>0.5</v>
      </c>
      <c r="N2649" s="16">
        <v>1</v>
      </c>
      <c r="O2649" s="16">
        <v>1</v>
      </c>
      <c r="P2649" s="16">
        <v>0</v>
      </c>
      <c r="Q2649" s="16">
        <v>1</v>
      </c>
      <c r="R2649" s="16">
        <v>0</v>
      </c>
      <c r="S2649" s="14" t="s">
        <v>86</v>
      </c>
      <c r="T2649" s="16">
        <v>52</v>
      </c>
      <c r="U2649" s="16">
        <v>0</v>
      </c>
      <c r="V2649" s="18">
        <v>18213</v>
      </c>
      <c r="W2649" s="18">
        <v>278</v>
      </c>
      <c r="X2649" s="18">
        <v>222</v>
      </c>
      <c r="Y2649" s="18">
        <v>0</v>
      </c>
      <c r="Z2649" s="18">
        <v>0</v>
      </c>
      <c r="AA2649" s="18">
        <v>0</v>
      </c>
      <c r="AB2649" s="18">
        <v>0</v>
      </c>
      <c r="AC2649" s="23">
        <v>0</v>
      </c>
      <c r="AD2649" s="14" t="str">
        <f>IF(E2649=113,"Linn","Iowa ex-Linn")</f>
        <v>Iowa ex-Linn</v>
      </c>
      <c r="AE2649" s="23">
        <f>IFERROR(AB2649/W2649,"N/M")</f>
        <v>0.0</v>
      </c>
      <c r="AF2649" s="14" t="str">
        <f>B2649&amp;"|"&amp;TEXT(E2649,"000")&amp;"|"&amp;TEXT(M2649,"0.0000")</f>
        <v>2019|023|0.5000</v>
      </c>
      <c r="AG2649" s="22" t="str">
        <f>IF(AND(B2649&gt;=2015,B2649&lt;=2024,C2649=19,G2649=41,I2649=2,K2649="A",L2649="RBUP",M2649&gt;=0.5,M2649&lt;=0.85),"IN","OUT")</f>
        <v>IN</v>
      </c>
    </row>
    <row r="2650" spans="1:33">
      <c r="A2650" s="14" t="s">
        <v>189</v>
      </c>
      <c r="B2650" s="16">
        <v>2019</v>
      </c>
      <c r="C2650" s="16">
        <v>19</v>
      </c>
      <c r="D2650" s="14" t="s">
        <v>80</v>
      </c>
      <c r="E2650" s="16">
        <v>23</v>
      </c>
      <c r="F2650" s="14" t="s">
        <v>97</v>
      </c>
      <c r="G2650" s="16">
        <v>41</v>
      </c>
      <c r="H2650" s="14" t="s">
        <v>186</v>
      </c>
      <c r="I2650" s="16">
        <v>2</v>
      </c>
      <c r="J2650" s="14" t="s">
        <v>83</v>
      </c>
      <c r="K2650" s="14" t="s">
        <v>84</v>
      </c>
      <c r="L2650" s="14" t="s">
        <v>85</v>
      </c>
      <c r="M2650" s="23">
        <v>0.6</v>
      </c>
      <c r="N2650" s="16">
        <v>1</v>
      </c>
      <c r="O2650" s="16">
        <v>1</v>
      </c>
      <c r="P2650" s="16">
        <v>0</v>
      </c>
      <c r="Q2650" s="16">
        <v>1</v>
      </c>
      <c r="R2650" s="16">
        <v>0</v>
      </c>
      <c r="S2650" s="14" t="s">
        <v>86</v>
      </c>
      <c r="T2650" s="16">
        <v>167</v>
      </c>
      <c r="U2650" s="16">
        <v>0</v>
      </c>
      <c r="V2650" s="18">
        <v>95629</v>
      </c>
      <c r="W2650" s="18">
        <v>1533</v>
      </c>
      <c r="X2650" s="18">
        <v>1226</v>
      </c>
      <c r="Y2650" s="18">
        <v>0</v>
      </c>
      <c r="Z2650" s="18">
        <v>0</v>
      </c>
      <c r="AA2650" s="18">
        <v>0</v>
      </c>
      <c r="AB2650" s="18">
        <v>0</v>
      </c>
      <c r="AC2650" s="23">
        <v>0</v>
      </c>
      <c r="AD2650" s="14" t="str">
        <f>IF(E2650=113,"Linn","Iowa ex-Linn")</f>
        <v>Iowa ex-Linn</v>
      </c>
      <c r="AE2650" s="23">
        <f>IFERROR(AB2650/W2650,"N/M")</f>
        <v>0.0</v>
      </c>
      <c r="AF2650" s="14" t="str">
        <f>B2650&amp;"|"&amp;TEXT(E2650,"000")&amp;"|"&amp;TEXT(M2650,"0.0000")</f>
        <v>2019|023|0.6000</v>
      </c>
      <c r="AG2650" s="22" t="str">
        <f>IF(AND(B2650&gt;=2015,B2650&lt;=2024,C2650=19,G2650=41,I2650=2,K2650="A",L2650="RBUP",M2650&gt;=0.5,M2650&lt;=0.85),"IN","OUT")</f>
        <v>IN</v>
      </c>
    </row>
    <row r="2651" spans="1:33">
      <c r="A2651" s="14" t="s">
        <v>189</v>
      </c>
      <c r="B2651" s="16">
        <v>2019</v>
      </c>
      <c r="C2651" s="16">
        <v>19</v>
      </c>
      <c r="D2651" s="14" t="s">
        <v>80</v>
      </c>
      <c r="E2651" s="16">
        <v>23</v>
      </c>
      <c r="F2651" s="14" t="s">
        <v>97</v>
      </c>
      <c r="G2651" s="16">
        <v>41</v>
      </c>
      <c r="H2651" s="14" t="s">
        <v>186</v>
      </c>
      <c r="I2651" s="16">
        <v>2</v>
      </c>
      <c r="J2651" s="14" t="s">
        <v>83</v>
      </c>
      <c r="K2651" s="14" t="s">
        <v>84</v>
      </c>
      <c r="L2651" s="14" t="s">
        <v>85</v>
      </c>
      <c r="M2651" s="23">
        <v>0.65</v>
      </c>
      <c r="N2651" s="16">
        <v>3</v>
      </c>
      <c r="O2651" s="16">
        <v>3</v>
      </c>
      <c r="P2651" s="16">
        <v>0</v>
      </c>
      <c r="Q2651" s="16">
        <v>3</v>
      </c>
      <c r="R2651" s="16">
        <v>0</v>
      </c>
      <c r="S2651" s="14" t="s">
        <v>86</v>
      </c>
      <c r="T2651" s="16">
        <v>96</v>
      </c>
      <c r="U2651" s="16">
        <v>0</v>
      </c>
      <c r="V2651" s="18">
        <v>40854</v>
      </c>
      <c r="W2651" s="18">
        <v>977</v>
      </c>
      <c r="X2651" s="18">
        <v>576</v>
      </c>
      <c r="Y2651" s="18">
        <v>0</v>
      </c>
      <c r="Z2651" s="18">
        <v>0</v>
      </c>
      <c r="AA2651" s="18">
        <v>0</v>
      </c>
      <c r="AB2651" s="18">
        <v>0</v>
      </c>
      <c r="AC2651" s="23">
        <v>0</v>
      </c>
      <c r="AD2651" s="14" t="str">
        <f>IF(E2651=113,"Linn","Iowa ex-Linn")</f>
        <v>Iowa ex-Linn</v>
      </c>
      <c r="AE2651" s="23">
        <f>IFERROR(AB2651/W2651,"N/M")</f>
        <v>0.0</v>
      </c>
      <c r="AF2651" s="14" t="str">
        <f>B2651&amp;"|"&amp;TEXT(E2651,"000")&amp;"|"&amp;TEXT(M2651,"0.0000")</f>
        <v>2019|023|0.6500</v>
      </c>
      <c r="AG2651" s="22" t="str">
        <f>IF(AND(B2651&gt;=2015,B2651&lt;=2024,C2651=19,G2651=41,I2651=2,K2651="A",L2651="RBUP",M2651&gt;=0.5,M2651&lt;=0.85),"IN","OUT")</f>
        <v>IN</v>
      </c>
    </row>
    <row r="2652" spans="1:33">
      <c r="A2652" s="14" t="s">
        <v>189</v>
      </c>
      <c r="B2652" s="16">
        <v>2019</v>
      </c>
      <c r="C2652" s="16">
        <v>19</v>
      </c>
      <c r="D2652" s="14" t="s">
        <v>80</v>
      </c>
      <c r="E2652" s="16">
        <v>23</v>
      </c>
      <c r="F2652" s="14" t="s">
        <v>97</v>
      </c>
      <c r="G2652" s="16">
        <v>41</v>
      </c>
      <c r="H2652" s="14" t="s">
        <v>186</v>
      </c>
      <c r="I2652" s="16">
        <v>2</v>
      </c>
      <c r="J2652" s="14" t="s">
        <v>83</v>
      </c>
      <c r="K2652" s="14" t="s">
        <v>84</v>
      </c>
      <c r="L2652" s="14" t="s">
        <v>85</v>
      </c>
      <c r="M2652" s="23">
        <v>0.7</v>
      </c>
      <c r="N2652" s="16">
        <v>17</v>
      </c>
      <c r="O2652" s="16">
        <v>15</v>
      </c>
      <c r="P2652" s="16">
        <v>0</v>
      </c>
      <c r="Q2652" s="16">
        <v>24</v>
      </c>
      <c r="R2652" s="16">
        <v>0</v>
      </c>
      <c r="S2652" s="14" t="s">
        <v>86</v>
      </c>
      <c r="T2652" s="16">
        <v>2750</v>
      </c>
      <c r="U2652" s="16">
        <v>0</v>
      </c>
      <c r="V2652" s="18">
        <v>1527083</v>
      </c>
      <c r="W2652" s="18">
        <v>42527</v>
      </c>
      <c r="X2652" s="18">
        <v>27948</v>
      </c>
      <c r="Y2652" s="18">
        <v>0</v>
      </c>
      <c r="Z2652" s="18">
        <v>0</v>
      </c>
      <c r="AA2652" s="18">
        <v>0</v>
      </c>
      <c r="AB2652" s="18">
        <v>0</v>
      </c>
      <c r="AC2652" s="23">
        <v>0</v>
      </c>
      <c r="AD2652" s="14" t="str">
        <f>IF(E2652=113,"Linn","Iowa ex-Linn")</f>
        <v>Iowa ex-Linn</v>
      </c>
      <c r="AE2652" s="23">
        <f>IFERROR(AB2652/W2652,"N/M")</f>
        <v>0.0</v>
      </c>
      <c r="AF2652" s="14" t="str">
        <f>B2652&amp;"|"&amp;TEXT(E2652,"000")&amp;"|"&amp;TEXT(M2652,"0.0000")</f>
        <v>2019|023|0.7000</v>
      </c>
      <c r="AG2652" s="22" t="str">
        <f>IF(AND(B2652&gt;=2015,B2652&lt;=2024,C2652=19,G2652=41,I2652=2,K2652="A",L2652="RBUP",M2652&gt;=0.5,M2652&lt;=0.85),"IN","OUT")</f>
        <v>IN</v>
      </c>
    </row>
    <row r="2653" spans="1:33">
      <c r="A2653" s="14" t="s">
        <v>189</v>
      </c>
      <c r="B2653" s="16">
        <v>2019</v>
      </c>
      <c r="C2653" s="16">
        <v>19</v>
      </c>
      <c r="D2653" s="14" t="s">
        <v>80</v>
      </c>
      <c r="E2653" s="16">
        <v>23</v>
      </c>
      <c r="F2653" s="14" t="s">
        <v>97</v>
      </c>
      <c r="G2653" s="16">
        <v>41</v>
      </c>
      <c r="H2653" s="14" t="s">
        <v>186</v>
      </c>
      <c r="I2653" s="16">
        <v>2</v>
      </c>
      <c r="J2653" s="14" t="s">
        <v>83</v>
      </c>
      <c r="K2653" s="14" t="s">
        <v>84</v>
      </c>
      <c r="L2653" s="14" t="s">
        <v>85</v>
      </c>
      <c r="M2653" s="23">
        <v>0.75</v>
      </c>
      <c r="N2653" s="16">
        <v>84</v>
      </c>
      <c r="O2653" s="16">
        <v>75</v>
      </c>
      <c r="P2653" s="16">
        <v>7</v>
      </c>
      <c r="Q2653" s="16">
        <v>120</v>
      </c>
      <c r="R2653" s="16">
        <v>8</v>
      </c>
      <c r="S2653" s="14" t="s">
        <v>86</v>
      </c>
      <c r="T2653" s="16">
        <v>14669</v>
      </c>
      <c r="U2653" s="16">
        <v>0</v>
      </c>
      <c r="V2653" s="18">
        <v>8513844</v>
      </c>
      <c r="W2653" s="18">
        <v>330421</v>
      </c>
      <c r="X2653" s="18">
        <v>220623</v>
      </c>
      <c r="Y2653" s="18">
        <v>0</v>
      </c>
      <c r="Z2653" s="18">
        <v>0</v>
      </c>
      <c r="AA2653" s="18">
        <v>0</v>
      </c>
      <c r="AB2653" s="18">
        <v>73218</v>
      </c>
      <c r="AC2653" s="23">
        <v>0.22</v>
      </c>
      <c r="AD2653" s="14" t="str">
        <f>IF(E2653=113,"Linn","Iowa ex-Linn")</f>
        <v>Iowa ex-Linn</v>
      </c>
      <c r="AE2653" s="23">
        <f>IFERROR(AB2653/W2653,"N/M")</f>
        <v>0.22159003211054987</v>
      </c>
      <c r="AF2653" s="14" t="str">
        <f>B2653&amp;"|"&amp;TEXT(E2653,"000")&amp;"|"&amp;TEXT(M2653,"0.0000")</f>
        <v>2019|023|0.7500</v>
      </c>
      <c r="AG2653" s="22" t="str">
        <f>IF(AND(B2653&gt;=2015,B2653&lt;=2024,C2653=19,G2653=41,I2653=2,K2653="A",L2653="RBUP",M2653&gt;=0.5,M2653&lt;=0.85),"IN","OUT")</f>
        <v>IN</v>
      </c>
    </row>
    <row r="2654" spans="1:33">
      <c r="A2654" s="14" t="s">
        <v>189</v>
      </c>
      <c r="B2654" s="16">
        <v>2019</v>
      </c>
      <c r="C2654" s="16">
        <v>19</v>
      </c>
      <c r="D2654" s="14" t="s">
        <v>80</v>
      </c>
      <c r="E2654" s="16">
        <v>23</v>
      </c>
      <c r="F2654" s="14" t="s">
        <v>97</v>
      </c>
      <c r="G2654" s="16">
        <v>41</v>
      </c>
      <c r="H2654" s="14" t="s">
        <v>186</v>
      </c>
      <c r="I2654" s="16">
        <v>2</v>
      </c>
      <c r="J2654" s="14" t="s">
        <v>83</v>
      </c>
      <c r="K2654" s="14" t="s">
        <v>84</v>
      </c>
      <c r="L2654" s="14" t="s">
        <v>85</v>
      </c>
      <c r="M2654" s="23">
        <v>0.8</v>
      </c>
      <c r="N2654" s="16">
        <v>285</v>
      </c>
      <c r="O2654" s="16">
        <v>246</v>
      </c>
      <c r="P2654" s="16">
        <v>27</v>
      </c>
      <c r="Q2654" s="16">
        <v>359</v>
      </c>
      <c r="R2654" s="16">
        <v>28</v>
      </c>
      <c r="S2654" s="14" t="s">
        <v>86</v>
      </c>
      <c r="T2654" s="16">
        <v>66684</v>
      </c>
      <c r="U2654" s="16">
        <v>0</v>
      </c>
      <c r="V2654" s="18">
        <v>43413326</v>
      </c>
      <c r="W2654" s="18">
        <v>1984877</v>
      </c>
      <c r="X2654" s="18">
        <v>1222772</v>
      </c>
      <c r="Y2654" s="18">
        <v>323</v>
      </c>
      <c r="Z2654" s="18">
        <v>0</v>
      </c>
      <c r="AA2654" s="18">
        <v>0</v>
      </c>
      <c r="AB2654" s="18">
        <v>391113</v>
      </c>
      <c r="AC2654" s="23">
        <v>0.2</v>
      </c>
      <c r="AD2654" s="14" t="str">
        <f>IF(E2654=113,"Linn","Iowa ex-Linn")</f>
        <v>Iowa ex-Linn</v>
      </c>
      <c r="AE2654" s="23">
        <f>IFERROR(AB2654/W2654,"N/M")</f>
        <v>0.1970464668591555</v>
      </c>
      <c r="AF2654" s="14" t="str">
        <f>B2654&amp;"|"&amp;TEXT(E2654,"000")&amp;"|"&amp;TEXT(M2654,"0.0000")</f>
        <v>2019|023|0.8000</v>
      </c>
      <c r="AG2654" s="22" t="str">
        <f>IF(AND(B2654&gt;=2015,B2654&lt;=2024,C2654=19,G2654=41,I2654=2,K2654="A",L2654="RBUP",M2654&gt;=0.5,M2654&lt;=0.85),"IN","OUT")</f>
        <v>IN</v>
      </c>
    </row>
    <row r="2655" spans="1:33">
      <c r="A2655" s="14" t="s">
        <v>189</v>
      </c>
      <c r="B2655" s="16">
        <v>2019</v>
      </c>
      <c r="C2655" s="16">
        <v>19</v>
      </c>
      <c r="D2655" s="14" t="s">
        <v>80</v>
      </c>
      <c r="E2655" s="16">
        <v>23</v>
      </c>
      <c r="F2655" s="14" t="s">
        <v>97</v>
      </c>
      <c r="G2655" s="16">
        <v>41</v>
      </c>
      <c r="H2655" s="14" t="s">
        <v>186</v>
      </c>
      <c r="I2655" s="16">
        <v>2</v>
      </c>
      <c r="J2655" s="14" t="s">
        <v>83</v>
      </c>
      <c r="K2655" s="14" t="s">
        <v>84</v>
      </c>
      <c r="L2655" s="14" t="s">
        <v>85</v>
      </c>
      <c r="M2655" s="23">
        <v>0.85</v>
      </c>
      <c r="N2655" s="16">
        <v>308</v>
      </c>
      <c r="O2655" s="16">
        <v>258</v>
      </c>
      <c r="P2655" s="16">
        <v>48</v>
      </c>
      <c r="Q2655" s="16">
        <v>452</v>
      </c>
      <c r="R2655" s="16">
        <v>66</v>
      </c>
      <c r="S2655" s="14" t="s">
        <v>86</v>
      </c>
      <c r="T2655" s="16">
        <v>75046</v>
      </c>
      <c r="U2655" s="16">
        <v>0</v>
      </c>
      <c r="V2655" s="18">
        <v>50116532</v>
      </c>
      <c r="W2655" s="18">
        <v>3011032</v>
      </c>
      <c r="X2655" s="18">
        <v>1430595</v>
      </c>
      <c r="Y2655" s="18">
        <v>5275</v>
      </c>
      <c r="Z2655" s="18">
        <v>0</v>
      </c>
      <c r="AA2655" s="18">
        <v>0</v>
      </c>
      <c r="AB2655" s="18">
        <v>682708</v>
      </c>
      <c r="AC2655" s="23">
        <v>0.23</v>
      </c>
      <c r="AD2655" s="14" t="str">
        <f>IF(E2655=113,"Linn","Iowa ex-Linn")</f>
        <v>Iowa ex-Linn</v>
      </c>
      <c r="AE2655" s="23">
        <f>IFERROR(AB2655/W2655,"N/M")</f>
        <v>0.22673555113329916</v>
      </c>
      <c r="AF2655" s="14" t="str">
        <f>B2655&amp;"|"&amp;TEXT(E2655,"000")&amp;"|"&amp;TEXT(M2655,"0.0000")</f>
        <v>2019|023|0.8500</v>
      </c>
      <c r="AG2655" s="22" t="str">
        <f>IF(AND(B2655&gt;=2015,B2655&lt;=2024,C2655=19,G2655=41,I2655=2,K2655="A",L2655="RBUP",M2655&gt;=0.5,M2655&lt;=0.85),"IN","OUT")</f>
        <v>IN</v>
      </c>
    </row>
    <row r="2656" spans="1:33">
      <c r="A2656" s="14" t="s">
        <v>189</v>
      </c>
      <c r="B2656" s="16">
        <v>2019</v>
      </c>
      <c r="C2656" s="16">
        <v>19</v>
      </c>
      <c r="D2656" s="14" t="s">
        <v>80</v>
      </c>
      <c r="E2656" s="16">
        <v>25</v>
      </c>
      <c r="F2656" s="14" t="s">
        <v>98</v>
      </c>
      <c r="G2656" s="16">
        <v>41</v>
      </c>
      <c r="H2656" s="14" t="s">
        <v>186</v>
      </c>
      <c r="I2656" s="16">
        <v>2</v>
      </c>
      <c r="J2656" s="14" t="s">
        <v>83</v>
      </c>
      <c r="K2656" s="14" t="s">
        <v>84</v>
      </c>
      <c r="L2656" s="14" t="s">
        <v>85</v>
      </c>
      <c r="M2656" s="23">
        <v>0.5</v>
      </c>
      <c r="N2656" s="16">
        <v>1</v>
      </c>
      <c r="O2656" s="16">
        <v>1</v>
      </c>
      <c r="P2656" s="16">
        <v>0</v>
      </c>
      <c r="Q2656" s="16">
        <v>2</v>
      </c>
      <c r="R2656" s="16">
        <v>0</v>
      </c>
      <c r="S2656" s="14" t="s">
        <v>86</v>
      </c>
      <c r="T2656" s="16">
        <v>212</v>
      </c>
      <c r="U2656" s="16">
        <v>0</v>
      </c>
      <c r="V2656" s="18">
        <v>73323</v>
      </c>
      <c r="W2656" s="18">
        <v>480</v>
      </c>
      <c r="X2656" s="18">
        <v>322</v>
      </c>
      <c r="Y2656" s="18">
        <v>32</v>
      </c>
      <c r="Z2656" s="18">
        <v>0</v>
      </c>
      <c r="AA2656" s="18">
        <v>0</v>
      </c>
      <c r="AB2656" s="18">
        <v>0</v>
      </c>
      <c r="AC2656" s="23">
        <v>0</v>
      </c>
      <c r="AD2656" s="14" t="str">
        <f>IF(E2656=113,"Linn","Iowa ex-Linn")</f>
        <v>Iowa ex-Linn</v>
      </c>
      <c r="AE2656" s="23">
        <f>IFERROR(AB2656/W2656,"N/M")</f>
        <v>0.0</v>
      </c>
      <c r="AF2656" s="14" t="str">
        <f>B2656&amp;"|"&amp;TEXT(E2656,"000")&amp;"|"&amp;TEXT(M2656,"0.0000")</f>
        <v>2019|025|0.5000</v>
      </c>
      <c r="AG2656" s="22" t="str">
        <f>IF(AND(B2656&gt;=2015,B2656&lt;=2024,C2656=19,G2656=41,I2656=2,K2656="A",L2656="RBUP",M2656&gt;=0.5,M2656&lt;=0.85),"IN","OUT")</f>
        <v>IN</v>
      </c>
    </row>
    <row r="2657" spans="1:33">
      <c r="A2657" s="14" t="s">
        <v>189</v>
      </c>
      <c r="B2657" s="16">
        <v>2019</v>
      </c>
      <c r="C2657" s="16">
        <v>19</v>
      </c>
      <c r="D2657" s="14" t="s">
        <v>80</v>
      </c>
      <c r="E2657" s="16">
        <v>25</v>
      </c>
      <c r="F2657" s="14" t="s">
        <v>98</v>
      </c>
      <c r="G2657" s="16">
        <v>41</v>
      </c>
      <c r="H2657" s="14" t="s">
        <v>186</v>
      </c>
      <c r="I2657" s="16">
        <v>2</v>
      </c>
      <c r="J2657" s="14" t="s">
        <v>83</v>
      </c>
      <c r="K2657" s="14" t="s">
        <v>84</v>
      </c>
      <c r="L2657" s="14" t="s">
        <v>85</v>
      </c>
      <c r="M2657" s="23">
        <v>0.6</v>
      </c>
      <c r="N2657" s="16">
        <v>1</v>
      </c>
      <c r="O2657" s="16">
        <v>1</v>
      </c>
      <c r="P2657" s="16">
        <v>0</v>
      </c>
      <c r="Q2657" s="16">
        <v>1</v>
      </c>
      <c r="R2657" s="16">
        <v>0</v>
      </c>
      <c r="S2657" s="14" t="s">
        <v>86</v>
      </c>
      <c r="T2657" s="16">
        <v>29</v>
      </c>
      <c r="U2657" s="16">
        <v>0</v>
      </c>
      <c r="V2657" s="18">
        <v>13806</v>
      </c>
      <c r="W2657" s="18">
        <v>175</v>
      </c>
      <c r="X2657" s="18">
        <v>112</v>
      </c>
      <c r="Y2657" s="18">
        <v>0</v>
      </c>
      <c r="Z2657" s="18">
        <v>0</v>
      </c>
      <c r="AA2657" s="18">
        <v>0</v>
      </c>
      <c r="AB2657" s="18">
        <v>0</v>
      </c>
      <c r="AC2657" s="23">
        <v>0</v>
      </c>
      <c r="AD2657" s="14" t="str">
        <f>IF(E2657=113,"Linn","Iowa ex-Linn")</f>
        <v>Iowa ex-Linn</v>
      </c>
      <c r="AE2657" s="23">
        <f>IFERROR(AB2657/W2657,"N/M")</f>
        <v>0.0</v>
      </c>
      <c r="AF2657" s="14" t="str">
        <f>B2657&amp;"|"&amp;TEXT(E2657,"000")&amp;"|"&amp;TEXT(M2657,"0.0000")</f>
        <v>2019|025|0.6000</v>
      </c>
      <c r="AG2657" s="22" t="str">
        <f>IF(AND(B2657&gt;=2015,B2657&lt;=2024,C2657=19,G2657=41,I2657=2,K2657="A",L2657="RBUP",M2657&gt;=0.5,M2657&lt;=0.85),"IN","OUT")</f>
        <v>IN</v>
      </c>
    </row>
    <row r="2658" spans="1:33">
      <c r="A2658" s="14" t="s">
        <v>189</v>
      </c>
      <c r="B2658" s="16">
        <v>2019</v>
      </c>
      <c r="C2658" s="16">
        <v>19</v>
      </c>
      <c r="D2658" s="14" t="s">
        <v>80</v>
      </c>
      <c r="E2658" s="16">
        <v>25</v>
      </c>
      <c r="F2658" s="14" t="s">
        <v>98</v>
      </c>
      <c r="G2658" s="16">
        <v>41</v>
      </c>
      <c r="H2658" s="14" t="s">
        <v>186</v>
      </c>
      <c r="I2658" s="16">
        <v>2</v>
      </c>
      <c r="J2658" s="14" t="s">
        <v>83</v>
      </c>
      <c r="K2658" s="14" t="s">
        <v>84</v>
      </c>
      <c r="L2658" s="14" t="s">
        <v>85</v>
      </c>
      <c r="M2658" s="23">
        <v>0.65</v>
      </c>
      <c r="N2658" s="16">
        <v>9</v>
      </c>
      <c r="O2658" s="16">
        <v>9</v>
      </c>
      <c r="P2658" s="16">
        <v>0</v>
      </c>
      <c r="Q2658" s="16">
        <v>12</v>
      </c>
      <c r="R2658" s="16">
        <v>0</v>
      </c>
      <c r="S2658" s="14" t="s">
        <v>86</v>
      </c>
      <c r="T2658" s="16">
        <v>623</v>
      </c>
      <c r="U2658" s="16">
        <v>0</v>
      </c>
      <c r="V2658" s="18">
        <v>293666</v>
      </c>
      <c r="W2658" s="18">
        <v>6409</v>
      </c>
      <c r="X2658" s="18">
        <v>3604</v>
      </c>
      <c r="Y2658" s="18">
        <v>0</v>
      </c>
      <c r="Z2658" s="18">
        <v>0</v>
      </c>
      <c r="AA2658" s="18">
        <v>0</v>
      </c>
      <c r="AB2658" s="18">
        <v>0</v>
      </c>
      <c r="AC2658" s="23">
        <v>0</v>
      </c>
      <c r="AD2658" s="14" t="str">
        <f>IF(E2658=113,"Linn","Iowa ex-Linn")</f>
        <v>Iowa ex-Linn</v>
      </c>
      <c r="AE2658" s="23">
        <f>IFERROR(AB2658/W2658,"N/M")</f>
        <v>0.0</v>
      </c>
      <c r="AF2658" s="14" t="str">
        <f>B2658&amp;"|"&amp;TEXT(E2658,"000")&amp;"|"&amp;TEXT(M2658,"0.0000")</f>
        <v>2019|025|0.6500</v>
      </c>
      <c r="AG2658" s="22" t="str">
        <f>IF(AND(B2658&gt;=2015,B2658&lt;=2024,C2658=19,G2658=41,I2658=2,K2658="A",L2658="RBUP",M2658&gt;=0.5,M2658&lt;=0.85),"IN","OUT")</f>
        <v>IN</v>
      </c>
    </row>
    <row r="2659" spans="1:33">
      <c r="A2659" s="14" t="s">
        <v>189</v>
      </c>
      <c r="B2659" s="16">
        <v>2019</v>
      </c>
      <c r="C2659" s="16">
        <v>19</v>
      </c>
      <c r="D2659" s="14" t="s">
        <v>80</v>
      </c>
      <c r="E2659" s="16">
        <v>25</v>
      </c>
      <c r="F2659" s="14" t="s">
        <v>98</v>
      </c>
      <c r="G2659" s="16">
        <v>41</v>
      </c>
      <c r="H2659" s="14" t="s">
        <v>186</v>
      </c>
      <c r="I2659" s="16">
        <v>2</v>
      </c>
      <c r="J2659" s="14" t="s">
        <v>83</v>
      </c>
      <c r="K2659" s="14" t="s">
        <v>84</v>
      </c>
      <c r="L2659" s="14" t="s">
        <v>85</v>
      </c>
      <c r="M2659" s="23">
        <v>0.7</v>
      </c>
      <c r="N2659" s="16">
        <v>34</v>
      </c>
      <c r="O2659" s="16">
        <v>30</v>
      </c>
      <c r="P2659" s="16">
        <v>2</v>
      </c>
      <c r="Q2659" s="16">
        <v>45</v>
      </c>
      <c r="R2659" s="16">
        <v>2</v>
      </c>
      <c r="S2659" s="14" t="s">
        <v>86</v>
      </c>
      <c r="T2659" s="16">
        <v>4676</v>
      </c>
      <c r="U2659" s="16">
        <v>0</v>
      </c>
      <c r="V2659" s="18">
        <v>2534986</v>
      </c>
      <c r="W2659" s="18">
        <v>67598</v>
      </c>
      <c r="X2659" s="18">
        <v>46270</v>
      </c>
      <c r="Y2659" s="18">
        <v>34</v>
      </c>
      <c r="Z2659" s="18">
        <v>0</v>
      </c>
      <c r="AA2659" s="18">
        <v>0</v>
      </c>
      <c r="AB2659" s="18">
        <v>595</v>
      </c>
      <c r="AC2659" s="23">
        <v>0.01</v>
      </c>
      <c r="AD2659" s="14" t="str">
        <f>IF(E2659=113,"Linn","Iowa ex-Linn")</f>
        <v>Iowa ex-Linn</v>
      </c>
      <c r="AE2659" s="23">
        <f>IFERROR(AB2659/W2659,"N/M")</f>
        <v>0.008802035563182342</v>
      </c>
      <c r="AF2659" s="14" t="str">
        <f>B2659&amp;"|"&amp;TEXT(E2659,"000")&amp;"|"&amp;TEXT(M2659,"0.0000")</f>
        <v>2019|025|0.7000</v>
      </c>
      <c r="AG2659" s="22" t="str">
        <f>IF(AND(B2659&gt;=2015,B2659&lt;=2024,C2659=19,G2659=41,I2659=2,K2659="A",L2659="RBUP",M2659&gt;=0.5,M2659&lt;=0.85),"IN","OUT")</f>
        <v>IN</v>
      </c>
    </row>
    <row r="2660" spans="1:33">
      <c r="A2660" s="14" t="s">
        <v>189</v>
      </c>
      <c r="B2660" s="16">
        <v>2019</v>
      </c>
      <c r="C2660" s="16">
        <v>19</v>
      </c>
      <c r="D2660" s="14" t="s">
        <v>80</v>
      </c>
      <c r="E2660" s="16">
        <v>25</v>
      </c>
      <c r="F2660" s="14" t="s">
        <v>98</v>
      </c>
      <c r="G2660" s="16">
        <v>41</v>
      </c>
      <c r="H2660" s="14" t="s">
        <v>186</v>
      </c>
      <c r="I2660" s="16">
        <v>2</v>
      </c>
      <c r="J2660" s="14" t="s">
        <v>83</v>
      </c>
      <c r="K2660" s="14" t="s">
        <v>84</v>
      </c>
      <c r="L2660" s="14" t="s">
        <v>85</v>
      </c>
      <c r="M2660" s="23">
        <v>0.75</v>
      </c>
      <c r="N2660" s="16">
        <v>86</v>
      </c>
      <c r="O2660" s="16">
        <v>72</v>
      </c>
      <c r="P2660" s="16">
        <v>1</v>
      </c>
      <c r="Q2660" s="16">
        <v>194</v>
      </c>
      <c r="R2660" s="16">
        <v>1</v>
      </c>
      <c r="S2660" s="14" t="s">
        <v>86</v>
      </c>
      <c r="T2660" s="16">
        <v>12421</v>
      </c>
      <c r="U2660" s="16">
        <v>0</v>
      </c>
      <c r="V2660" s="18">
        <v>7518776</v>
      </c>
      <c r="W2660" s="18">
        <v>286499</v>
      </c>
      <c r="X2660" s="18">
        <v>165387</v>
      </c>
      <c r="Y2660" s="18">
        <v>0</v>
      </c>
      <c r="Z2660" s="18">
        <v>0</v>
      </c>
      <c r="AA2660" s="18">
        <v>0</v>
      </c>
      <c r="AB2660" s="18">
        <v>765</v>
      </c>
      <c r="AC2660" s="23">
        <v>0</v>
      </c>
      <c r="AD2660" s="14" t="str">
        <f>IF(E2660=113,"Linn","Iowa ex-Linn")</f>
        <v>Iowa ex-Linn</v>
      </c>
      <c r="AE2660" s="23">
        <f>IFERROR(AB2660/W2660,"N/M")</f>
        <v>0.002670166388015316</v>
      </c>
      <c r="AF2660" s="14" t="str">
        <f>B2660&amp;"|"&amp;TEXT(E2660,"000")&amp;"|"&amp;TEXT(M2660,"0.0000")</f>
        <v>2019|025|0.7500</v>
      </c>
      <c r="AG2660" s="22" t="str">
        <f>IF(AND(B2660&gt;=2015,B2660&lt;=2024,C2660=19,G2660=41,I2660=2,K2660="A",L2660="RBUP",M2660&gt;=0.5,M2660&lt;=0.85),"IN","OUT")</f>
        <v>IN</v>
      </c>
    </row>
    <row r="2661" spans="1:33">
      <c r="A2661" s="14" t="s">
        <v>189</v>
      </c>
      <c r="B2661" s="16">
        <v>2019</v>
      </c>
      <c r="C2661" s="16">
        <v>19</v>
      </c>
      <c r="D2661" s="14" t="s">
        <v>80</v>
      </c>
      <c r="E2661" s="16">
        <v>25</v>
      </c>
      <c r="F2661" s="14" t="s">
        <v>98</v>
      </c>
      <c r="G2661" s="16">
        <v>41</v>
      </c>
      <c r="H2661" s="14" t="s">
        <v>186</v>
      </c>
      <c r="I2661" s="16">
        <v>2</v>
      </c>
      <c r="J2661" s="14" t="s">
        <v>83</v>
      </c>
      <c r="K2661" s="14" t="s">
        <v>84</v>
      </c>
      <c r="L2661" s="14" t="s">
        <v>85</v>
      </c>
      <c r="M2661" s="23">
        <v>0.8</v>
      </c>
      <c r="N2661" s="16">
        <v>378</v>
      </c>
      <c r="O2661" s="16">
        <v>335</v>
      </c>
      <c r="P2661" s="16">
        <v>37</v>
      </c>
      <c r="Q2661" s="16">
        <v>613</v>
      </c>
      <c r="R2661" s="16">
        <v>46</v>
      </c>
      <c r="S2661" s="14" t="s">
        <v>86</v>
      </c>
      <c r="T2661" s="16">
        <v>60451</v>
      </c>
      <c r="U2661" s="16">
        <v>0</v>
      </c>
      <c r="V2661" s="18">
        <v>37656638</v>
      </c>
      <c r="W2661" s="18">
        <v>1798557</v>
      </c>
      <c r="X2661" s="18">
        <v>988561</v>
      </c>
      <c r="Y2661" s="18">
        <v>0</v>
      </c>
      <c r="Z2661" s="18">
        <v>0</v>
      </c>
      <c r="AA2661" s="18">
        <v>0</v>
      </c>
      <c r="AB2661" s="18">
        <v>124731</v>
      </c>
      <c r="AC2661" s="23">
        <v>0.07000000000000001</v>
      </c>
      <c r="AD2661" s="14" t="str">
        <f>IF(E2661=113,"Linn","Iowa ex-Linn")</f>
        <v>Iowa ex-Linn</v>
      </c>
      <c r="AE2661" s="23">
        <f>IFERROR(AB2661/W2661,"N/M")</f>
        <v>0.0693505960611757</v>
      </c>
      <c r="AF2661" s="14" t="str">
        <f>B2661&amp;"|"&amp;TEXT(E2661,"000")&amp;"|"&amp;TEXT(M2661,"0.0000")</f>
        <v>2019|025|0.8000</v>
      </c>
      <c r="AG2661" s="22" t="str">
        <f>IF(AND(B2661&gt;=2015,B2661&lt;=2024,C2661=19,G2661=41,I2661=2,K2661="A",L2661="RBUP",M2661&gt;=0.5,M2661&lt;=0.85),"IN","OUT")</f>
        <v>IN</v>
      </c>
    </row>
    <row r="2662" spans="1:33">
      <c r="A2662" s="14" t="s">
        <v>189</v>
      </c>
      <c r="B2662" s="16">
        <v>2019</v>
      </c>
      <c r="C2662" s="16">
        <v>19</v>
      </c>
      <c r="D2662" s="14" t="s">
        <v>80</v>
      </c>
      <c r="E2662" s="16">
        <v>25</v>
      </c>
      <c r="F2662" s="14" t="s">
        <v>98</v>
      </c>
      <c r="G2662" s="16">
        <v>41</v>
      </c>
      <c r="H2662" s="14" t="s">
        <v>186</v>
      </c>
      <c r="I2662" s="16">
        <v>2</v>
      </c>
      <c r="J2662" s="14" t="s">
        <v>83</v>
      </c>
      <c r="K2662" s="14" t="s">
        <v>84</v>
      </c>
      <c r="L2662" s="14" t="s">
        <v>85</v>
      </c>
      <c r="M2662" s="23">
        <v>0.85</v>
      </c>
      <c r="N2662" s="16">
        <v>482</v>
      </c>
      <c r="O2662" s="16">
        <v>406</v>
      </c>
      <c r="P2662" s="16">
        <v>53</v>
      </c>
      <c r="Q2662" s="16">
        <v>859</v>
      </c>
      <c r="R2662" s="16">
        <v>89</v>
      </c>
      <c r="S2662" s="14" t="s">
        <v>86</v>
      </c>
      <c r="T2662" s="16">
        <v>79370</v>
      </c>
      <c r="U2662" s="16">
        <v>0</v>
      </c>
      <c r="V2662" s="18">
        <v>52808147</v>
      </c>
      <c r="W2662" s="18">
        <v>3159623</v>
      </c>
      <c r="X2662" s="18">
        <v>1355733</v>
      </c>
      <c r="Y2662" s="18">
        <v>0</v>
      </c>
      <c r="Z2662" s="18">
        <v>0</v>
      </c>
      <c r="AA2662" s="18">
        <v>0</v>
      </c>
      <c r="AB2662" s="18">
        <v>558983</v>
      </c>
      <c r="AC2662" s="23">
        <v>0.18</v>
      </c>
      <c r="AD2662" s="14" t="str">
        <f>IF(E2662=113,"Linn","Iowa ex-Linn")</f>
        <v>Iowa ex-Linn</v>
      </c>
      <c r="AE2662" s="23">
        <f>IFERROR(AB2662/W2662,"N/M")</f>
        <v>0.1769144609974038</v>
      </c>
      <c r="AF2662" s="14" t="str">
        <f>B2662&amp;"|"&amp;TEXT(E2662,"000")&amp;"|"&amp;TEXT(M2662,"0.0000")</f>
        <v>2019|025|0.8500</v>
      </c>
      <c r="AG2662" s="22" t="str">
        <f>IF(AND(B2662&gt;=2015,B2662&lt;=2024,C2662=19,G2662=41,I2662=2,K2662="A",L2662="RBUP",M2662&gt;=0.5,M2662&lt;=0.85),"IN","OUT")</f>
        <v>IN</v>
      </c>
    </row>
    <row r="2663" spans="1:33">
      <c r="A2663" s="14" t="s">
        <v>189</v>
      </c>
      <c r="B2663" s="16">
        <v>2019</v>
      </c>
      <c r="C2663" s="16">
        <v>19</v>
      </c>
      <c r="D2663" s="14" t="s">
        <v>80</v>
      </c>
      <c r="E2663" s="16">
        <v>27</v>
      </c>
      <c r="F2663" s="14" t="s">
        <v>99</v>
      </c>
      <c r="G2663" s="16">
        <v>41</v>
      </c>
      <c r="H2663" s="14" t="s">
        <v>186</v>
      </c>
      <c r="I2663" s="16">
        <v>2</v>
      </c>
      <c r="J2663" s="14" t="s">
        <v>83</v>
      </c>
      <c r="K2663" s="14" t="s">
        <v>84</v>
      </c>
      <c r="L2663" s="14" t="s">
        <v>85</v>
      </c>
      <c r="M2663" s="23">
        <v>0.5</v>
      </c>
      <c r="N2663" s="16">
        <v>1</v>
      </c>
      <c r="O2663" s="16">
        <v>1</v>
      </c>
      <c r="P2663" s="16">
        <v>0</v>
      </c>
      <c r="Q2663" s="16">
        <v>1</v>
      </c>
      <c r="R2663" s="16">
        <v>0</v>
      </c>
      <c r="S2663" s="14" t="s">
        <v>86</v>
      </c>
      <c r="T2663" s="16">
        <v>149</v>
      </c>
      <c r="U2663" s="16">
        <v>0</v>
      </c>
      <c r="V2663" s="18">
        <v>54309</v>
      </c>
      <c r="W2663" s="18">
        <v>345</v>
      </c>
      <c r="X2663" s="18">
        <v>231</v>
      </c>
      <c r="Y2663" s="18">
        <v>113</v>
      </c>
      <c r="Z2663" s="18">
        <v>0</v>
      </c>
      <c r="AA2663" s="18">
        <v>0</v>
      </c>
      <c r="AB2663" s="18">
        <v>0</v>
      </c>
      <c r="AC2663" s="23">
        <v>0</v>
      </c>
      <c r="AD2663" s="14" t="str">
        <f>IF(E2663=113,"Linn","Iowa ex-Linn")</f>
        <v>Iowa ex-Linn</v>
      </c>
      <c r="AE2663" s="23">
        <f>IFERROR(AB2663/W2663,"N/M")</f>
        <v>0.0</v>
      </c>
      <c r="AF2663" s="14" t="str">
        <f>B2663&amp;"|"&amp;TEXT(E2663,"000")&amp;"|"&amp;TEXT(M2663,"0.0000")</f>
        <v>2019|027|0.5000</v>
      </c>
      <c r="AG2663" s="22" t="str">
        <f>IF(AND(B2663&gt;=2015,B2663&lt;=2024,C2663=19,G2663=41,I2663=2,K2663="A",L2663="RBUP",M2663&gt;=0.5,M2663&lt;=0.85),"IN","OUT")</f>
        <v>IN</v>
      </c>
    </row>
    <row r="2664" spans="1:33">
      <c r="A2664" s="14" t="s">
        <v>189</v>
      </c>
      <c r="B2664" s="16">
        <v>2019</v>
      </c>
      <c r="C2664" s="16">
        <v>19</v>
      </c>
      <c r="D2664" s="14" t="s">
        <v>80</v>
      </c>
      <c r="E2664" s="16">
        <v>27</v>
      </c>
      <c r="F2664" s="14" t="s">
        <v>99</v>
      </c>
      <c r="G2664" s="16">
        <v>41</v>
      </c>
      <c r="H2664" s="14" t="s">
        <v>186</v>
      </c>
      <c r="I2664" s="16">
        <v>2</v>
      </c>
      <c r="J2664" s="14" t="s">
        <v>83</v>
      </c>
      <c r="K2664" s="14" t="s">
        <v>84</v>
      </c>
      <c r="L2664" s="14" t="s">
        <v>85</v>
      </c>
      <c r="M2664" s="23">
        <v>0.6</v>
      </c>
      <c r="N2664" s="16">
        <v>1</v>
      </c>
      <c r="O2664" s="16">
        <v>1</v>
      </c>
      <c r="P2664" s="16">
        <v>0</v>
      </c>
      <c r="Q2664" s="16">
        <v>2</v>
      </c>
      <c r="R2664" s="16">
        <v>0</v>
      </c>
      <c r="S2664" s="14" t="s">
        <v>86</v>
      </c>
      <c r="T2664" s="16">
        <v>163</v>
      </c>
      <c r="U2664" s="16">
        <v>0</v>
      </c>
      <c r="V2664" s="18">
        <v>75599</v>
      </c>
      <c r="W2664" s="18">
        <v>955</v>
      </c>
      <c r="X2664" s="18">
        <v>611</v>
      </c>
      <c r="Y2664" s="18">
        <v>0</v>
      </c>
      <c r="Z2664" s="18">
        <v>0</v>
      </c>
      <c r="AA2664" s="18">
        <v>0</v>
      </c>
      <c r="AB2664" s="18">
        <v>0</v>
      </c>
      <c r="AC2664" s="23">
        <v>0</v>
      </c>
      <c r="AD2664" s="14" t="str">
        <f>IF(E2664=113,"Linn","Iowa ex-Linn")</f>
        <v>Iowa ex-Linn</v>
      </c>
      <c r="AE2664" s="23">
        <f>IFERROR(AB2664/W2664,"N/M")</f>
        <v>0.0</v>
      </c>
      <c r="AF2664" s="14" t="str">
        <f>B2664&amp;"|"&amp;TEXT(E2664,"000")&amp;"|"&amp;TEXT(M2664,"0.0000")</f>
        <v>2019|027|0.6000</v>
      </c>
      <c r="AG2664" s="22" t="str">
        <f>IF(AND(B2664&gt;=2015,B2664&lt;=2024,C2664=19,G2664=41,I2664=2,K2664="A",L2664="RBUP",M2664&gt;=0.5,M2664&lt;=0.85),"IN","OUT")</f>
        <v>IN</v>
      </c>
    </row>
    <row r="2665" spans="1:33">
      <c r="A2665" s="14" t="s">
        <v>189</v>
      </c>
      <c r="B2665" s="16">
        <v>2019</v>
      </c>
      <c r="C2665" s="16">
        <v>19</v>
      </c>
      <c r="D2665" s="14" t="s">
        <v>80</v>
      </c>
      <c r="E2665" s="16">
        <v>27</v>
      </c>
      <c r="F2665" s="14" t="s">
        <v>99</v>
      </c>
      <c r="G2665" s="16">
        <v>41</v>
      </c>
      <c r="H2665" s="14" t="s">
        <v>186</v>
      </c>
      <c r="I2665" s="16">
        <v>2</v>
      </c>
      <c r="J2665" s="14" t="s">
        <v>83</v>
      </c>
      <c r="K2665" s="14" t="s">
        <v>84</v>
      </c>
      <c r="L2665" s="14" t="s">
        <v>85</v>
      </c>
      <c r="M2665" s="23">
        <v>0.65</v>
      </c>
      <c r="N2665" s="16">
        <v>5</v>
      </c>
      <c r="O2665" s="16">
        <v>3</v>
      </c>
      <c r="P2665" s="16">
        <v>0</v>
      </c>
      <c r="Q2665" s="16">
        <v>3</v>
      </c>
      <c r="R2665" s="16">
        <v>0</v>
      </c>
      <c r="S2665" s="14" t="s">
        <v>86</v>
      </c>
      <c r="T2665" s="16">
        <v>404</v>
      </c>
      <c r="U2665" s="16">
        <v>0</v>
      </c>
      <c r="V2665" s="18">
        <v>215866</v>
      </c>
      <c r="W2665" s="18">
        <v>3132</v>
      </c>
      <c r="X2665" s="18">
        <v>2398</v>
      </c>
      <c r="Y2665" s="18">
        <v>0</v>
      </c>
      <c r="Z2665" s="18">
        <v>0</v>
      </c>
      <c r="AA2665" s="18">
        <v>0</v>
      </c>
      <c r="AB2665" s="18">
        <v>0</v>
      </c>
      <c r="AC2665" s="23">
        <v>0</v>
      </c>
      <c r="AD2665" s="14" t="str">
        <f>IF(E2665=113,"Linn","Iowa ex-Linn")</f>
        <v>Iowa ex-Linn</v>
      </c>
      <c r="AE2665" s="23">
        <f>IFERROR(AB2665/W2665,"N/M")</f>
        <v>0.0</v>
      </c>
      <c r="AF2665" s="14" t="str">
        <f>B2665&amp;"|"&amp;TEXT(E2665,"000")&amp;"|"&amp;TEXT(M2665,"0.0000")</f>
        <v>2019|027|0.6500</v>
      </c>
      <c r="AG2665" s="22" t="str">
        <f>IF(AND(B2665&gt;=2015,B2665&lt;=2024,C2665=19,G2665=41,I2665=2,K2665="A",L2665="RBUP",M2665&gt;=0.5,M2665&lt;=0.85),"IN","OUT")</f>
        <v>IN</v>
      </c>
    </row>
    <row r="2666" spans="1:33">
      <c r="A2666" s="14" t="s">
        <v>189</v>
      </c>
      <c r="B2666" s="16">
        <v>2019</v>
      </c>
      <c r="C2666" s="16">
        <v>19</v>
      </c>
      <c r="D2666" s="14" t="s">
        <v>80</v>
      </c>
      <c r="E2666" s="16">
        <v>27</v>
      </c>
      <c r="F2666" s="14" t="s">
        <v>99</v>
      </c>
      <c r="G2666" s="16">
        <v>41</v>
      </c>
      <c r="H2666" s="14" t="s">
        <v>186</v>
      </c>
      <c r="I2666" s="16">
        <v>2</v>
      </c>
      <c r="J2666" s="14" t="s">
        <v>83</v>
      </c>
      <c r="K2666" s="14" t="s">
        <v>84</v>
      </c>
      <c r="L2666" s="14" t="s">
        <v>85</v>
      </c>
      <c r="M2666" s="23">
        <v>0.7</v>
      </c>
      <c r="N2666" s="16">
        <v>15</v>
      </c>
      <c r="O2666" s="16">
        <v>8</v>
      </c>
      <c r="P2666" s="16">
        <v>0</v>
      </c>
      <c r="Q2666" s="16">
        <v>8</v>
      </c>
      <c r="R2666" s="16">
        <v>0</v>
      </c>
      <c r="S2666" s="14" t="s">
        <v>86</v>
      </c>
      <c r="T2666" s="16">
        <v>599</v>
      </c>
      <c r="U2666" s="16">
        <v>0</v>
      </c>
      <c r="V2666" s="18">
        <v>331056</v>
      </c>
      <c r="W2666" s="18">
        <v>8206</v>
      </c>
      <c r="X2666" s="18">
        <v>5054</v>
      </c>
      <c r="Y2666" s="18">
        <v>0</v>
      </c>
      <c r="Z2666" s="18">
        <v>0</v>
      </c>
      <c r="AA2666" s="18">
        <v>0</v>
      </c>
      <c r="AB2666" s="18">
        <v>0</v>
      </c>
      <c r="AC2666" s="23">
        <v>0</v>
      </c>
      <c r="AD2666" s="14" t="str">
        <f>IF(E2666=113,"Linn","Iowa ex-Linn")</f>
        <v>Iowa ex-Linn</v>
      </c>
      <c r="AE2666" s="23">
        <f>IFERROR(AB2666/W2666,"N/M")</f>
        <v>0.0</v>
      </c>
      <c r="AF2666" s="14" t="str">
        <f>B2666&amp;"|"&amp;TEXT(E2666,"000")&amp;"|"&amp;TEXT(M2666,"0.0000")</f>
        <v>2019|027|0.7000</v>
      </c>
      <c r="AG2666" s="22" t="str">
        <f>IF(AND(B2666&gt;=2015,B2666&lt;=2024,C2666=19,G2666=41,I2666=2,K2666="A",L2666="RBUP",M2666&gt;=0.5,M2666&lt;=0.85),"IN","OUT")</f>
        <v>IN</v>
      </c>
    </row>
    <row r="2667" spans="1:33">
      <c r="A2667" s="14" t="s">
        <v>189</v>
      </c>
      <c r="B2667" s="16">
        <v>2019</v>
      </c>
      <c r="C2667" s="16">
        <v>19</v>
      </c>
      <c r="D2667" s="14" t="s">
        <v>80</v>
      </c>
      <c r="E2667" s="16">
        <v>27</v>
      </c>
      <c r="F2667" s="14" t="s">
        <v>99</v>
      </c>
      <c r="G2667" s="16">
        <v>41</v>
      </c>
      <c r="H2667" s="14" t="s">
        <v>186</v>
      </c>
      <c r="I2667" s="16">
        <v>2</v>
      </c>
      <c r="J2667" s="14" t="s">
        <v>83</v>
      </c>
      <c r="K2667" s="14" t="s">
        <v>84</v>
      </c>
      <c r="L2667" s="14" t="s">
        <v>85</v>
      </c>
      <c r="M2667" s="23">
        <v>0.75</v>
      </c>
      <c r="N2667" s="16">
        <v>107</v>
      </c>
      <c r="O2667" s="16">
        <v>88</v>
      </c>
      <c r="P2667" s="16">
        <v>0</v>
      </c>
      <c r="Q2667" s="16">
        <v>132</v>
      </c>
      <c r="R2667" s="16">
        <v>0</v>
      </c>
      <c r="S2667" s="14" t="s">
        <v>86</v>
      </c>
      <c r="T2667" s="16">
        <v>13646</v>
      </c>
      <c r="U2667" s="16">
        <v>0</v>
      </c>
      <c r="V2667" s="18">
        <v>8211270</v>
      </c>
      <c r="W2667" s="18">
        <v>281818</v>
      </c>
      <c r="X2667" s="18">
        <v>176478</v>
      </c>
      <c r="Y2667" s="18">
        <v>52</v>
      </c>
      <c r="Z2667" s="18">
        <v>0</v>
      </c>
      <c r="AA2667" s="18">
        <v>0</v>
      </c>
      <c r="AB2667" s="18">
        <v>0</v>
      </c>
      <c r="AC2667" s="23">
        <v>0</v>
      </c>
      <c r="AD2667" s="14" t="str">
        <f>IF(E2667=113,"Linn","Iowa ex-Linn")</f>
        <v>Iowa ex-Linn</v>
      </c>
      <c r="AE2667" s="23">
        <f>IFERROR(AB2667/W2667,"N/M")</f>
        <v>0.0</v>
      </c>
      <c r="AF2667" s="14" t="str">
        <f>B2667&amp;"|"&amp;TEXT(E2667,"000")&amp;"|"&amp;TEXT(M2667,"0.0000")</f>
        <v>2019|027|0.7500</v>
      </c>
      <c r="AG2667" s="22" t="str">
        <f>IF(AND(B2667&gt;=2015,B2667&lt;=2024,C2667=19,G2667=41,I2667=2,K2667="A",L2667="RBUP",M2667&gt;=0.5,M2667&lt;=0.85),"IN","OUT")</f>
        <v>IN</v>
      </c>
    </row>
    <row r="2668" spans="1:33">
      <c r="A2668" s="14" t="s">
        <v>189</v>
      </c>
      <c r="B2668" s="16">
        <v>2019</v>
      </c>
      <c r="C2668" s="16">
        <v>19</v>
      </c>
      <c r="D2668" s="14" t="s">
        <v>80</v>
      </c>
      <c r="E2668" s="16">
        <v>27</v>
      </c>
      <c r="F2668" s="14" t="s">
        <v>99</v>
      </c>
      <c r="G2668" s="16">
        <v>41</v>
      </c>
      <c r="H2668" s="14" t="s">
        <v>186</v>
      </c>
      <c r="I2668" s="16">
        <v>2</v>
      </c>
      <c r="J2668" s="14" t="s">
        <v>83</v>
      </c>
      <c r="K2668" s="14" t="s">
        <v>84</v>
      </c>
      <c r="L2668" s="14" t="s">
        <v>85</v>
      </c>
      <c r="M2668" s="23">
        <v>0.8</v>
      </c>
      <c r="N2668" s="16">
        <v>432</v>
      </c>
      <c r="O2668" s="16">
        <v>374</v>
      </c>
      <c r="P2668" s="16">
        <v>10</v>
      </c>
      <c r="Q2668" s="16">
        <v>642</v>
      </c>
      <c r="R2668" s="16">
        <v>14</v>
      </c>
      <c r="S2668" s="14" t="s">
        <v>86</v>
      </c>
      <c r="T2668" s="16">
        <v>70271</v>
      </c>
      <c r="U2668" s="16">
        <v>0</v>
      </c>
      <c r="V2668" s="18">
        <v>46185581</v>
      </c>
      <c r="W2668" s="18">
        <v>2077025</v>
      </c>
      <c r="X2668" s="18">
        <v>1180417</v>
      </c>
      <c r="Y2668" s="18">
        <v>891</v>
      </c>
      <c r="Z2668" s="18">
        <v>0</v>
      </c>
      <c r="AA2668" s="18">
        <v>0</v>
      </c>
      <c r="AB2668" s="18">
        <v>51662</v>
      </c>
      <c r="AC2668" s="23">
        <v>0.02</v>
      </c>
      <c r="AD2668" s="14" t="str">
        <f>IF(E2668=113,"Linn","Iowa ex-Linn")</f>
        <v>Iowa ex-Linn</v>
      </c>
      <c r="AE2668" s="23">
        <f>IFERROR(AB2668/W2668,"N/M")</f>
        <v>0.024873075673138262</v>
      </c>
      <c r="AF2668" s="14" t="str">
        <f>B2668&amp;"|"&amp;TEXT(E2668,"000")&amp;"|"&amp;TEXT(M2668,"0.0000")</f>
        <v>2019|027|0.8000</v>
      </c>
      <c r="AG2668" s="22" t="str">
        <f>IF(AND(B2668&gt;=2015,B2668&lt;=2024,C2668=19,G2668=41,I2668=2,K2668="A",L2668="RBUP",M2668&gt;=0.5,M2668&lt;=0.85),"IN","OUT")</f>
        <v>IN</v>
      </c>
    </row>
    <row r="2669" spans="1:33">
      <c r="A2669" s="14" t="s">
        <v>189</v>
      </c>
      <c r="B2669" s="16">
        <v>2019</v>
      </c>
      <c r="C2669" s="16">
        <v>19</v>
      </c>
      <c r="D2669" s="14" t="s">
        <v>80</v>
      </c>
      <c r="E2669" s="16">
        <v>27</v>
      </c>
      <c r="F2669" s="14" t="s">
        <v>99</v>
      </c>
      <c r="G2669" s="16">
        <v>41</v>
      </c>
      <c r="H2669" s="14" t="s">
        <v>186</v>
      </c>
      <c r="I2669" s="16">
        <v>2</v>
      </c>
      <c r="J2669" s="14" t="s">
        <v>83</v>
      </c>
      <c r="K2669" s="14" t="s">
        <v>84</v>
      </c>
      <c r="L2669" s="14" t="s">
        <v>85</v>
      </c>
      <c r="M2669" s="23">
        <v>0.85</v>
      </c>
      <c r="N2669" s="16">
        <v>472</v>
      </c>
      <c r="O2669" s="16">
        <v>408</v>
      </c>
      <c r="P2669" s="16">
        <v>19</v>
      </c>
      <c r="Q2669" s="16">
        <v>821</v>
      </c>
      <c r="R2669" s="16">
        <v>22</v>
      </c>
      <c r="S2669" s="14" t="s">
        <v>86</v>
      </c>
      <c r="T2669" s="16">
        <v>89808</v>
      </c>
      <c r="U2669" s="16">
        <v>0</v>
      </c>
      <c r="V2669" s="18">
        <v>62560550</v>
      </c>
      <c r="W2669" s="18">
        <v>3625993</v>
      </c>
      <c r="X2669" s="18">
        <v>1572679</v>
      </c>
      <c r="Y2669" s="18">
        <v>4048</v>
      </c>
      <c r="Z2669" s="18">
        <v>0</v>
      </c>
      <c r="AA2669" s="18">
        <v>0</v>
      </c>
      <c r="AB2669" s="18">
        <v>200080</v>
      </c>
      <c r="AC2669" s="23">
        <v>0.06</v>
      </c>
      <c r="AD2669" s="14" t="str">
        <f>IF(E2669=113,"Linn","Iowa ex-Linn")</f>
        <v>Iowa ex-Linn</v>
      </c>
      <c r="AE2669" s="23">
        <f>IFERROR(AB2669/W2669,"N/M")</f>
        <v>0.05517936741742193</v>
      </c>
      <c r="AF2669" s="14" t="str">
        <f>B2669&amp;"|"&amp;TEXT(E2669,"000")&amp;"|"&amp;TEXT(M2669,"0.0000")</f>
        <v>2019|027|0.8500</v>
      </c>
      <c r="AG2669" s="22" t="str">
        <f>IF(AND(B2669&gt;=2015,B2669&lt;=2024,C2669=19,G2669=41,I2669=2,K2669="A",L2669="RBUP",M2669&gt;=0.5,M2669&lt;=0.85),"IN","OUT")</f>
        <v>IN</v>
      </c>
    </row>
    <row r="2670" spans="1:33">
      <c r="A2670" s="14" t="s">
        <v>189</v>
      </c>
      <c r="B2670" s="16">
        <v>2019</v>
      </c>
      <c r="C2670" s="16">
        <v>19</v>
      </c>
      <c r="D2670" s="14" t="s">
        <v>80</v>
      </c>
      <c r="E2670" s="16">
        <v>29</v>
      </c>
      <c r="F2670" s="14" t="s">
        <v>100</v>
      </c>
      <c r="G2670" s="16">
        <v>41</v>
      </c>
      <c r="H2670" s="14" t="s">
        <v>186</v>
      </c>
      <c r="I2670" s="16">
        <v>2</v>
      </c>
      <c r="J2670" s="14" t="s">
        <v>83</v>
      </c>
      <c r="K2670" s="14" t="s">
        <v>84</v>
      </c>
      <c r="L2670" s="14" t="s">
        <v>85</v>
      </c>
      <c r="M2670" s="23">
        <v>0.6</v>
      </c>
      <c r="N2670" s="16">
        <v>1</v>
      </c>
      <c r="O2670" s="16">
        <v>1</v>
      </c>
      <c r="P2670" s="16">
        <v>0</v>
      </c>
      <c r="Q2670" s="16">
        <v>1</v>
      </c>
      <c r="R2670" s="16">
        <v>0</v>
      </c>
      <c r="S2670" s="14" t="s">
        <v>86</v>
      </c>
      <c r="T2670" s="16">
        <v>45</v>
      </c>
      <c r="U2670" s="16">
        <v>0</v>
      </c>
      <c r="V2670" s="18">
        <v>17633</v>
      </c>
      <c r="W2670" s="18">
        <v>270</v>
      </c>
      <c r="X2670" s="18">
        <v>216</v>
      </c>
      <c r="Y2670" s="18">
        <v>0</v>
      </c>
      <c r="Z2670" s="18">
        <v>0</v>
      </c>
      <c r="AA2670" s="18">
        <v>0</v>
      </c>
      <c r="AB2670" s="18">
        <v>0</v>
      </c>
      <c r="AC2670" s="23">
        <v>0</v>
      </c>
      <c r="AD2670" s="14" t="str">
        <f>IF(E2670=113,"Linn","Iowa ex-Linn")</f>
        <v>Iowa ex-Linn</v>
      </c>
      <c r="AE2670" s="23">
        <f>IFERROR(AB2670/W2670,"N/M")</f>
        <v>0.0</v>
      </c>
      <c r="AF2670" s="14" t="str">
        <f>B2670&amp;"|"&amp;TEXT(E2670,"000")&amp;"|"&amp;TEXT(M2670,"0.0000")</f>
        <v>2019|029|0.6000</v>
      </c>
      <c r="AG2670" s="22" t="str">
        <f>IF(AND(B2670&gt;=2015,B2670&lt;=2024,C2670=19,G2670=41,I2670=2,K2670="A",L2670="RBUP",M2670&gt;=0.5,M2670&lt;=0.85),"IN","OUT")</f>
        <v>IN</v>
      </c>
    </row>
    <row r="2671" spans="1:33">
      <c r="A2671" s="14" t="s">
        <v>189</v>
      </c>
      <c r="B2671" s="16">
        <v>2019</v>
      </c>
      <c r="C2671" s="16">
        <v>19</v>
      </c>
      <c r="D2671" s="14" t="s">
        <v>80</v>
      </c>
      <c r="E2671" s="16">
        <v>29</v>
      </c>
      <c r="F2671" s="14" t="s">
        <v>100</v>
      </c>
      <c r="G2671" s="16">
        <v>41</v>
      </c>
      <c r="H2671" s="14" t="s">
        <v>186</v>
      </c>
      <c r="I2671" s="16">
        <v>2</v>
      </c>
      <c r="J2671" s="14" t="s">
        <v>83</v>
      </c>
      <c r="K2671" s="14" t="s">
        <v>84</v>
      </c>
      <c r="L2671" s="14" t="s">
        <v>85</v>
      </c>
      <c r="M2671" s="23">
        <v>0.65</v>
      </c>
      <c r="N2671" s="16">
        <v>5</v>
      </c>
      <c r="O2671" s="16">
        <v>4</v>
      </c>
      <c r="P2671" s="16">
        <v>0</v>
      </c>
      <c r="Q2671" s="16">
        <v>11</v>
      </c>
      <c r="R2671" s="16">
        <v>0</v>
      </c>
      <c r="S2671" s="14" t="s">
        <v>86</v>
      </c>
      <c r="T2671" s="16">
        <v>249</v>
      </c>
      <c r="U2671" s="16">
        <v>0</v>
      </c>
      <c r="V2671" s="18">
        <v>93620</v>
      </c>
      <c r="W2671" s="18">
        <v>2075</v>
      </c>
      <c r="X2671" s="18">
        <v>1224</v>
      </c>
      <c r="Y2671" s="18">
        <v>0</v>
      </c>
      <c r="Z2671" s="18">
        <v>0</v>
      </c>
      <c r="AA2671" s="18">
        <v>0</v>
      </c>
      <c r="AB2671" s="18">
        <v>0</v>
      </c>
      <c r="AC2671" s="23">
        <v>0</v>
      </c>
      <c r="AD2671" s="14" t="str">
        <f>IF(E2671=113,"Linn","Iowa ex-Linn")</f>
        <v>Iowa ex-Linn</v>
      </c>
      <c r="AE2671" s="23">
        <f>IFERROR(AB2671/W2671,"N/M")</f>
        <v>0.0</v>
      </c>
      <c r="AF2671" s="14" t="str">
        <f>B2671&amp;"|"&amp;TEXT(E2671,"000")&amp;"|"&amp;TEXT(M2671,"0.0000")</f>
        <v>2019|029|0.6500</v>
      </c>
      <c r="AG2671" s="22" t="str">
        <f>IF(AND(B2671&gt;=2015,B2671&lt;=2024,C2671=19,G2671=41,I2671=2,K2671="A",L2671="RBUP",M2671&gt;=0.5,M2671&lt;=0.85),"IN","OUT")</f>
        <v>IN</v>
      </c>
    </row>
    <row r="2672" spans="1:33">
      <c r="A2672" s="14" t="s">
        <v>189</v>
      </c>
      <c r="B2672" s="16">
        <v>2019</v>
      </c>
      <c r="C2672" s="16">
        <v>19</v>
      </c>
      <c r="D2672" s="14" t="s">
        <v>80</v>
      </c>
      <c r="E2672" s="16">
        <v>29</v>
      </c>
      <c r="F2672" s="14" t="s">
        <v>100</v>
      </c>
      <c r="G2672" s="16">
        <v>41</v>
      </c>
      <c r="H2672" s="14" t="s">
        <v>186</v>
      </c>
      <c r="I2672" s="16">
        <v>2</v>
      </c>
      <c r="J2672" s="14" t="s">
        <v>83</v>
      </c>
      <c r="K2672" s="14" t="s">
        <v>84</v>
      </c>
      <c r="L2672" s="14" t="s">
        <v>85</v>
      </c>
      <c r="M2672" s="23">
        <v>0.7</v>
      </c>
      <c r="N2672" s="16">
        <v>13</v>
      </c>
      <c r="O2672" s="16">
        <v>10</v>
      </c>
      <c r="P2672" s="16">
        <v>1</v>
      </c>
      <c r="Q2672" s="16">
        <v>10</v>
      </c>
      <c r="R2672" s="16">
        <v>1</v>
      </c>
      <c r="S2672" s="14" t="s">
        <v>86</v>
      </c>
      <c r="T2672" s="16">
        <v>1499</v>
      </c>
      <c r="U2672" s="16">
        <v>0</v>
      </c>
      <c r="V2672" s="18">
        <v>678198</v>
      </c>
      <c r="W2672" s="18">
        <v>16999</v>
      </c>
      <c r="X2672" s="18">
        <v>12580</v>
      </c>
      <c r="Y2672" s="18">
        <v>0</v>
      </c>
      <c r="Z2672" s="18">
        <v>0</v>
      </c>
      <c r="AA2672" s="18">
        <v>0</v>
      </c>
      <c r="AB2672" s="18">
        <v>216</v>
      </c>
      <c r="AC2672" s="23">
        <v>0.01</v>
      </c>
      <c r="AD2672" s="14" t="str">
        <f>IF(E2672=113,"Linn","Iowa ex-Linn")</f>
        <v>Iowa ex-Linn</v>
      </c>
      <c r="AE2672" s="23">
        <f>IFERROR(AB2672/W2672,"N/M")</f>
        <v>0.012706629801753045</v>
      </c>
      <c r="AF2672" s="14" t="str">
        <f>B2672&amp;"|"&amp;TEXT(E2672,"000")&amp;"|"&amp;TEXT(M2672,"0.0000")</f>
        <v>2019|029|0.7000</v>
      </c>
      <c r="AG2672" s="22" t="str">
        <f>IF(AND(B2672&gt;=2015,B2672&lt;=2024,C2672=19,G2672=41,I2672=2,K2672="A",L2672="RBUP",M2672&gt;=0.5,M2672&lt;=0.85),"IN","OUT")</f>
        <v>IN</v>
      </c>
    </row>
    <row r="2673" spans="1:33">
      <c r="A2673" s="14" t="s">
        <v>189</v>
      </c>
      <c r="B2673" s="16">
        <v>2019</v>
      </c>
      <c r="C2673" s="16">
        <v>19</v>
      </c>
      <c r="D2673" s="14" t="s">
        <v>80</v>
      </c>
      <c r="E2673" s="16">
        <v>29</v>
      </c>
      <c r="F2673" s="14" t="s">
        <v>100</v>
      </c>
      <c r="G2673" s="16">
        <v>41</v>
      </c>
      <c r="H2673" s="14" t="s">
        <v>186</v>
      </c>
      <c r="I2673" s="16">
        <v>2</v>
      </c>
      <c r="J2673" s="14" t="s">
        <v>83</v>
      </c>
      <c r="K2673" s="14" t="s">
        <v>84</v>
      </c>
      <c r="L2673" s="14" t="s">
        <v>85</v>
      </c>
      <c r="M2673" s="23">
        <v>0.75</v>
      </c>
      <c r="N2673" s="16">
        <v>72</v>
      </c>
      <c r="O2673" s="16">
        <v>58</v>
      </c>
      <c r="P2673" s="16">
        <v>3</v>
      </c>
      <c r="Q2673" s="16">
        <v>97</v>
      </c>
      <c r="R2673" s="16">
        <v>4</v>
      </c>
      <c r="S2673" s="14" t="s">
        <v>86</v>
      </c>
      <c r="T2673" s="16">
        <v>10595</v>
      </c>
      <c r="U2673" s="16">
        <v>0</v>
      </c>
      <c r="V2673" s="18">
        <v>6082820</v>
      </c>
      <c r="W2673" s="18">
        <v>210450</v>
      </c>
      <c r="X2673" s="18">
        <v>148280</v>
      </c>
      <c r="Y2673" s="18">
        <v>0</v>
      </c>
      <c r="Z2673" s="18">
        <v>0</v>
      </c>
      <c r="AA2673" s="18">
        <v>0</v>
      </c>
      <c r="AB2673" s="18">
        <v>14805</v>
      </c>
      <c r="AC2673" s="23">
        <v>0.07000000000000001</v>
      </c>
      <c r="AD2673" s="14" t="str">
        <f>IF(E2673=113,"Linn","Iowa ex-Linn")</f>
        <v>Iowa ex-Linn</v>
      </c>
      <c r="AE2673" s="23">
        <f>IFERROR(AB2673/W2673,"N/M")</f>
        <v>0.07034925160370635</v>
      </c>
      <c r="AF2673" s="14" t="str">
        <f>B2673&amp;"|"&amp;TEXT(E2673,"000")&amp;"|"&amp;TEXT(M2673,"0.0000")</f>
        <v>2019|029|0.7500</v>
      </c>
      <c r="AG2673" s="22" t="str">
        <f>IF(AND(B2673&gt;=2015,B2673&lt;=2024,C2673=19,G2673=41,I2673=2,K2673="A",L2673="RBUP",M2673&gt;=0.5,M2673&lt;=0.85),"IN","OUT")</f>
        <v>IN</v>
      </c>
    </row>
    <row r="2674" spans="1:33">
      <c r="A2674" s="14" t="s">
        <v>189</v>
      </c>
      <c r="B2674" s="16">
        <v>2019</v>
      </c>
      <c r="C2674" s="16">
        <v>19</v>
      </c>
      <c r="D2674" s="14" t="s">
        <v>80</v>
      </c>
      <c r="E2674" s="16">
        <v>29</v>
      </c>
      <c r="F2674" s="14" t="s">
        <v>100</v>
      </c>
      <c r="G2674" s="16">
        <v>41</v>
      </c>
      <c r="H2674" s="14" t="s">
        <v>186</v>
      </c>
      <c r="I2674" s="16">
        <v>2</v>
      </c>
      <c r="J2674" s="14" t="s">
        <v>83</v>
      </c>
      <c r="K2674" s="14" t="s">
        <v>84</v>
      </c>
      <c r="L2674" s="14" t="s">
        <v>85</v>
      </c>
      <c r="M2674" s="23">
        <v>0.8</v>
      </c>
      <c r="N2674" s="16">
        <v>282</v>
      </c>
      <c r="O2674" s="16">
        <v>235</v>
      </c>
      <c r="P2674" s="16">
        <v>13</v>
      </c>
      <c r="Q2674" s="16">
        <v>307</v>
      </c>
      <c r="R2674" s="16">
        <v>14</v>
      </c>
      <c r="S2674" s="14" t="s">
        <v>86</v>
      </c>
      <c r="T2674" s="16">
        <v>51015</v>
      </c>
      <c r="U2674" s="16">
        <v>0</v>
      </c>
      <c r="V2674" s="18">
        <v>30962544</v>
      </c>
      <c r="W2674" s="18">
        <v>1419804</v>
      </c>
      <c r="X2674" s="18">
        <v>889375</v>
      </c>
      <c r="Y2674" s="18">
        <v>0</v>
      </c>
      <c r="Z2674" s="18">
        <v>0</v>
      </c>
      <c r="AA2674" s="18">
        <v>0</v>
      </c>
      <c r="AB2674" s="18">
        <v>154788</v>
      </c>
      <c r="AC2674" s="23">
        <v>0.11</v>
      </c>
      <c r="AD2674" s="14" t="str">
        <f>IF(E2674=113,"Linn","Iowa ex-Linn")</f>
        <v>Iowa ex-Linn</v>
      </c>
      <c r="AE2674" s="23">
        <f>IFERROR(AB2674/W2674,"N/M")</f>
        <v>0.10902068172790047</v>
      </c>
      <c r="AF2674" s="14" t="str">
        <f>B2674&amp;"|"&amp;TEXT(E2674,"000")&amp;"|"&amp;TEXT(M2674,"0.0000")</f>
        <v>2019|029|0.8000</v>
      </c>
      <c r="AG2674" s="22" t="str">
        <f>IF(AND(B2674&gt;=2015,B2674&lt;=2024,C2674=19,G2674=41,I2674=2,K2674="A",L2674="RBUP",M2674&gt;=0.5,M2674&lt;=0.85),"IN","OUT")</f>
        <v>IN</v>
      </c>
    </row>
    <row r="2675" spans="1:33">
      <c r="A2675" s="14" t="s">
        <v>189</v>
      </c>
      <c r="B2675" s="16">
        <v>2019</v>
      </c>
      <c r="C2675" s="16">
        <v>19</v>
      </c>
      <c r="D2675" s="14" t="s">
        <v>80</v>
      </c>
      <c r="E2675" s="16">
        <v>29</v>
      </c>
      <c r="F2675" s="14" t="s">
        <v>100</v>
      </c>
      <c r="G2675" s="16">
        <v>41</v>
      </c>
      <c r="H2675" s="14" t="s">
        <v>186</v>
      </c>
      <c r="I2675" s="16">
        <v>2</v>
      </c>
      <c r="J2675" s="14" t="s">
        <v>83</v>
      </c>
      <c r="K2675" s="14" t="s">
        <v>84</v>
      </c>
      <c r="L2675" s="14" t="s">
        <v>85</v>
      </c>
      <c r="M2675" s="23">
        <v>0.85</v>
      </c>
      <c r="N2675" s="16">
        <v>297</v>
      </c>
      <c r="O2675" s="16">
        <v>240</v>
      </c>
      <c r="P2675" s="16">
        <v>14</v>
      </c>
      <c r="Q2675" s="16">
        <v>361</v>
      </c>
      <c r="R2675" s="16">
        <v>17</v>
      </c>
      <c r="S2675" s="14" t="s">
        <v>86</v>
      </c>
      <c r="T2675" s="16">
        <v>62372</v>
      </c>
      <c r="U2675" s="16">
        <v>0</v>
      </c>
      <c r="V2675" s="18">
        <v>39490044</v>
      </c>
      <c r="W2675" s="18">
        <v>2327993</v>
      </c>
      <c r="X2675" s="18">
        <v>1122440</v>
      </c>
      <c r="Y2675" s="18">
        <v>592</v>
      </c>
      <c r="Z2675" s="18">
        <v>0</v>
      </c>
      <c r="AA2675" s="18">
        <v>0</v>
      </c>
      <c r="AB2675" s="18">
        <v>166640</v>
      </c>
      <c r="AC2675" s="23">
        <v>0.07000000000000001</v>
      </c>
      <c r="AD2675" s="14" t="str">
        <f>IF(E2675=113,"Linn","Iowa ex-Linn")</f>
        <v>Iowa ex-Linn</v>
      </c>
      <c r="AE2675" s="23">
        <f>IFERROR(AB2675/W2675,"N/M")</f>
        <v>0.07158097124862489</v>
      </c>
      <c r="AF2675" s="14" t="str">
        <f>B2675&amp;"|"&amp;TEXT(E2675,"000")&amp;"|"&amp;TEXT(M2675,"0.0000")</f>
        <v>2019|029|0.8500</v>
      </c>
      <c r="AG2675" s="22" t="str">
        <f>IF(AND(B2675&gt;=2015,B2675&lt;=2024,C2675=19,G2675=41,I2675=2,K2675="A",L2675="RBUP",M2675&gt;=0.5,M2675&lt;=0.85),"IN","OUT")</f>
        <v>IN</v>
      </c>
    </row>
    <row r="2676" spans="1:33">
      <c r="A2676" s="14" t="s">
        <v>189</v>
      </c>
      <c r="B2676" s="16">
        <v>2019</v>
      </c>
      <c r="C2676" s="16">
        <v>19</v>
      </c>
      <c r="D2676" s="14" t="s">
        <v>80</v>
      </c>
      <c r="E2676" s="16">
        <v>31</v>
      </c>
      <c r="F2676" s="14" t="s">
        <v>101</v>
      </c>
      <c r="G2676" s="16">
        <v>41</v>
      </c>
      <c r="H2676" s="14" t="s">
        <v>186</v>
      </c>
      <c r="I2676" s="16">
        <v>2</v>
      </c>
      <c r="J2676" s="14" t="s">
        <v>83</v>
      </c>
      <c r="K2676" s="14" t="s">
        <v>84</v>
      </c>
      <c r="L2676" s="14" t="s">
        <v>85</v>
      </c>
      <c r="M2676" s="23">
        <v>0.5</v>
      </c>
      <c r="N2676" s="16">
        <v>1</v>
      </c>
      <c r="O2676" s="16">
        <v>1</v>
      </c>
      <c r="P2676" s="16">
        <v>0</v>
      </c>
      <c r="Q2676" s="16">
        <v>1</v>
      </c>
      <c r="R2676" s="16">
        <v>0</v>
      </c>
      <c r="S2676" s="14" t="s">
        <v>86</v>
      </c>
      <c r="T2676" s="16">
        <v>28</v>
      </c>
      <c r="U2676" s="16">
        <v>0</v>
      </c>
      <c r="V2676" s="18">
        <v>7007</v>
      </c>
      <c r="W2676" s="18">
        <v>458</v>
      </c>
      <c r="X2676" s="18">
        <v>307</v>
      </c>
      <c r="Y2676" s="18">
        <v>0</v>
      </c>
      <c r="Z2676" s="18">
        <v>0</v>
      </c>
      <c r="AA2676" s="18">
        <v>0</v>
      </c>
      <c r="AB2676" s="18">
        <v>0</v>
      </c>
      <c r="AC2676" s="23">
        <v>0</v>
      </c>
      <c r="AD2676" s="14" t="str">
        <f>IF(E2676=113,"Linn","Iowa ex-Linn")</f>
        <v>Iowa ex-Linn</v>
      </c>
      <c r="AE2676" s="23">
        <f>IFERROR(AB2676/W2676,"N/M")</f>
        <v>0.0</v>
      </c>
      <c r="AF2676" s="14" t="str">
        <f>B2676&amp;"|"&amp;TEXT(E2676,"000")&amp;"|"&amp;TEXT(M2676,"0.0000")</f>
        <v>2019|031|0.5000</v>
      </c>
      <c r="AG2676" s="22" t="str">
        <f>IF(AND(B2676&gt;=2015,B2676&lt;=2024,C2676=19,G2676=41,I2676=2,K2676="A",L2676="RBUP",M2676&gt;=0.5,M2676&lt;=0.85),"IN","OUT")</f>
        <v>IN</v>
      </c>
    </row>
    <row r="2677" spans="1:33">
      <c r="A2677" s="14" t="s">
        <v>189</v>
      </c>
      <c r="B2677" s="16">
        <v>2019</v>
      </c>
      <c r="C2677" s="16">
        <v>19</v>
      </c>
      <c r="D2677" s="14" t="s">
        <v>80</v>
      </c>
      <c r="E2677" s="16">
        <v>31</v>
      </c>
      <c r="F2677" s="14" t="s">
        <v>101</v>
      </c>
      <c r="G2677" s="16">
        <v>41</v>
      </c>
      <c r="H2677" s="14" t="s">
        <v>186</v>
      </c>
      <c r="I2677" s="16">
        <v>2</v>
      </c>
      <c r="J2677" s="14" t="s">
        <v>83</v>
      </c>
      <c r="K2677" s="14" t="s">
        <v>84</v>
      </c>
      <c r="L2677" s="14" t="s">
        <v>85</v>
      </c>
      <c r="M2677" s="23">
        <v>0.6</v>
      </c>
      <c r="N2677" s="16">
        <v>1</v>
      </c>
      <c r="O2677" s="16">
        <v>1</v>
      </c>
      <c r="P2677" s="16">
        <v>0</v>
      </c>
      <c r="Q2677" s="16">
        <v>1</v>
      </c>
      <c r="R2677" s="16">
        <v>0</v>
      </c>
      <c r="S2677" s="14" t="s">
        <v>86</v>
      </c>
      <c r="T2677" s="16">
        <v>187</v>
      </c>
      <c r="U2677" s="16">
        <v>0</v>
      </c>
      <c r="V2677" s="18">
        <v>85309</v>
      </c>
      <c r="W2677" s="18">
        <v>629</v>
      </c>
      <c r="X2677" s="18">
        <v>402</v>
      </c>
      <c r="Y2677" s="18">
        <v>0</v>
      </c>
      <c r="Z2677" s="18">
        <v>0</v>
      </c>
      <c r="AA2677" s="18">
        <v>0</v>
      </c>
      <c r="AB2677" s="18">
        <v>0</v>
      </c>
      <c r="AC2677" s="23">
        <v>0</v>
      </c>
      <c r="AD2677" s="14" t="str">
        <f>IF(E2677=113,"Linn","Iowa ex-Linn")</f>
        <v>Iowa ex-Linn</v>
      </c>
      <c r="AE2677" s="23">
        <f>IFERROR(AB2677/W2677,"N/M")</f>
        <v>0.0</v>
      </c>
      <c r="AF2677" s="14" t="str">
        <f>B2677&amp;"|"&amp;TEXT(E2677,"000")&amp;"|"&amp;TEXT(M2677,"0.0000")</f>
        <v>2019|031|0.6000</v>
      </c>
      <c r="AG2677" s="22" t="str">
        <f>IF(AND(B2677&gt;=2015,B2677&lt;=2024,C2677=19,G2677=41,I2677=2,K2677="A",L2677="RBUP",M2677&gt;=0.5,M2677&lt;=0.85),"IN","OUT")</f>
        <v>IN</v>
      </c>
    </row>
    <row r="2678" spans="1:33">
      <c r="A2678" s="14" t="s">
        <v>189</v>
      </c>
      <c r="B2678" s="16">
        <v>2019</v>
      </c>
      <c r="C2678" s="16">
        <v>19</v>
      </c>
      <c r="D2678" s="14" t="s">
        <v>80</v>
      </c>
      <c r="E2678" s="16">
        <v>31</v>
      </c>
      <c r="F2678" s="14" t="s">
        <v>101</v>
      </c>
      <c r="G2678" s="16">
        <v>41</v>
      </c>
      <c r="H2678" s="14" t="s">
        <v>186</v>
      </c>
      <c r="I2678" s="16">
        <v>2</v>
      </c>
      <c r="J2678" s="14" t="s">
        <v>83</v>
      </c>
      <c r="K2678" s="14" t="s">
        <v>84</v>
      </c>
      <c r="L2678" s="14" t="s">
        <v>85</v>
      </c>
      <c r="M2678" s="23">
        <v>0.65</v>
      </c>
      <c r="N2678" s="16">
        <v>1</v>
      </c>
      <c r="O2678" s="16">
        <v>1</v>
      </c>
      <c r="P2678" s="16">
        <v>0</v>
      </c>
      <c r="Q2678" s="16">
        <v>2</v>
      </c>
      <c r="R2678" s="16">
        <v>0</v>
      </c>
      <c r="S2678" s="14" t="s">
        <v>86</v>
      </c>
      <c r="T2678" s="16">
        <v>75</v>
      </c>
      <c r="U2678" s="16">
        <v>0</v>
      </c>
      <c r="V2678" s="18">
        <v>41552</v>
      </c>
      <c r="W2678" s="18">
        <v>504</v>
      </c>
      <c r="X2678" s="18">
        <v>298</v>
      </c>
      <c r="Y2678" s="18">
        <v>0</v>
      </c>
      <c r="Z2678" s="18">
        <v>0</v>
      </c>
      <c r="AA2678" s="18">
        <v>0</v>
      </c>
      <c r="AB2678" s="18">
        <v>0</v>
      </c>
      <c r="AC2678" s="23">
        <v>0</v>
      </c>
      <c r="AD2678" s="14" t="str">
        <f>IF(E2678=113,"Linn","Iowa ex-Linn")</f>
        <v>Iowa ex-Linn</v>
      </c>
      <c r="AE2678" s="23">
        <f>IFERROR(AB2678/W2678,"N/M")</f>
        <v>0.0</v>
      </c>
      <c r="AF2678" s="14" t="str">
        <f>B2678&amp;"|"&amp;TEXT(E2678,"000")&amp;"|"&amp;TEXT(M2678,"0.0000")</f>
        <v>2019|031|0.6500</v>
      </c>
      <c r="AG2678" s="22" t="str">
        <f>IF(AND(B2678&gt;=2015,B2678&lt;=2024,C2678=19,G2678=41,I2678=2,K2678="A",L2678="RBUP",M2678&gt;=0.5,M2678&lt;=0.85),"IN","OUT")</f>
        <v>IN</v>
      </c>
    </row>
    <row r="2679" spans="1:33">
      <c r="A2679" s="14" t="s">
        <v>189</v>
      </c>
      <c r="B2679" s="16">
        <v>2019</v>
      </c>
      <c r="C2679" s="16">
        <v>19</v>
      </c>
      <c r="D2679" s="14" t="s">
        <v>80</v>
      </c>
      <c r="E2679" s="16">
        <v>31</v>
      </c>
      <c r="F2679" s="14" t="s">
        <v>101</v>
      </c>
      <c r="G2679" s="16">
        <v>41</v>
      </c>
      <c r="H2679" s="14" t="s">
        <v>186</v>
      </c>
      <c r="I2679" s="16">
        <v>2</v>
      </c>
      <c r="J2679" s="14" t="s">
        <v>83</v>
      </c>
      <c r="K2679" s="14" t="s">
        <v>84</v>
      </c>
      <c r="L2679" s="14" t="s">
        <v>85</v>
      </c>
      <c r="M2679" s="23">
        <v>0.7</v>
      </c>
      <c r="N2679" s="16">
        <v>19</v>
      </c>
      <c r="O2679" s="16">
        <v>14</v>
      </c>
      <c r="P2679" s="16">
        <v>1</v>
      </c>
      <c r="Q2679" s="16">
        <v>15</v>
      </c>
      <c r="R2679" s="16">
        <v>1</v>
      </c>
      <c r="S2679" s="14" t="s">
        <v>86</v>
      </c>
      <c r="T2679" s="16">
        <v>1539</v>
      </c>
      <c r="U2679" s="16">
        <v>0</v>
      </c>
      <c r="V2679" s="18">
        <v>882996</v>
      </c>
      <c r="W2679" s="18">
        <v>15982</v>
      </c>
      <c r="X2679" s="18">
        <v>11725</v>
      </c>
      <c r="Y2679" s="18">
        <v>0</v>
      </c>
      <c r="Z2679" s="18">
        <v>0</v>
      </c>
      <c r="AA2679" s="18">
        <v>0</v>
      </c>
      <c r="AB2679" s="18">
        <v>327</v>
      </c>
      <c r="AC2679" s="23">
        <v>0.02</v>
      </c>
      <c r="AD2679" s="14" t="str">
        <f>IF(E2679=113,"Linn","Iowa ex-Linn")</f>
        <v>Iowa ex-Linn</v>
      </c>
      <c r="AE2679" s="23">
        <f>IFERROR(AB2679/W2679,"N/M")</f>
        <v>0.020460518082843198</v>
      </c>
      <c r="AF2679" s="14" t="str">
        <f>B2679&amp;"|"&amp;TEXT(E2679,"000")&amp;"|"&amp;TEXT(M2679,"0.0000")</f>
        <v>2019|031|0.7000</v>
      </c>
      <c r="AG2679" s="22" t="str">
        <f>IF(AND(B2679&gt;=2015,B2679&lt;=2024,C2679=19,G2679=41,I2679=2,K2679="A",L2679="RBUP",M2679&gt;=0.5,M2679&lt;=0.85),"IN","OUT")</f>
        <v>IN</v>
      </c>
    </row>
    <row r="2680" spans="1:33">
      <c r="A2680" s="14" t="s">
        <v>189</v>
      </c>
      <c r="B2680" s="16">
        <v>2019</v>
      </c>
      <c r="C2680" s="16">
        <v>19</v>
      </c>
      <c r="D2680" s="14" t="s">
        <v>80</v>
      </c>
      <c r="E2680" s="16">
        <v>31</v>
      </c>
      <c r="F2680" s="14" t="s">
        <v>101</v>
      </c>
      <c r="G2680" s="16">
        <v>41</v>
      </c>
      <c r="H2680" s="14" t="s">
        <v>186</v>
      </c>
      <c r="I2680" s="16">
        <v>2</v>
      </c>
      <c r="J2680" s="14" t="s">
        <v>83</v>
      </c>
      <c r="K2680" s="14" t="s">
        <v>84</v>
      </c>
      <c r="L2680" s="14" t="s">
        <v>85</v>
      </c>
      <c r="M2680" s="23">
        <v>0.75</v>
      </c>
      <c r="N2680" s="16">
        <v>85</v>
      </c>
      <c r="O2680" s="16">
        <v>70</v>
      </c>
      <c r="P2680" s="16">
        <v>14</v>
      </c>
      <c r="Q2680" s="16">
        <v>93</v>
      </c>
      <c r="R2680" s="16">
        <v>17</v>
      </c>
      <c r="S2680" s="14" t="s">
        <v>86</v>
      </c>
      <c r="T2680" s="16">
        <v>11627</v>
      </c>
      <c r="U2680" s="16">
        <v>0</v>
      </c>
      <c r="V2680" s="18">
        <v>7317968</v>
      </c>
      <c r="W2680" s="18">
        <v>198146</v>
      </c>
      <c r="X2680" s="18">
        <v>133044</v>
      </c>
      <c r="Y2680" s="18">
        <v>0</v>
      </c>
      <c r="Z2680" s="18">
        <v>0</v>
      </c>
      <c r="AA2680" s="18">
        <v>0</v>
      </c>
      <c r="AB2680" s="18">
        <v>46992</v>
      </c>
      <c r="AC2680" s="23">
        <v>0.24</v>
      </c>
      <c r="AD2680" s="14" t="str">
        <f>IF(E2680=113,"Linn","Iowa ex-Linn")</f>
        <v>Iowa ex-Linn</v>
      </c>
      <c r="AE2680" s="23">
        <f>IFERROR(AB2680/W2680,"N/M")</f>
        <v>0.23715845891413403</v>
      </c>
      <c r="AF2680" s="14" t="str">
        <f>B2680&amp;"|"&amp;TEXT(E2680,"000")&amp;"|"&amp;TEXT(M2680,"0.0000")</f>
        <v>2019|031|0.7500</v>
      </c>
      <c r="AG2680" s="22" t="str">
        <f>IF(AND(B2680&gt;=2015,B2680&lt;=2024,C2680=19,G2680=41,I2680=2,K2680="A",L2680="RBUP",M2680&gt;=0.5,M2680&lt;=0.85),"IN","OUT")</f>
        <v>IN</v>
      </c>
    </row>
    <row r="2681" spans="1:33">
      <c r="A2681" s="14" t="s">
        <v>189</v>
      </c>
      <c r="B2681" s="16">
        <v>2019</v>
      </c>
      <c r="C2681" s="16">
        <v>19</v>
      </c>
      <c r="D2681" s="14" t="s">
        <v>80</v>
      </c>
      <c r="E2681" s="16">
        <v>31</v>
      </c>
      <c r="F2681" s="14" t="s">
        <v>101</v>
      </c>
      <c r="G2681" s="16">
        <v>41</v>
      </c>
      <c r="H2681" s="14" t="s">
        <v>186</v>
      </c>
      <c r="I2681" s="16">
        <v>2</v>
      </c>
      <c r="J2681" s="14" t="s">
        <v>83</v>
      </c>
      <c r="K2681" s="14" t="s">
        <v>84</v>
      </c>
      <c r="L2681" s="14" t="s">
        <v>85</v>
      </c>
      <c r="M2681" s="23">
        <v>0.8</v>
      </c>
      <c r="N2681" s="16">
        <v>261</v>
      </c>
      <c r="O2681" s="16">
        <v>220</v>
      </c>
      <c r="P2681" s="16">
        <v>55</v>
      </c>
      <c r="Q2681" s="16">
        <v>297</v>
      </c>
      <c r="R2681" s="16">
        <v>69</v>
      </c>
      <c r="S2681" s="14" t="s">
        <v>86</v>
      </c>
      <c r="T2681" s="16">
        <v>54204</v>
      </c>
      <c r="U2681" s="16">
        <v>0</v>
      </c>
      <c r="V2681" s="18">
        <v>35321490</v>
      </c>
      <c r="W2681" s="18">
        <v>1317389</v>
      </c>
      <c r="X2681" s="18">
        <v>811818</v>
      </c>
      <c r="Y2681" s="18">
        <v>7930</v>
      </c>
      <c r="Z2681" s="18">
        <v>0</v>
      </c>
      <c r="AA2681" s="18">
        <v>0</v>
      </c>
      <c r="AB2681" s="18">
        <v>671411</v>
      </c>
      <c r="AC2681" s="23">
        <v>0.51</v>
      </c>
      <c r="AD2681" s="14" t="str">
        <f>IF(E2681=113,"Linn","Iowa ex-Linn")</f>
        <v>Iowa ex-Linn</v>
      </c>
      <c r="AE2681" s="23">
        <f>IFERROR(AB2681/W2681,"N/M")</f>
        <v>0.5096528056633234</v>
      </c>
      <c r="AF2681" s="14" t="str">
        <f>B2681&amp;"|"&amp;TEXT(E2681,"000")&amp;"|"&amp;TEXT(M2681,"0.0000")</f>
        <v>2019|031|0.8000</v>
      </c>
      <c r="AG2681" s="22" t="str">
        <f>IF(AND(B2681&gt;=2015,B2681&lt;=2024,C2681=19,G2681=41,I2681=2,K2681="A",L2681="RBUP",M2681&gt;=0.5,M2681&lt;=0.85),"IN","OUT")</f>
        <v>IN</v>
      </c>
    </row>
    <row r="2682" spans="1:33">
      <c r="A2682" s="14" t="s">
        <v>189</v>
      </c>
      <c r="B2682" s="16">
        <v>2019</v>
      </c>
      <c r="C2682" s="16">
        <v>19</v>
      </c>
      <c r="D2682" s="14" t="s">
        <v>80</v>
      </c>
      <c r="E2682" s="16">
        <v>31</v>
      </c>
      <c r="F2682" s="14" t="s">
        <v>101</v>
      </c>
      <c r="G2682" s="16">
        <v>41</v>
      </c>
      <c r="H2682" s="14" t="s">
        <v>186</v>
      </c>
      <c r="I2682" s="16">
        <v>2</v>
      </c>
      <c r="J2682" s="14" t="s">
        <v>83</v>
      </c>
      <c r="K2682" s="14" t="s">
        <v>84</v>
      </c>
      <c r="L2682" s="14" t="s">
        <v>85</v>
      </c>
      <c r="M2682" s="23">
        <v>0.85</v>
      </c>
      <c r="N2682" s="16">
        <v>352</v>
      </c>
      <c r="O2682" s="16">
        <v>300</v>
      </c>
      <c r="P2682" s="16">
        <v>115</v>
      </c>
      <c r="Q2682" s="16">
        <v>485</v>
      </c>
      <c r="R2682" s="16">
        <v>162</v>
      </c>
      <c r="S2682" s="14" t="s">
        <v>86</v>
      </c>
      <c r="T2682" s="16">
        <v>75294</v>
      </c>
      <c r="U2682" s="16">
        <v>0</v>
      </c>
      <c r="V2682" s="18">
        <v>52831255</v>
      </c>
      <c r="W2682" s="18">
        <v>2583141</v>
      </c>
      <c r="X2682" s="18">
        <v>1212849</v>
      </c>
      <c r="Y2682" s="18">
        <v>2086</v>
      </c>
      <c r="Z2682" s="18">
        <v>0</v>
      </c>
      <c r="AA2682" s="18">
        <v>0</v>
      </c>
      <c r="AB2682" s="18">
        <v>1752634</v>
      </c>
      <c r="AC2682" s="23">
        <v>0.68</v>
      </c>
      <c r="AD2682" s="14" t="str">
        <f>IF(E2682=113,"Linn","Iowa ex-Linn")</f>
        <v>Iowa ex-Linn</v>
      </c>
      <c r="AE2682" s="23">
        <f>IFERROR(AB2682/W2682,"N/M")</f>
        <v>0.6784894823782364</v>
      </c>
      <c r="AF2682" s="14" t="str">
        <f>B2682&amp;"|"&amp;TEXT(E2682,"000")&amp;"|"&amp;TEXT(M2682,"0.0000")</f>
        <v>2019|031|0.8500</v>
      </c>
      <c r="AG2682" s="22" t="str">
        <f>IF(AND(B2682&gt;=2015,B2682&lt;=2024,C2682=19,G2682=41,I2682=2,K2682="A",L2682="RBUP",M2682&gt;=0.5,M2682&lt;=0.85),"IN","OUT")</f>
        <v>IN</v>
      </c>
    </row>
    <row r="2683" spans="1:33">
      <c r="A2683" s="14" t="s">
        <v>189</v>
      </c>
      <c r="B2683" s="16">
        <v>2019</v>
      </c>
      <c r="C2683" s="16">
        <v>19</v>
      </c>
      <c r="D2683" s="14" t="s">
        <v>80</v>
      </c>
      <c r="E2683" s="16">
        <v>33</v>
      </c>
      <c r="F2683" s="14" t="s">
        <v>102</v>
      </c>
      <c r="G2683" s="16">
        <v>41</v>
      </c>
      <c r="H2683" s="14" t="s">
        <v>186</v>
      </c>
      <c r="I2683" s="16">
        <v>2</v>
      </c>
      <c r="J2683" s="14" t="s">
        <v>83</v>
      </c>
      <c r="K2683" s="14" t="s">
        <v>84</v>
      </c>
      <c r="L2683" s="14" t="s">
        <v>85</v>
      </c>
      <c r="M2683" s="23">
        <v>0.6</v>
      </c>
      <c r="N2683" s="16">
        <v>2</v>
      </c>
      <c r="O2683" s="16">
        <v>2</v>
      </c>
      <c r="P2683" s="16">
        <v>0</v>
      </c>
      <c r="Q2683" s="16">
        <v>2</v>
      </c>
      <c r="R2683" s="16">
        <v>0</v>
      </c>
      <c r="S2683" s="14" t="s">
        <v>86</v>
      </c>
      <c r="T2683" s="16">
        <v>236</v>
      </c>
      <c r="U2683" s="16">
        <v>0</v>
      </c>
      <c r="V2683" s="18">
        <v>126767</v>
      </c>
      <c r="W2683" s="18">
        <v>1533</v>
      </c>
      <c r="X2683" s="18">
        <v>1168</v>
      </c>
      <c r="Y2683" s="18">
        <v>0</v>
      </c>
      <c r="Z2683" s="18">
        <v>0</v>
      </c>
      <c r="AA2683" s="18">
        <v>0</v>
      </c>
      <c r="AB2683" s="18">
        <v>0</v>
      </c>
      <c r="AC2683" s="23">
        <v>0</v>
      </c>
      <c r="AD2683" s="14" t="str">
        <f>IF(E2683=113,"Linn","Iowa ex-Linn")</f>
        <v>Iowa ex-Linn</v>
      </c>
      <c r="AE2683" s="23">
        <f>IFERROR(AB2683/W2683,"N/M")</f>
        <v>0.0</v>
      </c>
      <c r="AF2683" s="14" t="str">
        <f>B2683&amp;"|"&amp;TEXT(E2683,"000")&amp;"|"&amp;TEXT(M2683,"0.0000")</f>
        <v>2019|033|0.6000</v>
      </c>
      <c r="AG2683" s="22" t="str">
        <f>IF(AND(B2683&gt;=2015,B2683&lt;=2024,C2683=19,G2683=41,I2683=2,K2683="A",L2683="RBUP",M2683&gt;=0.5,M2683&lt;=0.85),"IN","OUT")</f>
        <v>IN</v>
      </c>
    </row>
    <row r="2684" spans="1:33">
      <c r="A2684" s="14" t="s">
        <v>189</v>
      </c>
      <c r="B2684" s="16">
        <v>2019</v>
      </c>
      <c r="C2684" s="16">
        <v>19</v>
      </c>
      <c r="D2684" s="14" t="s">
        <v>80</v>
      </c>
      <c r="E2684" s="16">
        <v>33</v>
      </c>
      <c r="F2684" s="14" t="s">
        <v>102</v>
      </c>
      <c r="G2684" s="16">
        <v>41</v>
      </c>
      <c r="H2684" s="14" t="s">
        <v>186</v>
      </c>
      <c r="I2684" s="16">
        <v>2</v>
      </c>
      <c r="J2684" s="14" t="s">
        <v>83</v>
      </c>
      <c r="K2684" s="14" t="s">
        <v>84</v>
      </c>
      <c r="L2684" s="14" t="s">
        <v>85</v>
      </c>
      <c r="M2684" s="23">
        <v>0.65</v>
      </c>
      <c r="N2684" s="16">
        <v>3</v>
      </c>
      <c r="O2684" s="16">
        <v>3</v>
      </c>
      <c r="P2684" s="16">
        <v>0</v>
      </c>
      <c r="Q2684" s="16">
        <v>5</v>
      </c>
      <c r="R2684" s="16">
        <v>0</v>
      </c>
      <c r="S2684" s="14" t="s">
        <v>86</v>
      </c>
      <c r="T2684" s="16">
        <v>68</v>
      </c>
      <c r="U2684" s="16">
        <v>0</v>
      </c>
      <c r="V2684" s="18">
        <v>33469</v>
      </c>
      <c r="W2684" s="18">
        <v>760</v>
      </c>
      <c r="X2684" s="18">
        <v>448</v>
      </c>
      <c r="Y2684" s="18">
        <v>0</v>
      </c>
      <c r="Z2684" s="18">
        <v>0</v>
      </c>
      <c r="AA2684" s="18">
        <v>0</v>
      </c>
      <c r="AB2684" s="18">
        <v>0</v>
      </c>
      <c r="AC2684" s="23">
        <v>0</v>
      </c>
      <c r="AD2684" s="14" t="str">
        <f>IF(E2684=113,"Linn","Iowa ex-Linn")</f>
        <v>Iowa ex-Linn</v>
      </c>
      <c r="AE2684" s="23">
        <f>IFERROR(AB2684/W2684,"N/M")</f>
        <v>0.0</v>
      </c>
      <c r="AF2684" s="14" t="str">
        <f>B2684&amp;"|"&amp;TEXT(E2684,"000")&amp;"|"&amp;TEXT(M2684,"0.0000")</f>
        <v>2019|033|0.6500</v>
      </c>
      <c r="AG2684" s="22" t="str">
        <f>IF(AND(B2684&gt;=2015,B2684&lt;=2024,C2684=19,G2684=41,I2684=2,K2684="A",L2684="RBUP",M2684&gt;=0.5,M2684&lt;=0.85),"IN","OUT")</f>
        <v>IN</v>
      </c>
    </row>
    <row r="2685" spans="1:33">
      <c r="A2685" s="14" t="s">
        <v>189</v>
      </c>
      <c r="B2685" s="16">
        <v>2019</v>
      </c>
      <c r="C2685" s="16">
        <v>19</v>
      </c>
      <c r="D2685" s="14" t="s">
        <v>80</v>
      </c>
      <c r="E2685" s="16">
        <v>33</v>
      </c>
      <c r="F2685" s="14" t="s">
        <v>102</v>
      </c>
      <c r="G2685" s="16">
        <v>41</v>
      </c>
      <c r="H2685" s="14" t="s">
        <v>186</v>
      </c>
      <c r="I2685" s="16">
        <v>2</v>
      </c>
      <c r="J2685" s="14" t="s">
        <v>83</v>
      </c>
      <c r="K2685" s="14" t="s">
        <v>84</v>
      </c>
      <c r="L2685" s="14" t="s">
        <v>85</v>
      </c>
      <c r="M2685" s="23">
        <v>0.7</v>
      </c>
      <c r="N2685" s="16">
        <v>10</v>
      </c>
      <c r="O2685" s="16">
        <v>8</v>
      </c>
      <c r="P2685" s="16">
        <v>1</v>
      </c>
      <c r="Q2685" s="16">
        <v>9</v>
      </c>
      <c r="R2685" s="16">
        <v>1</v>
      </c>
      <c r="S2685" s="14" t="s">
        <v>86</v>
      </c>
      <c r="T2685" s="16">
        <v>1158</v>
      </c>
      <c r="U2685" s="16">
        <v>0</v>
      </c>
      <c r="V2685" s="18">
        <v>601816</v>
      </c>
      <c r="W2685" s="18">
        <v>15127</v>
      </c>
      <c r="X2685" s="18">
        <v>11239</v>
      </c>
      <c r="Y2685" s="18">
        <v>0</v>
      </c>
      <c r="Z2685" s="18">
        <v>0</v>
      </c>
      <c r="AA2685" s="18">
        <v>0</v>
      </c>
      <c r="AB2685" s="18">
        <v>10025</v>
      </c>
      <c r="AC2685" s="23">
        <v>0.66</v>
      </c>
      <c r="AD2685" s="14" t="str">
        <f>IF(E2685=113,"Linn","Iowa ex-Linn")</f>
        <v>Iowa ex-Linn</v>
      </c>
      <c r="AE2685" s="23">
        <f>IFERROR(AB2685/W2685,"N/M")</f>
        <v>0.6627222846565743</v>
      </c>
      <c r="AF2685" s="14" t="str">
        <f>B2685&amp;"|"&amp;TEXT(E2685,"000")&amp;"|"&amp;TEXT(M2685,"0.0000")</f>
        <v>2019|033|0.7000</v>
      </c>
      <c r="AG2685" s="22" t="str">
        <f>IF(AND(B2685&gt;=2015,B2685&lt;=2024,C2685=19,G2685=41,I2685=2,K2685="A",L2685="RBUP",M2685&gt;=0.5,M2685&lt;=0.85),"IN","OUT")</f>
        <v>IN</v>
      </c>
    </row>
    <row r="2686" spans="1:33">
      <c r="A2686" s="14" t="s">
        <v>189</v>
      </c>
      <c r="B2686" s="16">
        <v>2019</v>
      </c>
      <c r="C2686" s="16">
        <v>19</v>
      </c>
      <c r="D2686" s="14" t="s">
        <v>80</v>
      </c>
      <c r="E2686" s="16">
        <v>33</v>
      </c>
      <c r="F2686" s="14" t="s">
        <v>102</v>
      </c>
      <c r="G2686" s="16">
        <v>41</v>
      </c>
      <c r="H2686" s="14" t="s">
        <v>186</v>
      </c>
      <c r="I2686" s="16">
        <v>2</v>
      </c>
      <c r="J2686" s="14" t="s">
        <v>83</v>
      </c>
      <c r="K2686" s="14" t="s">
        <v>84</v>
      </c>
      <c r="L2686" s="14" t="s">
        <v>85</v>
      </c>
      <c r="M2686" s="23">
        <v>0.75</v>
      </c>
      <c r="N2686" s="16">
        <v>60</v>
      </c>
      <c r="O2686" s="16">
        <v>49</v>
      </c>
      <c r="P2686" s="16">
        <v>8</v>
      </c>
      <c r="Q2686" s="16">
        <v>62</v>
      </c>
      <c r="R2686" s="16">
        <v>11</v>
      </c>
      <c r="S2686" s="14" t="s">
        <v>86</v>
      </c>
      <c r="T2686" s="16">
        <v>8759</v>
      </c>
      <c r="U2686" s="16">
        <v>0</v>
      </c>
      <c r="V2686" s="18">
        <v>5180740</v>
      </c>
      <c r="W2686" s="18">
        <v>188337</v>
      </c>
      <c r="X2686" s="18">
        <v>127692</v>
      </c>
      <c r="Y2686" s="18">
        <v>872</v>
      </c>
      <c r="Z2686" s="18">
        <v>0</v>
      </c>
      <c r="AA2686" s="18">
        <v>0</v>
      </c>
      <c r="AB2686" s="18">
        <v>106963</v>
      </c>
      <c r="AC2686" s="23">
        <v>0.57</v>
      </c>
      <c r="AD2686" s="14" t="str">
        <f>IF(E2686=113,"Linn","Iowa ex-Linn")</f>
        <v>Iowa ex-Linn</v>
      </c>
      <c r="AE2686" s="23">
        <f>IFERROR(AB2686/W2686,"N/M")</f>
        <v>0.5679340756197667</v>
      </c>
      <c r="AF2686" s="14" t="str">
        <f>B2686&amp;"|"&amp;TEXT(E2686,"000")&amp;"|"&amp;TEXT(M2686,"0.0000")</f>
        <v>2019|033|0.7500</v>
      </c>
      <c r="AG2686" s="22" t="str">
        <f>IF(AND(B2686&gt;=2015,B2686&lt;=2024,C2686=19,G2686=41,I2686=2,K2686="A",L2686="RBUP",M2686&gt;=0.5,M2686&lt;=0.85),"IN","OUT")</f>
        <v>IN</v>
      </c>
    </row>
    <row r="2687" spans="1:33">
      <c r="A2687" s="14" t="s">
        <v>189</v>
      </c>
      <c r="B2687" s="16">
        <v>2019</v>
      </c>
      <c r="C2687" s="16">
        <v>19</v>
      </c>
      <c r="D2687" s="14" t="s">
        <v>80</v>
      </c>
      <c r="E2687" s="16">
        <v>33</v>
      </c>
      <c r="F2687" s="14" t="s">
        <v>102</v>
      </c>
      <c r="G2687" s="16">
        <v>41</v>
      </c>
      <c r="H2687" s="14" t="s">
        <v>186</v>
      </c>
      <c r="I2687" s="16">
        <v>2</v>
      </c>
      <c r="J2687" s="14" t="s">
        <v>83</v>
      </c>
      <c r="K2687" s="14" t="s">
        <v>84</v>
      </c>
      <c r="L2687" s="14" t="s">
        <v>85</v>
      </c>
      <c r="M2687" s="23">
        <v>0.8</v>
      </c>
      <c r="N2687" s="16">
        <v>300</v>
      </c>
      <c r="O2687" s="16">
        <v>239</v>
      </c>
      <c r="P2687" s="16">
        <v>38</v>
      </c>
      <c r="Q2687" s="16">
        <v>446</v>
      </c>
      <c r="R2687" s="16">
        <v>58</v>
      </c>
      <c r="S2687" s="14" t="s">
        <v>86</v>
      </c>
      <c r="T2687" s="16">
        <v>63202</v>
      </c>
      <c r="U2687" s="16">
        <v>0</v>
      </c>
      <c r="V2687" s="18">
        <v>38264944</v>
      </c>
      <c r="W2687" s="18">
        <v>1923553</v>
      </c>
      <c r="X2687" s="18">
        <v>1134220</v>
      </c>
      <c r="Y2687" s="18">
        <v>0</v>
      </c>
      <c r="Z2687" s="18">
        <v>0</v>
      </c>
      <c r="AA2687" s="18">
        <v>0</v>
      </c>
      <c r="AB2687" s="18">
        <v>384914</v>
      </c>
      <c r="AC2687" s="23">
        <v>0.2</v>
      </c>
      <c r="AD2687" s="14" t="str">
        <f>IF(E2687=113,"Linn","Iowa ex-Linn")</f>
        <v>Iowa ex-Linn</v>
      </c>
      <c r="AE2687" s="23">
        <f>IFERROR(AB2687/W2687,"N/M")</f>
        <v>0.20010574182255442</v>
      </c>
      <c r="AF2687" s="14" t="str">
        <f>B2687&amp;"|"&amp;TEXT(E2687,"000")&amp;"|"&amp;TEXT(M2687,"0.0000")</f>
        <v>2019|033|0.8000</v>
      </c>
      <c r="AG2687" s="22" t="str">
        <f>IF(AND(B2687&gt;=2015,B2687&lt;=2024,C2687=19,G2687=41,I2687=2,K2687="A",L2687="RBUP",M2687&gt;=0.5,M2687&lt;=0.85),"IN","OUT")</f>
        <v>IN</v>
      </c>
    </row>
    <row r="2688" spans="1:33">
      <c r="A2688" s="14" t="s">
        <v>189</v>
      </c>
      <c r="B2688" s="16">
        <v>2019</v>
      </c>
      <c r="C2688" s="16">
        <v>19</v>
      </c>
      <c r="D2688" s="14" t="s">
        <v>80</v>
      </c>
      <c r="E2688" s="16">
        <v>33</v>
      </c>
      <c r="F2688" s="14" t="s">
        <v>102</v>
      </c>
      <c r="G2688" s="16">
        <v>41</v>
      </c>
      <c r="H2688" s="14" t="s">
        <v>186</v>
      </c>
      <c r="I2688" s="16">
        <v>2</v>
      </c>
      <c r="J2688" s="14" t="s">
        <v>83</v>
      </c>
      <c r="K2688" s="14" t="s">
        <v>84</v>
      </c>
      <c r="L2688" s="14" t="s">
        <v>85</v>
      </c>
      <c r="M2688" s="23">
        <v>0.85</v>
      </c>
      <c r="N2688" s="16">
        <v>324</v>
      </c>
      <c r="O2688" s="16">
        <v>269</v>
      </c>
      <c r="P2688" s="16">
        <v>63</v>
      </c>
      <c r="Q2688" s="16">
        <v>634</v>
      </c>
      <c r="R2688" s="16">
        <v>93</v>
      </c>
      <c r="S2688" s="14" t="s">
        <v>86</v>
      </c>
      <c r="T2688" s="16">
        <v>84116</v>
      </c>
      <c r="U2688" s="16">
        <v>0</v>
      </c>
      <c r="V2688" s="18">
        <v>54689253</v>
      </c>
      <c r="W2688" s="18">
        <v>3601565</v>
      </c>
      <c r="X2688" s="18">
        <v>1583328</v>
      </c>
      <c r="Y2688" s="18">
        <v>0</v>
      </c>
      <c r="Z2688" s="18">
        <v>0</v>
      </c>
      <c r="AA2688" s="18">
        <v>0</v>
      </c>
      <c r="AB2688" s="18">
        <v>996569</v>
      </c>
      <c r="AC2688" s="23">
        <v>0.28</v>
      </c>
      <c r="AD2688" s="14" t="str">
        <f>IF(E2688=113,"Linn","Iowa ex-Linn")</f>
        <v>Iowa ex-Linn</v>
      </c>
      <c r="AE2688" s="23">
        <f>IFERROR(AB2688/W2688,"N/M")</f>
        <v>0.27670443265635913</v>
      </c>
      <c r="AF2688" s="14" t="str">
        <f>B2688&amp;"|"&amp;TEXT(E2688,"000")&amp;"|"&amp;TEXT(M2688,"0.0000")</f>
        <v>2019|033|0.8500</v>
      </c>
      <c r="AG2688" s="22" t="str">
        <f>IF(AND(B2688&gt;=2015,B2688&lt;=2024,C2688=19,G2688=41,I2688=2,K2688="A",L2688="RBUP",M2688&gt;=0.5,M2688&lt;=0.85),"IN","OUT")</f>
        <v>IN</v>
      </c>
    </row>
    <row r="2689" spans="1:33">
      <c r="A2689" s="14" t="s">
        <v>189</v>
      </c>
      <c r="B2689" s="16">
        <v>2019</v>
      </c>
      <c r="C2689" s="16">
        <v>19</v>
      </c>
      <c r="D2689" s="14" t="s">
        <v>80</v>
      </c>
      <c r="E2689" s="16">
        <v>35</v>
      </c>
      <c r="F2689" s="14" t="s">
        <v>103</v>
      </c>
      <c r="G2689" s="16">
        <v>41</v>
      </c>
      <c r="H2689" s="14" t="s">
        <v>186</v>
      </c>
      <c r="I2689" s="16">
        <v>2</v>
      </c>
      <c r="J2689" s="14" t="s">
        <v>83</v>
      </c>
      <c r="K2689" s="14" t="s">
        <v>84</v>
      </c>
      <c r="L2689" s="14" t="s">
        <v>85</v>
      </c>
      <c r="M2689" s="23">
        <v>0.6</v>
      </c>
      <c r="N2689" s="16">
        <v>1</v>
      </c>
      <c r="O2689" s="16">
        <v>1</v>
      </c>
      <c r="P2689" s="16">
        <v>0</v>
      </c>
      <c r="Q2689" s="16">
        <v>1</v>
      </c>
      <c r="R2689" s="16">
        <v>0</v>
      </c>
      <c r="S2689" s="14" t="s">
        <v>86</v>
      </c>
      <c r="T2689" s="16">
        <v>147</v>
      </c>
      <c r="U2689" s="16">
        <v>0</v>
      </c>
      <c r="V2689" s="18">
        <v>71048</v>
      </c>
      <c r="W2689" s="18">
        <v>1067</v>
      </c>
      <c r="X2689" s="18">
        <v>683</v>
      </c>
      <c r="Y2689" s="18">
        <v>0</v>
      </c>
      <c r="Z2689" s="18">
        <v>0</v>
      </c>
      <c r="AA2689" s="18">
        <v>0</v>
      </c>
      <c r="AB2689" s="18">
        <v>0</v>
      </c>
      <c r="AC2689" s="23">
        <v>0</v>
      </c>
      <c r="AD2689" s="14" t="str">
        <f>IF(E2689=113,"Linn","Iowa ex-Linn")</f>
        <v>Iowa ex-Linn</v>
      </c>
      <c r="AE2689" s="23">
        <f>IFERROR(AB2689/W2689,"N/M")</f>
        <v>0.0</v>
      </c>
      <c r="AF2689" s="14" t="str">
        <f>B2689&amp;"|"&amp;TEXT(E2689,"000")&amp;"|"&amp;TEXT(M2689,"0.0000")</f>
        <v>2019|035|0.6000</v>
      </c>
      <c r="AG2689" s="22" t="str">
        <f>IF(AND(B2689&gt;=2015,B2689&lt;=2024,C2689=19,G2689=41,I2689=2,K2689="A",L2689="RBUP",M2689&gt;=0.5,M2689&lt;=0.85),"IN","OUT")</f>
        <v>IN</v>
      </c>
    </row>
    <row r="2690" spans="1:33">
      <c r="A2690" s="14" t="s">
        <v>189</v>
      </c>
      <c r="B2690" s="16">
        <v>2019</v>
      </c>
      <c r="C2690" s="16">
        <v>19</v>
      </c>
      <c r="D2690" s="14" t="s">
        <v>80</v>
      </c>
      <c r="E2690" s="16">
        <v>35</v>
      </c>
      <c r="F2690" s="14" t="s">
        <v>103</v>
      </c>
      <c r="G2690" s="16">
        <v>41</v>
      </c>
      <c r="H2690" s="14" t="s">
        <v>186</v>
      </c>
      <c r="I2690" s="16">
        <v>2</v>
      </c>
      <c r="J2690" s="14" t="s">
        <v>83</v>
      </c>
      <c r="K2690" s="14" t="s">
        <v>84</v>
      </c>
      <c r="L2690" s="14" t="s">
        <v>85</v>
      </c>
      <c r="M2690" s="23">
        <v>0.65</v>
      </c>
      <c r="N2690" s="16">
        <v>2</v>
      </c>
      <c r="O2690" s="16">
        <v>2</v>
      </c>
      <c r="P2690" s="16">
        <v>0</v>
      </c>
      <c r="Q2690" s="16">
        <v>2</v>
      </c>
      <c r="R2690" s="16">
        <v>0</v>
      </c>
      <c r="S2690" s="14" t="s">
        <v>86</v>
      </c>
      <c r="T2690" s="16">
        <v>181</v>
      </c>
      <c r="U2690" s="16">
        <v>0</v>
      </c>
      <c r="V2690" s="18">
        <v>99186</v>
      </c>
      <c r="W2690" s="18">
        <v>1029</v>
      </c>
      <c r="X2690" s="18">
        <v>823</v>
      </c>
      <c r="Y2690" s="18">
        <v>0</v>
      </c>
      <c r="Z2690" s="18">
        <v>0</v>
      </c>
      <c r="AA2690" s="18">
        <v>0</v>
      </c>
      <c r="AB2690" s="18">
        <v>0</v>
      </c>
      <c r="AC2690" s="23">
        <v>0</v>
      </c>
      <c r="AD2690" s="14" t="str">
        <f>IF(E2690=113,"Linn","Iowa ex-Linn")</f>
        <v>Iowa ex-Linn</v>
      </c>
      <c r="AE2690" s="23">
        <f>IFERROR(AB2690/W2690,"N/M")</f>
        <v>0.0</v>
      </c>
      <c r="AF2690" s="14" t="str">
        <f>B2690&amp;"|"&amp;TEXT(E2690,"000")&amp;"|"&amp;TEXT(M2690,"0.0000")</f>
        <v>2019|035|0.6500</v>
      </c>
      <c r="AG2690" s="22" t="str">
        <f>IF(AND(B2690&gt;=2015,B2690&lt;=2024,C2690=19,G2690=41,I2690=2,K2690="A",L2690="RBUP",M2690&gt;=0.5,M2690&lt;=0.85),"IN","OUT")</f>
        <v>IN</v>
      </c>
    </row>
    <row r="2691" spans="1:33">
      <c r="A2691" s="14" t="s">
        <v>189</v>
      </c>
      <c r="B2691" s="16">
        <v>2019</v>
      </c>
      <c r="C2691" s="16">
        <v>19</v>
      </c>
      <c r="D2691" s="14" t="s">
        <v>80</v>
      </c>
      <c r="E2691" s="16">
        <v>35</v>
      </c>
      <c r="F2691" s="14" t="s">
        <v>103</v>
      </c>
      <c r="G2691" s="16">
        <v>41</v>
      </c>
      <c r="H2691" s="14" t="s">
        <v>186</v>
      </c>
      <c r="I2691" s="16">
        <v>2</v>
      </c>
      <c r="J2691" s="14" t="s">
        <v>83</v>
      </c>
      <c r="K2691" s="14" t="s">
        <v>84</v>
      </c>
      <c r="L2691" s="14" t="s">
        <v>85</v>
      </c>
      <c r="M2691" s="23">
        <v>0.7</v>
      </c>
      <c r="N2691" s="16">
        <v>20</v>
      </c>
      <c r="O2691" s="16">
        <v>18</v>
      </c>
      <c r="P2691" s="16">
        <v>1</v>
      </c>
      <c r="Q2691" s="16">
        <v>28</v>
      </c>
      <c r="R2691" s="16">
        <v>1</v>
      </c>
      <c r="S2691" s="14" t="s">
        <v>86</v>
      </c>
      <c r="T2691" s="16">
        <v>2106</v>
      </c>
      <c r="U2691" s="16">
        <v>0</v>
      </c>
      <c r="V2691" s="18">
        <v>1209863</v>
      </c>
      <c r="W2691" s="18">
        <v>24125</v>
      </c>
      <c r="X2691" s="18">
        <v>15842</v>
      </c>
      <c r="Y2691" s="18">
        <v>0</v>
      </c>
      <c r="Z2691" s="18">
        <v>0</v>
      </c>
      <c r="AA2691" s="18">
        <v>0</v>
      </c>
      <c r="AB2691" s="18">
        <v>736</v>
      </c>
      <c r="AC2691" s="23">
        <v>0.03</v>
      </c>
      <c r="AD2691" s="14" t="str">
        <f>IF(E2691=113,"Linn","Iowa ex-Linn")</f>
        <v>Iowa ex-Linn</v>
      </c>
      <c r="AE2691" s="23">
        <f>IFERROR(AB2691/W2691,"N/M")</f>
        <v>0.03050777202072539</v>
      </c>
      <c r="AF2691" s="14" t="str">
        <f>B2691&amp;"|"&amp;TEXT(E2691,"000")&amp;"|"&amp;TEXT(M2691,"0.0000")</f>
        <v>2019|035|0.7000</v>
      </c>
      <c r="AG2691" s="22" t="str">
        <f>IF(AND(B2691&gt;=2015,B2691&lt;=2024,C2691=19,G2691=41,I2691=2,K2691="A",L2691="RBUP",M2691&gt;=0.5,M2691&lt;=0.85),"IN","OUT")</f>
        <v>IN</v>
      </c>
    </row>
    <row r="2692" spans="1:33">
      <c r="A2692" s="14" t="s">
        <v>189</v>
      </c>
      <c r="B2692" s="16">
        <v>2019</v>
      </c>
      <c r="C2692" s="16">
        <v>19</v>
      </c>
      <c r="D2692" s="14" t="s">
        <v>80</v>
      </c>
      <c r="E2692" s="16">
        <v>35</v>
      </c>
      <c r="F2692" s="14" t="s">
        <v>103</v>
      </c>
      <c r="G2692" s="16">
        <v>41</v>
      </c>
      <c r="H2692" s="14" t="s">
        <v>186</v>
      </c>
      <c r="I2692" s="16">
        <v>2</v>
      </c>
      <c r="J2692" s="14" t="s">
        <v>83</v>
      </c>
      <c r="K2692" s="14" t="s">
        <v>84</v>
      </c>
      <c r="L2692" s="14" t="s">
        <v>85</v>
      </c>
      <c r="M2692" s="23">
        <v>0.75</v>
      </c>
      <c r="N2692" s="16">
        <v>133</v>
      </c>
      <c r="O2692" s="16">
        <v>111</v>
      </c>
      <c r="P2692" s="16">
        <v>6</v>
      </c>
      <c r="Q2692" s="16">
        <v>182</v>
      </c>
      <c r="R2692" s="16">
        <v>6</v>
      </c>
      <c r="S2692" s="14" t="s">
        <v>86</v>
      </c>
      <c r="T2692" s="16">
        <v>16400</v>
      </c>
      <c r="U2692" s="16">
        <v>0</v>
      </c>
      <c r="V2692" s="18">
        <v>10366910</v>
      </c>
      <c r="W2692" s="18">
        <v>269197</v>
      </c>
      <c r="X2692" s="18">
        <v>173747</v>
      </c>
      <c r="Y2692" s="18">
        <v>0</v>
      </c>
      <c r="Z2692" s="18">
        <v>0</v>
      </c>
      <c r="AA2692" s="18">
        <v>0</v>
      </c>
      <c r="AB2692" s="18">
        <v>4033</v>
      </c>
      <c r="AC2692" s="23">
        <v>0.01</v>
      </c>
      <c r="AD2692" s="14" t="str">
        <f>IF(E2692=113,"Linn","Iowa ex-Linn")</f>
        <v>Iowa ex-Linn</v>
      </c>
      <c r="AE2692" s="23">
        <f>IFERROR(AB2692/W2692,"N/M")</f>
        <v>0.01498159340557287</v>
      </c>
      <c r="AF2692" s="14" t="str">
        <f>B2692&amp;"|"&amp;TEXT(E2692,"000")&amp;"|"&amp;TEXT(M2692,"0.0000")</f>
        <v>2019|035|0.7500</v>
      </c>
      <c r="AG2692" s="22" t="str">
        <f>IF(AND(B2692&gt;=2015,B2692&lt;=2024,C2692=19,G2692=41,I2692=2,K2692="A",L2692="RBUP",M2692&gt;=0.5,M2692&lt;=0.85),"IN","OUT")</f>
        <v>IN</v>
      </c>
    </row>
    <row r="2693" spans="1:33">
      <c r="A2693" s="14" t="s">
        <v>189</v>
      </c>
      <c r="B2693" s="16">
        <v>2019</v>
      </c>
      <c r="C2693" s="16">
        <v>19</v>
      </c>
      <c r="D2693" s="14" t="s">
        <v>80</v>
      </c>
      <c r="E2693" s="16">
        <v>35</v>
      </c>
      <c r="F2693" s="14" t="s">
        <v>103</v>
      </c>
      <c r="G2693" s="16">
        <v>41</v>
      </c>
      <c r="H2693" s="14" t="s">
        <v>186</v>
      </c>
      <c r="I2693" s="16">
        <v>2</v>
      </c>
      <c r="J2693" s="14" t="s">
        <v>83</v>
      </c>
      <c r="K2693" s="14" t="s">
        <v>84</v>
      </c>
      <c r="L2693" s="14" t="s">
        <v>85</v>
      </c>
      <c r="M2693" s="23">
        <v>0.8</v>
      </c>
      <c r="N2693" s="16">
        <v>346</v>
      </c>
      <c r="O2693" s="16">
        <v>301</v>
      </c>
      <c r="P2693" s="16">
        <v>12</v>
      </c>
      <c r="Q2693" s="16">
        <v>540</v>
      </c>
      <c r="R2693" s="16">
        <v>12</v>
      </c>
      <c r="S2693" s="14" t="s">
        <v>86</v>
      </c>
      <c r="T2693" s="16">
        <v>56952</v>
      </c>
      <c r="U2693" s="16">
        <v>0</v>
      </c>
      <c r="V2693" s="18">
        <v>38321811</v>
      </c>
      <c r="W2693" s="18">
        <v>1436798</v>
      </c>
      <c r="X2693" s="18">
        <v>825192</v>
      </c>
      <c r="Y2693" s="18">
        <v>1385</v>
      </c>
      <c r="Z2693" s="18">
        <v>0</v>
      </c>
      <c r="AA2693" s="18">
        <v>0</v>
      </c>
      <c r="AB2693" s="18">
        <v>56489</v>
      </c>
      <c r="AC2693" s="23">
        <v>0.04</v>
      </c>
      <c r="AD2693" s="14" t="str">
        <f>IF(E2693=113,"Linn","Iowa ex-Linn")</f>
        <v>Iowa ex-Linn</v>
      </c>
      <c r="AE2693" s="23">
        <f>IFERROR(AB2693/W2693,"N/M")</f>
        <v>0.03931589548426431</v>
      </c>
      <c r="AF2693" s="14" t="str">
        <f>B2693&amp;"|"&amp;TEXT(E2693,"000")&amp;"|"&amp;TEXT(M2693,"0.0000")</f>
        <v>2019|035|0.8000</v>
      </c>
      <c r="AG2693" s="22" t="str">
        <f>IF(AND(B2693&gt;=2015,B2693&lt;=2024,C2693=19,G2693=41,I2693=2,K2693="A",L2693="RBUP",M2693&gt;=0.5,M2693&lt;=0.85),"IN","OUT")</f>
        <v>IN</v>
      </c>
    </row>
    <row r="2694" spans="1:33">
      <c r="A2694" s="14" t="s">
        <v>189</v>
      </c>
      <c r="B2694" s="16">
        <v>2019</v>
      </c>
      <c r="C2694" s="16">
        <v>19</v>
      </c>
      <c r="D2694" s="14" t="s">
        <v>80</v>
      </c>
      <c r="E2694" s="16">
        <v>35</v>
      </c>
      <c r="F2694" s="14" t="s">
        <v>103</v>
      </c>
      <c r="G2694" s="16">
        <v>41</v>
      </c>
      <c r="H2694" s="14" t="s">
        <v>186</v>
      </c>
      <c r="I2694" s="16">
        <v>2</v>
      </c>
      <c r="J2694" s="14" t="s">
        <v>83</v>
      </c>
      <c r="K2694" s="14" t="s">
        <v>84</v>
      </c>
      <c r="L2694" s="14" t="s">
        <v>85</v>
      </c>
      <c r="M2694" s="23">
        <v>0.85</v>
      </c>
      <c r="N2694" s="16">
        <v>410</v>
      </c>
      <c r="O2694" s="16">
        <v>336</v>
      </c>
      <c r="P2694" s="16">
        <v>28</v>
      </c>
      <c r="Q2694" s="16">
        <v>670</v>
      </c>
      <c r="R2694" s="16">
        <v>40</v>
      </c>
      <c r="S2694" s="14" t="s">
        <v>86</v>
      </c>
      <c r="T2694" s="16">
        <v>66886</v>
      </c>
      <c r="U2694" s="16">
        <v>0</v>
      </c>
      <c r="V2694" s="18">
        <v>47574370</v>
      </c>
      <c r="W2694" s="18">
        <v>2322744</v>
      </c>
      <c r="X2694" s="18">
        <v>1031764</v>
      </c>
      <c r="Y2694" s="18">
        <v>1324</v>
      </c>
      <c r="Z2694" s="18">
        <v>0</v>
      </c>
      <c r="AA2694" s="18">
        <v>0</v>
      </c>
      <c r="AB2694" s="18">
        <v>207011</v>
      </c>
      <c r="AC2694" s="23">
        <v>0.09</v>
      </c>
      <c r="AD2694" s="14" t="str">
        <f>IF(E2694=113,"Linn","Iowa ex-Linn")</f>
        <v>Iowa ex-Linn</v>
      </c>
      <c r="AE2694" s="23">
        <f>IFERROR(AB2694/W2694,"N/M")</f>
        <v>0.08912346776054529</v>
      </c>
      <c r="AF2694" s="14" t="str">
        <f>B2694&amp;"|"&amp;TEXT(E2694,"000")&amp;"|"&amp;TEXT(M2694,"0.0000")</f>
        <v>2019|035|0.8500</v>
      </c>
      <c r="AG2694" s="22" t="str">
        <f>IF(AND(B2694&gt;=2015,B2694&lt;=2024,C2694=19,G2694=41,I2694=2,K2694="A",L2694="RBUP",M2694&gt;=0.5,M2694&lt;=0.85),"IN","OUT")</f>
        <v>IN</v>
      </c>
    </row>
    <row r="2695" spans="1:33">
      <c r="A2695" s="14" t="s">
        <v>189</v>
      </c>
      <c r="B2695" s="16">
        <v>2019</v>
      </c>
      <c r="C2695" s="16">
        <v>19</v>
      </c>
      <c r="D2695" s="14" t="s">
        <v>80</v>
      </c>
      <c r="E2695" s="16">
        <v>37</v>
      </c>
      <c r="F2695" s="14" t="s">
        <v>104</v>
      </c>
      <c r="G2695" s="16">
        <v>41</v>
      </c>
      <c r="H2695" s="14" t="s">
        <v>186</v>
      </c>
      <c r="I2695" s="16">
        <v>2</v>
      </c>
      <c r="J2695" s="14" t="s">
        <v>83</v>
      </c>
      <c r="K2695" s="14" t="s">
        <v>84</v>
      </c>
      <c r="L2695" s="14" t="s">
        <v>85</v>
      </c>
      <c r="M2695" s="23">
        <v>0.6</v>
      </c>
      <c r="N2695" s="16">
        <v>2</v>
      </c>
      <c r="O2695" s="16">
        <v>2</v>
      </c>
      <c r="P2695" s="16">
        <v>0</v>
      </c>
      <c r="Q2695" s="16">
        <v>2</v>
      </c>
      <c r="R2695" s="16">
        <v>0</v>
      </c>
      <c r="S2695" s="14" t="s">
        <v>86</v>
      </c>
      <c r="T2695" s="16">
        <v>164</v>
      </c>
      <c r="U2695" s="16">
        <v>0</v>
      </c>
      <c r="V2695" s="18">
        <v>82600</v>
      </c>
      <c r="W2695" s="18">
        <v>1120</v>
      </c>
      <c r="X2695" s="18">
        <v>870</v>
      </c>
      <c r="Y2695" s="18">
        <v>0</v>
      </c>
      <c r="Z2695" s="18">
        <v>0</v>
      </c>
      <c r="AA2695" s="18">
        <v>0</v>
      </c>
      <c r="AB2695" s="18">
        <v>0</v>
      </c>
      <c r="AC2695" s="23">
        <v>0</v>
      </c>
      <c r="AD2695" s="14" t="str">
        <f>IF(E2695=113,"Linn","Iowa ex-Linn")</f>
        <v>Iowa ex-Linn</v>
      </c>
      <c r="AE2695" s="23">
        <f>IFERROR(AB2695/W2695,"N/M")</f>
        <v>0.0</v>
      </c>
      <c r="AF2695" s="14" t="str">
        <f>B2695&amp;"|"&amp;TEXT(E2695,"000")&amp;"|"&amp;TEXT(M2695,"0.0000")</f>
        <v>2019|037|0.6000</v>
      </c>
      <c r="AG2695" s="22" t="str">
        <f>IF(AND(B2695&gt;=2015,B2695&lt;=2024,C2695=19,G2695=41,I2695=2,K2695="A",L2695="RBUP",M2695&gt;=0.5,M2695&lt;=0.85),"IN","OUT")</f>
        <v>IN</v>
      </c>
    </row>
    <row r="2696" spans="1:33">
      <c r="A2696" s="14" t="s">
        <v>189</v>
      </c>
      <c r="B2696" s="16">
        <v>2019</v>
      </c>
      <c r="C2696" s="16">
        <v>19</v>
      </c>
      <c r="D2696" s="14" t="s">
        <v>80</v>
      </c>
      <c r="E2696" s="16">
        <v>37</v>
      </c>
      <c r="F2696" s="14" t="s">
        <v>104</v>
      </c>
      <c r="G2696" s="16">
        <v>41</v>
      </c>
      <c r="H2696" s="14" t="s">
        <v>186</v>
      </c>
      <c r="I2696" s="16">
        <v>2</v>
      </c>
      <c r="J2696" s="14" t="s">
        <v>83</v>
      </c>
      <c r="K2696" s="14" t="s">
        <v>84</v>
      </c>
      <c r="L2696" s="14" t="s">
        <v>85</v>
      </c>
      <c r="M2696" s="23">
        <v>0.65</v>
      </c>
      <c r="N2696" s="16">
        <v>3</v>
      </c>
      <c r="O2696" s="16">
        <v>3</v>
      </c>
      <c r="P2696" s="16">
        <v>0</v>
      </c>
      <c r="Q2696" s="16">
        <v>3</v>
      </c>
      <c r="R2696" s="16">
        <v>0</v>
      </c>
      <c r="S2696" s="14" t="s">
        <v>86</v>
      </c>
      <c r="T2696" s="16">
        <v>314</v>
      </c>
      <c r="U2696" s="16">
        <v>0</v>
      </c>
      <c r="V2696" s="18">
        <v>147365</v>
      </c>
      <c r="W2696" s="18">
        <v>2884</v>
      </c>
      <c r="X2696" s="18">
        <v>2225</v>
      </c>
      <c r="Y2696" s="18">
        <v>0</v>
      </c>
      <c r="Z2696" s="18">
        <v>0</v>
      </c>
      <c r="AA2696" s="18">
        <v>0</v>
      </c>
      <c r="AB2696" s="18">
        <v>0</v>
      </c>
      <c r="AC2696" s="23">
        <v>0</v>
      </c>
      <c r="AD2696" s="14" t="str">
        <f>IF(E2696=113,"Linn","Iowa ex-Linn")</f>
        <v>Iowa ex-Linn</v>
      </c>
      <c r="AE2696" s="23">
        <f>IFERROR(AB2696/W2696,"N/M")</f>
        <v>0.0</v>
      </c>
      <c r="AF2696" s="14" t="str">
        <f>B2696&amp;"|"&amp;TEXT(E2696,"000")&amp;"|"&amp;TEXT(M2696,"0.0000")</f>
        <v>2019|037|0.6500</v>
      </c>
      <c r="AG2696" s="22" t="str">
        <f>IF(AND(B2696&gt;=2015,B2696&lt;=2024,C2696=19,G2696=41,I2696=2,K2696="A",L2696="RBUP",M2696&gt;=0.5,M2696&lt;=0.85),"IN","OUT")</f>
        <v>IN</v>
      </c>
    </row>
    <row r="2697" spans="1:33">
      <c r="A2697" s="14" t="s">
        <v>189</v>
      </c>
      <c r="B2697" s="16">
        <v>2019</v>
      </c>
      <c r="C2697" s="16">
        <v>19</v>
      </c>
      <c r="D2697" s="14" t="s">
        <v>80</v>
      </c>
      <c r="E2697" s="16">
        <v>37</v>
      </c>
      <c r="F2697" s="14" t="s">
        <v>104</v>
      </c>
      <c r="G2697" s="16">
        <v>41</v>
      </c>
      <c r="H2697" s="14" t="s">
        <v>186</v>
      </c>
      <c r="I2697" s="16">
        <v>2</v>
      </c>
      <c r="J2697" s="14" t="s">
        <v>83</v>
      </c>
      <c r="K2697" s="14" t="s">
        <v>84</v>
      </c>
      <c r="L2697" s="14" t="s">
        <v>85</v>
      </c>
      <c r="M2697" s="23">
        <v>0.7</v>
      </c>
      <c r="N2697" s="16">
        <v>29</v>
      </c>
      <c r="O2697" s="16">
        <v>27</v>
      </c>
      <c r="P2697" s="16">
        <v>4</v>
      </c>
      <c r="Q2697" s="16">
        <v>42</v>
      </c>
      <c r="R2697" s="16">
        <v>4</v>
      </c>
      <c r="S2697" s="14" t="s">
        <v>86</v>
      </c>
      <c r="T2697" s="16">
        <v>3852</v>
      </c>
      <c r="U2697" s="16">
        <v>0</v>
      </c>
      <c r="V2697" s="18">
        <v>2118436</v>
      </c>
      <c r="W2697" s="18">
        <v>61076</v>
      </c>
      <c r="X2697" s="18">
        <v>42057</v>
      </c>
      <c r="Y2697" s="18">
        <v>0</v>
      </c>
      <c r="Z2697" s="18">
        <v>0</v>
      </c>
      <c r="AA2697" s="18">
        <v>0</v>
      </c>
      <c r="AB2697" s="18">
        <v>21176</v>
      </c>
      <c r="AC2697" s="23">
        <v>0.35</v>
      </c>
      <c r="AD2697" s="14" t="str">
        <f>IF(E2697=113,"Linn","Iowa ex-Linn")</f>
        <v>Iowa ex-Linn</v>
      </c>
      <c r="AE2697" s="23">
        <f>IFERROR(AB2697/W2697,"N/M")</f>
        <v>0.34671556748968496</v>
      </c>
      <c r="AF2697" s="14" t="str">
        <f>B2697&amp;"|"&amp;TEXT(E2697,"000")&amp;"|"&amp;TEXT(M2697,"0.0000")</f>
        <v>2019|037|0.7000</v>
      </c>
      <c r="AG2697" s="22" t="str">
        <f>IF(AND(B2697&gt;=2015,B2697&lt;=2024,C2697=19,G2697=41,I2697=2,K2697="A",L2697="RBUP",M2697&gt;=0.5,M2697&lt;=0.85),"IN","OUT")</f>
        <v>IN</v>
      </c>
    </row>
    <row r="2698" spans="1:33">
      <c r="A2698" s="14" t="s">
        <v>189</v>
      </c>
      <c r="B2698" s="16">
        <v>2019</v>
      </c>
      <c r="C2698" s="16">
        <v>19</v>
      </c>
      <c r="D2698" s="14" t="s">
        <v>80</v>
      </c>
      <c r="E2698" s="16">
        <v>37</v>
      </c>
      <c r="F2698" s="14" t="s">
        <v>104</v>
      </c>
      <c r="G2698" s="16">
        <v>41</v>
      </c>
      <c r="H2698" s="14" t="s">
        <v>186</v>
      </c>
      <c r="I2698" s="16">
        <v>2</v>
      </c>
      <c r="J2698" s="14" t="s">
        <v>83</v>
      </c>
      <c r="K2698" s="14" t="s">
        <v>84</v>
      </c>
      <c r="L2698" s="14" t="s">
        <v>85</v>
      </c>
      <c r="M2698" s="23">
        <v>0.75</v>
      </c>
      <c r="N2698" s="16">
        <v>103</v>
      </c>
      <c r="O2698" s="16">
        <v>85</v>
      </c>
      <c r="P2698" s="16">
        <v>13</v>
      </c>
      <c r="Q2698" s="16">
        <v>122</v>
      </c>
      <c r="R2698" s="16">
        <v>15</v>
      </c>
      <c r="S2698" s="14" t="s">
        <v>86</v>
      </c>
      <c r="T2698" s="16">
        <v>16462</v>
      </c>
      <c r="U2698" s="16">
        <v>0</v>
      </c>
      <c r="V2698" s="18">
        <v>9629844</v>
      </c>
      <c r="W2698" s="18">
        <v>360227</v>
      </c>
      <c r="X2698" s="18">
        <v>247068</v>
      </c>
      <c r="Y2698" s="18">
        <v>0</v>
      </c>
      <c r="Z2698" s="18">
        <v>0</v>
      </c>
      <c r="AA2698" s="18">
        <v>0</v>
      </c>
      <c r="AB2698" s="18">
        <v>98794</v>
      </c>
      <c r="AC2698" s="23">
        <v>0.27</v>
      </c>
      <c r="AD2698" s="14" t="str">
        <f>IF(E2698=113,"Linn","Iowa ex-Linn")</f>
        <v>Iowa ex-Linn</v>
      </c>
      <c r="AE2698" s="23">
        <f>IFERROR(AB2698/W2698,"N/M")</f>
        <v>0.2742548448617122</v>
      </c>
      <c r="AF2698" s="14" t="str">
        <f>B2698&amp;"|"&amp;TEXT(E2698,"000")&amp;"|"&amp;TEXT(M2698,"0.0000")</f>
        <v>2019|037|0.7500</v>
      </c>
      <c r="AG2698" s="22" t="str">
        <f>IF(AND(B2698&gt;=2015,B2698&lt;=2024,C2698=19,G2698=41,I2698=2,K2698="A",L2698="RBUP",M2698&gt;=0.5,M2698&lt;=0.85),"IN","OUT")</f>
        <v>IN</v>
      </c>
    </row>
    <row r="2699" spans="1:33">
      <c r="A2699" s="14" t="s">
        <v>189</v>
      </c>
      <c r="B2699" s="16">
        <v>2019</v>
      </c>
      <c r="C2699" s="16">
        <v>19</v>
      </c>
      <c r="D2699" s="14" t="s">
        <v>80</v>
      </c>
      <c r="E2699" s="16">
        <v>37</v>
      </c>
      <c r="F2699" s="14" t="s">
        <v>104</v>
      </c>
      <c r="G2699" s="16">
        <v>41</v>
      </c>
      <c r="H2699" s="14" t="s">
        <v>186</v>
      </c>
      <c r="I2699" s="16">
        <v>2</v>
      </c>
      <c r="J2699" s="14" t="s">
        <v>83</v>
      </c>
      <c r="K2699" s="14" t="s">
        <v>84</v>
      </c>
      <c r="L2699" s="14" t="s">
        <v>85</v>
      </c>
      <c r="M2699" s="23">
        <v>0.8</v>
      </c>
      <c r="N2699" s="16">
        <v>380</v>
      </c>
      <c r="O2699" s="16">
        <v>328</v>
      </c>
      <c r="P2699" s="16">
        <v>42</v>
      </c>
      <c r="Q2699" s="16">
        <v>509</v>
      </c>
      <c r="R2699" s="16">
        <v>52</v>
      </c>
      <c r="S2699" s="14" t="s">
        <v>86</v>
      </c>
      <c r="T2699" s="16">
        <v>65063</v>
      </c>
      <c r="U2699" s="16">
        <v>0</v>
      </c>
      <c r="V2699" s="18">
        <v>40323407</v>
      </c>
      <c r="W2699" s="18">
        <v>2058447</v>
      </c>
      <c r="X2699" s="18">
        <v>1212972</v>
      </c>
      <c r="Y2699" s="18">
        <v>690</v>
      </c>
      <c r="Z2699" s="18">
        <v>0</v>
      </c>
      <c r="AA2699" s="18">
        <v>0</v>
      </c>
      <c r="AB2699" s="18">
        <v>799534</v>
      </c>
      <c r="AC2699" s="23">
        <v>0.39</v>
      </c>
      <c r="AD2699" s="14" t="str">
        <f>IF(E2699=113,"Linn","Iowa ex-Linn")</f>
        <v>Iowa ex-Linn</v>
      </c>
      <c r="AE2699" s="23">
        <f>IFERROR(AB2699/W2699,"N/M")</f>
        <v>0.3884161214741016</v>
      </c>
      <c r="AF2699" s="14" t="str">
        <f>B2699&amp;"|"&amp;TEXT(E2699,"000")&amp;"|"&amp;TEXT(M2699,"0.0000")</f>
        <v>2019|037|0.8000</v>
      </c>
      <c r="AG2699" s="22" t="str">
        <f>IF(AND(B2699&gt;=2015,B2699&lt;=2024,C2699=19,G2699=41,I2699=2,K2699="A",L2699="RBUP",M2699&gt;=0.5,M2699&lt;=0.85),"IN","OUT")</f>
        <v>IN</v>
      </c>
    </row>
    <row r="2700" spans="1:33">
      <c r="A2700" s="14" t="s">
        <v>189</v>
      </c>
      <c r="B2700" s="16">
        <v>2019</v>
      </c>
      <c r="C2700" s="16">
        <v>19</v>
      </c>
      <c r="D2700" s="14" t="s">
        <v>80</v>
      </c>
      <c r="E2700" s="16">
        <v>37</v>
      </c>
      <c r="F2700" s="14" t="s">
        <v>104</v>
      </c>
      <c r="G2700" s="16">
        <v>41</v>
      </c>
      <c r="H2700" s="14" t="s">
        <v>186</v>
      </c>
      <c r="I2700" s="16">
        <v>2</v>
      </c>
      <c r="J2700" s="14" t="s">
        <v>83</v>
      </c>
      <c r="K2700" s="14" t="s">
        <v>84</v>
      </c>
      <c r="L2700" s="14" t="s">
        <v>85</v>
      </c>
      <c r="M2700" s="23">
        <v>0.85</v>
      </c>
      <c r="N2700" s="16">
        <v>289</v>
      </c>
      <c r="O2700" s="16">
        <v>243</v>
      </c>
      <c r="P2700" s="16">
        <v>49</v>
      </c>
      <c r="Q2700" s="16">
        <v>360</v>
      </c>
      <c r="R2700" s="16">
        <v>60</v>
      </c>
      <c r="S2700" s="14" t="s">
        <v>86</v>
      </c>
      <c r="T2700" s="16">
        <v>58990</v>
      </c>
      <c r="U2700" s="16">
        <v>0</v>
      </c>
      <c r="V2700" s="18">
        <v>38602835</v>
      </c>
      <c r="W2700" s="18">
        <v>2352184</v>
      </c>
      <c r="X2700" s="18">
        <v>1110693</v>
      </c>
      <c r="Y2700" s="18">
        <v>0</v>
      </c>
      <c r="Z2700" s="18">
        <v>0</v>
      </c>
      <c r="AA2700" s="18">
        <v>0</v>
      </c>
      <c r="AB2700" s="18">
        <v>719449</v>
      </c>
      <c r="AC2700" s="23">
        <v>0.31</v>
      </c>
      <c r="AD2700" s="14" t="str">
        <f>IF(E2700=113,"Linn","Iowa ex-Linn")</f>
        <v>Iowa ex-Linn</v>
      </c>
      <c r="AE2700" s="23">
        <f>IFERROR(AB2700/W2700,"N/M")</f>
        <v>0.30586425211633106</v>
      </c>
      <c r="AF2700" s="14" t="str">
        <f>B2700&amp;"|"&amp;TEXT(E2700,"000")&amp;"|"&amp;TEXT(M2700,"0.0000")</f>
        <v>2019|037|0.8500</v>
      </c>
      <c r="AG2700" s="22" t="str">
        <f>IF(AND(B2700&gt;=2015,B2700&lt;=2024,C2700=19,G2700=41,I2700=2,K2700="A",L2700="RBUP",M2700&gt;=0.5,M2700&lt;=0.85),"IN","OUT")</f>
        <v>IN</v>
      </c>
    </row>
    <row r="2701" spans="1:33">
      <c r="A2701" s="14" t="s">
        <v>189</v>
      </c>
      <c r="B2701" s="16">
        <v>2019</v>
      </c>
      <c r="C2701" s="16">
        <v>19</v>
      </c>
      <c r="D2701" s="14" t="s">
        <v>80</v>
      </c>
      <c r="E2701" s="16">
        <v>39</v>
      </c>
      <c r="F2701" s="14" t="s">
        <v>105</v>
      </c>
      <c r="G2701" s="16">
        <v>41</v>
      </c>
      <c r="H2701" s="14" t="s">
        <v>186</v>
      </c>
      <c r="I2701" s="16">
        <v>2</v>
      </c>
      <c r="J2701" s="14" t="s">
        <v>83</v>
      </c>
      <c r="K2701" s="14" t="s">
        <v>84</v>
      </c>
      <c r="L2701" s="14" t="s">
        <v>85</v>
      </c>
      <c r="M2701" s="23">
        <v>0.5</v>
      </c>
      <c r="N2701" s="16">
        <v>1</v>
      </c>
      <c r="O2701" s="16">
        <v>1</v>
      </c>
      <c r="P2701" s="16">
        <v>0</v>
      </c>
      <c r="Q2701" s="16">
        <v>1</v>
      </c>
      <c r="R2701" s="16">
        <v>0</v>
      </c>
      <c r="S2701" s="14" t="s">
        <v>86</v>
      </c>
      <c r="T2701" s="16">
        <v>98</v>
      </c>
      <c r="U2701" s="16">
        <v>0</v>
      </c>
      <c r="V2701" s="18">
        <v>28753</v>
      </c>
      <c r="W2701" s="18">
        <v>1416</v>
      </c>
      <c r="X2701" s="18">
        <v>949</v>
      </c>
      <c r="Y2701" s="18">
        <v>0</v>
      </c>
      <c r="Z2701" s="18">
        <v>0</v>
      </c>
      <c r="AA2701" s="18">
        <v>0</v>
      </c>
      <c r="AB2701" s="18">
        <v>0</v>
      </c>
      <c r="AC2701" s="23">
        <v>0</v>
      </c>
      <c r="AD2701" s="14" t="str">
        <f>IF(E2701=113,"Linn","Iowa ex-Linn")</f>
        <v>Iowa ex-Linn</v>
      </c>
      <c r="AE2701" s="23">
        <f>IFERROR(AB2701/W2701,"N/M")</f>
        <v>0.0</v>
      </c>
      <c r="AF2701" s="14" t="str">
        <f>B2701&amp;"|"&amp;TEXT(E2701,"000")&amp;"|"&amp;TEXT(M2701,"0.0000")</f>
        <v>2019|039|0.5000</v>
      </c>
      <c r="AG2701" s="22" t="str">
        <f>IF(AND(B2701&gt;=2015,B2701&lt;=2024,C2701=19,G2701=41,I2701=2,K2701="A",L2701="RBUP",M2701&gt;=0.5,M2701&lt;=0.85),"IN","OUT")</f>
        <v>IN</v>
      </c>
    </row>
    <row r="2702" spans="1:33">
      <c r="A2702" s="14" t="s">
        <v>189</v>
      </c>
      <c r="B2702" s="16">
        <v>2019</v>
      </c>
      <c r="C2702" s="16">
        <v>19</v>
      </c>
      <c r="D2702" s="14" t="s">
        <v>80</v>
      </c>
      <c r="E2702" s="16">
        <v>39</v>
      </c>
      <c r="F2702" s="14" t="s">
        <v>105</v>
      </c>
      <c r="G2702" s="16">
        <v>41</v>
      </c>
      <c r="H2702" s="14" t="s">
        <v>186</v>
      </c>
      <c r="I2702" s="16">
        <v>2</v>
      </c>
      <c r="J2702" s="14" t="s">
        <v>83</v>
      </c>
      <c r="K2702" s="14" t="s">
        <v>84</v>
      </c>
      <c r="L2702" s="14" t="s">
        <v>85</v>
      </c>
      <c r="M2702" s="23">
        <v>0.65</v>
      </c>
      <c r="N2702" s="16">
        <v>8</v>
      </c>
      <c r="O2702" s="16">
        <v>6</v>
      </c>
      <c r="P2702" s="16">
        <v>3</v>
      </c>
      <c r="Q2702" s="16">
        <v>6</v>
      </c>
      <c r="R2702" s="16">
        <v>3</v>
      </c>
      <c r="S2702" s="14" t="s">
        <v>86</v>
      </c>
      <c r="T2702" s="16">
        <v>301</v>
      </c>
      <c r="U2702" s="16">
        <v>0</v>
      </c>
      <c r="V2702" s="18">
        <v>94519</v>
      </c>
      <c r="W2702" s="18">
        <v>9386</v>
      </c>
      <c r="X2702" s="18">
        <v>6384</v>
      </c>
      <c r="Y2702" s="18">
        <v>0</v>
      </c>
      <c r="Z2702" s="18">
        <v>0</v>
      </c>
      <c r="AA2702" s="18">
        <v>0</v>
      </c>
      <c r="AB2702" s="18">
        <v>10992</v>
      </c>
      <c r="AC2702" s="23">
        <v>1.17</v>
      </c>
      <c r="AD2702" s="14" t="str">
        <f>IF(E2702=113,"Linn","Iowa ex-Linn")</f>
        <v>Iowa ex-Linn</v>
      </c>
      <c r="AE2702" s="23">
        <f>IFERROR(AB2702/W2702,"N/M")</f>
        <v>1.1711059024078414</v>
      </c>
      <c r="AF2702" s="14" t="str">
        <f>B2702&amp;"|"&amp;TEXT(E2702,"000")&amp;"|"&amp;TEXT(M2702,"0.0000")</f>
        <v>2019|039|0.6500</v>
      </c>
      <c r="AG2702" s="22" t="str">
        <f>IF(AND(B2702&gt;=2015,B2702&lt;=2024,C2702=19,G2702=41,I2702=2,K2702="A",L2702="RBUP",M2702&gt;=0.5,M2702&lt;=0.85),"IN","OUT")</f>
        <v>IN</v>
      </c>
    </row>
    <row r="2703" spans="1:33">
      <c r="A2703" s="14" t="s">
        <v>189</v>
      </c>
      <c r="B2703" s="16">
        <v>2019</v>
      </c>
      <c r="C2703" s="16">
        <v>19</v>
      </c>
      <c r="D2703" s="14" t="s">
        <v>80</v>
      </c>
      <c r="E2703" s="16">
        <v>39</v>
      </c>
      <c r="F2703" s="14" t="s">
        <v>105</v>
      </c>
      <c r="G2703" s="16">
        <v>41</v>
      </c>
      <c r="H2703" s="14" t="s">
        <v>186</v>
      </c>
      <c r="I2703" s="16">
        <v>2</v>
      </c>
      <c r="J2703" s="14" t="s">
        <v>83</v>
      </c>
      <c r="K2703" s="14" t="s">
        <v>84</v>
      </c>
      <c r="L2703" s="14" t="s">
        <v>85</v>
      </c>
      <c r="M2703" s="23">
        <v>0.7</v>
      </c>
      <c r="N2703" s="16">
        <v>60</v>
      </c>
      <c r="O2703" s="16">
        <v>35</v>
      </c>
      <c r="P2703" s="16">
        <v>11</v>
      </c>
      <c r="Q2703" s="16">
        <v>76</v>
      </c>
      <c r="R2703" s="16">
        <v>25</v>
      </c>
      <c r="S2703" s="14" t="s">
        <v>86</v>
      </c>
      <c r="T2703" s="16">
        <v>3146</v>
      </c>
      <c r="U2703" s="16">
        <v>0</v>
      </c>
      <c r="V2703" s="18">
        <v>1210977</v>
      </c>
      <c r="W2703" s="18">
        <v>144604</v>
      </c>
      <c r="X2703" s="18">
        <v>92877</v>
      </c>
      <c r="Y2703" s="18">
        <v>0</v>
      </c>
      <c r="Z2703" s="18">
        <v>0</v>
      </c>
      <c r="AA2703" s="18">
        <v>0</v>
      </c>
      <c r="AB2703" s="18">
        <v>89853</v>
      </c>
      <c r="AC2703" s="23">
        <v>0.62</v>
      </c>
      <c r="AD2703" s="14" t="str">
        <f>IF(E2703=113,"Linn","Iowa ex-Linn")</f>
        <v>Iowa ex-Linn</v>
      </c>
      <c r="AE2703" s="23">
        <f>IFERROR(AB2703/W2703,"N/M")</f>
        <v>0.6213728527564936</v>
      </c>
      <c r="AF2703" s="14" t="str">
        <f>B2703&amp;"|"&amp;TEXT(E2703,"000")&amp;"|"&amp;TEXT(M2703,"0.0000")</f>
        <v>2019|039|0.7000</v>
      </c>
      <c r="AG2703" s="22" t="str">
        <f>IF(AND(B2703&gt;=2015,B2703&lt;=2024,C2703=19,G2703=41,I2703=2,K2703="A",L2703="RBUP",M2703&gt;=0.5,M2703&lt;=0.85),"IN","OUT")</f>
        <v>IN</v>
      </c>
    </row>
    <row r="2704" spans="1:33">
      <c r="A2704" s="14" t="s">
        <v>189</v>
      </c>
      <c r="B2704" s="16">
        <v>2019</v>
      </c>
      <c r="C2704" s="16">
        <v>19</v>
      </c>
      <c r="D2704" s="14" t="s">
        <v>80</v>
      </c>
      <c r="E2704" s="16">
        <v>39</v>
      </c>
      <c r="F2704" s="14" t="s">
        <v>105</v>
      </c>
      <c r="G2704" s="16">
        <v>41</v>
      </c>
      <c r="H2704" s="14" t="s">
        <v>186</v>
      </c>
      <c r="I2704" s="16">
        <v>2</v>
      </c>
      <c r="J2704" s="14" t="s">
        <v>83</v>
      </c>
      <c r="K2704" s="14" t="s">
        <v>84</v>
      </c>
      <c r="L2704" s="14" t="s">
        <v>85</v>
      </c>
      <c r="M2704" s="23">
        <v>0.75</v>
      </c>
      <c r="N2704" s="16">
        <v>178</v>
      </c>
      <c r="O2704" s="16">
        <v>107</v>
      </c>
      <c r="P2704" s="16">
        <v>39</v>
      </c>
      <c r="Q2704" s="16">
        <v>136</v>
      </c>
      <c r="R2704" s="16">
        <v>47</v>
      </c>
      <c r="S2704" s="14" t="s">
        <v>86</v>
      </c>
      <c r="T2704" s="16">
        <v>11771</v>
      </c>
      <c r="U2704" s="16">
        <v>0</v>
      </c>
      <c r="V2704" s="18">
        <v>4670921</v>
      </c>
      <c r="W2704" s="18">
        <v>630266</v>
      </c>
      <c r="X2704" s="18">
        <v>412463</v>
      </c>
      <c r="Y2704" s="18">
        <v>0</v>
      </c>
      <c r="Z2704" s="18">
        <v>0</v>
      </c>
      <c r="AA2704" s="18">
        <v>0</v>
      </c>
      <c r="AB2704" s="18">
        <v>393997</v>
      </c>
      <c r="AC2704" s="23">
        <v>0.63</v>
      </c>
      <c r="AD2704" s="14" t="str">
        <f>IF(E2704=113,"Linn","Iowa ex-Linn")</f>
        <v>Iowa ex-Linn</v>
      </c>
      <c r="AE2704" s="23">
        <f>IFERROR(AB2704/W2704,"N/M")</f>
        <v>0.625128120507849</v>
      </c>
      <c r="AF2704" s="14" t="str">
        <f>B2704&amp;"|"&amp;TEXT(E2704,"000")&amp;"|"&amp;TEXT(M2704,"0.0000")</f>
        <v>2019|039|0.7500</v>
      </c>
      <c r="AG2704" s="22" t="str">
        <f>IF(AND(B2704&gt;=2015,B2704&lt;=2024,C2704=19,G2704=41,I2704=2,K2704="A",L2704="RBUP",M2704&gt;=0.5,M2704&lt;=0.85),"IN","OUT")</f>
        <v>IN</v>
      </c>
    </row>
    <row r="2705" spans="1:33">
      <c r="A2705" s="14" t="s">
        <v>189</v>
      </c>
      <c r="B2705" s="16">
        <v>2019</v>
      </c>
      <c r="C2705" s="16">
        <v>19</v>
      </c>
      <c r="D2705" s="14" t="s">
        <v>80</v>
      </c>
      <c r="E2705" s="16">
        <v>39</v>
      </c>
      <c r="F2705" s="14" t="s">
        <v>105</v>
      </c>
      <c r="G2705" s="16">
        <v>41</v>
      </c>
      <c r="H2705" s="14" t="s">
        <v>186</v>
      </c>
      <c r="I2705" s="16">
        <v>2</v>
      </c>
      <c r="J2705" s="14" t="s">
        <v>83</v>
      </c>
      <c r="K2705" s="14" t="s">
        <v>84</v>
      </c>
      <c r="L2705" s="14" t="s">
        <v>85</v>
      </c>
      <c r="M2705" s="23">
        <v>0.8</v>
      </c>
      <c r="N2705" s="16">
        <v>145</v>
      </c>
      <c r="O2705" s="16">
        <v>80</v>
      </c>
      <c r="P2705" s="16">
        <v>43</v>
      </c>
      <c r="Q2705" s="16">
        <v>91</v>
      </c>
      <c r="R2705" s="16">
        <v>49</v>
      </c>
      <c r="S2705" s="14" t="s">
        <v>86</v>
      </c>
      <c r="T2705" s="16">
        <v>16757</v>
      </c>
      <c r="U2705" s="16">
        <v>0</v>
      </c>
      <c r="V2705" s="18">
        <v>6798055</v>
      </c>
      <c r="W2705" s="18">
        <v>965379</v>
      </c>
      <c r="X2705" s="18">
        <v>621569</v>
      </c>
      <c r="Y2705" s="18">
        <v>601</v>
      </c>
      <c r="Z2705" s="18">
        <v>0</v>
      </c>
      <c r="AA2705" s="18">
        <v>0</v>
      </c>
      <c r="AB2705" s="18">
        <v>978248</v>
      </c>
      <c r="AC2705" s="23">
        <v>1.01</v>
      </c>
      <c r="AD2705" s="14" t="str">
        <f>IF(E2705=113,"Linn","Iowa ex-Linn")</f>
        <v>Iowa ex-Linn</v>
      </c>
      <c r="AE2705" s="23">
        <f>IFERROR(AB2705/W2705,"N/M")</f>
        <v>1.013330515787064</v>
      </c>
      <c r="AF2705" s="14" t="str">
        <f>B2705&amp;"|"&amp;TEXT(E2705,"000")&amp;"|"&amp;TEXT(M2705,"0.0000")</f>
        <v>2019|039|0.8000</v>
      </c>
      <c r="AG2705" s="22" t="str">
        <f>IF(AND(B2705&gt;=2015,B2705&lt;=2024,C2705=19,G2705=41,I2705=2,K2705="A",L2705="RBUP",M2705&gt;=0.5,M2705&lt;=0.85),"IN","OUT")</f>
        <v>IN</v>
      </c>
    </row>
    <row r="2706" spans="1:33">
      <c r="A2706" s="14" t="s">
        <v>189</v>
      </c>
      <c r="B2706" s="16">
        <v>2019</v>
      </c>
      <c r="C2706" s="16">
        <v>19</v>
      </c>
      <c r="D2706" s="14" t="s">
        <v>80</v>
      </c>
      <c r="E2706" s="16">
        <v>39</v>
      </c>
      <c r="F2706" s="14" t="s">
        <v>105</v>
      </c>
      <c r="G2706" s="16">
        <v>41</v>
      </c>
      <c r="H2706" s="14" t="s">
        <v>186</v>
      </c>
      <c r="I2706" s="16">
        <v>2</v>
      </c>
      <c r="J2706" s="14" t="s">
        <v>83</v>
      </c>
      <c r="K2706" s="14" t="s">
        <v>84</v>
      </c>
      <c r="L2706" s="14" t="s">
        <v>85</v>
      </c>
      <c r="M2706" s="23">
        <v>0.85</v>
      </c>
      <c r="N2706" s="16">
        <v>34</v>
      </c>
      <c r="O2706" s="16">
        <v>10</v>
      </c>
      <c r="P2706" s="16">
        <v>6</v>
      </c>
      <c r="Q2706" s="16">
        <v>12</v>
      </c>
      <c r="R2706" s="16">
        <v>8</v>
      </c>
      <c r="S2706" s="14" t="s">
        <v>86</v>
      </c>
      <c r="T2706" s="16">
        <v>2068</v>
      </c>
      <c r="U2706" s="16">
        <v>0</v>
      </c>
      <c r="V2706" s="18">
        <v>817981</v>
      </c>
      <c r="W2706" s="18">
        <v>130840</v>
      </c>
      <c r="X2706" s="18">
        <v>65230</v>
      </c>
      <c r="Y2706" s="18">
        <v>0</v>
      </c>
      <c r="Z2706" s="18">
        <v>0</v>
      </c>
      <c r="AA2706" s="18">
        <v>0</v>
      </c>
      <c r="AB2706" s="18">
        <v>99406</v>
      </c>
      <c r="AC2706" s="23">
        <v>0.76</v>
      </c>
      <c r="AD2706" s="14" t="str">
        <f>IF(E2706=113,"Linn","Iowa ex-Linn")</f>
        <v>Iowa ex-Linn</v>
      </c>
      <c r="AE2706" s="23">
        <f>IFERROR(AB2706/W2706,"N/M")</f>
        <v>0.7597523693060226</v>
      </c>
      <c r="AF2706" s="14" t="str">
        <f>B2706&amp;"|"&amp;TEXT(E2706,"000")&amp;"|"&amp;TEXT(M2706,"0.0000")</f>
        <v>2019|039|0.8500</v>
      </c>
      <c r="AG2706" s="22" t="str">
        <f>IF(AND(B2706&gt;=2015,B2706&lt;=2024,C2706=19,G2706=41,I2706=2,K2706="A",L2706="RBUP",M2706&gt;=0.5,M2706&lt;=0.85),"IN","OUT")</f>
        <v>IN</v>
      </c>
    </row>
    <row r="2707" spans="1:33">
      <c r="A2707" s="14" t="s">
        <v>189</v>
      </c>
      <c r="B2707" s="16">
        <v>2019</v>
      </c>
      <c r="C2707" s="16">
        <v>19</v>
      </c>
      <c r="D2707" s="14" t="s">
        <v>80</v>
      </c>
      <c r="E2707" s="16">
        <v>41</v>
      </c>
      <c r="F2707" s="14" t="s">
        <v>106</v>
      </c>
      <c r="G2707" s="16">
        <v>41</v>
      </c>
      <c r="H2707" s="14" t="s">
        <v>186</v>
      </c>
      <c r="I2707" s="16">
        <v>2</v>
      </c>
      <c r="J2707" s="14" t="s">
        <v>83</v>
      </c>
      <c r="K2707" s="14" t="s">
        <v>84</v>
      </c>
      <c r="L2707" s="14" t="s">
        <v>85</v>
      </c>
      <c r="M2707" s="23">
        <v>0.5</v>
      </c>
      <c r="N2707" s="16">
        <v>1</v>
      </c>
      <c r="O2707" s="16">
        <v>1</v>
      </c>
      <c r="P2707" s="16">
        <v>0</v>
      </c>
      <c r="Q2707" s="16">
        <v>2</v>
      </c>
      <c r="R2707" s="16">
        <v>0</v>
      </c>
      <c r="S2707" s="14" t="s">
        <v>86</v>
      </c>
      <c r="T2707" s="16">
        <v>231</v>
      </c>
      <c r="U2707" s="16">
        <v>0</v>
      </c>
      <c r="V2707" s="18">
        <v>86747</v>
      </c>
      <c r="W2707" s="18">
        <v>726</v>
      </c>
      <c r="X2707" s="18">
        <v>487</v>
      </c>
      <c r="Y2707" s="18">
        <v>0</v>
      </c>
      <c r="Z2707" s="18">
        <v>0</v>
      </c>
      <c r="AA2707" s="18">
        <v>0</v>
      </c>
      <c r="AB2707" s="18">
        <v>0</v>
      </c>
      <c r="AC2707" s="23">
        <v>0</v>
      </c>
      <c r="AD2707" s="14" t="str">
        <f>IF(E2707=113,"Linn","Iowa ex-Linn")</f>
        <v>Iowa ex-Linn</v>
      </c>
      <c r="AE2707" s="23">
        <f>IFERROR(AB2707/W2707,"N/M")</f>
        <v>0.0</v>
      </c>
      <c r="AF2707" s="14" t="str">
        <f>B2707&amp;"|"&amp;TEXT(E2707,"000")&amp;"|"&amp;TEXT(M2707,"0.0000")</f>
        <v>2019|041|0.5000</v>
      </c>
      <c r="AG2707" s="22" t="str">
        <f>IF(AND(B2707&gt;=2015,B2707&lt;=2024,C2707=19,G2707=41,I2707=2,K2707="A",L2707="RBUP",M2707&gt;=0.5,M2707&lt;=0.85),"IN","OUT")</f>
        <v>IN</v>
      </c>
    </row>
    <row r="2708" spans="1:33">
      <c r="A2708" s="14" t="s">
        <v>189</v>
      </c>
      <c r="B2708" s="16">
        <v>2019</v>
      </c>
      <c r="C2708" s="16">
        <v>19</v>
      </c>
      <c r="D2708" s="14" t="s">
        <v>80</v>
      </c>
      <c r="E2708" s="16">
        <v>41</v>
      </c>
      <c r="F2708" s="14" t="s">
        <v>106</v>
      </c>
      <c r="G2708" s="16">
        <v>41</v>
      </c>
      <c r="H2708" s="14" t="s">
        <v>186</v>
      </c>
      <c r="I2708" s="16">
        <v>2</v>
      </c>
      <c r="J2708" s="14" t="s">
        <v>83</v>
      </c>
      <c r="K2708" s="14" t="s">
        <v>84</v>
      </c>
      <c r="L2708" s="14" t="s">
        <v>85</v>
      </c>
      <c r="M2708" s="23">
        <v>0.55</v>
      </c>
      <c r="N2708" s="16">
        <v>1</v>
      </c>
      <c r="O2708" s="16">
        <v>1</v>
      </c>
      <c r="P2708" s="16">
        <v>0</v>
      </c>
      <c r="Q2708" s="16">
        <v>1</v>
      </c>
      <c r="R2708" s="16">
        <v>0</v>
      </c>
      <c r="S2708" s="14" t="s">
        <v>86</v>
      </c>
      <c r="T2708" s="16">
        <v>72</v>
      </c>
      <c r="U2708" s="16">
        <v>0</v>
      </c>
      <c r="V2708" s="18">
        <v>34323</v>
      </c>
      <c r="W2708" s="18">
        <v>284</v>
      </c>
      <c r="X2708" s="18">
        <v>182</v>
      </c>
      <c r="Y2708" s="18">
        <v>0</v>
      </c>
      <c r="Z2708" s="18">
        <v>0</v>
      </c>
      <c r="AA2708" s="18">
        <v>0</v>
      </c>
      <c r="AB2708" s="18">
        <v>0</v>
      </c>
      <c r="AC2708" s="23">
        <v>0</v>
      </c>
      <c r="AD2708" s="14" t="str">
        <f>IF(E2708=113,"Linn","Iowa ex-Linn")</f>
        <v>Iowa ex-Linn</v>
      </c>
      <c r="AE2708" s="23">
        <f>IFERROR(AB2708/W2708,"N/M")</f>
        <v>0.0</v>
      </c>
      <c r="AF2708" s="14" t="str">
        <f>B2708&amp;"|"&amp;TEXT(E2708,"000")&amp;"|"&amp;TEXT(M2708,"0.0000")</f>
        <v>2019|041|0.5500</v>
      </c>
      <c r="AG2708" s="22" t="str">
        <f>IF(AND(B2708&gt;=2015,B2708&lt;=2024,C2708=19,G2708=41,I2708=2,K2708="A",L2708="RBUP",M2708&gt;=0.5,M2708&lt;=0.85),"IN","OUT")</f>
        <v>IN</v>
      </c>
    </row>
    <row r="2709" spans="1:33">
      <c r="A2709" s="14" t="s">
        <v>189</v>
      </c>
      <c r="B2709" s="16">
        <v>2019</v>
      </c>
      <c r="C2709" s="16">
        <v>19</v>
      </c>
      <c r="D2709" s="14" t="s">
        <v>80</v>
      </c>
      <c r="E2709" s="16">
        <v>41</v>
      </c>
      <c r="F2709" s="14" t="s">
        <v>106</v>
      </c>
      <c r="G2709" s="16">
        <v>41</v>
      </c>
      <c r="H2709" s="14" t="s">
        <v>186</v>
      </c>
      <c r="I2709" s="16">
        <v>2</v>
      </c>
      <c r="J2709" s="14" t="s">
        <v>83</v>
      </c>
      <c r="K2709" s="14" t="s">
        <v>84</v>
      </c>
      <c r="L2709" s="14" t="s">
        <v>85</v>
      </c>
      <c r="M2709" s="23">
        <v>0.6</v>
      </c>
      <c r="N2709" s="16">
        <v>2</v>
      </c>
      <c r="O2709" s="16">
        <v>1</v>
      </c>
      <c r="P2709" s="16">
        <v>1</v>
      </c>
      <c r="Q2709" s="16">
        <v>10</v>
      </c>
      <c r="R2709" s="16">
        <v>3</v>
      </c>
      <c r="S2709" s="14" t="s">
        <v>86</v>
      </c>
      <c r="T2709" s="16">
        <v>1632</v>
      </c>
      <c r="U2709" s="16">
        <v>0</v>
      </c>
      <c r="V2709" s="18">
        <v>714743</v>
      </c>
      <c r="W2709" s="18">
        <v>11320</v>
      </c>
      <c r="X2709" s="18">
        <v>7246</v>
      </c>
      <c r="Y2709" s="18">
        <v>0</v>
      </c>
      <c r="Z2709" s="18">
        <v>0</v>
      </c>
      <c r="AA2709" s="18">
        <v>0</v>
      </c>
      <c r="AB2709" s="18">
        <v>9799</v>
      </c>
      <c r="AC2709" s="23">
        <v>0.87</v>
      </c>
      <c r="AD2709" s="14" t="str">
        <f>IF(E2709=113,"Linn","Iowa ex-Linn")</f>
        <v>Iowa ex-Linn</v>
      </c>
      <c r="AE2709" s="23">
        <f>IFERROR(AB2709/W2709,"N/M")</f>
        <v>0.8656360424028269</v>
      </c>
      <c r="AF2709" s="14" t="str">
        <f>B2709&amp;"|"&amp;TEXT(E2709,"000")&amp;"|"&amp;TEXT(M2709,"0.0000")</f>
        <v>2019|041|0.6000</v>
      </c>
      <c r="AG2709" s="22" t="str">
        <f>IF(AND(B2709&gt;=2015,B2709&lt;=2024,C2709=19,G2709=41,I2709=2,K2709="A",L2709="RBUP",M2709&gt;=0.5,M2709&lt;=0.85),"IN","OUT")</f>
        <v>IN</v>
      </c>
    </row>
    <row r="2710" spans="1:33">
      <c r="A2710" s="14" t="s">
        <v>189</v>
      </c>
      <c r="B2710" s="16">
        <v>2019</v>
      </c>
      <c r="C2710" s="16">
        <v>19</v>
      </c>
      <c r="D2710" s="14" t="s">
        <v>80</v>
      </c>
      <c r="E2710" s="16">
        <v>41</v>
      </c>
      <c r="F2710" s="14" t="s">
        <v>106</v>
      </c>
      <c r="G2710" s="16">
        <v>41</v>
      </c>
      <c r="H2710" s="14" t="s">
        <v>186</v>
      </c>
      <c r="I2710" s="16">
        <v>2</v>
      </c>
      <c r="J2710" s="14" t="s">
        <v>83</v>
      </c>
      <c r="K2710" s="14" t="s">
        <v>84</v>
      </c>
      <c r="L2710" s="14" t="s">
        <v>85</v>
      </c>
      <c r="M2710" s="23">
        <v>0.65</v>
      </c>
      <c r="N2710" s="16">
        <v>12</v>
      </c>
      <c r="O2710" s="16">
        <v>9</v>
      </c>
      <c r="P2710" s="16">
        <v>2</v>
      </c>
      <c r="Q2710" s="16">
        <v>9</v>
      </c>
      <c r="R2710" s="16">
        <v>2</v>
      </c>
      <c r="S2710" s="14" t="s">
        <v>86</v>
      </c>
      <c r="T2710" s="16">
        <v>2029</v>
      </c>
      <c r="U2710" s="16">
        <v>0</v>
      </c>
      <c r="V2710" s="18">
        <v>1097324</v>
      </c>
      <c r="W2710" s="18">
        <v>14873</v>
      </c>
      <c r="X2710" s="18">
        <v>11295</v>
      </c>
      <c r="Y2710" s="18">
        <v>0</v>
      </c>
      <c r="Z2710" s="18">
        <v>0</v>
      </c>
      <c r="AA2710" s="18">
        <v>0</v>
      </c>
      <c r="AB2710" s="18">
        <v>920</v>
      </c>
      <c r="AC2710" s="23">
        <v>0.06</v>
      </c>
      <c r="AD2710" s="14" t="str">
        <f>IF(E2710=113,"Linn","Iowa ex-Linn")</f>
        <v>Iowa ex-Linn</v>
      </c>
      <c r="AE2710" s="23">
        <f>IFERROR(AB2710/W2710,"N/M")</f>
        <v>0.06185705641094601</v>
      </c>
      <c r="AF2710" s="14" t="str">
        <f>B2710&amp;"|"&amp;TEXT(E2710,"000")&amp;"|"&amp;TEXT(M2710,"0.0000")</f>
        <v>2019|041|0.6500</v>
      </c>
      <c r="AG2710" s="22" t="str">
        <f>IF(AND(B2710&gt;=2015,B2710&lt;=2024,C2710=19,G2710=41,I2710=2,K2710="A",L2710="RBUP",M2710&gt;=0.5,M2710&lt;=0.85),"IN","OUT")</f>
        <v>IN</v>
      </c>
    </row>
    <row r="2711" spans="1:33">
      <c r="A2711" s="14" t="s">
        <v>189</v>
      </c>
      <c r="B2711" s="16">
        <v>2019</v>
      </c>
      <c r="C2711" s="16">
        <v>19</v>
      </c>
      <c r="D2711" s="14" t="s">
        <v>80</v>
      </c>
      <c r="E2711" s="16">
        <v>41</v>
      </c>
      <c r="F2711" s="14" t="s">
        <v>106</v>
      </c>
      <c r="G2711" s="16">
        <v>41</v>
      </c>
      <c r="H2711" s="14" t="s">
        <v>186</v>
      </c>
      <c r="I2711" s="16">
        <v>2</v>
      </c>
      <c r="J2711" s="14" t="s">
        <v>83</v>
      </c>
      <c r="K2711" s="14" t="s">
        <v>84</v>
      </c>
      <c r="L2711" s="14" t="s">
        <v>85</v>
      </c>
      <c r="M2711" s="23">
        <v>0.7</v>
      </c>
      <c r="N2711" s="16">
        <v>34</v>
      </c>
      <c r="O2711" s="16">
        <v>28</v>
      </c>
      <c r="P2711" s="16">
        <v>9</v>
      </c>
      <c r="Q2711" s="16">
        <v>36</v>
      </c>
      <c r="R2711" s="16">
        <v>10</v>
      </c>
      <c r="S2711" s="14" t="s">
        <v>86</v>
      </c>
      <c r="T2711" s="16">
        <v>4251</v>
      </c>
      <c r="U2711" s="16">
        <v>0</v>
      </c>
      <c r="V2711" s="18">
        <v>2262025</v>
      </c>
      <c r="W2711" s="18">
        <v>53471</v>
      </c>
      <c r="X2711" s="18">
        <v>35782</v>
      </c>
      <c r="Y2711" s="18">
        <v>0</v>
      </c>
      <c r="Z2711" s="18">
        <v>0</v>
      </c>
      <c r="AA2711" s="18">
        <v>0</v>
      </c>
      <c r="AB2711" s="18">
        <v>124411</v>
      </c>
      <c r="AC2711" s="23">
        <v>2.33</v>
      </c>
      <c r="AD2711" s="14" t="str">
        <f>IF(E2711=113,"Linn","Iowa ex-Linn")</f>
        <v>Iowa ex-Linn</v>
      </c>
      <c r="AE2711" s="23">
        <f>IFERROR(AB2711/W2711,"N/M")</f>
        <v>2.326700454451946</v>
      </c>
      <c r="AF2711" s="14" t="str">
        <f>B2711&amp;"|"&amp;TEXT(E2711,"000")&amp;"|"&amp;TEXT(M2711,"0.0000")</f>
        <v>2019|041|0.7000</v>
      </c>
      <c r="AG2711" s="22" t="str">
        <f>IF(AND(B2711&gt;=2015,B2711&lt;=2024,C2711=19,G2711=41,I2711=2,K2711="A",L2711="RBUP",M2711&gt;=0.5,M2711&lt;=0.85),"IN","OUT")</f>
        <v>IN</v>
      </c>
    </row>
    <row r="2712" spans="1:33">
      <c r="A2712" s="14" t="s">
        <v>189</v>
      </c>
      <c r="B2712" s="16">
        <v>2019</v>
      </c>
      <c r="C2712" s="16">
        <v>19</v>
      </c>
      <c r="D2712" s="14" t="s">
        <v>80</v>
      </c>
      <c r="E2712" s="16">
        <v>41</v>
      </c>
      <c r="F2712" s="14" t="s">
        <v>106</v>
      </c>
      <c r="G2712" s="16">
        <v>41</v>
      </c>
      <c r="H2712" s="14" t="s">
        <v>186</v>
      </c>
      <c r="I2712" s="16">
        <v>2</v>
      </c>
      <c r="J2712" s="14" t="s">
        <v>83</v>
      </c>
      <c r="K2712" s="14" t="s">
        <v>84</v>
      </c>
      <c r="L2712" s="14" t="s">
        <v>85</v>
      </c>
      <c r="M2712" s="23">
        <v>0.75</v>
      </c>
      <c r="N2712" s="16">
        <v>125</v>
      </c>
      <c r="O2712" s="16">
        <v>108</v>
      </c>
      <c r="P2712" s="16">
        <v>30</v>
      </c>
      <c r="Q2712" s="16">
        <v>174</v>
      </c>
      <c r="R2712" s="16">
        <v>35</v>
      </c>
      <c r="S2712" s="14" t="s">
        <v>86</v>
      </c>
      <c r="T2712" s="16">
        <v>18772</v>
      </c>
      <c r="U2712" s="16">
        <v>0</v>
      </c>
      <c r="V2712" s="18">
        <v>11144985</v>
      </c>
      <c r="W2712" s="18">
        <v>386815</v>
      </c>
      <c r="X2712" s="18">
        <v>247667</v>
      </c>
      <c r="Y2712" s="18">
        <v>0</v>
      </c>
      <c r="Z2712" s="18">
        <v>0</v>
      </c>
      <c r="AA2712" s="18">
        <v>0</v>
      </c>
      <c r="AB2712" s="18">
        <v>635214</v>
      </c>
      <c r="AC2712" s="23">
        <v>1.64</v>
      </c>
      <c r="AD2712" s="14" t="str">
        <f>IF(E2712=113,"Linn","Iowa ex-Linn")</f>
        <v>Iowa ex-Linn</v>
      </c>
      <c r="AE2712" s="23">
        <f>IFERROR(AB2712/W2712,"N/M")</f>
        <v>1.6421648591704046</v>
      </c>
      <c r="AF2712" s="14" t="str">
        <f>B2712&amp;"|"&amp;TEXT(E2712,"000")&amp;"|"&amp;TEXT(M2712,"0.0000")</f>
        <v>2019|041|0.7500</v>
      </c>
      <c r="AG2712" s="22" t="str">
        <f>IF(AND(B2712&gt;=2015,B2712&lt;=2024,C2712=19,G2712=41,I2712=2,K2712="A",L2712="RBUP",M2712&gt;=0.5,M2712&lt;=0.85),"IN","OUT")</f>
        <v>IN</v>
      </c>
    </row>
    <row r="2713" spans="1:33">
      <c r="A2713" s="14" t="s">
        <v>189</v>
      </c>
      <c r="B2713" s="16">
        <v>2019</v>
      </c>
      <c r="C2713" s="16">
        <v>19</v>
      </c>
      <c r="D2713" s="14" t="s">
        <v>80</v>
      </c>
      <c r="E2713" s="16">
        <v>41</v>
      </c>
      <c r="F2713" s="14" t="s">
        <v>106</v>
      </c>
      <c r="G2713" s="16">
        <v>41</v>
      </c>
      <c r="H2713" s="14" t="s">
        <v>186</v>
      </c>
      <c r="I2713" s="16">
        <v>2</v>
      </c>
      <c r="J2713" s="14" t="s">
        <v>83</v>
      </c>
      <c r="K2713" s="14" t="s">
        <v>84</v>
      </c>
      <c r="L2713" s="14" t="s">
        <v>85</v>
      </c>
      <c r="M2713" s="23">
        <v>0.8</v>
      </c>
      <c r="N2713" s="16">
        <v>338</v>
      </c>
      <c r="O2713" s="16">
        <v>292</v>
      </c>
      <c r="P2713" s="16">
        <v>126</v>
      </c>
      <c r="Q2713" s="16">
        <v>577</v>
      </c>
      <c r="R2713" s="16">
        <v>204</v>
      </c>
      <c r="S2713" s="14" t="s">
        <v>86</v>
      </c>
      <c r="T2713" s="16">
        <v>66054</v>
      </c>
      <c r="U2713" s="16">
        <v>0</v>
      </c>
      <c r="V2713" s="18">
        <v>41005094</v>
      </c>
      <c r="W2713" s="18">
        <v>1939178</v>
      </c>
      <c r="X2713" s="18">
        <v>1111306</v>
      </c>
      <c r="Y2713" s="18">
        <v>290</v>
      </c>
      <c r="Z2713" s="18">
        <v>0</v>
      </c>
      <c r="AA2713" s="18">
        <v>0</v>
      </c>
      <c r="AB2713" s="18">
        <v>3130914</v>
      </c>
      <c r="AC2713" s="23">
        <v>1.61</v>
      </c>
      <c r="AD2713" s="14" t="str">
        <f>IF(E2713=113,"Linn","Iowa ex-Linn")</f>
        <v>Iowa ex-Linn</v>
      </c>
      <c r="AE2713" s="23">
        <f>IFERROR(AB2713/W2713,"N/M")</f>
        <v>1.6145573021146074</v>
      </c>
      <c r="AF2713" s="14" t="str">
        <f>B2713&amp;"|"&amp;TEXT(E2713,"000")&amp;"|"&amp;TEXT(M2713,"0.0000")</f>
        <v>2019|041|0.8000</v>
      </c>
      <c r="AG2713" s="22" t="str">
        <f>IF(AND(B2713&gt;=2015,B2713&lt;=2024,C2713=19,G2713=41,I2713=2,K2713="A",L2713="RBUP",M2713&gt;=0.5,M2713&lt;=0.85),"IN","OUT")</f>
        <v>IN</v>
      </c>
    </row>
    <row r="2714" spans="1:33">
      <c r="A2714" s="14" t="s">
        <v>189</v>
      </c>
      <c r="B2714" s="16">
        <v>2019</v>
      </c>
      <c r="C2714" s="16">
        <v>19</v>
      </c>
      <c r="D2714" s="14" t="s">
        <v>80</v>
      </c>
      <c r="E2714" s="16">
        <v>41</v>
      </c>
      <c r="F2714" s="14" t="s">
        <v>106</v>
      </c>
      <c r="G2714" s="16">
        <v>41</v>
      </c>
      <c r="H2714" s="14" t="s">
        <v>186</v>
      </c>
      <c r="I2714" s="16">
        <v>2</v>
      </c>
      <c r="J2714" s="14" t="s">
        <v>83</v>
      </c>
      <c r="K2714" s="14" t="s">
        <v>84</v>
      </c>
      <c r="L2714" s="14" t="s">
        <v>85</v>
      </c>
      <c r="M2714" s="23">
        <v>0.85</v>
      </c>
      <c r="N2714" s="16">
        <v>277</v>
      </c>
      <c r="O2714" s="16">
        <v>240</v>
      </c>
      <c r="P2714" s="16">
        <v>140</v>
      </c>
      <c r="Q2714" s="16">
        <v>487</v>
      </c>
      <c r="R2714" s="16">
        <v>226</v>
      </c>
      <c r="S2714" s="14" t="s">
        <v>86</v>
      </c>
      <c r="T2714" s="16">
        <v>50773</v>
      </c>
      <c r="U2714" s="16">
        <v>0</v>
      </c>
      <c r="V2714" s="18">
        <v>32840257</v>
      </c>
      <c r="W2714" s="18">
        <v>1988674</v>
      </c>
      <c r="X2714" s="18">
        <v>870175</v>
      </c>
      <c r="Y2714" s="18">
        <v>2112</v>
      </c>
      <c r="Z2714" s="18">
        <v>0</v>
      </c>
      <c r="AA2714" s="18">
        <v>0</v>
      </c>
      <c r="AB2714" s="18">
        <v>3129707</v>
      </c>
      <c r="AC2714" s="23">
        <v>1.57</v>
      </c>
      <c r="AD2714" s="14" t="str">
        <f>IF(E2714=113,"Linn","Iowa ex-Linn")</f>
        <v>Iowa ex-Linn</v>
      </c>
      <c r="AE2714" s="23">
        <f>IFERROR(AB2714/W2714,"N/M")</f>
        <v>1.57376573535934</v>
      </c>
      <c r="AF2714" s="14" t="str">
        <f>B2714&amp;"|"&amp;TEXT(E2714,"000")&amp;"|"&amp;TEXT(M2714,"0.0000")</f>
        <v>2019|041|0.8500</v>
      </c>
      <c r="AG2714" s="22" t="str">
        <f>IF(AND(B2714&gt;=2015,B2714&lt;=2024,C2714=19,G2714=41,I2714=2,K2714="A",L2714="RBUP",M2714&gt;=0.5,M2714&lt;=0.85),"IN","OUT")</f>
        <v>IN</v>
      </c>
    </row>
    <row r="2715" spans="1:33">
      <c r="A2715" s="14" t="s">
        <v>189</v>
      </c>
      <c r="B2715" s="16">
        <v>2019</v>
      </c>
      <c r="C2715" s="16">
        <v>19</v>
      </c>
      <c r="D2715" s="14" t="s">
        <v>80</v>
      </c>
      <c r="E2715" s="16">
        <v>43</v>
      </c>
      <c r="F2715" s="14" t="s">
        <v>107</v>
      </c>
      <c r="G2715" s="16">
        <v>41</v>
      </c>
      <c r="H2715" s="14" t="s">
        <v>186</v>
      </c>
      <c r="I2715" s="16">
        <v>2</v>
      </c>
      <c r="J2715" s="14" t="s">
        <v>83</v>
      </c>
      <c r="K2715" s="14" t="s">
        <v>84</v>
      </c>
      <c r="L2715" s="14" t="s">
        <v>85</v>
      </c>
      <c r="M2715" s="23">
        <v>0.5</v>
      </c>
      <c r="N2715" s="16">
        <v>4</v>
      </c>
      <c r="O2715" s="16">
        <v>3</v>
      </c>
      <c r="P2715" s="16">
        <v>0</v>
      </c>
      <c r="Q2715" s="16">
        <v>3</v>
      </c>
      <c r="R2715" s="16">
        <v>0</v>
      </c>
      <c r="S2715" s="14" t="s">
        <v>86</v>
      </c>
      <c r="T2715" s="16">
        <v>2769</v>
      </c>
      <c r="U2715" s="16">
        <v>0</v>
      </c>
      <c r="V2715" s="18">
        <v>1232251</v>
      </c>
      <c r="W2715" s="18">
        <v>6891</v>
      </c>
      <c r="X2715" s="18">
        <v>5511</v>
      </c>
      <c r="Y2715" s="18">
        <v>0</v>
      </c>
      <c r="Z2715" s="18">
        <v>0</v>
      </c>
      <c r="AA2715" s="18">
        <v>0</v>
      </c>
      <c r="AB2715" s="18">
        <v>0</v>
      </c>
      <c r="AC2715" s="23">
        <v>0</v>
      </c>
      <c r="AD2715" s="14" t="str">
        <f>IF(E2715=113,"Linn","Iowa ex-Linn")</f>
        <v>Iowa ex-Linn</v>
      </c>
      <c r="AE2715" s="23">
        <f>IFERROR(AB2715/W2715,"N/M")</f>
        <v>0.0</v>
      </c>
      <c r="AF2715" s="14" t="str">
        <f>B2715&amp;"|"&amp;TEXT(E2715,"000")&amp;"|"&amp;TEXT(M2715,"0.0000")</f>
        <v>2019|043|0.5000</v>
      </c>
      <c r="AG2715" s="22" t="str">
        <f>IF(AND(B2715&gt;=2015,B2715&lt;=2024,C2715=19,G2715=41,I2715=2,K2715="A",L2715="RBUP",M2715&gt;=0.5,M2715&lt;=0.85),"IN","OUT")</f>
        <v>IN</v>
      </c>
    </row>
    <row r="2716" spans="1:33">
      <c r="A2716" s="14" t="s">
        <v>189</v>
      </c>
      <c r="B2716" s="16">
        <v>2019</v>
      </c>
      <c r="C2716" s="16">
        <v>19</v>
      </c>
      <c r="D2716" s="14" t="s">
        <v>80</v>
      </c>
      <c r="E2716" s="16">
        <v>43</v>
      </c>
      <c r="F2716" s="14" t="s">
        <v>107</v>
      </c>
      <c r="G2716" s="16">
        <v>41</v>
      </c>
      <c r="H2716" s="14" t="s">
        <v>186</v>
      </c>
      <c r="I2716" s="16">
        <v>2</v>
      </c>
      <c r="J2716" s="14" t="s">
        <v>83</v>
      </c>
      <c r="K2716" s="14" t="s">
        <v>84</v>
      </c>
      <c r="L2716" s="14" t="s">
        <v>85</v>
      </c>
      <c r="M2716" s="23">
        <v>0.6</v>
      </c>
      <c r="N2716" s="16">
        <v>1</v>
      </c>
      <c r="O2716" s="16">
        <v>1</v>
      </c>
      <c r="P2716" s="16">
        <v>0</v>
      </c>
      <c r="Q2716" s="16">
        <v>2</v>
      </c>
      <c r="R2716" s="16">
        <v>1</v>
      </c>
      <c r="S2716" s="14" t="s">
        <v>86</v>
      </c>
      <c r="T2716" s="16">
        <v>122</v>
      </c>
      <c r="U2716" s="16">
        <v>0</v>
      </c>
      <c r="V2716" s="18">
        <v>57192</v>
      </c>
      <c r="W2716" s="18">
        <v>824</v>
      </c>
      <c r="X2716" s="18">
        <v>527</v>
      </c>
      <c r="Y2716" s="18">
        <v>0</v>
      </c>
      <c r="Z2716" s="18">
        <v>0</v>
      </c>
      <c r="AA2716" s="18">
        <v>0</v>
      </c>
      <c r="AB2716" s="18">
        <v>713</v>
      </c>
      <c r="AC2716" s="23">
        <v>0.87</v>
      </c>
      <c r="AD2716" s="14" t="str">
        <f>IF(E2716=113,"Linn","Iowa ex-Linn")</f>
        <v>Iowa ex-Linn</v>
      </c>
      <c r="AE2716" s="23">
        <f>IFERROR(AB2716/W2716,"N/M")</f>
        <v>0.8652912621359223</v>
      </c>
      <c r="AF2716" s="14" t="str">
        <f>B2716&amp;"|"&amp;TEXT(E2716,"000")&amp;"|"&amp;TEXT(M2716,"0.0000")</f>
        <v>2019|043|0.6000</v>
      </c>
      <c r="AG2716" s="22" t="str">
        <f>IF(AND(B2716&gt;=2015,B2716&lt;=2024,C2716=19,G2716=41,I2716=2,K2716="A",L2716="RBUP",M2716&gt;=0.5,M2716&lt;=0.85),"IN","OUT")</f>
        <v>IN</v>
      </c>
    </row>
    <row r="2717" spans="1:33">
      <c r="A2717" s="14" t="s">
        <v>189</v>
      </c>
      <c r="B2717" s="16">
        <v>2019</v>
      </c>
      <c r="C2717" s="16">
        <v>19</v>
      </c>
      <c r="D2717" s="14" t="s">
        <v>80</v>
      </c>
      <c r="E2717" s="16">
        <v>43</v>
      </c>
      <c r="F2717" s="14" t="s">
        <v>107</v>
      </c>
      <c r="G2717" s="16">
        <v>41</v>
      </c>
      <c r="H2717" s="14" t="s">
        <v>186</v>
      </c>
      <c r="I2717" s="16">
        <v>2</v>
      </c>
      <c r="J2717" s="14" t="s">
        <v>83</v>
      </c>
      <c r="K2717" s="14" t="s">
        <v>84</v>
      </c>
      <c r="L2717" s="14" t="s">
        <v>85</v>
      </c>
      <c r="M2717" s="23">
        <v>0.65</v>
      </c>
      <c r="N2717" s="16">
        <v>6</v>
      </c>
      <c r="O2717" s="16">
        <v>4</v>
      </c>
      <c r="P2717" s="16">
        <v>0</v>
      </c>
      <c r="Q2717" s="16">
        <v>4</v>
      </c>
      <c r="R2717" s="16">
        <v>0</v>
      </c>
      <c r="S2717" s="14" t="s">
        <v>86</v>
      </c>
      <c r="T2717" s="16">
        <v>371</v>
      </c>
      <c r="U2717" s="16">
        <v>0</v>
      </c>
      <c r="V2717" s="18">
        <v>172626</v>
      </c>
      <c r="W2717" s="18">
        <v>2335</v>
      </c>
      <c r="X2717" s="18">
        <v>1686</v>
      </c>
      <c r="Y2717" s="18">
        <v>0</v>
      </c>
      <c r="Z2717" s="18">
        <v>0</v>
      </c>
      <c r="AA2717" s="18">
        <v>0</v>
      </c>
      <c r="AB2717" s="18">
        <v>0</v>
      </c>
      <c r="AC2717" s="23">
        <v>0</v>
      </c>
      <c r="AD2717" s="14" t="str">
        <f>IF(E2717=113,"Linn","Iowa ex-Linn")</f>
        <v>Iowa ex-Linn</v>
      </c>
      <c r="AE2717" s="23">
        <f>IFERROR(AB2717/W2717,"N/M")</f>
        <v>0.0</v>
      </c>
      <c r="AF2717" s="14" t="str">
        <f>B2717&amp;"|"&amp;TEXT(E2717,"000")&amp;"|"&amp;TEXT(M2717,"0.0000")</f>
        <v>2019|043|0.6500</v>
      </c>
      <c r="AG2717" s="22" t="str">
        <f>IF(AND(B2717&gt;=2015,B2717&lt;=2024,C2717=19,G2717=41,I2717=2,K2717="A",L2717="RBUP",M2717&gt;=0.5,M2717&lt;=0.85),"IN","OUT")</f>
        <v>IN</v>
      </c>
    </row>
    <row r="2718" spans="1:33">
      <c r="A2718" s="14" t="s">
        <v>189</v>
      </c>
      <c r="B2718" s="16">
        <v>2019</v>
      </c>
      <c r="C2718" s="16">
        <v>19</v>
      </c>
      <c r="D2718" s="14" t="s">
        <v>80</v>
      </c>
      <c r="E2718" s="16">
        <v>43</v>
      </c>
      <c r="F2718" s="14" t="s">
        <v>107</v>
      </c>
      <c r="G2718" s="16">
        <v>41</v>
      </c>
      <c r="H2718" s="14" t="s">
        <v>186</v>
      </c>
      <c r="I2718" s="16">
        <v>2</v>
      </c>
      <c r="J2718" s="14" t="s">
        <v>83</v>
      </c>
      <c r="K2718" s="14" t="s">
        <v>84</v>
      </c>
      <c r="L2718" s="14" t="s">
        <v>85</v>
      </c>
      <c r="M2718" s="23">
        <v>0.7</v>
      </c>
      <c r="N2718" s="16">
        <v>24</v>
      </c>
      <c r="O2718" s="16">
        <v>23</v>
      </c>
      <c r="P2718" s="16">
        <v>4</v>
      </c>
      <c r="Q2718" s="16">
        <v>23</v>
      </c>
      <c r="R2718" s="16">
        <v>4</v>
      </c>
      <c r="S2718" s="14" t="s">
        <v>86</v>
      </c>
      <c r="T2718" s="16">
        <v>7453</v>
      </c>
      <c r="U2718" s="16">
        <v>0</v>
      </c>
      <c r="V2718" s="18">
        <v>4184710</v>
      </c>
      <c r="W2718" s="18">
        <v>85858</v>
      </c>
      <c r="X2718" s="18">
        <v>67421</v>
      </c>
      <c r="Y2718" s="18">
        <v>0</v>
      </c>
      <c r="Z2718" s="18">
        <v>0</v>
      </c>
      <c r="AA2718" s="18">
        <v>0</v>
      </c>
      <c r="AB2718" s="18">
        <v>248768</v>
      </c>
      <c r="AC2718" s="23">
        <v>2.9</v>
      </c>
      <c r="AD2718" s="14" t="str">
        <f>IF(E2718=113,"Linn","Iowa ex-Linn")</f>
        <v>Iowa ex-Linn</v>
      </c>
      <c r="AE2718" s="23">
        <f>IFERROR(AB2718/W2718,"N/M")</f>
        <v>2.897435300146754</v>
      </c>
      <c r="AF2718" s="14" t="str">
        <f>B2718&amp;"|"&amp;TEXT(E2718,"000")&amp;"|"&amp;TEXT(M2718,"0.0000")</f>
        <v>2019|043|0.7000</v>
      </c>
      <c r="AG2718" s="22" t="str">
        <f>IF(AND(B2718&gt;=2015,B2718&lt;=2024,C2718=19,G2718=41,I2718=2,K2718="A",L2718="RBUP",M2718&gt;=0.5,M2718&lt;=0.85),"IN","OUT")</f>
        <v>IN</v>
      </c>
    </row>
    <row r="2719" spans="1:33">
      <c r="A2719" s="14" t="s">
        <v>189</v>
      </c>
      <c r="B2719" s="16">
        <v>2019</v>
      </c>
      <c r="C2719" s="16">
        <v>19</v>
      </c>
      <c r="D2719" s="14" t="s">
        <v>80</v>
      </c>
      <c r="E2719" s="16">
        <v>43</v>
      </c>
      <c r="F2719" s="14" t="s">
        <v>107</v>
      </c>
      <c r="G2719" s="16">
        <v>41</v>
      </c>
      <c r="H2719" s="14" t="s">
        <v>186</v>
      </c>
      <c r="I2719" s="16">
        <v>2</v>
      </c>
      <c r="J2719" s="14" t="s">
        <v>83</v>
      </c>
      <c r="K2719" s="14" t="s">
        <v>84</v>
      </c>
      <c r="L2719" s="14" t="s">
        <v>85</v>
      </c>
      <c r="M2719" s="23">
        <v>0.75</v>
      </c>
      <c r="N2719" s="16">
        <v>105</v>
      </c>
      <c r="O2719" s="16">
        <v>96</v>
      </c>
      <c r="P2719" s="16">
        <v>7</v>
      </c>
      <c r="Q2719" s="16">
        <v>109</v>
      </c>
      <c r="R2719" s="16">
        <v>9</v>
      </c>
      <c r="S2719" s="14" t="s">
        <v>86</v>
      </c>
      <c r="T2719" s="16">
        <v>23240</v>
      </c>
      <c r="U2719" s="16">
        <v>0</v>
      </c>
      <c r="V2719" s="18">
        <v>14266952</v>
      </c>
      <c r="W2719" s="18">
        <v>426033</v>
      </c>
      <c r="X2719" s="18">
        <v>314057</v>
      </c>
      <c r="Y2719" s="18">
        <v>1669</v>
      </c>
      <c r="Z2719" s="18">
        <v>0</v>
      </c>
      <c r="AA2719" s="18">
        <v>0</v>
      </c>
      <c r="AB2719" s="18">
        <v>48428</v>
      </c>
      <c r="AC2719" s="23">
        <v>0.11</v>
      </c>
      <c r="AD2719" s="14" t="str">
        <f>IF(E2719=113,"Linn","Iowa ex-Linn")</f>
        <v>Iowa ex-Linn</v>
      </c>
      <c r="AE2719" s="23">
        <f>IFERROR(AB2719/W2719,"N/M")</f>
        <v>0.11367194560045818</v>
      </c>
      <c r="AF2719" s="14" t="str">
        <f>B2719&amp;"|"&amp;TEXT(E2719,"000")&amp;"|"&amp;TEXT(M2719,"0.0000")</f>
        <v>2019|043|0.7500</v>
      </c>
      <c r="AG2719" s="22" t="str">
        <f>IF(AND(B2719&gt;=2015,B2719&lt;=2024,C2719=19,G2719=41,I2719=2,K2719="A",L2719="RBUP",M2719&gt;=0.5,M2719&lt;=0.85),"IN","OUT")</f>
        <v>IN</v>
      </c>
    </row>
    <row r="2720" spans="1:33">
      <c r="A2720" s="14" t="s">
        <v>189</v>
      </c>
      <c r="B2720" s="16">
        <v>2019</v>
      </c>
      <c r="C2720" s="16">
        <v>19</v>
      </c>
      <c r="D2720" s="14" t="s">
        <v>80</v>
      </c>
      <c r="E2720" s="16">
        <v>43</v>
      </c>
      <c r="F2720" s="14" t="s">
        <v>107</v>
      </c>
      <c r="G2720" s="16">
        <v>41</v>
      </c>
      <c r="H2720" s="14" t="s">
        <v>186</v>
      </c>
      <c r="I2720" s="16">
        <v>2</v>
      </c>
      <c r="J2720" s="14" t="s">
        <v>83</v>
      </c>
      <c r="K2720" s="14" t="s">
        <v>84</v>
      </c>
      <c r="L2720" s="14" t="s">
        <v>85</v>
      </c>
      <c r="M2720" s="23">
        <v>0.8</v>
      </c>
      <c r="N2720" s="16">
        <v>360</v>
      </c>
      <c r="O2720" s="16">
        <v>310</v>
      </c>
      <c r="P2720" s="16">
        <v>31</v>
      </c>
      <c r="Q2720" s="16">
        <v>335</v>
      </c>
      <c r="R2720" s="16">
        <v>35</v>
      </c>
      <c r="S2720" s="14" t="s">
        <v>86</v>
      </c>
      <c r="T2720" s="16">
        <v>58135</v>
      </c>
      <c r="U2720" s="16">
        <v>0</v>
      </c>
      <c r="V2720" s="18">
        <v>36525762</v>
      </c>
      <c r="W2720" s="18">
        <v>1523791</v>
      </c>
      <c r="X2720" s="18">
        <v>998759</v>
      </c>
      <c r="Y2720" s="18">
        <v>4387</v>
      </c>
      <c r="Z2720" s="18">
        <v>0</v>
      </c>
      <c r="AA2720" s="18">
        <v>0</v>
      </c>
      <c r="AB2720" s="18">
        <v>348367</v>
      </c>
      <c r="AC2720" s="23">
        <v>0.23</v>
      </c>
      <c r="AD2720" s="14" t="str">
        <f>IF(E2720=113,"Linn","Iowa ex-Linn")</f>
        <v>Iowa ex-Linn</v>
      </c>
      <c r="AE2720" s="23">
        <f>IFERROR(AB2720/W2720,"N/M")</f>
        <v>0.22861862289513457</v>
      </c>
      <c r="AF2720" s="14" t="str">
        <f>B2720&amp;"|"&amp;TEXT(E2720,"000")&amp;"|"&amp;TEXT(M2720,"0.0000")</f>
        <v>2019|043|0.8000</v>
      </c>
      <c r="AG2720" s="22" t="str">
        <f>IF(AND(B2720&gt;=2015,B2720&lt;=2024,C2720=19,G2720=41,I2720=2,K2720="A",L2720="RBUP",M2720&gt;=0.5,M2720&lt;=0.85),"IN","OUT")</f>
        <v>IN</v>
      </c>
    </row>
    <row r="2721" spans="1:33">
      <c r="A2721" s="14" t="s">
        <v>189</v>
      </c>
      <c r="B2721" s="16">
        <v>2019</v>
      </c>
      <c r="C2721" s="16">
        <v>19</v>
      </c>
      <c r="D2721" s="14" t="s">
        <v>80</v>
      </c>
      <c r="E2721" s="16">
        <v>43</v>
      </c>
      <c r="F2721" s="14" t="s">
        <v>107</v>
      </c>
      <c r="G2721" s="16">
        <v>41</v>
      </c>
      <c r="H2721" s="14" t="s">
        <v>186</v>
      </c>
      <c r="I2721" s="16">
        <v>2</v>
      </c>
      <c r="J2721" s="14" t="s">
        <v>83</v>
      </c>
      <c r="K2721" s="14" t="s">
        <v>84</v>
      </c>
      <c r="L2721" s="14" t="s">
        <v>85</v>
      </c>
      <c r="M2721" s="23">
        <v>0.85</v>
      </c>
      <c r="N2721" s="16">
        <v>243</v>
      </c>
      <c r="O2721" s="16">
        <v>209</v>
      </c>
      <c r="P2721" s="16">
        <v>41</v>
      </c>
      <c r="Q2721" s="16">
        <v>254</v>
      </c>
      <c r="R2721" s="16">
        <v>47</v>
      </c>
      <c r="S2721" s="14" t="s">
        <v>86</v>
      </c>
      <c r="T2721" s="16">
        <v>42546</v>
      </c>
      <c r="U2721" s="16">
        <v>0</v>
      </c>
      <c r="V2721" s="18">
        <v>28503907</v>
      </c>
      <c r="W2721" s="18">
        <v>1527290</v>
      </c>
      <c r="X2721" s="18">
        <v>760604</v>
      </c>
      <c r="Y2721" s="18">
        <v>7324</v>
      </c>
      <c r="Z2721" s="18">
        <v>0</v>
      </c>
      <c r="AA2721" s="18">
        <v>0</v>
      </c>
      <c r="AB2721" s="18">
        <v>504184</v>
      </c>
      <c r="AC2721" s="23">
        <v>0.33</v>
      </c>
      <c r="AD2721" s="14" t="str">
        <f>IF(E2721=113,"Linn","Iowa ex-Linn")</f>
        <v>Iowa ex-Linn</v>
      </c>
      <c r="AE2721" s="23">
        <f>IFERROR(AB2721/W2721,"N/M")</f>
        <v>0.3301167427273144</v>
      </c>
      <c r="AF2721" s="14" t="str">
        <f>B2721&amp;"|"&amp;TEXT(E2721,"000")&amp;"|"&amp;TEXT(M2721,"0.0000")</f>
        <v>2019|043|0.8500</v>
      </c>
      <c r="AG2721" s="22" t="str">
        <f>IF(AND(B2721&gt;=2015,B2721&lt;=2024,C2721=19,G2721=41,I2721=2,K2721="A",L2721="RBUP",M2721&gt;=0.5,M2721&lt;=0.85),"IN","OUT")</f>
        <v>IN</v>
      </c>
    </row>
    <row r="2722" spans="1:33">
      <c r="A2722" s="14" t="s">
        <v>189</v>
      </c>
      <c r="B2722" s="16">
        <v>2019</v>
      </c>
      <c r="C2722" s="16">
        <v>19</v>
      </c>
      <c r="D2722" s="14" t="s">
        <v>80</v>
      </c>
      <c r="E2722" s="16">
        <v>45</v>
      </c>
      <c r="F2722" s="14" t="s">
        <v>108</v>
      </c>
      <c r="G2722" s="16">
        <v>41</v>
      </c>
      <c r="H2722" s="14" t="s">
        <v>186</v>
      </c>
      <c r="I2722" s="16">
        <v>2</v>
      </c>
      <c r="J2722" s="14" t="s">
        <v>83</v>
      </c>
      <c r="K2722" s="14" t="s">
        <v>84</v>
      </c>
      <c r="L2722" s="14" t="s">
        <v>85</v>
      </c>
      <c r="M2722" s="23">
        <v>0.5</v>
      </c>
      <c r="N2722" s="16">
        <v>2</v>
      </c>
      <c r="O2722" s="16">
        <v>2</v>
      </c>
      <c r="P2722" s="16">
        <v>1</v>
      </c>
      <c r="Q2722" s="16">
        <v>2</v>
      </c>
      <c r="R2722" s="16">
        <v>1</v>
      </c>
      <c r="S2722" s="14" t="s">
        <v>86</v>
      </c>
      <c r="T2722" s="16">
        <v>826</v>
      </c>
      <c r="U2722" s="16">
        <v>0</v>
      </c>
      <c r="V2722" s="18">
        <v>338226</v>
      </c>
      <c r="W2722" s="18">
        <v>1633</v>
      </c>
      <c r="X2722" s="18">
        <v>1305</v>
      </c>
      <c r="Y2722" s="18">
        <v>38</v>
      </c>
      <c r="Z2722" s="18">
        <v>0</v>
      </c>
      <c r="AA2722" s="18">
        <v>0</v>
      </c>
      <c r="AB2722" s="18">
        <v>3586</v>
      </c>
      <c r="AC2722" s="23">
        <v>2.2</v>
      </c>
      <c r="AD2722" s="14" t="str">
        <f>IF(E2722=113,"Linn","Iowa ex-Linn")</f>
        <v>Iowa ex-Linn</v>
      </c>
      <c r="AE2722" s="23">
        <f>IFERROR(AB2722/W2722,"N/M")</f>
        <v>2.1959583588487446</v>
      </c>
      <c r="AF2722" s="14" t="str">
        <f>B2722&amp;"|"&amp;TEXT(E2722,"000")&amp;"|"&amp;TEXT(M2722,"0.0000")</f>
        <v>2019|045|0.5000</v>
      </c>
      <c r="AG2722" s="22" t="str">
        <f>IF(AND(B2722&gt;=2015,B2722&lt;=2024,C2722=19,G2722=41,I2722=2,K2722="A",L2722="RBUP",M2722&gt;=0.5,M2722&lt;=0.85),"IN","OUT")</f>
        <v>IN</v>
      </c>
    </row>
    <row r="2723" spans="1:33">
      <c r="A2723" s="14" t="s">
        <v>189</v>
      </c>
      <c r="B2723" s="16">
        <v>2019</v>
      </c>
      <c r="C2723" s="16">
        <v>19</v>
      </c>
      <c r="D2723" s="14" t="s">
        <v>80</v>
      </c>
      <c r="E2723" s="16">
        <v>45</v>
      </c>
      <c r="F2723" s="14" t="s">
        <v>108</v>
      </c>
      <c r="G2723" s="16">
        <v>41</v>
      </c>
      <c r="H2723" s="14" t="s">
        <v>186</v>
      </c>
      <c r="I2723" s="16">
        <v>2</v>
      </c>
      <c r="J2723" s="14" t="s">
        <v>83</v>
      </c>
      <c r="K2723" s="14" t="s">
        <v>84</v>
      </c>
      <c r="L2723" s="14" t="s">
        <v>85</v>
      </c>
      <c r="M2723" s="23">
        <v>0.55</v>
      </c>
      <c r="N2723" s="16">
        <v>1</v>
      </c>
      <c r="O2723" s="16">
        <v>1</v>
      </c>
      <c r="P2723" s="16">
        <v>0</v>
      </c>
      <c r="Q2723" s="16">
        <v>1</v>
      </c>
      <c r="R2723" s="16">
        <v>0</v>
      </c>
      <c r="S2723" s="14" t="s">
        <v>86</v>
      </c>
      <c r="T2723" s="16">
        <v>372</v>
      </c>
      <c r="U2723" s="16">
        <v>0</v>
      </c>
      <c r="V2723" s="18">
        <v>190864</v>
      </c>
      <c r="W2723" s="18">
        <v>1411</v>
      </c>
      <c r="X2723" s="18">
        <v>1129</v>
      </c>
      <c r="Y2723" s="18">
        <v>0</v>
      </c>
      <c r="Z2723" s="18">
        <v>0</v>
      </c>
      <c r="AA2723" s="18">
        <v>0</v>
      </c>
      <c r="AB2723" s="18">
        <v>0</v>
      </c>
      <c r="AC2723" s="23">
        <v>0</v>
      </c>
      <c r="AD2723" s="14" t="str">
        <f>IF(E2723=113,"Linn","Iowa ex-Linn")</f>
        <v>Iowa ex-Linn</v>
      </c>
      <c r="AE2723" s="23">
        <f>IFERROR(AB2723/W2723,"N/M")</f>
        <v>0.0</v>
      </c>
      <c r="AF2723" s="14" t="str">
        <f>B2723&amp;"|"&amp;TEXT(E2723,"000")&amp;"|"&amp;TEXT(M2723,"0.0000")</f>
        <v>2019|045|0.5500</v>
      </c>
      <c r="AG2723" s="22" t="str">
        <f>IF(AND(B2723&gt;=2015,B2723&lt;=2024,C2723=19,G2723=41,I2723=2,K2723="A",L2723="RBUP",M2723&gt;=0.5,M2723&lt;=0.85),"IN","OUT")</f>
        <v>IN</v>
      </c>
    </row>
    <row r="2724" spans="1:33">
      <c r="A2724" s="14" t="s">
        <v>189</v>
      </c>
      <c r="B2724" s="16">
        <v>2019</v>
      </c>
      <c r="C2724" s="16">
        <v>19</v>
      </c>
      <c r="D2724" s="14" t="s">
        <v>80</v>
      </c>
      <c r="E2724" s="16">
        <v>45</v>
      </c>
      <c r="F2724" s="14" t="s">
        <v>108</v>
      </c>
      <c r="G2724" s="16">
        <v>41</v>
      </c>
      <c r="H2724" s="14" t="s">
        <v>186</v>
      </c>
      <c r="I2724" s="16">
        <v>2</v>
      </c>
      <c r="J2724" s="14" t="s">
        <v>83</v>
      </c>
      <c r="K2724" s="14" t="s">
        <v>84</v>
      </c>
      <c r="L2724" s="14" t="s">
        <v>85</v>
      </c>
      <c r="M2724" s="23">
        <v>0.6</v>
      </c>
      <c r="N2724" s="16">
        <v>1</v>
      </c>
      <c r="O2724" s="16">
        <v>1</v>
      </c>
      <c r="P2724" s="16">
        <v>0</v>
      </c>
      <c r="Q2724" s="16">
        <v>1</v>
      </c>
      <c r="R2724" s="16">
        <v>0</v>
      </c>
      <c r="S2724" s="14" t="s">
        <v>86</v>
      </c>
      <c r="T2724" s="16">
        <v>107</v>
      </c>
      <c r="U2724" s="16">
        <v>0</v>
      </c>
      <c r="V2724" s="18">
        <v>44021</v>
      </c>
      <c r="W2724" s="18">
        <v>582</v>
      </c>
      <c r="X2724" s="18">
        <v>372</v>
      </c>
      <c r="Y2724" s="18">
        <v>0</v>
      </c>
      <c r="Z2724" s="18">
        <v>0</v>
      </c>
      <c r="AA2724" s="18">
        <v>0</v>
      </c>
      <c r="AB2724" s="18">
        <v>0</v>
      </c>
      <c r="AC2724" s="23">
        <v>0</v>
      </c>
      <c r="AD2724" s="14" t="str">
        <f>IF(E2724=113,"Linn","Iowa ex-Linn")</f>
        <v>Iowa ex-Linn</v>
      </c>
      <c r="AE2724" s="23">
        <f>IFERROR(AB2724/W2724,"N/M")</f>
        <v>0.0</v>
      </c>
      <c r="AF2724" s="14" t="str">
        <f>B2724&amp;"|"&amp;TEXT(E2724,"000")&amp;"|"&amp;TEXT(M2724,"0.0000")</f>
        <v>2019|045|0.6000</v>
      </c>
      <c r="AG2724" s="22" t="str">
        <f>IF(AND(B2724&gt;=2015,B2724&lt;=2024,C2724=19,G2724=41,I2724=2,K2724="A",L2724="RBUP",M2724&gt;=0.5,M2724&lt;=0.85),"IN","OUT")</f>
        <v>IN</v>
      </c>
    </row>
    <row r="2725" spans="1:33">
      <c r="A2725" s="14" t="s">
        <v>189</v>
      </c>
      <c r="B2725" s="16">
        <v>2019</v>
      </c>
      <c r="C2725" s="16">
        <v>19</v>
      </c>
      <c r="D2725" s="14" t="s">
        <v>80</v>
      </c>
      <c r="E2725" s="16">
        <v>45</v>
      </c>
      <c r="F2725" s="14" t="s">
        <v>108</v>
      </c>
      <c r="G2725" s="16">
        <v>41</v>
      </c>
      <c r="H2725" s="14" t="s">
        <v>186</v>
      </c>
      <c r="I2725" s="16">
        <v>2</v>
      </c>
      <c r="J2725" s="14" t="s">
        <v>83</v>
      </c>
      <c r="K2725" s="14" t="s">
        <v>84</v>
      </c>
      <c r="L2725" s="14" t="s">
        <v>85</v>
      </c>
      <c r="M2725" s="23">
        <v>0.65</v>
      </c>
      <c r="N2725" s="16">
        <v>5</v>
      </c>
      <c r="O2725" s="16">
        <v>3</v>
      </c>
      <c r="P2725" s="16">
        <v>0</v>
      </c>
      <c r="Q2725" s="16">
        <v>7</v>
      </c>
      <c r="R2725" s="16">
        <v>0</v>
      </c>
      <c r="S2725" s="14" t="s">
        <v>86</v>
      </c>
      <c r="T2725" s="16">
        <v>298</v>
      </c>
      <c r="U2725" s="16">
        <v>0</v>
      </c>
      <c r="V2725" s="18">
        <v>140102</v>
      </c>
      <c r="W2725" s="18">
        <v>2501</v>
      </c>
      <c r="X2725" s="18">
        <v>1685</v>
      </c>
      <c r="Y2725" s="18">
        <v>0</v>
      </c>
      <c r="Z2725" s="18">
        <v>0</v>
      </c>
      <c r="AA2725" s="18">
        <v>0</v>
      </c>
      <c r="AB2725" s="18">
        <v>0</v>
      </c>
      <c r="AC2725" s="23">
        <v>0</v>
      </c>
      <c r="AD2725" s="14" t="str">
        <f>IF(E2725=113,"Linn","Iowa ex-Linn")</f>
        <v>Iowa ex-Linn</v>
      </c>
      <c r="AE2725" s="23">
        <f>IFERROR(AB2725/W2725,"N/M")</f>
        <v>0.0</v>
      </c>
      <c r="AF2725" s="14" t="str">
        <f>B2725&amp;"|"&amp;TEXT(E2725,"000")&amp;"|"&amp;TEXT(M2725,"0.0000")</f>
        <v>2019|045|0.6500</v>
      </c>
      <c r="AG2725" s="22" t="str">
        <f>IF(AND(B2725&gt;=2015,B2725&lt;=2024,C2725=19,G2725=41,I2725=2,K2725="A",L2725="RBUP",M2725&gt;=0.5,M2725&lt;=0.85),"IN","OUT")</f>
        <v>IN</v>
      </c>
    </row>
    <row r="2726" spans="1:33">
      <c r="A2726" s="14" t="s">
        <v>189</v>
      </c>
      <c r="B2726" s="16">
        <v>2019</v>
      </c>
      <c r="C2726" s="16">
        <v>19</v>
      </c>
      <c r="D2726" s="14" t="s">
        <v>80</v>
      </c>
      <c r="E2726" s="16">
        <v>45</v>
      </c>
      <c r="F2726" s="14" t="s">
        <v>108</v>
      </c>
      <c r="G2726" s="16">
        <v>41</v>
      </c>
      <c r="H2726" s="14" t="s">
        <v>186</v>
      </c>
      <c r="I2726" s="16">
        <v>2</v>
      </c>
      <c r="J2726" s="14" t="s">
        <v>83</v>
      </c>
      <c r="K2726" s="14" t="s">
        <v>84</v>
      </c>
      <c r="L2726" s="14" t="s">
        <v>85</v>
      </c>
      <c r="M2726" s="23">
        <v>0.7</v>
      </c>
      <c r="N2726" s="16">
        <v>26</v>
      </c>
      <c r="O2726" s="16">
        <v>24</v>
      </c>
      <c r="P2726" s="16">
        <v>5</v>
      </c>
      <c r="Q2726" s="16">
        <v>28</v>
      </c>
      <c r="R2726" s="16">
        <v>8</v>
      </c>
      <c r="S2726" s="14" t="s">
        <v>86</v>
      </c>
      <c r="T2726" s="16">
        <v>4338</v>
      </c>
      <c r="U2726" s="16">
        <v>0</v>
      </c>
      <c r="V2726" s="18">
        <v>2546401</v>
      </c>
      <c r="W2726" s="18">
        <v>52303</v>
      </c>
      <c r="X2726" s="18">
        <v>39612</v>
      </c>
      <c r="Y2726" s="18">
        <v>0</v>
      </c>
      <c r="Z2726" s="18">
        <v>0</v>
      </c>
      <c r="AA2726" s="18">
        <v>0</v>
      </c>
      <c r="AB2726" s="18">
        <v>33530</v>
      </c>
      <c r="AC2726" s="23">
        <v>0.64</v>
      </c>
      <c r="AD2726" s="14" t="str">
        <f>IF(E2726=113,"Linn","Iowa ex-Linn")</f>
        <v>Iowa ex-Linn</v>
      </c>
      <c r="AE2726" s="23">
        <f>IFERROR(AB2726/W2726,"N/M")</f>
        <v>0.6410722138309466</v>
      </c>
      <c r="AF2726" s="14" t="str">
        <f>B2726&amp;"|"&amp;TEXT(E2726,"000")&amp;"|"&amp;TEXT(M2726,"0.0000")</f>
        <v>2019|045|0.7000</v>
      </c>
      <c r="AG2726" s="22" t="str">
        <f>IF(AND(B2726&gt;=2015,B2726&lt;=2024,C2726=19,G2726=41,I2726=2,K2726="A",L2726="RBUP",M2726&gt;=0.5,M2726&lt;=0.85),"IN","OUT")</f>
        <v>IN</v>
      </c>
    </row>
    <row r="2727" spans="1:33">
      <c r="A2727" s="14" t="s">
        <v>189</v>
      </c>
      <c r="B2727" s="16">
        <v>2019</v>
      </c>
      <c r="C2727" s="16">
        <v>19</v>
      </c>
      <c r="D2727" s="14" t="s">
        <v>80</v>
      </c>
      <c r="E2727" s="16">
        <v>45</v>
      </c>
      <c r="F2727" s="14" t="s">
        <v>108</v>
      </c>
      <c r="G2727" s="16">
        <v>41</v>
      </c>
      <c r="H2727" s="14" t="s">
        <v>186</v>
      </c>
      <c r="I2727" s="16">
        <v>2</v>
      </c>
      <c r="J2727" s="14" t="s">
        <v>83</v>
      </c>
      <c r="K2727" s="14" t="s">
        <v>84</v>
      </c>
      <c r="L2727" s="14" t="s">
        <v>85</v>
      </c>
      <c r="M2727" s="23">
        <v>0.75</v>
      </c>
      <c r="N2727" s="16">
        <v>101</v>
      </c>
      <c r="O2727" s="16">
        <v>89</v>
      </c>
      <c r="P2727" s="16">
        <v>24</v>
      </c>
      <c r="Q2727" s="16">
        <v>111</v>
      </c>
      <c r="R2727" s="16">
        <v>29</v>
      </c>
      <c r="S2727" s="14" t="s">
        <v>86</v>
      </c>
      <c r="T2727" s="16">
        <v>16012</v>
      </c>
      <c r="U2727" s="16">
        <v>0</v>
      </c>
      <c r="V2727" s="18">
        <v>9644484</v>
      </c>
      <c r="W2727" s="18">
        <v>313180</v>
      </c>
      <c r="X2727" s="18">
        <v>213421</v>
      </c>
      <c r="Y2727" s="18">
        <v>0</v>
      </c>
      <c r="Z2727" s="18">
        <v>0</v>
      </c>
      <c r="AA2727" s="18">
        <v>0</v>
      </c>
      <c r="AB2727" s="18">
        <v>265113</v>
      </c>
      <c r="AC2727" s="23">
        <v>0.85</v>
      </c>
      <c r="AD2727" s="14" t="str">
        <f>IF(E2727=113,"Linn","Iowa ex-Linn")</f>
        <v>Iowa ex-Linn</v>
      </c>
      <c r="AE2727" s="23">
        <f>IFERROR(AB2727/W2727,"N/M")</f>
        <v>0.8465195734082637</v>
      </c>
      <c r="AF2727" s="14" t="str">
        <f>B2727&amp;"|"&amp;TEXT(E2727,"000")&amp;"|"&amp;TEXT(M2727,"0.0000")</f>
        <v>2019|045|0.7500</v>
      </c>
      <c r="AG2727" s="22" t="str">
        <f>IF(AND(B2727&gt;=2015,B2727&lt;=2024,C2727=19,G2727=41,I2727=2,K2727="A",L2727="RBUP",M2727&gt;=0.5,M2727&lt;=0.85),"IN","OUT")</f>
        <v>IN</v>
      </c>
    </row>
    <row r="2728" spans="1:33">
      <c r="A2728" s="14" t="s">
        <v>189</v>
      </c>
      <c r="B2728" s="16">
        <v>2019</v>
      </c>
      <c r="C2728" s="16">
        <v>19</v>
      </c>
      <c r="D2728" s="14" t="s">
        <v>80</v>
      </c>
      <c r="E2728" s="16">
        <v>45</v>
      </c>
      <c r="F2728" s="14" t="s">
        <v>108</v>
      </c>
      <c r="G2728" s="16">
        <v>41</v>
      </c>
      <c r="H2728" s="14" t="s">
        <v>186</v>
      </c>
      <c r="I2728" s="16">
        <v>2</v>
      </c>
      <c r="J2728" s="14" t="s">
        <v>83</v>
      </c>
      <c r="K2728" s="14" t="s">
        <v>84</v>
      </c>
      <c r="L2728" s="14" t="s">
        <v>85</v>
      </c>
      <c r="M2728" s="23">
        <v>0.8</v>
      </c>
      <c r="N2728" s="16">
        <v>287</v>
      </c>
      <c r="O2728" s="16">
        <v>254</v>
      </c>
      <c r="P2728" s="16">
        <v>81</v>
      </c>
      <c r="Q2728" s="16">
        <v>444</v>
      </c>
      <c r="R2728" s="16">
        <v>120</v>
      </c>
      <c r="S2728" s="14" t="s">
        <v>86</v>
      </c>
      <c r="T2728" s="16">
        <v>60608</v>
      </c>
      <c r="U2728" s="16">
        <v>0</v>
      </c>
      <c r="V2728" s="18">
        <v>38707949</v>
      </c>
      <c r="W2728" s="18">
        <v>1725246</v>
      </c>
      <c r="X2728" s="18">
        <v>1047315</v>
      </c>
      <c r="Y2728" s="18">
        <v>197</v>
      </c>
      <c r="Z2728" s="18">
        <v>0</v>
      </c>
      <c r="AA2728" s="18">
        <v>0</v>
      </c>
      <c r="AB2728" s="18">
        <v>1691439</v>
      </c>
      <c r="AC2728" s="23">
        <v>0.98</v>
      </c>
      <c r="AD2728" s="14" t="str">
        <f>IF(E2728=113,"Linn","Iowa ex-Linn")</f>
        <v>Iowa ex-Linn</v>
      </c>
      <c r="AE2728" s="23">
        <f>IFERROR(AB2728/W2728,"N/M")</f>
        <v>0.9804045336143368</v>
      </c>
      <c r="AF2728" s="14" t="str">
        <f>B2728&amp;"|"&amp;TEXT(E2728,"000")&amp;"|"&amp;TEXT(M2728,"0.0000")</f>
        <v>2019|045|0.8000</v>
      </c>
      <c r="AG2728" s="22" t="str">
        <f>IF(AND(B2728&gt;=2015,B2728&lt;=2024,C2728=19,G2728=41,I2728=2,K2728="A",L2728="RBUP",M2728&gt;=0.5,M2728&lt;=0.85),"IN","OUT")</f>
        <v>IN</v>
      </c>
    </row>
    <row r="2729" spans="1:33">
      <c r="A2729" s="14" t="s">
        <v>189</v>
      </c>
      <c r="B2729" s="16">
        <v>2019</v>
      </c>
      <c r="C2729" s="16">
        <v>19</v>
      </c>
      <c r="D2729" s="14" t="s">
        <v>80</v>
      </c>
      <c r="E2729" s="16">
        <v>45</v>
      </c>
      <c r="F2729" s="14" t="s">
        <v>108</v>
      </c>
      <c r="G2729" s="16">
        <v>41</v>
      </c>
      <c r="H2729" s="14" t="s">
        <v>186</v>
      </c>
      <c r="I2729" s="16">
        <v>2</v>
      </c>
      <c r="J2729" s="14" t="s">
        <v>83</v>
      </c>
      <c r="K2729" s="14" t="s">
        <v>84</v>
      </c>
      <c r="L2729" s="14" t="s">
        <v>85</v>
      </c>
      <c r="M2729" s="23">
        <v>0.85</v>
      </c>
      <c r="N2729" s="16">
        <v>408</v>
      </c>
      <c r="O2729" s="16">
        <v>359</v>
      </c>
      <c r="P2729" s="16">
        <v>156</v>
      </c>
      <c r="Q2729" s="16">
        <v>627</v>
      </c>
      <c r="R2729" s="16">
        <v>249</v>
      </c>
      <c r="S2729" s="14" t="s">
        <v>86</v>
      </c>
      <c r="T2729" s="16">
        <v>93366</v>
      </c>
      <c r="U2729" s="16">
        <v>0</v>
      </c>
      <c r="V2729" s="18">
        <v>63613007</v>
      </c>
      <c r="W2729" s="18">
        <v>3522259</v>
      </c>
      <c r="X2729" s="18">
        <v>1664954</v>
      </c>
      <c r="Y2729" s="18">
        <v>500</v>
      </c>
      <c r="Z2729" s="18">
        <v>0</v>
      </c>
      <c r="AA2729" s="18">
        <v>0</v>
      </c>
      <c r="AB2729" s="18">
        <v>4036114</v>
      </c>
      <c r="AC2729" s="23">
        <v>1.15</v>
      </c>
      <c r="AD2729" s="14" t="str">
        <f>IF(E2729=113,"Linn","Iowa ex-Linn")</f>
        <v>Iowa ex-Linn</v>
      </c>
      <c r="AE2729" s="23">
        <f>IFERROR(AB2729/W2729,"N/M")</f>
        <v>1.1458879088675762</v>
      </c>
      <c r="AF2729" s="14" t="str">
        <f>B2729&amp;"|"&amp;TEXT(E2729,"000")&amp;"|"&amp;TEXT(M2729,"0.0000")</f>
        <v>2019|045|0.8500</v>
      </c>
      <c r="AG2729" s="22" t="str">
        <f>IF(AND(B2729&gt;=2015,B2729&lt;=2024,C2729=19,G2729=41,I2729=2,K2729="A",L2729="RBUP",M2729&gt;=0.5,M2729&lt;=0.85),"IN","OUT")</f>
        <v>IN</v>
      </c>
    </row>
    <row r="2730" spans="1:33">
      <c r="A2730" s="14" t="s">
        <v>189</v>
      </c>
      <c r="B2730" s="16">
        <v>2019</v>
      </c>
      <c r="C2730" s="16">
        <v>19</v>
      </c>
      <c r="D2730" s="14" t="s">
        <v>80</v>
      </c>
      <c r="E2730" s="16">
        <v>47</v>
      </c>
      <c r="F2730" s="14" t="s">
        <v>109</v>
      </c>
      <c r="G2730" s="16">
        <v>41</v>
      </c>
      <c r="H2730" s="14" t="s">
        <v>186</v>
      </c>
      <c r="I2730" s="16">
        <v>2</v>
      </c>
      <c r="J2730" s="14" t="s">
        <v>83</v>
      </c>
      <c r="K2730" s="14" t="s">
        <v>84</v>
      </c>
      <c r="L2730" s="14" t="s">
        <v>85</v>
      </c>
      <c r="M2730" s="23">
        <v>0.5</v>
      </c>
      <c r="N2730" s="16">
        <v>2</v>
      </c>
      <c r="O2730" s="16">
        <v>0</v>
      </c>
      <c r="P2730" s="16">
        <v>0</v>
      </c>
      <c r="Q2730" s="16">
        <v>0</v>
      </c>
      <c r="R2730" s="16">
        <v>0</v>
      </c>
      <c r="S2730" s="14" t="s">
        <v>86</v>
      </c>
      <c r="T2730" s="16">
        <v>0</v>
      </c>
      <c r="U2730" s="16">
        <v>0</v>
      </c>
      <c r="V2730" s="18">
        <v>0</v>
      </c>
      <c r="W2730" s="18">
        <v>0</v>
      </c>
      <c r="X2730" s="18">
        <v>0</v>
      </c>
      <c r="Y2730" s="18">
        <v>0</v>
      </c>
      <c r="Z2730" s="18">
        <v>0</v>
      </c>
      <c r="AA2730" s="18">
        <v>0</v>
      </c>
      <c r="AB2730" s="18">
        <v>0</v>
      </c>
      <c r="AC2730" s="23">
        <v>0</v>
      </c>
      <c r="AD2730" s="14" t="str">
        <f>IF(E2730=113,"Linn","Iowa ex-Linn")</f>
        <v>Iowa ex-Linn</v>
      </c>
      <c r="AE2730" s="23" t="str">
        <f>IFERROR(AB2730/W2730,"N/M")</f>
        <v>N/M</v>
      </c>
      <c r="AF2730" s="14" t="str">
        <f>B2730&amp;"|"&amp;TEXT(E2730,"000")&amp;"|"&amp;TEXT(M2730,"0.0000")</f>
        <v>2019|047|0.5000</v>
      </c>
      <c r="AG2730" s="22" t="str">
        <f>IF(AND(B2730&gt;=2015,B2730&lt;=2024,C2730=19,G2730=41,I2730=2,K2730="A",L2730="RBUP",M2730&gt;=0.5,M2730&lt;=0.85),"IN","OUT")</f>
        <v>IN</v>
      </c>
    </row>
    <row r="2731" spans="1:33">
      <c r="A2731" s="14" t="s">
        <v>189</v>
      </c>
      <c r="B2731" s="16">
        <v>2019</v>
      </c>
      <c r="C2731" s="16">
        <v>19</v>
      </c>
      <c r="D2731" s="14" t="s">
        <v>80</v>
      </c>
      <c r="E2731" s="16">
        <v>47</v>
      </c>
      <c r="F2731" s="14" t="s">
        <v>109</v>
      </c>
      <c r="G2731" s="16">
        <v>41</v>
      </c>
      <c r="H2731" s="14" t="s">
        <v>186</v>
      </c>
      <c r="I2731" s="16">
        <v>2</v>
      </c>
      <c r="J2731" s="14" t="s">
        <v>83</v>
      </c>
      <c r="K2731" s="14" t="s">
        <v>84</v>
      </c>
      <c r="L2731" s="14" t="s">
        <v>85</v>
      </c>
      <c r="M2731" s="23">
        <v>0.6</v>
      </c>
      <c r="N2731" s="16">
        <v>7</v>
      </c>
      <c r="O2731" s="16">
        <v>6</v>
      </c>
      <c r="P2731" s="16">
        <v>0</v>
      </c>
      <c r="Q2731" s="16">
        <v>9</v>
      </c>
      <c r="R2731" s="16">
        <v>0</v>
      </c>
      <c r="S2731" s="14" t="s">
        <v>86</v>
      </c>
      <c r="T2731" s="16">
        <v>962</v>
      </c>
      <c r="U2731" s="16">
        <v>0</v>
      </c>
      <c r="V2731" s="18">
        <v>488195</v>
      </c>
      <c r="W2731" s="18">
        <v>8194</v>
      </c>
      <c r="X2731" s="18">
        <v>5764</v>
      </c>
      <c r="Y2731" s="18">
        <v>0</v>
      </c>
      <c r="Z2731" s="18">
        <v>0</v>
      </c>
      <c r="AA2731" s="18">
        <v>0</v>
      </c>
      <c r="AB2731" s="18">
        <v>0</v>
      </c>
      <c r="AC2731" s="23">
        <v>0</v>
      </c>
      <c r="AD2731" s="14" t="str">
        <f>IF(E2731=113,"Linn","Iowa ex-Linn")</f>
        <v>Iowa ex-Linn</v>
      </c>
      <c r="AE2731" s="23">
        <f>IFERROR(AB2731/W2731,"N/M")</f>
        <v>0.0</v>
      </c>
      <c r="AF2731" s="14" t="str">
        <f>B2731&amp;"|"&amp;TEXT(E2731,"000")&amp;"|"&amp;TEXT(M2731,"0.0000")</f>
        <v>2019|047|0.6000</v>
      </c>
      <c r="AG2731" s="22" t="str">
        <f>IF(AND(B2731&gt;=2015,B2731&lt;=2024,C2731=19,G2731=41,I2731=2,K2731="A",L2731="RBUP",M2731&gt;=0.5,M2731&lt;=0.85),"IN","OUT")</f>
        <v>IN</v>
      </c>
    </row>
    <row r="2732" spans="1:33">
      <c r="A2732" s="14" t="s">
        <v>189</v>
      </c>
      <c r="B2732" s="16">
        <v>2019</v>
      </c>
      <c r="C2732" s="16">
        <v>19</v>
      </c>
      <c r="D2732" s="14" t="s">
        <v>80</v>
      </c>
      <c r="E2732" s="16">
        <v>47</v>
      </c>
      <c r="F2732" s="14" t="s">
        <v>109</v>
      </c>
      <c r="G2732" s="16">
        <v>41</v>
      </c>
      <c r="H2732" s="14" t="s">
        <v>186</v>
      </c>
      <c r="I2732" s="16">
        <v>2</v>
      </c>
      <c r="J2732" s="14" t="s">
        <v>83</v>
      </c>
      <c r="K2732" s="14" t="s">
        <v>84</v>
      </c>
      <c r="L2732" s="14" t="s">
        <v>85</v>
      </c>
      <c r="M2732" s="23">
        <v>0.65</v>
      </c>
      <c r="N2732" s="16">
        <v>10</v>
      </c>
      <c r="O2732" s="16">
        <v>7</v>
      </c>
      <c r="P2732" s="16">
        <v>0</v>
      </c>
      <c r="Q2732" s="16">
        <v>7</v>
      </c>
      <c r="R2732" s="16">
        <v>0</v>
      </c>
      <c r="S2732" s="14" t="s">
        <v>86</v>
      </c>
      <c r="T2732" s="16">
        <v>1035</v>
      </c>
      <c r="U2732" s="16">
        <v>0</v>
      </c>
      <c r="V2732" s="18">
        <v>557524</v>
      </c>
      <c r="W2732" s="18">
        <v>11789</v>
      </c>
      <c r="X2732" s="18">
        <v>8967</v>
      </c>
      <c r="Y2732" s="18">
        <v>0</v>
      </c>
      <c r="Z2732" s="18">
        <v>0</v>
      </c>
      <c r="AA2732" s="18">
        <v>0</v>
      </c>
      <c r="AB2732" s="18">
        <v>0</v>
      </c>
      <c r="AC2732" s="23">
        <v>0</v>
      </c>
      <c r="AD2732" s="14" t="str">
        <f>IF(E2732=113,"Linn","Iowa ex-Linn")</f>
        <v>Iowa ex-Linn</v>
      </c>
      <c r="AE2732" s="23">
        <f>IFERROR(AB2732/W2732,"N/M")</f>
        <v>0.0</v>
      </c>
      <c r="AF2732" s="14" t="str">
        <f>B2732&amp;"|"&amp;TEXT(E2732,"000")&amp;"|"&amp;TEXT(M2732,"0.0000")</f>
        <v>2019|047|0.6500</v>
      </c>
      <c r="AG2732" s="22" t="str">
        <f>IF(AND(B2732&gt;=2015,B2732&lt;=2024,C2732=19,G2732=41,I2732=2,K2732="A",L2732="RBUP",M2732&gt;=0.5,M2732&lt;=0.85),"IN","OUT")</f>
        <v>IN</v>
      </c>
    </row>
    <row r="2733" spans="1:33">
      <c r="A2733" s="14" t="s">
        <v>189</v>
      </c>
      <c r="B2733" s="16">
        <v>2019</v>
      </c>
      <c r="C2733" s="16">
        <v>19</v>
      </c>
      <c r="D2733" s="14" t="s">
        <v>80</v>
      </c>
      <c r="E2733" s="16">
        <v>47</v>
      </c>
      <c r="F2733" s="14" t="s">
        <v>109</v>
      </c>
      <c r="G2733" s="16">
        <v>41</v>
      </c>
      <c r="H2733" s="14" t="s">
        <v>186</v>
      </c>
      <c r="I2733" s="16">
        <v>2</v>
      </c>
      <c r="J2733" s="14" t="s">
        <v>83</v>
      </c>
      <c r="K2733" s="14" t="s">
        <v>84</v>
      </c>
      <c r="L2733" s="14" t="s">
        <v>85</v>
      </c>
      <c r="M2733" s="23">
        <v>0.7</v>
      </c>
      <c r="N2733" s="16">
        <v>26</v>
      </c>
      <c r="O2733" s="16">
        <v>19</v>
      </c>
      <c r="P2733" s="16">
        <v>0</v>
      </c>
      <c r="Q2733" s="16">
        <v>20</v>
      </c>
      <c r="R2733" s="16">
        <v>0</v>
      </c>
      <c r="S2733" s="14" t="s">
        <v>86</v>
      </c>
      <c r="T2733" s="16">
        <v>3611</v>
      </c>
      <c r="U2733" s="16">
        <v>0</v>
      </c>
      <c r="V2733" s="18">
        <v>2192160</v>
      </c>
      <c r="W2733" s="18">
        <v>63050</v>
      </c>
      <c r="X2733" s="18">
        <v>47097</v>
      </c>
      <c r="Y2733" s="18">
        <v>0</v>
      </c>
      <c r="Z2733" s="18">
        <v>0</v>
      </c>
      <c r="AA2733" s="18">
        <v>0</v>
      </c>
      <c r="AB2733" s="18">
        <v>0</v>
      </c>
      <c r="AC2733" s="23">
        <v>0</v>
      </c>
      <c r="AD2733" s="14" t="str">
        <f>IF(E2733=113,"Linn","Iowa ex-Linn")</f>
        <v>Iowa ex-Linn</v>
      </c>
      <c r="AE2733" s="23">
        <f>IFERROR(AB2733/W2733,"N/M")</f>
        <v>0.0</v>
      </c>
      <c r="AF2733" s="14" t="str">
        <f>B2733&amp;"|"&amp;TEXT(E2733,"000")&amp;"|"&amp;TEXT(M2733,"0.0000")</f>
        <v>2019|047|0.7000</v>
      </c>
      <c r="AG2733" s="22" t="str">
        <f>IF(AND(B2733&gt;=2015,B2733&lt;=2024,C2733=19,G2733=41,I2733=2,K2733="A",L2733="RBUP",M2733&gt;=0.5,M2733&lt;=0.85),"IN","OUT")</f>
        <v>IN</v>
      </c>
    </row>
    <row r="2734" spans="1:33">
      <c r="A2734" s="14" t="s">
        <v>189</v>
      </c>
      <c r="B2734" s="16">
        <v>2019</v>
      </c>
      <c r="C2734" s="16">
        <v>19</v>
      </c>
      <c r="D2734" s="14" t="s">
        <v>80</v>
      </c>
      <c r="E2734" s="16">
        <v>47</v>
      </c>
      <c r="F2734" s="14" t="s">
        <v>109</v>
      </c>
      <c r="G2734" s="16">
        <v>41</v>
      </c>
      <c r="H2734" s="14" t="s">
        <v>186</v>
      </c>
      <c r="I2734" s="16">
        <v>2</v>
      </c>
      <c r="J2734" s="14" t="s">
        <v>83</v>
      </c>
      <c r="K2734" s="14" t="s">
        <v>84</v>
      </c>
      <c r="L2734" s="14" t="s">
        <v>85</v>
      </c>
      <c r="M2734" s="23">
        <v>0.75</v>
      </c>
      <c r="N2734" s="16">
        <v>104</v>
      </c>
      <c r="O2734" s="16">
        <v>80</v>
      </c>
      <c r="P2734" s="16">
        <v>1</v>
      </c>
      <c r="Q2734" s="16">
        <v>121</v>
      </c>
      <c r="R2734" s="16">
        <v>1</v>
      </c>
      <c r="S2734" s="14" t="s">
        <v>86</v>
      </c>
      <c r="T2734" s="16">
        <v>14995</v>
      </c>
      <c r="U2734" s="16">
        <v>0</v>
      </c>
      <c r="V2734" s="18">
        <v>9365382</v>
      </c>
      <c r="W2734" s="18">
        <v>389029</v>
      </c>
      <c r="X2734" s="18">
        <v>259124</v>
      </c>
      <c r="Y2734" s="18">
        <v>0</v>
      </c>
      <c r="Z2734" s="18">
        <v>0</v>
      </c>
      <c r="AA2734" s="18">
        <v>0</v>
      </c>
      <c r="AB2734" s="18">
        <v>14097</v>
      </c>
      <c r="AC2734" s="23">
        <v>0.04</v>
      </c>
      <c r="AD2734" s="14" t="str">
        <f>IF(E2734=113,"Linn","Iowa ex-Linn")</f>
        <v>Iowa ex-Linn</v>
      </c>
      <c r="AE2734" s="23">
        <f>IFERROR(AB2734/W2734,"N/M")</f>
        <v>0.03623637312385452</v>
      </c>
      <c r="AF2734" s="14" t="str">
        <f>B2734&amp;"|"&amp;TEXT(E2734,"000")&amp;"|"&amp;TEXT(M2734,"0.0000")</f>
        <v>2019|047|0.7500</v>
      </c>
      <c r="AG2734" s="22" t="str">
        <f>IF(AND(B2734&gt;=2015,B2734&lt;=2024,C2734=19,G2734=41,I2734=2,K2734="A",L2734="RBUP",M2734&gt;=0.5,M2734&lt;=0.85),"IN","OUT")</f>
        <v>IN</v>
      </c>
    </row>
    <row r="2735" spans="1:33">
      <c r="A2735" s="14" t="s">
        <v>189</v>
      </c>
      <c r="B2735" s="16">
        <v>2019</v>
      </c>
      <c r="C2735" s="16">
        <v>19</v>
      </c>
      <c r="D2735" s="14" t="s">
        <v>80</v>
      </c>
      <c r="E2735" s="16">
        <v>47</v>
      </c>
      <c r="F2735" s="14" t="s">
        <v>109</v>
      </c>
      <c r="G2735" s="16">
        <v>41</v>
      </c>
      <c r="H2735" s="14" t="s">
        <v>186</v>
      </c>
      <c r="I2735" s="16">
        <v>2</v>
      </c>
      <c r="J2735" s="14" t="s">
        <v>83</v>
      </c>
      <c r="K2735" s="14" t="s">
        <v>84</v>
      </c>
      <c r="L2735" s="14" t="s">
        <v>85</v>
      </c>
      <c r="M2735" s="23">
        <v>0.8</v>
      </c>
      <c r="N2735" s="16">
        <v>356</v>
      </c>
      <c r="O2735" s="16">
        <v>283</v>
      </c>
      <c r="P2735" s="16">
        <v>2</v>
      </c>
      <c r="Q2735" s="16">
        <v>475</v>
      </c>
      <c r="R2735" s="16">
        <v>2</v>
      </c>
      <c r="S2735" s="14" t="s">
        <v>86</v>
      </c>
      <c r="T2735" s="16">
        <v>71664</v>
      </c>
      <c r="U2735" s="16">
        <v>0</v>
      </c>
      <c r="V2735" s="18">
        <v>46937180</v>
      </c>
      <c r="W2735" s="18">
        <v>2604076</v>
      </c>
      <c r="X2735" s="18">
        <v>1546453</v>
      </c>
      <c r="Y2735" s="18">
        <v>0</v>
      </c>
      <c r="Z2735" s="18">
        <v>0</v>
      </c>
      <c r="AA2735" s="18">
        <v>0</v>
      </c>
      <c r="AB2735" s="18">
        <v>11422</v>
      </c>
      <c r="AC2735" s="23">
        <v>0</v>
      </c>
      <c r="AD2735" s="14" t="str">
        <f>IF(E2735=113,"Linn","Iowa ex-Linn")</f>
        <v>Iowa ex-Linn</v>
      </c>
      <c r="AE2735" s="23">
        <f>IFERROR(AB2735/W2735,"N/M")</f>
        <v>0.004386200709963918</v>
      </c>
      <c r="AF2735" s="14" t="str">
        <f>B2735&amp;"|"&amp;TEXT(E2735,"000")&amp;"|"&amp;TEXT(M2735,"0.0000")</f>
        <v>2019|047|0.8000</v>
      </c>
      <c r="AG2735" s="22" t="str">
        <f>IF(AND(B2735&gt;=2015,B2735&lt;=2024,C2735=19,G2735=41,I2735=2,K2735="A",L2735="RBUP",M2735&gt;=0.5,M2735&lt;=0.85),"IN","OUT")</f>
        <v>IN</v>
      </c>
    </row>
    <row r="2736" spans="1:33">
      <c r="A2736" s="14" t="s">
        <v>189</v>
      </c>
      <c r="B2736" s="16">
        <v>2019</v>
      </c>
      <c r="C2736" s="16">
        <v>19</v>
      </c>
      <c r="D2736" s="14" t="s">
        <v>80</v>
      </c>
      <c r="E2736" s="16">
        <v>47</v>
      </c>
      <c r="F2736" s="14" t="s">
        <v>109</v>
      </c>
      <c r="G2736" s="16">
        <v>41</v>
      </c>
      <c r="H2736" s="14" t="s">
        <v>186</v>
      </c>
      <c r="I2736" s="16">
        <v>2</v>
      </c>
      <c r="J2736" s="14" t="s">
        <v>83</v>
      </c>
      <c r="K2736" s="14" t="s">
        <v>84</v>
      </c>
      <c r="L2736" s="14" t="s">
        <v>85</v>
      </c>
      <c r="M2736" s="23">
        <v>0.85</v>
      </c>
      <c r="N2736" s="16">
        <v>413</v>
      </c>
      <c r="O2736" s="16">
        <v>326</v>
      </c>
      <c r="P2736" s="16">
        <v>10</v>
      </c>
      <c r="Q2736" s="16">
        <v>734</v>
      </c>
      <c r="R2736" s="16">
        <v>11</v>
      </c>
      <c r="S2736" s="14" t="s">
        <v>86</v>
      </c>
      <c r="T2736" s="16">
        <v>100974</v>
      </c>
      <c r="U2736" s="16">
        <v>0</v>
      </c>
      <c r="V2736" s="18">
        <v>71028080</v>
      </c>
      <c r="W2736" s="18">
        <v>4934868</v>
      </c>
      <c r="X2736" s="18">
        <v>2196679</v>
      </c>
      <c r="Y2736" s="18">
        <v>6462</v>
      </c>
      <c r="Z2736" s="18">
        <v>0</v>
      </c>
      <c r="AA2736" s="18">
        <v>0</v>
      </c>
      <c r="AB2736" s="18">
        <v>124768</v>
      </c>
      <c r="AC2736" s="23">
        <v>0.03</v>
      </c>
      <c r="AD2736" s="14" t="str">
        <f>IF(E2736=113,"Linn","Iowa ex-Linn")</f>
        <v>Iowa ex-Linn</v>
      </c>
      <c r="AE2736" s="23">
        <f>IFERROR(AB2736/W2736,"N/M")</f>
        <v>0.02528294576470941</v>
      </c>
      <c r="AF2736" s="14" t="str">
        <f>B2736&amp;"|"&amp;TEXT(E2736,"000")&amp;"|"&amp;TEXT(M2736,"0.0000")</f>
        <v>2019|047|0.8500</v>
      </c>
      <c r="AG2736" s="22" t="str">
        <f>IF(AND(B2736&gt;=2015,B2736&lt;=2024,C2736=19,G2736=41,I2736=2,K2736="A",L2736="RBUP",M2736&gt;=0.5,M2736&lt;=0.85),"IN","OUT")</f>
        <v>IN</v>
      </c>
    </row>
    <row r="2737" spans="1:33">
      <c r="A2737" s="14" t="s">
        <v>189</v>
      </c>
      <c r="B2737" s="16">
        <v>2019</v>
      </c>
      <c r="C2737" s="16">
        <v>19</v>
      </c>
      <c r="D2737" s="14" t="s">
        <v>80</v>
      </c>
      <c r="E2737" s="16">
        <v>49</v>
      </c>
      <c r="F2737" s="14" t="s">
        <v>110</v>
      </c>
      <c r="G2737" s="16">
        <v>41</v>
      </c>
      <c r="H2737" s="14" t="s">
        <v>186</v>
      </c>
      <c r="I2737" s="16">
        <v>2</v>
      </c>
      <c r="J2737" s="14" t="s">
        <v>83</v>
      </c>
      <c r="K2737" s="14" t="s">
        <v>84</v>
      </c>
      <c r="L2737" s="14" t="s">
        <v>85</v>
      </c>
      <c r="M2737" s="23">
        <v>0.6</v>
      </c>
      <c r="N2737" s="16">
        <v>1</v>
      </c>
      <c r="O2737" s="16">
        <v>1</v>
      </c>
      <c r="P2737" s="16">
        <v>0</v>
      </c>
      <c r="Q2737" s="16">
        <v>2</v>
      </c>
      <c r="R2737" s="16">
        <v>0</v>
      </c>
      <c r="S2737" s="14" t="s">
        <v>86</v>
      </c>
      <c r="T2737" s="16">
        <v>38</v>
      </c>
      <c r="U2737" s="16">
        <v>0</v>
      </c>
      <c r="V2737" s="18">
        <v>15753</v>
      </c>
      <c r="W2737" s="18">
        <v>211</v>
      </c>
      <c r="X2737" s="18">
        <v>135</v>
      </c>
      <c r="Y2737" s="18">
        <v>0</v>
      </c>
      <c r="Z2737" s="18">
        <v>0</v>
      </c>
      <c r="AA2737" s="18">
        <v>0</v>
      </c>
      <c r="AB2737" s="18">
        <v>0</v>
      </c>
      <c r="AC2737" s="23">
        <v>0</v>
      </c>
      <c r="AD2737" s="14" t="str">
        <f>IF(E2737=113,"Linn","Iowa ex-Linn")</f>
        <v>Iowa ex-Linn</v>
      </c>
      <c r="AE2737" s="23">
        <f>IFERROR(AB2737/W2737,"N/M")</f>
        <v>0.0</v>
      </c>
      <c r="AF2737" s="14" t="str">
        <f>B2737&amp;"|"&amp;TEXT(E2737,"000")&amp;"|"&amp;TEXT(M2737,"0.0000")</f>
        <v>2019|049|0.6000</v>
      </c>
      <c r="AG2737" s="22" t="str">
        <f>IF(AND(B2737&gt;=2015,B2737&lt;=2024,C2737=19,G2737=41,I2737=2,K2737="A",L2737="RBUP",M2737&gt;=0.5,M2737&lt;=0.85),"IN","OUT")</f>
        <v>IN</v>
      </c>
    </row>
    <row r="2738" spans="1:33">
      <c r="A2738" s="14" t="s">
        <v>189</v>
      </c>
      <c r="B2738" s="16">
        <v>2019</v>
      </c>
      <c r="C2738" s="16">
        <v>19</v>
      </c>
      <c r="D2738" s="14" t="s">
        <v>80</v>
      </c>
      <c r="E2738" s="16">
        <v>49</v>
      </c>
      <c r="F2738" s="14" t="s">
        <v>110</v>
      </c>
      <c r="G2738" s="16">
        <v>41</v>
      </c>
      <c r="H2738" s="14" t="s">
        <v>186</v>
      </c>
      <c r="I2738" s="16">
        <v>2</v>
      </c>
      <c r="J2738" s="14" t="s">
        <v>83</v>
      </c>
      <c r="K2738" s="14" t="s">
        <v>84</v>
      </c>
      <c r="L2738" s="14" t="s">
        <v>85</v>
      </c>
      <c r="M2738" s="23">
        <v>0.65</v>
      </c>
      <c r="N2738" s="16">
        <v>4</v>
      </c>
      <c r="O2738" s="16">
        <v>3</v>
      </c>
      <c r="P2738" s="16">
        <v>0</v>
      </c>
      <c r="Q2738" s="16">
        <v>4</v>
      </c>
      <c r="R2738" s="16">
        <v>0</v>
      </c>
      <c r="S2738" s="14" t="s">
        <v>86</v>
      </c>
      <c r="T2738" s="16">
        <v>74</v>
      </c>
      <c r="U2738" s="16">
        <v>0</v>
      </c>
      <c r="V2738" s="18">
        <v>32472</v>
      </c>
      <c r="W2738" s="18">
        <v>447</v>
      </c>
      <c r="X2738" s="18">
        <v>265</v>
      </c>
      <c r="Y2738" s="18">
        <v>0</v>
      </c>
      <c r="Z2738" s="18">
        <v>0</v>
      </c>
      <c r="AA2738" s="18">
        <v>0</v>
      </c>
      <c r="AB2738" s="18">
        <v>0</v>
      </c>
      <c r="AC2738" s="23">
        <v>0</v>
      </c>
      <c r="AD2738" s="14" t="str">
        <f>IF(E2738=113,"Linn","Iowa ex-Linn")</f>
        <v>Iowa ex-Linn</v>
      </c>
      <c r="AE2738" s="23">
        <f>IFERROR(AB2738/W2738,"N/M")</f>
        <v>0.0</v>
      </c>
      <c r="AF2738" s="14" t="str">
        <f>B2738&amp;"|"&amp;TEXT(E2738,"000")&amp;"|"&amp;TEXT(M2738,"0.0000")</f>
        <v>2019|049|0.6500</v>
      </c>
      <c r="AG2738" s="22" t="str">
        <f>IF(AND(B2738&gt;=2015,B2738&lt;=2024,C2738=19,G2738=41,I2738=2,K2738="A",L2738="RBUP",M2738&gt;=0.5,M2738&lt;=0.85),"IN","OUT")</f>
        <v>IN</v>
      </c>
    </row>
    <row r="2739" spans="1:33">
      <c r="A2739" s="14" t="s">
        <v>189</v>
      </c>
      <c r="B2739" s="16">
        <v>2019</v>
      </c>
      <c r="C2739" s="16">
        <v>19</v>
      </c>
      <c r="D2739" s="14" t="s">
        <v>80</v>
      </c>
      <c r="E2739" s="16">
        <v>49</v>
      </c>
      <c r="F2739" s="14" t="s">
        <v>110</v>
      </c>
      <c r="G2739" s="16">
        <v>41</v>
      </c>
      <c r="H2739" s="14" t="s">
        <v>186</v>
      </c>
      <c r="I2739" s="16">
        <v>2</v>
      </c>
      <c r="J2739" s="14" t="s">
        <v>83</v>
      </c>
      <c r="K2739" s="14" t="s">
        <v>84</v>
      </c>
      <c r="L2739" s="14" t="s">
        <v>85</v>
      </c>
      <c r="M2739" s="23">
        <v>0.7</v>
      </c>
      <c r="N2739" s="16">
        <v>8</v>
      </c>
      <c r="O2739" s="16">
        <v>5</v>
      </c>
      <c r="P2739" s="16">
        <v>0</v>
      </c>
      <c r="Q2739" s="16">
        <v>5</v>
      </c>
      <c r="R2739" s="16">
        <v>0</v>
      </c>
      <c r="S2739" s="14" t="s">
        <v>86</v>
      </c>
      <c r="T2739" s="16">
        <v>842</v>
      </c>
      <c r="U2739" s="16">
        <v>0</v>
      </c>
      <c r="V2739" s="18">
        <v>450902</v>
      </c>
      <c r="W2739" s="18">
        <v>8405</v>
      </c>
      <c r="X2739" s="18">
        <v>5987</v>
      </c>
      <c r="Y2739" s="18">
        <v>0</v>
      </c>
      <c r="Z2739" s="18">
        <v>0</v>
      </c>
      <c r="AA2739" s="18">
        <v>0</v>
      </c>
      <c r="AB2739" s="18">
        <v>0</v>
      </c>
      <c r="AC2739" s="23">
        <v>0</v>
      </c>
      <c r="AD2739" s="14" t="str">
        <f>IF(E2739=113,"Linn","Iowa ex-Linn")</f>
        <v>Iowa ex-Linn</v>
      </c>
      <c r="AE2739" s="23">
        <f>IFERROR(AB2739/W2739,"N/M")</f>
        <v>0.0</v>
      </c>
      <c r="AF2739" s="14" t="str">
        <f>B2739&amp;"|"&amp;TEXT(E2739,"000")&amp;"|"&amp;TEXT(M2739,"0.0000")</f>
        <v>2019|049|0.7000</v>
      </c>
      <c r="AG2739" s="22" t="str">
        <f>IF(AND(B2739&gt;=2015,B2739&lt;=2024,C2739=19,G2739=41,I2739=2,K2739="A",L2739="RBUP",M2739&gt;=0.5,M2739&lt;=0.85),"IN","OUT")</f>
        <v>IN</v>
      </c>
    </row>
    <row r="2740" spans="1:33">
      <c r="A2740" s="14" t="s">
        <v>189</v>
      </c>
      <c r="B2740" s="16">
        <v>2019</v>
      </c>
      <c r="C2740" s="16">
        <v>19</v>
      </c>
      <c r="D2740" s="14" t="s">
        <v>80</v>
      </c>
      <c r="E2740" s="16">
        <v>49</v>
      </c>
      <c r="F2740" s="14" t="s">
        <v>110</v>
      </c>
      <c r="G2740" s="16">
        <v>41</v>
      </c>
      <c r="H2740" s="14" t="s">
        <v>186</v>
      </c>
      <c r="I2740" s="16">
        <v>2</v>
      </c>
      <c r="J2740" s="14" t="s">
        <v>83</v>
      </c>
      <c r="K2740" s="14" t="s">
        <v>84</v>
      </c>
      <c r="L2740" s="14" t="s">
        <v>85</v>
      </c>
      <c r="M2740" s="23">
        <v>0.75</v>
      </c>
      <c r="N2740" s="16">
        <v>58</v>
      </c>
      <c r="O2740" s="16">
        <v>43</v>
      </c>
      <c r="P2740" s="16">
        <v>3</v>
      </c>
      <c r="Q2740" s="16">
        <v>65</v>
      </c>
      <c r="R2740" s="16">
        <v>3</v>
      </c>
      <c r="S2740" s="14" t="s">
        <v>86</v>
      </c>
      <c r="T2740" s="16">
        <v>4900</v>
      </c>
      <c r="U2740" s="16">
        <v>0</v>
      </c>
      <c r="V2740" s="18">
        <v>2711579</v>
      </c>
      <c r="W2740" s="18">
        <v>86386</v>
      </c>
      <c r="X2740" s="18">
        <v>54643</v>
      </c>
      <c r="Y2740" s="18">
        <v>0</v>
      </c>
      <c r="Z2740" s="18">
        <v>0</v>
      </c>
      <c r="AA2740" s="18">
        <v>0</v>
      </c>
      <c r="AB2740" s="18">
        <v>4616</v>
      </c>
      <c r="AC2740" s="23">
        <v>0.05</v>
      </c>
      <c r="AD2740" s="14" t="str">
        <f>IF(E2740=113,"Linn","Iowa ex-Linn")</f>
        <v>Iowa ex-Linn</v>
      </c>
      <c r="AE2740" s="23">
        <f>IFERROR(AB2740/W2740,"N/M")</f>
        <v>0.05343458430764244</v>
      </c>
      <c r="AF2740" s="14" t="str">
        <f>B2740&amp;"|"&amp;TEXT(E2740,"000")&amp;"|"&amp;TEXT(M2740,"0.0000")</f>
        <v>2019|049|0.7500</v>
      </c>
      <c r="AG2740" s="22" t="str">
        <f>IF(AND(B2740&gt;=2015,B2740&lt;=2024,C2740=19,G2740=41,I2740=2,K2740="A",L2740="RBUP",M2740&gt;=0.5,M2740&lt;=0.85),"IN","OUT")</f>
        <v>IN</v>
      </c>
    </row>
    <row r="2741" spans="1:33">
      <c r="A2741" s="14" t="s">
        <v>189</v>
      </c>
      <c r="B2741" s="16">
        <v>2019</v>
      </c>
      <c r="C2741" s="16">
        <v>19</v>
      </c>
      <c r="D2741" s="14" t="s">
        <v>80</v>
      </c>
      <c r="E2741" s="16">
        <v>49</v>
      </c>
      <c r="F2741" s="14" t="s">
        <v>110</v>
      </c>
      <c r="G2741" s="16">
        <v>41</v>
      </c>
      <c r="H2741" s="14" t="s">
        <v>186</v>
      </c>
      <c r="I2741" s="16">
        <v>2</v>
      </c>
      <c r="J2741" s="14" t="s">
        <v>83</v>
      </c>
      <c r="K2741" s="14" t="s">
        <v>84</v>
      </c>
      <c r="L2741" s="14" t="s">
        <v>85</v>
      </c>
      <c r="M2741" s="23">
        <v>0.8</v>
      </c>
      <c r="N2741" s="16">
        <v>255</v>
      </c>
      <c r="O2741" s="16">
        <v>193</v>
      </c>
      <c r="P2741" s="16">
        <v>13</v>
      </c>
      <c r="Q2741" s="16">
        <v>316</v>
      </c>
      <c r="R2741" s="16">
        <v>13</v>
      </c>
      <c r="S2741" s="14" t="s">
        <v>86</v>
      </c>
      <c r="T2741" s="16">
        <v>36860</v>
      </c>
      <c r="U2741" s="16">
        <v>0</v>
      </c>
      <c r="V2741" s="18">
        <v>22190821</v>
      </c>
      <c r="W2741" s="18">
        <v>873355</v>
      </c>
      <c r="X2741" s="18">
        <v>520942</v>
      </c>
      <c r="Y2741" s="18">
        <v>0</v>
      </c>
      <c r="Z2741" s="18">
        <v>0</v>
      </c>
      <c r="AA2741" s="18">
        <v>0</v>
      </c>
      <c r="AB2741" s="18">
        <v>70957</v>
      </c>
      <c r="AC2741" s="23">
        <v>0.08</v>
      </c>
      <c r="AD2741" s="14" t="str">
        <f>IF(E2741=113,"Linn","Iowa ex-Linn")</f>
        <v>Iowa ex-Linn</v>
      </c>
      <c r="AE2741" s="23">
        <f>IFERROR(AB2741/W2741,"N/M")</f>
        <v>0.08124645762605126</v>
      </c>
      <c r="AF2741" s="14" t="str">
        <f>B2741&amp;"|"&amp;TEXT(E2741,"000")&amp;"|"&amp;TEXT(M2741,"0.0000")</f>
        <v>2019|049|0.8000</v>
      </c>
      <c r="AG2741" s="22" t="str">
        <f>IF(AND(B2741&gt;=2015,B2741&lt;=2024,C2741=19,G2741=41,I2741=2,K2741="A",L2741="RBUP",M2741&gt;=0.5,M2741&lt;=0.85),"IN","OUT")</f>
        <v>IN</v>
      </c>
    </row>
    <row r="2742" spans="1:33">
      <c r="A2742" s="14" t="s">
        <v>189</v>
      </c>
      <c r="B2742" s="16">
        <v>2019</v>
      </c>
      <c r="C2742" s="16">
        <v>19</v>
      </c>
      <c r="D2742" s="14" t="s">
        <v>80</v>
      </c>
      <c r="E2742" s="16">
        <v>49</v>
      </c>
      <c r="F2742" s="14" t="s">
        <v>110</v>
      </c>
      <c r="G2742" s="16">
        <v>41</v>
      </c>
      <c r="H2742" s="14" t="s">
        <v>186</v>
      </c>
      <c r="I2742" s="16">
        <v>2</v>
      </c>
      <c r="J2742" s="14" t="s">
        <v>83</v>
      </c>
      <c r="K2742" s="14" t="s">
        <v>84</v>
      </c>
      <c r="L2742" s="14" t="s">
        <v>85</v>
      </c>
      <c r="M2742" s="23">
        <v>0.85</v>
      </c>
      <c r="N2742" s="16">
        <v>375</v>
      </c>
      <c r="O2742" s="16">
        <v>292</v>
      </c>
      <c r="P2742" s="16">
        <v>32</v>
      </c>
      <c r="Q2742" s="16">
        <v>519</v>
      </c>
      <c r="R2742" s="16">
        <v>39</v>
      </c>
      <c r="S2742" s="14" t="s">
        <v>86</v>
      </c>
      <c r="T2742" s="16">
        <v>71196</v>
      </c>
      <c r="U2742" s="16">
        <v>0</v>
      </c>
      <c r="V2742" s="18">
        <v>45161699</v>
      </c>
      <c r="W2742" s="18">
        <v>2244652</v>
      </c>
      <c r="X2742" s="18">
        <v>1050979</v>
      </c>
      <c r="Y2742" s="18">
        <v>1093</v>
      </c>
      <c r="Z2742" s="18">
        <v>0</v>
      </c>
      <c r="AA2742" s="18">
        <v>0</v>
      </c>
      <c r="AB2742" s="18">
        <v>223956</v>
      </c>
      <c r="AC2742" s="23">
        <v>0.1</v>
      </c>
      <c r="AD2742" s="14" t="str">
        <f>IF(E2742=113,"Linn","Iowa ex-Linn")</f>
        <v>Iowa ex-Linn</v>
      </c>
      <c r="AE2742" s="23">
        <f>IFERROR(AB2742/W2742,"N/M")</f>
        <v>0.09977314969090977</v>
      </c>
      <c r="AF2742" s="14" t="str">
        <f>B2742&amp;"|"&amp;TEXT(E2742,"000")&amp;"|"&amp;TEXT(M2742,"0.0000")</f>
        <v>2019|049|0.8500</v>
      </c>
      <c r="AG2742" s="22" t="str">
        <f>IF(AND(B2742&gt;=2015,B2742&lt;=2024,C2742=19,G2742=41,I2742=2,K2742="A",L2742="RBUP",M2742&gt;=0.5,M2742&lt;=0.85),"IN","OUT")</f>
        <v>IN</v>
      </c>
    </row>
    <row r="2743" spans="1:33">
      <c r="A2743" s="14" t="s">
        <v>189</v>
      </c>
      <c r="B2743" s="16">
        <v>2019</v>
      </c>
      <c r="C2743" s="16">
        <v>19</v>
      </c>
      <c r="D2743" s="14" t="s">
        <v>80</v>
      </c>
      <c r="E2743" s="16">
        <v>51</v>
      </c>
      <c r="F2743" s="14" t="s">
        <v>111</v>
      </c>
      <c r="G2743" s="16">
        <v>41</v>
      </c>
      <c r="H2743" s="14" t="s">
        <v>186</v>
      </c>
      <c r="I2743" s="16">
        <v>2</v>
      </c>
      <c r="J2743" s="14" t="s">
        <v>83</v>
      </c>
      <c r="K2743" s="14" t="s">
        <v>84</v>
      </c>
      <c r="L2743" s="14" t="s">
        <v>85</v>
      </c>
      <c r="M2743" s="23">
        <v>0.65</v>
      </c>
      <c r="N2743" s="16">
        <v>11</v>
      </c>
      <c r="O2743" s="16">
        <v>6</v>
      </c>
      <c r="P2743" s="16">
        <v>1</v>
      </c>
      <c r="Q2743" s="16">
        <v>6</v>
      </c>
      <c r="R2743" s="16">
        <v>1</v>
      </c>
      <c r="S2743" s="14" t="s">
        <v>86</v>
      </c>
      <c r="T2743" s="16">
        <v>247</v>
      </c>
      <c r="U2743" s="16">
        <v>0</v>
      </c>
      <c r="V2743" s="18">
        <v>89181</v>
      </c>
      <c r="W2743" s="18">
        <v>6949</v>
      </c>
      <c r="X2743" s="18">
        <v>4099</v>
      </c>
      <c r="Y2743" s="18">
        <v>0</v>
      </c>
      <c r="Z2743" s="18">
        <v>0</v>
      </c>
      <c r="AA2743" s="18">
        <v>0</v>
      </c>
      <c r="AB2743" s="18">
        <v>530</v>
      </c>
      <c r="AC2743" s="23">
        <v>0.08</v>
      </c>
      <c r="AD2743" s="14" t="str">
        <f>IF(E2743=113,"Linn","Iowa ex-Linn")</f>
        <v>Iowa ex-Linn</v>
      </c>
      <c r="AE2743" s="23">
        <f>IFERROR(AB2743/W2743,"N/M")</f>
        <v>0.07626996690171248</v>
      </c>
      <c r="AF2743" s="14" t="str">
        <f>B2743&amp;"|"&amp;TEXT(E2743,"000")&amp;"|"&amp;TEXT(M2743,"0.0000")</f>
        <v>2019|051|0.6500</v>
      </c>
      <c r="AG2743" s="22" t="str">
        <f>IF(AND(B2743&gt;=2015,B2743&lt;=2024,C2743=19,G2743=41,I2743=2,K2743="A",L2743="RBUP",M2743&gt;=0.5,M2743&lt;=0.85),"IN","OUT")</f>
        <v>IN</v>
      </c>
    </row>
    <row r="2744" spans="1:33">
      <c r="A2744" s="14" t="s">
        <v>189</v>
      </c>
      <c r="B2744" s="16">
        <v>2019</v>
      </c>
      <c r="C2744" s="16">
        <v>19</v>
      </c>
      <c r="D2744" s="14" t="s">
        <v>80</v>
      </c>
      <c r="E2744" s="16">
        <v>51</v>
      </c>
      <c r="F2744" s="14" t="s">
        <v>111</v>
      </c>
      <c r="G2744" s="16">
        <v>41</v>
      </c>
      <c r="H2744" s="14" t="s">
        <v>186</v>
      </c>
      <c r="I2744" s="16">
        <v>2</v>
      </c>
      <c r="J2744" s="14" t="s">
        <v>83</v>
      </c>
      <c r="K2744" s="14" t="s">
        <v>84</v>
      </c>
      <c r="L2744" s="14" t="s">
        <v>85</v>
      </c>
      <c r="M2744" s="23">
        <v>0.7</v>
      </c>
      <c r="N2744" s="16">
        <v>45</v>
      </c>
      <c r="O2744" s="16">
        <v>28</v>
      </c>
      <c r="P2744" s="16">
        <v>9</v>
      </c>
      <c r="Q2744" s="16">
        <v>40</v>
      </c>
      <c r="R2744" s="16">
        <v>10</v>
      </c>
      <c r="S2744" s="14" t="s">
        <v>86</v>
      </c>
      <c r="T2744" s="16">
        <v>2408</v>
      </c>
      <c r="U2744" s="16">
        <v>0</v>
      </c>
      <c r="V2744" s="18">
        <v>1006718</v>
      </c>
      <c r="W2744" s="18">
        <v>92168</v>
      </c>
      <c r="X2744" s="18">
        <v>59392</v>
      </c>
      <c r="Y2744" s="18">
        <v>0</v>
      </c>
      <c r="Z2744" s="18">
        <v>0</v>
      </c>
      <c r="AA2744" s="18">
        <v>0</v>
      </c>
      <c r="AB2744" s="18">
        <v>50086</v>
      </c>
      <c r="AC2744" s="23">
        <v>0.54</v>
      </c>
      <c r="AD2744" s="14" t="str">
        <f>IF(E2744=113,"Linn","Iowa ex-Linn")</f>
        <v>Iowa ex-Linn</v>
      </c>
      <c r="AE2744" s="23">
        <f>IFERROR(AB2744/W2744,"N/M")</f>
        <v>0.5434207100078118</v>
      </c>
      <c r="AF2744" s="14" t="str">
        <f>B2744&amp;"|"&amp;TEXT(E2744,"000")&amp;"|"&amp;TEXT(M2744,"0.0000")</f>
        <v>2019|051|0.7000</v>
      </c>
      <c r="AG2744" s="22" t="str">
        <f>IF(AND(B2744&gt;=2015,B2744&lt;=2024,C2744=19,G2744=41,I2744=2,K2744="A",L2744="RBUP",M2744&gt;=0.5,M2744&lt;=0.85),"IN","OUT")</f>
        <v>IN</v>
      </c>
    </row>
    <row r="2745" spans="1:33">
      <c r="A2745" s="14" t="s">
        <v>189</v>
      </c>
      <c r="B2745" s="16">
        <v>2019</v>
      </c>
      <c r="C2745" s="16">
        <v>19</v>
      </c>
      <c r="D2745" s="14" t="s">
        <v>80</v>
      </c>
      <c r="E2745" s="16">
        <v>51</v>
      </c>
      <c r="F2745" s="14" t="s">
        <v>111</v>
      </c>
      <c r="G2745" s="16">
        <v>41</v>
      </c>
      <c r="H2745" s="14" t="s">
        <v>186</v>
      </c>
      <c r="I2745" s="16">
        <v>2</v>
      </c>
      <c r="J2745" s="14" t="s">
        <v>83</v>
      </c>
      <c r="K2745" s="14" t="s">
        <v>84</v>
      </c>
      <c r="L2745" s="14" t="s">
        <v>85</v>
      </c>
      <c r="M2745" s="23">
        <v>0.75</v>
      </c>
      <c r="N2745" s="16">
        <v>141</v>
      </c>
      <c r="O2745" s="16">
        <v>98</v>
      </c>
      <c r="P2745" s="16">
        <v>47</v>
      </c>
      <c r="Q2745" s="16">
        <v>146</v>
      </c>
      <c r="R2745" s="16">
        <v>57</v>
      </c>
      <c r="S2745" s="14" t="s">
        <v>86</v>
      </c>
      <c r="T2745" s="16">
        <v>14063</v>
      </c>
      <c r="U2745" s="16">
        <v>0</v>
      </c>
      <c r="V2745" s="18">
        <v>6438731</v>
      </c>
      <c r="W2745" s="18">
        <v>622577</v>
      </c>
      <c r="X2745" s="18">
        <v>416705</v>
      </c>
      <c r="Y2745" s="18">
        <v>1247</v>
      </c>
      <c r="Z2745" s="18">
        <v>0</v>
      </c>
      <c r="AA2745" s="18">
        <v>0</v>
      </c>
      <c r="AB2745" s="18">
        <v>344526</v>
      </c>
      <c r="AC2745" s="23">
        <v>0.55</v>
      </c>
      <c r="AD2745" s="14" t="str">
        <f>IF(E2745=113,"Linn","Iowa ex-Linn")</f>
        <v>Iowa ex-Linn</v>
      </c>
      <c r="AE2745" s="23">
        <f>IFERROR(AB2745/W2745,"N/M")</f>
        <v>0.5533869706076517</v>
      </c>
      <c r="AF2745" s="14" t="str">
        <f>B2745&amp;"|"&amp;TEXT(E2745,"000")&amp;"|"&amp;TEXT(M2745,"0.0000")</f>
        <v>2019|051|0.7500</v>
      </c>
      <c r="AG2745" s="22" t="str">
        <f>IF(AND(B2745&gt;=2015,B2745&lt;=2024,C2745=19,G2745=41,I2745=2,K2745="A",L2745="RBUP",M2745&gt;=0.5,M2745&lt;=0.85),"IN","OUT")</f>
        <v>IN</v>
      </c>
    </row>
    <row r="2746" spans="1:33">
      <c r="A2746" s="14" t="s">
        <v>189</v>
      </c>
      <c r="B2746" s="16">
        <v>2019</v>
      </c>
      <c r="C2746" s="16">
        <v>19</v>
      </c>
      <c r="D2746" s="14" t="s">
        <v>80</v>
      </c>
      <c r="E2746" s="16">
        <v>51</v>
      </c>
      <c r="F2746" s="14" t="s">
        <v>111</v>
      </c>
      <c r="G2746" s="16">
        <v>41</v>
      </c>
      <c r="H2746" s="14" t="s">
        <v>186</v>
      </c>
      <c r="I2746" s="16">
        <v>2</v>
      </c>
      <c r="J2746" s="14" t="s">
        <v>83</v>
      </c>
      <c r="K2746" s="14" t="s">
        <v>84</v>
      </c>
      <c r="L2746" s="14" t="s">
        <v>85</v>
      </c>
      <c r="M2746" s="23">
        <v>0.8</v>
      </c>
      <c r="N2746" s="16">
        <v>180</v>
      </c>
      <c r="O2746" s="16">
        <v>120</v>
      </c>
      <c r="P2746" s="16">
        <v>61</v>
      </c>
      <c r="Q2746" s="16">
        <v>160</v>
      </c>
      <c r="R2746" s="16">
        <v>68</v>
      </c>
      <c r="S2746" s="14" t="s">
        <v>86</v>
      </c>
      <c r="T2746" s="16">
        <v>23570</v>
      </c>
      <c r="U2746" s="16">
        <v>0</v>
      </c>
      <c r="V2746" s="18">
        <v>10969910</v>
      </c>
      <c r="W2746" s="18">
        <v>1167245</v>
      </c>
      <c r="X2746" s="18">
        <v>745105</v>
      </c>
      <c r="Y2746" s="18">
        <v>170</v>
      </c>
      <c r="Z2746" s="18">
        <v>0</v>
      </c>
      <c r="AA2746" s="18">
        <v>0</v>
      </c>
      <c r="AB2746" s="18">
        <v>454302</v>
      </c>
      <c r="AC2746" s="23">
        <v>0.39</v>
      </c>
      <c r="AD2746" s="14" t="str">
        <f>IF(E2746=113,"Linn","Iowa ex-Linn")</f>
        <v>Iowa ex-Linn</v>
      </c>
      <c r="AE2746" s="23">
        <f>IFERROR(AB2746/W2746,"N/M")</f>
        <v>0.3892087779343668</v>
      </c>
      <c r="AF2746" s="14" t="str">
        <f>B2746&amp;"|"&amp;TEXT(E2746,"000")&amp;"|"&amp;TEXT(M2746,"0.0000")</f>
        <v>2019|051|0.8000</v>
      </c>
      <c r="AG2746" s="22" t="str">
        <f>IF(AND(B2746&gt;=2015,B2746&lt;=2024,C2746=19,G2746=41,I2746=2,K2746="A",L2746="RBUP",M2746&gt;=0.5,M2746&lt;=0.85),"IN","OUT")</f>
        <v>IN</v>
      </c>
    </row>
    <row r="2747" spans="1:33">
      <c r="A2747" s="14" t="s">
        <v>189</v>
      </c>
      <c r="B2747" s="16">
        <v>2019</v>
      </c>
      <c r="C2747" s="16">
        <v>19</v>
      </c>
      <c r="D2747" s="14" t="s">
        <v>80</v>
      </c>
      <c r="E2747" s="16">
        <v>51</v>
      </c>
      <c r="F2747" s="14" t="s">
        <v>111</v>
      </c>
      <c r="G2747" s="16">
        <v>41</v>
      </c>
      <c r="H2747" s="14" t="s">
        <v>186</v>
      </c>
      <c r="I2747" s="16">
        <v>2</v>
      </c>
      <c r="J2747" s="14" t="s">
        <v>83</v>
      </c>
      <c r="K2747" s="14" t="s">
        <v>84</v>
      </c>
      <c r="L2747" s="14" t="s">
        <v>85</v>
      </c>
      <c r="M2747" s="23">
        <v>0.85</v>
      </c>
      <c r="N2747" s="16">
        <v>67</v>
      </c>
      <c r="O2747" s="16">
        <v>35</v>
      </c>
      <c r="P2747" s="16">
        <v>23</v>
      </c>
      <c r="Q2747" s="16">
        <v>54</v>
      </c>
      <c r="R2747" s="16">
        <v>32</v>
      </c>
      <c r="S2747" s="14" t="s">
        <v>86</v>
      </c>
      <c r="T2747" s="16">
        <v>8044</v>
      </c>
      <c r="U2747" s="16">
        <v>0</v>
      </c>
      <c r="V2747" s="18">
        <v>4050651</v>
      </c>
      <c r="W2747" s="18">
        <v>528197</v>
      </c>
      <c r="X2747" s="18">
        <v>256957</v>
      </c>
      <c r="Y2747" s="18">
        <v>0</v>
      </c>
      <c r="Z2747" s="18">
        <v>0</v>
      </c>
      <c r="AA2747" s="18">
        <v>0</v>
      </c>
      <c r="AB2747" s="18">
        <v>527817</v>
      </c>
      <c r="AC2747" s="23">
        <v>1</v>
      </c>
      <c r="AD2747" s="14" t="str">
        <f>IF(E2747=113,"Linn","Iowa ex-Linn")</f>
        <v>Iowa ex-Linn</v>
      </c>
      <c r="AE2747" s="23">
        <f>IFERROR(AB2747/W2747,"N/M")</f>
        <v>0.999280571453454</v>
      </c>
      <c r="AF2747" s="14" t="str">
        <f>B2747&amp;"|"&amp;TEXT(E2747,"000")&amp;"|"&amp;TEXT(M2747,"0.0000")</f>
        <v>2019|051|0.8500</v>
      </c>
      <c r="AG2747" s="22" t="str">
        <f>IF(AND(B2747&gt;=2015,B2747&lt;=2024,C2747=19,G2747=41,I2747=2,K2747="A",L2747="RBUP",M2747&gt;=0.5,M2747&lt;=0.85),"IN","OUT")</f>
        <v>IN</v>
      </c>
    </row>
    <row r="2748" spans="1:33">
      <c r="A2748" s="14" t="s">
        <v>189</v>
      </c>
      <c r="B2748" s="16">
        <v>2019</v>
      </c>
      <c r="C2748" s="16">
        <v>19</v>
      </c>
      <c r="D2748" s="14" t="s">
        <v>80</v>
      </c>
      <c r="E2748" s="16">
        <v>53</v>
      </c>
      <c r="F2748" s="14" t="s">
        <v>112</v>
      </c>
      <c r="G2748" s="16">
        <v>41</v>
      </c>
      <c r="H2748" s="14" t="s">
        <v>186</v>
      </c>
      <c r="I2748" s="16">
        <v>2</v>
      </c>
      <c r="J2748" s="14" t="s">
        <v>83</v>
      </c>
      <c r="K2748" s="14" t="s">
        <v>84</v>
      </c>
      <c r="L2748" s="14" t="s">
        <v>85</v>
      </c>
      <c r="M2748" s="23">
        <v>0.5</v>
      </c>
      <c r="N2748" s="16">
        <v>1</v>
      </c>
      <c r="O2748" s="16">
        <v>0</v>
      </c>
      <c r="P2748" s="16">
        <v>0</v>
      </c>
      <c r="Q2748" s="16">
        <v>0</v>
      </c>
      <c r="R2748" s="16">
        <v>0</v>
      </c>
      <c r="S2748" s="14" t="s">
        <v>86</v>
      </c>
      <c r="T2748" s="16">
        <v>0</v>
      </c>
      <c r="U2748" s="16">
        <v>0</v>
      </c>
      <c r="V2748" s="18">
        <v>0</v>
      </c>
      <c r="W2748" s="18">
        <v>0</v>
      </c>
      <c r="X2748" s="18">
        <v>0</v>
      </c>
      <c r="Y2748" s="18">
        <v>0</v>
      </c>
      <c r="Z2748" s="18">
        <v>0</v>
      </c>
      <c r="AA2748" s="18">
        <v>0</v>
      </c>
      <c r="AB2748" s="18">
        <v>0</v>
      </c>
      <c r="AC2748" s="23">
        <v>0</v>
      </c>
      <c r="AD2748" s="14" t="str">
        <f>IF(E2748=113,"Linn","Iowa ex-Linn")</f>
        <v>Iowa ex-Linn</v>
      </c>
      <c r="AE2748" s="23" t="str">
        <f>IFERROR(AB2748/W2748,"N/M")</f>
        <v>N/M</v>
      </c>
      <c r="AF2748" s="14" t="str">
        <f>B2748&amp;"|"&amp;TEXT(E2748,"000")&amp;"|"&amp;TEXT(M2748,"0.0000")</f>
        <v>2019|053|0.5000</v>
      </c>
      <c r="AG2748" s="22" t="str">
        <f>IF(AND(B2748&gt;=2015,B2748&lt;=2024,C2748=19,G2748=41,I2748=2,K2748="A",L2748="RBUP",M2748&gt;=0.5,M2748&lt;=0.85),"IN","OUT")</f>
        <v>IN</v>
      </c>
    </row>
    <row r="2749" spans="1:33">
      <c r="A2749" s="14" t="s">
        <v>189</v>
      </c>
      <c r="B2749" s="16">
        <v>2019</v>
      </c>
      <c r="C2749" s="16">
        <v>19</v>
      </c>
      <c r="D2749" s="14" t="s">
        <v>80</v>
      </c>
      <c r="E2749" s="16">
        <v>53</v>
      </c>
      <c r="F2749" s="14" t="s">
        <v>112</v>
      </c>
      <c r="G2749" s="16">
        <v>41</v>
      </c>
      <c r="H2749" s="14" t="s">
        <v>186</v>
      </c>
      <c r="I2749" s="16">
        <v>2</v>
      </c>
      <c r="J2749" s="14" t="s">
        <v>83</v>
      </c>
      <c r="K2749" s="14" t="s">
        <v>84</v>
      </c>
      <c r="L2749" s="14" t="s">
        <v>85</v>
      </c>
      <c r="M2749" s="23">
        <v>0.6</v>
      </c>
      <c r="N2749" s="16">
        <v>3</v>
      </c>
      <c r="O2749" s="16">
        <v>3</v>
      </c>
      <c r="P2749" s="16">
        <v>1</v>
      </c>
      <c r="Q2749" s="16">
        <v>4</v>
      </c>
      <c r="R2749" s="16">
        <v>1</v>
      </c>
      <c r="S2749" s="14" t="s">
        <v>86</v>
      </c>
      <c r="T2749" s="16">
        <v>241</v>
      </c>
      <c r="U2749" s="16">
        <v>0</v>
      </c>
      <c r="V2749" s="18">
        <v>63156</v>
      </c>
      <c r="W2749" s="18">
        <v>6029</v>
      </c>
      <c r="X2749" s="18">
        <v>2254</v>
      </c>
      <c r="Y2749" s="18">
        <v>0</v>
      </c>
      <c r="Z2749" s="18">
        <v>0</v>
      </c>
      <c r="AA2749" s="18">
        <v>0</v>
      </c>
      <c r="AB2749" s="18">
        <v>240</v>
      </c>
      <c r="AC2749" s="23">
        <v>0.04</v>
      </c>
      <c r="AD2749" s="14" t="str">
        <f>IF(E2749=113,"Linn","Iowa ex-Linn")</f>
        <v>Iowa ex-Linn</v>
      </c>
      <c r="AE2749" s="23">
        <f>IFERROR(AB2749/W2749,"N/M")</f>
        <v>0.03980759661635429</v>
      </c>
      <c r="AF2749" s="14" t="str">
        <f>B2749&amp;"|"&amp;TEXT(E2749,"000")&amp;"|"&amp;TEXT(M2749,"0.0000")</f>
        <v>2019|053|0.6000</v>
      </c>
      <c r="AG2749" s="22" t="str">
        <f>IF(AND(B2749&gt;=2015,B2749&lt;=2024,C2749=19,G2749=41,I2749=2,K2749="A",L2749="RBUP",M2749&gt;=0.5,M2749&lt;=0.85),"IN","OUT")</f>
        <v>IN</v>
      </c>
    </row>
    <row r="2750" spans="1:33">
      <c r="A2750" s="14" t="s">
        <v>189</v>
      </c>
      <c r="B2750" s="16">
        <v>2019</v>
      </c>
      <c r="C2750" s="16">
        <v>19</v>
      </c>
      <c r="D2750" s="14" t="s">
        <v>80</v>
      </c>
      <c r="E2750" s="16">
        <v>53</v>
      </c>
      <c r="F2750" s="14" t="s">
        <v>112</v>
      </c>
      <c r="G2750" s="16">
        <v>41</v>
      </c>
      <c r="H2750" s="14" t="s">
        <v>186</v>
      </c>
      <c r="I2750" s="16">
        <v>2</v>
      </c>
      <c r="J2750" s="14" t="s">
        <v>83</v>
      </c>
      <c r="K2750" s="14" t="s">
        <v>84</v>
      </c>
      <c r="L2750" s="14" t="s">
        <v>85</v>
      </c>
      <c r="M2750" s="23">
        <v>0.65</v>
      </c>
      <c r="N2750" s="16">
        <v>10</v>
      </c>
      <c r="O2750" s="16">
        <v>3</v>
      </c>
      <c r="P2750" s="16">
        <v>1</v>
      </c>
      <c r="Q2750" s="16">
        <v>6</v>
      </c>
      <c r="R2750" s="16">
        <v>4</v>
      </c>
      <c r="S2750" s="14" t="s">
        <v>86</v>
      </c>
      <c r="T2750" s="16">
        <v>262</v>
      </c>
      <c r="U2750" s="16">
        <v>0</v>
      </c>
      <c r="V2750" s="18">
        <v>91302</v>
      </c>
      <c r="W2750" s="18">
        <v>8271</v>
      </c>
      <c r="X2750" s="18">
        <v>5971</v>
      </c>
      <c r="Y2750" s="18">
        <v>0</v>
      </c>
      <c r="Z2750" s="18">
        <v>0</v>
      </c>
      <c r="AA2750" s="18">
        <v>0</v>
      </c>
      <c r="AB2750" s="18">
        <v>1872</v>
      </c>
      <c r="AC2750" s="23">
        <v>0.23</v>
      </c>
      <c r="AD2750" s="14" t="str">
        <f>IF(E2750=113,"Linn","Iowa ex-Linn")</f>
        <v>Iowa ex-Linn</v>
      </c>
      <c r="AE2750" s="23">
        <f>IFERROR(AB2750/W2750,"N/M")</f>
        <v>0.22633297062023938</v>
      </c>
      <c r="AF2750" s="14" t="str">
        <f>B2750&amp;"|"&amp;TEXT(E2750,"000")&amp;"|"&amp;TEXT(M2750,"0.0000")</f>
        <v>2019|053|0.6500</v>
      </c>
      <c r="AG2750" s="22" t="str">
        <f>IF(AND(B2750&gt;=2015,B2750&lt;=2024,C2750=19,G2750=41,I2750=2,K2750="A",L2750="RBUP",M2750&gt;=0.5,M2750&lt;=0.85),"IN","OUT")</f>
        <v>IN</v>
      </c>
    </row>
    <row r="2751" spans="1:33">
      <c r="A2751" s="14" t="s">
        <v>189</v>
      </c>
      <c r="B2751" s="16">
        <v>2019</v>
      </c>
      <c r="C2751" s="16">
        <v>19</v>
      </c>
      <c r="D2751" s="14" t="s">
        <v>80</v>
      </c>
      <c r="E2751" s="16">
        <v>53</v>
      </c>
      <c r="F2751" s="14" t="s">
        <v>112</v>
      </c>
      <c r="G2751" s="16">
        <v>41</v>
      </c>
      <c r="H2751" s="14" t="s">
        <v>186</v>
      </c>
      <c r="I2751" s="16">
        <v>2</v>
      </c>
      <c r="J2751" s="14" t="s">
        <v>83</v>
      </c>
      <c r="K2751" s="14" t="s">
        <v>84</v>
      </c>
      <c r="L2751" s="14" t="s">
        <v>85</v>
      </c>
      <c r="M2751" s="23">
        <v>0.7</v>
      </c>
      <c r="N2751" s="16">
        <v>75</v>
      </c>
      <c r="O2751" s="16">
        <v>39</v>
      </c>
      <c r="P2751" s="16">
        <v>19</v>
      </c>
      <c r="Q2751" s="16">
        <v>77</v>
      </c>
      <c r="R2751" s="16">
        <v>36</v>
      </c>
      <c r="S2751" s="14" t="s">
        <v>86</v>
      </c>
      <c r="T2751" s="16">
        <v>4751</v>
      </c>
      <c r="U2751" s="16">
        <v>0</v>
      </c>
      <c r="V2751" s="18">
        <v>2052371</v>
      </c>
      <c r="W2751" s="18">
        <v>248426</v>
      </c>
      <c r="X2751" s="18">
        <v>161796</v>
      </c>
      <c r="Y2751" s="18">
        <v>0</v>
      </c>
      <c r="Z2751" s="18">
        <v>0</v>
      </c>
      <c r="AA2751" s="18">
        <v>0</v>
      </c>
      <c r="AB2751" s="18">
        <v>213808</v>
      </c>
      <c r="AC2751" s="23">
        <v>0.86</v>
      </c>
      <c r="AD2751" s="14" t="str">
        <f>IF(E2751=113,"Linn","Iowa ex-Linn")</f>
        <v>Iowa ex-Linn</v>
      </c>
      <c r="AE2751" s="23">
        <f>IFERROR(AB2751/W2751,"N/M")</f>
        <v>0.8606506565335351</v>
      </c>
      <c r="AF2751" s="14" t="str">
        <f>B2751&amp;"|"&amp;TEXT(E2751,"000")&amp;"|"&amp;TEXT(M2751,"0.0000")</f>
        <v>2019|053|0.7000</v>
      </c>
      <c r="AG2751" s="22" t="str">
        <f>IF(AND(B2751&gt;=2015,B2751&lt;=2024,C2751=19,G2751=41,I2751=2,K2751="A",L2751="RBUP",M2751&gt;=0.5,M2751&lt;=0.85),"IN","OUT")</f>
        <v>IN</v>
      </c>
    </row>
    <row r="2752" spans="1:33">
      <c r="A2752" s="14" t="s">
        <v>189</v>
      </c>
      <c r="B2752" s="16">
        <v>2019</v>
      </c>
      <c r="C2752" s="16">
        <v>19</v>
      </c>
      <c r="D2752" s="14" t="s">
        <v>80</v>
      </c>
      <c r="E2752" s="16">
        <v>53</v>
      </c>
      <c r="F2752" s="14" t="s">
        <v>112</v>
      </c>
      <c r="G2752" s="16">
        <v>41</v>
      </c>
      <c r="H2752" s="14" t="s">
        <v>186</v>
      </c>
      <c r="I2752" s="16">
        <v>2</v>
      </c>
      <c r="J2752" s="14" t="s">
        <v>83</v>
      </c>
      <c r="K2752" s="14" t="s">
        <v>84</v>
      </c>
      <c r="L2752" s="14" t="s">
        <v>85</v>
      </c>
      <c r="M2752" s="23">
        <v>0.75</v>
      </c>
      <c r="N2752" s="16">
        <v>157</v>
      </c>
      <c r="O2752" s="16">
        <v>92</v>
      </c>
      <c r="P2752" s="16">
        <v>53</v>
      </c>
      <c r="Q2752" s="16">
        <v>144</v>
      </c>
      <c r="R2752" s="16">
        <v>84</v>
      </c>
      <c r="S2752" s="14" t="s">
        <v>86</v>
      </c>
      <c r="T2752" s="16">
        <v>18082</v>
      </c>
      <c r="U2752" s="16">
        <v>0</v>
      </c>
      <c r="V2752" s="18">
        <v>7801249</v>
      </c>
      <c r="W2752" s="18">
        <v>964167</v>
      </c>
      <c r="X2752" s="18">
        <v>660083</v>
      </c>
      <c r="Y2752" s="18">
        <v>517</v>
      </c>
      <c r="Z2752" s="18">
        <v>0</v>
      </c>
      <c r="AA2752" s="18">
        <v>0</v>
      </c>
      <c r="AB2752" s="18">
        <v>605558</v>
      </c>
      <c r="AC2752" s="23">
        <v>0.63</v>
      </c>
      <c r="AD2752" s="14" t="str">
        <f>IF(E2752=113,"Linn","Iowa ex-Linn")</f>
        <v>Iowa ex-Linn</v>
      </c>
      <c r="AE2752" s="23">
        <f>IFERROR(AB2752/W2752,"N/M")</f>
        <v>0.6280633956565616</v>
      </c>
      <c r="AF2752" s="14" t="str">
        <f>B2752&amp;"|"&amp;TEXT(E2752,"000")&amp;"|"&amp;TEXT(M2752,"0.0000")</f>
        <v>2019|053|0.7500</v>
      </c>
      <c r="AG2752" s="22" t="str">
        <f>IF(AND(B2752&gt;=2015,B2752&lt;=2024,C2752=19,G2752=41,I2752=2,K2752="A",L2752="RBUP",M2752&gt;=0.5,M2752&lt;=0.85),"IN","OUT")</f>
        <v>IN</v>
      </c>
    </row>
    <row r="2753" spans="1:33">
      <c r="A2753" s="14" t="s">
        <v>189</v>
      </c>
      <c r="B2753" s="16">
        <v>2019</v>
      </c>
      <c r="C2753" s="16">
        <v>19</v>
      </c>
      <c r="D2753" s="14" t="s">
        <v>80</v>
      </c>
      <c r="E2753" s="16">
        <v>53</v>
      </c>
      <c r="F2753" s="14" t="s">
        <v>112</v>
      </c>
      <c r="G2753" s="16">
        <v>41</v>
      </c>
      <c r="H2753" s="14" t="s">
        <v>186</v>
      </c>
      <c r="I2753" s="16">
        <v>2</v>
      </c>
      <c r="J2753" s="14" t="s">
        <v>83</v>
      </c>
      <c r="K2753" s="14" t="s">
        <v>84</v>
      </c>
      <c r="L2753" s="14" t="s">
        <v>85</v>
      </c>
      <c r="M2753" s="23">
        <v>0.8</v>
      </c>
      <c r="N2753" s="16">
        <v>120</v>
      </c>
      <c r="O2753" s="16">
        <v>64</v>
      </c>
      <c r="P2753" s="16">
        <v>40</v>
      </c>
      <c r="Q2753" s="16">
        <v>75</v>
      </c>
      <c r="R2753" s="16">
        <v>46</v>
      </c>
      <c r="S2753" s="14" t="s">
        <v>86</v>
      </c>
      <c r="T2753" s="16">
        <v>11466</v>
      </c>
      <c r="U2753" s="16">
        <v>0</v>
      </c>
      <c r="V2753" s="18">
        <v>4802712</v>
      </c>
      <c r="W2753" s="18">
        <v>694182</v>
      </c>
      <c r="X2753" s="18">
        <v>429866</v>
      </c>
      <c r="Y2753" s="18">
        <v>0</v>
      </c>
      <c r="Z2753" s="18">
        <v>0</v>
      </c>
      <c r="AA2753" s="18">
        <v>0</v>
      </c>
      <c r="AB2753" s="18">
        <v>1013757</v>
      </c>
      <c r="AC2753" s="23">
        <v>1.46</v>
      </c>
      <c r="AD2753" s="14" t="str">
        <f>IF(E2753=113,"Linn","Iowa ex-Linn")</f>
        <v>Iowa ex-Linn</v>
      </c>
      <c r="AE2753" s="23">
        <f>IFERROR(AB2753/W2753,"N/M")</f>
        <v>1.4603619799994814</v>
      </c>
      <c r="AF2753" s="14" t="str">
        <f>B2753&amp;"|"&amp;TEXT(E2753,"000")&amp;"|"&amp;TEXT(M2753,"0.0000")</f>
        <v>2019|053|0.8000</v>
      </c>
      <c r="AG2753" s="22" t="str">
        <f>IF(AND(B2753&gt;=2015,B2753&lt;=2024,C2753=19,G2753=41,I2753=2,K2753="A",L2753="RBUP",M2753&gt;=0.5,M2753&lt;=0.85),"IN","OUT")</f>
        <v>IN</v>
      </c>
    </row>
    <row r="2754" spans="1:33">
      <c r="A2754" s="14" t="s">
        <v>189</v>
      </c>
      <c r="B2754" s="16">
        <v>2019</v>
      </c>
      <c r="C2754" s="16">
        <v>19</v>
      </c>
      <c r="D2754" s="14" t="s">
        <v>80</v>
      </c>
      <c r="E2754" s="16">
        <v>53</v>
      </c>
      <c r="F2754" s="14" t="s">
        <v>112</v>
      </c>
      <c r="G2754" s="16">
        <v>41</v>
      </c>
      <c r="H2754" s="14" t="s">
        <v>186</v>
      </c>
      <c r="I2754" s="16">
        <v>2</v>
      </c>
      <c r="J2754" s="14" t="s">
        <v>83</v>
      </c>
      <c r="K2754" s="14" t="s">
        <v>84</v>
      </c>
      <c r="L2754" s="14" t="s">
        <v>85</v>
      </c>
      <c r="M2754" s="23">
        <v>0.85</v>
      </c>
      <c r="N2754" s="16">
        <v>47</v>
      </c>
      <c r="O2754" s="16">
        <v>16</v>
      </c>
      <c r="P2754" s="16">
        <v>13</v>
      </c>
      <c r="Q2754" s="16">
        <v>19</v>
      </c>
      <c r="R2754" s="16">
        <v>16</v>
      </c>
      <c r="S2754" s="14" t="s">
        <v>86</v>
      </c>
      <c r="T2754" s="16">
        <v>2518</v>
      </c>
      <c r="U2754" s="16">
        <v>0</v>
      </c>
      <c r="V2754" s="18">
        <v>1240714</v>
      </c>
      <c r="W2754" s="18">
        <v>178060</v>
      </c>
      <c r="X2754" s="18">
        <v>93268</v>
      </c>
      <c r="Y2754" s="18">
        <v>0</v>
      </c>
      <c r="Z2754" s="18">
        <v>0</v>
      </c>
      <c r="AA2754" s="18">
        <v>0</v>
      </c>
      <c r="AB2754" s="18">
        <v>220556</v>
      </c>
      <c r="AC2754" s="23">
        <v>1.24</v>
      </c>
      <c r="AD2754" s="14" t="str">
        <f>IF(E2754=113,"Linn","Iowa ex-Linn")</f>
        <v>Iowa ex-Linn</v>
      </c>
      <c r="AE2754" s="23">
        <f>IFERROR(AB2754/W2754,"N/M")</f>
        <v>1.238661125463327</v>
      </c>
      <c r="AF2754" s="14" t="str">
        <f>B2754&amp;"|"&amp;TEXT(E2754,"000")&amp;"|"&amp;TEXT(M2754,"0.0000")</f>
        <v>2019|053|0.8500</v>
      </c>
      <c r="AG2754" s="22" t="str">
        <f>IF(AND(B2754&gt;=2015,B2754&lt;=2024,C2754=19,G2754=41,I2754=2,K2754="A",L2754="RBUP",M2754&gt;=0.5,M2754&lt;=0.85),"IN","OUT")</f>
        <v>IN</v>
      </c>
    </row>
    <row r="2755" spans="1:33">
      <c r="A2755" s="14" t="s">
        <v>189</v>
      </c>
      <c r="B2755" s="16">
        <v>2019</v>
      </c>
      <c r="C2755" s="16">
        <v>19</v>
      </c>
      <c r="D2755" s="14" t="s">
        <v>80</v>
      </c>
      <c r="E2755" s="16">
        <v>55</v>
      </c>
      <c r="F2755" s="14" t="s">
        <v>113</v>
      </c>
      <c r="G2755" s="16">
        <v>41</v>
      </c>
      <c r="H2755" s="14" t="s">
        <v>186</v>
      </c>
      <c r="I2755" s="16">
        <v>2</v>
      </c>
      <c r="J2755" s="14" t="s">
        <v>83</v>
      </c>
      <c r="K2755" s="14" t="s">
        <v>84</v>
      </c>
      <c r="L2755" s="14" t="s">
        <v>85</v>
      </c>
      <c r="M2755" s="23">
        <v>0.5</v>
      </c>
      <c r="N2755" s="16">
        <v>1</v>
      </c>
      <c r="O2755" s="16">
        <v>1</v>
      </c>
      <c r="P2755" s="16">
        <v>0</v>
      </c>
      <c r="Q2755" s="16">
        <v>1</v>
      </c>
      <c r="R2755" s="16">
        <v>0</v>
      </c>
      <c r="S2755" s="14" t="s">
        <v>86</v>
      </c>
      <c r="T2755" s="16">
        <v>569</v>
      </c>
      <c r="U2755" s="16">
        <v>0</v>
      </c>
      <c r="V2755" s="18">
        <v>256903</v>
      </c>
      <c r="W2755" s="18">
        <v>1236</v>
      </c>
      <c r="X2755" s="18">
        <v>988</v>
      </c>
      <c r="Y2755" s="18">
        <v>0</v>
      </c>
      <c r="Z2755" s="18">
        <v>0</v>
      </c>
      <c r="AA2755" s="18">
        <v>0</v>
      </c>
      <c r="AB2755" s="18">
        <v>0</v>
      </c>
      <c r="AC2755" s="23">
        <v>0</v>
      </c>
      <c r="AD2755" s="14" t="str">
        <f>IF(E2755=113,"Linn","Iowa ex-Linn")</f>
        <v>Iowa ex-Linn</v>
      </c>
      <c r="AE2755" s="23">
        <f>IFERROR(AB2755/W2755,"N/M")</f>
        <v>0.0</v>
      </c>
      <c r="AF2755" s="14" t="str">
        <f>B2755&amp;"|"&amp;TEXT(E2755,"000")&amp;"|"&amp;TEXT(M2755,"0.0000")</f>
        <v>2019|055|0.5000</v>
      </c>
      <c r="AG2755" s="22" t="str">
        <f>IF(AND(B2755&gt;=2015,B2755&lt;=2024,C2755=19,G2755=41,I2755=2,K2755="A",L2755="RBUP",M2755&gt;=0.5,M2755&lt;=0.85),"IN","OUT")</f>
        <v>IN</v>
      </c>
    </row>
    <row r="2756" spans="1:33">
      <c r="A2756" s="14" t="s">
        <v>189</v>
      </c>
      <c r="B2756" s="16">
        <v>2019</v>
      </c>
      <c r="C2756" s="16">
        <v>19</v>
      </c>
      <c r="D2756" s="14" t="s">
        <v>80</v>
      </c>
      <c r="E2756" s="16">
        <v>55</v>
      </c>
      <c r="F2756" s="14" t="s">
        <v>113</v>
      </c>
      <c r="G2756" s="16">
        <v>41</v>
      </c>
      <c r="H2756" s="14" t="s">
        <v>186</v>
      </c>
      <c r="I2756" s="16">
        <v>2</v>
      </c>
      <c r="J2756" s="14" t="s">
        <v>83</v>
      </c>
      <c r="K2756" s="14" t="s">
        <v>84</v>
      </c>
      <c r="L2756" s="14" t="s">
        <v>85</v>
      </c>
      <c r="M2756" s="23">
        <v>0.6</v>
      </c>
      <c r="N2756" s="16">
        <v>1</v>
      </c>
      <c r="O2756" s="16">
        <v>0</v>
      </c>
      <c r="P2756" s="16">
        <v>0</v>
      </c>
      <c r="Q2756" s="16">
        <v>0</v>
      </c>
      <c r="R2756" s="16">
        <v>0</v>
      </c>
      <c r="S2756" s="14" t="s">
        <v>86</v>
      </c>
      <c r="T2756" s="16">
        <v>0</v>
      </c>
      <c r="U2756" s="16">
        <v>0</v>
      </c>
      <c r="V2756" s="18">
        <v>0</v>
      </c>
      <c r="W2756" s="18">
        <v>0</v>
      </c>
      <c r="X2756" s="18">
        <v>0</v>
      </c>
      <c r="Y2756" s="18">
        <v>0</v>
      </c>
      <c r="Z2756" s="18">
        <v>0</v>
      </c>
      <c r="AA2756" s="18">
        <v>0</v>
      </c>
      <c r="AB2756" s="18">
        <v>0</v>
      </c>
      <c r="AC2756" s="23">
        <v>0</v>
      </c>
      <c r="AD2756" s="14" t="str">
        <f>IF(E2756=113,"Linn","Iowa ex-Linn")</f>
        <v>Iowa ex-Linn</v>
      </c>
      <c r="AE2756" s="23" t="str">
        <f>IFERROR(AB2756/W2756,"N/M")</f>
        <v>N/M</v>
      </c>
      <c r="AF2756" s="14" t="str">
        <f>B2756&amp;"|"&amp;TEXT(E2756,"000")&amp;"|"&amp;TEXT(M2756,"0.0000")</f>
        <v>2019|055|0.6000</v>
      </c>
      <c r="AG2756" s="22" t="str">
        <f>IF(AND(B2756&gt;=2015,B2756&lt;=2024,C2756=19,G2756=41,I2756=2,K2756="A",L2756="RBUP",M2756&gt;=0.5,M2756&lt;=0.85),"IN","OUT")</f>
        <v>IN</v>
      </c>
    </row>
    <row r="2757" spans="1:33">
      <c r="A2757" s="14" t="s">
        <v>189</v>
      </c>
      <c r="B2757" s="16">
        <v>2019</v>
      </c>
      <c r="C2757" s="16">
        <v>19</v>
      </c>
      <c r="D2757" s="14" t="s">
        <v>80</v>
      </c>
      <c r="E2757" s="16">
        <v>55</v>
      </c>
      <c r="F2757" s="14" t="s">
        <v>113</v>
      </c>
      <c r="G2757" s="16">
        <v>41</v>
      </c>
      <c r="H2757" s="14" t="s">
        <v>186</v>
      </c>
      <c r="I2757" s="16">
        <v>2</v>
      </c>
      <c r="J2757" s="14" t="s">
        <v>83</v>
      </c>
      <c r="K2757" s="14" t="s">
        <v>84</v>
      </c>
      <c r="L2757" s="14" t="s">
        <v>85</v>
      </c>
      <c r="M2757" s="23">
        <v>0.65</v>
      </c>
      <c r="N2757" s="16">
        <v>4</v>
      </c>
      <c r="O2757" s="16">
        <v>4</v>
      </c>
      <c r="P2757" s="16">
        <v>0</v>
      </c>
      <c r="Q2757" s="16">
        <v>4</v>
      </c>
      <c r="R2757" s="16">
        <v>0</v>
      </c>
      <c r="S2757" s="14" t="s">
        <v>86</v>
      </c>
      <c r="T2757" s="16">
        <v>1429</v>
      </c>
      <c r="U2757" s="16">
        <v>0</v>
      </c>
      <c r="V2757" s="18">
        <v>739664</v>
      </c>
      <c r="W2757" s="18">
        <v>10595</v>
      </c>
      <c r="X2757" s="18">
        <v>8420</v>
      </c>
      <c r="Y2757" s="18">
        <v>0</v>
      </c>
      <c r="Z2757" s="18">
        <v>0</v>
      </c>
      <c r="AA2757" s="18">
        <v>0</v>
      </c>
      <c r="AB2757" s="18">
        <v>0</v>
      </c>
      <c r="AC2757" s="23">
        <v>0</v>
      </c>
      <c r="AD2757" s="14" t="str">
        <f>IF(E2757=113,"Linn","Iowa ex-Linn")</f>
        <v>Iowa ex-Linn</v>
      </c>
      <c r="AE2757" s="23">
        <f>IFERROR(AB2757/W2757,"N/M")</f>
        <v>0.0</v>
      </c>
      <c r="AF2757" s="14" t="str">
        <f>B2757&amp;"|"&amp;TEXT(E2757,"000")&amp;"|"&amp;TEXT(M2757,"0.0000")</f>
        <v>2019|055|0.6500</v>
      </c>
      <c r="AG2757" s="22" t="str">
        <f>IF(AND(B2757&gt;=2015,B2757&lt;=2024,C2757=19,G2757=41,I2757=2,K2757="A",L2757="RBUP",M2757&gt;=0.5,M2757&lt;=0.85),"IN","OUT")</f>
        <v>IN</v>
      </c>
    </row>
    <row r="2758" spans="1:33">
      <c r="A2758" s="14" t="s">
        <v>189</v>
      </c>
      <c r="B2758" s="16">
        <v>2019</v>
      </c>
      <c r="C2758" s="16">
        <v>19</v>
      </c>
      <c r="D2758" s="14" t="s">
        <v>80</v>
      </c>
      <c r="E2758" s="16">
        <v>55</v>
      </c>
      <c r="F2758" s="14" t="s">
        <v>113</v>
      </c>
      <c r="G2758" s="16">
        <v>41</v>
      </c>
      <c r="H2758" s="14" t="s">
        <v>186</v>
      </c>
      <c r="I2758" s="16">
        <v>2</v>
      </c>
      <c r="J2758" s="14" t="s">
        <v>83</v>
      </c>
      <c r="K2758" s="14" t="s">
        <v>84</v>
      </c>
      <c r="L2758" s="14" t="s">
        <v>85</v>
      </c>
      <c r="M2758" s="23">
        <v>0.7</v>
      </c>
      <c r="N2758" s="16">
        <v>15</v>
      </c>
      <c r="O2758" s="16">
        <v>13</v>
      </c>
      <c r="P2758" s="16">
        <v>0</v>
      </c>
      <c r="Q2758" s="16">
        <v>19</v>
      </c>
      <c r="R2758" s="16">
        <v>0</v>
      </c>
      <c r="S2758" s="14" t="s">
        <v>86</v>
      </c>
      <c r="T2758" s="16">
        <v>1790</v>
      </c>
      <c r="U2758" s="16">
        <v>0</v>
      </c>
      <c r="V2758" s="18">
        <v>977899</v>
      </c>
      <c r="W2758" s="18">
        <v>24064</v>
      </c>
      <c r="X2758" s="18">
        <v>16381</v>
      </c>
      <c r="Y2758" s="18">
        <v>0</v>
      </c>
      <c r="Z2758" s="18">
        <v>0</v>
      </c>
      <c r="AA2758" s="18">
        <v>0</v>
      </c>
      <c r="AB2758" s="18">
        <v>0</v>
      </c>
      <c r="AC2758" s="23">
        <v>0</v>
      </c>
      <c r="AD2758" s="14" t="str">
        <f>IF(E2758=113,"Linn","Iowa ex-Linn")</f>
        <v>Iowa ex-Linn</v>
      </c>
      <c r="AE2758" s="23">
        <f>IFERROR(AB2758/W2758,"N/M")</f>
        <v>0.0</v>
      </c>
      <c r="AF2758" s="14" t="str">
        <f>B2758&amp;"|"&amp;TEXT(E2758,"000")&amp;"|"&amp;TEXT(M2758,"0.0000")</f>
        <v>2019|055|0.7000</v>
      </c>
      <c r="AG2758" s="22" t="str">
        <f>IF(AND(B2758&gt;=2015,B2758&lt;=2024,C2758=19,G2758=41,I2758=2,K2758="A",L2758="RBUP",M2758&gt;=0.5,M2758&lt;=0.85),"IN","OUT")</f>
        <v>IN</v>
      </c>
    </row>
    <row r="2759" spans="1:33">
      <c r="A2759" s="14" t="s">
        <v>189</v>
      </c>
      <c r="B2759" s="16">
        <v>2019</v>
      </c>
      <c r="C2759" s="16">
        <v>19</v>
      </c>
      <c r="D2759" s="14" t="s">
        <v>80</v>
      </c>
      <c r="E2759" s="16">
        <v>55</v>
      </c>
      <c r="F2759" s="14" t="s">
        <v>113</v>
      </c>
      <c r="G2759" s="16">
        <v>41</v>
      </c>
      <c r="H2759" s="14" t="s">
        <v>186</v>
      </c>
      <c r="I2759" s="16">
        <v>2</v>
      </c>
      <c r="J2759" s="14" t="s">
        <v>83</v>
      </c>
      <c r="K2759" s="14" t="s">
        <v>84</v>
      </c>
      <c r="L2759" s="14" t="s">
        <v>85</v>
      </c>
      <c r="M2759" s="23">
        <v>0.75</v>
      </c>
      <c r="N2759" s="16">
        <v>84</v>
      </c>
      <c r="O2759" s="16">
        <v>76</v>
      </c>
      <c r="P2759" s="16">
        <v>4</v>
      </c>
      <c r="Q2759" s="16">
        <v>79</v>
      </c>
      <c r="R2759" s="16">
        <v>4</v>
      </c>
      <c r="S2759" s="14" t="s">
        <v>86</v>
      </c>
      <c r="T2759" s="16">
        <v>16359</v>
      </c>
      <c r="U2759" s="16">
        <v>0</v>
      </c>
      <c r="V2759" s="18">
        <v>10024519</v>
      </c>
      <c r="W2759" s="18">
        <v>293255</v>
      </c>
      <c r="X2759" s="18">
        <v>211905</v>
      </c>
      <c r="Y2759" s="18">
        <v>1560</v>
      </c>
      <c r="Z2759" s="18">
        <v>0</v>
      </c>
      <c r="AA2759" s="18">
        <v>0</v>
      </c>
      <c r="AB2759" s="18">
        <v>43646</v>
      </c>
      <c r="AC2759" s="23">
        <v>0.15</v>
      </c>
      <c r="AD2759" s="14" t="str">
        <f>IF(E2759=113,"Linn","Iowa ex-Linn")</f>
        <v>Iowa ex-Linn</v>
      </c>
      <c r="AE2759" s="23">
        <f>IFERROR(AB2759/W2759,"N/M")</f>
        <v>0.14883292697481715</v>
      </c>
      <c r="AF2759" s="14" t="str">
        <f>B2759&amp;"|"&amp;TEXT(E2759,"000")&amp;"|"&amp;TEXT(M2759,"0.0000")</f>
        <v>2019|055|0.7500</v>
      </c>
      <c r="AG2759" s="22" t="str">
        <f>IF(AND(B2759&gt;=2015,B2759&lt;=2024,C2759=19,G2759=41,I2759=2,K2759="A",L2759="RBUP",M2759&gt;=0.5,M2759&lt;=0.85),"IN","OUT")</f>
        <v>IN</v>
      </c>
    </row>
    <row r="2760" spans="1:33">
      <c r="A2760" s="14" t="s">
        <v>189</v>
      </c>
      <c r="B2760" s="16">
        <v>2019</v>
      </c>
      <c r="C2760" s="16">
        <v>19</v>
      </c>
      <c r="D2760" s="14" t="s">
        <v>80</v>
      </c>
      <c r="E2760" s="16">
        <v>55</v>
      </c>
      <c r="F2760" s="14" t="s">
        <v>113</v>
      </c>
      <c r="G2760" s="16">
        <v>41</v>
      </c>
      <c r="H2760" s="14" t="s">
        <v>186</v>
      </c>
      <c r="I2760" s="16">
        <v>2</v>
      </c>
      <c r="J2760" s="14" t="s">
        <v>83</v>
      </c>
      <c r="K2760" s="14" t="s">
        <v>84</v>
      </c>
      <c r="L2760" s="14" t="s">
        <v>85</v>
      </c>
      <c r="M2760" s="23">
        <v>0.8</v>
      </c>
      <c r="N2760" s="16">
        <v>426</v>
      </c>
      <c r="O2760" s="16">
        <v>399</v>
      </c>
      <c r="P2760" s="16">
        <v>27</v>
      </c>
      <c r="Q2760" s="16">
        <v>428</v>
      </c>
      <c r="R2760" s="16">
        <v>29</v>
      </c>
      <c r="S2760" s="14" t="s">
        <v>86</v>
      </c>
      <c r="T2760" s="16">
        <v>83696</v>
      </c>
      <c r="U2760" s="16">
        <v>0</v>
      </c>
      <c r="V2760" s="18">
        <v>54766040</v>
      </c>
      <c r="W2760" s="18">
        <v>2181985</v>
      </c>
      <c r="X2760" s="18">
        <v>1416744</v>
      </c>
      <c r="Y2760" s="18">
        <v>1281</v>
      </c>
      <c r="Z2760" s="18">
        <v>0</v>
      </c>
      <c r="AA2760" s="18">
        <v>0</v>
      </c>
      <c r="AB2760" s="18">
        <v>222699</v>
      </c>
      <c r="AC2760" s="23">
        <v>0.1</v>
      </c>
      <c r="AD2760" s="14" t="str">
        <f>IF(E2760=113,"Linn","Iowa ex-Linn")</f>
        <v>Iowa ex-Linn</v>
      </c>
      <c r="AE2760" s="23">
        <f>IFERROR(AB2760/W2760,"N/M")</f>
        <v>0.10206257146589</v>
      </c>
      <c r="AF2760" s="14" t="str">
        <f>B2760&amp;"|"&amp;TEXT(E2760,"000")&amp;"|"&amp;TEXT(M2760,"0.0000")</f>
        <v>2019|055|0.8000</v>
      </c>
      <c r="AG2760" s="22" t="str">
        <f>IF(AND(B2760&gt;=2015,B2760&lt;=2024,C2760=19,G2760=41,I2760=2,K2760="A",L2760="RBUP",M2760&gt;=0.5,M2760&lt;=0.85),"IN","OUT")</f>
        <v>IN</v>
      </c>
    </row>
    <row r="2761" spans="1:33">
      <c r="A2761" s="14" t="s">
        <v>189</v>
      </c>
      <c r="B2761" s="16">
        <v>2019</v>
      </c>
      <c r="C2761" s="16">
        <v>19</v>
      </c>
      <c r="D2761" s="14" t="s">
        <v>80</v>
      </c>
      <c r="E2761" s="16">
        <v>55</v>
      </c>
      <c r="F2761" s="14" t="s">
        <v>113</v>
      </c>
      <c r="G2761" s="16">
        <v>41</v>
      </c>
      <c r="H2761" s="14" t="s">
        <v>186</v>
      </c>
      <c r="I2761" s="16">
        <v>2</v>
      </c>
      <c r="J2761" s="14" t="s">
        <v>83</v>
      </c>
      <c r="K2761" s="14" t="s">
        <v>84</v>
      </c>
      <c r="L2761" s="14" t="s">
        <v>85</v>
      </c>
      <c r="M2761" s="23">
        <v>0.85</v>
      </c>
      <c r="N2761" s="16">
        <v>431</v>
      </c>
      <c r="O2761" s="16">
        <v>381</v>
      </c>
      <c r="P2761" s="16">
        <v>37</v>
      </c>
      <c r="Q2761" s="16">
        <v>434</v>
      </c>
      <c r="R2761" s="16">
        <v>45</v>
      </c>
      <c r="S2761" s="14" t="s">
        <v>86</v>
      </c>
      <c r="T2761" s="16">
        <v>80322</v>
      </c>
      <c r="U2761" s="16">
        <v>0</v>
      </c>
      <c r="V2761" s="18">
        <v>56182113</v>
      </c>
      <c r="W2761" s="18">
        <v>2894850</v>
      </c>
      <c r="X2761" s="18">
        <v>1462693</v>
      </c>
      <c r="Y2761" s="18">
        <v>754</v>
      </c>
      <c r="Z2761" s="18">
        <v>0</v>
      </c>
      <c r="AA2761" s="18">
        <v>0</v>
      </c>
      <c r="AB2761" s="18">
        <v>505765</v>
      </c>
      <c r="AC2761" s="23">
        <v>0.17</v>
      </c>
      <c r="AD2761" s="14" t="str">
        <f>IF(E2761=113,"Linn","Iowa ex-Linn")</f>
        <v>Iowa ex-Linn</v>
      </c>
      <c r="AE2761" s="23">
        <f>IFERROR(AB2761/W2761,"N/M")</f>
        <v>0.17471198853135742</v>
      </c>
      <c r="AF2761" s="14" t="str">
        <f>B2761&amp;"|"&amp;TEXT(E2761,"000")&amp;"|"&amp;TEXT(M2761,"0.0000")</f>
        <v>2019|055|0.8500</v>
      </c>
      <c r="AG2761" s="22" t="str">
        <f>IF(AND(B2761&gt;=2015,B2761&lt;=2024,C2761=19,G2761=41,I2761=2,K2761="A",L2761="RBUP",M2761&gt;=0.5,M2761&lt;=0.85),"IN","OUT")</f>
        <v>IN</v>
      </c>
    </row>
    <row r="2762" spans="1:33">
      <c r="A2762" s="14" t="s">
        <v>189</v>
      </c>
      <c r="B2762" s="16">
        <v>2019</v>
      </c>
      <c r="C2762" s="16">
        <v>19</v>
      </c>
      <c r="D2762" s="14" t="s">
        <v>80</v>
      </c>
      <c r="E2762" s="16">
        <v>57</v>
      </c>
      <c r="F2762" s="14" t="s">
        <v>114</v>
      </c>
      <c r="G2762" s="16">
        <v>41</v>
      </c>
      <c r="H2762" s="14" t="s">
        <v>186</v>
      </c>
      <c r="I2762" s="16">
        <v>2</v>
      </c>
      <c r="J2762" s="14" t="s">
        <v>83</v>
      </c>
      <c r="K2762" s="14" t="s">
        <v>84</v>
      </c>
      <c r="L2762" s="14" t="s">
        <v>85</v>
      </c>
      <c r="M2762" s="23">
        <v>0.5</v>
      </c>
      <c r="N2762" s="16">
        <v>1</v>
      </c>
      <c r="O2762" s="16">
        <v>1</v>
      </c>
      <c r="P2762" s="16">
        <v>0</v>
      </c>
      <c r="Q2762" s="16">
        <v>1</v>
      </c>
      <c r="R2762" s="16">
        <v>0</v>
      </c>
      <c r="S2762" s="14" t="s">
        <v>86</v>
      </c>
      <c r="T2762" s="16">
        <v>123</v>
      </c>
      <c r="U2762" s="16">
        <v>0</v>
      </c>
      <c r="V2762" s="18">
        <v>49526</v>
      </c>
      <c r="W2762" s="18">
        <v>685</v>
      </c>
      <c r="X2762" s="18">
        <v>459</v>
      </c>
      <c r="Y2762" s="18">
        <v>0</v>
      </c>
      <c r="Z2762" s="18">
        <v>0</v>
      </c>
      <c r="AA2762" s="18">
        <v>0</v>
      </c>
      <c r="AB2762" s="18">
        <v>0</v>
      </c>
      <c r="AC2762" s="23">
        <v>0</v>
      </c>
      <c r="AD2762" s="14" t="str">
        <f>IF(E2762=113,"Linn","Iowa ex-Linn")</f>
        <v>Iowa ex-Linn</v>
      </c>
      <c r="AE2762" s="23">
        <f>IFERROR(AB2762/W2762,"N/M")</f>
        <v>0.0</v>
      </c>
      <c r="AF2762" s="14" t="str">
        <f>B2762&amp;"|"&amp;TEXT(E2762,"000")&amp;"|"&amp;TEXT(M2762,"0.0000")</f>
        <v>2019|057|0.5000</v>
      </c>
      <c r="AG2762" s="22" t="str">
        <f>IF(AND(B2762&gt;=2015,B2762&lt;=2024,C2762=19,G2762=41,I2762=2,K2762="A",L2762="RBUP",M2762&gt;=0.5,M2762&lt;=0.85),"IN","OUT")</f>
        <v>IN</v>
      </c>
    </row>
    <row r="2763" spans="1:33">
      <c r="A2763" s="14" t="s">
        <v>189</v>
      </c>
      <c r="B2763" s="16">
        <v>2019</v>
      </c>
      <c r="C2763" s="16">
        <v>19</v>
      </c>
      <c r="D2763" s="14" t="s">
        <v>80</v>
      </c>
      <c r="E2763" s="16">
        <v>57</v>
      </c>
      <c r="F2763" s="14" t="s">
        <v>114</v>
      </c>
      <c r="G2763" s="16">
        <v>41</v>
      </c>
      <c r="H2763" s="14" t="s">
        <v>186</v>
      </c>
      <c r="I2763" s="16">
        <v>2</v>
      </c>
      <c r="J2763" s="14" t="s">
        <v>83</v>
      </c>
      <c r="K2763" s="14" t="s">
        <v>84</v>
      </c>
      <c r="L2763" s="14" t="s">
        <v>85</v>
      </c>
      <c r="M2763" s="23">
        <v>0.55</v>
      </c>
      <c r="N2763" s="16">
        <v>1</v>
      </c>
      <c r="O2763" s="16">
        <v>1</v>
      </c>
      <c r="P2763" s="16">
        <v>0</v>
      </c>
      <c r="Q2763" s="16">
        <v>1</v>
      </c>
      <c r="R2763" s="16">
        <v>0</v>
      </c>
      <c r="S2763" s="14" t="s">
        <v>86</v>
      </c>
      <c r="T2763" s="16">
        <v>199</v>
      </c>
      <c r="U2763" s="16">
        <v>0</v>
      </c>
      <c r="V2763" s="18">
        <v>84427</v>
      </c>
      <c r="W2763" s="18">
        <v>1605</v>
      </c>
      <c r="X2763" s="18">
        <v>1028</v>
      </c>
      <c r="Y2763" s="18">
        <v>0</v>
      </c>
      <c r="Z2763" s="18">
        <v>0</v>
      </c>
      <c r="AA2763" s="18">
        <v>0</v>
      </c>
      <c r="AB2763" s="18">
        <v>0</v>
      </c>
      <c r="AC2763" s="23">
        <v>0</v>
      </c>
      <c r="AD2763" s="14" t="str">
        <f>IF(E2763=113,"Linn","Iowa ex-Linn")</f>
        <v>Iowa ex-Linn</v>
      </c>
      <c r="AE2763" s="23">
        <f>IFERROR(AB2763/W2763,"N/M")</f>
        <v>0.0</v>
      </c>
      <c r="AF2763" s="14" t="str">
        <f>B2763&amp;"|"&amp;TEXT(E2763,"000")&amp;"|"&amp;TEXT(M2763,"0.0000")</f>
        <v>2019|057|0.5500</v>
      </c>
      <c r="AG2763" s="22" t="str">
        <f>IF(AND(B2763&gt;=2015,B2763&lt;=2024,C2763=19,G2763=41,I2763=2,K2763="A",L2763="RBUP",M2763&gt;=0.5,M2763&lt;=0.85),"IN","OUT")</f>
        <v>IN</v>
      </c>
    </row>
    <row r="2764" spans="1:33">
      <c r="A2764" s="14" t="s">
        <v>189</v>
      </c>
      <c r="B2764" s="16">
        <v>2019</v>
      </c>
      <c r="C2764" s="16">
        <v>19</v>
      </c>
      <c r="D2764" s="14" t="s">
        <v>80</v>
      </c>
      <c r="E2764" s="16">
        <v>57</v>
      </c>
      <c r="F2764" s="14" t="s">
        <v>114</v>
      </c>
      <c r="G2764" s="16">
        <v>41</v>
      </c>
      <c r="H2764" s="14" t="s">
        <v>186</v>
      </c>
      <c r="I2764" s="16">
        <v>2</v>
      </c>
      <c r="J2764" s="14" t="s">
        <v>83</v>
      </c>
      <c r="K2764" s="14" t="s">
        <v>84</v>
      </c>
      <c r="L2764" s="14" t="s">
        <v>85</v>
      </c>
      <c r="M2764" s="23">
        <v>0.6</v>
      </c>
      <c r="N2764" s="16">
        <v>3</v>
      </c>
      <c r="O2764" s="16">
        <v>2</v>
      </c>
      <c r="P2764" s="16">
        <v>0</v>
      </c>
      <c r="Q2764" s="16">
        <v>2</v>
      </c>
      <c r="R2764" s="16">
        <v>0</v>
      </c>
      <c r="S2764" s="14" t="s">
        <v>86</v>
      </c>
      <c r="T2764" s="16">
        <v>156</v>
      </c>
      <c r="U2764" s="16">
        <v>0</v>
      </c>
      <c r="V2764" s="18">
        <v>68298</v>
      </c>
      <c r="W2764" s="18">
        <v>1638</v>
      </c>
      <c r="X2764" s="18">
        <v>1049</v>
      </c>
      <c r="Y2764" s="18">
        <v>0</v>
      </c>
      <c r="Z2764" s="18">
        <v>0</v>
      </c>
      <c r="AA2764" s="18">
        <v>0</v>
      </c>
      <c r="AB2764" s="18">
        <v>0</v>
      </c>
      <c r="AC2764" s="23">
        <v>0</v>
      </c>
      <c r="AD2764" s="14" t="str">
        <f>IF(E2764=113,"Linn","Iowa ex-Linn")</f>
        <v>Iowa ex-Linn</v>
      </c>
      <c r="AE2764" s="23">
        <f>IFERROR(AB2764/W2764,"N/M")</f>
        <v>0.0</v>
      </c>
      <c r="AF2764" s="14" t="str">
        <f>B2764&amp;"|"&amp;TEXT(E2764,"000")&amp;"|"&amp;TEXT(M2764,"0.0000")</f>
        <v>2019|057|0.6000</v>
      </c>
      <c r="AG2764" s="22" t="str">
        <f>IF(AND(B2764&gt;=2015,B2764&lt;=2024,C2764=19,G2764=41,I2764=2,K2764="A",L2764="RBUP",M2764&gt;=0.5,M2764&lt;=0.85),"IN","OUT")</f>
        <v>IN</v>
      </c>
    </row>
    <row r="2765" spans="1:33">
      <c r="A2765" s="14" t="s">
        <v>189</v>
      </c>
      <c r="B2765" s="16">
        <v>2019</v>
      </c>
      <c r="C2765" s="16">
        <v>19</v>
      </c>
      <c r="D2765" s="14" t="s">
        <v>80</v>
      </c>
      <c r="E2765" s="16">
        <v>57</v>
      </c>
      <c r="F2765" s="14" t="s">
        <v>114</v>
      </c>
      <c r="G2765" s="16">
        <v>41</v>
      </c>
      <c r="H2765" s="14" t="s">
        <v>186</v>
      </c>
      <c r="I2765" s="16">
        <v>2</v>
      </c>
      <c r="J2765" s="14" t="s">
        <v>83</v>
      </c>
      <c r="K2765" s="14" t="s">
        <v>84</v>
      </c>
      <c r="L2765" s="14" t="s">
        <v>85</v>
      </c>
      <c r="M2765" s="23">
        <v>0.65</v>
      </c>
      <c r="N2765" s="16">
        <v>7</v>
      </c>
      <c r="O2765" s="16">
        <v>6</v>
      </c>
      <c r="P2765" s="16">
        <v>2</v>
      </c>
      <c r="Q2765" s="16">
        <v>11</v>
      </c>
      <c r="R2765" s="16">
        <v>2</v>
      </c>
      <c r="S2765" s="14" t="s">
        <v>86</v>
      </c>
      <c r="T2765" s="16">
        <v>905</v>
      </c>
      <c r="U2765" s="16">
        <v>0</v>
      </c>
      <c r="V2765" s="18">
        <v>469851</v>
      </c>
      <c r="W2765" s="18">
        <v>15495</v>
      </c>
      <c r="X2765" s="18">
        <v>10936</v>
      </c>
      <c r="Y2765" s="18">
        <v>0</v>
      </c>
      <c r="Z2765" s="18">
        <v>0</v>
      </c>
      <c r="AA2765" s="18">
        <v>0</v>
      </c>
      <c r="AB2765" s="18">
        <v>5448</v>
      </c>
      <c r="AC2765" s="23">
        <v>0.35</v>
      </c>
      <c r="AD2765" s="14" t="str">
        <f>IF(E2765=113,"Linn","Iowa ex-Linn")</f>
        <v>Iowa ex-Linn</v>
      </c>
      <c r="AE2765" s="23">
        <f>IFERROR(AB2765/W2765,"N/M")</f>
        <v>0.3515972894482091</v>
      </c>
      <c r="AF2765" s="14" t="str">
        <f>B2765&amp;"|"&amp;TEXT(E2765,"000")&amp;"|"&amp;TEXT(M2765,"0.0000")</f>
        <v>2019|057|0.6500</v>
      </c>
      <c r="AG2765" s="22" t="str">
        <f>IF(AND(B2765&gt;=2015,B2765&lt;=2024,C2765=19,G2765=41,I2765=2,K2765="A",L2765="RBUP",M2765&gt;=0.5,M2765&lt;=0.85),"IN","OUT")</f>
        <v>IN</v>
      </c>
    </row>
    <row r="2766" spans="1:33">
      <c r="A2766" s="14" t="s">
        <v>189</v>
      </c>
      <c r="B2766" s="16">
        <v>2019</v>
      </c>
      <c r="C2766" s="16">
        <v>19</v>
      </c>
      <c r="D2766" s="14" t="s">
        <v>80</v>
      </c>
      <c r="E2766" s="16">
        <v>57</v>
      </c>
      <c r="F2766" s="14" t="s">
        <v>114</v>
      </c>
      <c r="G2766" s="16">
        <v>41</v>
      </c>
      <c r="H2766" s="14" t="s">
        <v>186</v>
      </c>
      <c r="I2766" s="16">
        <v>2</v>
      </c>
      <c r="J2766" s="14" t="s">
        <v>83</v>
      </c>
      <c r="K2766" s="14" t="s">
        <v>84</v>
      </c>
      <c r="L2766" s="14" t="s">
        <v>85</v>
      </c>
      <c r="M2766" s="23">
        <v>0.7</v>
      </c>
      <c r="N2766" s="16">
        <v>55</v>
      </c>
      <c r="O2766" s="16">
        <v>47</v>
      </c>
      <c r="P2766" s="16">
        <v>19</v>
      </c>
      <c r="Q2766" s="16">
        <v>79</v>
      </c>
      <c r="R2766" s="16">
        <v>28</v>
      </c>
      <c r="S2766" s="14" t="s">
        <v>86</v>
      </c>
      <c r="T2766" s="16">
        <v>4943</v>
      </c>
      <c r="U2766" s="16">
        <v>0</v>
      </c>
      <c r="V2766" s="18">
        <v>2434414</v>
      </c>
      <c r="W2766" s="18">
        <v>117769</v>
      </c>
      <c r="X2766" s="18">
        <v>74064</v>
      </c>
      <c r="Y2766" s="18">
        <v>0</v>
      </c>
      <c r="Z2766" s="18">
        <v>0</v>
      </c>
      <c r="AA2766" s="18">
        <v>0</v>
      </c>
      <c r="AB2766" s="18">
        <v>275637</v>
      </c>
      <c r="AC2766" s="23">
        <v>2.34</v>
      </c>
      <c r="AD2766" s="14" t="str">
        <f>IF(E2766=113,"Linn","Iowa ex-Linn")</f>
        <v>Iowa ex-Linn</v>
      </c>
      <c r="AE2766" s="23">
        <f>IFERROR(AB2766/W2766,"N/M")</f>
        <v>2.340488583583116</v>
      </c>
      <c r="AF2766" s="14" t="str">
        <f>B2766&amp;"|"&amp;TEXT(E2766,"000")&amp;"|"&amp;TEXT(M2766,"0.0000")</f>
        <v>2019|057|0.7000</v>
      </c>
      <c r="AG2766" s="22" t="str">
        <f>IF(AND(B2766&gt;=2015,B2766&lt;=2024,C2766=19,G2766=41,I2766=2,K2766="A",L2766="RBUP",M2766&gt;=0.5,M2766&lt;=0.85),"IN","OUT")</f>
        <v>IN</v>
      </c>
    </row>
    <row r="2767" spans="1:33">
      <c r="A2767" s="14" t="s">
        <v>189</v>
      </c>
      <c r="B2767" s="16">
        <v>2019</v>
      </c>
      <c r="C2767" s="16">
        <v>19</v>
      </c>
      <c r="D2767" s="14" t="s">
        <v>80</v>
      </c>
      <c r="E2767" s="16">
        <v>57</v>
      </c>
      <c r="F2767" s="14" t="s">
        <v>114</v>
      </c>
      <c r="G2767" s="16">
        <v>41</v>
      </c>
      <c r="H2767" s="14" t="s">
        <v>186</v>
      </c>
      <c r="I2767" s="16">
        <v>2</v>
      </c>
      <c r="J2767" s="14" t="s">
        <v>83</v>
      </c>
      <c r="K2767" s="14" t="s">
        <v>84</v>
      </c>
      <c r="L2767" s="14" t="s">
        <v>85</v>
      </c>
      <c r="M2767" s="23">
        <v>0.75</v>
      </c>
      <c r="N2767" s="16">
        <v>167</v>
      </c>
      <c r="O2767" s="16">
        <v>143</v>
      </c>
      <c r="P2767" s="16">
        <v>53</v>
      </c>
      <c r="Q2767" s="16">
        <v>247</v>
      </c>
      <c r="R2767" s="16">
        <v>87</v>
      </c>
      <c r="S2767" s="14" t="s">
        <v>86</v>
      </c>
      <c r="T2767" s="16">
        <v>23510</v>
      </c>
      <c r="U2767" s="16">
        <v>0</v>
      </c>
      <c r="V2767" s="18">
        <v>13115911</v>
      </c>
      <c r="W2767" s="18">
        <v>755883</v>
      </c>
      <c r="X2767" s="18">
        <v>507344</v>
      </c>
      <c r="Y2767" s="18">
        <v>500</v>
      </c>
      <c r="Z2767" s="18">
        <v>0</v>
      </c>
      <c r="AA2767" s="18">
        <v>0</v>
      </c>
      <c r="AB2767" s="18">
        <v>548401</v>
      </c>
      <c r="AC2767" s="23">
        <v>0.73</v>
      </c>
      <c r="AD2767" s="14" t="str">
        <f>IF(E2767=113,"Linn","Iowa ex-Linn")</f>
        <v>Iowa ex-Linn</v>
      </c>
      <c r="AE2767" s="23">
        <f>IFERROR(AB2767/W2767,"N/M")</f>
        <v>0.7255104295241459</v>
      </c>
      <c r="AF2767" s="14" t="str">
        <f>B2767&amp;"|"&amp;TEXT(E2767,"000")&amp;"|"&amp;TEXT(M2767,"0.0000")</f>
        <v>2019|057|0.7500</v>
      </c>
      <c r="AG2767" s="22" t="str">
        <f>IF(AND(B2767&gt;=2015,B2767&lt;=2024,C2767=19,G2767=41,I2767=2,K2767="A",L2767="RBUP",M2767&gt;=0.5,M2767&lt;=0.85),"IN","OUT")</f>
        <v>IN</v>
      </c>
    </row>
    <row r="2768" spans="1:33">
      <c r="A2768" s="14" t="s">
        <v>189</v>
      </c>
      <c r="B2768" s="16">
        <v>2019</v>
      </c>
      <c r="C2768" s="16">
        <v>19</v>
      </c>
      <c r="D2768" s="14" t="s">
        <v>80</v>
      </c>
      <c r="E2768" s="16">
        <v>57</v>
      </c>
      <c r="F2768" s="14" t="s">
        <v>114</v>
      </c>
      <c r="G2768" s="16">
        <v>41</v>
      </c>
      <c r="H2768" s="14" t="s">
        <v>186</v>
      </c>
      <c r="I2768" s="16">
        <v>2</v>
      </c>
      <c r="J2768" s="14" t="s">
        <v>83</v>
      </c>
      <c r="K2768" s="14" t="s">
        <v>84</v>
      </c>
      <c r="L2768" s="14" t="s">
        <v>85</v>
      </c>
      <c r="M2768" s="23">
        <v>0.8</v>
      </c>
      <c r="N2768" s="16">
        <v>158</v>
      </c>
      <c r="O2768" s="16">
        <v>132</v>
      </c>
      <c r="P2768" s="16">
        <v>62</v>
      </c>
      <c r="Q2768" s="16">
        <v>191</v>
      </c>
      <c r="R2768" s="16">
        <v>85</v>
      </c>
      <c r="S2768" s="14" t="s">
        <v>86</v>
      </c>
      <c r="T2768" s="16">
        <v>23040</v>
      </c>
      <c r="U2768" s="16">
        <v>0</v>
      </c>
      <c r="V2768" s="18">
        <v>13494412</v>
      </c>
      <c r="W2768" s="18">
        <v>982607</v>
      </c>
      <c r="X2768" s="18">
        <v>594843</v>
      </c>
      <c r="Y2768" s="18">
        <v>3105</v>
      </c>
      <c r="Z2768" s="18">
        <v>0</v>
      </c>
      <c r="AA2768" s="18">
        <v>0</v>
      </c>
      <c r="AB2768" s="18">
        <v>1382324</v>
      </c>
      <c r="AC2768" s="23">
        <v>1.41</v>
      </c>
      <c r="AD2768" s="14" t="str">
        <f>IF(E2768=113,"Linn","Iowa ex-Linn")</f>
        <v>Iowa ex-Linn</v>
      </c>
      <c r="AE2768" s="23">
        <f>IFERROR(AB2768/W2768,"N/M")</f>
        <v>1.4067923391549215</v>
      </c>
      <c r="AF2768" s="14" t="str">
        <f>B2768&amp;"|"&amp;TEXT(E2768,"000")&amp;"|"&amp;TEXT(M2768,"0.0000")</f>
        <v>2019|057|0.8000</v>
      </c>
      <c r="AG2768" s="22" t="str">
        <f>IF(AND(B2768&gt;=2015,B2768&lt;=2024,C2768=19,G2768=41,I2768=2,K2768="A",L2768="RBUP",M2768&gt;=0.5,M2768&lt;=0.85),"IN","OUT")</f>
        <v>IN</v>
      </c>
    </row>
    <row r="2769" spans="1:33">
      <c r="A2769" s="14" t="s">
        <v>189</v>
      </c>
      <c r="B2769" s="16">
        <v>2019</v>
      </c>
      <c r="C2769" s="16">
        <v>19</v>
      </c>
      <c r="D2769" s="14" t="s">
        <v>80</v>
      </c>
      <c r="E2769" s="16">
        <v>57</v>
      </c>
      <c r="F2769" s="14" t="s">
        <v>114</v>
      </c>
      <c r="G2769" s="16">
        <v>41</v>
      </c>
      <c r="H2769" s="14" t="s">
        <v>186</v>
      </c>
      <c r="I2769" s="16">
        <v>2</v>
      </c>
      <c r="J2769" s="14" t="s">
        <v>83</v>
      </c>
      <c r="K2769" s="14" t="s">
        <v>84</v>
      </c>
      <c r="L2769" s="14" t="s">
        <v>85</v>
      </c>
      <c r="M2769" s="23">
        <v>0.85</v>
      </c>
      <c r="N2769" s="16">
        <v>53</v>
      </c>
      <c r="O2769" s="16">
        <v>47</v>
      </c>
      <c r="P2769" s="16">
        <v>34</v>
      </c>
      <c r="Q2769" s="16">
        <v>90</v>
      </c>
      <c r="R2769" s="16">
        <v>60</v>
      </c>
      <c r="S2769" s="14" t="s">
        <v>86</v>
      </c>
      <c r="T2769" s="16">
        <v>12660</v>
      </c>
      <c r="U2769" s="16">
        <v>0</v>
      </c>
      <c r="V2769" s="18">
        <v>7510323</v>
      </c>
      <c r="W2769" s="18">
        <v>726175</v>
      </c>
      <c r="X2769" s="18">
        <v>332663</v>
      </c>
      <c r="Y2769" s="18">
        <v>0</v>
      </c>
      <c r="Z2769" s="18">
        <v>0</v>
      </c>
      <c r="AA2769" s="18">
        <v>0</v>
      </c>
      <c r="AB2769" s="18">
        <v>1350603</v>
      </c>
      <c r="AC2769" s="23">
        <v>1.86</v>
      </c>
      <c r="AD2769" s="14" t="str">
        <f>IF(E2769=113,"Linn","Iowa ex-Linn")</f>
        <v>Iowa ex-Linn</v>
      </c>
      <c r="AE2769" s="23">
        <f>IFERROR(AB2769/W2769,"N/M")</f>
        <v>1.859886391021448</v>
      </c>
      <c r="AF2769" s="14" t="str">
        <f>B2769&amp;"|"&amp;TEXT(E2769,"000")&amp;"|"&amp;TEXT(M2769,"0.0000")</f>
        <v>2019|057|0.8500</v>
      </c>
      <c r="AG2769" s="22" t="str">
        <f>IF(AND(B2769&gt;=2015,B2769&lt;=2024,C2769=19,G2769=41,I2769=2,K2769="A",L2769="RBUP",M2769&gt;=0.5,M2769&lt;=0.85),"IN","OUT")</f>
        <v>IN</v>
      </c>
    </row>
    <row r="2770" spans="1:33">
      <c r="A2770" s="14" t="s">
        <v>189</v>
      </c>
      <c r="B2770" s="16">
        <v>2019</v>
      </c>
      <c r="C2770" s="16">
        <v>19</v>
      </c>
      <c r="D2770" s="14" t="s">
        <v>80</v>
      </c>
      <c r="E2770" s="16">
        <v>59</v>
      </c>
      <c r="F2770" s="14" t="s">
        <v>115</v>
      </c>
      <c r="G2770" s="16">
        <v>41</v>
      </c>
      <c r="H2770" s="14" t="s">
        <v>186</v>
      </c>
      <c r="I2770" s="16">
        <v>2</v>
      </c>
      <c r="J2770" s="14" t="s">
        <v>83</v>
      </c>
      <c r="K2770" s="14" t="s">
        <v>84</v>
      </c>
      <c r="L2770" s="14" t="s">
        <v>85</v>
      </c>
      <c r="M2770" s="23">
        <v>0.5</v>
      </c>
      <c r="N2770" s="16">
        <v>1</v>
      </c>
      <c r="O2770" s="16">
        <v>1</v>
      </c>
      <c r="P2770" s="16">
        <v>0</v>
      </c>
      <c r="Q2770" s="16">
        <v>1</v>
      </c>
      <c r="R2770" s="16">
        <v>0</v>
      </c>
      <c r="S2770" s="14" t="s">
        <v>86</v>
      </c>
      <c r="T2770" s="16">
        <v>75</v>
      </c>
      <c r="U2770" s="16">
        <v>0</v>
      </c>
      <c r="V2770" s="18">
        <v>25787</v>
      </c>
      <c r="W2770" s="18">
        <v>227</v>
      </c>
      <c r="X2770" s="18">
        <v>152</v>
      </c>
      <c r="Y2770" s="18">
        <v>0</v>
      </c>
      <c r="Z2770" s="18">
        <v>0</v>
      </c>
      <c r="AA2770" s="18">
        <v>0</v>
      </c>
      <c r="AB2770" s="18">
        <v>0</v>
      </c>
      <c r="AC2770" s="23">
        <v>0</v>
      </c>
      <c r="AD2770" s="14" t="str">
        <f>IF(E2770=113,"Linn","Iowa ex-Linn")</f>
        <v>Iowa ex-Linn</v>
      </c>
      <c r="AE2770" s="23">
        <f>IFERROR(AB2770/W2770,"N/M")</f>
        <v>0.0</v>
      </c>
      <c r="AF2770" s="14" t="str">
        <f>B2770&amp;"|"&amp;TEXT(E2770,"000")&amp;"|"&amp;TEXT(M2770,"0.0000")</f>
        <v>2019|059|0.5000</v>
      </c>
      <c r="AG2770" s="22" t="str">
        <f>IF(AND(B2770&gt;=2015,B2770&lt;=2024,C2770=19,G2770=41,I2770=2,K2770="A",L2770="RBUP",M2770&gt;=0.5,M2770&lt;=0.85),"IN","OUT")</f>
        <v>IN</v>
      </c>
    </row>
    <row r="2771" spans="1:33">
      <c r="A2771" s="14" t="s">
        <v>189</v>
      </c>
      <c r="B2771" s="16">
        <v>2019</v>
      </c>
      <c r="C2771" s="16">
        <v>19</v>
      </c>
      <c r="D2771" s="14" t="s">
        <v>80</v>
      </c>
      <c r="E2771" s="16">
        <v>59</v>
      </c>
      <c r="F2771" s="14" t="s">
        <v>115</v>
      </c>
      <c r="G2771" s="16">
        <v>41</v>
      </c>
      <c r="H2771" s="14" t="s">
        <v>186</v>
      </c>
      <c r="I2771" s="16">
        <v>2</v>
      </c>
      <c r="J2771" s="14" t="s">
        <v>83</v>
      </c>
      <c r="K2771" s="14" t="s">
        <v>84</v>
      </c>
      <c r="L2771" s="14" t="s">
        <v>85</v>
      </c>
      <c r="M2771" s="23">
        <v>0.6</v>
      </c>
      <c r="N2771" s="16">
        <v>1</v>
      </c>
      <c r="O2771" s="16">
        <v>1</v>
      </c>
      <c r="P2771" s="16">
        <v>0</v>
      </c>
      <c r="Q2771" s="16">
        <v>5</v>
      </c>
      <c r="R2771" s="16">
        <v>0</v>
      </c>
      <c r="S2771" s="14" t="s">
        <v>86</v>
      </c>
      <c r="T2771" s="16">
        <v>794</v>
      </c>
      <c r="U2771" s="16">
        <v>0</v>
      </c>
      <c r="V2771" s="18">
        <v>359581</v>
      </c>
      <c r="W2771" s="18">
        <v>6115</v>
      </c>
      <c r="X2771" s="18">
        <v>3915</v>
      </c>
      <c r="Y2771" s="18">
        <v>0</v>
      </c>
      <c r="Z2771" s="18">
        <v>0</v>
      </c>
      <c r="AA2771" s="18">
        <v>0</v>
      </c>
      <c r="AB2771" s="18">
        <v>0</v>
      </c>
      <c r="AC2771" s="23">
        <v>0</v>
      </c>
      <c r="AD2771" s="14" t="str">
        <f>IF(E2771=113,"Linn","Iowa ex-Linn")</f>
        <v>Iowa ex-Linn</v>
      </c>
      <c r="AE2771" s="23">
        <f>IFERROR(AB2771/W2771,"N/M")</f>
        <v>0.0</v>
      </c>
      <c r="AF2771" s="14" t="str">
        <f>B2771&amp;"|"&amp;TEXT(E2771,"000")&amp;"|"&amp;TEXT(M2771,"0.0000")</f>
        <v>2019|059|0.6000</v>
      </c>
      <c r="AG2771" s="22" t="str">
        <f>IF(AND(B2771&gt;=2015,B2771&lt;=2024,C2771=19,G2771=41,I2771=2,K2771="A",L2771="RBUP",M2771&gt;=0.5,M2771&lt;=0.85),"IN","OUT")</f>
        <v>IN</v>
      </c>
    </row>
    <row r="2772" spans="1:33">
      <c r="A2772" s="14" t="s">
        <v>189</v>
      </c>
      <c r="B2772" s="16">
        <v>2019</v>
      </c>
      <c r="C2772" s="16">
        <v>19</v>
      </c>
      <c r="D2772" s="14" t="s">
        <v>80</v>
      </c>
      <c r="E2772" s="16">
        <v>59</v>
      </c>
      <c r="F2772" s="14" t="s">
        <v>115</v>
      </c>
      <c r="G2772" s="16">
        <v>41</v>
      </c>
      <c r="H2772" s="14" t="s">
        <v>186</v>
      </c>
      <c r="I2772" s="16">
        <v>2</v>
      </c>
      <c r="J2772" s="14" t="s">
        <v>83</v>
      </c>
      <c r="K2772" s="14" t="s">
        <v>84</v>
      </c>
      <c r="L2772" s="14" t="s">
        <v>85</v>
      </c>
      <c r="M2772" s="23">
        <v>0.65</v>
      </c>
      <c r="N2772" s="16">
        <v>6</v>
      </c>
      <c r="O2772" s="16">
        <v>3</v>
      </c>
      <c r="P2772" s="16">
        <v>1</v>
      </c>
      <c r="Q2772" s="16">
        <v>3</v>
      </c>
      <c r="R2772" s="16">
        <v>1</v>
      </c>
      <c r="S2772" s="14" t="s">
        <v>86</v>
      </c>
      <c r="T2772" s="16">
        <v>955</v>
      </c>
      <c r="U2772" s="16">
        <v>0</v>
      </c>
      <c r="V2772" s="18">
        <v>513716</v>
      </c>
      <c r="W2772" s="18">
        <v>7495</v>
      </c>
      <c r="X2772" s="18">
        <v>5542</v>
      </c>
      <c r="Y2772" s="18">
        <v>0</v>
      </c>
      <c r="Z2772" s="18">
        <v>0</v>
      </c>
      <c r="AA2772" s="18">
        <v>0</v>
      </c>
      <c r="AB2772" s="18">
        <v>3898</v>
      </c>
      <c r="AC2772" s="23">
        <v>0.52</v>
      </c>
      <c r="AD2772" s="14" t="str">
        <f>IF(E2772=113,"Linn","Iowa ex-Linn")</f>
        <v>Iowa ex-Linn</v>
      </c>
      <c r="AE2772" s="23">
        <f>IFERROR(AB2772/W2772,"N/M")</f>
        <v>0.5200800533689126</v>
      </c>
      <c r="AF2772" s="14" t="str">
        <f>B2772&amp;"|"&amp;TEXT(E2772,"000")&amp;"|"&amp;TEXT(M2772,"0.0000")</f>
        <v>2019|059|0.6500</v>
      </c>
      <c r="AG2772" s="22" t="str">
        <f>IF(AND(B2772&gt;=2015,B2772&lt;=2024,C2772=19,G2772=41,I2772=2,K2772="A",L2772="RBUP",M2772&gt;=0.5,M2772&lt;=0.85),"IN","OUT")</f>
        <v>IN</v>
      </c>
    </row>
    <row r="2773" spans="1:33">
      <c r="A2773" s="14" t="s">
        <v>189</v>
      </c>
      <c r="B2773" s="16">
        <v>2019</v>
      </c>
      <c r="C2773" s="16">
        <v>19</v>
      </c>
      <c r="D2773" s="14" t="s">
        <v>80</v>
      </c>
      <c r="E2773" s="16">
        <v>59</v>
      </c>
      <c r="F2773" s="14" t="s">
        <v>115</v>
      </c>
      <c r="G2773" s="16">
        <v>41</v>
      </c>
      <c r="H2773" s="14" t="s">
        <v>186</v>
      </c>
      <c r="I2773" s="16">
        <v>2</v>
      </c>
      <c r="J2773" s="14" t="s">
        <v>83</v>
      </c>
      <c r="K2773" s="14" t="s">
        <v>84</v>
      </c>
      <c r="L2773" s="14" t="s">
        <v>85</v>
      </c>
      <c r="M2773" s="23">
        <v>0.7</v>
      </c>
      <c r="N2773" s="16">
        <v>16</v>
      </c>
      <c r="O2773" s="16">
        <v>12</v>
      </c>
      <c r="P2773" s="16">
        <v>1</v>
      </c>
      <c r="Q2773" s="16">
        <v>13</v>
      </c>
      <c r="R2773" s="16">
        <v>1</v>
      </c>
      <c r="S2773" s="14" t="s">
        <v>86</v>
      </c>
      <c r="T2773" s="16">
        <v>1381</v>
      </c>
      <c r="U2773" s="16">
        <v>0</v>
      </c>
      <c r="V2773" s="18">
        <v>745152</v>
      </c>
      <c r="W2773" s="18">
        <v>17887</v>
      </c>
      <c r="X2773" s="18">
        <v>12085</v>
      </c>
      <c r="Y2773" s="18">
        <v>0</v>
      </c>
      <c r="Z2773" s="18">
        <v>0</v>
      </c>
      <c r="AA2773" s="18">
        <v>0</v>
      </c>
      <c r="AB2773" s="18">
        <v>8715</v>
      </c>
      <c r="AC2773" s="23">
        <v>0.49</v>
      </c>
      <c r="AD2773" s="14" t="str">
        <f>IF(E2773=113,"Linn","Iowa ex-Linn")</f>
        <v>Iowa ex-Linn</v>
      </c>
      <c r="AE2773" s="23">
        <f>IFERROR(AB2773/W2773,"N/M")</f>
        <v>0.48722535919941856</v>
      </c>
      <c r="AF2773" s="14" t="str">
        <f>B2773&amp;"|"&amp;TEXT(E2773,"000")&amp;"|"&amp;TEXT(M2773,"0.0000")</f>
        <v>2019|059|0.7000</v>
      </c>
      <c r="AG2773" s="22" t="str">
        <f>IF(AND(B2773&gt;=2015,B2773&lt;=2024,C2773=19,G2773=41,I2773=2,K2773="A",L2773="RBUP",M2773&gt;=0.5,M2773&lt;=0.85),"IN","OUT")</f>
        <v>IN</v>
      </c>
    </row>
    <row r="2774" spans="1:33">
      <c r="A2774" s="14" t="s">
        <v>189</v>
      </c>
      <c r="B2774" s="16">
        <v>2019</v>
      </c>
      <c r="C2774" s="16">
        <v>19</v>
      </c>
      <c r="D2774" s="14" t="s">
        <v>80</v>
      </c>
      <c r="E2774" s="16">
        <v>59</v>
      </c>
      <c r="F2774" s="14" t="s">
        <v>115</v>
      </c>
      <c r="G2774" s="16">
        <v>41</v>
      </c>
      <c r="H2774" s="14" t="s">
        <v>186</v>
      </c>
      <c r="I2774" s="16">
        <v>2</v>
      </c>
      <c r="J2774" s="14" t="s">
        <v>83</v>
      </c>
      <c r="K2774" s="14" t="s">
        <v>84</v>
      </c>
      <c r="L2774" s="14" t="s">
        <v>85</v>
      </c>
      <c r="M2774" s="23">
        <v>0.75</v>
      </c>
      <c r="N2774" s="16">
        <v>73</v>
      </c>
      <c r="O2774" s="16">
        <v>54</v>
      </c>
      <c r="P2774" s="16">
        <v>11</v>
      </c>
      <c r="Q2774" s="16">
        <v>79</v>
      </c>
      <c r="R2774" s="16">
        <v>13</v>
      </c>
      <c r="S2774" s="14" t="s">
        <v>86</v>
      </c>
      <c r="T2774" s="16">
        <v>9717</v>
      </c>
      <c r="U2774" s="16">
        <v>0</v>
      </c>
      <c r="V2774" s="18">
        <v>5566291</v>
      </c>
      <c r="W2774" s="18">
        <v>196458</v>
      </c>
      <c r="X2774" s="18">
        <v>129917</v>
      </c>
      <c r="Y2774" s="18">
        <v>1620</v>
      </c>
      <c r="Z2774" s="18">
        <v>0</v>
      </c>
      <c r="AA2774" s="18">
        <v>0</v>
      </c>
      <c r="AB2774" s="18">
        <v>87062</v>
      </c>
      <c r="AC2774" s="23">
        <v>0.44</v>
      </c>
      <c r="AD2774" s="14" t="str">
        <f>IF(E2774=113,"Linn","Iowa ex-Linn")</f>
        <v>Iowa ex-Linn</v>
      </c>
      <c r="AE2774" s="23">
        <f>IFERROR(AB2774/W2774,"N/M")</f>
        <v>0.4431583340968553</v>
      </c>
      <c r="AF2774" s="14" t="str">
        <f>B2774&amp;"|"&amp;TEXT(E2774,"000")&amp;"|"&amp;TEXT(M2774,"0.0000")</f>
        <v>2019|059|0.7500</v>
      </c>
      <c r="AG2774" s="22" t="str">
        <f>IF(AND(B2774&gt;=2015,B2774&lt;=2024,C2774=19,G2774=41,I2774=2,K2774="A",L2774="RBUP",M2774&gt;=0.5,M2774&lt;=0.85),"IN","OUT")</f>
        <v>IN</v>
      </c>
    </row>
    <row r="2775" spans="1:33">
      <c r="A2775" s="14" t="s">
        <v>189</v>
      </c>
      <c r="B2775" s="16">
        <v>2019</v>
      </c>
      <c r="C2775" s="16">
        <v>19</v>
      </c>
      <c r="D2775" s="14" t="s">
        <v>80</v>
      </c>
      <c r="E2775" s="16">
        <v>59</v>
      </c>
      <c r="F2775" s="14" t="s">
        <v>115</v>
      </c>
      <c r="G2775" s="16">
        <v>41</v>
      </c>
      <c r="H2775" s="14" t="s">
        <v>186</v>
      </c>
      <c r="I2775" s="16">
        <v>2</v>
      </c>
      <c r="J2775" s="14" t="s">
        <v>83</v>
      </c>
      <c r="K2775" s="14" t="s">
        <v>84</v>
      </c>
      <c r="L2775" s="14" t="s">
        <v>85</v>
      </c>
      <c r="M2775" s="23">
        <v>0.8</v>
      </c>
      <c r="N2775" s="16">
        <v>223</v>
      </c>
      <c r="O2775" s="16">
        <v>174</v>
      </c>
      <c r="P2775" s="16">
        <v>70</v>
      </c>
      <c r="Q2775" s="16">
        <v>323</v>
      </c>
      <c r="R2775" s="16">
        <v>100</v>
      </c>
      <c r="S2775" s="14" t="s">
        <v>86</v>
      </c>
      <c r="T2775" s="16">
        <v>38212</v>
      </c>
      <c r="U2775" s="16">
        <v>0</v>
      </c>
      <c r="V2775" s="18">
        <v>22873962</v>
      </c>
      <c r="W2775" s="18">
        <v>1187677</v>
      </c>
      <c r="X2775" s="18">
        <v>650495</v>
      </c>
      <c r="Y2775" s="18">
        <v>59</v>
      </c>
      <c r="Z2775" s="18">
        <v>0</v>
      </c>
      <c r="AA2775" s="18">
        <v>0</v>
      </c>
      <c r="AB2775" s="18">
        <v>1391763</v>
      </c>
      <c r="AC2775" s="23">
        <v>1.17</v>
      </c>
      <c r="AD2775" s="14" t="str">
        <f>IF(E2775=113,"Linn","Iowa ex-Linn")</f>
        <v>Iowa ex-Linn</v>
      </c>
      <c r="AE2775" s="23">
        <f>IFERROR(AB2775/W2775,"N/M")</f>
        <v>1.1718362820867962</v>
      </c>
      <c r="AF2775" s="14" t="str">
        <f>B2775&amp;"|"&amp;TEXT(E2775,"000")&amp;"|"&amp;TEXT(M2775,"0.0000")</f>
        <v>2019|059|0.8000</v>
      </c>
      <c r="AG2775" s="22" t="str">
        <f>IF(AND(B2775&gt;=2015,B2775&lt;=2024,C2775=19,G2775=41,I2775=2,K2775="A",L2775="RBUP",M2775&gt;=0.5,M2775&lt;=0.85),"IN","OUT")</f>
        <v>IN</v>
      </c>
    </row>
    <row r="2776" spans="1:33">
      <c r="A2776" s="14" t="s">
        <v>189</v>
      </c>
      <c r="B2776" s="16">
        <v>2019</v>
      </c>
      <c r="C2776" s="16">
        <v>19</v>
      </c>
      <c r="D2776" s="14" t="s">
        <v>80</v>
      </c>
      <c r="E2776" s="16">
        <v>59</v>
      </c>
      <c r="F2776" s="14" t="s">
        <v>115</v>
      </c>
      <c r="G2776" s="16">
        <v>41</v>
      </c>
      <c r="H2776" s="14" t="s">
        <v>186</v>
      </c>
      <c r="I2776" s="16">
        <v>2</v>
      </c>
      <c r="J2776" s="14" t="s">
        <v>83</v>
      </c>
      <c r="K2776" s="14" t="s">
        <v>84</v>
      </c>
      <c r="L2776" s="14" t="s">
        <v>85</v>
      </c>
      <c r="M2776" s="23">
        <v>0.85</v>
      </c>
      <c r="N2776" s="16">
        <v>233</v>
      </c>
      <c r="O2776" s="16">
        <v>191</v>
      </c>
      <c r="P2776" s="16">
        <v>102</v>
      </c>
      <c r="Q2776" s="16">
        <v>418</v>
      </c>
      <c r="R2776" s="16">
        <v>145</v>
      </c>
      <c r="S2776" s="14" t="s">
        <v>86</v>
      </c>
      <c r="T2776" s="16">
        <v>41363</v>
      </c>
      <c r="U2776" s="16">
        <v>0</v>
      </c>
      <c r="V2776" s="18">
        <v>25550711</v>
      </c>
      <c r="W2776" s="18">
        <v>1729566</v>
      </c>
      <c r="X2776" s="18">
        <v>720132</v>
      </c>
      <c r="Y2776" s="18">
        <v>0</v>
      </c>
      <c r="Z2776" s="18">
        <v>0</v>
      </c>
      <c r="AA2776" s="18">
        <v>0</v>
      </c>
      <c r="AB2776" s="18">
        <v>1823803</v>
      </c>
      <c r="AC2776" s="23">
        <v>1.05</v>
      </c>
      <c r="AD2776" s="14" t="str">
        <f>IF(E2776=113,"Linn","Iowa ex-Linn")</f>
        <v>Iowa ex-Linn</v>
      </c>
      <c r="AE2776" s="23">
        <f>IFERROR(AB2776/W2776,"N/M")</f>
        <v>1.0544859230581545</v>
      </c>
      <c r="AF2776" s="14" t="str">
        <f>B2776&amp;"|"&amp;TEXT(E2776,"000")&amp;"|"&amp;TEXT(M2776,"0.0000")</f>
        <v>2019|059|0.8500</v>
      </c>
      <c r="AG2776" s="22" t="str">
        <f>IF(AND(B2776&gt;=2015,B2776&lt;=2024,C2776=19,G2776=41,I2776=2,K2776="A",L2776="RBUP",M2776&gt;=0.5,M2776&lt;=0.85),"IN","OUT")</f>
        <v>IN</v>
      </c>
    </row>
    <row r="2777" spans="1:33">
      <c r="A2777" s="14" t="s">
        <v>189</v>
      </c>
      <c r="B2777" s="16">
        <v>2019</v>
      </c>
      <c r="C2777" s="16">
        <v>19</v>
      </c>
      <c r="D2777" s="14" t="s">
        <v>80</v>
      </c>
      <c r="E2777" s="16">
        <v>61</v>
      </c>
      <c r="F2777" s="14" t="s">
        <v>116</v>
      </c>
      <c r="G2777" s="16">
        <v>41</v>
      </c>
      <c r="H2777" s="14" t="s">
        <v>186</v>
      </c>
      <c r="I2777" s="16">
        <v>2</v>
      </c>
      <c r="J2777" s="14" t="s">
        <v>83</v>
      </c>
      <c r="K2777" s="14" t="s">
        <v>84</v>
      </c>
      <c r="L2777" s="14" t="s">
        <v>85</v>
      </c>
      <c r="M2777" s="23">
        <v>0.55</v>
      </c>
      <c r="N2777" s="16">
        <v>1</v>
      </c>
      <c r="O2777" s="16">
        <v>1</v>
      </c>
      <c r="P2777" s="16">
        <v>0</v>
      </c>
      <c r="Q2777" s="16">
        <v>1</v>
      </c>
      <c r="R2777" s="16">
        <v>0</v>
      </c>
      <c r="S2777" s="14" t="s">
        <v>86</v>
      </c>
      <c r="T2777" s="16">
        <v>273</v>
      </c>
      <c r="U2777" s="16">
        <v>0</v>
      </c>
      <c r="V2777" s="18">
        <v>125895</v>
      </c>
      <c r="W2777" s="18">
        <v>1129</v>
      </c>
      <c r="X2777" s="18">
        <v>904</v>
      </c>
      <c r="Y2777" s="18">
        <v>0</v>
      </c>
      <c r="Z2777" s="18">
        <v>0</v>
      </c>
      <c r="AA2777" s="18">
        <v>0</v>
      </c>
      <c r="AB2777" s="18">
        <v>0</v>
      </c>
      <c r="AC2777" s="23">
        <v>0</v>
      </c>
      <c r="AD2777" s="14" t="str">
        <f>IF(E2777=113,"Linn","Iowa ex-Linn")</f>
        <v>Iowa ex-Linn</v>
      </c>
      <c r="AE2777" s="23">
        <f>IFERROR(AB2777/W2777,"N/M")</f>
        <v>0.0</v>
      </c>
      <c r="AF2777" s="14" t="str">
        <f>B2777&amp;"|"&amp;TEXT(E2777,"000")&amp;"|"&amp;TEXT(M2777,"0.0000")</f>
        <v>2019|061|0.5500</v>
      </c>
      <c r="AG2777" s="22" t="str">
        <f>IF(AND(B2777&gt;=2015,B2777&lt;=2024,C2777=19,G2777=41,I2777=2,K2777="A",L2777="RBUP",M2777&gt;=0.5,M2777&lt;=0.85),"IN","OUT")</f>
        <v>IN</v>
      </c>
    </row>
    <row r="2778" spans="1:33">
      <c r="A2778" s="14" t="s">
        <v>189</v>
      </c>
      <c r="B2778" s="16">
        <v>2019</v>
      </c>
      <c r="C2778" s="16">
        <v>19</v>
      </c>
      <c r="D2778" s="14" t="s">
        <v>80</v>
      </c>
      <c r="E2778" s="16">
        <v>61</v>
      </c>
      <c r="F2778" s="14" t="s">
        <v>116</v>
      </c>
      <c r="G2778" s="16">
        <v>41</v>
      </c>
      <c r="H2778" s="14" t="s">
        <v>186</v>
      </c>
      <c r="I2778" s="16">
        <v>2</v>
      </c>
      <c r="J2778" s="14" t="s">
        <v>83</v>
      </c>
      <c r="K2778" s="14" t="s">
        <v>84</v>
      </c>
      <c r="L2778" s="14" t="s">
        <v>85</v>
      </c>
      <c r="M2778" s="23">
        <v>0.65</v>
      </c>
      <c r="N2778" s="16">
        <v>7</v>
      </c>
      <c r="O2778" s="16">
        <v>6</v>
      </c>
      <c r="P2778" s="16">
        <v>0</v>
      </c>
      <c r="Q2778" s="16">
        <v>6</v>
      </c>
      <c r="R2778" s="16">
        <v>0</v>
      </c>
      <c r="S2778" s="14" t="s">
        <v>86</v>
      </c>
      <c r="T2778" s="16">
        <v>470</v>
      </c>
      <c r="U2778" s="16">
        <v>0</v>
      </c>
      <c r="V2778" s="18">
        <v>246035</v>
      </c>
      <c r="W2778" s="18">
        <v>4281</v>
      </c>
      <c r="X2778" s="18">
        <v>2843</v>
      </c>
      <c r="Y2778" s="18">
        <v>0</v>
      </c>
      <c r="Z2778" s="18">
        <v>0</v>
      </c>
      <c r="AA2778" s="18">
        <v>0</v>
      </c>
      <c r="AB2778" s="18">
        <v>0</v>
      </c>
      <c r="AC2778" s="23">
        <v>0</v>
      </c>
      <c r="AD2778" s="14" t="str">
        <f>IF(E2778=113,"Linn","Iowa ex-Linn")</f>
        <v>Iowa ex-Linn</v>
      </c>
      <c r="AE2778" s="23">
        <f>IFERROR(AB2778/W2778,"N/M")</f>
        <v>0.0</v>
      </c>
      <c r="AF2778" s="14" t="str">
        <f>B2778&amp;"|"&amp;TEXT(E2778,"000")&amp;"|"&amp;TEXT(M2778,"0.0000")</f>
        <v>2019|061|0.6500</v>
      </c>
      <c r="AG2778" s="22" t="str">
        <f>IF(AND(B2778&gt;=2015,B2778&lt;=2024,C2778=19,G2778=41,I2778=2,K2778="A",L2778="RBUP",M2778&gt;=0.5,M2778&lt;=0.85),"IN","OUT")</f>
        <v>IN</v>
      </c>
    </row>
    <row r="2779" spans="1:33">
      <c r="A2779" s="14" t="s">
        <v>189</v>
      </c>
      <c r="B2779" s="16">
        <v>2019</v>
      </c>
      <c r="C2779" s="16">
        <v>19</v>
      </c>
      <c r="D2779" s="14" t="s">
        <v>80</v>
      </c>
      <c r="E2779" s="16">
        <v>61</v>
      </c>
      <c r="F2779" s="14" t="s">
        <v>116</v>
      </c>
      <c r="G2779" s="16">
        <v>41</v>
      </c>
      <c r="H2779" s="14" t="s">
        <v>186</v>
      </c>
      <c r="I2779" s="16">
        <v>2</v>
      </c>
      <c r="J2779" s="14" t="s">
        <v>83</v>
      </c>
      <c r="K2779" s="14" t="s">
        <v>84</v>
      </c>
      <c r="L2779" s="14" t="s">
        <v>85</v>
      </c>
      <c r="M2779" s="23">
        <v>0.7</v>
      </c>
      <c r="N2779" s="16">
        <v>26</v>
      </c>
      <c r="O2779" s="16">
        <v>23</v>
      </c>
      <c r="P2779" s="16">
        <v>0</v>
      </c>
      <c r="Q2779" s="16">
        <v>23</v>
      </c>
      <c r="R2779" s="16">
        <v>0</v>
      </c>
      <c r="S2779" s="14" t="s">
        <v>86</v>
      </c>
      <c r="T2779" s="16">
        <v>2137</v>
      </c>
      <c r="U2779" s="16">
        <v>0</v>
      </c>
      <c r="V2779" s="18">
        <v>1186269</v>
      </c>
      <c r="W2779" s="18">
        <v>26971</v>
      </c>
      <c r="X2779" s="18">
        <v>19845</v>
      </c>
      <c r="Y2779" s="18">
        <v>0</v>
      </c>
      <c r="Z2779" s="18">
        <v>0</v>
      </c>
      <c r="AA2779" s="18">
        <v>0</v>
      </c>
      <c r="AB2779" s="18">
        <v>0</v>
      </c>
      <c r="AC2779" s="23">
        <v>0</v>
      </c>
      <c r="AD2779" s="14" t="str">
        <f>IF(E2779=113,"Linn","Iowa ex-Linn")</f>
        <v>Iowa ex-Linn</v>
      </c>
      <c r="AE2779" s="23">
        <f>IFERROR(AB2779/W2779,"N/M")</f>
        <v>0.0</v>
      </c>
      <c r="AF2779" s="14" t="str">
        <f>B2779&amp;"|"&amp;TEXT(E2779,"000")&amp;"|"&amp;TEXT(M2779,"0.0000")</f>
        <v>2019|061|0.7000</v>
      </c>
      <c r="AG2779" s="22" t="str">
        <f>IF(AND(B2779&gt;=2015,B2779&lt;=2024,C2779=19,G2779=41,I2779=2,K2779="A",L2779="RBUP",M2779&gt;=0.5,M2779&lt;=0.85),"IN","OUT")</f>
        <v>IN</v>
      </c>
    </row>
    <row r="2780" spans="1:33">
      <c r="A2780" s="14" t="s">
        <v>189</v>
      </c>
      <c r="B2780" s="16">
        <v>2019</v>
      </c>
      <c r="C2780" s="16">
        <v>19</v>
      </c>
      <c r="D2780" s="14" t="s">
        <v>80</v>
      </c>
      <c r="E2780" s="16">
        <v>61</v>
      </c>
      <c r="F2780" s="14" t="s">
        <v>116</v>
      </c>
      <c r="G2780" s="16">
        <v>41</v>
      </c>
      <c r="H2780" s="14" t="s">
        <v>186</v>
      </c>
      <c r="I2780" s="16">
        <v>2</v>
      </c>
      <c r="J2780" s="14" t="s">
        <v>83</v>
      </c>
      <c r="K2780" s="14" t="s">
        <v>84</v>
      </c>
      <c r="L2780" s="14" t="s">
        <v>85</v>
      </c>
      <c r="M2780" s="23">
        <v>0.75</v>
      </c>
      <c r="N2780" s="16">
        <v>117</v>
      </c>
      <c r="O2780" s="16">
        <v>109</v>
      </c>
      <c r="P2780" s="16">
        <v>5</v>
      </c>
      <c r="Q2780" s="16">
        <v>116</v>
      </c>
      <c r="R2780" s="16">
        <v>5</v>
      </c>
      <c r="S2780" s="14" t="s">
        <v>86</v>
      </c>
      <c r="T2780" s="16">
        <v>16398</v>
      </c>
      <c r="U2780" s="16">
        <v>0</v>
      </c>
      <c r="V2780" s="18">
        <v>10022745</v>
      </c>
      <c r="W2780" s="18">
        <v>296959</v>
      </c>
      <c r="X2780" s="18">
        <v>202439</v>
      </c>
      <c r="Y2780" s="18">
        <v>1073</v>
      </c>
      <c r="Z2780" s="18">
        <v>0</v>
      </c>
      <c r="AA2780" s="18">
        <v>0</v>
      </c>
      <c r="AB2780" s="18">
        <v>25129</v>
      </c>
      <c r="AC2780" s="23">
        <v>0.08</v>
      </c>
      <c r="AD2780" s="14" t="str">
        <f>IF(E2780=113,"Linn","Iowa ex-Linn")</f>
        <v>Iowa ex-Linn</v>
      </c>
      <c r="AE2780" s="23">
        <f>IFERROR(AB2780/W2780,"N/M")</f>
        <v>0.08462110931138642</v>
      </c>
      <c r="AF2780" s="14" t="str">
        <f>B2780&amp;"|"&amp;TEXT(E2780,"000")&amp;"|"&amp;TEXT(M2780,"0.0000")</f>
        <v>2019|061|0.7500</v>
      </c>
      <c r="AG2780" s="22" t="str">
        <f>IF(AND(B2780&gt;=2015,B2780&lt;=2024,C2780=19,G2780=41,I2780=2,K2780="A",L2780="RBUP",M2780&gt;=0.5,M2780&lt;=0.85),"IN","OUT")</f>
        <v>IN</v>
      </c>
    </row>
    <row r="2781" spans="1:33">
      <c r="A2781" s="14" t="s">
        <v>189</v>
      </c>
      <c r="B2781" s="16">
        <v>2019</v>
      </c>
      <c r="C2781" s="16">
        <v>19</v>
      </c>
      <c r="D2781" s="14" t="s">
        <v>80</v>
      </c>
      <c r="E2781" s="16">
        <v>61</v>
      </c>
      <c r="F2781" s="14" t="s">
        <v>116</v>
      </c>
      <c r="G2781" s="16">
        <v>41</v>
      </c>
      <c r="H2781" s="14" t="s">
        <v>186</v>
      </c>
      <c r="I2781" s="16">
        <v>2</v>
      </c>
      <c r="J2781" s="14" t="s">
        <v>83</v>
      </c>
      <c r="K2781" s="14" t="s">
        <v>84</v>
      </c>
      <c r="L2781" s="14" t="s">
        <v>85</v>
      </c>
      <c r="M2781" s="23">
        <v>0.8</v>
      </c>
      <c r="N2781" s="16">
        <v>482</v>
      </c>
      <c r="O2781" s="16">
        <v>425</v>
      </c>
      <c r="P2781" s="16">
        <v>37</v>
      </c>
      <c r="Q2781" s="16">
        <v>429</v>
      </c>
      <c r="R2781" s="16">
        <v>39</v>
      </c>
      <c r="S2781" s="14" t="s">
        <v>86</v>
      </c>
      <c r="T2781" s="16">
        <v>69339</v>
      </c>
      <c r="U2781" s="16">
        <v>0</v>
      </c>
      <c r="V2781" s="18">
        <v>46038184</v>
      </c>
      <c r="W2781" s="18">
        <v>1811316</v>
      </c>
      <c r="X2781" s="18">
        <v>1201385</v>
      </c>
      <c r="Y2781" s="18">
        <v>4655</v>
      </c>
      <c r="Z2781" s="18">
        <v>0</v>
      </c>
      <c r="AA2781" s="18">
        <v>0</v>
      </c>
      <c r="AB2781" s="18">
        <v>377152</v>
      </c>
      <c r="AC2781" s="23">
        <v>0.21</v>
      </c>
      <c r="AD2781" s="14" t="str">
        <f>IF(E2781=113,"Linn","Iowa ex-Linn")</f>
        <v>Iowa ex-Linn</v>
      </c>
      <c r="AE2781" s="23">
        <f>IFERROR(AB2781/W2781,"N/M")</f>
        <v>0.2082198799105181</v>
      </c>
      <c r="AF2781" s="14" t="str">
        <f>B2781&amp;"|"&amp;TEXT(E2781,"000")&amp;"|"&amp;TEXT(M2781,"0.0000")</f>
        <v>2019|061|0.8000</v>
      </c>
      <c r="AG2781" s="22" t="str">
        <f>IF(AND(B2781&gt;=2015,B2781&lt;=2024,C2781=19,G2781=41,I2781=2,K2781="A",L2781="RBUP",M2781&gt;=0.5,M2781&lt;=0.85),"IN","OUT")</f>
        <v>IN</v>
      </c>
    </row>
    <row r="2782" spans="1:33">
      <c r="A2782" s="14" t="s">
        <v>189</v>
      </c>
      <c r="B2782" s="16">
        <v>2019</v>
      </c>
      <c r="C2782" s="16">
        <v>19</v>
      </c>
      <c r="D2782" s="14" t="s">
        <v>80</v>
      </c>
      <c r="E2782" s="16">
        <v>61</v>
      </c>
      <c r="F2782" s="14" t="s">
        <v>116</v>
      </c>
      <c r="G2782" s="16">
        <v>41</v>
      </c>
      <c r="H2782" s="14" t="s">
        <v>186</v>
      </c>
      <c r="I2782" s="16">
        <v>2</v>
      </c>
      <c r="J2782" s="14" t="s">
        <v>83</v>
      </c>
      <c r="K2782" s="14" t="s">
        <v>84</v>
      </c>
      <c r="L2782" s="14" t="s">
        <v>85</v>
      </c>
      <c r="M2782" s="23">
        <v>0.85</v>
      </c>
      <c r="N2782" s="16">
        <v>323</v>
      </c>
      <c r="O2782" s="16">
        <v>283</v>
      </c>
      <c r="P2782" s="16">
        <v>60</v>
      </c>
      <c r="Q2782" s="16">
        <v>323</v>
      </c>
      <c r="R2782" s="16">
        <v>64</v>
      </c>
      <c r="S2782" s="14" t="s">
        <v>86</v>
      </c>
      <c r="T2782" s="16">
        <v>49656</v>
      </c>
      <c r="U2782" s="16">
        <v>0</v>
      </c>
      <c r="V2782" s="18">
        <v>34763579</v>
      </c>
      <c r="W2782" s="18">
        <v>1801335</v>
      </c>
      <c r="X2782" s="18">
        <v>917588</v>
      </c>
      <c r="Y2782" s="18">
        <v>3373</v>
      </c>
      <c r="Z2782" s="18">
        <v>0</v>
      </c>
      <c r="AA2782" s="18">
        <v>0</v>
      </c>
      <c r="AB2782" s="18">
        <v>986996</v>
      </c>
      <c r="AC2782" s="23">
        <v>0.55</v>
      </c>
      <c r="AD2782" s="14" t="str">
        <f>IF(E2782=113,"Linn","Iowa ex-Linn")</f>
        <v>Iowa ex-Linn</v>
      </c>
      <c r="AE2782" s="23">
        <f>IFERROR(AB2782/W2782,"N/M")</f>
        <v>0.5479247336003575</v>
      </c>
      <c r="AF2782" s="14" t="str">
        <f>B2782&amp;"|"&amp;TEXT(E2782,"000")&amp;"|"&amp;TEXT(M2782,"0.0000")</f>
        <v>2019|061|0.8500</v>
      </c>
      <c r="AG2782" s="22" t="str">
        <f>IF(AND(B2782&gt;=2015,B2782&lt;=2024,C2782=19,G2782=41,I2782=2,K2782="A",L2782="RBUP",M2782&gt;=0.5,M2782&lt;=0.85),"IN","OUT")</f>
        <v>IN</v>
      </c>
    </row>
    <row r="2783" spans="1:33">
      <c r="A2783" s="14" t="s">
        <v>189</v>
      </c>
      <c r="B2783" s="16">
        <v>2019</v>
      </c>
      <c r="C2783" s="16">
        <v>19</v>
      </c>
      <c r="D2783" s="14" t="s">
        <v>80</v>
      </c>
      <c r="E2783" s="16">
        <v>63</v>
      </c>
      <c r="F2783" s="14" t="s">
        <v>117</v>
      </c>
      <c r="G2783" s="16">
        <v>41</v>
      </c>
      <c r="H2783" s="14" t="s">
        <v>186</v>
      </c>
      <c r="I2783" s="16">
        <v>2</v>
      </c>
      <c r="J2783" s="14" t="s">
        <v>83</v>
      </c>
      <c r="K2783" s="14" t="s">
        <v>84</v>
      </c>
      <c r="L2783" s="14" t="s">
        <v>85</v>
      </c>
      <c r="M2783" s="23">
        <v>0.6</v>
      </c>
      <c r="N2783" s="16">
        <v>1</v>
      </c>
      <c r="O2783" s="16">
        <v>1</v>
      </c>
      <c r="P2783" s="16">
        <v>0</v>
      </c>
      <c r="Q2783" s="16">
        <v>22</v>
      </c>
      <c r="R2783" s="16">
        <v>0</v>
      </c>
      <c r="S2783" s="14" t="s">
        <v>86</v>
      </c>
      <c r="T2783" s="16">
        <v>3598</v>
      </c>
      <c r="U2783" s="16">
        <v>0</v>
      </c>
      <c r="V2783" s="18">
        <v>1593910</v>
      </c>
      <c r="W2783" s="18">
        <v>19206</v>
      </c>
      <c r="X2783" s="18">
        <v>12294</v>
      </c>
      <c r="Y2783" s="18">
        <v>0</v>
      </c>
      <c r="Z2783" s="18">
        <v>0</v>
      </c>
      <c r="AA2783" s="18">
        <v>0</v>
      </c>
      <c r="AB2783" s="18">
        <v>0</v>
      </c>
      <c r="AC2783" s="23">
        <v>0</v>
      </c>
      <c r="AD2783" s="14" t="str">
        <f>IF(E2783=113,"Linn","Iowa ex-Linn")</f>
        <v>Iowa ex-Linn</v>
      </c>
      <c r="AE2783" s="23">
        <f>IFERROR(AB2783/W2783,"N/M")</f>
        <v>0.0</v>
      </c>
      <c r="AF2783" s="14" t="str">
        <f>B2783&amp;"|"&amp;TEXT(E2783,"000")&amp;"|"&amp;TEXT(M2783,"0.0000")</f>
        <v>2019|063|0.6000</v>
      </c>
      <c r="AG2783" s="22" t="str">
        <f>IF(AND(B2783&gt;=2015,B2783&lt;=2024,C2783=19,G2783=41,I2783=2,K2783="A",L2783="RBUP",M2783&gt;=0.5,M2783&lt;=0.85),"IN","OUT")</f>
        <v>IN</v>
      </c>
    </row>
    <row r="2784" spans="1:33">
      <c r="A2784" s="14" t="s">
        <v>189</v>
      </c>
      <c r="B2784" s="16">
        <v>2019</v>
      </c>
      <c r="C2784" s="16">
        <v>19</v>
      </c>
      <c r="D2784" s="14" t="s">
        <v>80</v>
      </c>
      <c r="E2784" s="16">
        <v>63</v>
      </c>
      <c r="F2784" s="14" t="s">
        <v>117</v>
      </c>
      <c r="G2784" s="16">
        <v>41</v>
      </c>
      <c r="H2784" s="14" t="s">
        <v>186</v>
      </c>
      <c r="I2784" s="16">
        <v>2</v>
      </c>
      <c r="J2784" s="14" t="s">
        <v>83</v>
      </c>
      <c r="K2784" s="14" t="s">
        <v>84</v>
      </c>
      <c r="L2784" s="14" t="s">
        <v>85</v>
      </c>
      <c r="M2784" s="23">
        <v>0.65</v>
      </c>
      <c r="N2784" s="16">
        <v>5</v>
      </c>
      <c r="O2784" s="16">
        <v>4</v>
      </c>
      <c r="P2784" s="16">
        <v>0</v>
      </c>
      <c r="Q2784" s="16">
        <v>4</v>
      </c>
      <c r="R2784" s="16">
        <v>0</v>
      </c>
      <c r="S2784" s="14" t="s">
        <v>86</v>
      </c>
      <c r="T2784" s="16">
        <v>265</v>
      </c>
      <c r="U2784" s="16">
        <v>0</v>
      </c>
      <c r="V2784" s="18">
        <v>120896</v>
      </c>
      <c r="W2784" s="18">
        <v>1714</v>
      </c>
      <c r="X2784" s="18">
        <v>1011</v>
      </c>
      <c r="Y2784" s="18">
        <v>0</v>
      </c>
      <c r="Z2784" s="18">
        <v>0</v>
      </c>
      <c r="AA2784" s="18">
        <v>0</v>
      </c>
      <c r="AB2784" s="18">
        <v>0</v>
      </c>
      <c r="AC2784" s="23">
        <v>0</v>
      </c>
      <c r="AD2784" s="14" t="str">
        <f>IF(E2784=113,"Linn","Iowa ex-Linn")</f>
        <v>Iowa ex-Linn</v>
      </c>
      <c r="AE2784" s="23">
        <f>IFERROR(AB2784/W2784,"N/M")</f>
        <v>0.0</v>
      </c>
      <c r="AF2784" s="14" t="str">
        <f>B2784&amp;"|"&amp;TEXT(E2784,"000")&amp;"|"&amp;TEXT(M2784,"0.0000")</f>
        <v>2019|063|0.6500</v>
      </c>
      <c r="AG2784" s="22" t="str">
        <f>IF(AND(B2784&gt;=2015,B2784&lt;=2024,C2784=19,G2784=41,I2784=2,K2784="A",L2784="RBUP",M2784&gt;=0.5,M2784&lt;=0.85),"IN","OUT")</f>
        <v>IN</v>
      </c>
    </row>
    <row r="2785" spans="1:33">
      <c r="A2785" s="14" t="s">
        <v>189</v>
      </c>
      <c r="B2785" s="16">
        <v>2019</v>
      </c>
      <c r="C2785" s="16">
        <v>19</v>
      </c>
      <c r="D2785" s="14" t="s">
        <v>80</v>
      </c>
      <c r="E2785" s="16">
        <v>63</v>
      </c>
      <c r="F2785" s="14" t="s">
        <v>117</v>
      </c>
      <c r="G2785" s="16">
        <v>41</v>
      </c>
      <c r="H2785" s="14" t="s">
        <v>186</v>
      </c>
      <c r="I2785" s="16">
        <v>2</v>
      </c>
      <c r="J2785" s="14" t="s">
        <v>83</v>
      </c>
      <c r="K2785" s="14" t="s">
        <v>84</v>
      </c>
      <c r="L2785" s="14" t="s">
        <v>85</v>
      </c>
      <c r="M2785" s="23">
        <v>0.7</v>
      </c>
      <c r="N2785" s="16">
        <v>20</v>
      </c>
      <c r="O2785" s="16">
        <v>18</v>
      </c>
      <c r="P2785" s="16">
        <v>2</v>
      </c>
      <c r="Q2785" s="16">
        <v>21</v>
      </c>
      <c r="R2785" s="16">
        <v>2</v>
      </c>
      <c r="S2785" s="14" t="s">
        <v>86</v>
      </c>
      <c r="T2785" s="16">
        <v>1304</v>
      </c>
      <c r="U2785" s="16">
        <v>0</v>
      </c>
      <c r="V2785" s="18">
        <v>581293</v>
      </c>
      <c r="W2785" s="18">
        <v>14352</v>
      </c>
      <c r="X2785" s="18">
        <v>8899</v>
      </c>
      <c r="Y2785" s="18">
        <v>0</v>
      </c>
      <c r="Z2785" s="18">
        <v>0</v>
      </c>
      <c r="AA2785" s="18">
        <v>0</v>
      </c>
      <c r="AB2785" s="18">
        <v>99812</v>
      </c>
      <c r="AC2785" s="23">
        <v>6.95</v>
      </c>
      <c r="AD2785" s="14" t="str">
        <f>IF(E2785=113,"Linn","Iowa ex-Linn")</f>
        <v>Iowa ex-Linn</v>
      </c>
      <c r="AE2785" s="23">
        <f>IFERROR(AB2785/W2785,"N/M")</f>
        <v>6.954570791527313</v>
      </c>
      <c r="AF2785" s="14" t="str">
        <f>B2785&amp;"|"&amp;TEXT(E2785,"000")&amp;"|"&amp;TEXT(M2785,"0.0000")</f>
        <v>2019|063|0.7000</v>
      </c>
      <c r="AG2785" s="22" t="str">
        <f>IF(AND(B2785&gt;=2015,B2785&lt;=2024,C2785=19,G2785=41,I2785=2,K2785="A",L2785="RBUP",M2785&gt;=0.5,M2785&lt;=0.85),"IN","OUT")</f>
        <v>IN</v>
      </c>
    </row>
    <row r="2786" spans="1:33">
      <c r="A2786" s="14" t="s">
        <v>189</v>
      </c>
      <c r="B2786" s="16">
        <v>2019</v>
      </c>
      <c r="C2786" s="16">
        <v>19</v>
      </c>
      <c r="D2786" s="14" t="s">
        <v>80</v>
      </c>
      <c r="E2786" s="16">
        <v>63</v>
      </c>
      <c r="F2786" s="14" t="s">
        <v>117</v>
      </c>
      <c r="G2786" s="16">
        <v>41</v>
      </c>
      <c r="H2786" s="14" t="s">
        <v>186</v>
      </c>
      <c r="I2786" s="16">
        <v>2</v>
      </c>
      <c r="J2786" s="14" t="s">
        <v>83</v>
      </c>
      <c r="K2786" s="14" t="s">
        <v>84</v>
      </c>
      <c r="L2786" s="14" t="s">
        <v>85</v>
      </c>
      <c r="M2786" s="23">
        <v>0.75</v>
      </c>
      <c r="N2786" s="16">
        <v>70</v>
      </c>
      <c r="O2786" s="16">
        <v>61</v>
      </c>
      <c r="P2786" s="16">
        <v>7</v>
      </c>
      <c r="Q2786" s="16">
        <v>92</v>
      </c>
      <c r="R2786" s="16">
        <v>8</v>
      </c>
      <c r="S2786" s="14" t="s">
        <v>86</v>
      </c>
      <c r="T2786" s="16">
        <v>8126</v>
      </c>
      <c r="U2786" s="16">
        <v>0</v>
      </c>
      <c r="V2786" s="18">
        <v>4717020</v>
      </c>
      <c r="W2786" s="18">
        <v>147362</v>
      </c>
      <c r="X2786" s="18">
        <v>90270</v>
      </c>
      <c r="Y2786" s="18">
        <v>0</v>
      </c>
      <c r="Z2786" s="18">
        <v>0</v>
      </c>
      <c r="AA2786" s="18">
        <v>0</v>
      </c>
      <c r="AB2786" s="18">
        <v>79148</v>
      </c>
      <c r="AC2786" s="23">
        <v>0.54</v>
      </c>
      <c r="AD2786" s="14" t="str">
        <f>IF(E2786=113,"Linn","Iowa ex-Linn")</f>
        <v>Iowa ex-Linn</v>
      </c>
      <c r="AE2786" s="23">
        <f>IFERROR(AB2786/W2786,"N/M")</f>
        <v>0.537099116461503</v>
      </c>
      <c r="AF2786" s="14" t="str">
        <f>B2786&amp;"|"&amp;TEXT(E2786,"000")&amp;"|"&amp;TEXT(M2786,"0.0000")</f>
        <v>2019|063|0.7500</v>
      </c>
      <c r="AG2786" s="22" t="str">
        <f>IF(AND(B2786&gt;=2015,B2786&lt;=2024,C2786=19,G2786=41,I2786=2,K2786="A",L2786="RBUP",M2786&gt;=0.5,M2786&lt;=0.85),"IN","OUT")</f>
        <v>IN</v>
      </c>
    </row>
    <row r="2787" spans="1:33">
      <c r="A2787" s="14" t="s">
        <v>189</v>
      </c>
      <c r="B2787" s="16">
        <v>2019</v>
      </c>
      <c r="C2787" s="16">
        <v>19</v>
      </c>
      <c r="D2787" s="14" t="s">
        <v>80</v>
      </c>
      <c r="E2787" s="16">
        <v>63</v>
      </c>
      <c r="F2787" s="14" t="s">
        <v>117</v>
      </c>
      <c r="G2787" s="16">
        <v>41</v>
      </c>
      <c r="H2787" s="14" t="s">
        <v>186</v>
      </c>
      <c r="I2787" s="16">
        <v>2</v>
      </c>
      <c r="J2787" s="14" t="s">
        <v>83</v>
      </c>
      <c r="K2787" s="14" t="s">
        <v>84</v>
      </c>
      <c r="L2787" s="14" t="s">
        <v>85</v>
      </c>
      <c r="M2787" s="23">
        <v>0.8</v>
      </c>
      <c r="N2787" s="16">
        <v>221</v>
      </c>
      <c r="O2787" s="16">
        <v>193</v>
      </c>
      <c r="P2787" s="16">
        <v>65</v>
      </c>
      <c r="Q2787" s="16">
        <v>313</v>
      </c>
      <c r="R2787" s="16">
        <v>77</v>
      </c>
      <c r="S2787" s="14" t="s">
        <v>86</v>
      </c>
      <c r="T2787" s="16">
        <v>36160</v>
      </c>
      <c r="U2787" s="16">
        <v>0</v>
      </c>
      <c r="V2787" s="18">
        <v>22269486</v>
      </c>
      <c r="W2787" s="18">
        <v>907553</v>
      </c>
      <c r="X2787" s="18">
        <v>515631</v>
      </c>
      <c r="Y2787" s="18">
        <v>0</v>
      </c>
      <c r="Z2787" s="18">
        <v>0</v>
      </c>
      <c r="AA2787" s="18">
        <v>0</v>
      </c>
      <c r="AB2787" s="18">
        <v>1117210</v>
      </c>
      <c r="AC2787" s="23">
        <v>1.23</v>
      </c>
      <c r="AD2787" s="14" t="str">
        <f>IF(E2787=113,"Linn","Iowa ex-Linn")</f>
        <v>Iowa ex-Linn</v>
      </c>
      <c r="AE2787" s="23">
        <f>IFERROR(AB2787/W2787,"N/M")</f>
        <v>1.2310135055473344</v>
      </c>
      <c r="AF2787" s="14" t="str">
        <f>B2787&amp;"|"&amp;TEXT(E2787,"000")&amp;"|"&amp;TEXT(M2787,"0.0000")</f>
        <v>2019|063|0.8000</v>
      </c>
      <c r="AG2787" s="22" t="str">
        <f>IF(AND(B2787&gt;=2015,B2787&lt;=2024,C2787=19,G2787=41,I2787=2,K2787="A",L2787="RBUP",M2787&gt;=0.5,M2787&lt;=0.85),"IN","OUT")</f>
        <v>IN</v>
      </c>
    </row>
    <row r="2788" spans="1:33">
      <c r="A2788" s="14" t="s">
        <v>189</v>
      </c>
      <c r="B2788" s="16">
        <v>2019</v>
      </c>
      <c r="C2788" s="16">
        <v>19</v>
      </c>
      <c r="D2788" s="14" t="s">
        <v>80</v>
      </c>
      <c r="E2788" s="16">
        <v>63</v>
      </c>
      <c r="F2788" s="14" t="s">
        <v>117</v>
      </c>
      <c r="G2788" s="16">
        <v>41</v>
      </c>
      <c r="H2788" s="14" t="s">
        <v>186</v>
      </c>
      <c r="I2788" s="16">
        <v>2</v>
      </c>
      <c r="J2788" s="14" t="s">
        <v>83</v>
      </c>
      <c r="K2788" s="14" t="s">
        <v>84</v>
      </c>
      <c r="L2788" s="14" t="s">
        <v>85</v>
      </c>
      <c r="M2788" s="23">
        <v>0.85</v>
      </c>
      <c r="N2788" s="16">
        <v>230</v>
      </c>
      <c r="O2788" s="16">
        <v>195</v>
      </c>
      <c r="P2788" s="16">
        <v>90</v>
      </c>
      <c r="Q2788" s="16">
        <v>311</v>
      </c>
      <c r="R2788" s="16">
        <v>126</v>
      </c>
      <c r="S2788" s="14" t="s">
        <v>86</v>
      </c>
      <c r="T2788" s="16">
        <v>57787</v>
      </c>
      <c r="U2788" s="16">
        <v>0</v>
      </c>
      <c r="V2788" s="18">
        <v>37895654</v>
      </c>
      <c r="W2788" s="18">
        <v>1854201</v>
      </c>
      <c r="X2788" s="18">
        <v>878527</v>
      </c>
      <c r="Y2788" s="18">
        <v>0</v>
      </c>
      <c r="Z2788" s="18">
        <v>0</v>
      </c>
      <c r="AA2788" s="18">
        <v>0</v>
      </c>
      <c r="AB2788" s="18">
        <v>1839585</v>
      </c>
      <c r="AC2788" s="23">
        <v>0.99</v>
      </c>
      <c r="AD2788" s="14" t="str">
        <f>IF(E2788=113,"Linn","Iowa ex-Linn")</f>
        <v>Iowa ex-Linn</v>
      </c>
      <c r="AE2788" s="23">
        <f>IFERROR(AB2788/W2788,"N/M")</f>
        <v>0.9921173594448498</v>
      </c>
      <c r="AF2788" s="14" t="str">
        <f>B2788&amp;"|"&amp;TEXT(E2788,"000")&amp;"|"&amp;TEXT(M2788,"0.0000")</f>
        <v>2019|063|0.8500</v>
      </c>
      <c r="AG2788" s="22" t="str">
        <f>IF(AND(B2788&gt;=2015,B2788&lt;=2024,C2788=19,G2788=41,I2788=2,K2788="A",L2788="RBUP",M2788&gt;=0.5,M2788&lt;=0.85),"IN","OUT")</f>
        <v>IN</v>
      </c>
    </row>
    <row r="2789" spans="1:33">
      <c r="A2789" s="14" t="s">
        <v>189</v>
      </c>
      <c r="B2789" s="16">
        <v>2019</v>
      </c>
      <c r="C2789" s="16">
        <v>19</v>
      </c>
      <c r="D2789" s="14" t="s">
        <v>80</v>
      </c>
      <c r="E2789" s="16">
        <v>65</v>
      </c>
      <c r="F2789" s="14" t="s">
        <v>118</v>
      </c>
      <c r="G2789" s="16">
        <v>41</v>
      </c>
      <c r="H2789" s="14" t="s">
        <v>186</v>
      </c>
      <c r="I2789" s="16">
        <v>2</v>
      </c>
      <c r="J2789" s="14" t="s">
        <v>83</v>
      </c>
      <c r="K2789" s="14" t="s">
        <v>84</v>
      </c>
      <c r="L2789" s="14" t="s">
        <v>85</v>
      </c>
      <c r="M2789" s="23">
        <v>0.5</v>
      </c>
      <c r="N2789" s="16">
        <v>3</v>
      </c>
      <c r="O2789" s="16">
        <v>3</v>
      </c>
      <c r="P2789" s="16">
        <v>0</v>
      </c>
      <c r="Q2789" s="16">
        <v>3</v>
      </c>
      <c r="R2789" s="16">
        <v>0</v>
      </c>
      <c r="S2789" s="14" t="s">
        <v>86</v>
      </c>
      <c r="T2789" s="16">
        <v>283</v>
      </c>
      <c r="U2789" s="16">
        <v>0</v>
      </c>
      <c r="V2789" s="18">
        <v>138253</v>
      </c>
      <c r="W2789" s="18">
        <v>1163</v>
      </c>
      <c r="X2789" s="18">
        <v>856</v>
      </c>
      <c r="Y2789" s="18">
        <v>0</v>
      </c>
      <c r="Z2789" s="18">
        <v>0</v>
      </c>
      <c r="AA2789" s="18">
        <v>0</v>
      </c>
      <c r="AB2789" s="18">
        <v>0</v>
      </c>
      <c r="AC2789" s="23">
        <v>0</v>
      </c>
      <c r="AD2789" s="14" t="str">
        <f>IF(E2789=113,"Linn","Iowa ex-Linn")</f>
        <v>Iowa ex-Linn</v>
      </c>
      <c r="AE2789" s="23">
        <f>IFERROR(AB2789/W2789,"N/M")</f>
        <v>0.0</v>
      </c>
      <c r="AF2789" s="14" t="str">
        <f>B2789&amp;"|"&amp;TEXT(E2789,"000")&amp;"|"&amp;TEXT(M2789,"0.0000")</f>
        <v>2019|065|0.5000</v>
      </c>
      <c r="AG2789" s="22" t="str">
        <f>IF(AND(B2789&gt;=2015,B2789&lt;=2024,C2789=19,G2789=41,I2789=2,K2789="A",L2789="RBUP",M2789&gt;=0.5,M2789&lt;=0.85),"IN","OUT")</f>
        <v>IN</v>
      </c>
    </row>
    <row r="2790" spans="1:33">
      <c r="A2790" s="14" t="s">
        <v>189</v>
      </c>
      <c r="B2790" s="16">
        <v>2019</v>
      </c>
      <c r="C2790" s="16">
        <v>19</v>
      </c>
      <c r="D2790" s="14" t="s">
        <v>80</v>
      </c>
      <c r="E2790" s="16">
        <v>65</v>
      </c>
      <c r="F2790" s="14" t="s">
        <v>118</v>
      </c>
      <c r="G2790" s="16">
        <v>41</v>
      </c>
      <c r="H2790" s="14" t="s">
        <v>186</v>
      </c>
      <c r="I2790" s="16">
        <v>2</v>
      </c>
      <c r="J2790" s="14" t="s">
        <v>83</v>
      </c>
      <c r="K2790" s="14" t="s">
        <v>84</v>
      </c>
      <c r="L2790" s="14" t="s">
        <v>85</v>
      </c>
      <c r="M2790" s="23">
        <v>0.65</v>
      </c>
      <c r="N2790" s="16">
        <v>1</v>
      </c>
      <c r="O2790" s="16">
        <v>0</v>
      </c>
      <c r="P2790" s="16">
        <v>0</v>
      </c>
      <c r="Q2790" s="16">
        <v>0</v>
      </c>
      <c r="R2790" s="16">
        <v>0</v>
      </c>
      <c r="S2790" s="14" t="s">
        <v>86</v>
      </c>
      <c r="T2790" s="16">
        <v>0</v>
      </c>
      <c r="U2790" s="16">
        <v>0</v>
      </c>
      <c r="V2790" s="18">
        <v>0</v>
      </c>
      <c r="W2790" s="18">
        <v>0</v>
      </c>
      <c r="X2790" s="18">
        <v>0</v>
      </c>
      <c r="Y2790" s="18">
        <v>0</v>
      </c>
      <c r="Z2790" s="18">
        <v>0</v>
      </c>
      <c r="AA2790" s="18">
        <v>0</v>
      </c>
      <c r="AB2790" s="18">
        <v>0</v>
      </c>
      <c r="AC2790" s="23">
        <v>0</v>
      </c>
      <c r="AD2790" s="14" t="str">
        <f>IF(E2790=113,"Linn","Iowa ex-Linn")</f>
        <v>Iowa ex-Linn</v>
      </c>
      <c r="AE2790" s="23" t="str">
        <f>IFERROR(AB2790/W2790,"N/M")</f>
        <v>N/M</v>
      </c>
      <c r="AF2790" s="14" t="str">
        <f>B2790&amp;"|"&amp;TEXT(E2790,"000")&amp;"|"&amp;TEXT(M2790,"0.0000")</f>
        <v>2019|065|0.6500</v>
      </c>
      <c r="AG2790" s="22" t="str">
        <f>IF(AND(B2790&gt;=2015,B2790&lt;=2024,C2790=19,G2790=41,I2790=2,K2790="A",L2790="RBUP",M2790&gt;=0.5,M2790&lt;=0.85),"IN","OUT")</f>
        <v>IN</v>
      </c>
    </row>
    <row r="2791" spans="1:33">
      <c r="A2791" s="14" t="s">
        <v>189</v>
      </c>
      <c r="B2791" s="16">
        <v>2019</v>
      </c>
      <c r="C2791" s="16">
        <v>19</v>
      </c>
      <c r="D2791" s="14" t="s">
        <v>80</v>
      </c>
      <c r="E2791" s="16">
        <v>65</v>
      </c>
      <c r="F2791" s="14" t="s">
        <v>118</v>
      </c>
      <c r="G2791" s="16">
        <v>41</v>
      </c>
      <c r="H2791" s="14" t="s">
        <v>186</v>
      </c>
      <c r="I2791" s="16">
        <v>2</v>
      </c>
      <c r="J2791" s="14" t="s">
        <v>83</v>
      </c>
      <c r="K2791" s="14" t="s">
        <v>84</v>
      </c>
      <c r="L2791" s="14" t="s">
        <v>85</v>
      </c>
      <c r="M2791" s="23">
        <v>0.7</v>
      </c>
      <c r="N2791" s="16">
        <v>25</v>
      </c>
      <c r="O2791" s="16">
        <v>21</v>
      </c>
      <c r="P2791" s="16">
        <v>0</v>
      </c>
      <c r="Q2791" s="16">
        <v>24</v>
      </c>
      <c r="R2791" s="16">
        <v>0</v>
      </c>
      <c r="S2791" s="14" t="s">
        <v>86</v>
      </c>
      <c r="T2791" s="16">
        <v>4790</v>
      </c>
      <c r="U2791" s="16">
        <v>0</v>
      </c>
      <c r="V2791" s="18">
        <v>2664773</v>
      </c>
      <c r="W2791" s="18">
        <v>55570</v>
      </c>
      <c r="X2791" s="18">
        <v>40262</v>
      </c>
      <c r="Y2791" s="18">
        <v>0</v>
      </c>
      <c r="Z2791" s="18">
        <v>0</v>
      </c>
      <c r="AA2791" s="18">
        <v>0</v>
      </c>
      <c r="AB2791" s="18">
        <v>0</v>
      </c>
      <c r="AC2791" s="23">
        <v>0</v>
      </c>
      <c r="AD2791" s="14" t="str">
        <f>IF(E2791=113,"Linn","Iowa ex-Linn")</f>
        <v>Iowa ex-Linn</v>
      </c>
      <c r="AE2791" s="23">
        <f>IFERROR(AB2791/W2791,"N/M")</f>
        <v>0.0</v>
      </c>
      <c r="AF2791" s="14" t="str">
        <f>B2791&amp;"|"&amp;TEXT(E2791,"000")&amp;"|"&amp;TEXT(M2791,"0.0000")</f>
        <v>2019|065|0.7000</v>
      </c>
      <c r="AG2791" s="22" t="str">
        <f>IF(AND(B2791&gt;=2015,B2791&lt;=2024,C2791=19,G2791=41,I2791=2,K2791="A",L2791="RBUP",M2791&gt;=0.5,M2791&lt;=0.85),"IN","OUT")</f>
        <v>IN</v>
      </c>
    </row>
    <row r="2792" spans="1:33">
      <c r="A2792" s="14" t="s">
        <v>189</v>
      </c>
      <c r="B2792" s="16">
        <v>2019</v>
      </c>
      <c r="C2792" s="16">
        <v>19</v>
      </c>
      <c r="D2792" s="14" t="s">
        <v>80</v>
      </c>
      <c r="E2792" s="16">
        <v>65</v>
      </c>
      <c r="F2792" s="14" t="s">
        <v>118</v>
      </c>
      <c r="G2792" s="16">
        <v>41</v>
      </c>
      <c r="H2792" s="14" t="s">
        <v>186</v>
      </c>
      <c r="I2792" s="16">
        <v>2</v>
      </c>
      <c r="J2792" s="14" t="s">
        <v>83</v>
      </c>
      <c r="K2792" s="14" t="s">
        <v>84</v>
      </c>
      <c r="L2792" s="14" t="s">
        <v>85</v>
      </c>
      <c r="M2792" s="23">
        <v>0.75</v>
      </c>
      <c r="N2792" s="16">
        <v>143</v>
      </c>
      <c r="O2792" s="16">
        <v>119</v>
      </c>
      <c r="P2792" s="16">
        <v>6</v>
      </c>
      <c r="Q2792" s="16">
        <v>140</v>
      </c>
      <c r="R2792" s="16">
        <v>6</v>
      </c>
      <c r="S2792" s="14" t="s">
        <v>86</v>
      </c>
      <c r="T2792" s="16">
        <v>16655</v>
      </c>
      <c r="U2792" s="16">
        <v>0</v>
      </c>
      <c r="V2792" s="18">
        <v>9570682</v>
      </c>
      <c r="W2792" s="18">
        <v>297165</v>
      </c>
      <c r="X2792" s="18">
        <v>205650</v>
      </c>
      <c r="Y2792" s="18">
        <v>184</v>
      </c>
      <c r="Z2792" s="18">
        <v>0</v>
      </c>
      <c r="AA2792" s="18">
        <v>0</v>
      </c>
      <c r="AB2792" s="18">
        <v>83911</v>
      </c>
      <c r="AC2792" s="23">
        <v>0.28</v>
      </c>
      <c r="AD2792" s="14" t="str">
        <f>IF(E2792=113,"Linn","Iowa ex-Linn")</f>
        <v>Iowa ex-Linn</v>
      </c>
      <c r="AE2792" s="23">
        <f>IFERROR(AB2792/W2792,"N/M")</f>
        <v>0.28237174633621054</v>
      </c>
      <c r="AF2792" s="14" t="str">
        <f>B2792&amp;"|"&amp;TEXT(E2792,"000")&amp;"|"&amp;TEXT(M2792,"0.0000")</f>
        <v>2019|065|0.7500</v>
      </c>
      <c r="AG2792" s="22" t="str">
        <f>IF(AND(B2792&gt;=2015,B2792&lt;=2024,C2792=19,G2792=41,I2792=2,K2792="A",L2792="RBUP",M2792&gt;=0.5,M2792&lt;=0.85),"IN","OUT")</f>
        <v>IN</v>
      </c>
    </row>
    <row r="2793" spans="1:33">
      <c r="A2793" s="14" t="s">
        <v>189</v>
      </c>
      <c r="B2793" s="16">
        <v>2019</v>
      </c>
      <c r="C2793" s="16">
        <v>19</v>
      </c>
      <c r="D2793" s="14" t="s">
        <v>80</v>
      </c>
      <c r="E2793" s="16">
        <v>65</v>
      </c>
      <c r="F2793" s="14" t="s">
        <v>118</v>
      </c>
      <c r="G2793" s="16">
        <v>41</v>
      </c>
      <c r="H2793" s="14" t="s">
        <v>186</v>
      </c>
      <c r="I2793" s="16">
        <v>2</v>
      </c>
      <c r="J2793" s="14" t="s">
        <v>83</v>
      </c>
      <c r="K2793" s="14" t="s">
        <v>84</v>
      </c>
      <c r="L2793" s="14" t="s">
        <v>85</v>
      </c>
      <c r="M2793" s="23">
        <v>0.8</v>
      </c>
      <c r="N2793" s="16">
        <v>377</v>
      </c>
      <c r="O2793" s="16">
        <v>328</v>
      </c>
      <c r="P2793" s="16">
        <v>13</v>
      </c>
      <c r="Q2793" s="16">
        <v>381</v>
      </c>
      <c r="R2793" s="16">
        <v>16</v>
      </c>
      <c r="S2793" s="14" t="s">
        <v>86</v>
      </c>
      <c r="T2793" s="16">
        <v>76299</v>
      </c>
      <c r="U2793" s="16">
        <v>0</v>
      </c>
      <c r="V2793" s="18">
        <v>48212111</v>
      </c>
      <c r="W2793" s="18">
        <v>2030343</v>
      </c>
      <c r="X2793" s="18">
        <v>1305601</v>
      </c>
      <c r="Y2793" s="18">
        <v>5697</v>
      </c>
      <c r="Z2793" s="18">
        <v>0</v>
      </c>
      <c r="AA2793" s="18">
        <v>0</v>
      </c>
      <c r="AB2793" s="18">
        <v>233254</v>
      </c>
      <c r="AC2793" s="23">
        <v>0.11</v>
      </c>
      <c r="AD2793" s="14" t="str">
        <f>IF(E2793=113,"Linn","Iowa ex-Linn")</f>
        <v>Iowa ex-Linn</v>
      </c>
      <c r="AE2793" s="23">
        <f>IFERROR(AB2793/W2793,"N/M")</f>
        <v>0.11488403683515544</v>
      </c>
      <c r="AF2793" s="14" t="str">
        <f>B2793&amp;"|"&amp;TEXT(E2793,"000")&amp;"|"&amp;TEXT(M2793,"0.0000")</f>
        <v>2019|065|0.8000</v>
      </c>
      <c r="AG2793" s="22" t="str">
        <f>IF(AND(B2793&gt;=2015,B2793&lt;=2024,C2793=19,G2793=41,I2793=2,K2793="A",L2793="RBUP",M2793&gt;=0.5,M2793&lt;=0.85),"IN","OUT")</f>
        <v>IN</v>
      </c>
    </row>
    <row r="2794" spans="1:33">
      <c r="A2794" s="14" t="s">
        <v>189</v>
      </c>
      <c r="B2794" s="16">
        <v>2019</v>
      </c>
      <c r="C2794" s="16">
        <v>19</v>
      </c>
      <c r="D2794" s="14" t="s">
        <v>80</v>
      </c>
      <c r="E2794" s="16">
        <v>65</v>
      </c>
      <c r="F2794" s="14" t="s">
        <v>118</v>
      </c>
      <c r="G2794" s="16">
        <v>41</v>
      </c>
      <c r="H2794" s="14" t="s">
        <v>186</v>
      </c>
      <c r="I2794" s="16">
        <v>2</v>
      </c>
      <c r="J2794" s="14" t="s">
        <v>83</v>
      </c>
      <c r="K2794" s="14" t="s">
        <v>84</v>
      </c>
      <c r="L2794" s="14" t="s">
        <v>85</v>
      </c>
      <c r="M2794" s="23">
        <v>0.85</v>
      </c>
      <c r="N2794" s="16">
        <v>392</v>
      </c>
      <c r="O2794" s="16">
        <v>338</v>
      </c>
      <c r="P2794" s="16">
        <v>32</v>
      </c>
      <c r="Q2794" s="16">
        <v>483</v>
      </c>
      <c r="R2794" s="16">
        <v>43</v>
      </c>
      <c r="S2794" s="14" t="s">
        <v>86</v>
      </c>
      <c r="T2794" s="16">
        <v>84590</v>
      </c>
      <c r="U2794" s="16">
        <v>0</v>
      </c>
      <c r="V2794" s="18">
        <v>56682872</v>
      </c>
      <c r="W2794" s="18">
        <v>3130657</v>
      </c>
      <c r="X2794" s="18">
        <v>1529867</v>
      </c>
      <c r="Y2794" s="18">
        <v>3620</v>
      </c>
      <c r="Z2794" s="18">
        <v>0</v>
      </c>
      <c r="AA2794" s="18">
        <v>0</v>
      </c>
      <c r="AB2794" s="18">
        <v>447755</v>
      </c>
      <c r="AC2794" s="23">
        <v>0.14</v>
      </c>
      <c r="AD2794" s="14" t="str">
        <f>IF(E2794=113,"Linn","Iowa ex-Linn")</f>
        <v>Iowa ex-Linn</v>
      </c>
      <c r="AE2794" s="23">
        <f>IFERROR(AB2794/W2794,"N/M")</f>
        <v>0.14302269459733213</v>
      </c>
      <c r="AF2794" s="14" t="str">
        <f>B2794&amp;"|"&amp;TEXT(E2794,"000")&amp;"|"&amp;TEXT(M2794,"0.0000")</f>
        <v>2019|065|0.8500</v>
      </c>
      <c r="AG2794" s="22" t="str">
        <f>IF(AND(B2794&gt;=2015,B2794&lt;=2024,C2794=19,G2794=41,I2794=2,K2794="A",L2794="RBUP",M2794&gt;=0.5,M2794&lt;=0.85),"IN","OUT")</f>
        <v>IN</v>
      </c>
    </row>
    <row r="2795" spans="1:33">
      <c r="A2795" s="14" t="s">
        <v>189</v>
      </c>
      <c r="B2795" s="16">
        <v>2019</v>
      </c>
      <c r="C2795" s="16">
        <v>19</v>
      </c>
      <c r="D2795" s="14" t="s">
        <v>80</v>
      </c>
      <c r="E2795" s="16">
        <v>67</v>
      </c>
      <c r="F2795" s="14" t="s">
        <v>119</v>
      </c>
      <c r="G2795" s="16">
        <v>41</v>
      </c>
      <c r="H2795" s="14" t="s">
        <v>186</v>
      </c>
      <c r="I2795" s="16">
        <v>2</v>
      </c>
      <c r="J2795" s="14" t="s">
        <v>83</v>
      </c>
      <c r="K2795" s="14" t="s">
        <v>84</v>
      </c>
      <c r="L2795" s="14" t="s">
        <v>85</v>
      </c>
      <c r="M2795" s="23">
        <v>0.6</v>
      </c>
      <c r="N2795" s="16">
        <v>1</v>
      </c>
      <c r="O2795" s="16">
        <v>1</v>
      </c>
      <c r="P2795" s="16">
        <v>0</v>
      </c>
      <c r="Q2795" s="16">
        <v>1</v>
      </c>
      <c r="R2795" s="16">
        <v>0</v>
      </c>
      <c r="S2795" s="14" t="s">
        <v>86</v>
      </c>
      <c r="T2795" s="16">
        <v>291</v>
      </c>
      <c r="U2795" s="16">
        <v>0</v>
      </c>
      <c r="V2795" s="18">
        <v>124496</v>
      </c>
      <c r="W2795" s="18">
        <v>1436</v>
      </c>
      <c r="X2795" s="18">
        <v>1149</v>
      </c>
      <c r="Y2795" s="18">
        <v>0</v>
      </c>
      <c r="Z2795" s="18">
        <v>0</v>
      </c>
      <c r="AA2795" s="18">
        <v>0</v>
      </c>
      <c r="AB2795" s="18">
        <v>0</v>
      </c>
      <c r="AC2795" s="23">
        <v>0</v>
      </c>
      <c r="AD2795" s="14" t="str">
        <f>IF(E2795=113,"Linn","Iowa ex-Linn")</f>
        <v>Iowa ex-Linn</v>
      </c>
      <c r="AE2795" s="23">
        <f>IFERROR(AB2795/W2795,"N/M")</f>
        <v>0.0</v>
      </c>
      <c r="AF2795" s="14" t="str">
        <f>B2795&amp;"|"&amp;TEXT(E2795,"000")&amp;"|"&amp;TEXT(M2795,"0.0000")</f>
        <v>2019|067|0.6000</v>
      </c>
      <c r="AG2795" s="22" t="str">
        <f>IF(AND(B2795&gt;=2015,B2795&lt;=2024,C2795=19,G2795=41,I2795=2,K2795="A",L2795="RBUP",M2795&gt;=0.5,M2795&lt;=0.85),"IN","OUT")</f>
        <v>IN</v>
      </c>
    </row>
    <row r="2796" spans="1:33">
      <c r="A2796" s="14" t="s">
        <v>189</v>
      </c>
      <c r="B2796" s="16">
        <v>2019</v>
      </c>
      <c r="C2796" s="16">
        <v>19</v>
      </c>
      <c r="D2796" s="14" t="s">
        <v>80</v>
      </c>
      <c r="E2796" s="16">
        <v>67</v>
      </c>
      <c r="F2796" s="14" t="s">
        <v>119</v>
      </c>
      <c r="G2796" s="16">
        <v>41</v>
      </c>
      <c r="H2796" s="14" t="s">
        <v>186</v>
      </c>
      <c r="I2796" s="16">
        <v>2</v>
      </c>
      <c r="J2796" s="14" t="s">
        <v>83</v>
      </c>
      <c r="K2796" s="14" t="s">
        <v>84</v>
      </c>
      <c r="L2796" s="14" t="s">
        <v>85</v>
      </c>
      <c r="M2796" s="23">
        <v>0.65</v>
      </c>
      <c r="N2796" s="16">
        <v>3</v>
      </c>
      <c r="O2796" s="16">
        <v>3</v>
      </c>
      <c r="P2796" s="16">
        <v>0</v>
      </c>
      <c r="Q2796" s="16">
        <v>5</v>
      </c>
      <c r="R2796" s="16">
        <v>0</v>
      </c>
      <c r="S2796" s="14" t="s">
        <v>86</v>
      </c>
      <c r="T2796" s="16">
        <v>235</v>
      </c>
      <c r="U2796" s="16">
        <v>0</v>
      </c>
      <c r="V2796" s="18">
        <v>109906</v>
      </c>
      <c r="W2796" s="18">
        <v>3678</v>
      </c>
      <c r="X2796" s="18">
        <v>2170</v>
      </c>
      <c r="Y2796" s="18">
        <v>0</v>
      </c>
      <c r="Z2796" s="18">
        <v>0</v>
      </c>
      <c r="AA2796" s="18">
        <v>0</v>
      </c>
      <c r="AB2796" s="18">
        <v>0</v>
      </c>
      <c r="AC2796" s="23">
        <v>0</v>
      </c>
      <c r="AD2796" s="14" t="str">
        <f>IF(E2796=113,"Linn","Iowa ex-Linn")</f>
        <v>Iowa ex-Linn</v>
      </c>
      <c r="AE2796" s="23">
        <f>IFERROR(AB2796/W2796,"N/M")</f>
        <v>0.0</v>
      </c>
      <c r="AF2796" s="14" t="str">
        <f>B2796&amp;"|"&amp;TEXT(E2796,"000")&amp;"|"&amp;TEXT(M2796,"0.0000")</f>
        <v>2019|067|0.6500</v>
      </c>
      <c r="AG2796" s="22" t="str">
        <f>IF(AND(B2796&gt;=2015,B2796&lt;=2024,C2796=19,G2796=41,I2796=2,K2796="A",L2796="RBUP",M2796&gt;=0.5,M2796&lt;=0.85),"IN","OUT")</f>
        <v>IN</v>
      </c>
    </row>
    <row r="2797" spans="1:33">
      <c r="A2797" s="14" t="s">
        <v>189</v>
      </c>
      <c r="B2797" s="16">
        <v>2019</v>
      </c>
      <c r="C2797" s="16">
        <v>19</v>
      </c>
      <c r="D2797" s="14" t="s">
        <v>80</v>
      </c>
      <c r="E2797" s="16">
        <v>67</v>
      </c>
      <c r="F2797" s="14" t="s">
        <v>119</v>
      </c>
      <c r="G2797" s="16">
        <v>41</v>
      </c>
      <c r="H2797" s="14" t="s">
        <v>186</v>
      </c>
      <c r="I2797" s="16">
        <v>2</v>
      </c>
      <c r="J2797" s="14" t="s">
        <v>83</v>
      </c>
      <c r="K2797" s="14" t="s">
        <v>84</v>
      </c>
      <c r="L2797" s="14" t="s">
        <v>85</v>
      </c>
      <c r="M2797" s="23">
        <v>0.7</v>
      </c>
      <c r="N2797" s="16">
        <v>17</v>
      </c>
      <c r="O2797" s="16">
        <v>14</v>
      </c>
      <c r="P2797" s="16">
        <v>0</v>
      </c>
      <c r="Q2797" s="16">
        <v>14</v>
      </c>
      <c r="R2797" s="16">
        <v>0</v>
      </c>
      <c r="S2797" s="14" t="s">
        <v>86</v>
      </c>
      <c r="T2797" s="16">
        <v>1370</v>
      </c>
      <c r="U2797" s="16">
        <v>0</v>
      </c>
      <c r="V2797" s="18">
        <v>730449</v>
      </c>
      <c r="W2797" s="18">
        <v>20929</v>
      </c>
      <c r="X2797" s="18">
        <v>15257</v>
      </c>
      <c r="Y2797" s="18">
        <v>0</v>
      </c>
      <c r="Z2797" s="18">
        <v>0</v>
      </c>
      <c r="AA2797" s="18">
        <v>0</v>
      </c>
      <c r="AB2797" s="18">
        <v>0</v>
      </c>
      <c r="AC2797" s="23">
        <v>0</v>
      </c>
      <c r="AD2797" s="14" t="str">
        <f>IF(E2797=113,"Linn","Iowa ex-Linn")</f>
        <v>Iowa ex-Linn</v>
      </c>
      <c r="AE2797" s="23">
        <f>IFERROR(AB2797/W2797,"N/M")</f>
        <v>0.0</v>
      </c>
      <c r="AF2797" s="14" t="str">
        <f>B2797&amp;"|"&amp;TEXT(E2797,"000")&amp;"|"&amp;TEXT(M2797,"0.0000")</f>
        <v>2019|067|0.7000</v>
      </c>
      <c r="AG2797" s="22" t="str">
        <f>IF(AND(B2797&gt;=2015,B2797&lt;=2024,C2797=19,G2797=41,I2797=2,K2797="A",L2797="RBUP",M2797&gt;=0.5,M2797&lt;=0.85),"IN","OUT")</f>
        <v>IN</v>
      </c>
    </row>
    <row r="2798" spans="1:33">
      <c r="A2798" s="14" t="s">
        <v>189</v>
      </c>
      <c r="B2798" s="16">
        <v>2019</v>
      </c>
      <c r="C2798" s="16">
        <v>19</v>
      </c>
      <c r="D2798" s="14" t="s">
        <v>80</v>
      </c>
      <c r="E2798" s="16">
        <v>67</v>
      </c>
      <c r="F2798" s="14" t="s">
        <v>119</v>
      </c>
      <c r="G2798" s="16">
        <v>41</v>
      </c>
      <c r="H2798" s="14" t="s">
        <v>186</v>
      </c>
      <c r="I2798" s="16">
        <v>2</v>
      </c>
      <c r="J2798" s="14" t="s">
        <v>83</v>
      </c>
      <c r="K2798" s="14" t="s">
        <v>84</v>
      </c>
      <c r="L2798" s="14" t="s">
        <v>85</v>
      </c>
      <c r="M2798" s="23">
        <v>0.75</v>
      </c>
      <c r="N2798" s="16">
        <v>67</v>
      </c>
      <c r="O2798" s="16">
        <v>56</v>
      </c>
      <c r="P2798" s="16">
        <v>5</v>
      </c>
      <c r="Q2798" s="16">
        <v>85</v>
      </c>
      <c r="R2798" s="16">
        <v>6</v>
      </c>
      <c r="S2798" s="14" t="s">
        <v>86</v>
      </c>
      <c r="T2798" s="16">
        <v>9624</v>
      </c>
      <c r="U2798" s="16">
        <v>0</v>
      </c>
      <c r="V2798" s="18">
        <v>5550176</v>
      </c>
      <c r="W2798" s="18">
        <v>215248</v>
      </c>
      <c r="X2798" s="18">
        <v>143605</v>
      </c>
      <c r="Y2798" s="18">
        <v>64</v>
      </c>
      <c r="Z2798" s="18">
        <v>0</v>
      </c>
      <c r="AA2798" s="18">
        <v>0</v>
      </c>
      <c r="AB2798" s="18">
        <v>34662</v>
      </c>
      <c r="AC2798" s="23">
        <v>0.16</v>
      </c>
      <c r="AD2798" s="14" t="str">
        <f>IF(E2798=113,"Linn","Iowa ex-Linn")</f>
        <v>Iowa ex-Linn</v>
      </c>
      <c r="AE2798" s="23">
        <f>IFERROR(AB2798/W2798,"N/M")</f>
        <v>0.16103285512525087</v>
      </c>
      <c r="AF2798" s="14" t="str">
        <f>B2798&amp;"|"&amp;TEXT(E2798,"000")&amp;"|"&amp;TEXT(M2798,"0.0000")</f>
        <v>2019|067|0.7500</v>
      </c>
      <c r="AG2798" s="22" t="str">
        <f>IF(AND(B2798&gt;=2015,B2798&lt;=2024,C2798=19,G2798=41,I2798=2,K2798="A",L2798="RBUP",M2798&gt;=0.5,M2798&lt;=0.85),"IN","OUT")</f>
        <v>IN</v>
      </c>
    </row>
    <row r="2799" spans="1:33">
      <c r="A2799" s="14" t="s">
        <v>189</v>
      </c>
      <c r="B2799" s="16">
        <v>2019</v>
      </c>
      <c r="C2799" s="16">
        <v>19</v>
      </c>
      <c r="D2799" s="14" t="s">
        <v>80</v>
      </c>
      <c r="E2799" s="16">
        <v>67</v>
      </c>
      <c r="F2799" s="14" t="s">
        <v>119</v>
      </c>
      <c r="G2799" s="16">
        <v>41</v>
      </c>
      <c r="H2799" s="14" t="s">
        <v>186</v>
      </c>
      <c r="I2799" s="16">
        <v>2</v>
      </c>
      <c r="J2799" s="14" t="s">
        <v>83</v>
      </c>
      <c r="K2799" s="14" t="s">
        <v>84</v>
      </c>
      <c r="L2799" s="14" t="s">
        <v>85</v>
      </c>
      <c r="M2799" s="23">
        <v>0.8</v>
      </c>
      <c r="N2799" s="16">
        <v>314</v>
      </c>
      <c r="O2799" s="16">
        <v>267</v>
      </c>
      <c r="P2799" s="16">
        <v>44</v>
      </c>
      <c r="Q2799" s="16">
        <v>376</v>
      </c>
      <c r="R2799" s="16">
        <v>53</v>
      </c>
      <c r="S2799" s="14" t="s">
        <v>86</v>
      </c>
      <c r="T2799" s="16">
        <v>66357</v>
      </c>
      <c r="U2799" s="16">
        <v>0</v>
      </c>
      <c r="V2799" s="18">
        <v>40807950</v>
      </c>
      <c r="W2799" s="18">
        <v>1995948</v>
      </c>
      <c r="X2799" s="18">
        <v>1245035</v>
      </c>
      <c r="Y2799" s="18">
        <v>825</v>
      </c>
      <c r="Z2799" s="18">
        <v>0</v>
      </c>
      <c r="AA2799" s="18">
        <v>0</v>
      </c>
      <c r="AB2799" s="18">
        <v>575498</v>
      </c>
      <c r="AC2799" s="23">
        <v>0.29</v>
      </c>
      <c r="AD2799" s="14" t="str">
        <f>IF(E2799=113,"Linn","Iowa ex-Linn")</f>
        <v>Iowa ex-Linn</v>
      </c>
      <c r="AE2799" s="23">
        <f>IFERROR(AB2799/W2799,"N/M")</f>
        <v>0.2883331629882141</v>
      </c>
      <c r="AF2799" s="14" t="str">
        <f>B2799&amp;"|"&amp;TEXT(E2799,"000")&amp;"|"&amp;TEXT(M2799,"0.0000")</f>
        <v>2019|067|0.8000</v>
      </c>
      <c r="AG2799" s="22" t="str">
        <f>IF(AND(B2799&gt;=2015,B2799&lt;=2024,C2799=19,G2799=41,I2799=2,K2799="A",L2799="RBUP",M2799&gt;=0.5,M2799&lt;=0.85),"IN","OUT")</f>
        <v>IN</v>
      </c>
    </row>
    <row r="2800" spans="1:33">
      <c r="A2800" s="14" t="s">
        <v>189</v>
      </c>
      <c r="B2800" s="16">
        <v>2019</v>
      </c>
      <c r="C2800" s="16">
        <v>19</v>
      </c>
      <c r="D2800" s="14" t="s">
        <v>80</v>
      </c>
      <c r="E2800" s="16">
        <v>67</v>
      </c>
      <c r="F2800" s="14" t="s">
        <v>119</v>
      </c>
      <c r="G2800" s="16">
        <v>41</v>
      </c>
      <c r="H2800" s="14" t="s">
        <v>186</v>
      </c>
      <c r="I2800" s="16">
        <v>2</v>
      </c>
      <c r="J2800" s="14" t="s">
        <v>83</v>
      </c>
      <c r="K2800" s="14" t="s">
        <v>84</v>
      </c>
      <c r="L2800" s="14" t="s">
        <v>85</v>
      </c>
      <c r="M2800" s="23">
        <v>0.85</v>
      </c>
      <c r="N2800" s="16">
        <v>245</v>
      </c>
      <c r="O2800" s="16">
        <v>196</v>
      </c>
      <c r="P2800" s="16">
        <v>46</v>
      </c>
      <c r="Q2800" s="16">
        <v>351</v>
      </c>
      <c r="R2800" s="16">
        <v>69</v>
      </c>
      <c r="S2800" s="14" t="s">
        <v>86</v>
      </c>
      <c r="T2800" s="16">
        <v>51265</v>
      </c>
      <c r="U2800" s="16">
        <v>0</v>
      </c>
      <c r="V2800" s="18">
        <v>32161588</v>
      </c>
      <c r="W2800" s="18">
        <v>2108110</v>
      </c>
      <c r="X2800" s="18">
        <v>972601</v>
      </c>
      <c r="Y2800" s="18">
        <v>4614</v>
      </c>
      <c r="Z2800" s="18">
        <v>0</v>
      </c>
      <c r="AA2800" s="18">
        <v>0</v>
      </c>
      <c r="AB2800" s="18">
        <v>1271700</v>
      </c>
      <c r="AC2800" s="23">
        <v>0.6</v>
      </c>
      <c r="AD2800" s="14" t="str">
        <f>IF(E2800=113,"Linn","Iowa ex-Linn")</f>
        <v>Iowa ex-Linn</v>
      </c>
      <c r="AE2800" s="23">
        <f>IFERROR(AB2800/W2800,"N/M")</f>
        <v>0.6032417663214917</v>
      </c>
      <c r="AF2800" s="14" t="str">
        <f>B2800&amp;"|"&amp;TEXT(E2800,"000")&amp;"|"&amp;TEXT(M2800,"0.0000")</f>
        <v>2019|067|0.8500</v>
      </c>
      <c r="AG2800" s="22" t="str">
        <f>IF(AND(B2800&gt;=2015,B2800&lt;=2024,C2800=19,G2800=41,I2800=2,K2800="A",L2800="RBUP",M2800&gt;=0.5,M2800&lt;=0.85),"IN","OUT")</f>
        <v>IN</v>
      </c>
    </row>
    <row r="2801" spans="1:33">
      <c r="A2801" s="14" t="s">
        <v>189</v>
      </c>
      <c r="B2801" s="16">
        <v>2019</v>
      </c>
      <c r="C2801" s="16">
        <v>19</v>
      </c>
      <c r="D2801" s="14" t="s">
        <v>80</v>
      </c>
      <c r="E2801" s="16">
        <v>69</v>
      </c>
      <c r="F2801" s="14" t="s">
        <v>120</v>
      </c>
      <c r="G2801" s="16">
        <v>41</v>
      </c>
      <c r="H2801" s="14" t="s">
        <v>186</v>
      </c>
      <c r="I2801" s="16">
        <v>2</v>
      </c>
      <c r="J2801" s="14" t="s">
        <v>83</v>
      </c>
      <c r="K2801" s="14" t="s">
        <v>84</v>
      </c>
      <c r="L2801" s="14" t="s">
        <v>85</v>
      </c>
      <c r="M2801" s="23">
        <v>0.65</v>
      </c>
      <c r="N2801" s="16">
        <v>2</v>
      </c>
      <c r="O2801" s="16">
        <v>2</v>
      </c>
      <c r="P2801" s="16">
        <v>0</v>
      </c>
      <c r="Q2801" s="16">
        <v>2</v>
      </c>
      <c r="R2801" s="16">
        <v>0</v>
      </c>
      <c r="S2801" s="14" t="s">
        <v>86</v>
      </c>
      <c r="T2801" s="16">
        <v>99</v>
      </c>
      <c r="U2801" s="16">
        <v>0</v>
      </c>
      <c r="V2801" s="18">
        <v>51662</v>
      </c>
      <c r="W2801" s="18">
        <v>802</v>
      </c>
      <c r="X2801" s="18">
        <v>522</v>
      </c>
      <c r="Y2801" s="18">
        <v>0</v>
      </c>
      <c r="Z2801" s="18">
        <v>0</v>
      </c>
      <c r="AA2801" s="18">
        <v>0</v>
      </c>
      <c r="AB2801" s="18">
        <v>0</v>
      </c>
      <c r="AC2801" s="23">
        <v>0</v>
      </c>
      <c r="AD2801" s="14" t="str">
        <f>IF(E2801=113,"Linn","Iowa ex-Linn")</f>
        <v>Iowa ex-Linn</v>
      </c>
      <c r="AE2801" s="23">
        <f>IFERROR(AB2801/W2801,"N/M")</f>
        <v>0.0</v>
      </c>
      <c r="AF2801" s="14" t="str">
        <f>B2801&amp;"|"&amp;TEXT(E2801,"000")&amp;"|"&amp;TEXT(M2801,"0.0000")</f>
        <v>2019|069|0.6500</v>
      </c>
      <c r="AG2801" s="22" t="str">
        <f>IF(AND(B2801&gt;=2015,B2801&lt;=2024,C2801=19,G2801=41,I2801=2,K2801="A",L2801="RBUP",M2801&gt;=0.5,M2801&lt;=0.85),"IN","OUT")</f>
        <v>IN</v>
      </c>
    </row>
    <row r="2802" spans="1:33">
      <c r="A2802" s="14" t="s">
        <v>189</v>
      </c>
      <c r="B2802" s="16">
        <v>2019</v>
      </c>
      <c r="C2802" s="16">
        <v>19</v>
      </c>
      <c r="D2802" s="14" t="s">
        <v>80</v>
      </c>
      <c r="E2802" s="16">
        <v>69</v>
      </c>
      <c r="F2802" s="14" t="s">
        <v>120</v>
      </c>
      <c r="G2802" s="16">
        <v>41</v>
      </c>
      <c r="H2802" s="14" t="s">
        <v>186</v>
      </c>
      <c r="I2802" s="16">
        <v>2</v>
      </c>
      <c r="J2802" s="14" t="s">
        <v>83</v>
      </c>
      <c r="K2802" s="14" t="s">
        <v>84</v>
      </c>
      <c r="L2802" s="14" t="s">
        <v>85</v>
      </c>
      <c r="M2802" s="23">
        <v>0.7</v>
      </c>
      <c r="N2802" s="16">
        <v>18</v>
      </c>
      <c r="O2802" s="16">
        <v>15</v>
      </c>
      <c r="P2802" s="16">
        <v>0</v>
      </c>
      <c r="Q2802" s="16">
        <v>18</v>
      </c>
      <c r="R2802" s="16">
        <v>0</v>
      </c>
      <c r="S2802" s="14" t="s">
        <v>86</v>
      </c>
      <c r="T2802" s="16">
        <v>1364</v>
      </c>
      <c r="U2802" s="16">
        <v>0</v>
      </c>
      <c r="V2802" s="18">
        <v>731408</v>
      </c>
      <c r="W2802" s="18">
        <v>16815</v>
      </c>
      <c r="X2802" s="18">
        <v>10783</v>
      </c>
      <c r="Y2802" s="18">
        <v>0</v>
      </c>
      <c r="Z2802" s="18">
        <v>0</v>
      </c>
      <c r="AA2802" s="18">
        <v>0</v>
      </c>
      <c r="AB2802" s="18">
        <v>0</v>
      </c>
      <c r="AC2802" s="23">
        <v>0</v>
      </c>
      <c r="AD2802" s="14" t="str">
        <f>IF(E2802=113,"Linn","Iowa ex-Linn")</f>
        <v>Iowa ex-Linn</v>
      </c>
      <c r="AE2802" s="23">
        <f>IFERROR(AB2802/W2802,"N/M")</f>
        <v>0.0</v>
      </c>
      <c r="AF2802" s="14" t="str">
        <f>B2802&amp;"|"&amp;TEXT(E2802,"000")&amp;"|"&amp;TEXT(M2802,"0.0000")</f>
        <v>2019|069|0.7000</v>
      </c>
      <c r="AG2802" s="22" t="str">
        <f>IF(AND(B2802&gt;=2015,B2802&lt;=2024,C2802=19,G2802=41,I2802=2,K2802="A",L2802="RBUP",M2802&gt;=0.5,M2802&lt;=0.85),"IN","OUT")</f>
        <v>IN</v>
      </c>
    </row>
    <row r="2803" spans="1:33">
      <c r="A2803" s="14" t="s">
        <v>189</v>
      </c>
      <c r="B2803" s="16">
        <v>2019</v>
      </c>
      <c r="C2803" s="16">
        <v>19</v>
      </c>
      <c r="D2803" s="14" t="s">
        <v>80</v>
      </c>
      <c r="E2803" s="16">
        <v>69</v>
      </c>
      <c r="F2803" s="14" t="s">
        <v>120</v>
      </c>
      <c r="G2803" s="16">
        <v>41</v>
      </c>
      <c r="H2803" s="14" t="s">
        <v>186</v>
      </c>
      <c r="I2803" s="16">
        <v>2</v>
      </c>
      <c r="J2803" s="14" t="s">
        <v>83</v>
      </c>
      <c r="K2803" s="14" t="s">
        <v>84</v>
      </c>
      <c r="L2803" s="14" t="s">
        <v>85</v>
      </c>
      <c r="M2803" s="23">
        <v>0.75</v>
      </c>
      <c r="N2803" s="16">
        <v>69</v>
      </c>
      <c r="O2803" s="16">
        <v>57</v>
      </c>
      <c r="P2803" s="16">
        <v>3</v>
      </c>
      <c r="Q2803" s="16">
        <v>64</v>
      </c>
      <c r="R2803" s="16">
        <v>3</v>
      </c>
      <c r="S2803" s="14" t="s">
        <v>86</v>
      </c>
      <c r="T2803" s="16">
        <v>13690</v>
      </c>
      <c r="U2803" s="16">
        <v>0</v>
      </c>
      <c r="V2803" s="18">
        <v>8155429</v>
      </c>
      <c r="W2803" s="18">
        <v>231619</v>
      </c>
      <c r="X2803" s="18">
        <v>164302</v>
      </c>
      <c r="Y2803" s="18">
        <v>0</v>
      </c>
      <c r="Z2803" s="18">
        <v>0</v>
      </c>
      <c r="AA2803" s="18">
        <v>0</v>
      </c>
      <c r="AB2803" s="18">
        <v>12737</v>
      </c>
      <c r="AC2803" s="23">
        <v>0.05</v>
      </c>
      <c r="AD2803" s="14" t="str">
        <f>IF(E2803=113,"Linn","Iowa ex-Linn")</f>
        <v>Iowa ex-Linn</v>
      </c>
      <c r="AE2803" s="23">
        <f>IFERROR(AB2803/W2803,"N/M")</f>
        <v>0.05499117084522427</v>
      </c>
      <c r="AF2803" s="14" t="str">
        <f>B2803&amp;"|"&amp;TEXT(E2803,"000")&amp;"|"&amp;TEXT(M2803,"0.0000")</f>
        <v>2019|069|0.7500</v>
      </c>
      <c r="AG2803" s="22" t="str">
        <f>IF(AND(B2803&gt;=2015,B2803&lt;=2024,C2803=19,G2803=41,I2803=2,K2803="A",L2803="RBUP",M2803&gt;=0.5,M2803&lt;=0.85),"IN","OUT")</f>
        <v>IN</v>
      </c>
    </row>
    <row r="2804" spans="1:33">
      <c r="A2804" s="14" t="s">
        <v>189</v>
      </c>
      <c r="B2804" s="16">
        <v>2019</v>
      </c>
      <c r="C2804" s="16">
        <v>19</v>
      </c>
      <c r="D2804" s="14" t="s">
        <v>80</v>
      </c>
      <c r="E2804" s="16">
        <v>69</v>
      </c>
      <c r="F2804" s="14" t="s">
        <v>120</v>
      </c>
      <c r="G2804" s="16">
        <v>41</v>
      </c>
      <c r="H2804" s="14" t="s">
        <v>186</v>
      </c>
      <c r="I2804" s="16">
        <v>2</v>
      </c>
      <c r="J2804" s="14" t="s">
        <v>83</v>
      </c>
      <c r="K2804" s="14" t="s">
        <v>84</v>
      </c>
      <c r="L2804" s="14" t="s">
        <v>85</v>
      </c>
      <c r="M2804" s="23">
        <v>0.8</v>
      </c>
      <c r="N2804" s="16">
        <v>245</v>
      </c>
      <c r="O2804" s="16">
        <v>214</v>
      </c>
      <c r="P2804" s="16">
        <v>31</v>
      </c>
      <c r="Q2804" s="16">
        <v>356</v>
      </c>
      <c r="R2804" s="16">
        <v>41</v>
      </c>
      <c r="S2804" s="14" t="s">
        <v>86</v>
      </c>
      <c r="T2804" s="16">
        <v>50641</v>
      </c>
      <c r="U2804" s="16">
        <v>0</v>
      </c>
      <c r="V2804" s="18">
        <v>31775836</v>
      </c>
      <c r="W2804" s="18">
        <v>1347615</v>
      </c>
      <c r="X2804" s="18">
        <v>788515</v>
      </c>
      <c r="Y2804" s="18">
        <v>0</v>
      </c>
      <c r="Z2804" s="18">
        <v>0</v>
      </c>
      <c r="AA2804" s="18">
        <v>0</v>
      </c>
      <c r="AB2804" s="18">
        <v>674675</v>
      </c>
      <c r="AC2804" s="23">
        <v>0.5</v>
      </c>
      <c r="AD2804" s="14" t="str">
        <f>IF(E2804=113,"Linn","Iowa ex-Linn")</f>
        <v>Iowa ex-Linn</v>
      </c>
      <c r="AE2804" s="23">
        <f>IFERROR(AB2804/W2804,"N/M")</f>
        <v>0.5006437298486586</v>
      </c>
      <c r="AF2804" s="14" t="str">
        <f>B2804&amp;"|"&amp;TEXT(E2804,"000")&amp;"|"&amp;TEXT(M2804,"0.0000")</f>
        <v>2019|069|0.8000</v>
      </c>
      <c r="AG2804" s="22" t="str">
        <f>IF(AND(B2804&gt;=2015,B2804&lt;=2024,C2804=19,G2804=41,I2804=2,K2804="A",L2804="RBUP",M2804&gt;=0.5,M2804&lt;=0.85),"IN","OUT")</f>
        <v>IN</v>
      </c>
    </row>
    <row r="2805" spans="1:33">
      <c r="A2805" s="14" t="s">
        <v>189</v>
      </c>
      <c r="B2805" s="16">
        <v>2019</v>
      </c>
      <c r="C2805" s="16">
        <v>19</v>
      </c>
      <c r="D2805" s="14" t="s">
        <v>80</v>
      </c>
      <c r="E2805" s="16">
        <v>69</v>
      </c>
      <c r="F2805" s="14" t="s">
        <v>120</v>
      </c>
      <c r="G2805" s="16">
        <v>41</v>
      </c>
      <c r="H2805" s="14" t="s">
        <v>186</v>
      </c>
      <c r="I2805" s="16">
        <v>2</v>
      </c>
      <c r="J2805" s="14" t="s">
        <v>83</v>
      </c>
      <c r="K2805" s="14" t="s">
        <v>84</v>
      </c>
      <c r="L2805" s="14" t="s">
        <v>85</v>
      </c>
      <c r="M2805" s="23">
        <v>0.85</v>
      </c>
      <c r="N2805" s="16">
        <v>421</v>
      </c>
      <c r="O2805" s="16">
        <v>374</v>
      </c>
      <c r="P2805" s="16">
        <v>88</v>
      </c>
      <c r="Q2805" s="16">
        <v>626</v>
      </c>
      <c r="R2805" s="16">
        <v>111</v>
      </c>
      <c r="S2805" s="14" t="s">
        <v>86</v>
      </c>
      <c r="T2805" s="16">
        <v>129517</v>
      </c>
      <c r="U2805" s="16">
        <v>0</v>
      </c>
      <c r="V2805" s="18">
        <v>85950528</v>
      </c>
      <c r="W2805" s="18">
        <v>4581896</v>
      </c>
      <c r="X2805" s="18">
        <v>2186483</v>
      </c>
      <c r="Y2805" s="18">
        <v>897</v>
      </c>
      <c r="Z2805" s="18">
        <v>0</v>
      </c>
      <c r="AA2805" s="18">
        <v>0</v>
      </c>
      <c r="AB2805" s="18">
        <v>2139927</v>
      </c>
      <c r="AC2805" s="23">
        <v>0.47</v>
      </c>
      <c r="AD2805" s="14" t="str">
        <f>IF(E2805=113,"Linn","Iowa ex-Linn")</f>
        <v>Iowa ex-Linn</v>
      </c>
      <c r="AE2805" s="23">
        <f>IFERROR(AB2805/W2805,"N/M")</f>
        <v>0.4670396272634735</v>
      </c>
      <c r="AF2805" s="14" t="str">
        <f>B2805&amp;"|"&amp;TEXT(E2805,"000")&amp;"|"&amp;TEXT(M2805,"0.0000")</f>
        <v>2019|069|0.8500</v>
      </c>
      <c r="AG2805" s="22" t="str">
        <f>IF(AND(B2805&gt;=2015,B2805&lt;=2024,C2805=19,G2805=41,I2805=2,K2805="A",L2805="RBUP",M2805&gt;=0.5,M2805&lt;=0.85),"IN","OUT")</f>
        <v>IN</v>
      </c>
    </row>
    <row r="2806" spans="1:33">
      <c r="A2806" s="14" t="s">
        <v>189</v>
      </c>
      <c r="B2806" s="16">
        <v>2019</v>
      </c>
      <c r="C2806" s="16">
        <v>19</v>
      </c>
      <c r="D2806" s="14" t="s">
        <v>80</v>
      </c>
      <c r="E2806" s="16">
        <v>71</v>
      </c>
      <c r="F2806" s="14" t="s">
        <v>121</v>
      </c>
      <c r="G2806" s="16">
        <v>41</v>
      </c>
      <c r="H2806" s="14" t="s">
        <v>186</v>
      </c>
      <c r="I2806" s="16">
        <v>2</v>
      </c>
      <c r="J2806" s="14" t="s">
        <v>83</v>
      </c>
      <c r="K2806" s="14" t="s">
        <v>84</v>
      </c>
      <c r="L2806" s="14" t="s">
        <v>85</v>
      </c>
      <c r="M2806" s="23">
        <v>0.5</v>
      </c>
      <c r="N2806" s="16">
        <v>5</v>
      </c>
      <c r="O2806" s="16">
        <v>5</v>
      </c>
      <c r="P2806" s="16">
        <v>0</v>
      </c>
      <c r="Q2806" s="16">
        <v>5</v>
      </c>
      <c r="R2806" s="16">
        <v>0</v>
      </c>
      <c r="S2806" s="14" t="s">
        <v>86</v>
      </c>
      <c r="T2806" s="16">
        <v>494</v>
      </c>
      <c r="U2806" s="16">
        <v>0</v>
      </c>
      <c r="V2806" s="18">
        <v>190290</v>
      </c>
      <c r="W2806" s="18">
        <v>2630</v>
      </c>
      <c r="X2806" s="18">
        <v>2000</v>
      </c>
      <c r="Y2806" s="18">
        <v>0</v>
      </c>
      <c r="Z2806" s="18">
        <v>0</v>
      </c>
      <c r="AA2806" s="18">
        <v>0</v>
      </c>
      <c r="AB2806" s="18">
        <v>0</v>
      </c>
      <c r="AC2806" s="23">
        <v>0</v>
      </c>
      <c r="AD2806" s="14" t="str">
        <f>IF(E2806=113,"Linn","Iowa ex-Linn")</f>
        <v>Iowa ex-Linn</v>
      </c>
      <c r="AE2806" s="23">
        <f>IFERROR(AB2806/W2806,"N/M")</f>
        <v>0.0</v>
      </c>
      <c r="AF2806" s="14" t="str">
        <f>B2806&amp;"|"&amp;TEXT(E2806,"000")&amp;"|"&amp;TEXT(M2806,"0.0000")</f>
        <v>2019|071|0.5000</v>
      </c>
      <c r="AG2806" s="22" t="str">
        <f>IF(AND(B2806&gt;=2015,B2806&lt;=2024,C2806=19,G2806=41,I2806=2,K2806="A",L2806="RBUP",M2806&gt;=0.5,M2806&lt;=0.85),"IN","OUT")</f>
        <v>IN</v>
      </c>
    </row>
    <row r="2807" spans="1:33">
      <c r="A2807" s="14" t="s">
        <v>189</v>
      </c>
      <c r="B2807" s="16">
        <v>2019</v>
      </c>
      <c r="C2807" s="16">
        <v>19</v>
      </c>
      <c r="D2807" s="14" t="s">
        <v>80</v>
      </c>
      <c r="E2807" s="16">
        <v>71</v>
      </c>
      <c r="F2807" s="14" t="s">
        <v>121</v>
      </c>
      <c r="G2807" s="16">
        <v>41</v>
      </c>
      <c r="H2807" s="14" t="s">
        <v>186</v>
      </c>
      <c r="I2807" s="16">
        <v>2</v>
      </c>
      <c r="J2807" s="14" t="s">
        <v>83</v>
      </c>
      <c r="K2807" s="14" t="s">
        <v>84</v>
      </c>
      <c r="L2807" s="14" t="s">
        <v>85</v>
      </c>
      <c r="M2807" s="23">
        <v>0.6</v>
      </c>
      <c r="N2807" s="16">
        <v>4</v>
      </c>
      <c r="O2807" s="16">
        <v>4</v>
      </c>
      <c r="P2807" s="16">
        <v>1</v>
      </c>
      <c r="Q2807" s="16">
        <v>16</v>
      </c>
      <c r="R2807" s="16">
        <v>1</v>
      </c>
      <c r="S2807" s="14" t="s">
        <v>86</v>
      </c>
      <c r="T2807" s="16">
        <v>1363</v>
      </c>
      <c r="U2807" s="16">
        <v>0</v>
      </c>
      <c r="V2807" s="18">
        <v>634448</v>
      </c>
      <c r="W2807" s="18">
        <v>21232</v>
      </c>
      <c r="X2807" s="18">
        <v>13587</v>
      </c>
      <c r="Y2807" s="18">
        <v>0</v>
      </c>
      <c r="Z2807" s="18">
        <v>0</v>
      </c>
      <c r="AA2807" s="18">
        <v>0</v>
      </c>
      <c r="AB2807" s="18">
        <v>13818</v>
      </c>
      <c r="AC2807" s="23">
        <v>0.65</v>
      </c>
      <c r="AD2807" s="14" t="str">
        <f>IF(E2807=113,"Linn","Iowa ex-Linn")</f>
        <v>Iowa ex-Linn</v>
      </c>
      <c r="AE2807" s="23">
        <f>IFERROR(AB2807/W2807,"N/M")</f>
        <v>0.6508100979653353</v>
      </c>
      <c r="AF2807" s="14" t="str">
        <f>B2807&amp;"|"&amp;TEXT(E2807,"000")&amp;"|"&amp;TEXT(M2807,"0.0000")</f>
        <v>2019|071|0.6000</v>
      </c>
      <c r="AG2807" s="22" t="str">
        <f>IF(AND(B2807&gt;=2015,B2807&lt;=2024,C2807=19,G2807=41,I2807=2,K2807="A",L2807="RBUP",M2807&gt;=0.5,M2807&lt;=0.85),"IN","OUT")</f>
        <v>IN</v>
      </c>
    </row>
    <row r="2808" spans="1:33">
      <c r="A2808" s="14" t="s">
        <v>189</v>
      </c>
      <c r="B2808" s="16">
        <v>2019</v>
      </c>
      <c r="C2808" s="16">
        <v>19</v>
      </c>
      <c r="D2808" s="14" t="s">
        <v>80</v>
      </c>
      <c r="E2808" s="16">
        <v>71</v>
      </c>
      <c r="F2808" s="14" t="s">
        <v>121</v>
      </c>
      <c r="G2808" s="16">
        <v>41</v>
      </c>
      <c r="H2808" s="14" t="s">
        <v>186</v>
      </c>
      <c r="I2808" s="16">
        <v>2</v>
      </c>
      <c r="J2808" s="14" t="s">
        <v>83</v>
      </c>
      <c r="K2808" s="14" t="s">
        <v>84</v>
      </c>
      <c r="L2808" s="14" t="s">
        <v>85</v>
      </c>
      <c r="M2808" s="23">
        <v>0.65</v>
      </c>
      <c r="N2808" s="16">
        <v>21</v>
      </c>
      <c r="O2808" s="16">
        <v>19</v>
      </c>
      <c r="P2808" s="16">
        <v>6</v>
      </c>
      <c r="Q2808" s="16">
        <v>28</v>
      </c>
      <c r="R2808" s="16">
        <v>7</v>
      </c>
      <c r="S2808" s="14" t="s">
        <v>86</v>
      </c>
      <c r="T2808" s="16">
        <v>1392</v>
      </c>
      <c r="U2808" s="16">
        <v>0</v>
      </c>
      <c r="V2808" s="18">
        <v>646856</v>
      </c>
      <c r="W2808" s="18">
        <v>23493</v>
      </c>
      <c r="X2808" s="18">
        <v>14429</v>
      </c>
      <c r="Y2808" s="18">
        <v>0</v>
      </c>
      <c r="Z2808" s="18">
        <v>0</v>
      </c>
      <c r="AA2808" s="18">
        <v>0</v>
      </c>
      <c r="AB2808" s="18">
        <v>27321</v>
      </c>
      <c r="AC2808" s="23">
        <v>1.16</v>
      </c>
      <c r="AD2808" s="14" t="str">
        <f>IF(E2808=113,"Linn","Iowa ex-Linn")</f>
        <v>Iowa ex-Linn</v>
      </c>
      <c r="AE2808" s="23">
        <f>IFERROR(AB2808/W2808,"N/M")</f>
        <v>1.1629421529817392</v>
      </c>
      <c r="AF2808" s="14" t="str">
        <f>B2808&amp;"|"&amp;TEXT(E2808,"000")&amp;"|"&amp;TEXT(M2808,"0.0000")</f>
        <v>2019|071|0.6500</v>
      </c>
      <c r="AG2808" s="22" t="str">
        <f>IF(AND(B2808&gt;=2015,B2808&lt;=2024,C2808=19,G2808=41,I2808=2,K2808="A",L2808="RBUP",M2808&gt;=0.5,M2808&lt;=0.85),"IN","OUT")</f>
        <v>IN</v>
      </c>
    </row>
    <row r="2809" spans="1:33">
      <c r="A2809" s="14" t="s">
        <v>189</v>
      </c>
      <c r="B2809" s="16">
        <v>2019</v>
      </c>
      <c r="C2809" s="16">
        <v>19</v>
      </c>
      <c r="D2809" s="14" t="s">
        <v>80</v>
      </c>
      <c r="E2809" s="16">
        <v>71</v>
      </c>
      <c r="F2809" s="14" t="s">
        <v>121</v>
      </c>
      <c r="G2809" s="16">
        <v>41</v>
      </c>
      <c r="H2809" s="14" t="s">
        <v>186</v>
      </c>
      <c r="I2809" s="16">
        <v>2</v>
      </c>
      <c r="J2809" s="14" t="s">
        <v>83</v>
      </c>
      <c r="K2809" s="14" t="s">
        <v>84</v>
      </c>
      <c r="L2809" s="14" t="s">
        <v>85</v>
      </c>
      <c r="M2809" s="23">
        <v>0.7</v>
      </c>
      <c r="N2809" s="16">
        <v>70</v>
      </c>
      <c r="O2809" s="16">
        <v>51</v>
      </c>
      <c r="P2809" s="16">
        <v>13</v>
      </c>
      <c r="Q2809" s="16">
        <v>127</v>
      </c>
      <c r="R2809" s="16">
        <v>29</v>
      </c>
      <c r="S2809" s="14" t="s">
        <v>86</v>
      </c>
      <c r="T2809" s="16">
        <v>8128</v>
      </c>
      <c r="U2809" s="16">
        <v>0</v>
      </c>
      <c r="V2809" s="18">
        <v>3813631</v>
      </c>
      <c r="W2809" s="18">
        <v>214778</v>
      </c>
      <c r="X2809" s="18">
        <v>129115</v>
      </c>
      <c r="Y2809" s="18">
        <v>0</v>
      </c>
      <c r="Z2809" s="18">
        <v>0</v>
      </c>
      <c r="AA2809" s="18">
        <v>0</v>
      </c>
      <c r="AB2809" s="18">
        <v>349197</v>
      </c>
      <c r="AC2809" s="23">
        <v>1.63</v>
      </c>
      <c r="AD2809" s="14" t="str">
        <f>IF(E2809=113,"Linn","Iowa ex-Linn")</f>
        <v>Iowa ex-Linn</v>
      </c>
      <c r="AE2809" s="23">
        <f>IFERROR(AB2809/W2809,"N/M")</f>
        <v>1.6258508785816053</v>
      </c>
      <c r="AF2809" s="14" t="str">
        <f>B2809&amp;"|"&amp;TEXT(E2809,"000")&amp;"|"&amp;TEXT(M2809,"0.0000")</f>
        <v>2019|071|0.7000</v>
      </c>
      <c r="AG2809" s="22" t="str">
        <f>IF(AND(B2809&gt;=2015,B2809&lt;=2024,C2809=19,G2809=41,I2809=2,K2809="A",L2809="RBUP",M2809&gt;=0.5,M2809&lt;=0.85),"IN","OUT")</f>
        <v>IN</v>
      </c>
    </row>
    <row r="2810" spans="1:33">
      <c r="A2810" s="14" t="s">
        <v>189</v>
      </c>
      <c r="B2810" s="16">
        <v>2019</v>
      </c>
      <c r="C2810" s="16">
        <v>19</v>
      </c>
      <c r="D2810" s="14" t="s">
        <v>80</v>
      </c>
      <c r="E2810" s="16">
        <v>71</v>
      </c>
      <c r="F2810" s="14" t="s">
        <v>121</v>
      </c>
      <c r="G2810" s="16">
        <v>41</v>
      </c>
      <c r="H2810" s="14" t="s">
        <v>186</v>
      </c>
      <c r="I2810" s="16">
        <v>2</v>
      </c>
      <c r="J2810" s="14" t="s">
        <v>83</v>
      </c>
      <c r="K2810" s="14" t="s">
        <v>84</v>
      </c>
      <c r="L2810" s="14" t="s">
        <v>85</v>
      </c>
      <c r="M2810" s="23">
        <v>0.75</v>
      </c>
      <c r="N2810" s="16">
        <v>258</v>
      </c>
      <c r="O2810" s="16">
        <v>209</v>
      </c>
      <c r="P2810" s="16">
        <v>80</v>
      </c>
      <c r="Q2810" s="16">
        <v>528</v>
      </c>
      <c r="R2810" s="16">
        <v>163</v>
      </c>
      <c r="S2810" s="14" t="s">
        <v>86</v>
      </c>
      <c r="T2810" s="16">
        <v>43509</v>
      </c>
      <c r="U2810" s="16">
        <v>0</v>
      </c>
      <c r="V2810" s="18">
        <v>22416028</v>
      </c>
      <c r="W2810" s="18">
        <v>1533235</v>
      </c>
      <c r="X2810" s="18">
        <v>942173</v>
      </c>
      <c r="Y2810" s="18">
        <v>0</v>
      </c>
      <c r="Z2810" s="18">
        <v>0</v>
      </c>
      <c r="AA2810" s="18">
        <v>0</v>
      </c>
      <c r="AB2810" s="18">
        <v>2950132</v>
      </c>
      <c r="AC2810" s="23">
        <v>1.92</v>
      </c>
      <c r="AD2810" s="14" t="str">
        <f>IF(E2810=113,"Linn","Iowa ex-Linn")</f>
        <v>Iowa ex-Linn</v>
      </c>
      <c r="AE2810" s="23">
        <f>IFERROR(AB2810/W2810,"N/M")</f>
        <v>1.9241225252489018</v>
      </c>
      <c r="AF2810" s="14" t="str">
        <f>B2810&amp;"|"&amp;TEXT(E2810,"000")&amp;"|"&amp;TEXT(M2810,"0.0000")</f>
        <v>2019|071|0.7500</v>
      </c>
      <c r="AG2810" s="22" t="str">
        <f>IF(AND(B2810&gt;=2015,B2810&lt;=2024,C2810=19,G2810=41,I2810=2,K2810="A",L2810="RBUP",M2810&gt;=0.5,M2810&lt;=0.85),"IN","OUT")</f>
        <v>IN</v>
      </c>
    </row>
    <row r="2811" spans="1:33">
      <c r="A2811" s="14" t="s">
        <v>189</v>
      </c>
      <c r="B2811" s="16">
        <v>2019</v>
      </c>
      <c r="C2811" s="16">
        <v>19</v>
      </c>
      <c r="D2811" s="14" t="s">
        <v>80</v>
      </c>
      <c r="E2811" s="16">
        <v>71</v>
      </c>
      <c r="F2811" s="14" t="s">
        <v>121</v>
      </c>
      <c r="G2811" s="16">
        <v>41</v>
      </c>
      <c r="H2811" s="14" t="s">
        <v>186</v>
      </c>
      <c r="I2811" s="16">
        <v>2</v>
      </c>
      <c r="J2811" s="14" t="s">
        <v>83</v>
      </c>
      <c r="K2811" s="14" t="s">
        <v>84</v>
      </c>
      <c r="L2811" s="14" t="s">
        <v>85</v>
      </c>
      <c r="M2811" s="23">
        <v>0.8</v>
      </c>
      <c r="N2811" s="16">
        <v>210</v>
      </c>
      <c r="O2811" s="16">
        <v>178</v>
      </c>
      <c r="P2811" s="16">
        <v>62</v>
      </c>
      <c r="Q2811" s="16">
        <v>371</v>
      </c>
      <c r="R2811" s="16">
        <v>144</v>
      </c>
      <c r="S2811" s="14" t="s">
        <v>86</v>
      </c>
      <c r="T2811" s="16">
        <v>35425</v>
      </c>
      <c r="U2811" s="16">
        <v>0</v>
      </c>
      <c r="V2811" s="18">
        <v>19126821</v>
      </c>
      <c r="W2811" s="18">
        <v>1581495</v>
      </c>
      <c r="X2811" s="18">
        <v>860918</v>
      </c>
      <c r="Y2811" s="18">
        <v>0</v>
      </c>
      <c r="Z2811" s="18">
        <v>0</v>
      </c>
      <c r="AA2811" s="18">
        <v>0</v>
      </c>
      <c r="AB2811" s="18">
        <v>2941963</v>
      </c>
      <c r="AC2811" s="23">
        <v>1.86</v>
      </c>
      <c r="AD2811" s="14" t="str">
        <f>IF(E2811=113,"Linn","Iowa ex-Linn")</f>
        <v>Iowa ex-Linn</v>
      </c>
      <c r="AE2811" s="23">
        <f>IFERROR(AB2811/W2811,"N/M")</f>
        <v>1.8602417332966592</v>
      </c>
      <c r="AF2811" s="14" t="str">
        <f>B2811&amp;"|"&amp;TEXT(E2811,"000")&amp;"|"&amp;TEXT(M2811,"0.0000")</f>
        <v>2019|071|0.8000</v>
      </c>
      <c r="AG2811" s="22" t="str">
        <f>IF(AND(B2811&gt;=2015,B2811&lt;=2024,C2811=19,G2811=41,I2811=2,K2811="A",L2811="RBUP",M2811&gt;=0.5,M2811&lt;=0.85),"IN","OUT")</f>
        <v>IN</v>
      </c>
    </row>
    <row r="2812" spans="1:33">
      <c r="A2812" s="14" t="s">
        <v>189</v>
      </c>
      <c r="B2812" s="16">
        <v>2019</v>
      </c>
      <c r="C2812" s="16">
        <v>19</v>
      </c>
      <c r="D2812" s="14" t="s">
        <v>80</v>
      </c>
      <c r="E2812" s="16">
        <v>71</v>
      </c>
      <c r="F2812" s="14" t="s">
        <v>121</v>
      </c>
      <c r="G2812" s="16">
        <v>41</v>
      </c>
      <c r="H2812" s="14" t="s">
        <v>186</v>
      </c>
      <c r="I2812" s="16">
        <v>2</v>
      </c>
      <c r="J2812" s="14" t="s">
        <v>83</v>
      </c>
      <c r="K2812" s="14" t="s">
        <v>84</v>
      </c>
      <c r="L2812" s="14" t="s">
        <v>85</v>
      </c>
      <c r="M2812" s="23">
        <v>0.85</v>
      </c>
      <c r="N2812" s="16">
        <v>128</v>
      </c>
      <c r="O2812" s="16">
        <v>111</v>
      </c>
      <c r="P2812" s="16">
        <v>62</v>
      </c>
      <c r="Q2812" s="16">
        <v>305</v>
      </c>
      <c r="R2812" s="16">
        <v>190</v>
      </c>
      <c r="S2812" s="14" t="s">
        <v>86</v>
      </c>
      <c r="T2812" s="16">
        <v>28709</v>
      </c>
      <c r="U2812" s="16">
        <v>0</v>
      </c>
      <c r="V2812" s="18">
        <v>14989289</v>
      </c>
      <c r="W2812" s="18">
        <v>1664706</v>
      </c>
      <c r="X2812" s="18">
        <v>701078</v>
      </c>
      <c r="Y2812" s="18">
        <v>1437</v>
      </c>
      <c r="Z2812" s="18">
        <v>0</v>
      </c>
      <c r="AA2812" s="18">
        <v>0</v>
      </c>
      <c r="AB2812" s="18">
        <v>4472493</v>
      </c>
      <c r="AC2812" s="23">
        <v>2.69</v>
      </c>
      <c r="AD2812" s="14" t="str">
        <f>IF(E2812=113,"Linn","Iowa ex-Linn")</f>
        <v>Iowa ex-Linn</v>
      </c>
      <c r="AE2812" s="23">
        <f>IFERROR(AB2812/W2812,"N/M")</f>
        <v>2.6866563825684535</v>
      </c>
      <c r="AF2812" s="14" t="str">
        <f>B2812&amp;"|"&amp;TEXT(E2812,"000")&amp;"|"&amp;TEXT(M2812,"0.0000")</f>
        <v>2019|071|0.8500</v>
      </c>
      <c r="AG2812" s="22" t="str">
        <f>IF(AND(B2812&gt;=2015,B2812&lt;=2024,C2812=19,G2812=41,I2812=2,K2812="A",L2812="RBUP",M2812&gt;=0.5,M2812&lt;=0.85),"IN","OUT")</f>
        <v>IN</v>
      </c>
    </row>
    <row r="2813" spans="1:33">
      <c r="A2813" s="14" t="s">
        <v>189</v>
      </c>
      <c r="B2813" s="16">
        <v>2019</v>
      </c>
      <c r="C2813" s="16">
        <v>19</v>
      </c>
      <c r="D2813" s="14" t="s">
        <v>80</v>
      </c>
      <c r="E2813" s="16">
        <v>73</v>
      </c>
      <c r="F2813" s="14" t="s">
        <v>122</v>
      </c>
      <c r="G2813" s="16">
        <v>41</v>
      </c>
      <c r="H2813" s="14" t="s">
        <v>186</v>
      </c>
      <c r="I2813" s="16">
        <v>2</v>
      </c>
      <c r="J2813" s="14" t="s">
        <v>83</v>
      </c>
      <c r="K2813" s="14" t="s">
        <v>84</v>
      </c>
      <c r="L2813" s="14" t="s">
        <v>85</v>
      </c>
      <c r="M2813" s="23">
        <v>0.65</v>
      </c>
      <c r="N2813" s="16">
        <v>5</v>
      </c>
      <c r="O2813" s="16">
        <v>3</v>
      </c>
      <c r="P2813" s="16">
        <v>0</v>
      </c>
      <c r="Q2813" s="16">
        <v>11</v>
      </c>
      <c r="R2813" s="16">
        <v>0</v>
      </c>
      <c r="S2813" s="14" t="s">
        <v>86</v>
      </c>
      <c r="T2813" s="16">
        <v>1048</v>
      </c>
      <c r="U2813" s="16">
        <v>0</v>
      </c>
      <c r="V2813" s="18">
        <v>554900</v>
      </c>
      <c r="W2813" s="18">
        <v>9080</v>
      </c>
      <c r="X2813" s="18">
        <v>5358</v>
      </c>
      <c r="Y2813" s="18">
        <v>0</v>
      </c>
      <c r="Z2813" s="18">
        <v>0</v>
      </c>
      <c r="AA2813" s="18">
        <v>0</v>
      </c>
      <c r="AB2813" s="18">
        <v>0</v>
      </c>
      <c r="AC2813" s="23">
        <v>0</v>
      </c>
      <c r="AD2813" s="14" t="str">
        <f>IF(E2813=113,"Linn","Iowa ex-Linn")</f>
        <v>Iowa ex-Linn</v>
      </c>
      <c r="AE2813" s="23">
        <f>IFERROR(AB2813/W2813,"N/M")</f>
        <v>0.0</v>
      </c>
      <c r="AF2813" s="14" t="str">
        <f>B2813&amp;"|"&amp;TEXT(E2813,"000")&amp;"|"&amp;TEXT(M2813,"0.0000")</f>
        <v>2019|073|0.6500</v>
      </c>
      <c r="AG2813" s="22" t="str">
        <f>IF(AND(B2813&gt;=2015,B2813&lt;=2024,C2813=19,G2813=41,I2813=2,K2813="A",L2813="RBUP",M2813&gt;=0.5,M2813&lt;=0.85),"IN","OUT")</f>
        <v>IN</v>
      </c>
    </row>
    <row r="2814" spans="1:33">
      <c r="A2814" s="14" t="s">
        <v>189</v>
      </c>
      <c r="B2814" s="16">
        <v>2019</v>
      </c>
      <c r="C2814" s="16">
        <v>19</v>
      </c>
      <c r="D2814" s="14" t="s">
        <v>80</v>
      </c>
      <c r="E2814" s="16">
        <v>73</v>
      </c>
      <c r="F2814" s="14" t="s">
        <v>122</v>
      </c>
      <c r="G2814" s="16">
        <v>41</v>
      </c>
      <c r="H2814" s="14" t="s">
        <v>186</v>
      </c>
      <c r="I2814" s="16">
        <v>2</v>
      </c>
      <c r="J2814" s="14" t="s">
        <v>83</v>
      </c>
      <c r="K2814" s="14" t="s">
        <v>84</v>
      </c>
      <c r="L2814" s="14" t="s">
        <v>85</v>
      </c>
      <c r="M2814" s="23">
        <v>0.7</v>
      </c>
      <c r="N2814" s="16">
        <v>15</v>
      </c>
      <c r="O2814" s="16">
        <v>11</v>
      </c>
      <c r="P2814" s="16">
        <v>1</v>
      </c>
      <c r="Q2814" s="16">
        <v>13</v>
      </c>
      <c r="R2814" s="16">
        <v>1</v>
      </c>
      <c r="S2814" s="14" t="s">
        <v>86</v>
      </c>
      <c r="T2814" s="16">
        <v>1499</v>
      </c>
      <c r="U2814" s="16">
        <v>0</v>
      </c>
      <c r="V2814" s="18">
        <v>784942</v>
      </c>
      <c r="W2814" s="18">
        <v>14720</v>
      </c>
      <c r="X2814" s="18">
        <v>9894</v>
      </c>
      <c r="Y2814" s="18">
        <v>0</v>
      </c>
      <c r="Z2814" s="18">
        <v>0</v>
      </c>
      <c r="AA2814" s="18">
        <v>0</v>
      </c>
      <c r="AB2814" s="18">
        <v>2464</v>
      </c>
      <c r="AC2814" s="23">
        <v>0.17</v>
      </c>
      <c r="AD2814" s="14" t="str">
        <f>IF(E2814=113,"Linn","Iowa ex-Linn")</f>
        <v>Iowa ex-Linn</v>
      </c>
      <c r="AE2814" s="23">
        <f>IFERROR(AB2814/W2814,"N/M")</f>
        <v>0.1673913043478261</v>
      </c>
      <c r="AF2814" s="14" t="str">
        <f>B2814&amp;"|"&amp;TEXT(E2814,"000")&amp;"|"&amp;TEXT(M2814,"0.0000")</f>
        <v>2019|073|0.7000</v>
      </c>
      <c r="AG2814" s="22" t="str">
        <f>IF(AND(B2814&gt;=2015,B2814&lt;=2024,C2814=19,G2814=41,I2814=2,K2814="A",L2814="RBUP",M2814&gt;=0.5,M2814&lt;=0.85),"IN","OUT")</f>
        <v>IN</v>
      </c>
    </row>
    <row r="2815" spans="1:33">
      <c r="A2815" s="14" t="s">
        <v>189</v>
      </c>
      <c r="B2815" s="16">
        <v>2019</v>
      </c>
      <c r="C2815" s="16">
        <v>19</v>
      </c>
      <c r="D2815" s="14" t="s">
        <v>80</v>
      </c>
      <c r="E2815" s="16">
        <v>73</v>
      </c>
      <c r="F2815" s="14" t="s">
        <v>122</v>
      </c>
      <c r="G2815" s="16">
        <v>41</v>
      </c>
      <c r="H2815" s="14" t="s">
        <v>186</v>
      </c>
      <c r="I2815" s="16">
        <v>2</v>
      </c>
      <c r="J2815" s="14" t="s">
        <v>83</v>
      </c>
      <c r="K2815" s="14" t="s">
        <v>84</v>
      </c>
      <c r="L2815" s="14" t="s">
        <v>85</v>
      </c>
      <c r="M2815" s="23">
        <v>0.75</v>
      </c>
      <c r="N2815" s="16">
        <v>91</v>
      </c>
      <c r="O2815" s="16">
        <v>74</v>
      </c>
      <c r="P2815" s="16">
        <v>3</v>
      </c>
      <c r="Q2815" s="16">
        <v>104</v>
      </c>
      <c r="R2815" s="16">
        <v>3</v>
      </c>
      <c r="S2815" s="14" t="s">
        <v>86</v>
      </c>
      <c r="T2815" s="16">
        <v>10469</v>
      </c>
      <c r="U2815" s="16">
        <v>0</v>
      </c>
      <c r="V2815" s="18">
        <v>5963860</v>
      </c>
      <c r="W2815" s="18">
        <v>160013</v>
      </c>
      <c r="X2815" s="18">
        <v>102651</v>
      </c>
      <c r="Y2815" s="18">
        <v>0</v>
      </c>
      <c r="Z2815" s="18">
        <v>0</v>
      </c>
      <c r="AA2815" s="18">
        <v>0</v>
      </c>
      <c r="AB2815" s="18">
        <v>1475</v>
      </c>
      <c r="AC2815" s="23">
        <v>0.01</v>
      </c>
      <c r="AD2815" s="14" t="str">
        <f>IF(E2815=113,"Linn","Iowa ex-Linn")</f>
        <v>Iowa ex-Linn</v>
      </c>
      <c r="AE2815" s="23">
        <f>IFERROR(AB2815/W2815,"N/M")</f>
        <v>0.00921800103741571</v>
      </c>
      <c r="AF2815" s="14" t="str">
        <f>B2815&amp;"|"&amp;TEXT(E2815,"000")&amp;"|"&amp;TEXT(M2815,"0.0000")</f>
        <v>2019|073|0.7500</v>
      </c>
      <c r="AG2815" s="22" t="str">
        <f>IF(AND(B2815&gt;=2015,B2815&lt;=2024,C2815=19,G2815=41,I2815=2,K2815="A",L2815="RBUP",M2815&gt;=0.5,M2815&lt;=0.85),"IN","OUT")</f>
        <v>IN</v>
      </c>
    </row>
    <row r="2816" spans="1:33">
      <c r="A2816" s="14" t="s">
        <v>189</v>
      </c>
      <c r="B2816" s="16">
        <v>2019</v>
      </c>
      <c r="C2816" s="16">
        <v>19</v>
      </c>
      <c r="D2816" s="14" t="s">
        <v>80</v>
      </c>
      <c r="E2816" s="16">
        <v>73</v>
      </c>
      <c r="F2816" s="14" t="s">
        <v>122</v>
      </c>
      <c r="G2816" s="16">
        <v>41</v>
      </c>
      <c r="H2816" s="14" t="s">
        <v>186</v>
      </c>
      <c r="I2816" s="16">
        <v>2</v>
      </c>
      <c r="J2816" s="14" t="s">
        <v>83</v>
      </c>
      <c r="K2816" s="14" t="s">
        <v>84</v>
      </c>
      <c r="L2816" s="14" t="s">
        <v>85</v>
      </c>
      <c r="M2816" s="23">
        <v>0.8</v>
      </c>
      <c r="N2816" s="16">
        <v>328</v>
      </c>
      <c r="O2816" s="16">
        <v>279</v>
      </c>
      <c r="P2816" s="16">
        <v>19</v>
      </c>
      <c r="Q2816" s="16">
        <v>478</v>
      </c>
      <c r="R2816" s="16">
        <v>27</v>
      </c>
      <c r="S2816" s="14" t="s">
        <v>86</v>
      </c>
      <c r="T2816" s="16">
        <v>55362</v>
      </c>
      <c r="U2816" s="16">
        <v>0</v>
      </c>
      <c r="V2816" s="18">
        <v>35039229</v>
      </c>
      <c r="W2816" s="18">
        <v>1304719</v>
      </c>
      <c r="X2816" s="18">
        <v>755878</v>
      </c>
      <c r="Y2816" s="18">
        <v>329</v>
      </c>
      <c r="Z2816" s="18">
        <v>0</v>
      </c>
      <c r="AA2816" s="18">
        <v>0</v>
      </c>
      <c r="AB2816" s="18">
        <v>112015</v>
      </c>
      <c r="AC2816" s="23">
        <v>0.09</v>
      </c>
      <c r="AD2816" s="14" t="str">
        <f>IF(E2816=113,"Linn","Iowa ex-Linn")</f>
        <v>Iowa ex-Linn</v>
      </c>
      <c r="AE2816" s="23">
        <f>IFERROR(AB2816/W2816,"N/M")</f>
        <v>0.0858537355553188</v>
      </c>
      <c r="AF2816" s="14" t="str">
        <f>B2816&amp;"|"&amp;TEXT(E2816,"000")&amp;"|"&amp;TEXT(M2816,"0.0000")</f>
        <v>2019|073|0.8000</v>
      </c>
      <c r="AG2816" s="22" t="str">
        <f>IF(AND(B2816&gt;=2015,B2816&lt;=2024,C2816=19,G2816=41,I2816=2,K2816="A",L2816="RBUP",M2816&gt;=0.5,M2816&lt;=0.85),"IN","OUT")</f>
        <v>IN</v>
      </c>
    </row>
    <row r="2817" spans="1:33">
      <c r="A2817" s="14" t="s">
        <v>189</v>
      </c>
      <c r="B2817" s="16">
        <v>2019</v>
      </c>
      <c r="C2817" s="16">
        <v>19</v>
      </c>
      <c r="D2817" s="14" t="s">
        <v>80</v>
      </c>
      <c r="E2817" s="16">
        <v>73</v>
      </c>
      <c r="F2817" s="14" t="s">
        <v>122</v>
      </c>
      <c r="G2817" s="16">
        <v>41</v>
      </c>
      <c r="H2817" s="14" t="s">
        <v>186</v>
      </c>
      <c r="I2817" s="16">
        <v>2</v>
      </c>
      <c r="J2817" s="14" t="s">
        <v>83</v>
      </c>
      <c r="K2817" s="14" t="s">
        <v>84</v>
      </c>
      <c r="L2817" s="14" t="s">
        <v>85</v>
      </c>
      <c r="M2817" s="23">
        <v>0.85</v>
      </c>
      <c r="N2817" s="16">
        <v>469</v>
      </c>
      <c r="O2817" s="16">
        <v>401</v>
      </c>
      <c r="P2817" s="16">
        <v>51</v>
      </c>
      <c r="Q2817" s="16">
        <v>810</v>
      </c>
      <c r="R2817" s="16">
        <v>72</v>
      </c>
      <c r="S2817" s="14" t="s">
        <v>86</v>
      </c>
      <c r="T2817" s="16">
        <v>94114</v>
      </c>
      <c r="U2817" s="16">
        <v>0</v>
      </c>
      <c r="V2817" s="18">
        <v>62370719</v>
      </c>
      <c r="W2817" s="18">
        <v>3013273</v>
      </c>
      <c r="X2817" s="18">
        <v>1350857</v>
      </c>
      <c r="Y2817" s="18">
        <v>3580</v>
      </c>
      <c r="Z2817" s="18">
        <v>0</v>
      </c>
      <c r="AA2817" s="18">
        <v>0</v>
      </c>
      <c r="AB2817" s="18">
        <v>372821</v>
      </c>
      <c r="AC2817" s="23">
        <v>0.12</v>
      </c>
      <c r="AD2817" s="14" t="str">
        <f>IF(E2817=113,"Linn","Iowa ex-Linn")</f>
        <v>Iowa ex-Linn</v>
      </c>
      <c r="AE2817" s="23">
        <f>IFERROR(AB2817/W2817,"N/M")</f>
        <v>0.12372626044835633</v>
      </c>
      <c r="AF2817" s="14" t="str">
        <f>B2817&amp;"|"&amp;TEXT(E2817,"000")&amp;"|"&amp;TEXT(M2817,"0.0000")</f>
        <v>2019|073|0.8500</v>
      </c>
      <c r="AG2817" s="22" t="str">
        <f>IF(AND(B2817&gt;=2015,B2817&lt;=2024,C2817=19,G2817=41,I2817=2,K2817="A",L2817="RBUP",M2817&gt;=0.5,M2817&lt;=0.85),"IN","OUT")</f>
        <v>IN</v>
      </c>
    </row>
    <row r="2818" spans="1:33">
      <c r="A2818" s="14" t="s">
        <v>189</v>
      </c>
      <c r="B2818" s="16">
        <v>2019</v>
      </c>
      <c r="C2818" s="16">
        <v>19</v>
      </c>
      <c r="D2818" s="14" t="s">
        <v>80</v>
      </c>
      <c r="E2818" s="16">
        <v>75</v>
      </c>
      <c r="F2818" s="14" t="s">
        <v>123</v>
      </c>
      <c r="G2818" s="16">
        <v>41</v>
      </c>
      <c r="H2818" s="14" t="s">
        <v>186</v>
      </c>
      <c r="I2818" s="16">
        <v>2</v>
      </c>
      <c r="J2818" s="14" t="s">
        <v>83</v>
      </c>
      <c r="K2818" s="14" t="s">
        <v>84</v>
      </c>
      <c r="L2818" s="14" t="s">
        <v>85</v>
      </c>
      <c r="M2818" s="23">
        <v>0.5</v>
      </c>
      <c r="N2818" s="16">
        <v>2</v>
      </c>
      <c r="O2818" s="16">
        <v>1</v>
      </c>
      <c r="P2818" s="16">
        <v>0</v>
      </c>
      <c r="Q2818" s="16">
        <v>1</v>
      </c>
      <c r="R2818" s="16">
        <v>0</v>
      </c>
      <c r="S2818" s="14" t="s">
        <v>86</v>
      </c>
      <c r="T2818" s="16">
        <v>37</v>
      </c>
      <c r="U2818" s="16">
        <v>0</v>
      </c>
      <c r="V2818" s="18">
        <v>13026</v>
      </c>
      <c r="W2818" s="18">
        <v>45</v>
      </c>
      <c r="X2818" s="18">
        <v>36</v>
      </c>
      <c r="Y2818" s="18">
        <v>0</v>
      </c>
      <c r="Z2818" s="18">
        <v>0</v>
      </c>
      <c r="AA2818" s="18">
        <v>0</v>
      </c>
      <c r="AB2818" s="18">
        <v>0</v>
      </c>
      <c r="AC2818" s="23">
        <v>0</v>
      </c>
      <c r="AD2818" s="14" t="str">
        <f>IF(E2818=113,"Linn","Iowa ex-Linn")</f>
        <v>Iowa ex-Linn</v>
      </c>
      <c r="AE2818" s="23">
        <f>IFERROR(AB2818/W2818,"N/M")</f>
        <v>0.0</v>
      </c>
      <c r="AF2818" s="14" t="str">
        <f>B2818&amp;"|"&amp;TEXT(E2818,"000")&amp;"|"&amp;TEXT(M2818,"0.0000")</f>
        <v>2019|075|0.5000</v>
      </c>
      <c r="AG2818" s="22" t="str">
        <f>IF(AND(B2818&gt;=2015,B2818&lt;=2024,C2818=19,G2818=41,I2818=2,K2818="A",L2818="RBUP",M2818&gt;=0.5,M2818&lt;=0.85),"IN","OUT")</f>
        <v>IN</v>
      </c>
    </row>
    <row r="2819" spans="1:33">
      <c r="A2819" s="14" t="s">
        <v>189</v>
      </c>
      <c r="B2819" s="16">
        <v>2019</v>
      </c>
      <c r="C2819" s="16">
        <v>19</v>
      </c>
      <c r="D2819" s="14" t="s">
        <v>80</v>
      </c>
      <c r="E2819" s="16">
        <v>75</v>
      </c>
      <c r="F2819" s="14" t="s">
        <v>123</v>
      </c>
      <c r="G2819" s="16">
        <v>41</v>
      </c>
      <c r="H2819" s="14" t="s">
        <v>186</v>
      </c>
      <c r="I2819" s="16">
        <v>2</v>
      </c>
      <c r="J2819" s="14" t="s">
        <v>83</v>
      </c>
      <c r="K2819" s="14" t="s">
        <v>84</v>
      </c>
      <c r="L2819" s="14" t="s">
        <v>85</v>
      </c>
      <c r="M2819" s="23">
        <v>0.6</v>
      </c>
      <c r="N2819" s="16">
        <v>1</v>
      </c>
      <c r="O2819" s="16">
        <v>1</v>
      </c>
      <c r="P2819" s="16">
        <v>0</v>
      </c>
      <c r="Q2819" s="16">
        <v>1</v>
      </c>
      <c r="R2819" s="16">
        <v>0</v>
      </c>
      <c r="S2819" s="14" t="s">
        <v>86</v>
      </c>
      <c r="T2819" s="16">
        <v>137</v>
      </c>
      <c r="U2819" s="16">
        <v>0</v>
      </c>
      <c r="V2819" s="18">
        <v>51091</v>
      </c>
      <c r="W2819" s="18">
        <v>458</v>
      </c>
      <c r="X2819" s="18">
        <v>293</v>
      </c>
      <c r="Y2819" s="18">
        <v>0</v>
      </c>
      <c r="Z2819" s="18">
        <v>0</v>
      </c>
      <c r="AA2819" s="18">
        <v>0</v>
      </c>
      <c r="AB2819" s="18">
        <v>0</v>
      </c>
      <c r="AC2819" s="23">
        <v>0</v>
      </c>
      <c r="AD2819" s="14" t="str">
        <f>IF(E2819=113,"Linn","Iowa ex-Linn")</f>
        <v>Iowa ex-Linn</v>
      </c>
      <c r="AE2819" s="23">
        <f>IFERROR(AB2819/W2819,"N/M")</f>
        <v>0.0</v>
      </c>
      <c r="AF2819" s="14" t="str">
        <f>B2819&amp;"|"&amp;TEXT(E2819,"000")&amp;"|"&amp;TEXT(M2819,"0.0000")</f>
        <v>2019|075|0.6000</v>
      </c>
      <c r="AG2819" s="22" t="str">
        <f>IF(AND(B2819&gt;=2015,B2819&lt;=2024,C2819=19,G2819=41,I2819=2,K2819="A",L2819="RBUP",M2819&gt;=0.5,M2819&lt;=0.85),"IN","OUT")</f>
        <v>IN</v>
      </c>
    </row>
    <row r="2820" spans="1:33">
      <c r="A2820" s="14" t="s">
        <v>189</v>
      </c>
      <c r="B2820" s="16">
        <v>2019</v>
      </c>
      <c r="C2820" s="16">
        <v>19</v>
      </c>
      <c r="D2820" s="14" t="s">
        <v>80</v>
      </c>
      <c r="E2820" s="16">
        <v>75</v>
      </c>
      <c r="F2820" s="14" t="s">
        <v>123</v>
      </c>
      <c r="G2820" s="16">
        <v>41</v>
      </c>
      <c r="H2820" s="14" t="s">
        <v>186</v>
      </c>
      <c r="I2820" s="16">
        <v>2</v>
      </c>
      <c r="J2820" s="14" t="s">
        <v>83</v>
      </c>
      <c r="K2820" s="14" t="s">
        <v>84</v>
      </c>
      <c r="L2820" s="14" t="s">
        <v>85</v>
      </c>
      <c r="M2820" s="23">
        <v>0.65</v>
      </c>
      <c r="N2820" s="16">
        <v>1</v>
      </c>
      <c r="O2820" s="16">
        <v>1</v>
      </c>
      <c r="P2820" s="16">
        <v>0</v>
      </c>
      <c r="Q2820" s="16">
        <v>1</v>
      </c>
      <c r="R2820" s="16">
        <v>0</v>
      </c>
      <c r="S2820" s="14" t="s">
        <v>86</v>
      </c>
      <c r="T2820" s="16">
        <v>19</v>
      </c>
      <c r="U2820" s="16">
        <v>0</v>
      </c>
      <c r="V2820" s="18">
        <v>10627</v>
      </c>
      <c r="W2820" s="18">
        <v>107</v>
      </c>
      <c r="X2820" s="18">
        <v>63</v>
      </c>
      <c r="Y2820" s="18">
        <v>0</v>
      </c>
      <c r="Z2820" s="18">
        <v>0</v>
      </c>
      <c r="AA2820" s="18">
        <v>0</v>
      </c>
      <c r="AB2820" s="18">
        <v>0</v>
      </c>
      <c r="AC2820" s="23">
        <v>0</v>
      </c>
      <c r="AD2820" s="14" t="str">
        <f>IF(E2820=113,"Linn","Iowa ex-Linn")</f>
        <v>Iowa ex-Linn</v>
      </c>
      <c r="AE2820" s="23">
        <f>IFERROR(AB2820/W2820,"N/M")</f>
        <v>0.0</v>
      </c>
      <c r="AF2820" s="14" t="str">
        <f>B2820&amp;"|"&amp;TEXT(E2820,"000")&amp;"|"&amp;TEXT(M2820,"0.0000")</f>
        <v>2019|075|0.6500</v>
      </c>
      <c r="AG2820" s="22" t="str">
        <f>IF(AND(B2820&gt;=2015,B2820&lt;=2024,C2820=19,G2820=41,I2820=2,K2820="A",L2820="RBUP",M2820&gt;=0.5,M2820&lt;=0.85),"IN","OUT")</f>
        <v>IN</v>
      </c>
    </row>
    <row r="2821" spans="1:33">
      <c r="A2821" s="14" t="s">
        <v>189</v>
      </c>
      <c r="B2821" s="16">
        <v>2019</v>
      </c>
      <c r="C2821" s="16">
        <v>19</v>
      </c>
      <c r="D2821" s="14" t="s">
        <v>80</v>
      </c>
      <c r="E2821" s="16">
        <v>75</v>
      </c>
      <c r="F2821" s="14" t="s">
        <v>123</v>
      </c>
      <c r="G2821" s="16">
        <v>41</v>
      </c>
      <c r="H2821" s="14" t="s">
        <v>186</v>
      </c>
      <c r="I2821" s="16">
        <v>2</v>
      </c>
      <c r="J2821" s="14" t="s">
        <v>83</v>
      </c>
      <c r="K2821" s="14" t="s">
        <v>84</v>
      </c>
      <c r="L2821" s="14" t="s">
        <v>85</v>
      </c>
      <c r="M2821" s="23">
        <v>0.7</v>
      </c>
      <c r="N2821" s="16">
        <v>35</v>
      </c>
      <c r="O2821" s="16">
        <v>26</v>
      </c>
      <c r="P2821" s="16">
        <v>0</v>
      </c>
      <c r="Q2821" s="16">
        <v>47</v>
      </c>
      <c r="R2821" s="16">
        <v>0</v>
      </c>
      <c r="S2821" s="14" t="s">
        <v>86</v>
      </c>
      <c r="T2821" s="16">
        <v>3544</v>
      </c>
      <c r="U2821" s="16">
        <v>0</v>
      </c>
      <c r="V2821" s="18">
        <v>2105965</v>
      </c>
      <c r="W2821" s="18">
        <v>29759</v>
      </c>
      <c r="X2821" s="18">
        <v>19740</v>
      </c>
      <c r="Y2821" s="18">
        <v>0</v>
      </c>
      <c r="Z2821" s="18">
        <v>0</v>
      </c>
      <c r="AA2821" s="18">
        <v>0</v>
      </c>
      <c r="AB2821" s="18">
        <v>0</v>
      </c>
      <c r="AC2821" s="23">
        <v>0</v>
      </c>
      <c r="AD2821" s="14" t="str">
        <f>IF(E2821=113,"Linn","Iowa ex-Linn")</f>
        <v>Iowa ex-Linn</v>
      </c>
      <c r="AE2821" s="23">
        <f>IFERROR(AB2821/W2821,"N/M")</f>
        <v>0.0</v>
      </c>
      <c r="AF2821" s="14" t="str">
        <f>B2821&amp;"|"&amp;TEXT(E2821,"000")&amp;"|"&amp;TEXT(M2821,"0.0000")</f>
        <v>2019|075|0.7000</v>
      </c>
      <c r="AG2821" s="22" t="str">
        <f>IF(AND(B2821&gt;=2015,B2821&lt;=2024,C2821=19,G2821=41,I2821=2,K2821="A",L2821="RBUP",M2821&gt;=0.5,M2821&lt;=0.85),"IN","OUT")</f>
        <v>IN</v>
      </c>
    </row>
    <row r="2822" spans="1:33">
      <c r="A2822" s="14" t="s">
        <v>189</v>
      </c>
      <c r="B2822" s="16">
        <v>2019</v>
      </c>
      <c r="C2822" s="16">
        <v>19</v>
      </c>
      <c r="D2822" s="14" t="s">
        <v>80</v>
      </c>
      <c r="E2822" s="16">
        <v>75</v>
      </c>
      <c r="F2822" s="14" t="s">
        <v>123</v>
      </c>
      <c r="G2822" s="16">
        <v>41</v>
      </c>
      <c r="H2822" s="14" t="s">
        <v>186</v>
      </c>
      <c r="I2822" s="16">
        <v>2</v>
      </c>
      <c r="J2822" s="14" t="s">
        <v>83</v>
      </c>
      <c r="K2822" s="14" t="s">
        <v>84</v>
      </c>
      <c r="L2822" s="14" t="s">
        <v>85</v>
      </c>
      <c r="M2822" s="23">
        <v>0.75</v>
      </c>
      <c r="N2822" s="16">
        <v>88</v>
      </c>
      <c r="O2822" s="16">
        <v>71</v>
      </c>
      <c r="P2822" s="16">
        <v>1</v>
      </c>
      <c r="Q2822" s="16">
        <v>96</v>
      </c>
      <c r="R2822" s="16">
        <v>1</v>
      </c>
      <c r="S2822" s="14" t="s">
        <v>86</v>
      </c>
      <c r="T2822" s="16">
        <v>20674</v>
      </c>
      <c r="U2822" s="16">
        <v>0</v>
      </c>
      <c r="V2822" s="18">
        <v>14032534</v>
      </c>
      <c r="W2822" s="18">
        <v>257904</v>
      </c>
      <c r="X2822" s="18">
        <v>183156</v>
      </c>
      <c r="Y2822" s="18">
        <v>9437</v>
      </c>
      <c r="Z2822" s="18">
        <v>0</v>
      </c>
      <c r="AA2822" s="18">
        <v>0</v>
      </c>
      <c r="AB2822" s="18">
        <v>18258</v>
      </c>
      <c r="AC2822" s="23">
        <v>0.07000000000000001</v>
      </c>
      <c r="AD2822" s="14" t="str">
        <f>IF(E2822=113,"Linn","Iowa ex-Linn")</f>
        <v>Iowa ex-Linn</v>
      </c>
      <c r="AE2822" s="23">
        <f>IFERROR(AB2822/W2822,"N/M")</f>
        <v>0.07079378373348223</v>
      </c>
      <c r="AF2822" s="14" t="str">
        <f>B2822&amp;"|"&amp;TEXT(E2822,"000")&amp;"|"&amp;TEXT(M2822,"0.0000")</f>
        <v>2019|075|0.7500</v>
      </c>
      <c r="AG2822" s="22" t="str">
        <f>IF(AND(B2822&gt;=2015,B2822&lt;=2024,C2822=19,G2822=41,I2822=2,K2822="A",L2822="RBUP",M2822&gt;=0.5,M2822&lt;=0.85),"IN","OUT")</f>
        <v>IN</v>
      </c>
    </row>
    <row r="2823" spans="1:33">
      <c r="A2823" s="14" t="s">
        <v>189</v>
      </c>
      <c r="B2823" s="16">
        <v>2019</v>
      </c>
      <c r="C2823" s="16">
        <v>19</v>
      </c>
      <c r="D2823" s="14" t="s">
        <v>80</v>
      </c>
      <c r="E2823" s="16">
        <v>75</v>
      </c>
      <c r="F2823" s="14" t="s">
        <v>123</v>
      </c>
      <c r="G2823" s="16">
        <v>41</v>
      </c>
      <c r="H2823" s="14" t="s">
        <v>186</v>
      </c>
      <c r="I2823" s="16">
        <v>2</v>
      </c>
      <c r="J2823" s="14" t="s">
        <v>83</v>
      </c>
      <c r="K2823" s="14" t="s">
        <v>84</v>
      </c>
      <c r="L2823" s="14" t="s">
        <v>85</v>
      </c>
      <c r="M2823" s="23">
        <v>0.8</v>
      </c>
      <c r="N2823" s="16">
        <v>279</v>
      </c>
      <c r="O2823" s="16">
        <v>237</v>
      </c>
      <c r="P2823" s="16">
        <v>14</v>
      </c>
      <c r="Q2823" s="16">
        <v>343</v>
      </c>
      <c r="R2823" s="16">
        <v>14</v>
      </c>
      <c r="S2823" s="14" t="s">
        <v>86</v>
      </c>
      <c r="T2823" s="16">
        <v>58099</v>
      </c>
      <c r="U2823" s="16">
        <v>0</v>
      </c>
      <c r="V2823" s="18">
        <v>40789361</v>
      </c>
      <c r="W2823" s="18">
        <v>1137098</v>
      </c>
      <c r="X2823" s="18">
        <v>701145</v>
      </c>
      <c r="Y2823" s="18">
        <v>0</v>
      </c>
      <c r="Z2823" s="18">
        <v>0</v>
      </c>
      <c r="AA2823" s="18">
        <v>0</v>
      </c>
      <c r="AB2823" s="18">
        <v>113462</v>
      </c>
      <c r="AC2823" s="23">
        <v>0.1</v>
      </c>
      <c r="AD2823" s="14" t="str">
        <f>IF(E2823=113,"Linn","Iowa ex-Linn")</f>
        <v>Iowa ex-Linn</v>
      </c>
      <c r="AE2823" s="23">
        <f>IFERROR(AB2823/W2823,"N/M")</f>
        <v>0.09978207683066895</v>
      </c>
      <c r="AF2823" s="14" t="str">
        <f>B2823&amp;"|"&amp;TEXT(E2823,"000")&amp;"|"&amp;TEXT(M2823,"0.0000")</f>
        <v>2019|075|0.8000</v>
      </c>
      <c r="AG2823" s="22" t="str">
        <f>IF(AND(B2823&gt;=2015,B2823&lt;=2024,C2823=19,G2823=41,I2823=2,K2823="A",L2823="RBUP",M2823&gt;=0.5,M2823&lt;=0.85),"IN","OUT")</f>
        <v>IN</v>
      </c>
    </row>
    <row r="2824" spans="1:33">
      <c r="A2824" s="14" t="s">
        <v>189</v>
      </c>
      <c r="B2824" s="16">
        <v>2019</v>
      </c>
      <c r="C2824" s="16">
        <v>19</v>
      </c>
      <c r="D2824" s="14" t="s">
        <v>80</v>
      </c>
      <c r="E2824" s="16">
        <v>75</v>
      </c>
      <c r="F2824" s="14" t="s">
        <v>123</v>
      </c>
      <c r="G2824" s="16">
        <v>41</v>
      </c>
      <c r="H2824" s="14" t="s">
        <v>186</v>
      </c>
      <c r="I2824" s="16">
        <v>2</v>
      </c>
      <c r="J2824" s="14" t="s">
        <v>83</v>
      </c>
      <c r="K2824" s="14" t="s">
        <v>84</v>
      </c>
      <c r="L2824" s="14" t="s">
        <v>85</v>
      </c>
      <c r="M2824" s="23">
        <v>0.85</v>
      </c>
      <c r="N2824" s="16">
        <v>270</v>
      </c>
      <c r="O2824" s="16">
        <v>219</v>
      </c>
      <c r="P2824" s="16">
        <v>20</v>
      </c>
      <c r="Q2824" s="16">
        <v>320</v>
      </c>
      <c r="R2824" s="16">
        <v>23</v>
      </c>
      <c r="S2824" s="14" t="s">
        <v>86</v>
      </c>
      <c r="T2824" s="16">
        <v>55863</v>
      </c>
      <c r="U2824" s="16">
        <v>0</v>
      </c>
      <c r="V2824" s="18">
        <v>41812806</v>
      </c>
      <c r="W2824" s="18">
        <v>1626336</v>
      </c>
      <c r="X2824" s="18">
        <v>776706</v>
      </c>
      <c r="Y2824" s="18">
        <v>1075</v>
      </c>
      <c r="Z2824" s="18">
        <v>0</v>
      </c>
      <c r="AA2824" s="18">
        <v>0</v>
      </c>
      <c r="AB2824" s="18">
        <v>162650</v>
      </c>
      <c r="AC2824" s="23">
        <v>0.1</v>
      </c>
      <c r="AD2824" s="14" t="str">
        <f>IF(E2824=113,"Linn","Iowa ex-Linn")</f>
        <v>Iowa ex-Linn</v>
      </c>
      <c r="AE2824" s="23">
        <f>IFERROR(AB2824/W2824,"N/M")</f>
        <v>0.10001008401707888</v>
      </c>
      <c r="AF2824" s="14" t="str">
        <f>B2824&amp;"|"&amp;TEXT(E2824,"000")&amp;"|"&amp;TEXT(M2824,"0.0000")</f>
        <v>2019|075|0.8500</v>
      </c>
      <c r="AG2824" s="22" t="str">
        <f>IF(AND(B2824&gt;=2015,B2824&lt;=2024,C2824=19,G2824=41,I2824=2,K2824="A",L2824="RBUP",M2824&gt;=0.5,M2824&lt;=0.85),"IN","OUT")</f>
        <v>IN</v>
      </c>
    </row>
    <row r="2825" spans="1:33">
      <c r="A2825" s="14" t="s">
        <v>189</v>
      </c>
      <c r="B2825" s="16">
        <v>2019</v>
      </c>
      <c r="C2825" s="16">
        <v>19</v>
      </c>
      <c r="D2825" s="14" t="s">
        <v>80</v>
      </c>
      <c r="E2825" s="16">
        <v>77</v>
      </c>
      <c r="F2825" s="14" t="s">
        <v>124</v>
      </c>
      <c r="G2825" s="16">
        <v>41</v>
      </c>
      <c r="H2825" s="14" t="s">
        <v>186</v>
      </c>
      <c r="I2825" s="16">
        <v>2</v>
      </c>
      <c r="J2825" s="14" t="s">
        <v>83</v>
      </c>
      <c r="K2825" s="14" t="s">
        <v>84</v>
      </c>
      <c r="L2825" s="14" t="s">
        <v>85</v>
      </c>
      <c r="M2825" s="23">
        <v>0.55</v>
      </c>
      <c r="N2825" s="16">
        <v>1</v>
      </c>
      <c r="O2825" s="16">
        <v>1</v>
      </c>
      <c r="P2825" s="16">
        <v>0</v>
      </c>
      <c r="Q2825" s="16">
        <v>1</v>
      </c>
      <c r="R2825" s="16">
        <v>0</v>
      </c>
      <c r="S2825" s="14" t="s">
        <v>86</v>
      </c>
      <c r="T2825" s="16">
        <v>13</v>
      </c>
      <c r="U2825" s="16">
        <v>0</v>
      </c>
      <c r="V2825" s="18">
        <v>4650</v>
      </c>
      <c r="W2825" s="18">
        <v>46</v>
      </c>
      <c r="X2825" s="18">
        <v>34</v>
      </c>
      <c r="Y2825" s="18">
        <v>0</v>
      </c>
      <c r="Z2825" s="18">
        <v>0</v>
      </c>
      <c r="AA2825" s="18">
        <v>0</v>
      </c>
      <c r="AB2825" s="18">
        <v>0</v>
      </c>
      <c r="AC2825" s="23">
        <v>0</v>
      </c>
      <c r="AD2825" s="14" t="str">
        <f>IF(E2825=113,"Linn","Iowa ex-Linn")</f>
        <v>Iowa ex-Linn</v>
      </c>
      <c r="AE2825" s="23">
        <f>IFERROR(AB2825/W2825,"N/M")</f>
        <v>0.0</v>
      </c>
      <c r="AF2825" s="14" t="str">
        <f>B2825&amp;"|"&amp;TEXT(E2825,"000")&amp;"|"&amp;TEXT(M2825,"0.0000")</f>
        <v>2019|077|0.5500</v>
      </c>
      <c r="AG2825" s="22" t="str">
        <f>IF(AND(B2825&gt;=2015,B2825&lt;=2024,C2825=19,G2825=41,I2825=2,K2825="A",L2825="RBUP",M2825&gt;=0.5,M2825&lt;=0.85),"IN","OUT")</f>
        <v>IN</v>
      </c>
    </row>
    <row r="2826" spans="1:33">
      <c r="A2826" s="14" t="s">
        <v>189</v>
      </c>
      <c r="B2826" s="16">
        <v>2019</v>
      </c>
      <c r="C2826" s="16">
        <v>19</v>
      </c>
      <c r="D2826" s="14" t="s">
        <v>80</v>
      </c>
      <c r="E2826" s="16">
        <v>77</v>
      </c>
      <c r="F2826" s="14" t="s">
        <v>124</v>
      </c>
      <c r="G2826" s="16">
        <v>41</v>
      </c>
      <c r="H2826" s="14" t="s">
        <v>186</v>
      </c>
      <c r="I2826" s="16">
        <v>2</v>
      </c>
      <c r="J2826" s="14" t="s">
        <v>83</v>
      </c>
      <c r="K2826" s="14" t="s">
        <v>84</v>
      </c>
      <c r="L2826" s="14" t="s">
        <v>85</v>
      </c>
      <c r="M2826" s="23">
        <v>0.65</v>
      </c>
      <c r="N2826" s="16">
        <v>5</v>
      </c>
      <c r="O2826" s="16">
        <v>4</v>
      </c>
      <c r="P2826" s="16">
        <v>0</v>
      </c>
      <c r="Q2826" s="16">
        <v>4</v>
      </c>
      <c r="R2826" s="16">
        <v>0</v>
      </c>
      <c r="S2826" s="14" t="s">
        <v>86</v>
      </c>
      <c r="T2826" s="16">
        <v>177</v>
      </c>
      <c r="U2826" s="16">
        <v>0</v>
      </c>
      <c r="V2826" s="18">
        <v>76624</v>
      </c>
      <c r="W2826" s="18">
        <v>1510</v>
      </c>
      <c r="X2826" s="18">
        <v>891</v>
      </c>
      <c r="Y2826" s="18">
        <v>0</v>
      </c>
      <c r="Z2826" s="18">
        <v>0</v>
      </c>
      <c r="AA2826" s="18">
        <v>0</v>
      </c>
      <c r="AB2826" s="18">
        <v>0</v>
      </c>
      <c r="AC2826" s="23">
        <v>0</v>
      </c>
      <c r="AD2826" s="14" t="str">
        <f>IF(E2826=113,"Linn","Iowa ex-Linn")</f>
        <v>Iowa ex-Linn</v>
      </c>
      <c r="AE2826" s="23">
        <f>IFERROR(AB2826/W2826,"N/M")</f>
        <v>0.0</v>
      </c>
      <c r="AF2826" s="14" t="str">
        <f>B2826&amp;"|"&amp;TEXT(E2826,"000")&amp;"|"&amp;TEXT(M2826,"0.0000")</f>
        <v>2019|077|0.6500</v>
      </c>
      <c r="AG2826" s="22" t="str">
        <f>IF(AND(B2826&gt;=2015,B2826&lt;=2024,C2826=19,G2826=41,I2826=2,K2826="A",L2826="RBUP",M2826&gt;=0.5,M2826&lt;=0.85),"IN","OUT")</f>
        <v>IN</v>
      </c>
    </row>
    <row r="2827" spans="1:33">
      <c r="A2827" s="14" t="s">
        <v>189</v>
      </c>
      <c r="B2827" s="16">
        <v>2019</v>
      </c>
      <c r="C2827" s="16">
        <v>19</v>
      </c>
      <c r="D2827" s="14" t="s">
        <v>80</v>
      </c>
      <c r="E2827" s="16">
        <v>77</v>
      </c>
      <c r="F2827" s="14" t="s">
        <v>124</v>
      </c>
      <c r="G2827" s="16">
        <v>41</v>
      </c>
      <c r="H2827" s="14" t="s">
        <v>186</v>
      </c>
      <c r="I2827" s="16">
        <v>2</v>
      </c>
      <c r="J2827" s="14" t="s">
        <v>83</v>
      </c>
      <c r="K2827" s="14" t="s">
        <v>84</v>
      </c>
      <c r="L2827" s="14" t="s">
        <v>85</v>
      </c>
      <c r="M2827" s="23">
        <v>0.7</v>
      </c>
      <c r="N2827" s="16">
        <v>11</v>
      </c>
      <c r="O2827" s="16">
        <v>5</v>
      </c>
      <c r="P2827" s="16">
        <v>1</v>
      </c>
      <c r="Q2827" s="16">
        <v>11</v>
      </c>
      <c r="R2827" s="16">
        <v>1</v>
      </c>
      <c r="S2827" s="14" t="s">
        <v>86</v>
      </c>
      <c r="T2827" s="16">
        <v>1053</v>
      </c>
      <c r="U2827" s="16">
        <v>0</v>
      </c>
      <c r="V2827" s="18">
        <v>513551</v>
      </c>
      <c r="W2827" s="18">
        <v>20967</v>
      </c>
      <c r="X2827" s="18">
        <v>12880</v>
      </c>
      <c r="Y2827" s="18">
        <v>0</v>
      </c>
      <c r="Z2827" s="18">
        <v>0</v>
      </c>
      <c r="AA2827" s="18">
        <v>0</v>
      </c>
      <c r="AB2827" s="18">
        <v>3846</v>
      </c>
      <c r="AC2827" s="23">
        <v>0.18</v>
      </c>
      <c r="AD2827" s="14" t="str">
        <f>IF(E2827=113,"Linn","Iowa ex-Linn")</f>
        <v>Iowa ex-Linn</v>
      </c>
      <c r="AE2827" s="23">
        <f>IFERROR(AB2827/W2827,"N/M")</f>
        <v>0.18343110602375162</v>
      </c>
      <c r="AF2827" s="14" t="str">
        <f>B2827&amp;"|"&amp;TEXT(E2827,"000")&amp;"|"&amp;TEXT(M2827,"0.0000")</f>
        <v>2019|077|0.7000</v>
      </c>
      <c r="AG2827" s="22" t="str">
        <f>IF(AND(B2827&gt;=2015,B2827&lt;=2024,C2827=19,G2827=41,I2827=2,K2827="A",L2827="RBUP",M2827&gt;=0.5,M2827&lt;=0.85),"IN","OUT")</f>
        <v>IN</v>
      </c>
    </row>
    <row r="2828" spans="1:33">
      <c r="A2828" s="14" t="s">
        <v>189</v>
      </c>
      <c r="B2828" s="16">
        <v>2019</v>
      </c>
      <c r="C2828" s="16">
        <v>19</v>
      </c>
      <c r="D2828" s="14" t="s">
        <v>80</v>
      </c>
      <c r="E2828" s="16">
        <v>77</v>
      </c>
      <c r="F2828" s="14" t="s">
        <v>124</v>
      </c>
      <c r="G2828" s="16">
        <v>41</v>
      </c>
      <c r="H2828" s="14" t="s">
        <v>186</v>
      </c>
      <c r="I2828" s="16">
        <v>2</v>
      </c>
      <c r="J2828" s="14" t="s">
        <v>83</v>
      </c>
      <c r="K2828" s="14" t="s">
        <v>84</v>
      </c>
      <c r="L2828" s="14" t="s">
        <v>85</v>
      </c>
      <c r="M2828" s="23">
        <v>0.75</v>
      </c>
      <c r="N2828" s="16">
        <v>88</v>
      </c>
      <c r="O2828" s="16">
        <v>62</v>
      </c>
      <c r="P2828" s="16">
        <v>7</v>
      </c>
      <c r="Q2828" s="16">
        <v>101</v>
      </c>
      <c r="R2828" s="16">
        <v>7</v>
      </c>
      <c r="S2828" s="14" t="s">
        <v>86</v>
      </c>
      <c r="T2828" s="16">
        <v>8359</v>
      </c>
      <c r="U2828" s="16">
        <v>0</v>
      </c>
      <c r="V2828" s="18">
        <v>4602615</v>
      </c>
      <c r="W2828" s="18">
        <v>195155</v>
      </c>
      <c r="X2828" s="18">
        <v>117604</v>
      </c>
      <c r="Y2828" s="18">
        <v>1245</v>
      </c>
      <c r="Z2828" s="18">
        <v>0</v>
      </c>
      <c r="AA2828" s="18">
        <v>0</v>
      </c>
      <c r="AB2828" s="18">
        <v>24540</v>
      </c>
      <c r="AC2828" s="23">
        <v>0.13</v>
      </c>
      <c r="AD2828" s="14" t="str">
        <f>IF(E2828=113,"Linn","Iowa ex-Linn")</f>
        <v>Iowa ex-Linn</v>
      </c>
      <c r="AE2828" s="23">
        <f>IFERROR(AB2828/W2828,"N/M")</f>
        <v>0.1257462017370808</v>
      </c>
      <c r="AF2828" s="14" t="str">
        <f>B2828&amp;"|"&amp;TEXT(E2828,"000")&amp;"|"&amp;TEXT(M2828,"0.0000")</f>
        <v>2019|077|0.7500</v>
      </c>
      <c r="AG2828" s="22" t="str">
        <f>IF(AND(B2828&gt;=2015,B2828&lt;=2024,C2828=19,G2828=41,I2828=2,K2828="A",L2828="RBUP",M2828&gt;=0.5,M2828&lt;=0.85),"IN","OUT")</f>
        <v>IN</v>
      </c>
    </row>
    <row r="2829" spans="1:33">
      <c r="A2829" s="14" t="s">
        <v>189</v>
      </c>
      <c r="B2829" s="16">
        <v>2019</v>
      </c>
      <c r="C2829" s="16">
        <v>19</v>
      </c>
      <c r="D2829" s="14" t="s">
        <v>80</v>
      </c>
      <c r="E2829" s="16">
        <v>77</v>
      </c>
      <c r="F2829" s="14" t="s">
        <v>124</v>
      </c>
      <c r="G2829" s="16">
        <v>41</v>
      </c>
      <c r="H2829" s="14" t="s">
        <v>186</v>
      </c>
      <c r="I2829" s="16">
        <v>2</v>
      </c>
      <c r="J2829" s="14" t="s">
        <v>83</v>
      </c>
      <c r="K2829" s="14" t="s">
        <v>84</v>
      </c>
      <c r="L2829" s="14" t="s">
        <v>85</v>
      </c>
      <c r="M2829" s="23">
        <v>0.8</v>
      </c>
      <c r="N2829" s="16">
        <v>250</v>
      </c>
      <c r="O2829" s="16">
        <v>204</v>
      </c>
      <c r="P2829" s="16">
        <v>18</v>
      </c>
      <c r="Q2829" s="16">
        <v>308</v>
      </c>
      <c r="R2829" s="16">
        <v>20</v>
      </c>
      <c r="S2829" s="14" t="s">
        <v>86</v>
      </c>
      <c r="T2829" s="16">
        <v>35322</v>
      </c>
      <c r="U2829" s="16">
        <v>0</v>
      </c>
      <c r="V2829" s="18">
        <v>20900707</v>
      </c>
      <c r="W2829" s="18">
        <v>1006845</v>
      </c>
      <c r="X2829" s="18">
        <v>609620</v>
      </c>
      <c r="Y2829" s="18">
        <v>142</v>
      </c>
      <c r="Z2829" s="18">
        <v>0</v>
      </c>
      <c r="AA2829" s="18">
        <v>0</v>
      </c>
      <c r="AB2829" s="18">
        <v>35293</v>
      </c>
      <c r="AC2829" s="23">
        <v>0.04</v>
      </c>
      <c r="AD2829" s="14" t="str">
        <f>IF(E2829=113,"Linn","Iowa ex-Linn")</f>
        <v>Iowa ex-Linn</v>
      </c>
      <c r="AE2829" s="23">
        <f>IFERROR(AB2829/W2829,"N/M")</f>
        <v>0.03505306179203353</v>
      </c>
      <c r="AF2829" s="14" t="str">
        <f>B2829&amp;"|"&amp;TEXT(E2829,"000")&amp;"|"&amp;TEXT(M2829,"0.0000")</f>
        <v>2019|077|0.8000</v>
      </c>
      <c r="AG2829" s="22" t="str">
        <f>IF(AND(B2829&gt;=2015,B2829&lt;=2024,C2829=19,G2829=41,I2829=2,K2829="A",L2829="RBUP",M2829&gt;=0.5,M2829&lt;=0.85),"IN","OUT")</f>
        <v>IN</v>
      </c>
    </row>
    <row r="2830" spans="1:33">
      <c r="A2830" s="14" t="s">
        <v>189</v>
      </c>
      <c r="B2830" s="16">
        <v>2019</v>
      </c>
      <c r="C2830" s="16">
        <v>19</v>
      </c>
      <c r="D2830" s="14" t="s">
        <v>80</v>
      </c>
      <c r="E2830" s="16">
        <v>77</v>
      </c>
      <c r="F2830" s="14" t="s">
        <v>124</v>
      </c>
      <c r="G2830" s="16">
        <v>41</v>
      </c>
      <c r="H2830" s="14" t="s">
        <v>186</v>
      </c>
      <c r="I2830" s="16">
        <v>2</v>
      </c>
      <c r="J2830" s="14" t="s">
        <v>83</v>
      </c>
      <c r="K2830" s="14" t="s">
        <v>84</v>
      </c>
      <c r="L2830" s="14" t="s">
        <v>85</v>
      </c>
      <c r="M2830" s="23">
        <v>0.85</v>
      </c>
      <c r="N2830" s="16">
        <v>327</v>
      </c>
      <c r="O2830" s="16">
        <v>244</v>
      </c>
      <c r="P2830" s="16">
        <v>34</v>
      </c>
      <c r="Q2830" s="16">
        <v>476</v>
      </c>
      <c r="R2830" s="16">
        <v>60</v>
      </c>
      <c r="S2830" s="14" t="s">
        <v>86</v>
      </c>
      <c r="T2830" s="16">
        <v>58316</v>
      </c>
      <c r="U2830" s="16">
        <v>0</v>
      </c>
      <c r="V2830" s="18">
        <v>36819606</v>
      </c>
      <c r="W2830" s="18">
        <v>2315763</v>
      </c>
      <c r="X2830" s="18">
        <v>1055609</v>
      </c>
      <c r="Y2830" s="18">
        <v>5036</v>
      </c>
      <c r="Z2830" s="18">
        <v>0</v>
      </c>
      <c r="AA2830" s="18">
        <v>0</v>
      </c>
      <c r="AB2830" s="18">
        <v>380004</v>
      </c>
      <c r="AC2830" s="23">
        <v>0.16</v>
      </c>
      <c r="AD2830" s="14" t="str">
        <f>IF(E2830=113,"Linn","Iowa ex-Linn")</f>
        <v>Iowa ex-Linn</v>
      </c>
      <c r="AE2830" s="23">
        <f>IFERROR(AB2830/W2830,"N/M")</f>
        <v>0.16409451226226518</v>
      </c>
      <c r="AF2830" s="14" t="str">
        <f>B2830&amp;"|"&amp;TEXT(E2830,"000")&amp;"|"&amp;TEXT(M2830,"0.0000")</f>
        <v>2019|077|0.8500</v>
      </c>
      <c r="AG2830" s="22" t="str">
        <f>IF(AND(B2830&gt;=2015,B2830&lt;=2024,C2830=19,G2830=41,I2830=2,K2830="A",L2830="RBUP",M2830&gt;=0.5,M2830&lt;=0.85),"IN","OUT")</f>
        <v>IN</v>
      </c>
    </row>
    <row r="2831" spans="1:33">
      <c r="A2831" s="14" t="s">
        <v>189</v>
      </c>
      <c r="B2831" s="16">
        <v>2019</v>
      </c>
      <c r="C2831" s="16">
        <v>19</v>
      </c>
      <c r="D2831" s="14" t="s">
        <v>80</v>
      </c>
      <c r="E2831" s="16">
        <v>79</v>
      </c>
      <c r="F2831" s="14" t="s">
        <v>125</v>
      </c>
      <c r="G2831" s="16">
        <v>41</v>
      </c>
      <c r="H2831" s="14" t="s">
        <v>186</v>
      </c>
      <c r="I2831" s="16">
        <v>2</v>
      </c>
      <c r="J2831" s="14" t="s">
        <v>83</v>
      </c>
      <c r="K2831" s="14" t="s">
        <v>84</v>
      </c>
      <c r="L2831" s="14" t="s">
        <v>85</v>
      </c>
      <c r="M2831" s="23">
        <v>0.5</v>
      </c>
      <c r="N2831" s="16">
        <v>2</v>
      </c>
      <c r="O2831" s="16">
        <v>1</v>
      </c>
      <c r="P2831" s="16">
        <v>0</v>
      </c>
      <c r="Q2831" s="16">
        <v>1</v>
      </c>
      <c r="R2831" s="16">
        <v>0</v>
      </c>
      <c r="S2831" s="14" t="s">
        <v>86</v>
      </c>
      <c r="T2831" s="16">
        <v>70</v>
      </c>
      <c r="U2831" s="16">
        <v>0</v>
      </c>
      <c r="V2831" s="18">
        <v>26077</v>
      </c>
      <c r="W2831" s="18">
        <v>160</v>
      </c>
      <c r="X2831" s="18">
        <v>107</v>
      </c>
      <c r="Y2831" s="18">
        <v>0</v>
      </c>
      <c r="Z2831" s="18">
        <v>0</v>
      </c>
      <c r="AA2831" s="18">
        <v>0</v>
      </c>
      <c r="AB2831" s="18">
        <v>0</v>
      </c>
      <c r="AC2831" s="23">
        <v>0</v>
      </c>
      <c r="AD2831" s="14" t="str">
        <f>IF(E2831=113,"Linn","Iowa ex-Linn")</f>
        <v>Iowa ex-Linn</v>
      </c>
      <c r="AE2831" s="23">
        <f>IFERROR(AB2831/W2831,"N/M")</f>
        <v>0.0</v>
      </c>
      <c r="AF2831" s="14" t="str">
        <f>B2831&amp;"|"&amp;TEXT(E2831,"000")&amp;"|"&amp;TEXT(M2831,"0.0000")</f>
        <v>2019|079|0.5000</v>
      </c>
      <c r="AG2831" s="22" t="str">
        <f>IF(AND(B2831&gt;=2015,B2831&lt;=2024,C2831=19,G2831=41,I2831=2,K2831="A",L2831="RBUP",M2831&gt;=0.5,M2831&lt;=0.85),"IN","OUT")</f>
        <v>IN</v>
      </c>
    </row>
    <row r="2832" spans="1:33">
      <c r="A2832" s="14" t="s">
        <v>189</v>
      </c>
      <c r="B2832" s="16">
        <v>2019</v>
      </c>
      <c r="C2832" s="16">
        <v>19</v>
      </c>
      <c r="D2832" s="14" t="s">
        <v>80</v>
      </c>
      <c r="E2832" s="16">
        <v>79</v>
      </c>
      <c r="F2832" s="14" t="s">
        <v>125</v>
      </c>
      <c r="G2832" s="16">
        <v>41</v>
      </c>
      <c r="H2832" s="14" t="s">
        <v>186</v>
      </c>
      <c r="I2832" s="16">
        <v>2</v>
      </c>
      <c r="J2832" s="14" t="s">
        <v>83</v>
      </c>
      <c r="K2832" s="14" t="s">
        <v>84</v>
      </c>
      <c r="L2832" s="14" t="s">
        <v>85</v>
      </c>
      <c r="M2832" s="23">
        <v>0.65</v>
      </c>
      <c r="N2832" s="16">
        <v>2</v>
      </c>
      <c r="O2832" s="16">
        <v>2</v>
      </c>
      <c r="P2832" s="16">
        <v>0</v>
      </c>
      <c r="Q2832" s="16">
        <v>2</v>
      </c>
      <c r="R2832" s="16">
        <v>0</v>
      </c>
      <c r="S2832" s="14" t="s">
        <v>86</v>
      </c>
      <c r="T2832" s="16">
        <v>46</v>
      </c>
      <c r="U2832" s="16">
        <v>0</v>
      </c>
      <c r="V2832" s="18">
        <v>20083</v>
      </c>
      <c r="W2832" s="18">
        <v>333</v>
      </c>
      <c r="X2832" s="18">
        <v>247</v>
      </c>
      <c r="Y2832" s="18">
        <v>0</v>
      </c>
      <c r="Z2832" s="18">
        <v>0</v>
      </c>
      <c r="AA2832" s="18">
        <v>0</v>
      </c>
      <c r="AB2832" s="18">
        <v>0</v>
      </c>
      <c r="AC2832" s="23">
        <v>0</v>
      </c>
      <c r="AD2832" s="14" t="str">
        <f>IF(E2832=113,"Linn","Iowa ex-Linn")</f>
        <v>Iowa ex-Linn</v>
      </c>
      <c r="AE2832" s="23">
        <f>IFERROR(AB2832/W2832,"N/M")</f>
        <v>0.0</v>
      </c>
      <c r="AF2832" s="14" t="str">
        <f>B2832&amp;"|"&amp;TEXT(E2832,"000")&amp;"|"&amp;TEXT(M2832,"0.0000")</f>
        <v>2019|079|0.6500</v>
      </c>
      <c r="AG2832" s="22" t="str">
        <f>IF(AND(B2832&gt;=2015,B2832&lt;=2024,C2832=19,G2832=41,I2832=2,K2832="A",L2832="RBUP",M2832&gt;=0.5,M2832&lt;=0.85),"IN","OUT")</f>
        <v>IN</v>
      </c>
    </row>
    <row r="2833" spans="1:33">
      <c r="A2833" s="14" t="s">
        <v>189</v>
      </c>
      <c r="B2833" s="16">
        <v>2019</v>
      </c>
      <c r="C2833" s="16">
        <v>19</v>
      </c>
      <c r="D2833" s="14" t="s">
        <v>80</v>
      </c>
      <c r="E2833" s="16">
        <v>79</v>
      </c>
      <c r="F2833" s="14" t="s">
        <v>125</v>
      </c>
      <c r="G2833" s="16">
        <v>41</v>
      </c>
      <c r="H2833" s="14" t="s">
        <v>186</v>
      </c>
      <c r="I2833" s="16">
        <v>2</v>
      </c>
      <c r="J2833" s="14" t="s">
        <v>83</v>
      </c>
      <c r="K2833" s="14" t="s">
        <v>84</v>
      </c>
      <c r="L2833" s="14" t="s">
        <v>85</v>
      </c>
      <c r="M2833" s="23">
        <v>0.7</v>
      </c>
      <c r="N2833" s="16">
        <v>7</v>
      </c>
      <c r="O2833" s="16">
        <v>7</v>
      </c>
      <c r="P2833" s="16">
        <v>0</v>
      </c>
      <c r="Q2833" s="16">
        <v>10</v>
      </c>
      <c r="R2833" s="16">
        <v>0</v>
      </c>
      <c r="S2833" s="14" t="s">
        <v>86</v>
      </c>
      <c r="T2833" s="16">
        <v>475</v>
      </c>
      <c r="U2833" s="16">
        <v>0</v>
      </c>
      <c r="V2833" s="18">
        <v>264874</v>
      </c>
      <c r="W2833" s="18">
        <v>5914</v>
      </c>
      <c r="X2833" s="18">
        <v>3490</v>
      </c>
      <c r="Y2833" s="18">
        <v>0</v>
      </c>
      <c r="Z2833" s="18">
        <v>0</v>
      </c>
      <c r="AA2833" s="18">
        <v>0</v>
      </c>
      <c r="AB2833" s="18">
        <v>0</v>
      </c>
      <c r="AC2833" s="23">
        <v>0</v>
      </c>
      <c r="AD2833" s="14" t="str">
        <f>IF(E2833=113,"Linn","Iowa ex-Linn")</f>
        <v>Iowa ex-Linn</v>
      </c>
      <c r="AE2833" s="23">
        <f>IFERROR(AB2833/W2833,"N/M")</f>
        <v>0.0</v>
      </c>
      <c r="AF2833" s="14" t="str">
        <f>B2833&amp;"|"&amp;TEXT(E2833,"000")&amp;"|"&amp;TEXT(M2833,"0.0000")</f>
        <v>2019|079|0.7000</v>
      </c>
      <c r="AG2833" s="22" t="str">
        <f>IF(AND(B2833&gt;=2015,B2833&lt;=2024,C2833=19,G2833=41,I2833=2,K2833="A",L2833="RBUP",M2833&gt;=0.5,M2833&lt;=0.85),"IN","OUT")</f>
        <v>IN</v>
      </c>
    </row>
    <row r="2834" spans="1:33">
      <c r="A2834" s="14" t="s">
        <v>189</v>
      </c>
      <c r="B2834" s="16">
        <v>2019</v>
      </c>
      <c r="C2834" s="16">
        <v>19</v>
      </c>
      <c r="D2834" s="14" t="s">
        <v>80</v>
      </c>
      <c r="E2834" s="16">
        <v>79</v>
      </c>
      <c r="F2834" s="14" t="s">
        <v>125</v>
      </c>
      <c r="G2834" s="16">
        <v>41</v>
      </c>
      <c r="H2834" s="14" t="s">
        <v>186</v>
      </c>
      <c r="I2834" s="16">
        <v>2</v>
      </c>
      <c r="J2834" s="14" t="s">
        <v>83</v>
      </c>
      <c r="K2834" s="14" t="s">
        <v>84</v>
      </c>
      <c r="L2834" s="14" t="s">
        <v>85</v>
      </c>
      <c r="M2834" s="23">
        <v>0.75</v>
      </c>
      <c r="N2834" s="16">
        <v>26</v>
      </c>
      <c r="O2834" s="16">
        <v>22</v>
      </c>
      <c r="P2834" s="16">
        <v>1</v>
      </c>
      <c r="Q2834" s="16">
        <v>36</v>
      </c>
      <c r="R2834" s="16">
        <v>1</v>
      </c>
      <c r="S2834" s="14" t="s">
        <v>86</v>
      </c>
      <c r="T2834" s="16">
        <v>3067</v>
      </c>
      <c r="U2834" s="16">
        <v>0</v>
      </c>
      <c r="V2834" s="18">
        <v>1779357</v>
      </c>
      <c r="W2834" s="18">
        <v>51982</v>
      </c>
      <c r="X2834" s="18">
        <v>30897</v>
      </c>
      <c r="Y2834" s="18">
        <v>0</v>
      </c>
      <c r="Z2834" s="18">
        <v>0</v>
      </c>
      <c r="AA2834" s="18">
        <v>0</v>
      </c>
      <c r="AB2834" s="18">
        <v>5738</v>
      </c>
      <c r="AC2834" s="23">
        <v>0.11</v>
      </c>
      <c r="AD2834" s="14" t="str">
        <f>IF(E2834=113,"Linn","Iowa ex-Linn")</f>
        <v>Iowa ex-Linn</v>
      </c>
      <c r="AE2834" s="23">
        <f>IFERROR(AB2834/W2834,"N/M")</f>
        <v>0.11038436381824478</v>
      </c>
      <c r="AF2834" s="14" t="str">
        <f>B2834&amp;"|"&amp;TEXT(E2834,"000")&amp;"|"&amp;TEXT(M2834,"0.0000")</f>
        <v>2019|079|0.7500</v>
      </c>
      <c r="AG2834" s="22" t="str">
        <f>IF(AND(B2834&gt;=2015,B2834&lt;=2024,C2834=19,G2834=41,I2834=2,K2834="A",L2834="RBUP",M2834&gt;=0.5,M2834&lt;=0.85),"IN","OUT")</f>
        <v>IN</v>
      </c>
    </row>
    <row r="2835" spans="1:33">
      <c r="A2835" s="14" t="s">
        <v>189</v>
      </c>
      <c r="B2835" s="16">
        <v>2019</v>
      </c>
      <c r="C2835" s="16">
        <v>19</v>
      </c>
      <c r="D2835" s="14" t="s">
        <v>80</v>
      </c>
      <c r="E2835" s="16">
        <v>79</v>
      </c>
      <c r="F2835" s="14" t="s">
        <v>125</v>
      </c>
      <c r="G2835" s="16">
        <v>41</v>
      </c>
      <c r="H2835" s="14" t="s">
        <v>186</v>
      </c>
      <c r="I2835" s="16">
        <v>2</v>
      </c>
      <c r="J2835" s="14" t="s">
        <v>83</v>
      </c>
      <c r="K2835" s="14" t="s">
        <v>84</v>
      </c>
      <c r="L2835" s="14" t="s">
        <v>85</v>
      </c>
      <c r="M2835" s="23">
        <v>0.8</v>
      </c>
      <c r="N2835" s="16">
        <v>168</v>
      </c>
      <c r="O2835" s="16">
        <v>147</v>
      </c>
      <c r="P2835" s="16">
        <v>9</v>
      </c>
      <c r="Q2835" s="16">
        <v>206</v>
      </c>
      <c r="R2835" s="16">
        <v>9</v>
      </c>
      <c r="S2835" s="14" t="s">
        <v>86</v>
      </c>
      <c r="T2835" s="16">
        <v>35805</v>
      </c>
      <c r="U2835" s="16">
        <v>0</v>
      </c>
      <c r="V2835" s="18">
        <v>22611090</v>
      </c>
      <c r="W2835" s="18">
        <v>841253</v>
      </c>
      <c r="X2835" s="18">
        <v>508349</v>
      </c>
      <c r="Y2835" s="18">
        <v>312</v>
      </c>
      <c r="Z2835" s="18">
        <v>0</v>
      </c>
      <c r="AA2835" s="18">
        <v>0</v>
      </c>
      <c r="AB2835" s="18">
        <v>46032</v>
      </c>
      <c r="AC2835" s="23">
        <v>0.05</v>
      </c>
      <c r="AD2835" s="14" t="str">
        <f>IF(E2835=113,"Linn","Iowa ex-Linn")</f>
        <v>Iowa ex-Linn</v>
      </c>
      <c r="AE2835" s="23">
        <f>IFERROR(AB2835/W2835,"N/M")</f>
        <v>0.054718378418858536</v>
      </c>
      <c r="AF2835" s="14" t="str">
        <f>B2835&amp;"|"&amp;TEXT(E2835,"000")&amp;"|"&amp;TEXT(M2835,"0.0000")</f>
        <v>2019|079|0.8000</v>
      </c>
      <c r="AG2835" s="22" t="str">
        <f>IF(AND(B2835&gt;=2015,B2835&lt;=2024,C2835=19,G2835=41,I2835=2,K2835="A",L2835="RBUP",M2835&gt;=0.5,M2835&lt;=0.85),"IN","OUT")</f>
        <v>IN</v>
      </c>
    </row>
    <row r="2836" spans="1:33">
      <c r="A2836" s="14" t="s">
        <v>189</v>
      </c>
      <c r="B2836" s="16">
        <v>2019</v>
      </c>
      <c r="C2836" s="16">
        <v>19</v>
      </c>
      <c r="D2836" s="14" t="s">
        <v>80</v>
      </c>
      <c r="E2836" s="16">
        <v>79</v>
      </c>
      <c r="F2836" s="14" t="s">
        <v>125</v>
      </c>
      <c r="G2836" s="16">
        <v>41</v>
      </c>
      <c r="H2836" s="14" t="s">
        <v>186</v>
      </c>
      <c r="I2836" s="16">
        <v>2</v>
      </c>
      <c r="J2836" s="14" t="s">
        <v>83</v>
      </c>
      <c r="K2836" s="14" t="s">
        <v>84</v>
      </c>
      <c r="L2836" s="14" t="s">
        <v>85</v>
      </c>
      <c r="M2836" s="23">
        <v>0.85</v>
      </c>
      <c r="N2836" s="16">
        <v>483</v>
      </c>
      <c r="O2836" s="16">
        <v>425</v>
      </c>
      <c r="P2836" s="16">
        <v>86</v>
      </c>
      <c r="Q2836" s="16">
        <v>913</v>
      </c>
      <c r="R2836" s="16">
        <v>135</v>
      </c>
      <c r="S2836" s="14" t="s">
        <v>86</v>
      </c>
      <c r="T2836" s="16">
        <v>126259</v>
      </c>
      <c r="U2836" s="16">
        <v>0</v>
      </c>
      <c r="V2836" s="18">
        <v>82737751</v>
      </c>
      <c r="W2836" s="18">
        <v>4173178</v>
      </c>
      <c r="X2836" s="18">
        <v>1893374</v>
      </c>
      <c r="Y2836" s="18">
        <v>0</v>
      </c>
      <c r="Z2836" s="18">
        <v>0</v>
      </c>
      <c r="AA2836" s="18">
        <v>0</v>
      </c>
      <c r="AB2836" s="18">
        <v>1098532</v>
      </c>
      <c r="AC2836" s="23">
        <v>0.26</v>
      </c>
      <c r="AD2836" s="14" t="str">
        <f>IF(E2836=113,"Linn","Iowa ex-Linn")</f>
        <v>Iowa ex-Linn</v>
      </c>
      <c r="AE2836" s="23">
        <f>IFERROR(AB2836/W2836,"N/M")</f>
        <v>0.26323631534528363</v>
      </c>
      <c r="AF2836" s="14" t="str">
        <f>B2836&amp;"|"&amp;TEXT(E2836,"000")&amp;"|"&amp;TEXT(M2836,"0.0000")</f>
        <v>2019|079|0.8500</v>
      </c>
      <c r="AG2836" s="22" t="str">
        <f>IF(AND(B2836&gt;=2015,B2836&lt;=2024,C2836=19,G2836=41,I2836=2,K2836="A",L2836="RBUP",M2836&gt;=0.5,M2836&lt;=0.85),"IN","OUT")</f>
        <v>IN</v>
      </c>
    </row>
    <row r="2837" spans="1:33">
      <c r="A2837" s="14" t="s">
        <v>189</v>
      </c>
      <c r="B2837" s="16">
        <v>2019</v>
      </c>
      <c r="C2837" s="16">
        <v>19</v>
      </c>
      <c r="D2837" s="14" t="s">
        <v>80</v>
      </c>
      <c r="E2837" s="16">
        <v>81</v>
      </c>
      <c r="F2837" s="14" t="s">
        <v>126</v>
      </c>
      <c r="G2837" s="16">
        <v>41</v>
      </c>
      <c r="H2837" s="14" t="s">
        <v>186</v>
      </c>
      <c r="I2837" s="16">
        <v>2</v>
      </c>
      <c r="J2837" s="14" t="s">
        <v>83</v>
      </c>
      <c r="K2837" s="14" t="s">
        <v>84</v>
      </c>
      <c r="L2837" s="14" t="s">
        <v>85</v>
      </c>
      <c r="M2837" s="23">
        <v>0.5</v>
      </c>
      <c r="N2837" s="16">
        <v>1</v>
      </c>
      <c r="O2837" s="16">
        <v>0</v>
      </c>
      <c r="P2837" s="16">
        <v>0</v>
      </c>
      <c r="Q2837" s="16">
        <v>0</v>
      </c>
      <c r="R2837" s="16">
        <v>0</v>
      </c>
      <c r="S2837" s="14" t="s">
        <v>86</v>
      </c>
      <c r="T2837" s="16">
        <v>0</v>
      </c>
      <c r="U2837" s="16">
        <v>0</v>
      </c>
      <c r="V2837" s="18">
        <v>0</v>
      </c>
      <c r="W2837" s="18">
        <v>0</v>
      </c>
      <c r="X2837" s="18">
        <v>0</v>
      </c>
      <c r="Y2837" s="18">
        <v>0</v>
      </c>
      <c r="Z2837" s="18">
        <v>0</v>
      </c>
      <c r="AA2837" s="18">
        <v>0</v>
      </c>
      <c r="AB2837" s="18">
        <v>0</v>
      </c>
      <c r="AC2837" s="23">
        <v>0</v>
      </c>
      <c r="AD2837" s="14" t="str">
        <f>IF(E2837=113,"Linn","Iowa ex-Linn")</f>
        <v>Iowa ex-Linn</v>
      </c>
      <c r="AE2837" s="23" t="str">
        <f>IFERROR(AB2837/W2837,"N/M")</f>
        <v>N/M</v>
      </c>
      <c r="AF2837" s="14" t="str">
        <f>B2837&amp;"|"&amp;TEXT(E2837,"000")&amp;"|"&amp;TEXT(M2837,"0.0000")</f>
        <v>2019|081|0.5000</v>
      </c>
      <c r="AG2837" s="22" t="str">
        <f>IF(AND(B2837&gt;=2015,B2837&lt;=2024,C2837=19,G2837=41,I2837=2,K2837="A",L2837="RBUP",M2837&gt;=0.5,M2837&lt;=0.85),"IN","OUT")</f>
        <v>IN</v>
      </c>
    </row>
    <row r="2838" spans="1:33">
      <c r="A2838" s="14" t="s">
        <v>189</v>
      </c>
      <c r="B2838" s="16">
        <v>2019</v>
      </c>
      <c r="C2838" s="16">
        <v>19</v>
      </c>
      <c r="D2838" s="14" t="s">
        <v>80</v>
      </c>
      <c r="E2838" s="16">
        <v>81</v>
      </c>
      <c r="F2838" s="14" t="s">
        <v>126</v>
      </c>
      <c r="G2838" s="16">
        <v>41</v>
      </c>
      <c r="H2838" s="14" t="s">
        <v>186</v>
      </c>
      <c r="I2838" s="16">
        <v>2</v>
      </c>
      <c r="J2838" s="14" t="s">
        <v>83</v>
      </c>
      <c r="K2838" s="14" t="s">
        <v>84</v>
      </c>
      <c r="L2838" s="14" t="s">
        <v>85</v>
      </c>
      <c r="M2838" s="23">
        <v>0.6</v>
      </c>
      <c r="N2838" s="16">
        <v>2</v>
      </c>
      <c r="O2838" s="16">
        <v>2</v>
      </c>
      <c r="P2838" s="16">
        <v>0</v>
      </c>
      <c r="Q2838" s="16">
        <v>2</v>
      </c>
      <c r="R2838" s="16">
        <v>0</v>
      </c>
      <c r="S2838" s="14" t="s">
        <v>86</v>
      </c>
      <c r="T2838" s="16">
        <v>331</v>
      </c>
      <c r="U2838" s="16">
        <v>0</v>
      </c>
      <c r="V2838" s="18">
        <v>155631</v>
      </c>
      <c r="W2838" s="18">
        <v>1372</v>
      </c>
      <c r="X2838" s="18">
        <v>1008</v>
      </c>
      <c r="Y2838" s="18">
        <v>0</v>
      </c>
      <c r="Z2838" s="18">
        <v>0</v>
      </c>
      <c r="AA2838" s="18">
        <v>0</v>
      </c>
      <c r="AB2838" s="18">
        <v>0</v>
      </c>
      <c r="AC2838" s="23">
        <v>0</v>
      </c>
      <c r="AD2838" s="14" t="str">
        <f>IF(E2838=113,"Linn","Iowa ex-Linn")</f>
        <v>Iowa ex-Linn</v>
      </c>
      <c r="AE2838" s="23">
        <f>IFERROR(AB2838/W2838,"N/M")</f>
        <v>0.0</v>
      </c>
      <c r="AF2838" s="14" t="str">
        <f>B2838&amp;"|"&amp;TEXT(E2838,"000")&amp;"|"&amp;TEXT(M2838,"0.0000")</f>
        <v>2019|081|0.6000</v>
      </c>
      <c r="AG2838" s="22" t="str">
        <f>IF(AND(B2838&gt;=2015,B2838&lt;=2024,C2838=19,G2838=41,I2838=2,K2838="A",L2838="RBUP",M2838&gt;=0.5,M2838&lt;=0.85),"IN","OUT")</f>
        <v>IN</v>
      </c>
    </row>
    <row r="2839" spans="1:33">
      <c r="A2839" s="14" t="s">
        <v>189</v>
      </c>
      <c r="B2839" s="16">
        <v>2019</v>
      </c>
      <c r="C2839" s="16">
        <v>19</v>
      </c>
      <c r="D2839" s="14" t="s">
        <v>80</v>
      </c>
      <c r="E2839" s="16">
        <v>81</v>
      </c>
      <c r="F2839" s="14" t="s">
        <v>126</v>
      </c>
      <c r="G2839" s="16">
        <v>41</v>
      </c>
      <c r="H2839" s="14" t="s">
        <v>186</v>
      </c>
      <c r="I2839" s="16">
        <v>2</v>
      </c>
      <c r="J2839" s="14" t="s">
        <v>83</v>
      </c>
      <c r="K2839" s="14" t="s">
        <v>84</v>
      </c>
      <c r="L2839" s="14" t="s">
        <v>85</v>
      </c>
      <c r="M2839" s="23">
        <v>0.65</v>
      </c>
      <c r="N2839" s="16">
        <v>8</v>
      </c>
      <c r="O2839" s="16">
        <v>6</v>
      </c>
      <c r="P2839" s="16">
        <v>1</v>
      </c>
      <c r="Q2839" s="16">
        <v>7</v>
      </c>
      <c r="R2839" s="16">
        <v>1</v>
      </c>
      <c r="S2839" s="14" t="s">
        <v>86</v>
      </c>
      <c r="T2839" s="16">
        <v>915</v>
      </c>
      <c r="U2839" s="16">
        <v>0</v>
      </c>
      <c r="V2839" s="18">
        <v>526554</v>
      </c>
      <c r="W2839" s="18">
        <v>6077</v>
      </c>
      <c r="X2839" s="18">
        <v>4434</v>
      </c>
      <c r="Y2839" s="18">
        <v>0</v>
      </c>
      <c r="Z2839" s="18">
        <v>0</v>
      </c>
      <c r="AA2839" s="18">
        <v>0</v>
      </c>
      <c r="AB2839" s="18">
        <v>1402</v>
      </c>
      <c r="AC2839" s="23">
        <v>0.23</v>
      </c>
      <c r="AD2839" s="14" t="str">
        <f>IF(E2839=113,"Linn","Iowa ex-Linn")</f>
        <v>Iowa ex-Linn</v>
      </c>
      <c r="AE2839" s="23">
        <f>IFERROR(AB2839/W2839,"N/M")</f>
        <v>0.2307059404311338</v>
      </c>
      <c r="AF2839" s="14" t="str">
        <f>B2839&amp;"|"&amp;TEXT(E2839,"000")&amp;"|"&amp;TEXT(M2839,"0.0000")</f>
        <v>2019|081|0.6500</v>
      </c>
      <c r="AG2839" s="22" t="str">
        <f>IF(AND(B2839&gt;=2015,B2839&lt;=2024,C2839=19,G2839=41,I2839=2,K2839="A",L2839="RBUP",M2839&gt;=0.5,M2839&lt;=0.85),"IN","OUT")</f>
        <v>IN</v>
      </c>
    </row>
    <row r="2840" spans="1:33">
      <c r="A2840" s="14" t="s">
        <v>189</v>
      </c>
      <c r="B2840" s="16">
        <v>2019</v>
      </c>
      <c r="C2840" s="16">
        <v>19</v>
      </c>
      <c r="D2840" s="14" t="s">
        <v>80</v>
      </c>
      <c r="E2840" s="16">
        <v>81</v>
      </c>
      <c r="F2840" s="14" t="s">
        <v>126</v>
      </c>
      <c r="G2840" s="16">
        <v>41</v>
      </c>
      <c r="H2840" s="14" t="s">
        <v>186</v>
      </c>
      <c r="I2840" s="16">
        <v>2</v>
      </c>
      <c r="J2840" s="14" t="s">
        <v>83</v>
      </c>
      <c r="K2840" s="14" t="s">
        <v>84</v>
      </c>
      <c r="L2840" s="14" t="s">
        <v>85</v>
      </c>
      <c r="M2840" s="23">
        <v>0.7</v>
      </c>
      <c r="N2840" s="16">
        <v>21</v>
      </c>
      <c r="O2840" s="16">
        <v>15</v>
      </c>
      <c r="P2840" s="16">
        <v>1</v>
      </c>
      <c r="Q2840" s="16">
        <v>26</v>
      </c>
      <c r="R2840" s="16">
        <v>2</v>
      </c>
      <c r="S2840" s="14" t="s">
        <v>86</v>
      </c>
      <c r="T2840" s="16">
        <v>2181</v>
      </c>
      <c r="U2840" s="16">
        <v>0</v>
      </c>
      <c r="V2840" s="18">
        <v>1179104</v>
      </c>
      <c r="W2840" s="18">
        <v>24814</v>
      </c>
      <c r="X2840" s="18">
        <v>17027</v>
      </c>
      <c r="Y2840" s="18">
        <v>0</v>
      </c>
      <c r="Z2840" s="18">
        <v>0</v>
      </c>
      <c r="AA2840" s="18">
        <v>0</v>
      </c>
      <c r="AB2840" s="18">
        <v>6616</v>
      </c>
      <c r="AC2840" s="23">
        <v>0.27</v>
      </c>
      <c r="AD2840" s="14" t="str">
        <f>IF(E2840=113,"Linn","Iowa ex-Linn")</f>
        <v>Iowa ex-Linn</v>
      </c>
      <c r="AE2840" s="23">
        <f>IFERROR(AB2840/W2840,"N/M")</f>
        <v>0.2666236801805432</v>
      </c>
      <c r="AF2840" s="14" t="str">
        <f>B2840&amp;"|"&amp;TEXT(E2840,"000")&amp;"|"&amp;TEXT(M2840,"0.0000")</f>
        <v>2019|081|0.7000</v>
      </c>
      <c r="AG2840" s="22" t="str">
        <f>IF(AND(B2840&gt;=2015,B2840&lt;=2024,C2840=19,G2840=41,I2840=2,K2840="A",L2840="RBUP",M2840&gt;=0.5,M2840&lt;=0.85),"IN","OUT")</f>
        <v>IN</v>
      </c>
    </row>
    <row r="2841" spans="1:33">
      <c r="A2841" s="14" t="s">
        <v>189</v>
      </c>
      <c r="B2841" s="16">
        <v>2019</v>
      </c>
      <c r="C2841" s="16">
        <v>19</v>
      </c>
      <c r="D2841" s="14" t="s">
        <v>80</v>
      </c>
      <c r="E2841" s="16">
        <v>81</v>
      </c>
      <c r="F2841" s="14" t="s">
        <v>126</v>
      </c>
      <c r="G2841" s="16">
        <v>41</v>
      </c>
      <c r="H2841" s="14" t="s">
        <v>186</v>
      </c>
      <c r="I2841" s="16">
        <v>2</v>
      </c>
      <c r="J2841" s="14" t="s">
        <v>83</v>
      </c>
      <c r="K2841" s="14" t="s">
        <v>84</v>
      </c>
      <c r="L2841" s="14" t="s">
        <v>85</v>
      </c>
      <c r="M2841" s="23">
        <v>0.75</v>
      </c>
      <c r="N2841" s="16">
        <v>86</v>
      </c>
      <c r="O2841" s="16">
        <v>76</v>
      </c>
      <c r="P2841" s="16">
        <v>3</v>
      </c>
      <c r="Q2841" s="16">
        <v>96</v>
      </c>
      <c r="R2841" s="16">
        <v>3</v>
      </c>
      <c r="S2841" s="14" t="s">
        <v>86</v>
      </c>
      <c r="T2841" s="16">
        <v>10152</v>
      </c>
      <c r="U2841" s="16">
        <v>0</v>
      </c>
      <c r="V2841" s="18">
        <v>5844841</v>
      </c>
      <c r="W2841" s="18">
        <v>174279</v>
      </c>
      <c r="X2841" s="18">
        <v>115599</v>
      </c>
      <c r="Y2841" s="18">
        <v>0</v>
      </c>
      <c r="Z2841" s="18">
        <v>0</v>
      </c>
      <c r="AA2841" s="18">
        <v>0</v>
      </c>
      <c r="AB2841" s="18">
        <v>59052</v>
      </c>
      <c r="AC2841" s="23">
        <v>0.34</v>
      </c>
      <c r="AD2841" s="14" t="str">
        <f>IF(E2841=113,"Linn","Iowa ex-Linn")</f>
        <v>Iowa ex-Linn</v>
      </c>
      <c r="AE2841" s="23">
        <f>IFERROR(AB2841/W2841,"N/M")</f>
        <v>0.33883600433787203</v>
      </c>
      <c r="AF2841" s="14" t="str">
        <f>B2841&amp;"|"&amp;TEXT(E2841,"000")&amp;"|"&amp;TEXT(M2841,"0.0000")</f>
        <v>2019|081|0.7500</v>
      </c>
      <c r="AG2841" s="22" t="str">
        <f>IF(AND(B2841&gt;=2015,B2841&lt;=2024,C2841=19,G2841=41,I2841=2,K2841="A",L2841="RBUP",M2841&gt;=0.5,M2841&lt;=0.85),"IN","OUT")</f>
        <v>IN</v>
      </c>
    </row>
    <row r="2842" spans="1:33">
      <c r="A2842" s="14" t="s">
        <v>189</v>
      </c>
      <c r="B2842" s="16">
        <v>2019</v>
      </c>
      <c r="C2842" s="16">
        <v>19</v>
      </c>
      <c r="D2842" s="14" t="s">
        <v>80</v>
      </c>
      <c r="E2842" s="16">
        <v>81</v>
      </c>
      <c r="F2842" s="14" t="s">
        <v>126</v>
      </c>
      <c r="G2842" s="16">
        <v>41</v>
      </c>
      <c r="H2842" s="14" t="s">
        <v>186</v>
      </c>
      <c r="I2842" s="16">
        <v>2</v>
      </c>
      <c r="J2842" s="14" t="s">
        <v>83</v>
      </c>
      <c r="K2842" s="14" t="s">
        <v>84</v>
      </c>
      <c r="L2842" s="14" t="s">
        <v>85</v>
      </c>
      <c r="M2842" s="23">
        <v>0.8</v>
      </c>
      <c r="N2842" s="16">
        <v>354</v>
      </c>
      <c r="O2842" s="16">
        <v>293</v>
      </c>
      <c r="P2842" s="16">
        <v>41</v>
      </c>
      <c r="Q2842" s="16">
        <v>455</v>
      </c>
      <c r="R2842" s="16">
        <v>53</v>
      </c>
      <c r="S2842" s="14" t="s">
        <v>86</v>
      </c>
      <c r="T2842" s="16">
        <v>82938</v>
      </c>
      <c r="U2842" s="16">
        <v>0</v>
      </c>
      <c r="V2842" s="18">
        <v>51385720</v>
      </c>
      <c r="W2842" s="18">
        <v>2044245</v>
      </c>
      <c r="X2842" s="18">
        <v>1227222</v>
      </c>
      <c r="Y2842" s="18">
        <v>0</v>
      </c>
      <c r="Z2842" s="18">
        <v>0</v>
      </c>
      <c r="AA2842" s="18">
        <v>0</v>
      </c>
      <c r="AB2842" s="18">
        <v>597389</v>
      </c>
      <c r="AC2842" s="23">
        <v>0.29</v>
      </c>
      <c r="AD2842" s="14" t="str">
        <f>IF(E2842=113,"Linn","Iowa ex-Linn")</f>
        <v>Iowa ex-Linn</v>
      </c>
      <c r="AE2842" s="23">
        <f>IFERROR(AB2842/W2842,"N/M")</f>
        <v>0.2922296495772278</v>
      </c>
      <c r="AF2842" s="14" t="str">
        <f>B2842&amp;"|"&amp;TEXT(E2842,"000")&amp;"|"&amp;TEXT(M2842,"0.0000")</f>
        <v>2019|081|0.8000</v>
      </c>
      <c r="AG2842" s="22" t="str">
        <f>IF(AND(B2842&gt;=2015,B2842&lt;=2024,C2842=19,G2842=41,I2842=2,K2842="A",L2842="RBUP",M2842&gt;=0.5,M2842&lt;=0.85),"IN","OUT")</f>
        <v>IN</v>
      </c>
    </row>
    <row r="2843" spans="1:33">
      <c r="A2843" s="14" t="s">
        <v>189</v>
      </c>
      <c r="B2843" s="16">
        <v>2019</v>
      </c>
      <c r="C2843" s="16">
        <v>19</v>
      </c>
      <c r="D2843" s="14" t="s">
        <v>80</v>
      </c>
      <c r="E2843" s="16">
        <v>81</v>
      </c>
      <c r="F2843" s="14" t="s">
        <v>126</v>
      </c>
      <c r="G2843" s="16">
        <v>41</v>
      </c>
      <c r="H2843" s="14" t="s">
        <v>186</v>
      </c>
      <c r="I2843" s="16">
        <v>2</v>
      </c>
      <c r="J2843" s="14" t="s">
        <v>83</v>
      </c>
      <c r="K2843" s="14" t="s">
        <v>84</v>
      </c>
      <c r="L2843" s="14" t="s">
        <v>85</v>
      </c>
      <c r="M2843" s="23">
        <v>0.85</v>
      </c>
      <c r="N2843" s="16">
        <v>393</v>
      </c>
      <c r="O2843" s="16">
        <v>312</v>
      </c>
      <c r="P2843" s="16">
        <v>56</v>
      </c>
      <c r="Q2843" s="16">
        <v>470</v>
      </c>
      <c r="R2843" s="16">
        <v>84</v>
      </c>
      <c r="S2843" s="14" t="s">
        <v>86</v>
      </c>
      <c r="T2843" s="16">
        <v>88077</v>
      </c>
      <c r="U2843" s="16">
        <v>0</v>
      </c>
      <c r="V2843" s="18">
        <v>58586129</v>
      </c>
      <c r="W2843" s="18">
        <v>2972228</v>
      </c>
      <c r="X2843" s="18">
        <v>1422849</v>
      </c>
      <c r="Y2843" s="18">
        <v>0</v>
      </c>
      <c r="Z2843" s="18">
        <v>0</v>
      </c>
      <c r="AA2843" s="18">
        <v>0</v>
      </c>
      <c r="AB2843" s="18">
        <v>674856</v>
      </c>
      <c r="AC2843" s="23">
        <v>0.23</v>
      </c>
      <c r="AD2843" s="14" t="str">
        <f>IF(E2843=113,"Linn","Iowa ex-Linn")</f>
        <v>Iowa ex-Linn</v>
      </c>
      <c r="AE2843" s="23">
        <f>IFERROR(AB2843/W2843,"N/M")</f>
        <v>0.22705391376435455</v>
      </c>
      <c r="AF2843" s="14" t="str">
        <f>B2843&amp;"|"&amp;TEXT(E2843,"000")&amp;"|"&amp;TEXT(M2843,"0.0000")</f>
        <v>2019|081|0.8500</v>
      </c>
      <c r="AG2843" s="22" t="str">
        <f>IF(AND(B2843&gt;=2015,B2843&lt;=2024,C2843=19,G2843=41,I2843=2,K2843="A",L2843="RBUP",M2843&gt;=0.5,M2843&lt;=0.85),"IN","OUT")</f>
        <v>IN</v>
      </c>
    </row>
    <row r="2844" spans="1:33">
      <c r="A2844" s="14" t="s">
        <v>189</v>
      </c>
      <c r="B2844" s="16">
        <v>2019</v>
      </c>
      <c r="C2844" s="16">
        <v>19</v>
      </c>
      <c r="D2844" s="14" t="s">
        <v>80</v>
      </c>
      <c r="E2844" s="16">
        <v>83</v>
      </c>
      <c r="F2844" s="14" t="s">
        <v>127</v>
      </c>
      <c r="G2844" s="16">
        <v>41</v>
      </c>
      <c r="H2844" s="14" t="s">
        <v>186</v>
      </c>
      <c r="I2844" s="16">
        <v>2</v>
      </c>
      <c r="J2844" s="14" t="s">
        <v>83</v>
      </c>
      <c r="K2844" s="14" t="s">
        <v>84</v>
      </c>
      <c r="L2844" s="14" t="s">
        <v>85</v>
      </c>
      <c r="M2844" s="23">
        <v>0.65</v>
      </c>
      <c r="N2844" s="16">
        <v>4</v>
      </c>
      <c r="O2844" s="16">
        <v>3</v>
      </c>
      <c r="P2844" s="16">
        <v>0</v>
      </c>
      <c r="Q2844" s="16">
        <v>4</v>
      </c>
      <c r="R2844" s="16">
        <v>0</v>
      </c>
      <c r="S2844" s="14" t="s">
        <v>86</v>
      </c>
      <c r="T2844" s="16">
        <v>191</v>
      </c>
      <c r="U2844" s="16">
        <v>0</v>
      </c>
      <c r="V2844" s="18">
        <v>97664</v>
      </c>
      <c r="W2844" s="18">
        <v>1665</v>
      </c>
      <c r="X2844" s="18">
        <v>1089</v>
      </c>
      <c r="Y2844" s="18">
        <v>0</v>
      </c>
      <c r="Z2844" s="18">
        <v>0</v>
      </c>
      <c r="AA2844" s="18">
        <v>0</v>
      </c>
      <c r="AB2844" s="18">
        <v>0</v>
      </c>
      <c r="AC2844" s="23">
        <v>0</v>
      </c>
      <c r="AD2844" s="14" t="str">
        <f>IF(E2844=113,"Linn","Iowa ex-Linn")</f>
        <v>Iowa ex-Linn</v>
      </c>
      <c r="AE2844" s="23">
        <f>IFERROR(AB2844/W2844,"N/M")</f>
        <v>0.0</v>
      </c>
      <c r="AF2844" s="14" t="str">
        <f>B2844&amp;"|"&amp;TEXT(E2844,"000")&amp;"|"&amp;TEXT(M2844,"0.0000")</f>
        <v>2019|083|0.6500</v>
      </c>
      <c r="AG2844" s="22" t="str">
        <f>IF(AND(B2844&gt;=2015,B2844&lt;=2024,C2844=19,G2844=41,I2844=2,K2844="A",L2844="RBUP",M2844&gt;=0.5,M2844&lt;=0.85),"IN","OUT")</f>
        <v>IN</v>
      </c>
    </row>
    <row r="2845" spans="1:33">
      <c r="A2845" s="14" t="s">
        <v>189</v>
      </c>
      <c r="B2845" s="16">
        <v>2019</v>
      </c>
      <c r="C2845" s="16">
        <v>19</v>
      </c>
      <c r="D2845" s="14" t="s">
        <v>80</v>
      </c>
      <c r="E2845" s="16">
        <v>83</v>
      </c>
      <c r="F2845" s="14" t="s">
        <v>127</v>
      </c>
      <c r="G2845" s="16">
        <v>41</v>
      </c>
      <c r="H2845" s="14" t="s">
        <v>186</v>
      </c>
      <c r="I2845" s="16">
        <v>2</v>
      </c>
      <c r="J2845" s="14" t="s">
        <v>83</v>
      </c>
      <c r="K2845" s="14" t="s">
        <v>84</v>
      </c>
      <c r="L2845" s="14" t="s">
        <v>85</v>
      </c>
      <c r="M2845" s="23">
        <v>0.7</v>
      </c>
      <c r="N2845" s="16">
        <v>6</v>
      </c>
      <c r="O2845" s="16">
        <v>6</v>
      </c>
      <c r="P2845" s="16">
        <v>0</v>
      </c>
      <c r="Q2845" s="16">
        <v>12</v>
      </c>
      <c r="R2845" s="16">
        <v>0</v>
      </c>
      <c r="S2845" s="14" t="s">
        <v>86</v>
      </c>
      <c r="T2845" s="16">
        <v>960</v>
      </c>
      <c r="U2845" s="16">
        <v>0</v>
      </c>
      <c r="V2845" s="18">
        <v>567690</v>
      </c>
      <c r="W2845" s="18">
        <v>13873</v>
      </c>
      <c r="X2845" s="18">
        <v>8186</v>
      </c>
      <c r="Y2845" s="18">
        <v>0</v>
      </c>
      <c r="Z2845" s="18">
        <v>0</v>
      </c>
      <c r="AA2845" s="18">
        <v>0</v>
      </c>
      <c r="AB2845" s="18">
        <v>0</v>
      </c>
      <c r="AC2845" s="23">
        <v>0</v>
      </c>
      <c r="AD2845" s="14" t="str">
        <f>IF(E2845=113,"Linn","Iowa ex-Linn")</f>
        <v>Iowa ex-Linn</v>
      </c>
      <c r="AE2845" s="23">
        <f>IFERROR(AB2845/W2845,"N/M")</f>
        <v>0.0</v>
      </c>
      <c r="AF2845" s="14" t="str">
        <f>B2845&amp;"|"&amp;TEXT(E2845,"000")&amp;"|"&amp;TEXT(M2845,"0.0000")</f>
        <v>2019|083|0.7000</v>
      </c>
      <c r="AG2845" s="22" t="str">
        <f>IF(AND(B2845&gt;=2015,B2845&lt;=2024,C2845=19,G2845=41,I2845=2,K2845="A",L2845="RBUP",M2845&gt;=0.5,M2845&lt;=0.85),"IN","OUT")</f>
        <v>IN</v>
      </c>
    </row>
    <row r="2846" spans="1:33">
      <c r="A2846" s="14" t="s">
        <v>189</v>
      </c>
      <c r="B2846" s="16">
        <v>2019</v>
      </c>
      <c r="C2846" s="16">
        <v>19</v>
      </c>
      <c r="D2846" s="14" t="s">
        <v>80</v>
      </c>
      <c r="E2846" s="16">
        <v>83</v>
      </c>
      <c r="F2846" s="14" t="s">
        <v>127</v>
      </c>
      <c r="G2846" s="16">
        <v>41</v>
      </c>
      <c r="H2846" s="14" t="s">
        <v>186</v>
      </c>
      <c r="I2846" s="16">
        <v>2</v>
      </c>
      <c r="J2846" s="14" t="s">
        <v>83</v>
      </c>
      <c r="K2846" s="14" t="s">
        <v>84</v>
      </c>
      <c r="L2846" s="14" t="s">
        <v>85</v>
      </c>
      <c r="M2846" s="23">
        <v>0.75</v>
      </c>
      <c r="N2846" s="16">
        <v>60</v>
      </c>
      <c r="O2846" s="16">
        <v>45</v>
      </c>
      <c r="P2846" s="16">
        <v>1</v>
      </c>
      <c r="Q2846" s="16">
        <v>72</v>
      </c>
      <c r="R2846" s="16">
        <v>1</v>
      </c>
      <c r="S2846" s="14" t="s">
        <v>86</v>
      </c>
      <c r="T2846" s="16">
        <v>11646</v>
      </c>
      <c r="U2846" s="16">
        <v>0</v>
      </c>
      <c r="V2846" s="18">
        <v>6968966</v>
      </c>
      <c r="W2846" s="18">
        <v>206088</v>
      </c>
      <c r="X2846" s="18">
        <v>132541</v>
      </c>
      <c r="Y2846" s="18">
        <v>0</v>
      </c>
      <c r="Z2846" s="18">
        <v>0</v>
      </c>
      <c r="AA2846" s="18">
        <v>0</v>
      </c>
      <c r="AB2846" s="18">
        <v>16313</v>
      </c>
      <c r="AC2846" s="23">
        <v>0.08</v>
      </c>
      <c r="AD2846" s="14" t="str">
        <f>IF(E2846=113,"Linn","Iowa ex-Linn")</f>
        <v>Iowa ex-Linn</v>
      </c>
      <c r="AE2846" s="23">
        <f>IFERROR(AB2846/W2846,"N/M")</f>
        <v>0.07915550638562167</v>
      </c>
      <c r="AF2846" s="14" t="str">
        <f>B2846&amp;"|"&amp;TEXT(E2846,"000")&amp;"|"&amp;TEXT(M2846,"0.0000")</f>
        <v>2019|083|0.7500</v>
      </c>
      <c r="AG2846" s="22" t="str">
        <f>IF(AND(B2846&gt;=2015,B2846&lt;=2024,C2846=19,G2846=41,I2846=2,K2846="A",L2846="RBUP",M2846&gt;=0.5,M2846&lt;=0.85),"IN","OUT")</f>
        <v>IN</v>
      </c>
    </row>
    <row r="2847" spans="1:33">
      <c r="A2847" s="14" t="s">
        <v>189</v>
      </c>
      <c r="B2847" s="16">
        <v>2019</v>
      </c>
      <c r="C2847" s="16">
        <v>19</v>
      </c>
      <c r="D2847" s="14" t="s">
        <v>80</v>
      </c>
      <c r="E2847" s="16">
        <v>83</v>
      </c>
      <c r="F2847" s="14" t="s">
        <v>127</v>
      </c>
      <c r="G2847" s="16">
        <v>41</v>
      </c>
      <c r="H2847" s="14" t="s">
        <v>186</v>
      </c>
      <c r="I2847" s="16">
        <v>2</v>
      </c>
      <c r="J2847" s="14" t="s">
        <v>83</v>
      </c>
      <c r="K2847" s="14" t="s">
        <v>84</v>
      </c>
      <c r="L2847" s="14" t="s">
        <v>85</v>
      </c>
      <c r="M2847" s="23">
        <v>0.8</v>
      </c>
      <c r="N2847" s="16">
        <v>239</v>
      </c>
      <c r="O2847" s="16">
        <v>198</v>
      </c>
      <c r="P2847" s="16">
        <v>16</v>
      </c>
      <c r="Q2847" s="16">
        <v>300</v>
      </c>
      <c r="R2847" s="16">
        <v>18</v>
      </c>
      <c r="S2847" s="14" t="s">
        <v>86</v>
      </c>
      <c r="T2847" s="16">
        <v>41808</v>
      </c>
      <c r="U2847" s="16">
        <v>0</v>
      </c>
      <c r="V2847" s="18">
        <v>26864185</v>
      </c>
      <c r="W2847" s="18">
        <v>1049385</v>
      </c>
      <c r="X2847" s="18">
        <v>609859</v>
      </c>
      <c r="Y2847" s="18">
        <v>0</v>
      </c>
      <c r="Z2847" s="18">
        <v>0</v>
      </c>
      <c r="AA2847" s="18">
        <v>0</v>
      </c>
      <c r="AB2847" s="18">
        <v>163319</v>
      </c>
      <c r="AC2847" s="23">
        <v>0.16</v>
      </c>
      <c r="AD2847" s="14" t="str">
        <f>IF(E2847=113,"Linn","Iowa ex-Linn")</f>
        <v>Iowa ex-Linn</v>
      </c>
      <c r="AE2847" s="23">
        <f>IFERROR(AB2847/W2847,"N/M")</f>
        <v>0.15563306126921958</v>
      </c>
      <c r="AF2847" s="14" t="str">
        <f>B2847&amp;"|"&amp;TEXT(E2847,"000")&amp;"|"&amp;TEXT(M2847,"0.0000")</f>
        <v>2019|083|0.8000</v>
      </c>
      <c r="AG2847" s="22" t="str">
        <f>IF(AND(B2847&gt;=2015,B2847&lt;=2024,C2847=19,G2847=41,I2847=2,K2847="A",L2847="RBUP",M2847&gt;=0.5,M2847&lt;=0.85),"IN","OUT")</f>
        <v>IN</v>
      </c>
    </row>
    <row r="2848" spans="1:33">
      <c r="A2848" s="14" t="s">
        <v>189</v>
      </c>
      <c r="B2848" s="16">
        <v>2019</v>
      </c>
      <c r="C2848" s="16">
        <v>19</v>
      </c>
      <c r="D2848" s="14" t="s">
        <v>80</v>
      </c>
      <c r="E2848" s="16">
        <v>83</v>
      </c>
      <c r="F2848" s="14" t="s">
        <v>127</v>
      </c>
      <c r="G2848" s="16">
        <v>41</v>
      </c>
      <c r="H2848" s="14" t="s">
        <v>186</v>
      </c>
      <c r="I2848" s="16">
        <v>2</v>
      </c>
      <c r="J2848" s="14" t="s">
        <v>83</v>
      </c>
      <c r="K2848" s="14" t="s">
        <v>84</v>
      </c>
      <c r="L2848" s="14" t="s">
        <v>85</v>
      </c>
      <c r="M2848" s="23">
        <v>0.85</v>
      </c>
      <c r="N2848" s="16">
        <v>484</v>
      </c>
      <c r="O2848" s="16">
        <v>416</v>
      </c>
      <c r="P2848" s="16">
        <v>71</v>
      </c>
      <c r="Q2848" s="16">
        <v>768</v>
      </c>
      <c r="R2848" s="16">
        <v>95</v>
      </c>
      <c r="S2848" s="14" t="s">
        <v>86</v>
      </c>
      <c r="T2848" s="16">
        <v>126005</v>
      </c>
      <c r="U2848" s="16">
        <v>0</v>
      </c>
      <c r="V2848" s="18">
        <v>86665307</v>
      </c>
      <c r="W2848" s="18">
        <v>4332665</v>
      </c>
      <c r="X2848" s="18">
        <v>1990864</v>
      </c>
      <c r="Y2848" s="18">
        <v>0</v>
      </c>
      <c r="Z2848" s="18">
        <v>0</v>
      </c>
      <c r="AA2848" s="18">
        <v>0</v>
      </c>
      <c r="AB2848" s="18">
        <v>902216</v>
      </c>
      <c r="AC2848" s="23">
        <v>0.21</v>
      </c>
      <c r="AD2848" s="14" t="str">
        <f>IF(E2848=113,"Linn","Iowa ex-Linn")</f>
        <v>Iowa ex-Linn</v>
      </c>
      <c r="AE2848" s="23">
        <f>IFERROR(AB2848/W2848,"N/M")</f>
        <v>0.2082358086766459</v>
      </c>
      <c r="AF2848" s="14" t="str">
        <f>B2848&amp;"|"&amp;TEXT(E2848,"000")&amp;"|"&amp;TEXT(M2848,"0.0000")</f>
        <v>2019|083|0.8500</v>
      </c>
      <c r="AG2848" s="22" t="str">
        <f>IF(AND(B2848&gt;=2015,B2848&lt;=2024,C2848=19,G2848=41,I2848=2,K2848="A",L2848="RBUP",M2848&gt;=0.5,M2848&lt;=0.85),"IN","OUT")</f>
        <v>IN</v>
      </c>
    </row>
    <row r="2849" spans="1:33">
      <c r="A2849" s="14" t="s">
        <v>189</v>
      </c>
      <c r="B2849" s="16">
        <v>2019</v>
      </c>
      <c r="C2849" s="16">
        <v>19</v>
      </c>
      <c r="D2849" s="14" t="s">
        <v>80</v>
      </c>
      <c r="E2849" s="16">
        <v>85</v>
      </c>
      <c r="F2849" s="14" t="s">
        <v>128</v>
      </c>
      <c r="G2849" s="16">
        <v>41</v>
      </c>
      <c r="H2849" s="14" t="s">
        <v>186</v>
      </c>
      <c r="I2849" s="16">
        <v>2</v>
      </c>
      <c r="J2849" s="14" t="s">
        <v>83</v>
      </c>
      <c r="K2849" s="14" t="s">
        <v>84</v>
      </c>
      <c r="L2849" s="14" t="s">
        <v>85</v>
      </c>
      <c r="M2849" s="23">
        <v>0.5</v>
      </c>
      <c r="N2849" s="16">
        <v>3</v>
      </c>
      <c r="O2849" s="16">
        <v>3</v>
      </c>
      <c r="P2849" s="16">
        <v>0</v>
      </c>
      <c r="Q2849" s="16">
        <v>3</v>
      </c>
      <c r="R2849" s="16">
        <v>0</v>
      </c>
      <c r="S2849" s="14" t="s">
        <v>86</v>
      </c>
      <c r="T2849" s="16">
        <v>357</v>
      </c>
      <c r="U2849" s="16">
        <v>0</v>
      </c>
      <c r="V2849" s="18">
        <v>135196</v>
      </c>
      <c r="W2849" s="18">
        <v>1326</v>
      </c>
      <c r="X2849" s="18">
        <v>1005</v>
      </c>
      <c r="Y2849" s="18">
        <v>0</v>
      </c>
      <c r="Z2849" s="18">
        <v>0</v>
      </c>
      <c r="AA2849" s="18">
        <v>0</v>
      </c>
      <c r="AB2849" s="18">
        <v>0</v>
      </c>
      <c r="AC2849" s="23">
        <v>0</v>
      </c>
      <c r="AD2849" s="14" t="str">
        <f>IF(E2849=113,"Linn","Iowa ex-Linn")</f>
        <v>Iowa ex-Linn</v>
      </c>
      <c r="AE2849" s="23">
        <f>IFERROR(AB2849/W2849,"N/M")</f>
        <v>0.0</v>
      </c>
      <c r="AF2849" s="14" t="str">
        <f>B2849&amp;"|"&amp;TEXT(E2849,"000")&amp;"|"&amp;TEXT(M2849,"0.0000")</f>
        <v>2019|085|0.5000</v>
      </c>
      <c r="AG2849" s="22" t="str">
        <f>IF(AND(B2849&gt;=2015,B2849&lt;=2024,C2849=19,G2849=41,I2849=2,K2849="A",L2849="RBUP",M2849&gt;=0.5,M2849&lt;=0.85),"IN","OUT")</f>
        <v>IN</v>
      </c>
    </row>
    <row r="2850" spans="1:33">
      <c r="A2850" s="14" t="s">
        <v>189</v>
      </c>
      <c r="B2850" s="16">
        <v>2019</v>
      </c>
      <c r="C2850" s="16">
        <v>19</v>
      </c>
      <c r="D2850" s="14" t="s">
        <v>80</v>
      </c>
      <c r="E2850" s="16">
        <v>85</v>
      </c>
      <c r="F2850" s="14" t="s">
        <v>128</v>
      </c>
      <c r="G2850" s="16">
        <v>41</v>
      </c>
      <c r="H2850" s="14" t="s">
        <v>186</v>
      </c>
      <c r="I2850" s="16">
        <v>2</v>
      </c>
      <c r="J2850" s="14" t="s">
        <v>83</v>
      </c>
      <c r="K2850" s="14" t="s">
        <v>84</v>
      </c>
      <c r="L2850" s="14" t="s">
        <v>85</v>
      </c>
      <c r="M2850" s="23">
        <v>0.55</v>
      </c>
      <c r="N2850" s="16">
        <v>1</v>
      </c>
      <c r="O2850" s="16">
        <v>1</v>
      </c>
      <c r="P2850" s="16">
        <v>0</v>
      </c>
      <c r="Q2850" s="16">
        <v>1</v>
      </c>
      <c r="R2850" s="16">
        <v>0</v>
      </c>
      <c r="S2850" s="14" t="s">
        <v>86</v>
      </c>
      <c r="T2850" s="16">
        <v>651</v>
      </c>
      <c r="U2850" s="16">
        <v>0</v>
      </c>
      <c r="V2850" s="18">
        <v>300356</v>
      </c>
      <c r="W2850" s="18">
        <v>4006</v>
      </c>
      <c r="X2850" s="18">
        <v>3206</v>
      </c>
      <c r="Y2850" s="18">
        <v>0</v>
      </c>
      <c r="Z2850" s="18">
        <v>0</v>
      </c>
      <c r="AA2850" s="18">
        <v>0</v>
      </c>
      <c r="AB2850" s="18">
        <v>0</v>
      </c>
      <c r="AC2850" s="23">
        <v>0</v>
      </c>
      <c r="AD2850" s="14" t="str">
        <f>IF(E2850=113,"Linn","Iowa ex-Linn")</f>
        <v>Iowa ex-Linn</v>
      </c>
      <c r="AE2850" s="23">
        <f>IFERROR(AB2850/W2850,"N/M")</f>
        <v>0.0</v>
      </c>
      <c r="AF2850" s="14" t="str">
        <f>B2850&amp;"|"&amp;TEXT(E2850,"000")&amp;"|"&amp;TEXT(M2850,"0.0000")</f>
        <v>2019|085|0.5500</v>
      </c>
      <c r="AG2850" s="22" t="str">
        <f>IF(AND(B2850&gt;=2015,B2850&lt;=2024,C2850=19,G2850=41,I2850=2,K2850="A",L2850="RBUP",M2850&gt;=0.5,M2850&lt;=0.85),"IN","OUT")</f>
        <v>IN</v>
      </c>
    </row>
    <row r="2851" spans="1:33">
      <c r="A2851" s="14" t="s">
        <v>189</v>
      </c>
      <c r="B2851" s="16">
        <v>2019</v>
      </c>
      <c r="C2851" s="16">
        <v>19</v>
      </c>
      <c r="D2851" s="14" t="s">
        <v>80</v>
      </c>
      <c r="E2851" s="16">
        <v>85</v>
      </c>
      <c r="F2851" s="14" t="s">
        <v>128</v>
      </c>
      <c r="G2851" s="16">
        <v>41</v>
      </c>
      <c r="H2851" s="14" t="s">
        <v>186</v>
      </c>
      <c r="I2851" s="16">
        <v>2</v>
      </c>
      <c r="J2851" s="14" t="s">
        <v>83</v>
      </c>
      <c r="K2851" s="14" t="s">
        <v>84</v>
      </c>
      <c r="L2851" s="14" t="s">
        <v>85</v>
      </c>
      <c r="M2851" s="23">
        <v>0.6</v>
      </c>
      <c r="N2851" s="16">
        <v>1</v>
      </c>
      <c r="O2851" s="16">
        <v>0</v>
      </c>
      <c r="P2851" s="16">
        <v>0</v>
      </c>
      <c r="Q2851" s="16">
        <v>0</v>
      </c>
      <c r="R2851" s="16">
        <v>0</v>
      </c>
      <c r="S2851" s="14" t="s">
        <v>86</v>
      </c>
      <c r="T2851" s="16">
        <v>0</v>
      </c>
      <c r="U2851" s="16">
        <v>0</v>
      </c>
      <c r="V2851" s="18">
        <v>0</v>
      </c>
      <c r="W2851" s="18">
        <v>0</v>
      </c>
      <c r="X2851" s="18">
        <v>0</v>
      </c>
      <c r="Y2851" s="18">
        <v>0</v>
      </c>
      <c r="Z2851" s="18">
        <v>0</v>
      </c>
      <c r="AA2851" s="18">
        <v>0</v>
      </c>
      <c r="AB2851" s="18">
        <v>0</v>
      </c>
      <c r="AC2851" s="23">
        <v>0</v>
      </c>
      <c r="AD2851" s="14" t="str">
        <f>IF(E2851=113,"Linn","Iowa ex-Linn")</f>
        <v>Iowa ex-Linn</v>
      </c>
      <c r="AE2851" s="23" t="str">
        <f>IFERROR(AB2851/W2851,"N/M")</f>
        <v>N/M</v>
      </c>
      <c r="AF2851" s="14" t="str">
        <f>B2851&amp;"|"&amp;TEXT(E2851,"000")&amp;"|"&amp;TEXT(M2851,"0.0000")</f>
        <v>2019|085|0.6000</v>
      </c>
      <c r="AG2851" s="22" t="str">
        <f>IF(AND(B2851&gt;=2015,B2851&lt;=2024,C2851=19,G2851=41,I2851=2,K2851="A",L2851="RBUP",M2851&gt;=0.5,M2851&lt;=0.85),"IN","OUT")</f>
        <v>IN</v>
      </c>
    </row>
    <row r="2852" spans="1:33">
      <c r="A2852" s="14" t="s">
        <v>189</v>
      </c>
      <c r="B2852" s="16">
        <v>2019</v>
      </c>
      <c r="C2852" s="16">
        <v>19</v>
      </c>
      <c r="D2852" s="14" t="s">
        <v>80</v>
      </c>
      <c r="E2852" s="16">
        <v>85</v>
      </c>
      <c r="F2852" s="14" t="s">
        <v>128</v>
      </c>
      <c r="G2852" s="16">
        <v>41</v>
      </c>
      <c r="H2852" s="14" t="s">
        <v>186</v>
      </c>
      <c r="I2852" s="16">
        <v>2</v>
      </c>
      <c r="J2852" s="14" t="s">
        <v>83</v>
      </c>
      <c r="K2852" s="14" t="s">
        <v>84</v>
      </c>
      <c r="L2852" s="14" t="s">
        <v>85</v>
      </c>
      <c r="M2852" s="23">
        <v>0.65</v>
      </c>
      <c r="N2852" s="16">
        <v>16</v>
      </c>
      <c r="O2852" s="16">
        <v>8</v>
      </c>
      <c r="P2852" s="16">
        <v>0</v>
      </c>
      <c r="Q2852" s="16">
        <v>14</v>
      </c>
      <c r="R2852" s="16">
        <v>0</v>
      </c>
      <c r="S2852" s="14" t="s">
        <v>86</v>
      </c>
      <c r="T2852" s="16">
        <v>1457</v>
      </c>
      <c r="U2852" s="16">
        <v>0</v>
      </c>
      <c r="V2852" s="18">
        <v>664779</v>
      </c>
      <c r="W2852" s="18">
        <v>17991</v>
      </c>
      <c r="X2852" s="18">
        <v>11799</v>
      </c>
      <c r="Y2852" s="18">
        <v>0</v>
      </c>
      <c r="Z2852" s="18">
        <v>0</v>
      </c>
      <c r="AA2852" s="18">
        <v>0</v>
      </c>
      <c r="AB2852" s="18">
        <v>0</v>
      </c>
      <c r="AC2852" s="23">
        <v>0</v>
      </c>
      <c r="AD2852" s="14" t="str">
        <f>IF(E2852=113,"Linn","Iowa ex-Linn")</f>
        <v>Iowa ex-Linn</v>
      </c>
      <c r="AE2852" s="23">
        <f>IFERROR(AB2852/W2852,"N/M")</f>
        <v>0.0</v>
      </c>
      <c r="AF2852" s="14" t="str">
        <f>B2852&amp;"|"&amp;TEXT(E2852,"000")&amp;"|"&amp;TEXT(M2852,"0.0000")</f>
        <v>2019|085|0.6500</v>
      </c>
      <c r="AG2852" s="22" t="str">
        <f>IF(AND(B2852&gt;=2015,B2852&lt;=2024,C2852=19,G2852=41,I2852=2,K2852="A",L2852="RBUP",M2852&gt;=0.5,M2852&lt;=0.85),"IN","OUT")</f>
        <v>IN</v>
      </c>
    </row>
    <row r="2853" spans="1:33">
      <c r="A2853" s="14" t="s">
        <v>189</v>
      </c>
      <c r="B2853" s="16">
        <v>2019</v>
      </c>
      <c r="C2853" s="16">
        <v>19</v>
      </c>
      <c r="D2853" s="14" t="s">
        <v>80</v>
      </c>
      <c r="E2853" s="16">
        <v>85</v>
      </c>
      <c r="F2853" s="14" t="s">
        <v>128</v>
      </c>
      <c r="G2853" s="16">
        <v>41</v>
      </c>
      <c r="H2853" s="14" t="s">
        <v>186</v>
      </c>
      <c r="I2853" s="16">
        <v>2</v>
      </c>
      <c r="J2853" s="14" t="s">
        <v>83</v>
      </c>
      <c r="K2853" s="14" t="s">
        <v>84</v>
      </c>
      <c r="L2853" s="14" t="s">
        <v>85</v>
      </c>
      <c r="M2853" s="23">
        <v>0.7</v>
      </c>
      <c r="N2853" s="16">
        <v>39</v>
      </c>
      <c r="O2853" s="16">
        <v>37</v>
      </c>
      <c r="P2853" s="16">
        <v>9</v>
      </c>
      <c r="Q2853" s="16">
        <v>62</v>
      </c>
      <c r="R2853" s="16">
        <v>24</v>
      </c>
      <c r="S2853" s="14" t="s">
        <v>86</v>
      </c>
      <c r="T2853" s="16">
        <v>4163</v>
      </c>
      <c r="U2853" s="16">
        <v>0</v>
      </c>
      <c r="V2853" s="18">
        <v>2146258</v>
      </c>
      <c r="W2853" s="18">
        <v>85268</v>
      </c>
      <c r="X2853" s="18">
        <v>54758</v>
      </c>
      <c r="Y2853" s="18">
        <v>0</v>
      </c>
      <c r="Z2853" s="18">
        <v>0</v>
      </c>
      <c r="AA2853" s="18">
        <v>0</v>
      </c>
      <c r="AB2853" s="18">
        <v>138781</v>
      </c>
      <c r="AC2853" s="23">
        <v>1.63</v>
      </c>
      <c r="AD2853" s="14" t="str">
        <f>IF(E2853=113,"Linn","Iowa ex-Linn")</f>
        <v>Iowa ex-Linn</v>
      </c>
      <c r="AE2853" s="23">
        <f>IFERROR(AB2853/W2853,"N/M")</f>
        <v>1.627585964253882</v>
      </c>
      <c r="AF2853" s="14" t="str">
        <f>B2853&amp;"|"&amp;TEXT(E2853,"000")&amp;"|"&amp;TEXT(M2853,"0.0000")</f>
        <v>2019|085|0.7000</v>
      </c>
      <c r="AG2853" s="22" t="str">
        <f>IF(AND(B2853&gt;=2015,B2853&lt;=2024,C2853=19,G2853=41,I2853=2,K2853="A",L2853="RBUP",M2853&gt;=0.5,M2853&lt;=0.85),"IN","OUT")</f>
        <v>IN</v>
      </c>
    </row>
    <row r="2854" spans="1:33">
      <c r="A2854" s="14" t="s">
        <v>189</v>
      </c>
      <c r="B2854" s="16">
        <v>2019</v>
      </c>
      <c r="C2854" s="16">
        <v>19</v>
      </c>
      <c r="D2854" s="14" t="s">
        <v>80</v>
      </c>
      <c r="E2854" s="16">
        <v>85</v>
      </c>
      <c r="F2854" s="14" t="s">
        <v>128</v>
      </c>
      <c r="G2854" s="16">
        <v>41</v>
      </c>
      <c r="H2854" s="14" t="s">
        <v>186</v>
      </c>
      <c r="I2854" s="16">
        <v>2</v>
      </c>
      <c r="J2854" s="14" t="s">
        <v>83</v>
      </c>
      <c r="K2854" s="14" t="s">
        <v>84</v>
      </c>
      <c r="L2854" s="14" t="s">
        <v>85</v>
      </c>
      <c r="M2854" s="23">
        <v>0.75</v>
      </c>
      <c r="N2854" s="16">
        <v>139</v>
      </c>
      <c r="O2854" s="16">
        <v>122</v>
      </c>
      <c r="P2854" s="16">
        <v>28</v>
      </c>
      <c r="Q2854" s="16">
        <v>243</v>
      </c>
      <c r="R2854" s="16">
        <v>44</v>
      </c>
      <c r="S2854" s="14" t="s">
        <v>86</v>
      </c>
      <c r="T2854" s="16">
        <v>23031</v>
      </c>
      <c r="U2854" s="16">
        <v>0</v>
      </c>
      <c r="V2854" s="18">
        <v>12974474</v>
      </c>
      <c r="W2854" s="18">
        <v>678921</v>
      </c>
      <c r="X2854" s="18">
        <v>422013</v>
      </c>
      <c r="Y2854" s="18">
        <v>0</v>
      </c>
      <c r="Z2854" s="18">
        <v>0</v>
      </c>
      <c r="AA2854" s="18">
        <v>0</v>
      </c>
      <c r="AB2854" s="18">
        <v>506958</v>
      </c>
      <c r="AC2854" s="23">
        <v>0.75</v>
      </c>
      <c r="AD2854" s="14" t="str">
        <f>IF(E2854=113,"Linn","Iowa ex-Linn")</f>
        <v>Iowa ex-Linn</v>
      </c>
      <c r="AE2854" s="23">
        <f>IFERROR(AB2854/W2854,"N/M")</f>
        <v>0.7467113257654425</v>
      </c>
      <c r="AF2854" s="14" t="str">
        <f>B2854&amp;"|"&amp;TEXT(E2854,"000")&amp;"|"&amp;TEXT(M2854,"0.0000")</f>
        <v>2019|085|0.7500</v>
      </c>
      <c r="AG2854" s="22" t="str">
        <f>IF(AND(B2854&gt;=2015,B2854&lt;=2024,C2854=19,G2854=41,I2854=2,K2854="A",L2854="RBUP",M2854&gt;=0.5,M2854&lt;=0.85),"IN","OUT")</f>
        <v>IN</v>
      </c>
    </row>
    <row r="2855" spans="1:33">
      <c r="A2855" s="14" t="s">
        <v>189</v>
      </c>
      <c r="B2855" s="16">
        <v>2019</v>
      </c>
      <c r="C2855" s="16">
        <v>19</v>
      </c>
      <c r="D2855" s="14" t="s">
        <v>80</v>
      </c>
      <c r="E2855" s="16">
        <v>85</v>
      </c>
      <c r="F2855" s="14" t="s">
        <v>128</v>
      </c>
      <c r="G2855" s="16">
        <v>41</v>
      </c>
      <c r="H2855" s="14" t="s">
        <v>186</v>
      </c>
      <c r="I2855" s="16">
        <v>2</v>
      </c>
      <c r="J2855" s="14" t="s">
        <v>83</v>
      </c>
      <c r="K2855" s="14" t="s">
        <v>84</v>
      </c>
      <c r="L2855" s="14" t="s">
        <v>85</v>
      </c>
      <c r="M2855" s="23">
        <v>0.8</v>
      </c>
      <c r="N2855" s="16">
        <v>310</v>
      </c>
      <c r="O2855" s="16">
        <v>265</v>
      </c>
      <c r="P2855" s="16">
        <v>50</v>
      </c>
      <c r="Q2855" s="16">
        <v>656</v>
      </c>
      <c r="R2855" s="16">
        <v>124</v>
      </c>
      <c r="S2855" s="14" t="s">
        <v>86</v>
      </c>
      <c r="T2855" s="16">
        <v>76553</v>
      </c>
      <c r="U2855" s="16">
        <v>0</v>
      </c>
      <c r="V2855" s="18">
        <v>46939186</v>
      </c>
      <c r="W2855" s="18">
        <v>2884641</v>
      </c>
      <c r="X2855" s="18">
        <v>1623033</v>
      </c>
      <c r="Y2855" s="18">
        <v>1495</v>
      </c>
      <c r="Z2855" s="18">
        <v>0</v>
      </c>
      <c r="AA2855" s="18">
        <v>0</v>
      </c>
      <c r="AB2855" s="18">
        <v>2004861</v>
      </c>
      <c r="AC2855" s="23">
        <v>0.7</v>
      </c>
      <c r="AD2855" s="14" t="str">
        <f>IF(E2855=113,"Linn","Iowa ex-Linn")</f>
        <v>Iowa ex-Linn</v>
      </c>
      <c r="AE2855" s="23">
        <f>IFERROR(AB2855/W2855,"N/M")</f>
        <v>0.6950123082907024</v>
      </c>
      <c r="AF2855" s="14" t="str">
        <f>B2855&amp;"|"&amp;TEXT(E2855,"000")&amp;"|"&amp;TEXT(M2855,"0.0000")</f>
        <v>2019|085|0.8000</v>
      </c>
      <c r="AG2855" s="22" t="str">
        <f>IF(AND(B2855&gt;=2015,B2855&lt;=2024,C2855=19,G2855=41,I2855=2,K2855="A",L2855="RBUP",M2855&gt;=0.5,M2855&lt;=0.85),"IN","OUT")</f>
        <v>IN</v>
      </c>
    </row>
    <row r="2856" spans="1:33">
      <c r="A2856" s="14" t="s">
        <v>189</v>
      </c>
      <c r="B2856" s="16">
        <v>2019</v>
      </c>
      <c r="C2856" s="16">
        <v>19</v>
      </c>
      <c r="D2856" s="14" t="s">
        <v>80</v>
      </c>
      <c r="E2856" s="16">
        <v>85</v>
      </c>
      <c r="F2856" s="14" t="s">
        <v>128</v>
      </c>
      <c r="G2856" s="16">
        <v>41</v>
      </c>
      <c r="H2856" s="14" t="s">
        <v>186</v>
      </c>
      <c r="I2856" s="16">
        <v>2</v>
      </c>
      <c r="J2856" s="14" t="s">
        <v>83</v>
      </c>
      <c r="K2856" s="14" t="s">
        <v>84</v>
      </c>
      <c r="L2856" s="14" t="s">
        <v>85</v>
      </c>
      <c r="M2856" s="23">
        <v>0.85</v>
      </c>
      <c r="N2856" s="16">
        <v>266</v>
      </c>
      <c r="O2856" s="16">
        <v>222</v>
      </c>
      <c r="P2856" s="16">
        <v>40</v>
      </c>
      <c r="Q2856" s="16">
        <v>391</v>
      </c>
      <c r="R2856" s="16">
        <v>57</v>
      </c>
      <c r="S2856" s="14" t="s">
        <v>86</v>
      </c>
      <c r="T2856" s="16">
        <v>61130</v>
      </c>
      <c r="U2856" s="16">
        <v>0</v>
      </c>
      <c r="V2856" s="18">
        <v>39292921</v>
      </c>
      <c r="W2856" s="18">
        <v>2930899</v>
      </c>
      <c r="X2856" s="18">
        <v>1361877</v>
      </c>
      <c r="Y2856" s="18">
        <v>222</v>
      </c>
      <c r="Z2856" s="18">
        <v>0</v>
      </c>
      <c r="AA2856" s="18">
        <v>0</v>
      </c>
      <c r="AB2856" s="18">
        <v>1415219</v>
      </c>
      <c r="AC2856" s="23">
        <v>0.48</v>
      </c>
      <c r="AD2856" s="14" t="str">
        <f>IF(E2856=113,"Linn","Iowa ex-Linn")</f>
        <v>Iowa ex-Linn</v>
      </c>
      <c r="AE2856" s="23">
        <f>IFERROR(AB2856/W2856,"N/M")</f>
        <v>0.4828617431033959</v>
      </c>
      <c r="AF2856" s="14" t="str">
        <f>B2856&amp;"|"&amp;TEXT(E2856,"000")&amp;"|"&amp;TEXT(M2856,"0.0000")</f>
        <v>2019|085|0.8500</v>
      </c>
      <c r="AG2856" s="22" t="str">
        <f>IF(AND(B2856&gt;=2015,B2856&lt;=2024,C2856=19,G2856=41,I2856=2,K2856="A",L2856="RBUP",M2856&gt;=0.5,M2856&lt;=0.85),"IN","OUT")</f>
        <v>IN</v>
      </c>
    </row>
    <row r="2857" spans="1:33">
      <c r="A2857" s="14" t="s">
        <v>189</v>
      </c>
      <c r="B2857" s="16">
        <v>2019</v>
      </c>
      <c r="C2857" s="16">
        <v>19</v>
      </c>
      <c r="D2857" s="14" t="s">
        <v>80</v>
      </c>
      <c r="E2857" s="16">
        <v>87</v>
      </c>
      <c r="F2857" s="14" t="s">
        <v>129</v>
      </c>
      <c r="G2857" s="16">
        <v>41</v>
      </c>
      <c r="H2857" s="14" t="s">
        <v>186</v>
      </c>
      <c r="I2857" s="16">
        <v>2</v>
      </c>
      <c r="J2857" s="14" t="s">
        <v>83</v>
      </c>
      <c r="K2857" s="14" t="s">
        <v>84</v>
      </c>
      <c r="L2857" s="14" t="s">
        <v>85</v>
      </c>
      <c r="M2857" s="23">
        <v>0.5</v>
      </c>
      <c r="N2857" s="16">
        <v>5</v>
      </c>
      <c r="O2857" s="16">
        <v>5</v>
      </c>
      <c r="P2857" s="16">
        <v>3</v>
      </c>
      <c r="Q2857" s="16">
        <v>11</v>
      </c>
      <c r="R2857" s="16">
        <v>7</v>
      </c>
      <c r="S2857" s="14" t="s">
        <v>86</v>
      </c>
      <c r="T2857" s="16">
        <v>1485</v>
      </c>
      <c r="U2857" s="16">
        <v>0</v>
      </c>
      <c r="V2857" s="18">
        <v>540900</v>
      </c>
      <c r="W2857" s="18">
        <v>9708</v>
      </c>
      <c r="X2857" s="18">
        <v>6901</v>
      </c>
      <c r="Y2857" s="18">
        <v>696</v>
      </c>
      <c r="Z2857" s="18">
        <v>0</v>
      </c>
      <c r="AA2857" s="18">
        <v>0</v>
      </c>
      <c r="AB2857" s="18">
        <v>55487</v>
      </c>
      <c r="AC2857" s="23">
        <v>5.72</v>
      </c>
      <c r="AD2857" s="14" t="str">
        <f>IF(E2857=113,"Linn","Iowa ex-Linn")</f>
        <v>Iowa ex-Linn</v>
      </c>
      <c r="AE2857" s="23">
        <f>IFERROR(AB2857/W2857,"N/M")</f>
        <v>5.715595385249279</v>
      </c>
      <c r="AF2857" s="14" t="str">
        <f>B2857&amp;"|"&amp;TEXT(E2857,"000")&amp;"|"&amp;TEXT(M2857,"0.0000")</f>
        <v>2019|087|0.5000</v>
      </c>
      <c r="AG2857" s="22" t="str">
        <f>IF(AND(B2857&gt;=2015,B2857&lt;=2024,C2857=19,G2857=41,I2857=2,K2857="A",L2857="RBUP",M2857&gt;=0.5,M2857&lt;=0.85),"IN","OUT")</f>
        <v>IN</v>
      </c>
    </row>
    <row r="2858" spans="1:33">
      <c r="A2858" s="14" t="s">
        <v>189</v>
      </c>
      <c r="B2858" s="16">
        <v>2019</v>
      </c>
      <c r="C2858" s="16">
        <v>19</v>
      </c>
      <c r="D2858" s="14" t="s">
        <v>80</v>
      </c>
      <c r="E2858" s="16">
        <v>87</v>
      </c>
      <c r="F2858" s="14" t="s">
        <v>129</v>
      </c>
      <c r="G2858" s="16">
        <v>41</v>
      </c>
      <c r="H2858" s="14" t="s">
        <v>186</v>
      </c>
      <c r="I2858" s="16">
        <v>2</v>
      </c>
      <c r="J2858" s="14" t="s">
        <v>83</v>
      </c>
      <c r="K2858" s="14" t="s">
        <v>84</v>
      </c>
      <c r="L2858" s="14" t="s">
        <v>85</v>
      </c>
      <c r="M2858" s="23">
        <v>0.55</v>
      </c>
      <c r="N2858" s="16">
        <v>3</v>
      </c>
      <c r="O2858" s="16">
        <v>2</v>
      </c>
      <c r="P2858" s="16">
        <v>0</v>
      </c>
      <c r="Q2858" s="16">
        <v>2</v>
      </c>
      <c r="R2858" s="16">
        <v>0</v>
      </c>
      <c r="S2858" s="14" t="s">
        <v>86</v>
      </c>
      <c r="T2858" s="16">
        <v>134</v>
      </c>
      <c r="U2858" s="16">
        <v>0</v>
      </c>
      <c r="V2858" s="18">
        <v>42618</v>
      </c>
      <c r="W2858" s="18">
        <v>758</v>
      </c>
      <c r="X2858" s="18">
        <v>485</v>
      </c>
      <c r="Y2858" s="18">
        <v>0</v>
      </c>
      <c r="Z2858" s="18">
        <v>0</v>
      </c>
      <c r="AA2858" s="18">
        <v>0</v>
      </c>
      <c r="AB2858" s="18">
        <v>0</v>
      </c>
      <c r="AC2858" s="23">
        <v>0</v>
      </c>
      <c r="AD2858" s="14" t="str">
        <f>IF(E2858=113,"Linn","Iowa ex-Linn")</f>
        <v>Iowa ex-Linn</v>
      </c>
      <c r="AE2858" s="23">
        <f>IFERROR(AB2858/W2858,"N/M")</f>
        <v>0.0</v>
      </c>
      <c r="AF2858" s="14" t="str">
        <f>B2858&amp;"|"&amp;TEXT(E2858,"000")&amp;"|"&amp;TEXT(M2858,"0.0000")</f>
        <v>2019|087|0.5500</v>
      </c>
      <c r="AG2858" s="22" t="str">
        <f>IF(AND(B2858&gt;=2015,B2858&lt;=2024,C2858=19,G2858=41,I2858=2,K2858="A",L2858="RBUP",M2858&gt;=0.5,M2858&lt;=0.85),"IN","OUT")</f>
        <v>IN</v>
      </c>
    </row>
    <row r="2859" spans="1:33">
      <c r="A2859" s="14" t="s">
        <v>189</v>
      </c>
      <c r="B2859" s="16">
        <v>2019</v>
      </c>
      <c r="C2859" s="16">
        <v>19</v>
      </c>
      <c r="D2859" s="14" t="s">
        <v>80</v>
      </c>
      <c r="E2859" s="16">
        <v>87</v>
      </c>
      <c r="F2859" s="14" t="s">
        <v>129</v>
      </c>
      <c r="G2859" s="16">
        <v>41</v>
      </c>
      <c r="H2859" s="14" t="s">
        <v>186</v>
      </c>
      <c r="I2859" s="16">
        <v>2</v>
      </c>
      <c r="J2859" s="14" t="s">
        <v>83</v>
      </c>
      <c r="K2859" s="14" t="s">
        <v>84</v>
      </c>
      <c r="L2859" s="14" t="s">
        <v>85</v>
      </c>
      <c r="M2859" s="23">
        <v>0.6</v>
      </c>
      <c r="N2859" s="16">
        <v>1</v>
      </c>
      <c r="O2859" s="16">
        <v>1</v>
      </c>
      <c r="P2859" s="16">
        <v>0</v>
      </c>
      <c r="Q2859" s="16">
        <v>1</v>
      </c>
      <c r="R2859" s="16">
        <v>0</v>
      </c>
      <c r="S2859" s="14" t="s">
        <v>86</v>
      </c>
      <c r="T2859" s="16">
        <v>252</v>
      </c>
      <c r="U2859" s="16">
        <v>0</v>
      </c>
      <c r="V2859" s="18">
        <v>133174</v>
      </c>
      <c r="W2859" s="18">
        <v>3235</v>
      </c>
      <c r="X2859" s="18">
        <v>2588</v>
      </c>
      <c r="Y2859" s="18">
        <v>0</v>
      </c>
      <c r="Z2859" s="18">
        <v>0</v>
      </c>
      <c r="AA2859" s="18">
        <v>0</v>
      </c>
      <c r="AB2859" s="18">
        <v>0</v>
      </c>
      <c r="AC2859" s="23">
        <v>0</v>
      </c>
      <c r="AD2859" s="14" t="str">
        <f>IF(E2859=113,"Linn","Iowa ex-Linn")</f>
        <v>Iowa ex-Linn</v>
      </c>
      <c r="AE2859" s="23">
        <f>IFERROR(AB2859/W2859,"N/M")</f>
        <v>0.0</v>
      </c>
      <c r="AF2859" s="14" t="str">
        <f>B2859&amp;"|"&amp;TEXT(E2859,"000")&amp;"|"&amp;TEXT(M2859,"0.0000")</f>
        <v>2019|087|0.6000</v>
      </c>
      <c r="AG2859" s="22" t="str">
        <f>IF(AND(B2859&gt;=2015,B2859&lt;=2024,C2859=19,G2859=41,I2859=2,K2859="A",L2859="RBUP",M2859&gt;=0.5,M2859&lt;=0.85),"IN","OUT")</f>
        <v>IN</v>
      </c>
    </row>
    <row r="2860" spans="1:33">
      <c r="A2860" s="14" t="s">
        <v>189</v>
      </c>
      <c r="B2860" s="16">
        <v>2019</v>
      </c>
      <c r="C2860" s="16">
        <v>19</v>
      </c>
      <c r="D2860" s="14" t="s">
        <v>80</v>
      </c>
      <c r="E2860" s="16">
        <v>87</v>
      </c>
      <c r="F2860" s="14" t="s">
        <v>129</v>
      </c>
      <c r="G2860" s="16">
        <v>41</v>
      </c>
      <c r="H2860" s="14" t="s">
        <v>186</v>
      </c>
      <c r="I2860" s="16">
        <v>2</v>
      </c>
      <c r="J2860" s="14" t="s">
        <v>83</v>
      </c>
      <c r="K2860" s="14" t="s">
        <v>84</v>
      </c>
      <c r="L2860" s="14" t="s">
        <v>85</v>
      </c>
      <c r="M2860" s="23">
        <v>0.65</v>
      </c>
      <c r="N2860" s="16">
        <v>2</v>
      </c>
      <c r="O2860" s="16">
        <v>1</v>
      </c>
      <c r="P2860" s="16">
        <v>0</v>
      </c>
      <c r="Q2860" s="16">
        <v>3</v>
      </c>
      <c r="R2860" s="16">
        <v>0</v>
      </c>
      <c r="S2860" s="14" t="s">
        <v>86</v>
      </c>
      <c r="T2860" s="16">
        <v>124</v>
      </c>
      <c r="U2860" s="16">
        <v>0</v>
      </c>
      <c r="V2860" s="18">
        <v>33743</v>
      </c>
      <c r="W2860" s="18">
        <v>2607</v>
      </c>
      <c r="X2860" s="18">
        <v>1538</v>
      </c>
      <c r="Y2860" s="18">
        <v>0</v>
      </c>
      <c r="Z2860" s="18">
        <v>0</v>
      </c>
      <c r="AA2860" s="18">
        <v>0</v>
      </c>
      <c r="AB2860" s="18">
        <v>0</v>
      </c>
      <c r="AC2860" s="23">
        <v>0</v>
      </c>
      <c r="AD2860" s="14" t="str">
        <f>IF(E2860=113,"Linn","Iowa ex-Linn")</f>
        <v>Iowa ex-Linn</v>
      </c>
      <c r="AE2860" s="23">
        <f>IFERROR(AB2860/W2860,"N/M")</f>
        <v>0.0</v>
      </c>
      <c r="AF2860" s="14" t="str">
        <f>B2860&amp;"|"&amp;TEXT(E2860,"000")&amp;"|"&amp;TEXT(M2860,"0.0000")</f>
        <v>2019|087|0.6500</v>
      </c>
      <c r="AG2860" s="22" t="str">
        <f>IF(AND(B2860&gt;=2015,B2860&lt;=2024,C2860=19,G2860=41,I2860=2,K2860="A",L2860="RBUP",M2860&gt;=0.5,M2860&lt;=0.85),"IN","OUT")</f>
        <v>IN</v>
      </c>
    </row>
    <row r="2861" spans="1:33">
      <c r="A2861" s="14" t="s">
        <v>189</v>
      </c>
      <c r="B2861" s="16">
        <v>2019</v>
      </c>
      <c r="C2861" s="16">
        <v>19</v>
      </c>
      <c r="D2861" s="14" t="s">
        <v>80</v>
      </c>
      <c r="E2861" s="16">
        <v>87</v>
      </c>
      <c r="F2861" s="14" t="s">
        <v>129</v>
      </c>
      <c r="G2861" s="16">
        <v>41</v>
      </c>
      <c r="H2861" s="14" t="s">
        <v>186</v>
      </c>
      <c r="I2861" s="16">
        <v>2</v>
      </c>
      <c r="J2861" s="14" t="s">
        <v>83</v>
      </c>
      <c r="K2861" s="14" t="s">
        <v>84</v>
      </c>
      <c r="L2861" s="14" t="s">
        <v>85</v>
      </c>
      <c r="M2861" s="23">
        <v>0.7</v>
      </c>
      <c r="N2861" s="16">
        <v>33</v>
      </c>
      <c r="O2861" s="16">
        <v>22</v>
      </c>
      <c r="P2861" s="16">
        <v>9</v>
      </c>
      <c r="Q2861" s="16">
        <v>29</v>
      </c>
      <c r="R2861" s="16">
        <v>12</v>
      </c>
      <c r="S2861" s="14" t="s">
        <v>86</v>
      </c>
      <c r="T2861" s="16">
        <v>2572</v>
      </c>
      <c r="U2861" s="16">
        <v>0</v>
      </c>
      <c r="V2861" s="18">
        <v>1218576</v>
      </c>
      <c r="W2861" s="18">
        <v>60888</v>
      </c>
      <c r="X2861" s="18">
        <v>42343</v>
      </c>
      <c r="Y2861" s="18">
        <v>0</v>
      </c>
      <c r="Z2861" s="18">
        <v>0</v>
      </c>
      <c r="AA2861" s="18">
        <v>0</v>
      </c>
      <c r="AB2861" s="18">
        <v>81374</v>
      </c>
      <c r="AC2861" s="23">
        <v>1.34</v>
      </c>
      <c r="AD2861" s="14" t="str">
        <f>IF(E2861=113,"Linn","Iowa ex-Linn")</f>
        <v>Iowa ex-Linn</v>
      </c>
      <c r="AE2861" s="23">
        <f>IFERROR(AB2861/W2861,"N/M")</f>
        <v>1.3364538168440414</v>
      </c>
      <c r="AF2861" s="14" t="str">
        <f>B2861&amp;"|"&amp;TEXT(E2861,"000")&amp;"|"&amp;TEXT(M2861,"0.0000")</f>
        <v>2019|087|0.7000</v>
      </c>
      <c r="AG2861" s="22" t="str">
        <f>IF(AND(B2861&gt;=2015,B2861&lt;=2024,C2861=19,G2861=41,I2861=2,K2861="A",L2861="RBUP",M2861&gt;=0.5,M2861&lt;=0.85),"IN","OUT")</f>
        <v>IN</v>
      </c>
    </row>
    <row r="2862" spans="1:33">
      <c r="A2862" s="14" t="s">
        <v>189</v>
      </c>
      <c r="B2862" s="16">
        <v>2019</v>
      </c>
      <c r="C2862" s="16">
        <v>19</v>
      </c>
      <c r="D2862" s="14" t="s">
        <v>80</v>
      </c>
      <c r="E2862" s="16">
        <v>87</v>
      </c>
      <c r="F2862" s="14" t="s">
        <v>129</v>
      </c>
      <c r="G2862" s="16">
        <v>41</v>
      </c>
      <c r="H2862" s="14" t="s">
        <v>186</v>
      </c>
      <c r="I2862" s="16">
        <v>2</v>
      </c>
      <c r="J2862" s="14" t="s">
        <v>83</v>
      </c>
      <c r="K2862" s="14" t="s">
        <v>84</v>
      </c>
      <c r="L2862" s="14" t="s">
        <v>85</v>
      </c>
      <c r="M2862" s="23">
        <v>0.75</v>
      </c>
      <c r="N2862" s="16">
        <v>175</v>
      </c>
      <c r="O2862" s="16">
        <v>130</v>
      </c>
      <c r="P2862" s="16">
        <v>52</v>
      </c>
      <c r="Q2862" s="16">
        <v>198</v>
      </c>
      <c r="R2862" s="16">
        <v>64</v>
      </c>
      <c r="S2862" s="14" t="s">
        <v>86</v>
      </c>
      <c r="T2862" s="16">
        <v>20443</v>
      </c>
      <c r="U2862" s="16">
        <v>0</v>
      </c>
      <c r="V2862" s="18">
        <v>11002958</v>
      </c>
      <c r="W2862" s="18">
        <v>626571</v>
      </c>
      <c r="X2862" s="18">
        <v>428912</v>
      </c>
      <c r="Y2862" s="18">
        <v>5</v>
      </c>
      <c r="Z2862" s="18">
        <v>0</v>
      </c>
      <c r="AA2862" s="18">
        <v>0</v>
      </c>
      <c r="AB2862" s="18">
        <v>390852</v>
      </c>
      <c r="AC2862" s="23">
        <v>0.62</v>
      </c>
      <c r="AD2862" s="14" t="str">
        <f>IF(E2862=113,"Linn","Iowa ex-Linn")</f>
        <v>Iowa ex-Linn</v>
      </c>
      <c r="AE2862" s="23">
        <f>IFERROR(AB2862/W2862,"N/M")</f>
        <v>0.6237952283141096</v>
      </c>
      <c r="AF2862" s="14" t="str">
        <f>B2862&amp;"|"&amp;TEXT(E2862,"000")&amp;"|"&amp;TEXT(M2862,"0.0000")</f>
        <v>2019|087|0.7500</v>
      </c>
      <c r="AG2862" s="22" t="str">
        <f>IF(AND(B2862&gt;=2015,B2862&lt;=2024,C2862=19,G2862=41,I2862=2,K2862="A",L2862="RBUP",M2862&gt;=0.5,M2862&lt;=0.85),"IN","OUT")</f>
        <v>IN</v>
      </c>
    </row>
    <row r="2863" spans="1:33">
      <c r="A2863" s="14" t="s">
        <v>189</v>
      </c>
      <c r="B2863" s="16">
        <v>2019</v>
      </c>
      <c r="C2863" s="16">
        <v>19</v>
      </c>
      <c r="D2863" s="14" t="s">
        <v>80</v>
      </c>
      <c r="E2863" s="16">
        <v>87</v>
      </c>
      <c r="F2863" s="14" t="s">
        <v>129</v>
      </c>
      <c r="G2863" s="16">
        <v>41</v>
      </c>
      <c r="H2863" s="14" t="s">
        <v>186</v>
      </c>
      <c r="I2863" s="16">
        <v>2</v>
      </c>
      <c r="J2863" s="14" t="s">
        <v>83</v>
      </c>
      <c r="K2863" s="14" t="s">
        <v>84</v>
      </c>
      <c r="L2863" s="14" t="s">
        <v>85</v>
      </c>
      <c r="M2863" s="23">
        <v>0.8</v>
      </c>
      <c r="N2863" s="16">
        <v>239</v>
      </c>
      <c r="O2863" s="16">
        <v>185</v>
      </c>
      <c r="P2863" s="16">
        <v>76</v>
      </c>
      <c r="Q2863" s="16">
        <v>229</v>
      </c>
      <c r="R2863" s="16">
        <v>79</v>
      </c>
      <c r="S2863" s="14" t="s">
        <v>86</v>
      </c>
      <c r="T2863" s="16">
        <v>28471</v>
      </c>
      <c r="U2863" s="16">
        <v>0</v>
      </c>
      <c r="V2863" s="18">
        <v>16579168</v>
      </c>
      <c r="W2863" s="18">
        <v>1133639</v>
      </c>
      <c r="X2863" s="18">
        <v>711936</v>
      </c>
      <c r="Y2863" s="18">
        <v>734</v>
      </c>
      <c r="Z2863" s="18">
        <v>0</v>
      </c>
      <c r="AA2863" s="18">
        <v>0</v>
      </c>
      <c r="AB2863" s="18">
        <v>574529</v>
      </c>
      <c r="AC2863" s="23">
        <v>0.51</v>
      </c>
      <c r="AD2863" s="14" t="str">
        <f>IF(E2863=113,"Linn","Iowa ex-Linn")</f>
        <v>Iowa ex-Linn</v>
      </c>
      <c r="AE2863" s="23">
        <f>IFERROR(AB2863/W2863,"N/M")</f>
        <v>0.5068006658204243</v>
      </c>
      <c r="AF2863" s="14" t="str">
        <f>B2863&amp;"|"&amp;TEXT(E2863,"000")&amp;"|"&amp;TEXT(M2863,"0.0000")</f>
        <v>2019|087|0.8000</v>
      </c>
      <c r="AG2863" s="22" t="str">
        <f>IF(AND(B2863&gt;=2015,B2863&lt;=2024,C2863=19,G2863=41,I2863=2,K2863="A",L2863="RBUP",M2863&gt;=0.5,M2863&lt;=0.85),"IN","OUT")</f>
        <v>IN</v>
      </c>
    </row>
    <row r="2864" spans="1:33">
      <c r="A2864" s="14" t="s">
        <v>189</v>
      </c>
      <c r="B2864" s="16">
        <v>2019</v>
      </c>
      <c r="C2864" s="16">
        <v>19</v>
      </c>
      <c r="D2864" s="14" t="s">
        <v>80</v>
      </c>
      <c r="E2864" s="16">
        <v>87</v>
      </c>
      <c r="F2864" s="14" t="s">
        <v>129</v>
      </c>
      <c r="G2864" s="16">
        <v>41</v>
      </c>
      <c r="H2864" s="14" t="s">
        <v>186</v>
      </c>
      <c r="I2864" s="16">
        <v>2</v>
      </c>
      <c r="J2864" s="14" t="s">
        <v>83</v>
      </c>
      <c r="K2864" s="14" t="s">
        <v>84</v>
      </c>
      <c r="L2864" s="14" t="s">
        <v>85</v>
      </c>
      <c r="M2864" s="23">
        <v>0.85</v>
      </c>
      <c r="N2864" s="16">
        <v>79</v>
      </c>
      <c r="O2864" s="16">
        <v>63</v>
      </c>
      <c r="P2864" s="16">
        <v>28</v>
      </c>
      <c r="Q2864" s="16">
        <v>107</v>
      </c>
      <c r="R2864" s="16">
        <v>36</v>
      </c>
      <c r="S2864" s="14" t="s">
        <v>86</v>
      </c>
      <c r="T2864" s="16">
        <v>11471</v>
      </c>
      <c r="U2864" s="16">
        <v>0</v>
      </c>
      <c r="V2864" s="18">
        <v>6464413</v>
      </c>
      <c r="W2864" s="18">
        <v>625189</v>
      </c>
      <c r="X2864" s="18">
        <v>295008</v>
      </c>
      <c r="Y2864" s="18">
        <v>67</v>
      </c>
      <c r="Z2864" s="18">
        <v>0</v>
      </c>
      <c r="AA2864" s="18">
        <v>0</v>
      </c>
      <c r="AB2864" s="18">
        <v>587125</v>
      </c>
      <c r="AC2864" s="23">
        <v>0.9399999999999999</v>
      </c>
      <c r="AD2864" s="14" t="str">
        <f>IF(E2864=113,"Linn","Iowa ex-Linn")</f>
        <v>Iowa ex-Linn</v>
      </c>
      <c r="AE2864" s="23">
        <f>IFERROR(AB2864/W2864,"N/M")</f>
        <v>0.9391160113181773</v>
      </c>
      <c r="AF2864" s="14" t="str">
        <f>B2864&amp;"|"&amp;TEXT(E2864,"000")&amp;"|"&amp;TEXT(M2864,"0.0000")</f>
        <v>2019|087|0.8500</v>
      </c>
      <c r="AG2864" s="22" t="str">
        <f>IF(AND(B2864&gt;=2015,B2864&lt;=2024,C2864=19,G2864=41,I2864=2,K2864="A",L2864="RBUP",M2864&gt;=0.5,M2864&lt;=0.85),"IN","OUT")</f>
        <v>IN</v>
      </c>
    </row>
    <row r="2865" spans="1:33">
      <c r="A2865" s="14" t="s">
        <v>189</v>
      </c>
      <c r="B2865" s="16">
        <v>2019</v>
      </c>
      <c r="C2865" s="16">
        <v>19</v>
      </c>
      <c r="D2865" s="14" t="s">
        <v>80</v>
      </c>
      <c r="E2865" s="16">
        <v>89</v>
      </c>
      <c r="F2865" s="14" t="s">
        <v>130</v>
      </c>
      <c r="G2865" s="16">
        <v>41</v>
      </c>
      <c r="H2865" s="14" t="s">
        <v>186</v>
      </c>
      <c r="I2865" s="16">
        <v>2</v>
      </c>
      <c r="J2865" s="14" t="s">
        <v>83</v>
      </c>
      <c r="K2865" s="14" t="s">
        <v>84</v>
      </c>
      <c r="L2865" s="14" t="s">
        <v>85</v>
      </c>
      <c r="M2865" s="23">
        <v>0.5</v>
      </c>
      <c r="N2865" s="16">
        <v>1</v>
      </c>
      <c r="O2865" s="16">
        <v>1</v>
      </c>
      <c r="P2865" s="16">
        <v>0</v>
      </c>
      <c r="Q2865" s="16">
        <v>1</v>
      </c>
      <c r="R2865" s="16">
        <v>0</v>
      </c>
      <c r="S2865" s="14" t="s">
        <v>86</v>
      </c>
      <c r="T2865" s="16">
        <v>52</v>
      </c>
      <c r="U2865" s="16">
        <v>0</v>
      </c>
      <c r="V2865" s="18">
        <v>16078</v>
      </c>
      <c r="W2865" s="18">
        <v>120</v>
      </c>
      <c r="X2865" s="18">
        <v>80</v>
      </c>
      <c r="Y2865" s="18">
        <v>0</v>
      </c>
      <c r="Z2865" s="18">
        <v>0</v>
      </c>
      <c r="AA2865" s="18">
        <v>0</v>
      </c>
      <c r="AB2865" s="18">
        <v>0</v>
      </c>
      <c r="AC2865" s="23">
        <v>0</v>
      </c>
      <c r="AD2865" s="14" t="str">
        <f>IF(E2865=113,"Linn","Iowa ex-Linn")</f>
        <v>Iowa ex-Linn</v>
      </c>
      <c r="AE2865" s="23">
        <f>IFERROR(AB2865/W2865,"N/M")</f>
        <v>0.0</v>
      </c>
      <c r="AF2865" s="14" t="str">
        <f>B2865&amp;"|"&amp;TEXT(E2865,"000")&amp;"|"&amp;TEXT(M2865,"0.0000")</f>
        <v>2019|089|0.5000</v>
      </c>
      <c r="AG2865" s="22" t="str">
        <f>IF(AND(B2865&gt;=2015,B2865&lt;=2024,C2865=19,G2865=41,I2865=2,K2865="A",L2865="RBUP",M2865&gt;=0.5,M2865&lt;=0.85),"IN","OUT")</f>
        <v>IN</v>
      </c>
    </row>
    <row r="2866" spans="1:33">
      <c r="A2866" s="14" t="s">
        <v>189</v>
      </c>
      <c r="B2866" s="16">
        <v>2019</v>
      </c>
      <c r="C2866" s="16">
        <v>19</v>
      </c>
      <c r="D2866" s="14" t="s">
        <v>80</v>
      </c>
      <c r="E2866" s="16">
        <v>89</v>
      </c>
      <c r="F2866" s="14" t="s">
        <v>130</v>
      </c>
      <c r="G2866" s="16">
        <v>41</v>
      </c>
      <c r="H2866" s="14" t="s">
        <v>186</v>
      </c>
      <c r="I2866" s="16">
        <v>2</v>
      </c>
      <c r="J2866" s="14" t="s">
        <v>83</v>
      </c>
      <c r="K2866" s="14" t="s">
        <v>84</v>
      </c>
      <c r="L2866" s="14" t="s">
        <v>85</v>
      </c>
      <c r="M2866" s="23">
        <v>0.65</v>
      </c>
      <c r="N2866" s="16">
        <v>4</v>
      </c>
      <c r="O2866" s="16">
        <v>4</v>
      </c>
      <c r="P2866" s="16">
        <v>0</v>
      </c>
      <c r="Q2866" s="16">
        <v>4</v>
      </c>
      <c r="R2866" s="16">
        <v>0</v>
      </c>
      <c r="S2866" s="14" t="s">
        <v>86</v>
      </c>
      <c r="T2866" s="16">
        <v>1087</v>
      </c>
      <c r="U2866" s="16">
        <v>0</v>
      </c>
      <c r="V2866" s="18">
        <v>534820</v>
      </c>
      <c r="W2866" s="18">
        <v>9079</v>
      </c>
      <c r="X2866" s="18">
        <v>7049</v>
      </c>
      <c r="Y2866" s="18">
        <v>0</v>
      </c>
      <c r="Z2866" s="18">
        <v>0</v>
      </c>
      <c r="AA2866" s="18">
        <v>0</v>
      </c>
      <c r="AB2866" s="18">
        <v>0</v>
      </c>
      <c r="AC2866" s="23">
        <v>0</v>
      </c>
      <c r="AD2866" s="14" t="str">
        <f>IF(E2866=113,"Linn","Iowa ex-Linn")</f>
        <v>Iowa ex-Linn</v>
      </c>
      <c r="AE2866" s="23">
        <f>IFERROR(AB2866/W2866,"N/M")</f>
        <v>0.0</v>
      </c>
      <c r="AF2866" s="14" t="str">
        <f>B2866&amp;"|"&amp;TEXT(E2866,"000")&amp;"|"&amp;TEXT(M2866,"0.0000")</f>
        <v>2019|089|0.6500</v>
      </c>
      <c r="AG2866" s="22" t="str">
        <f>IF(AND(B2866&gt;=2015,B2866&lt;=2024,C2866=19,G2866=41,I2866=2,K2866="A",L2866="RBUP",M2866&gt;=0.5,M2866&lt;=0.85),"IN","OUT")</f>
        <v>IN</v>
      </c>
    </row>
    <row r="2867" spans="1:33">
      <c r="A2867" s="14" t="s">
        <v>189</v>
      </c>
      <c r="B2867" s="16">
        <v>2019</v>
      </c>
      <c r="C2867" s="16">
        <v>19</v>
      </c>
      <c r="D2867" s="14" t="s">
        <v>80</v>
      </c>
      <c r="E2867" s="16">
        <v>89</v>
      </c>
      <c r="F2867" s="14" t="s">
        <v>130</v>
      </c>
      <c r="G2867" s="16">
        <v>41</v>
      </c>
      <c r="H2867" s="14" t="s">
        <v>186</v>
      </c>
      <c r="I2867" s="16">
        <v>2</v>
      </c>
      <c r="J2867" s="14" t="s">
        <v>83</v>
      </c>
      <c r="K2867" s="14" t="s">
        <v>84</v>
      </c>
      <c r="L2867" s="14" t="s">
        <v>85</v>
      </c>
      <c r="M2867" s="23">
        <v>0.7</v>
      </c>
      <c r="N2867" s="16">
        <v>20</v>
      </c>
      <c r="O2867" s="16">
        <v>17</v>
      </c>
      <c r="P2867" s="16">
        <v>2</v>
      </c>
      <c r="Q2867" s="16">
        <v>23</v>
      </c>
      <c r="R2867" s="16">
        <v>2</v>
      </c>
      <c r="S2867" s="14" t="s">
        <v>86</v>
      </c>
      <c r="T2867" s="16">
        <v>3520</v>
      </c>
      <c r="U2867" s="16">
        <v>0</v>
      </c>
      <c r="V2867" s="18">
        <v>1895863</v>
      </c>
      <c r="W2867" s="18">
        <v>52890</v>
      </c>
      <c r="X2867" s="18">
        <v>36672</v>
      </c>
      <c r="Y2867" s="18">
        <v>0</v>
      </c>
      <c r="Z2867" s="18">
        <v>0</v>
      </c>
      <c r="AA2867" s="18">
        <v>0</v>
      </c>
      <c r="AB2867" s="18">
        <v>1373</v>
      </c>
      <c r="AC2867" s="23">
        <v>0.03</v>
      </c>
      <c r="AD2867" s="14" t="str">
        <f>IF(E2867=113,"Linn","Iowa ex-Linn")</f>
        <v>Iowa ex-Linn</v>
      </c>
      <c r="AE2867" s="23">
        <f>IFERROR(AB2867/W2867,"N/M")</f>
        <v>0.025959538665154092</v>
      </c>
      <c r="AF2867" s="14" t="str">
        <f>B2867&amp;"|"&amp;TEXT(E2867,"000")&amp;"|"&amp;TEXT(M2867,"0.0000")</f>
        <v>2019|089|0.7000</v>
      </c>
      <c r="AG2867" s="22" t="str">
        <f>IF(AND(B2867&gt;=2015,B2867&lt;=2024,C2867=19,G2867=41,I2867=2,K2867="A",L2867="RBUP",M2867&gt;=0.5,M2867&lt;=0.85),"IN","OUT")</f>
        <v>IN</v>
      </c>
    </row>
    <row r="2868" spans="1:33">
      <c r="A2868" s="14" t="s">
        <v>189</v>
      </c>
      <c r="B2868" s="16">
        <v>2019</v>
      </c>
      <c r="C2868" s="16">
        <v>19</v>
      </c>
      <c r="D2868" s="14" t="s">
        <v>80</v>
      </c>
      <c r="E2868" s="16">
        <v>89</v>
      </c>
      <c r="F2868" s="14" t="s">
        <v>130</v>
      </c>
      <c r="G2868" s="16">
        <v>41</v>
      </c>
      <c r="H2868" s="14" t="s">
        <v>186</v>
      </c>
      <c r="I2868" s="16">
        <v>2</v>
      </c>
      <c r="J2868" s="14" t="s">
        <v>83</v>
      </c>
      <c r="K2868" s="14" t="s">
        <v>84</v>
      </c>
      <c r="L2868" s="14" t="s">
        <v>85</v>
      </c>
      <c r="M2868" s="23">
        <v>0.75</v>
      </c>
      <c r="N2868" s="16">
        <v>117</v>
      </c>
      <c r="O2868" s="16">
        <v>100</v>
      </c>
      <c r="P2868" s="16">
        <v>14</v>
      </c>
      <c r="Q2868" s="16">
        <v>118</v>
      </c>
      <c r="R2868" s="16">
        <v>14</v>
      </c>
      <c r="S2868" s="14" t="s">
        <v>86</v>
      </c>
      <c r="T2868" s="16">
        <v>27333</v>
      </c>
      <c r="U2868" s="16">
        <v>0</v>
      </c>
      <c r="V2868" s="18">
        <v>16360624</v>
      </c>
      <c r="W2868" s="18">
        <v>540244</v>
      </c>
      <c r="X2868" s="18">
        <v>392613</v>
      </c>
      <c r="Y2868" s="18">
        <v>712</v>
      </c>
      <c r="Z2868" s="18">
        <v>0</v>
      </c>
      <c r="AA2868" s="18">
        <v>0</v>
      </c>
      <c r="AB2868" s="18">
        <v>159422</v>
      </c>
      <c r="AC2868" s="23">
        <v>0.3</v>
      </c>
      <c r="AD2868" s="14" t="str">
        <f>IF(E2868=113,"Linn","Iowa ex-Linn")</f>
        <v>Iowa ex-Linn</v>
      </c>
      <c r="AE2868" s="23">
        <f>IFERROR(AB2868/W2868,"N/M")</f>
        <v>0.2950925877936636</v>
      </c>
      <c r="AF2868" s="14" t="str">
        <f>B2868&amp;"|"&amp;TEXT(E2868,"000")&amp;"|"&amp;TEXT(M2868,"0.0000")</f>
        <v>2019|089|0.7500</v>
      </c>
      <c r="AG2868" s="22" t="str">
        <f>IF(AND(B2868&gt;=2015,B2868&lt;=2024,C2868=19,G2868=41,I2868=2,K2868="A",L2868="RBUP",M2868&gt;=0.5,M2868&lt;=0.85),"IN","OUT")</f>
        <v>IN</v>
      </c>
    </row>
    <row r="2869" spans="1:33">
      <c r="A2869" s="14" t="s">
        <v>189</v>
      </c>
      <c r="B2869" s="16">
        <v>2019</v>
      </c>
      <c r="C2869" s="16">
        <v>19</v>
      </c>
      <c r="D2869" s="14" t="s">
        <v>80</v>
      </c>
      <c r="E2869" s="16">
        <v>89</v>
      </c>
      <c r="F2869" s="14" t="s">
        <v>130</v>
      </c>
      <c r="G2869" s="16">
        <v>41</v>
      </c>
      <c r="H2869" s="14" t="s">
        <v>186</v>
      </c>
      <c r="I2869" s="16">
        <v>2</v>
      </c>
      <c r="J2869" s="14" t="s">
        <v>83</v>
      </c>
      <c r="K2869" s="14" t="s">
        <v>84</v>
      </c>
      <c r="L2869" s="14" t="s">
        <v>85</v>
      </c>
      <c r="M2869" s="23">
        <v>0.8</v>
      </c>
      <c r="N2869" s="16">
        <v>244</v>
      </c>
      <c r="O2869" s="16">
        <v>200</v>
      </c>
      <c r="P2869" s="16">
        <v>27</v>
      </c>
      <c r="Q2869" s="16">
        <v>255</v>
      </c>
      <c r="R2869" s="16">
        <v>39</v>
      </c>
      <c r="S2869" s="14" t="s">
        <v>86</v>
      </c>
      <c r="T2869" s="16">
        <v>46174</v>
      </c>
      <c r="U2869" s="16">
        <v>0</v>
      </c>
      <c r="V2869" s="18">
        <v>29059466</v>
      </c>
      <c r="W2869" s="18">
        <v>1321113</v>
      </c>
      <c r="X2869" s="18">
        <v>832674</v>
      </c>
      <c r="Y2869" s="18">
        <v>1109</v>
      </c>
      <c r="Z2869" s="18">
        <v>0</v>
      </c>
      <c r="AA2869" s="18">
        <v>0</v>
      </c>
      <c r="AB2869" s="18">
        <v>419087</v>
      </c>
      <c r="AC2869" s="23">
        <v>0.32</v>
      </c>
      <c r="AD2869" s="14" t="str">
        <f>IF(E2869=113,"Linn","Iowa ex-Linn")</f>
        <v>Iowa ex-Linn</v>
      </c>
      <c r="AE2869" s="23">
        <f>IFERROR(AB2869/W2869,"N/M")</f>
        <v>0.31722267512317265</v>
      </c>
      <c r="AF2869" s="14" t="str">
        <f>B2869&amp;"|"&amp;TEXT(E2869,"000")&amp;"|"&amp;TEXT(M2869,"0.0000")</f>
        <v>2019|089|0.8000</v>
      </c>
      <c r="AG2869" s="22" t="str">
        <f>IF(AND(B2869&gt;=2015,B2869&lt;=2024,C2869=19,G2869=41,I2869=2,K2869="A",L2869="RBUP",M2869&gt;=0.5,M2869&lt;=0.85),"IN","OUT")</f>
        <v>IN</v>
      </c>
    </row>
    <row r="2870" spans="1:33">
      <c r="A2870" s="14" t="s">
        <v>189</v>
      </c>
      <c r="B2870" s="16">
        <v>2019</v>
      </c>
      <c r="C2870" s="16">
        <v>19</v>
      </c>
      <c r="D2870" s="14" t="s">
        <v>80</v>
      </c>
      <c r="E2870" s="16">
        <v>89</v>
      </c>
      <c r="F2870" s="14" t="s">
        <v>130</v>
      </c>
      <c r="G2870" s="16">
        <v>41</v>
      </c>
      <c r="H2870" s="14" t="s">
        <v>186</v>
      </c>
      <c r="I2870" s="16">
        <v>2</v>
      </c>
      <c r="J2870" s="14" t="s">
        <v>83</v>
      </c>
      <c r="K2870" s="14" t="s">
        <v>84</v>
      </c>
      <c r="L2870" s="14" t="s">
        <v>85</v>
      </c>
      <c r="M2870" s="23">
        <v>0.85</v>
      </c>
      <c r="N2870" s="16">
        <v>179</v>
      </c>
      <c r="O2870" s="16">
        <v>148</v>
      </c>
      <c r="P2870" s="16">
        <v>53</v>
      </c>
      <c r="Q2870" s="16">
        <v>197</v>
      </c>
      <c r="R2870" s="16">
        <v>65</v>
      </c>
      <c r="S2870" s="14" t="s">
        <v>86</v>
      </c>
      <c r="T2870" s="16">
        <v>44343</v>
      </c>
      <c r="U2870" s="16">
        <v>0</v>
      </c>
      <c r="V2870" s="18">
        <v>29553106</v>
      </c>
      <c r="W2870" s="18">
        <v>1637368</v>
      </c>
      <c r="X2870" s="18">
        <v>817399</v>
      </c>
      <c r="Y2870" s="18">
        <v>0</v>
      </c>
      <c r="Z2870" s="18">
        <v>0</v>
      </c>
      <c r="AA2870" s="18">
        <v>0</v>
      </c>
      <c r="AB2870" s="18">
        <v>951537</v>
      </c>
      <c r="AC2870" s="23">
        <v>0.58</v>
      </c>
      <c r="AD2870" s="14" t="str">
        <f>IF(E2870=113,"Linn","Iowa ex-Linn")</f>
        <v>Iowa ex-Linn</v>
      </c>
      <c r="AE2870" s="23">
        <f>IFERROR(AB2870/W2870,"N/M")</f>
        <v>0.5811381436549389</v>
      </c>
      <c r="AF2870" s="14" t="str">
        <f>B2870&amp;"|"&amp;TEXT(E2870,"000")&amp;"|"&amp;TEXT(M2870,"0.0000")</f>
        <v>2019|089|0.8500</v>
      </c>
      <c r="AG2870" s="22" t="str">
        <f>IF(AND(B2870&gt;=2015,B2870&lt;=2024,C2870=19,G2870=41,I2870=2,K2870="A",L2870="RBUP",M2870&gt;=0.5,M2870&lt;=0.85),"IN","OUT")</f>
        <v>IN</v>
      </c>
    </row>
    <row r="2871" spans="1:33">
      <c r="A2871" s="14" t="s">
        <v>189</v>
      </c>
      <c r="B2871" s="16">
        <v>2019</v>
      </c>
      <c r="C2871" s="16">
        <v>19</v>
      </c>
      <c r="D2871" s="14" t="s">
        <v>80</v>
      </c>
      <c r="E2871" s="16">
        <v>91</v>
      </c>
      <c r="F2871" s="14" t="s">
        <v>131</v>
      </c>
      <c r="G2871" s="16">
        <v>41</v>
      </c>
      <c r="H2871" s="14" t="s">
        <v>186</v>
      </c>
      <c r="I2871" s="16">
        <v>2</v>
      </c>
      <c r="J2871" s="14" t="s">
        <v>83</v>
      </c>
      <c r="K2871" s="14" t="s">
        <v>84</v>
      </c>
      <c r="L2871" s="14" t="s">
        <v>85</v>
      </c>
      <c r="M2871" s="23">
        <v>0.6</v>
      </c>
      <c r="N2871" s="16">
        <v>1</v>
      </c>
      <c r="O2871" s="16">
        <v>1</v>
      </c>
      <c r="P2871" s="16">
        <v>0</v>
      </c>
      <c r="Q2871" s="16">
        <v>1</v>
      </c>
      <c r="R2871" s="16">
        <v>0</v>
      </c>
      <c r="S2871" s="14" t="s">
        <v>86</v>
      </c>
      <c r="T2871" s="16">
        <v>76</v>
      </c>
      <c r="U2871" s="16">
        <v>0</v>
      </c>
      <c r="V2871" s="18">
        <v>40878</v>
      </c>
      <c r="W2871" s="18">
        <v>505</v>
      </c>
      <c r="X2871" s="18">
        <v>323</v>
      </c>
      <c r="Y2871" s="18">
        <v>0</v>
      </c>
      <c r="Z2871" s="18">
        <v>0</v>
      </c>
      <c r="AA2871" s="18">
        <v>0</v>
      </c>
      <c r="AB2871" s="18">
        <v>0</v>
      </c>
      <c r="AC2871" s="23">
        <v>0</v>
      </c>
      <c r="AD2871" s="14" t="str">
        <f>IF(E2871=113,"Linn","Iowa ex-Linn")</f>
        <v>Iowa ex-Linn</v>
      </c>
      <c r="AE2871" s="23">
        <f>IFERROR(AB2871/W2871,"N/M")</f>
        <v>0.0</v>
      </c>
      <c r="AF2871" s="14" t="str">
        <f>B2871&amp;"|"&amp;TEXT(E2871,"000")&amp;"|"&amp;TEXT(M2871,"0.0000")</f>
        <v>2019|091|0.6000</v>
      </c>
      <c r="AG2871" s="22" t="str">
        <f>IF(AND(B2871&gt;=2015,B2871&lt;=2024,C2871=19,G2871=41,I2871=2,K2871="A",L2871="RBUP",M2871&gt;=0.5,M2871&lt;=0.85),"IN","OUT")</f>
        <v>IN</v>
      </c>
    </row>
    <row r="2872" spans="1:33">
      <c r="A2872" s="14" t="s">
        <v>189</v>
      </c>
      <c r="B2872" s="16">
        <v>2019</v>
      </c>
      <c r="C2872" s="16">
        <v>19</v>
      </c>
      <c r="D2872" s="14" t="s">
        <v>80</v>
      </c>
      <c r="E2872" s="16">
        <v>91</v>
      </c>
      <c r="F2872" s="14" t="s">
        <v>131</v>
      </c>
      <c r="G2872" s="16">
        <v>41</v>
      </c>
      <c r="H2872" s="14" t="s">
        <v>186</v>
      </c>
      <c r="I2872" s="16">
        <v>2</v>
      </c>
      <c r="J2872" s="14" t="s">
        <v>83</v>
      </c>
      <c r="K2872" s="14" t="s">
        <v>84</v>
      </c>
      <c r="L2872" s="14" t="s">
        <v>85</v>
      </c>
      <c r="M2872" s="23">
        <v>0.65</v>
      </c>
      <c r="N2872" s="16">
        <v>11</v>
      </c>
      <c r="O2872" s="16">
        <v>7</v>
      </c>
      <c r="P2872" s="16">
        <v>0</v>
      </c>
      <c r="Q2872" s="16">
        <v>8</v>
      </c>
      <c r="R2872" s="16">
        <v>0</v>
      </c>
      <c r="S2872" s="14" t="s">
        <v>86</v>
      </c>
      <c r="T2872" s="16">
        <v>440</v>
      </c>
      <c r="U2872" s="16">
        <v>0</v>
      </c>
      <c r="V2872" s="18">
        <v>228141</v>
      </c>
      <c r="W2872" s="18">
        <v>3027</v>
      </c>
      <c r="X2872" s="18">
        <v>1989</v>
      </c>
      <c r="Y2872" s="18">
        <v>0</v>
      </c>
      <c r="Z2872" s="18">
        <v>0</v>
      </c>
      <c r="AA2872" s="18">
        <v>0</v>
      </c>
      <c r="AB2872" s="18">
        <v>0</v>
      </c>
      <c r="AC2872" s="23">
        <v>0</v>
      </c>
      <c r="AD2872" s="14" t="str">
        <f>IF(E2872=113,"Linn","Iowa ex-Linn")</f>
        <v>Iowa ex-Linn</v>
      </c>
      <c r="AE2872" s="23">
        <f>IFERROR(AB2872/W2872,"N/M")</f>
        <v>0.0</v>
      </c>
      <c r="AF2872" s="14" t="str">
        <f>B2872&amp;"|"&amp;TEXT(E2872,"000")&amp;"|"&amp;TEXT(M2872,"0.0000")</f>
        <v>2019|091|0.6500</v>
      </c>
      <c r="AG2872" s="22" t="str">
        <f>IF(AND(B2872&gt;=2015,B2872&lt;=2024,C2872=19,G2872=41,I2872=2,K2872="A",L2872="RBUP",M2872&gt;=0.5,M2872&lt;=0.85),"IN","OUT")</f>
        <v>IN</v>
      </c>
    </row>
    <row r="2873" spans="1:33">
      <c r="A2873" s="14" t="s">
        <v>189</v>
      </c>
      <c r="B2873" s="16">
        <v>2019</v>
      </c>
      <c r="C2873" s="16">
        <v>19</v>
      </c>
      <c r="D2873" s="14" t="s">
        <v>80</v>
      </c>
      <c r="E2873" s="16">
        <v>91</v>
      </c>
      <c r="F2873" s="14" t="s">
        <v>131</v>
      </c>
      <c r="G2873" s="16">
        <v>41</v>
      </c>
      <c r="H2873" s="14" t="s">
        <v>186</v>
      </c>
      <c r="I2873" s="16">
        <v>2</v>
      </c>
      <c r="J2873" s="14" t="s">
        <v>83</v>
      </c>
      <c r="K2873" s="14" t="s">
        <v>84</v>
      </c>
      <c r="L2873" s="14" t="s">
        <v>85</v>
      </c>
      <c r="M2873" s="23">
        <v>0.7</v>
      </c>
      <c r="N2873" s="16">
        <v>18</v>
      </c>
      <c r="O2873" s="16">
        <v>15</v>
      </c>
      <c r="P2873" s="16">
        <v>1</v>
      </c>
      <c r="Q2873" s="16">
        <v>21</v>
      </c>
      <c r="R2873" s="16">
        <v>1</v>
      </c>
      <c r="S2873" s="14" t="s">
        <v>86</v>
      </c>
      <c r="T2873" s="16">
        <v>1346</v>
      </c>
      <c r="U2873" s="16">
        <v>0</v>
      </c>
      <c r="V2873" s="18">
        <v>735410</v>
      </c>
      <c r="W2873" s="18">
        <v>17358</v>
      </c>
      <c r="X2873" s="18">
        <v>10660</v>
      </c>
      <c r="Y2873" s="18">
        <v>0</v>
      </c>
      <c r="Z2873" s="18">
        <v>0</v>
      </c>
      <c r="AA2873" s="18">
        <v>0</v>
      </c>
      <c r="AB2873" s="18">
        <v>15812</v>
      </c>
      <c r="AC2873" s="23">
        <v>0.91</v>
      </c>
      <c r="AD2873" s="14" t="str">
        <f>IF(E2873=113,"Linn","Iowa ex-Linn")</f>
        <v>Iowa ex-Linn</v>
      </c>
      <c r="AE2873" s="23">
        <f>IFERROR(AB2873/W2873,"N/M")</f>
        <v>0.9109344394515497</v>
      </c>
      <c r="AF2873" s="14" t="str">
        <f>B2873&amp;"|"&amp;TEXT(E2873,"000")&amp;"|"&amp;TEXT(M2873,"0.0000")</f>
        <v>2019|091|0.7000</v>
      </c>
      <c r="AG2873" s="22" t="str">
        <f>IF(AND(B2873&gt;=2015,B2873&lt;=2024,C2873=19,G2873=41,I2873=2,K2873="A",L2873="RBUP",M2873&gt;=0.5,M2873&lt;=0.85),"IN","OUT")</f>
        <v>IN</v>
      </c>
    </row>
    <row r="2874" spans="1:33">
      <c r="A2874" s="14" t="s">
        <v>189</v>
      </c>
      <c r="B2874" s="16">
        <v>2019</v>
      </c>
      <c r="C2874" s="16">
        <v>19</v>
      </c>
      <c r="D2874" s="14" t="s">
        <v>80</v>
      </c>
      <c r="E2874" s="16">
        <v>91</v>
      </c>
      <c r="F2874" s="14" t="s">
        <v>131</v>
      </c>
      <c r="G2874" s="16">
        <v>41</v>
      </c>
      <c r="H2874" s="14" t="s">
        <v>186</v>
      </c>
      <c r="I2874" s="16">
        <v>2</v>
      </c>
      <c r="J2874" s="14" t="s">
        <v>83</v>
      </c>
      <c r="K2874" s="14" t="s">
        <v>84</v>
      </c>
      <c r="L2874" s="14" t="s">
        <v>85</v>
      </c>
      <c r="M2874" s="23">
        <v>0.75</v>
      </c>
      <c r="N2874" s="16">
        <v>101</v>
      </c>
      <c r="O2874" s="16">
        <v>87</v>
      </c>
      <c r="P2874" s="16">
        <v>7</v>
      </c>
      <c r="Q2874" s="16">
        <v>151</v>
      </c>
      <c r="R2874" s="16">
        <v>7</v>
      </c>
      <c r="S2874" s="14" t="s">
        <v>86</v>
      </c>
      <c r="T2874" s="16">
        <v>13388</v>
      </c>
      <c r="U2874" s="16">
        <v>0</v>
      </c>
      <c r="V2874" s="18">
        <v>8038137</v>
      </c>
      <c r="W2874" s="18">
        <v>258670</v>
      </c>
      <c r="X2874" s="18">
        <v>164154</v>
      </c>
      <c r="Y2874" s="18">
        <v>0</v>
      </c>
      <c r="Z2874" s="18">
        <v>0</v>
      </c>
      <c r="AA2874" s="18">
        <v>0</v>
      </c>
      <c r="AB2874" s="18">
        <v>29476</v>
      </c>
      <c r="AC2874" s="23">
        <v>0.11</v>
      </c>
      <c r="AD2874" s="14" t="str">
        <f>IF(E2874=113,"Linn","Iowa ex-Linn")</f>
        <v>Iowa ex-Linn</v>
      </c>
      <c r="AE2874" s="23">
        <f>IFERROR(AB2874/W2874,"N/M")</f>
        <v>0.11395213979201299</v>
      </c>
      <c r="AF2874" s="14" t="str">
        <f>B2874&amp;"|"&amp;TEXT(E2874,"000")&amp;"|"&amp;TEXT(M2874,"0.0000")</f>
        <v>2019|091|0.7500</v>
      </c>
      <c r="AG2874" s="22" t="str">
        <f>IF(AND(B2874&gt;=2015,B2874&lt;=2024,C2874=19,G2874=41,I2874=2,K2874="A",L2874="RBUP",M2874&gt;=0.5,M2874&lt;=0.85),"IN","OUT")</f>
        <v>IN</v>
      </c>
    </row>
    <row r="2875" spans="1:33">
      <c r="A2875" s="14" t="s">
        <v>189</v>
      </c>
      <c r="B2875" s="16">
        <v>2019</v>
      </c>
      <c r="C2875" s="16">
        <v>19</v>
      </c>
      <c r="D2875" s="14" t="s">
        <v>80</v>
      </c>
      <c r="E2875" s="16">
        <v>91</v>
      </c>
      <c r="F2875" s="14" t="s">
        <v>131</v>
      </c>
      <c r="G2875" s="16">
        <v>41</v>
      </c>
      <c r="H2875" s="14" t="s">
        <v>186</v>
      </c>
      <c r="I2875" s="16">
        <v>2</v>
      </c>
      <c r="J2875" s="14" t="s">
        <v>83</v>
      </c>
      <c r="K2875" s="14" t="s">
        <v>84</v>
      </c>
      <c r="L2875" s="14" t="s">
        <v>85</v>
      </c>
      <c r="M2875" s="23">
        <v>0.8</v>
      </c>
      <c r="N2875" s="16">
        <v>287</v>
      </c>
      <c r="O2875" s="16">
        <v>234</v>
      </c>
      <c r="P2875" s="16">
        <v>18</v>
      </c>
      <c r="Q2875" s="16">
        <v>378</v>
      </c>
      <c r="R2875" s="16">
        <v>20</v>
      </c>
      <c r="S2875" s="14" t="s">
        <v>86</v>
      </c>
      <c r="T2875" s="16">
        <v>36193</v>
      </c>
      <c r="U2875" s="16">
        <v>0</v>
      </c>
      <c r="V2875" s="18">
        <v>22868343</v>
      </c>
      <c r="W2875" s="18">
        <v>979284</v>
      </c>
      <c r="X2875" s="18">
        <v>563006</v>
      </c>
      <c r="Y2875" s="18">
        <v>0</v>
      </c>
      <c r="Z2875" s="18">
        <v>0</v>
      </c>
      <c r="AA2875" s="18">
        <v>0</v>
      </c>
      <c r="AB2875" s="18">
        <v>289521</v>
      </c>
      <c r="AC2875" s="23">
        <v>0.3</v>
      </c>
      <c r="AD2875" s="14" t="str">
        <f>IF(E2875=113,"Linn","Iowa ex-Linn")</f>
        <v>Iowa ex-Linn</v>
      </c>
      <c r="AE2875" s="23">
        <f>IFERROR(AB2875/W2875,"N/M")</f>
        <v>0.2956455941279547</v>
      </c>
      <c r="AF2875" s="14" t="str">
        <f>B2875&amp;"|"&amp;TEXT(E2875,"000")&amp;"|"&amp;TEXT(M2875,"0.0000")</f>
        <v>2019|091|0.8000</v>
      </c>
      <c r="AG2875" s="22" t="str">
        <f>IF(AND(B2875&gt;=2015,B2875&lt;=2024,C2875=19,G2875=41,I2875=2,K2875="A",L2875="RBUP",M2875&gt;=0.5,M2875&lt;=0.85),"IN","OUT")</f>
        <v>IN</v>
      </c>
    </row>
    <row r="2876" spans="1:33">
      <c r="A2876" s="14" t="s">
        <v>189</v>
      </c>
      <c r="B2876" s="16">
        <v>2019</v>
      </c>
      <c r="C2876" s="16">
        <v>19</v>
      </c>
      <c r="D2876" s="14" t="s">
        <v>80</v>
      </c>
      <c r="E2876" s="16">
        <v>91</v>
      </c>
      <c r="F2876" s="14" t="s">
        <v>131</v>
      </c>
      <c r="G2876" s="16">
        <v>41</v>
      </c>
      <c r="H2876" s="14" t="s">
        <v>186</v>
      </c>
      <c r="I2876" s="16">
        <v>2</v>
      </c>
      <c r="J2876" s="14" t="s">
        <v>83</v>
      </c>
      <c r="K2876" s="14" t="s">
        <v>84</v>
      </c>
      <c r="L2876" s="14" t="s">
        <v>85</v>
      </c>
      <c r="M2876" s="23">
        <v>0.85</v>
      </c>
      <c r="N2876" s="16">
        <v>324</v>
      </c>
      <c r="O2876" s="16">
        <v>278</v>
      </c>
      <c r="P2876" s="16">
        <v>45</v>
      </c>
      <c r="Q2876" s="16">
        <v>616</v>
      </c>
      <c r="R2876" s="16">
        <v>59</v>
      </c>
      <c r="S2876" s="14" t="s">
        <v>86</v>
      </c>
      <c r="T2876" s="16">
        <v>62225</v>
      </c>
      <c r="U2876" s="16">
        <v>0</v>
      </c>
      <c r="V2876" s="18">
        <v>41197890</v>
      </c>
      <c r="W2876" s="18">
        <v>2397475</v>
      </c>
      <c r="X2876" s="18">
        <v>1021696</v>
      </c>
      <c r="Y2876" s="18">
        <v>1219</v>
      </c>
      <c r="Z2876" s="18">
        <v>0</v>
      </c>
      <c r="AA2876" s="18">
        <v>0</v>
      </c>
      <c r="AB2876" s="18">
        <v>632441</v>
      </c>
      <c r="AC2876" s="23">
        <v>0.26</v>
      </c>
      <c r="AD2876" s="14" t="str">
        <f>IF(E2876=113,"Linn","Iowa ex-Linn")</f>
        <v>Iowa ex-Linn</v>
      </c>
      <c r="AE2876" s="23">
        <f>IFERROR(AB2876/W2876,"N/M")</f>
        <v>0.26379461725356884</v>
      </c>
      <c r="AF2876" s="14" t="str">
        <f>B2876&amp;"|"&amp;TEXT(E2876,"000")&amp;"|"&amp;TEXT(M2876,"0.0000")</f>
        <v>2019|091|0.8500</v>
      </c>
      <c r="AG2876" s="22" t="str">
        <f>IF(AND(B2876&gt;=2015,B2876&lt;=2024,C2876=19,G2876=41,I2876=2,K2876="A",L2876="RBUP",M2876&gt;=0.5,M2876&lt;=0.85),"IN","OUT")</f>
        <v>IN</v>
      </c>
    </row>
    <row r="2877" spans="1:33">
      <c r="A2877" s="14" t="s">
        <v>189</v>
      </c>
      <c r="B2877" s="16">
        <v>2019</v>
      </c>
      <c r="C2877" s="16">
        <v>19</v>
      </c>
      <c r="D2877" s="14" t="s">
        <v>80</v>
      </c>
      <c r="E2877" s="16">
        <v>93</v>
      </c>
      <c r="F2877" s="14" t="s">
        <v>132</v>
      </c>
      <c r="G2877" s="16">
        <v>41</v>
      </c>
      <c r="H2877" s="14" t="s">
        <v>186</v>
      </c>
      <c r="I2877" s="16">
        <v>2</v>
      </c>
      <c r="J2877" s="14" t="s">
        <v>83</v>
      </c>
      <c r="K2877" s="14" t="s">
        <v>84</v>
      </c>
      <c r="L2877" s="14" t="s">
        <v>85</v>
      </c>
      <c r="M2877" s="23">
        <v>0.6</v>
      </c>
      <c r="N2877" s="16">
        <v>3</v>
      </c>
      <c r="O2877" s="16">
        <v>3</v>
      </c>
      <c r="P2877" s="16">
        <v>0</v>
      </c>
      <c r="Q2877" s="16">
        <v>9</v>
      </c>
      <c r="R2877" s="16">
        <v>0</v>
      </c>
      <c r="S2877" s="14" t="s">
        <v>86</v>
      </c>
      <c r="T2877" s="16">
        <v>544</v>
      </c>
      <c r="U2877" s="16">
        <v>0</v>
      </c>
      <c r="V2877" s="18">
        <v>308195</v>
      </c>
      <c r="W2877" s="18">
        <v>4665</v>
      </c>
      <c r="X2877" s="18">
        <v>2986</v>
      </c>
      <c r="Y2877" s="18">
        <v>0</v>
      </c>
      <c r="Z2877" s="18">
        <v>0</v>
      </c>
      <c r="AA2877" s="18">
        <v>0</v>
      </c>
      <c r="AB2877" s="18">
        <v>0</v>
      </c>
      <c r="AC2877" s="23">
        <v>0</v>
      </c>
      <c r="AD2877" s="14" t="str">
        <f>IF(E2877=113,"Linn","Iowa ex-Linn")</f>
        <v>Iowa ex-Linn</v>
      </c>
      <c r="AE2877" s="23">
        <f>IFERROR(AB2877/W2877,"N/M")</f>
        <v>0.0</v>
      </c>
      <c r="AF2877" s="14" t="str">
        <f>B2877&amp;"|"&amp;TEXT(E2877,"000")&amp;"|"&amp;TEXT(M2877,"0.0000")</f>
        <v>2019|093|0.6000</v>
      </c>
      <c r="AG2877" s="22" t="str">
        <f>IF(AND(B2877&gt;=2015,B2877&lt;=2024,C2877=19,G2877=41,I2877=2,K2877="A",L2877="RBUP",M2877&gt;=0.5,M2877&lt;=0.85),"IN","OUT")</f>
        <v>IN</v>
      </c>
    </row>
    <row r="2878" spans="1:33">
      <c r="A2878" s="14" t="s">
        <v>189</v>
      </c>
      <c r="B2878" s="16">
        <v>2019</v>
      </c>
      <c r="C2878" s="16">
        <v>19</v>
      </c>
      <c r="D2878" s="14" t="s">
        <v>80</v>
      </c>
      <c r="E2878" s="16">
        <v>93</v>
      </c>
      <c r="F2878" s="14" t="s">
        <v>132</v>
      </c>
      <c r="G2878" s="16">
        <v>41</v>
      </c>
      <c r="H2878" s="14" t="s">
        <v>186</v>
      </c>
      <c r="I2878" s="16">
        <v>2</v>
      </c>
      <c r="J2878" s="14" t="s">
        <v>83</v>
      </c>
      <c r="K2878" s="14" t="s">
        <v>84</v>
      </c>
      <c r="L2878" s="14" t="s">
        <v>85</v>
      </c>
      <c r="M2878" s="23">
        <v>0.65</v>
      </c>
      <c r="N2878" s="16">
        <v>4</v>
      </c>
      <c r="O2878" s="16">
        <v>1</v>
      </c>
      <c r="P2878" s="16">
        <v>0</v>
      </c>
      <c r="Q2878" s="16">
        <v>1</v>
      </c>
      <c r="R2878" s="16">
        <v>0</v>
      </c>
      <c r="S2878" s="14" t="s">
        <v>86</v>
      </c>
      <c r="T2878" s="16">
        <v>157</v>
      </c>
      <c r="U2878" s="16">
        <v>0</v>
      </c>
      <c r="V2878" s="18">
        <v>87056</v>
      </c>
      <c r="W2878" s="18">
        <v>1477</v>
      </c>
      <c r="X2878" s="18">
        <v>1182</v>
      </c>
      <c r="Y2878" s="18">
        <v>0</v>
      </c>
      <c r="Z2878" s="18">
        <v>0</v>
      </c>
      <c r="AA2878" s="18">
        <v>0</v>
      </c>
      <c r="AB2878" s="18">
        <v>0</v>
      </c>
      <c r="AC2878" s="23">
        <v>0</v>
      </c>
      <c r="AD2878" s="14" t="str">
        <f>IF(E2878=113,"Linn","Iowa ex-Linn")</f>
        <v>Iowa ex-Linn</v>
      </c>
      <c r="AE2878" s="23">
        <f>IFERROR(AB2878/W2878,"N/M")</f>
        <v>0.0</v>
      </c>
      <c r="AF2878" s="14" t="str">
        <f>B2878&amp;"|"&amp;TEXT(E2878,"000")&amp;"|"&amp;TEXT(M2878,"0.0000")</f>
        <v>2019|093|0.6500</v>
      </c>
      <c r="AG2878" s="22" t="str">
        <f>IF(AND(B2878&gt;=2015,B2878&lt;=2024,C2878=19,G2878=41,I2878=2,K2878="A",L2878="RBUP",M2878&gt;=0.5,M2878&lt;=0.85),"IN","OUT")</f>
        <v>IN</v>
      </c>
    </row>
    <row r="2879" spans="1:33">
      <c r="A2879" s="14" t="s">
        <v>189</v>
      </c>
      <c r="B2879" s="16">
        <v>2019</v>
      </c>
      <c r="C2879" s="16">
        <v>19</v>
      </c>
      <c r="D2879" s="14" t="s">
        <v>80</v>
      </c>
      <c r="E2879" s="16">
        <v>93</v>
      </c>
      <c r="F2879" s="14" t="s">
        <v>132</v>
      </c>
      <c r="G2879" s="16">
        <v>41</v>
      </c>
      <c r="H2879" s="14" t="s">
        <v>186</v>
      </c>
      <c r="I2879" s="16">
        <v>2</v>
      </c>
      <c r="J2879" s="14" t="s">
        <v>83</v>
      </c>
      <c r="K2879" s="14" t="s">
        <v>84</v>
      </c>
      <c r="L2879" s="14" t="s">
        <v>85</v>
      </c>
      <c r="M2879" s="23">
        <v>0.7</v>
      </c>
      <c r="N2879" s="16">
        <v>15</v>
      </c>
      <c r="O2879" s="16">
        <v>13</v>
      </c>
      <c r="P2879" s="16">
        <v>0</v>
      </c>
      <c r="Q2879" s="16">
        <v>16</v>
      </c>
      <c r="R2879" s="16">
        <v>0</v>
      </c>
      <c r="S2879" s="14" t="s">
        <v>86</v>
      </c>
      <c r="T2879" s="16">
        <v>1554</v>
      </c>
      <c r="U2879" s="16">
        <v>0</v>
      </c>
      <c r="V2879" s="18">
        <v>880599</v>
      </c>
      <c r="W2879" s="18">
        <v>21736</v>
      </c>
      <c r="X2879" s="18">
        <v>14308</v>
      </c>
      <c r="Y2879" s="18">
        <v>0</v>
      </c>
      <c r="Z2879" s="18">
        <v>0</v>
      </c>
      <c r="AA2879" s="18">
        <v>0</v>
      </c>
      <c r="AB2879" s="18">
        <v>0</v>
      </c>
      <c r="AC2879" s="23">
        <v>0</v>
      </c>
      <c r="AD2879" s="14" t="str">
        <f>IF(E2879=113,"Linn","Iowa ex-Linn")</f>
        <v>Iowa ex-Linn</v>
      </c>
      <c r="AE2879" s="23">
        <f>IFERROR(AB2879/W2879,"N/M")</f>
        <v>0.0</v>
      </c>
      <c r="AF2879" s="14" t="str">
        <f>B2879&amp;"|"&amp;TEXT(E2879,"000")&amp;"|"&amp;TEXT(M2879,"0.0000")</f>
        <v>2019|093|0.7000</v>
      </c>
      <c r="AG2879" s="22" t="str">
        <f>IF(AND(B2879&gt;=2015,B2879&lt;=2024,C2879=19,G2879=41,I2879=2,K2879="A",L2879="RBUP",M2879&gt;=0.5,M2879&lt;=0.85),"IN","OUT")</f>
        <v>IN</v>
      </c>
    </row>
    <row r="2880" spans="1:33">
      <c r="A2880" s="14" t="s">
        <v>189</v>
      </c>
      <c r="B2880" s="16">
        <v>2019</v>
      </c>
      <c r="C2880" s="16">
        <v>19</v>
      </c>
      <c r="D2880" s="14" t="s">
        <v>80</v>
      </c>
      <c r="E2880" s="16">
        <v>93</v>
      </c>
      <c r="F2880" s="14" t="s">
        <v>132</v>
      </c>
      <c r="G2880" s="16">
        <v>41</v>
      </c>
      <c r="H2880" s="14" t="s">
        <v>186</v>
      </c>
      <c r="I2880" s="16">
        <v>2</v>
      </c>
      <c r="J2880" s="14" t="s">
        <v>83</v>
      </c>
      <c r="K2880" s="14" t="s">
        <v>84</v>
      </c>
      <c r="L2880" s="14" t="s">
        <v>85</v>
      </c>
      <c r="M2880" s="23">
        <v>0.75</v>
      </c>
      <c r="N2880" s="16">
        <v>59</v>
      </c>
      <c r="O2880" s="16">
        <v>42</v>
      </c>
      <c r="P2880" s="16">
        <v>0</v>
      </c>
      <c r="Q2880" s="16">
        <v>66</v>
      </c>
      <c r="R2880" s="16">
        <v>0</v>
      </c>
      <c r="S2880" s="14" t="s">
        <v>86</v>
      </c>
      <c r="T2880" s="16">
        <v>9656</v>
      </c>
      <c r="U2880" s="16">
        <v>0</v>
      </c>
      <c r="V2880" s="18">
        <v>6284293</v>
      </c>
      <c r="W2880" s="18">
        <v>211668</v>
      </c>
      <c r="X2880" s="18">
        <v>137090</v>
      </c>
      <c r="Y2880" s="18">
        <v>0</v>
      </c>
      <c r="Z2880" s="18">
        <v>0</v>
      </c>
      <c r="AA2880" s="18">
        <v>0</v>
      </c>
      <c r="AB2880" s="18">
        <v>0</v>
      </c>
      <c r="AC2880" s="23">
        <v>0</v>
      </c>
      <c r="AD2880" s="14" t="str">
        <f>IF(E2880=113,"Linn","Iowa ex-Linn")</f>
        <v>Iowa ex-Linn</v>
      </c>
      <c r="AE2880" s="23">
        <f>IFERROR(AB2880/W2880,"N/M")</f>
        <v>0.0</v>
      </c>
      <c r="AF2880" s="14" t="str">
        <f>B2880&amp;"|"&amp;TEXT(E2880,"000")&amp;"|"&amp;TEXT(M2880,"0.0000")</f>
        <v>2019|093|0.7500</v>
      </c>
      <c r="AG2880" s="22" t="str">
        <f>IF(AND(B2880&gt;=2015,B2880&lt;=2024,C2880=19,G2880=41,I2880=2,K2880="A",L2880="RBUP",M2880&gt;=0.5,M2880&lt;=0.85),"IN","OUT")</f>
        <v>IN</v>
      </c>
    </row>
    <row r="2881" spans="1:33">
      <c r="A2881" s="14" t="s">
        <v>189</v>
      </c>
      <c r="B2881" s="16">
        <v>2019</v>
      </c>
      <c r="C2881" s="16">
        <v>19</v>
      </c>
      <c r="D2881" s="14" t="s">
        <v>80</v>
      </c>
      <c r="E2881" s="16">
        <v>93</v>
      </c>
      <c r="F2881" s="14" t="s">
        <v>132</v>
      </c>
      <c r="G2881" s="16">
        <v>41</v>
      </c>
      <c r="H2881" s="14" t="s">
        <v>186</v>
      </c>
      <c r="I2881" s="16">
        <v>2</v>
      </c>
      <c r="J2881" s="14" t="s">
        <v>83</v>
      </c>
      <c r="K2881" s="14" t="s">
        <v>84</v>
      </c>
      <c r="L2881" s="14" t="s">
        <v>85</v>
      </c>
      <c r="M2881" s="23">
        <v>0.8</v>
      </c>
      <c r="N2881" s="16">
        <v>243</v>
      </c>
      <c r="O2881" s="16">
        <v>198</v>
      </c>
      <c r="P2881" s="16">
        <v>4</v>
      </c>
      <c r="Q2881" s="16">
        <v>353</v>
      </c>
      <c r="R2881" s="16">
        <v>4</v>
      </c>
      <c r="S2881" s="14" t="s">
        <v>86</v>
      </c>
      <c r="T2881" s="16">
        <v>54992</v>
      </c>
      <c r="U2881" s="16">
        <v>0</v>
      </c>
      <c r="V2881" s="18">
        <v>37419168</v>
      </c>
      <c r="W2881" s="18">
        <v>1618728</v>
      </c>
      <c r="X2881" s="18">
        <v>935475</v>
      </c>
      <c r="Y2881" s="18">
        <v>47</v>
      </c>
      <c r="Z2881" s="18">
        <v>0</v>
      </c>
      <c r="AA2881" s="18">
        <v>0</v>
      </c>
      <c r="AB2881" s="18">
        <v>17677</v>
      </c>
      <c r="AC2881" s="23">
        <v>0.01</v>
      </c>
      <c r="AD2881" s="14" t="str">
        <f>IF(E2881=113,"Linn","Iowa ex-Linn")</f>
        <v>Iowa ex-Linn</v>
      </c>
      <c r="AE2881" s="23">
        <f>IFERROR(AB2881/W2881,"N/M")</f>
        <v>0.010920302855081273</v>
      </c>
      <c r="AF2881" s="14" t="str">
        <f>B2881&amp;"|"&amp;TEXT(E2881,"000")&amp;"|"&amp;TEXT(M2881,"0.0000")</f>
        <v>2019|093|0.8000</v>
      </c>
      <c r="AG2881" s="22" t="str">
        <f>IF(AND(B2881&gt;=2015,B2881&lt;=2024,C2881=19,G2881=41,I2881=2,K2881="A",L2881="RBUP",M2881&gt;=0.5,M2881&lt;=0.85),"IN","OUT")</f>
        <v>IN</v>
      </c>
    </row>
    <row r="2882" spans="1:33">
      <c r="A2882" s="14" t="s">
        <v>189</v>
      </c>
      <c r="B2882" s="16">
        <v>2019</v>
      </c>
      <c r="C2882" s="16">
        <v>19</v>
      </c>
      <c r="D2882" s="14" t="s">
        <v>80</v>
      </c>
      <c r="E2882" s="16">
        <v>93</v>
      </c>
      <c r="F2882" s="14" t="s">
        <v>132</v>
      </c>
      <c r="G2882" s="16">
        <v>41</v>
      </c>
      <c r="H2882" s="14" t="s">
        <v>186</v>
      </c>
      <c r="I2882" s="16">
        <v>2</v>
      </c>
      <c r="J2882" s="14" t="s">
        <v>83</v>
      </c>
      <c r="K2882" s="14" t="s">
        <v>84</v>
      </c>
      <c r="L2882" s="14" t="s">
        <v>85</v>
      </c>
      <c r="M2882" s="23">
        <v>0.85</v>
      </c>
      <c r="N2882" s="16">
        <v>278</v>
      </c>
      <c r="O2882" s="16">
        <v>221</v>
      </c>
      <c r="P2882" s="16">
        <v>4</v>
      </c>
      <c r="Q2882" s="16">
        <v>366</v>
      </c>
      <c r="R2882" s="16">
        <v>4</v>
      </c>
      <c r="S2882" s="14" t="s">
        <v>86</v>
      </c>
      <c r="T2882" s="16">
        <v>55501</v>
      </c>
      <c r="U2882" s="16">
        <v>0</v>
      </c>
      <c r="V2882" s="18">
        <v>40691190</v>
      </c>
      <c r="W2882" s="18">
        <v>2204670</v>
      </c>
      <c r="X2882" s="18">
        <v>1014142</v>
      </c>
      <c r="Y2882" s="18">
        <v>150</v>
      </c>
      <c r="Z2882" s="18">
        <v>0</v>
      </c>
      <c r="AA2882" s="18">
        <v>0</v>
      </c>
      <c r="AB2882" s="18">
        <v>43567</v>
      </c>
      <c r="AC2882" s="23">
        <v>0.02</v>
      </c>
      <c r="AD2882" s="14" t="str">
        <f>IF(E2882=113,"Linn","Iowa ex-Linn")</f>
        <v>Iowa ex-Linn</v>
      </c>
      <c r="AE2882" s="23">
        <f>IFERROR(AB2882/W2882,"N/M")</f>
        <v>0.01976123410759887</v>
      </c>
      <c r="AF2882" s="14" t="str">
        <f>B2882&amp;"|"&amp;TEXT(E2882,"000")&amp;"|"&amp;TEXT(M2882,"0.0000")</f>
        <v>2019|093|0.8500</v>
      </c>
      <c r="AG2882" s="22" t="str">
        <f>IF(AND(B2882&gt;=2015,B2882&lt;=2024,C2882=19,G2882=41,I2882=2,K2882="A",L2882="RBUP",M2882&gt;=0.5,M2882&lt;=0.85),"IN","OUT")</f>
        <v>IN</v>
      </c>
    </row>
    <row r="2883" spans="1:33">
      <c r="A2883" s="14" t="s">
        <v>189</v>
      </c>
      <c r="B2883" s="16">
        <v>2019</v>
      </c>
      <c r="C2883" s="16">
        <v>19</v>
      </c>
      <c r="D2883" s="14" t="s">
        <v>80</v>
      </c>
      <c r="E2883" s="16">
        <v>95</v>
      </c>
      <c r="F2883" s="14" t="s">
        <v>133</v>
      </c>
      <c r="G2883" s="16">
        <v>41</v>
      </c>
      <c r="H2883" s="14" t="s">
        <v>186</v>
      </c>
      <c r="I2883" s="16">
        <v>2</v>
      </c>
      <c r="J2883" s="14" t="s">
        <v>83</v>
      </c>
      <c r="K2883" s="14" t="s">
        <v>84</v>
      </c>
      <c r="L2883" s="14" t="s">
        <v>85</v>
      </c>
      <c r="M2883" s="23">
        <v>0.5</v>
      </c>
      <c r="N2883" s="16">
        <v>2</v>
      </c>
      <c r="O2883" s="16">
        <v>2</v>
      </c>
      <c r="P2883" s="16">
        <v>1</v>
      </c>
      <c r="Q2883" s="16">
        <v>4</v>
      </c>
      <c r="R2883" s="16">
        <v>2</v>
      </c>
      <c r="S2883" s="14" t="s">
        <v>86</v>
      </c>
      <c r="T2883" s="16">
        <v>669</v>
      </c>
      <c r="U2883" s="16">
        <v>0</v>
      </c>
      <c r="V2883" s="18">
        <v>225122</v>
      </c>
      <c r="W2883" s="18">
        <v>5647</v>
      </c>
      <c r="X2883" s="18">
        <v>3939</v>
      </c>
      <c r="Y2883" s="18">
        <v>0</v>
      </c>
      <c r="Z2883" s="18">
        <v>0</v>
      </c>
      <c r="AA2883" s="18">
        <v>0</v>
      </c>
      <c r="AB2883" s="18">
        <v>4059</v>
      </c>
      <c r="AC2883" s="23">
        <v>0.72</v>
      </c>
      <c r="AD2883" s="14" t="str">
        <f>IF(E2883=113,"Linn","Iowa ex-Linn")</f>
        <v>Iowa ex-Linn</v>
      </c>
      <c r="AE2883" s="23">
        <f>IFERROR(AB2883/W2883,"N/M")</f>
        <v>0.7187887373826811</v>
      </c>
      <c r="AF2883" s="14" t="str">
        <f>B2883&amp;"|"&amp;TEXT(E2883,"000")&amp;"|"&amp;TEXT(M2883,"0.0000")</f>
        <v>2019|095|0.5000</v>
      </c>
      <c r="AG2883" s="22" t="str">
        <f>IF(AND(B2883&gt;=2015,B2883&lt;=2024,C2883=19,G2883=41,I2883=2,K2883="A",L2883="RBUP",M2883&gt;=0.5,M2883&lt;=0.85),"IN","OUT")</f>
        <v>IN</v>
      </c>
    </row>
    <row r="2884" spans="1:33">
      <c r="A2884" s="14" t="s">
        <v>189</v>
      </c>
      <c r="B2884" s="16">
        <v>2019</v>
      </c>
      <c r="C2884" s="16">
        <v>19</v>
      </c>
      <c r="D2884" s="14" t="s">
        <v>80</v>
      </c>
      <c r="E2884" s="16">
        <v>95</v>
      </c>
      <c r="F2884" s="14" t="s">
        <v>133</v>
      </c>
      <c r="G2884" s="16">
        <v>41</v>
      </c>
      <c r="H2884" s="14" t="s">
        <v>186</v>
      </c>
      <c r="I2884" s="16">
        <v>2</v>
      </c>
      <c r="J2884" s="14" t="s">
        <v>83</v>
      </c>
      <c r="K2884" s="14" t="s">
        <v>84</v>
      </c>
      <c r="L2884" s="14" t="s">
        <v>85</v>
      </c>
      <c r="M2884" s="23">
        <v>0.65</v>
      </c>
      <c r="N2884" s="16">
        <v>4</v>
      </c>
      <c r="O2884" s="16">
        <v>3</v>
      </c>
      <c r="P2884" s="16">
        <v>0</v>
      </c>
      <c r="Q2884" s="16">
        <v>3</v>
      </c>
      <c r="R2884" s="16">
        <v>0</v>
      </c>
      <c r="S2884" s="14" t="s">
        <v>86</v>
      </c>
      <c r="T2884" s="16">
        <v>239</v>
      </c>
      <c r="U2884" s="16">
        <v>0</v>
      </c>
      <c r="V2884" s="18">
        <v>114830</v>
      </c>
      <c r="W2884" s="18">
        <v>1860</v>
      </c>
      <c r="X2884" s="18">
        <v>1276</v>
      </c>
      <c r="Y2884" s="18">
        <v>0</v>
      </c>
      <c r="Z2884" s="18">
        <v>0</v>
      </c>
      <c r="AA2884" s="18">
        <v>0</v>
      </c>
      <c r="AB2884" s="18">
        <v>0</v>
      </c>
      <c r="AC2884" s="23">
        <v>0</v>
      </c>
      <c r="AD2884" s="14" t="str">
        <f>IF(E2884=113,"Linn","Iowa ex-Linn")</f>
        <v>Iowa ex-Linn</v>
      </c>
      <c r="AE2884" s="23">
        <f>IFERROR(AB2884/W2884,"N/M")</f>
        <v>0.0</v>
      </c>
      <c r="AF2884" s="14" t="str">
        <f>B2884&amp;"|"&amp;TEXT(E2884,"000")&amp;"|"&amp;TEXT(M2884,"0.0000")</f>
        <v>2019|095|0.6500</v>
      </c>
      <c r="AG2884" s="22" t="str">
        <f>IF(AND(B2884&gt;=2015,B2884&lt;=2024,C2884=19,G2884=41,I2884=2,K2884="A",L2884="RBUP",M2884&gt;=0.5,M2884&lt;=0.85),"IN","OUT")</f>
        <v>IN</v>
      </c>
    </row>
    <row r="2885" spans="1:33">
      <c r="A2885" s="14" t="s">
        <v>189</v>
      </c>
      <c r="B2885" s="16">
        <v>2019</v>
      </c>
      <c r="C2885" s="16">
        <v>19</v>
      </c>
      <c r="D2885" s="14" t="s">
        <v>80</v>
      </c>
      <c r="E2885" s="16">
        <v>95</v>
      </c>
      <c r="F2885" s="14" t="s">
        <v>133</v>
      </c>
      <c r="G2885" s="16">
        <v>41</v>
      </c>
      <c r="H2885" s="14" t="s">
        <v>186</v>
      </c>
      <c r="I2885" s="16">
        <v>2</v>
      </c>
      <c r="J2885" s="14" t="s">
        <v>83</v>
      </c>
      <c r="K2885" s="14" t="s">
        <v>84</v>
      </c>
      <c r="L2885" s="14" t="s">
        <v>85</v>
      </c>
      <c r="M2885" s="23">
        <v>0.7</v>
      </c>
      <c r="N2885" s="16">
        <v>22</v>
      </c>
      <c r="O2885" s="16">
        <v>18</v>
      </c>
      <c r="P2885" s="16">
        <v>2</v>
      </c>
      <c r="Q2885" s="16">
        <v>25</v>
      </c>
      <c r="R2885" s="16">
        <v>9</v>
      </c>
      <c r="S2885" s="14" t="s">
        <v>86</v>
      </c>
      <c r="T2885" s="16">
        <v>2932</v>
      </c>
      <c r="U2885" s="16">
        <v>0</v>
      </c>
      <c r="V2885" s="18">
        <v>1484080</v>
      </c>
      <c r="W2885" s="18">
        <v>73827</v>
      </c>
      <c r="X2885" s="18">
        <v>50437</v>
      </c>
      <c r="Y2885" s="18">
        <v>0</v>
      </c>
      <c r="Z2885" s="18">
        <v>0</v>
      </c>
      <c r="AA2885" s="18">
        <v>0</v>
      </c>
      <c r="AB2885" s="18">
        <v>164924</v>
      </c>
      <c r="AC2885" s="23">
        <v>2.23</v>
      </c>
      <c r="AD2885" s="14" t="str">
        <f>IF(E2885=113,"Linn","Iowa ex-Linn")</f>
        <v>Iowa ex-Linn</v>
      </c>
      <c r="AE2885" s="23">
        <f>IFERROR(AB2885/W2885,"N/M")</f>
        <v>2.2339252576970483</v>
      </c>
      <c r="AF2885" s="14" t="str">
        <f>B2885&amp;"|"&amp;TEXT(E2885,"000")&amp;"|"&amp;TEXT(M2885,"0.0000")</f>
        <v>2019|095|0.7000</v>
      </c>
      <c r="AG2885" s="22" t="str">
        <f>IF(AND(B2885&gt;=2015,B2885&lt;=2024,C2885=19,G2885=41,I2885=2,K2885="A",L2885="RBUP",M2885&gt;=0.5,M2885&lt;=0.85),"IN","OUT")</f>
        <v>IN</v>
      </c>
    </row>
    <row r="2886" spans="1:33">
      <c r="A2886" s="14" t="s">
        <v>189</v>
      </c>
      <c r="B2886" s="16">
        <v>2019</v>
      </c>
      <c r="C2886" s="16">
        <v>19</v>
      </c>
      <c r="D2886" s="14" t="s">
        <v>80</v>
      </c>
      <c r="E2886" s="16">
        <v>95</v>
      </c>
      <c r="F2886" s="14" t="s">
        <v>133</v>
      </c>
      <c r="G2886" s="16">
        <v>41</v>
      </c>
      <c r="H2886" s="14" t="s">
        <v>186</v>
      </c>
      <c r="I2886" s="16">
        <v>2</v>
      </c>
      <c r="J2886" s="14" t="s">
        <v>83</v>
      </c>
      <c r="K2886" s="14" t="s">
        <v>84</v>
      </c>
      <c r="L2886" s="14" t="s">
        <v>85</v>
      </c>
      <c r="M2886" s="23">
        <v>0.75</v>
      </c>
      <c r="N2886" s="16">
        <v>82</v>
      </c>
      <c r="O2886" s="16">
        <v>65</v>
      </c>
      <c r="P2886" s="16">
        <v>16</v>
      </c>
      <c r="Q2886" s="16">
        <v>94</v>
      </c>
      <c r="R2886" s="16">
        <v>21</v>
      </c>
      <c r="S2886" s="14" t="s">
        <v>86</v>
      </c>
      <c r="T2886" s="16">
        <v>10378</v>
      </c>
      <c r="U2886" s="16">
        <v>0</v>
      </c>
      <c r="V2886" s="18">
        <v>5497535</v>
      </c>
      <c r="W2886" s="18">
        <v>266745</v>
      </c>
      <c r="X2886" s="18">
        <v>185949</v>
      </c>
      <c r="Y2886" s="18">
        <v>0</v>
      </c>
      <c r="Z2886" s="18">
        <v>0</v>
      </c>
      <c r="AA2886" s="18">
        <v>0</v>
      </c>
      <c r="AB2886" s="18">
        <v>398945</v>
      </c>
      <c r="AC2886" s="23">
        <v>1.5</v>
      </c>
      <c r="AD2886" s="14" t="str">
        <f>IF(E2886=113,"Linn","Iowa ex-Linn")</f>
        <v>Iowa ex-Linn</v>
      </c>
      <c r="AE2886" s="23">
        <f>IFERROR(AB2886/W2886,"N/M")</f>
        <v>1.4956044162027404</v>
      </c>
      <c r="AF2886" s="14" t="str">
        <f>B2886&amp;"|"&amp;TEXT(E2886,"000")&amp;"|"&amp;TEXT(M2886,"0.0000")</f>
        <v>2019|095|0.7500</v>
      </c>
      <c r="AG2886" s="22" t="str">
        <f>IF(AND(B2886&gt;=2015,B2886&lt;=2024,C2886=19,G2886=41,I2886=2,K2886="A",L2886="RBUP",M2886&gt;=0.5,M2886&lt;=0.85),"IN","OUT")</f>
        <v>IN</v>
      </c>
    </row>
    <row r="2887" spans="1:33">
      <c r="A2887" s="14" t="s">
        <v>189</v>
      </c>
      <c r="B2887" s="16">
        <v>2019</v>
      </c>
      <c r="C2887" s="16">
        <v>19</v>
      </c>
      <c r="D2887" s="14" t="s">
        <v>80</v>
      </c>
      <c r="E2887" s="16">
        <v>95</v>
      </c>
      <c r="F2887" s="14" t="s">
        <v>133</v>
      </c>
      <c r="G2887" s="16">
        <v>41</v>
      </c>
      <c r="H2887" s="14" t="s">
        <v>186</v>
      </c>
      <c r="I2887" s="16">
        <v>2</v>
      </c>
      <c r="J2887" s="14" t="s">
        <v>83</v>
      </c>
      <c r="K2887" s="14" t="s">
        <v>84</v>
      </c>
      <c r="L2887" s="14" t="s">
        <v>85</v>
      </c>
      <c r="M2887" s="23">
        <v>0.8</v>
      </c>
      <c r="N2887" s="16">
        <v>306</v>
      </c>
      <c r="O2887" s="16">
        <v>255</v>
      </c>
      <c r="P2887" s="16">
        <v>81</v>
      </c>
      <c r="Q2887" s="16">
        <v>393</v>
      </c>
      <c r="R2887" s="16">
        <v>96</v>
      </c>
      <c r="S2887" s="14" t="s">
        <v>86</v>
      </c>
      <c r="T2887" s="16">
        <v>55609</v>
      </c>
      <c r="U2887" s="16">
        <v>0</v>
      </c>
      <c r="V2887" s="18">
        <v>34593626</v>
      </c>
      <c r="W2887" s="18">
        <v>1611357</v>
      </c>
      <c r="X2887" s="18">
        <v>970471</v>
      </c>
      <c r="Y2887" s="18">
        <v>6242</v>
      </c>
      <c r="Z2887" s="18">
        <v>0</v>
      </c>
      <c r="AA2887" s="18">
        <v>0</v>
      </c>
      <c r="AB2887" s="18">
        <v>1430168</v>
      </c>
      <c r="AC2887" s="23">
        <v>0.89</v>
      </c>
      <c r="AD2887" s="14" t="str">
        <f>IF(E2887=113,"Linn","Iowa ex-Linn")</f>
        <v>Iowa ex-Linn</v>
      </c>
      <c r="AE2887" s="23">
        <f>IFERROR(AB2887/W2887,"N/M")</f>
        <v>0.8875550234988274</v>
      </c>
      <c r="AF2887" s="14" t="str">
        <f>B2887&amp;"|"&amp;TEXT(E2887,"000")&amp;"|"&amp;TEXT(M2887,"0.0000")</f>
        <v>2019|095|0.8000</v>
      </c>
      <c r="AG2887" s="22" t="str">
        <f>IF(AND(B2887&gt;=2015,B2887&lt;=2024,C2887=19,G2887=41,I2887=2,K2887="A",L2887="RBUP",M2887&gt;=0.5,M2887&lt;=0.85),"IN","OUT")</f>
        <v>IN</v>
      </c>
    </row>
    <row r="2888" spans="1:33">
      <c r="A2888" s="14" t="s">
        <v>189</v>
      </c>
      <c r="B2888" s="16">
        <v>2019</v>
      </c>
      <c r="C2888" s="16">
        <v>19</v>
      </c>
      <c r="D2888" s="14" t="s">
        <v>80</v>
      </c>
      <c r="E2888" s="16">
        <v>95</v>
      </c>
      <c r="F2888" s="14" t="s">
        <v>133</v>
      </c>
      <c r="G2888" s="16">
        <v>41</v>
      </c>
      <c r="H2888" s="14" t="s">
        <v>186</v>
      </c>
      <c r="I2888" s="16">
        <v>2</v>
      </c>
      <c r="J2888" s="14" t="s">
        <v>83</v>
      </c>
      <c r="K2888" s="14" t="s">
        <v>84</v>
      </c>
      <c r="L2888" s="14" t="s">
        <v>85</v>
      </c>
      <c r="M2888" s="23">
        <v>0.85</v>
      </c>
      <c r="N2888" s="16">
        <v>256</v>
      </c>
      <c r="O2888" s="16">
        <v>209</v>
      </c>
      <c r="P2888" s="16">
        <v>104</v>
      </c>
      <c r="Q2888" s="16">
        <v>349</v>
      </c>
      <c r="R2888" s="16">
        <v>155</v>
      </c>
      <c r="S2888" s="14" t="s">
        <v>86</v>
      </c>
      <c r="T2888" s="16">
        <v>46663</v>
      </c>
      <c r="U2888" s="16">
        <v>0</v>
      </c>
      <c r="V2888" s="18">
        <v>30063956</v>
      </c>
      <c r="W2888" s="18">
        <v>1869473</v>
      </c>
      <c r="X2888" s="18">
        <v>861112</v>
      </c>
      <c r="Y2888" s="18">
        <v>0</v>
      </c>
      <c r="Z2888" s="18">
        <v>0</v>
      </c>
      <c r="AA2888" s="18">
        <v>0</v>
      </c>
      <c r="AB2888" s="18">
        <v>2536321</v>
      </c>
      <c r="AC2888" s="23">
        <v>1.36</v>
      </c>
      <c r="AD2888" s="14" t="str">
        <f>IF(E2888=113,"Linn","Iowa ex-Linn")</f>
        <v>Iowa ex-Linn</v>
      </c>
      <c r="AE2888" s="23">
        <f>IFERROR(AB2888/W2888,"N/M")</f>
        <v>1.3567037341539567</v>
      </c>
      <c r="AF2888" s="14" t="str">
        <f>B2888&amp;"|"&amp;TEXT(E2888,"000")&amp;"|"&amp;TEXT(M2888,"0.0000")</f>
        <v>2019|095|0.8500</v>
      </c>
      <c r="AG2888" s="22" t="str">
        <f>IF(AND(B2888&gt;=2015,B2888&lt;=2024,C2888=19,G2888=41,I2888=2,K2888="A",L2888="RBUP",M2888&gt;=0.5,M2888&lt;=0.85),"IN","OUT")</f>
        <v>IN</v>
      </c>
    </row>
    <row r="2889" spans="1:33">
      <c r="A2889" s="14" t="s">
        <v>189</v>
      </c>
      <c r="B2889" s="16">
        <v>2019</v>
      </c>
      <c r="C2889" s="16">
        <v>19</v>
      </c>
      <c r="D2889" s="14" t="s">
        <v>80</v>
      </c>
      <c r="E2889" s="16">
        <v>97</v>
      </c>
      <c r="F2889" s="14" t="s">
        <v>134</v>
      </c>
      <c r="G2889" s="16">
        <v>41</v>
      </c>
      <c r="H2889" s="14" t="s">
        <v>186</v>
      </c>
      <c r="I2889" s="16">
        <v>2</v>
      </c>
      <c r="J2889" s="14" t="s">
        <v>83</v>
      </c>
      <c r="K2889" s="14" t="s">
        <v>84</v>
      </c>
      <c r="L2889" s="14" t="s">
        <v>85</v>
      </c>
      <c r="M2889" s="23">
        <v>0.5</v>
      </c>
      <c r="N2889" s="16">
        <v>1</v>
      </c>
      <c r="O2889" s="16">
        <v>1</v>
      </c>
      <c r="P2889" s="16">
        <v>0</v>
      </c>
      <c r="Q2889" s="16">
        <v>2</v>
      </c>
      <c r="R2889" s="16">
        <v>1</v>
      </c>
      <c r="S2889" s="14" t="s">
        <v>86</v>
      </c>
      <c r="T2889" s="16">
        <v>394</v>
      </c>
      <c r="U2889" s="16">
        <v>0</v>
      </c>
      <c r="V2889" s="18">
        <v>134294</v>
      </c>
      <c r="W2889" s="18">
        <v>2669</v>
      </c>
      <c r="X2889" s="18">
        <v>1894</v>
      </c>
      <c r="Y2889" s="18">
        <v>0</v>
      </c>
      <c r="Z2889" s="18">
        <v>0</v>
      </c>
      <c r="AA2889" s="18">
        <v>0</v>
      </c>
      <c r="AB2889" s="18">
        <v>26523</v>
      </c>
      <c r="AC2889" s="23">
        <v>9.94</v>
      </c>
      <c r="AD2889" s="14" t="str">
        <f>IF(E2889=113,"Linn","Iowa ex-Linn")</f>
        <v>Iowa ex-Linn</v>
      </c>
      <c r="AE2889" s="23">
        <f>IFERROR(AB2889/W2889,"N/M")</f>
        <v>9.937429748969652</v>
      </c>
      <c r="AF2889" s="14" t="str">
        <f>B2889&amp;"|"&amp;TEXT(E2889,"000")&amp;"|"&amp;TEXT(M2889,"0.0000")</f>
        <v>2019|097|0.5000</v>
      </c>
      <c r="AG2889" s="22" t="str">
        <f>IF(AND(B2889&gt;=2015,B2889&lt;=2024,C2889=19,G2889=41,I2889=2,K2889="A",L2889="RBUP",M2889&gt;=0.5,M2889&lt;=0.85),"IN","OUT")</f>
        <v>IN</v>
      </c>
    </row>
    <row r="2890" spans="1:33">
      <c r="A2890" s="14" t="s">
        <v>189</v>
      </c>
      <c r="B2890" s="16">
        <v>2019</v>
      </c>
      <c r="C2890" s="16">
        <v>19</v>
      </c>
      <c r="D2890" s="14" t="s">
        <v>80</v>
      </c>
      <c r="E2890" s="16">
        <v>97</v>
      </c>
      <c r="F2890" s="14" t="s">
        <v>134</v>
      </c>
      <c r="G2890" s="16">
        <v>41</v>
      </c>
      <c r="H2890" s="14" t="s">
        <v>186</v>
      </c>
      <c r="I2890" s="16">
        <v>2</v>
      </c>
      <c r="J2890" s="14" t="s">
        <v>83</v>
      </c>
      <c r="K2890" s="14" t="s">
        <v>84</v>
      </c>
      <c r="L2890" s="14" t="s">
        <v>85</v>
      </c>
      <c r="M2890" s="23">
        <v>0.6</v>
      </c>
      <c r="N2890" s="16">
        <v>1</v>
      </c>
      <c r="O2890" s="16">
        <v>1</v>
      </c>
      <c r="P2890" s="16">
        <v>0</v>
      </c>
      <c r="Q2890" s="16">
        <v>2</v>
      </c>
      <c r="R2890" s="16">
        <v>0</v>
      </c>
      <c r="S2890" s="14" t="s">
        <v>86</v>
      </c>
      <c r="T2890" s="16">
        <v>62</v>
      </c>
      <c r="U2890" s="16">
        <v>0</v>
      </c>
      <c r="V2890" s="18">
        <v>27721</v>
      </c>
      <c r="W2890" s="18">
        <v>1148</v>
      </c>
      <c r="X2890" s="18">
        <v>735</v>
      </c>
      <c r="Y2890" s="18">
        <v>0</v>
      </c>
      <c r="Z2890" s="18">
        <v>0</v>
      </c>
      <c r="AA2890" s="18">
        <v>0</v>
      </c>
      <c r="AB2890" s="18">
        <v>0</v>
      </c>
      <c r="AC2890" s="23">
        <v>0</v>
      </c>
      <c r="AD2890" s="14" t="str">
        <f>IF(E2890=113,"Linn","Iowa ex-Linn")</f>
        <v>Iowa ex-Linn</v>
      </c>
      <c r="AE2890" s="23">
        <f>IFERROR(AB2890/W2890,"N/M")</f>
        <v>0.0</v>
      </c>
      <c r="AF2890" s="14" t="str">
        <f>B2890&amp;"|"&amp;TEXT(E2890,"000")&amp;"|"&amp;TEXT(M2890,"0.0000")</f>
        <v>2019|097|0.6000</v>
      </c>
      <c r="AG2890" s="22" t="str">
        <f>IF(AND(B2890&gt;=2015,B2890&lt;=2024,C2890=19,G2890=41,I2890=2,K2890="A",L2890="RBUP",M2890&gt;=0.5,M2890&lt;=0.85),"IN","OUT")</f>
        <v>IN</v>
      </c>
    </row>
    <row r="2891" spans="1:33">
      <c r="A2891" s="14" t="s">
        <v>189</v>
      </c>
      <c r="B2891" s="16">
        <v>2019</v>
      </c>
      <c r="C2891" s="16">
        <v>19</v>
      </c>
      <c r="D2891" s="14" t="s">
        <v>80</v>
      </c>
      <c r="E2891" s="16">
        <v>97</v>
      </c>
      <c r="F2891" s="14" t="s">
        <v>134</v>
      </c>
      <c r="G2891" s="16">
        <v>41</v>
      </c>
      <c r="H2891" s="14" t="s">
        <v>186</v>
      </c>
      <c r="I2891" s="16">
        <v>2</v>
      </c>
      <c r="J2891" s="14" t="s">
        <v>83</v>
      </c>
      <c r="K2891" s="14" t="s">
        <v>84</v>
      </c>
      <c r="L2891" s="14" t="s">
        <v>85</v>
      </c>
      <c r="M2891" s="23">
        <v>0.65</v>
      </c>
      <c r="N2891" s="16">
        <v>4</v>
      </c>
      <c r="O2891" s="16">
        <v>3</v>
      </c>
      <c r="P2891" s="16">
        <v>1</v>
      </c>
      <c r="Q2891" s="16">
        <v>4</v>
      </c>
      <c r="R2891" s="16">
        <v>2</v>
      </c>
      <c r="S2891" s="14" t="s">
        <v>86</v>
      </c>
      <c r="T2891" s="16">
        <v>1038</v>
      </c>
      <c r="U2891" s="16">
        <v>0</v>
      </c>
      <c r="V2891" s="18">
        <v>497032</v>
      </c>
      <c r="W2891" s="18">
        <v>12792</v>
      </c>
      <c r="X2891" s="18">
        <v>9151</v>
      </c>
      <c r="Y2891" s="18">
        <v>0</v>
      </c>
      <c r="Z2891" s="18">
        <v>0</v>
      </c>
      <c r="AA2891" s="18">
        <v>0</v>
      </c>
      <c r="AB2891" s="18">
        <v>31191</v>
      </c>
      <c r="AC2891" s="23">
        <v>2.44</v>
      </c>
      <c r="AD2891" s="14" t="str">
        <f>IF(E2891=113,"Linn","Iowa ex-Linn")</f>
        <v>Iowa ex-Linn</v>
      </c>
      <c r="AE2891" s="23">
        <f>IFERROR(AB2891/W2891,"N/M")</f>
        <v>2.4383208255159476</v>
      </c>
      <c r="AF2891" s="14" t="str">
        <f>B2891&amp;"|"&amp;TEXT(E2891,"000")&amp;"|"&amp;TEXT(M2891,"0.0000")</f>
        <v>2019|097|0.6500</v>
      </c>
      <c r="AG2891" s="22" t="str">
        <f>IF(AND(B2891&gt;=2015,B2891&lt;=2024,C2891=19,G2891=41,I2891=2,K2891="A",L2891="RBUP",M2891&gt;=0.5,M2891&lt;=0.85),"IN","OUT")</f>
        <v>IN</v>
      </c>
    </row>
    <row r="2892" spans="1:33">
      <c r="A2892" s="14" t="s">
        <v>189</v>
      </c>
      <c r="B2892" s="16">
        <v>2019</v>
      </c>
      <c r="C2892" s="16">
        <v>19</v>
      </c>
      <c r="D2892" s="14" t="s">
        <v>80</v>
      </c>
      <c r="E2892" s="16">
        <v>97</v>
      </c>
      <c r="F2892" s="14" t="s">
        <v>134</v>
      </c>
      <c r="G2892" s="16">
        <v>41</v>
      </c>
      <c r="H2892" s="14" t="s">
        <v>186</v>
      </c>
      <c r="I2892" s="16">
        <v>2</v>
      </c>
      <c r="J2892" s="14" t="s">
        <v>83</v>
      </c>
      <c r="K2892" s="14" t="s">
        <v>84</v>
      </c>
      <c r="L2892" s="14" t="s">
        <v>85</v>
      </c>
      <c r="M2892" s="23">
        <v>0.7</v>
      </c>
      <c r="N2892" s="16">
        <v>20</v>
      </c>
      <c r="O2892" s="16">
        <v>14</v>
      </c>
      <c r="P2892" s="16">
        <v>0</v>
      </c>
      <c r="Q2892" s="16">
        <v>18</v>
      </c>
      <c r="R2892" s="16">
        <v>0</v>
      </c>
      <c r="S2892" s="14" t="s">
        <v>86</v>
      </c>
      <c r="T2892" s="16">
        <v>1524</v>
      </c>
      <c r="U2892" s="16">
        <v>0</v>
      </c>
      <c r="V2892" s="18">
        <v>850361</v>
      </c>
      <c r="W2892" s="18">
        <v>31216</v>
      </c>
      <c r="X2892" s="18">
        <v>20219</v>
      </c>
      <c r="Y2892" s="18">
        <v>0</v>
      </c>
      <c r="Z2892" s="18">
        <v>0</v>
      </c>
      <c r="AA2892" s="18">
        <v>0</v>
      </c>
      <c r="AB2892" s="18">
        <v>0</v>
      </c>
      <c r="AC2892" s="23">
        <v>0</v>
      </c>
      <c r="AD2892" s="14" t="str">
        <f>IF(E2892=113,"Linn","Iowa ex-Linn")</f>
        <v>Iowa ex-Linn</v>
      </c>
      <c r="AE2892" s="23">
        <f>IFERROR(AB2892/W2892,"N/M")</f>
        <v>0.0</v>
      </c>
      <c r="AF2892" s="14" t="str">
        <f>B2892&amp;"|"&amp;TEXT(E2892,"000")&amp;"|"&amp;TEXT(M2892,"0.0000")</f>
        <v>2019|097|0.7000</v>
      </c>
      <c r="AG2892" s="22" t="str">
        <f>IF(AND(B2892&gt;=2015,B2892&lt;=2024,C2892=19,G2892=41,I2892=2,K2892="A",L2892="RBUP",M2892&gt;=0.5,M2892&lt;=0.85),"IN","OUT")</f>
        <v>IN</v>
      </c>
    </row>
    <row r="2893" spans="1:33">
      <c r="A2893" s="14" t="s">
        <v>189</v>
      </c>
      <c r="B2893" s="16">
        <v>2019</v>
      </c>
      <c r="C2893" s="16">
        <v>19</v>
      </c>
      <c r="D2893" s="14" t="s">
        <v>80</v>
      </c>
      <c r="E2893" s="16">
        <v>97</v>
      </c>
      <c r="F2893" s="14" t="s">
        <v>134</v>
      </c>
      <c r="G2893" s="16">
        <v>41</v>
      </c>
      <c r="H2893" s="14" t="s">
        <v>186</v>
      </c>
      <c r="I2893" s="16">
        <v>2</v>
      </c>
      <c r="J2893" s="14" t="s">
        <v>83</v>
      </c>
      <c r="K2893" s="14" t="s">
        <v>84</v>
      </c>
      <c r="L2893" s="14" t="s">
        <v>85</v>
      </c>
      <c r="M2893" s="23">
        <v>0.75</v>
      </c>
      <c r="N2893" s="16">
        <v>96</v>
      </c>
      <c r="O2893" s="16">
        <v>84</v>
      </c>
      <c r="P2893" s="16">
        <v>14</v>
      </c>
      <c r="Q2893" s="16">
        <v>95</v>
      </c>
      <c r="R2893" s="16">
        <v>17</v>
      </c>
      <c r="S2893" s="14" t="s">
        <v>86</v>
      </c>
      <c r="T2893" s="16">
        <v>15207</v>
      </c>
      <c r="U2893" s="16">
        <v>0</v>
      </c>
      <c r="V2893" s="18">
        <v>8944351</v>
      </c>
      <c r="W2893" s="18">
        <v>343452</v>
      </c>
      <c r="X2893" s="18">
        <v>246532</v>
      </c>
      <c r="Y2893" s="18">
        <v>391</v>
      </c>
      <c r="Z2893" s="18">
        <v>0</v>
      </c>
      <c r="AA2893" s="18">
        <v>0</v>
      </c>
      <c r="AB2893" s="18">
        <v>135224</v>
      </c>
      <c r="AC2893" s="23">
        <v>0.39</v>
      </c>
      <c r="AD2893" s="14" t="str">
        <f>IF(E2893=113,"Linn","Iowa ex-Linn")</f>
        <v>Iowa ex-Linn</v>
      </c>
      <c r="AE2893" s="23">
        <f>IFERROR(AB2893/W2893,"N/M")</f>
        <v>0.39372022873647555</v>
      </c>
      <c r="AF2893" s="14" t="str">
        <f>B2893&amp;"|"&amp;TEXT(E2893,"000")&amp;"|"&amp;TEXT(M2893,"0.0000")</f>
        <v>2019|097|0.7500</v>
      </c>
      <c r="AG2893" s="22" t="str">
        <f>IF(AND(B2893&gt;=2015,B2893&lt;=2024,C2893=19,G2893=41,I2893=2,K2893="A",L2893="RBUP",M2893&gt;=0.5,M2893&lt;=0.85),"IN","OUT")</f>
        <v>IN</v>
      </c>
    </row>
    <row r="2894" spans="1:33">
      <c r="A2894" s="14" t="s">
        <v>189</v>
      </c>
      <c r="B2894" s="16">
        <v>2019</v>
      </c>
      <c r="C2894" s="16">
        <v>19</v>
      </c>
      <c r="D2894" s="14" t="s">
        <v>80</v>
      </c>
      <c r="E2894" s="16">
        <v>97</v>
      </c>
      <c r="F2894" s="14" t="s">
        <v>134</v>
      </c>
      <c r="G2894" s="16">
        <v>41</v>
      </c>
      <c r="H2894" s="14" t="s">
        <v>186</v>
      </c>
      <c r="I2894" s="16">
        <v>2</v>
      </c>
      <c r="J2894" s="14" t="s">
        <v>83</v>
      </c>
      <c r="K2894" s="14" t="s">
        <v>84</v>
      </c>
      <c r="L2894" s="14" t="s">
        <v>85</v>
      </c>
      <c r="M2894" s="23">
        <v>0.8</v>
      </c>
      <c r="N2894" s="16">
        <v>304</v>
      </c>
      <c r="O2894" s="16">
        <v>274</v>
      </c>
      <c r="P2894" s="16">
        <v>57</v>
      </c>
      <c r="Q2894" s="16">
        <v>385</v>
      </c>
      <c r="R2894" s="16">
        <v>72</v>
      </c>
      <c r="S2894" s="14" t="s">
        <v>86</v>
      </c>
      <c r="T2894" s="16">
        <v>51153</v>
      </c>
      <c r="U2894" s="16">
        <v>0</v>
      </c>
      <c r="V2894" s="18">
        <v>31760560</v>
      </c>
      <c r="W2894" s="18">
        <v>1634271</v>
      </c>
      <c r="X2894" s="18">
        <v>1025819</v>
      </c>
      <c r="Y2894" s="18">
        <v>1719</v>
      </c>
      <c r="Z2894" s="18">
        <v>0</v>
      </c>
      <c r="AA2894" s="18">
        <v>0</v>
      </c>
      <c r="AB2894" s="18">
        <v>1225488</v>
      </c>
      <c r="AC2894" s="23">
        <v>0.75</v>
      </c>
      <c r="AD2894" s="14" t="str">
        <f>IF(E2894=113,"Linn","Iowa ex-Linn")</f>
        <v>Iowa ex-Linn</v>
      </c>
      <c r="AE2894" s="23">
        <f>IFERROR(AB2894/W2894,"N/M")</f>
        <v>0.7498682898980646</v>
      </c>
      <c r="AF2894" s="14" t="str">
        <f>B2894&amp;"|"&amp;TEXT(E2894,"000")&amp;"|"&amp;TEXT(M2894,"0.0000")</f>
        <v>2019|097|0.8000</v>
      </c>
      <c r="AG2894" s="22" t="str">
        <f>IF(AND(B2894&gt;=2015,B2894&lt;=2024,C2894=19,G2894=41,I2894=2,K2894="A",L2894="RBUP",M2894&gt;=0.5,M2894&lt;=0.85),"IN","OUT")</f>
        <v>IN</v>
      </c>
    </row>
    <row r="2895" spans="1:33">
      <c r="A2895" s="14" t="s">
        <v>189</v>
      </c>
      <c r="B2895" s="16">
        <v>2019</v>
      </c>
      <c r="C2895" s="16">
        <v>19</v>
      </c>
      <c r="D2895" s="14" t="s">
        <v>80</v>
      </c>
      <c r="E2895" s="16">
        <v>97</v>
      </c>
      <c r="F2895" s="14" t="s">
        <v>134</v>
      </c>
      <c r="G2895" s="16">
        <v>41</v>
      </c>
      <c r="H2895" s="14" t="s">
        <v>186</v>
      </c>
      <c r="I2895" s="16">
        <v>2</v>
      </c>
      <c r="J2895" s="14" t="s">
        <v>83</v>
      </c>
      <c r="K2895" s="14" t="s">
        <v>84</v>
      </c>
      <c r="L2895" s="14" t="s">
        <v>85</v>
      </c>
      <c r="M2895" s="23">
        <v>0.85</v>
      </c>
      <c r="N2895" s="16">
        <v>241</v>
      </c>
      <c r="O2895" s="16">
        <v>198</v>
      </c>
      <c r="P2895" s="16">
        <v>75</v>
      </c>
      <c r="Q2895" s="16">
        <v>301</v>
      </c>
      <c r="R2895" s="16">
        <v>104</v>
      </c>
      <c r="S2895" s="14" t="s">
        <v>86</v>
      </c>
      <c r="T2895" s="16">
        <v>34849</v>
      </c>
      <c r="U2895" s="16">
        <v>0</v>
      </c>
      <c r="V2895" s="18">
        <v>23391116</v>
      </c>
      <c r="W2895" s="18">
        <v>1478538</v>
      </c>
      <c r="X2895" s="18">
        <v>703932</v>
      </c>
      <c r="Y2895" s="18">
        <v>1125</v>
      </c>
      <c r="Z2895" s="18">
        <v>0</v>
      </c>
      <c r="AA2895" s="18">
        <v>0</v>
      </c>
      <c r="AB2895" s="18">
        <v>1189303</v>
      </c>
      <c r="AC2895" s="23">
        <v>0.8</v>
      </c>
      <c r="AD2895" s="14" t="str">
        <f>IF(E2895=113,"Linn","Iowa ex-Linn")</f>
        <v>Iowa ex-Linn</v>
      </c>
      <c r="AE2895" s="23">
        <f>IFERROR(AB2895/W2895,"N/M")</f>
        <v>0.8043777028388854</v>
      </c>
      <c r="AF2895" s="14" t="str">
        <f>B2895&amp;"|"&amp;TEXT(E2895,"000")&amp;"|"&amp;TEXT(M2895,"0.0000")</f>
        <v>2019|097|0.8500</v>
      </c>
      <c r="AG2895" s="22" t="str">
        <f>IF(AND(B2895&gt;=2015,B2895&lt;=2024,C2895=19,G2895=41,I2895=2,K2895="A",L2895="RBUP",M2895&gt;=0.5,M2895&lt;=0.85),"IN","OUT")</f>
        <v>IN</v>
      </c>
    </row>
    <row r="2896" spans="1:33">
      <c r="A2896" s="14" t="s">
        <v>189</v>
      </c>
      <c r="B2896" s="16">
        <v>2019</v>
      </c>
      <c r="C2896" s="16">
        <v>19</v>
      </c>
      <c r="D2896" s="14" t="s">
        <v>80</v>
      </c>
      <c r="E2896" s="16">
        <v>99</v>
      </c>
      <c r="F2896" s="14" t="s">
        <v>135</v>
      </c>
      <c r="G2896" s="16">
        <v>41</v>
      </c>
      <c r="H2896" s="14" t="s">
        <v>186</v>
      </c>
      <c r="I2896" s="16">
        <v>2</v>
      </c>
      <c r="J2896" s="14" t="s">
        <v>83</v>
      </c>
      <c r="K2896" s="14" t="s">
        <v>84</v>
      </c>
      <c r="L2896" s="14" t="s">
        <v>85</v>
      </c>
      <c r="M2896" s="23">
        <v>0.5</v>
      </c>
      <c r="N2896" s="16">
        <v>3</v>
      </c>
      <c r="O2896" s="16">
        <v>2</v>
      </c>
      <c r="P2896" s="16">
        <v>0</v>
      </c>
      <c r="Q2896" s="16">
        <v>2</v>
      </c>
      <c r="R2896" s="16">
        <v>0</v>
      </c>
      <c r="S2896" s="14" t="s">
        <v>86</v>
      </c>
      <c r="T2896" s="16">
        <v>68</v>
      </c>
      <c r="U2896" s="16">
        <v>0</v>
      </c>
      <c r="V2896" s="18">
        <v>25874</v>
      </c>
      <c r="W2896" s="18">
        <v>112</v>
      </c>
      <c r="X2896" s="18">
        <v>75</v>
      </c>
      <c r="Y2896" s="18">
        <v>0</v>
      </c>
      <c r="Z2896" s="18">
        <v>0</v>
      </c>
      <c r="AA2896" s="18">
        <v>0</v>
      </c>
      <c r="AB2896" s="18">
        <v>0</v>
      </c>
      <c r="AC2896" s="23">
        <v>0</v>
      </c>
      <c r="AD2896" s="14" t="str">
        <f>IF(E2896=113,"Linn","Iowa ex-Linn")</f>
        <v>Iowa ex-Linn</v>
      </c>
      <c r="AE2896" s="23">
        <f>IFERROR(AB2896/W2896,"N/M")</f>
        <v>0.0</v>
      </c>
      <c r="AF2896" s="14" t="str">
        <f>B2896&amp;"|"&amp;TEXT(E2896,"000")&amp;"|"&amp;TEXT(M2896,"0.0000")</f>
        <v>2019|099|0.5000</v>
      </c>
      <c r="AG2896" s="22" t="str">
        <f>IF(AND(B2896&gt;=2015,B2896&lt;=2024,C2896=19,G2896=41,I2896=2,K2896="A",L2896="RBUP",M2896&gt;=0.5,M2896&lt;=0.85),"IN","OUT")</f>
        <v>IN</v>
      </c>
    </row>
    <row r="2897" spans="1:33">
      <c r="A2897" s="14" t="s">
        <v>189</v>
      </c>
      <c r="B2897" s="16">
        <v>2019</v>
      </c>
      <c r="C2897" s="16">
        <v>19</v>
      </c>
      <c r="D2897" s="14" t="s">
        <v>80</v>
      </c>
      <c r="E2897" s="16">
        <v>99</v>
      </c>
      <c r="F2897" s="14" t="s">
        <v>135</v>
      </c>
      <c r="G2897" s="16">
        <v>41</v>
      </c>
      <c r="H2897" s="14" t="s">
        <v>186</v>
      </c>
      <c r="I2897" s="16">
        <v>2</v>
      </c>
      <c r="J2897" s="14" t="s">
        <v>83</v>
      </c>
      <c r="K2897" s="14" t="s">
        <v>84</v>
      </c>
      <c r="L2897" s="14" t="s">
        <v>85</v>
      </c>
      <c r="M2897" s="23">
        <v>0.6</v>
      </c>
      <c r="N2897" s="16">
        <v>2</v>
      </c>
      <c r="O2897" s="16">
        <v>1</v>
      </c>
      <c r="P2897" s="16">
        <v>0</v>
      </c>
      <c r="Q2897" s="16">
        <v>1</v>
      </c>
      <c r="R2897" s="16">
        <v>0</v>
      </c>
      <c r="S2897" s="14" t="s">
        <v>86</v>
      </c>
      <c r="T2897" s="16">
        <v>37</v>
      </c>
      <c r="U2897" s="16">
        <v>0</v>
      </c>
      <c r="V2897" s="18">
        <v>15899</v>
      </c>
      <c r="W2897" s="18">
        <v>141</v>
      </c>
      <c r="X2897" s="18">
        <v>90</v>
      </c>
      <c r="Y2897" s="18">
        <v>0</v>
      </c>
      <c r="Z2897" s="18">
        <v>0</v>
      </c>
      <c r="AA2897" s="18">
        <v>0</v>
      </c>
      <c r="AB2897" s="18">
        <v>0</v>
      </c>
      <c r="AC2897" s="23">
        <v>0</v>
      </c>
      <c r="AD2897" s="14" t="str">
        <f>IF(E2897=113,"Linn","Iowa ex-Linn")</f>
        <v>Iowa ex-Linn</v>
      </c>
      <c r="AE2897" s="23">
        <f>IFERROR(AB2897/W2897,"N/M")</f>
        <v>0.0</v>
      </c>
      <c r="AF2897" s="14" t="str">
        <f>B2897&amp;"|"&amp;TEXT(E2897,"000")&amp;"|"&amp;TEXT(M2897,"0.0000")</f>
        <v>2019|099|0.6000</v>
      </c>
      <c r="AG2897" s="22" t="str">
        <f>IF(AND(B2897&gt;=2015,B2897&lt;=2024,C2897=19,G2897=41,I2897=2,K2897="A",L2897="RBUP",M2897&gt;=0.5,M2897&lt;=0.85),"IN","OUT")</f>
        <v>IN</v>
      </c>
    </row>
    <row r="2898" spans="1:33">
      <c r="A2898" s="14" t="s">
        <v>189</v>
      </c>
      <c r="B2898" s="16">
        <v>2019</v>
      </c>
      <c r="C2898" s="16">
        <v>19</v>
      </c>
      <c r="D2898" s="14" t="s">
        <v>80</v>
      </c>
      <c r="E2898" s="16">
        <v>99</v>
      </c>
      <c r="F2898" s="14" t="s">
        <v>135</v>
      </c>
      <c r="G2898" s="16">
        <v>41</v>
      </c>
      <c r="H2898" s="14" t="s">
        <v>186</v>
      </c>
      <c r="I2898" s="16">
        <v>2</v>
      </c>
      <c r="J2898" s="14" t="s">
        <v>83</v>
      </c>
      <c r="K2898" s="14" t="s">
        <v>84</v>
      </c>
      <c r="L2898" s="14" t="s">
        <v>85</v>
      </c>
      <c r="M2898" s="23">
        <v>0.65</v>
      </c>
      <c r="N2898" s="16">
        <v>15</v>
      </c>
      <c r="O2898" s="16">
        <v>12</v>
      </c>
      <c r="P2898" s="16">
        <v>2</v>
      </c>
      <c r="Q2898" s="16">
        <v>14</v>
      </c>
      <c r="R2898" s="16">
        <v>2</v>
      </c>
      <c r="S2898" s="14" t="s">
        <v>86</v>
      </c>
      <c r="T2898" s="16">
        <v>1340</v>
      </c>
      <c r="U2898" s="16">
        <v>0</v>
      </c>
      <c r="V2898" s="18">
        <v>630286</v>
      </c>
      <c r="W2898" s="18">
        <v>18324</v>
      </c>
      <c r="X2898" s="18">
        <v>13728</v>
      </c>
      <c r="Y2898" s="18">
        <v>0</v>
      </c>
      <c r="Z2898" s="18">
        <v>0</v>
      </c>
      <c r="AA2898" s="18">
        <v>0</v>
      </c>
      <c r="AB2898" s="18">
        <v>3226</v>
      </c>
      <c r="AC2898" s="23">
        <v>0.18</v>
      </c>
      <c r="AD2898" s="14" t="str">
        <f>IF(E2898=113,"Linn","Iowa ex-Linn")</f>
        <v>Iowa ex-Linn</v>
      </c>
      <c r="AE2898" s="23">
        <f>IFERROR(AB2898/W2898,"N/M")</f>
        <v>0.1760532634795896</v>
      </c>
      <c r="AF2898" s="14" t="str">
        <f>B2898&amp;"|"&amp;TEXT(E2898,"000")&amp;"|"&amp;TEXT(M2898,"0.0000")</f>
        <v>2019|099|0.6500</v>
      </c>
      <c r="AG2898" s="22" t="str">
        <f>IF(AND(B2898&gt;=2015,B2898&lt;=2024,C2898=19,G2898=41,I2898=2,K2898="A",L2898="RBUP",M2898&gt;=0.5,M2898&lt;=0.85),"IN","OUT")</f>
        <v>IN</v>
      </c>
    </row>
    <row r="2899" spans="1:33">
      <c r="A2899" s="14" t="s">
        <v>189</v>
      </c>
      <c r="B2899" s="16">
        <v>2019</v>
      </c>
      <c r="C2899" s="16">
        <v>19</v>
      </c>
      <c r="D2899" s="14" t="s">
        <v>80</v>
      </c>
      <c r="E2899" s="16">
        <v>99</v>
      </c>
      <c r="F2899" s="14" t="s">
        <v>135</v>
      </c>
      <c r="G2899" s="16">
        <v>41</v>
      </c>
      <c r="H2899" s="14" t="s">
        <v>186</v>
      </c>
      <c r="I2899" s="16">
        <v>2</v>
      </c>
      <c r="J2899" s="14" t="s">
        <v>83</v>
      </c>
      <c r="K2899" s="14" t="s">
        <v>84</v>
      </c>
      <c r="L2899" s="14" t="s">
        <v>85</v>
      </c>
      <c r="M2899" s="23">
        <v>0.7</v>
      </c>
      <c r="N2899" s="16">
        <v>48</v>
      </c>
      <c r="O2899" s="16">
        <v>39</v>
      </c>
      <c r="P2899" s="16">
        <v>1</v>
      </c>
      <c r="Q2899" s="16">
        <v>64</v>
      </c>
      <c r="R2899" s="16">
        <v>1</v>
      </c>
      <c r="S2899" s="14" t="s">
        <v>86</v>
      </c>
      <c r="T2899" s="16">
        <v>4512</v>
      </c>
      <c r="U2899" s="16">
        <v>0</v>
      </c>
      <c r="V2899" s="18">
        <v>2442188</v>
      </c>
      <c r="W2899" s="18">
        <v>45561</v>
      </c>
      <c r="X2899" s="18">
        <v>27889</v>
      </c>
      <c r="Y2899" s="18">
        <v>0</v>
      </c>
      <c r="Z2899" s="18">
        <v>0</v>
      </c>
      <c r="AA2899" s="18">
        <v>0</v>
      </c>
      <c r="AB2899" s="18">
        <v>8376</v>
      </c>
      <c r="AC2899" s="23">
        <v>0.18</v>
      </c>
      <c r="AD2899" s="14" t="str">
        <f>IF(E2899=113,"Linn","Iowa ex-Linn")</f>
        <v>Iowa ex-Linn</v>
      </c>
      <c r="AE2899" s="23">
        <f>IFERROR(AB2899/W2899,"N/M")</f>
        <v>0.18384144333969843</v>
      </c>
      <c r="AF2899" s="14" t="str">
        <f>B2899&amp;"|"&amp;TEXT(E2899,"000")&amp;"|"&amp;TEXT(M2899,"0.0000")</f>
        <v>2019|099|0.7000</v>
      </c>
      <c r="AG2899" s="22" t="str">
        <f>IF(AND(B2899&gt;=2015,B2899&lt;=2024,C2899=19,G2899=41,I2899=2,K2899="A",L2899="RBUP",M2899&gt;=0.5,M2899&lt;=0.85),"IN","OUT")</f>
        <v>IN</v>
      </c>
    </row>
    <row r="2900" spans="1:33">
      <c r="A2900" s="14" t="s">
        <v>189</v>
      </c>
      <c r="B2900" s="16">
        <v>2019</v>
      </c>
      <c r="C2900" s="16">
        <v>19</v>
      </c>
      <c r="D2900" s="14" t="s">
        <v>80</v>
      </c>
      <c r="E2900" s="16">
        <v>99</v>
      </c>
      <c r="F2900" s="14" t="s">
        <v>135</v>
      </c>
      <c r="G2900" s="16">
        <v>41</v>
      </c>
      <c r="H2900" s="14" t="s">
        <v>186</v>
      </c>
      <c r="I2900" s="16">
        <v>2</v>
      </c>
      <c r="J2900" s="14" t="s">
        <v>83</v>
      </c>
      <c r="K2900" s="14" t="s">
        <v>84</v>
      </c>
      <c r="L2900" s="14" t="s">
        <v>85</v>
      </c>
      <c r="M2900" s="23">
        <v>0.75</v>
      </c>
      <c r="N2900" s="16">
        <v>159</v>
      </c>
      <c r="O2900" s="16">
        <v>143</v>
      </c>
      <c r="P2900" s="16">
        <v>8</v>
      </c>
      <c r="Q2900" s="16">
        <v>236</v>
      </c>
      <c r="R2900" s="16">
        <v>10</v>
      </c>
      <c r="S2900" s="14" t="s">
        <v>86</v>
      </c>
      <c r="T2900" s="16">
        <v>26278</v>
      </c>
      <c r="U2900" s="16">
        <v>0</v>
      </c>
      <c r="V2900" s="18">
        <v>15581352</v>
      </c>
      <c r="W2900" s="18">
        <v>431698</v>
      </c>
      <c r="X2900" s="18">
        <v>286766</v>
      </c>
      <c r="Y2900" s="18">
        <v>0</v>
      </c>
      <c r="Z2900" s="18">
        <v>0</v>
      </c>
      <c r="AA2900" s="18">
        <v>0</v>
      </c>
      <c r="AB2900" s="18">
        <v>116705</v>
      </c>
      <c r="AC2900" s="23">
        <v>0.27</v>
      </c>
      <c r="AD2900" s="14" t="str">
        <f>IF(E2900=113,"Linn","Iowa ex-Linn")</f>
        <v>Iowa ex-Linn</v>
      </c>
      <c r="AE2900" s="23">
        <f>IFERROR(AB2900/W2900,"N/M")</f>
        <v>0.2703394502638419</v>
      </c>
      <c r="AF2900" s="14" t="str">
        <f>B2900&amp;"|"&amp;TEXT(E2900,"000")&amp;"|"&amp;TEXT(M2900,"0.0000")</f>
        <v>2019|099|0.7500</v>
      </c>
      <c r="AG2900" s="22" t="str">
        <f>IF(AND(B2900&gt;=2015,B2900&lt;=2024,C2900=19,G2900=41,I2900=2,K2900="A",L2900="RBUP",M2900&gt;=0.5,M2900&lt;=0.85),"IN","OUT")</f>
        <v>IN</v>
      </c>
    </row>
    <row r="2901" spans="1:33">
      <c r="A2901" s="14" t="s">
        <v>189</v>
      </c>
      <c r="B2901" s="16">
        <v>2019</v>
      </c>
      <c r="C2901" s="16">
        <v>19</v>
      </c>
      <c r="D2901" s="14" t="s">
        <v>80</v>
      </c>
      <c r="E2901" s="16">
        <v>99</v>
      </c>
      <c r="F2901" s="14" t="s">
        <v>135</v>
      </c>
      <c r="G2901" s="16">
        <v>41</v>
      </c>
      <c r="H2901" s="14" t="s">
        <v>186</v>
      </c>
      <c r="I2901" s="16">
        <v>2</v>
      </c>
      <c r="J2901" s="14" t="s">
        <v>83</v>
      </c>
      <c r="K2901" s="14" t="s">
        <v>84</v>
      </c>
      <c r="L2901" s="14" t="s">
        <v>85</v>
      </c>
      <c r="M2901" s="23">
        <v>0.8</v>
      </c>
      <c r="N2901" s="16">
        <v>326</v>
      </c>
      <c r="O2901" s="16">
        <v>293</v>
      </c>
      <c r="P2901" s="16">
        <v>15</v>
      </c>
      <c r="Q2901" s="16">
        <v>466</v>
      </c>
      <c r="R2901" s="16">
        <v>19</v>
      </c>
      <c r="S2901" s="14" t="s">
        <v>86</v>
      </c>
      <c r="T2901" s="16">
        <v>56038</v>
      </c>
      <c r="U2901" s="16">
        <v>0</v>
      </c>
      <c r="V2901" s="18">
        <v>35908336</v>
      </c>
      <c r="W2901" s="18">
        <v>1358445</v>
      </c>
      <c r="X2901" s="18">
        <v>823437</v>
      </c>
      <c r="Y2901" s="18">
        <v>2442</v>
      </c>
      <c r="Z2901" s="18">
        <v>0</v>
      </c>
      <c r="AA2901" s="18">
        <v>0</v>
      </c>
      <c r="AB2901" s="18">
        <v>60512</v>
      </c>
      <c r="AC2901" s="23">
        <v>0.04</v>
      </c>
      <c r="AD2901" s="14" t="str">
        <f>IF(E2901=113,"Linn","Iowa ex-Linn")</f>
        <v>Iowa ex-Linn</v>
      </c>
      <c r="AE2901" s="23">
        <f>IFERROR(AB2901/W2901,"N/M")</f>
        <v>0.04454504967076326</v>
      </c>
      <c r="AF2901" s="14" t="str">
        <f>B2901&amp;"|"&amp;TEXT(E2901,"000")&amp;"|"&amp;TEXT(M2901,"0.0000")</f>
        <v>2019|099|0.8000</v>
      </c>
      <c r="AG2901" s="22" t="str">
        <f>IF(AND(B2901&gt;=2015,B2901&lt;=2024,C2901=19,G2901=41,I2901=2,K2901="A",L2901="RBUP",M2901&gt;=0.5,M2901&lt;=0.85),"IN","OUT")</f>
        <v>IN</v>
      </c>
    </row>
    <row r="2902" spans="1:33">
      <c r="A2902" s="14" t="s">
        <v>189</v>
      </c>
      <c r="B2902" s="16">
        <v>2019</v>
      </c>
      <c r="C2902" s="16">
        <v>19</v>
      </c>
      <c r="D2902" s="14" t="s">
        <v>80</v>
      </c>
      <c r="E2902" s="16">
        <v>99</v>
      </c>
      <c r="F2902" s="14" t="s">
        <v>135</v>
      </c>
      <c r="G2902" s="16">
        <v>41</v>
      </c>
      <c r="H2902" s="14" t="s">
        <v>186</v>
      </c>
      <c r="I2902" s="16">
        <v>2</v>
      </c>
      <c r="J2902" s="14" t="s">
        <v>83</v>
      </c>
      <c r="K2902" s="14" t="s">
        <v>84</v>
      </c>
      <c r="L2902" s="14" t="s">
        <v>85</v>
      </c>
      <c r="M2902" s="23">
        <v>0.85</v>
      </c>
      <c r="N2902" s="16">
        <v>327</v>
      </c>
      <c r="O2902" s="16">
        <v>273</v>
      </c>
      <c r="P2902" s="16">
        <v>29</v>
      </c>
      <c r="Q2902" s="16">
        <v>442</v>
      </c>
      <c r="R2902" s="16">
        <v>40</v>
      </c>
      <c r="S2902" s="14" t="s">
        <v>86</v>
      </c>
      <c r="T2902" s="16">
        <v>78912</v>
      </c>
      <c r="U2902" s="16">
        <v>0</v>
      </c>
      <c r="V2902" s="18">
        <v>55664136</v>
      </c>
      <c r="W2902" s="18">
        <v>2604983</v>
      </c>
      <c r="X2902" s="18">
        <v>1265829</v>
      </c>
      <c r="Y2902" s="18">
        <v>2891</v>
      </c>
      <c r="Z2902" s="18">
        <v>0</v>
      </c>
      <c r="AA2902" s="18">
        <v>0</v>
      </c>
      <c r="AB2902" s="18">
        <v>316078</v>
      </c>
      <c r="AC2902" s="23">
        <v>0.12</v>
      </c>
      <c r="AD2902" s="14" t="str">
        <f>IF(E2902=113,"Linn","Iowa ex-Linn")</f>
        <v>Iowa ex-Linn</v>
      </c>
      <c r="AE2902" s="23">
        <f>IFERROR(AB2902/W2902,"N/M")</f>
        <v>0.12133591658755546</v>
      </c>
      <c r="AF2902" s="14" t="str">
        <f>B2902&amp;"|"&amp;TEXT(E2902,"000")&amp;"|"&amp;TEXT(M2902,"0.0000")</f>
        <v>2019|099|0.8500</v>
      </c>
      <c r="AG2902" s="22" t="str">
        <f>IF(AND(B2902&gt;=2015,B2902&lt;=2024,C2902=19,G2902=41,I2902=2,K2902="A",L2902="RBUP",M2902&gt;=0.5,M2902&lt;=0.85),"IN","OUT")</f>
        <v>IN</v>
      </c>
    </row>
    <row r="2903" spans="1:33">
      <c r="A2903" s="14" t="s">
        <v>189</v>
      </c>
      <c r="B2903" s="16">
        <v>2019</v>
      </c>
      <c r="C2903" s="16">
        <v>19</v>
      </c>
      <c r="D2903" s="14" t="s">
        <v>80</v>
      </c>
      <c r="E2903" s="16">
        <v>101</v>
      </c>
      <c r="F2903" s="14" t="s">
        <v>136</v>
      </c>
      <c r="G2903" s="16">
        <v>41</v>
      </c>
      <c r="H2903" s="14" t="s">
        <v>186</v>
      </c>
      <c r="I2903" s="16">
        <v>2</v>
      </c>
      <c r="J2903" s="14" t="s">
        <v>83</v>
      </c>
      <c r="K2903" s="14" t="s">
        <v>84</v>
      </c>
      <c r="L2903" s="14" t="s">
        <v>85</v>
      </c>
      <c r="M2903" s="23">
        <v>0.5</v>
      </c>
      <c r="N2903" s="16">
        <v>3</v>
      </c>
      <c r="O2903" s="16">
        <v>0</v>
      </c>
      <c r="P2903" s="16">
        <v>0</v>
      </c>
      <c r="Q2903" s="16">
        <v>1</v>
      </c>
      <c r="R2903" s="16">
        <v>1</v>
      </c>
      <c r="S2903" s="14" t="s">
        <v>86</v>
      </c>
      <c r="T2903" s="16">
        <v>84</v>
      </c>
      <c r="U2903" s="16">
        <v>0</v>
      </c>
      <c r="V2903" s="18">
        <v>19868</v>
      </c>
      <c r="W2903" s="18">
        <v>2542</v>
      </c>
      <c r="X2903" s="18">
        <v>1703</v>
      </c>
      <c r="Y2903" s="18">
        <v>0</v>
      </c>
      <c r="Z2903" s="18">
        <v>0</v>
      </c>
      <c r="AA2903" s="18">
        <v>0</v>
      </c>
      <c r="AB2903" s="18">
        <v>19868</v>
      </c>
      <c r="AC2903" s="23">
        <v>7.82</v>
      </c>
      <c r="AD2903" s="14" t="str">
        <f>IF(E2903=113,"Linn","Iowa ex-Linn")</f>
        <v>Iowa ex-Linn</v>
      </c>
      <c r="AE2903" s="23">
        <f>IFERROR(AB2903/W2903,"N/M")</f>
        <v>7.815892997639653</v>
      </c>
      <c r="AF2903" s="14" t="str">
        <f>B2903&amp;"|"&amp;TEXT(E2903,"000")&amp;"|"&amp;TEXT(M2903,"0.0000")</f>
        <v>2019|101|0.5000</v>
      </c>
      <c r="AG2903" s="22" t="str">
        <f>IF(AND(B2903&gt;=2015,B2903&lt;=2024,C2903=19,G2903=41,I2903=2,K2903="A",L2903="RBUP",M2903&gt;=0.5,M2903&lt;=0.85),"IN","OUT")</f>
        <v>IN</v>
      </c>
    </row>
    <row r="2904" spans="1:33">
      <c r="A2904" s="14" t="s">
        <v>189</v>
      </c>
      <c r="B2904" s="16">
        <v>2019</v>
      </c>
      <c r="C2904" s="16">
        <v>19</v>
      </c>
      <c r="D2904" s="14" t="s">
        <v>80</v>
      </c>
      <c r="E2904" s="16">
        <v>101</v>
      </c>
      <c r="F2904" s="14" t="s">
        <v>136</v>
      </c>
      <c r="G2904" s="16">
        <v>41</v>
      </c>
      <c r="H2904" s="14" t="s">
        <v>186</v>
      </c>
      <c r="I2904" s="16">
        <v>2</v>
      </c>
      <c r="J2904" s="14" t="s">
        <v>83</v>
      </c>
      <c r="K2904" s="14" t="s">
        <v>84</v>
      </c>
      <c r="L2904" s="14" t="s">
        <v>85</v>
      </c>
      <c r="M2904" s="23">
        <v>0.55</v>
      </c>
      <c r="N2904" s="16">
        <v>3</v>
      </c>
      <c r="O2904" s="16">
        <v>1</v>
      </c>
      <c r="P2904" s="16">
        <v>0</v>
      </c>
      <c r="Q2904" s="16">
        <v>1</v>
      </c>
      <c r="R2904" s="16">
        <v>0</v>
      </c>
      <c r="S2904" s="14" t="s">
        <v>86</v>
      </c>
      <c r="T2904" s="16">
        <v>74</v>
      </c>
      <c r="U2904" s="16">
        <v>0</v>
      </c>
      <c r="V2904" s="18">
        <v>21963</v>
      </c>
      <c r="W2904" s="18">
        <v>2741</v>
      </c>
      <c r="X2904" s="18">
        <v>1754</v>
      </c>
      <c r="Y2904" s="18">
        <v>0</v>
      </c>
      <c r="Z2904" s="18">
        <v>0</v>
      </c>
      <c r="AA2904" s="18">
        <v>0</v>
      </c>
      <c r="AB2904" s="18">
        <v>0</v>
      </c>
      <c r="AC2904" s="23">
        <v>0</v>
      </c>
      <c r="AD2904" s="14" t="str">
        <f>IF(E2904=113,"Linn","Iowa ex-Linn")</f>
        <v>Iowa ex-Linn</v>
      </c>
      <c r="AE2904" s="23">
        <f>IFERROR(AB2904/W2904,"N/M")</f>
        <v>0.0</v>
      </c>
      <c r="AF2904" s="14" t="str">
        <f>B2904&amp;"|"&amp;TEXT(E2904,"000")&amp;"|"&amp;TEXT(M2904,"0.0000")</f>
        <v>2019|101|0.5500</v>
      </c>
      <c r="AG2904" s="22" t="str">
        <f>IF(AND(B2904&gt;=2015,B2904&lt;=2024,C2904=19,G2904=41,I2904=2,K2904="A",L2904="RBUP",M2904&gt;=0.5,M2904&lt;=0.85),"IN","OUT")</f>
        <v>IN</v>
      </c>
    </row>
    <row r="2905" spans="1:33">
      <c r="A2905" s="14" t="s">
        <v>189</v>
      </c>
      <c r="B2905" s="16">
        <v>2019</v>
      </c>
      <c r="C2905" s="16">
        <v>19</v>
      </c>
      <c r="D2905" s="14" t="s">
        <v>80</v>
      </c>
      <c r="E2905" s="16">
        <v>101</v>
      </c>
      <c r="F2905" s="14" t="s">
        <v>136</v>
      </c>
      <c r="G2905" s="16">
        <v>41</v>
      </c>
      <c r="H2905" s="14" t="s">
        <v>186</v>
      </c>
      <c r="I2905" s="16">
        <v>2</v>
      </c>
      <c r="J2905" s="14" t="s">
        <v>83</v>
      </c>
      <c r="K2905" s="14" t="s">
        <v>84</v>
      </c>
      <c r="L2905" s="14" t="s">
        <v>85</v>
      </c>
      <c r="M2905" s="23">
        <v>0.65</v>
      </c>
      <c r="N2905" s="16">
        <v>3</v>
      </c>
      <c r="O2905" s="16">
        <v>3</v>
      </c>
      <c r="P2905" s="16">
        <v>0</v>
      </c>
      <c r="Q2905" s="16">
        <v>3</v>
      </c>
      <c r="R2905" s="16">
        <v>0</v>
      </c>
      <c r="S2905" s="14" t="s">
        <v>86</v>
      </c>
      <c r="T2905" s="16">
        <v>300</v>
      </c>
      <c r="U2905" s="16">
        <v>0</v>
      </c>
      <c r="V2905" s="18">
        <v>137701</v>
      </c>
      <c r="W2905" s="18">
        <v>6009</v>
      </c>
      <c r="X2905" s="18">
        <v>4687</v>
      </c>
      <c r="Y2905" s="18">
        <v>0</v>
      </c>
      <c r="Z2905" s="18">
        <v>0</v>
      </c>
      <c r="AA2905" s="18">
        <v>0</v>
      </c>
      <c r="AB2905" s="18">
        <v>0</v>
      </c>
      <c r="AC2905" s="23">
        <v>0</v>
      </c>
      <c r="AD2905" s="14" t="str">
        <f>IF(E2905=113,"Linn","Iowa ex-Linn")</f>
        <v>Iowa ex-Linn</v>
      </c>
      <c r="AE2905" s="23">
        <f>IFERROR(AB2905/W2905,"N/M")</f>
        <v>0.0</v>
      </c>
      <c r="AF2905" s="14" t="str">
        <f>B2905&amp;"|"&amp;TEXT(E2905,"000")&amp;"|"&amp;TEXT(M2905,"0.0000")</f>
        <v>2019|101|0.6500</v>
      </c>
      <c r="AG2905" s="22" t="str">
        <f>IF(AND(B2905&gt;=2015,B2905&lt;=2024,C2905=19,G2905=41,I2905=2,K2905="A",L2905="RBUP",M2905&gt;=0.5,M2905&lt;=0.85),"IN","OUT")</f>
        <v>IN</v>
      </c>
    </row>
    <row r="2906" spans="1:33">
      <c r="A2906" s="14" t="s">
        <v>189</v>
      </c>
      <c r="B2906" s="16">
        <v>2019</v>
      </c>
      <c r="C2906" s="16">
        <v>19</v>
      </c>
      <c r="D2906" s="14" t="s">
        <v>80</v>
      </c>
      <c r="E2906" s="16">
        <v>101</v>
      </c>
      <c r="F2906" s="14" t="s">
        <v>136</v>
      </c>
      <c r="G2906" s="16">
        <v>41</v>
      </c>
      <c r="H2906" s="14" t="s">
        <v>186</v>
      </c>
      <c r="I2906" s="16">
        <v>2</v>
      </c>
      <c r="J2906" s="14" t="s">
        <v>83</v>
      </c>
      <c r="K2906" s="14" t="s">
        <v>84</v>
      </c>
      <c r="L2906" s="14" t="s">
        <v>85</v>
      </c>
      <c r="M2906" s="23">
        <v>0.7</v>
      </c>
      <c r="N2906" s="16">
        <v>13</v>
      </c>
      <c r="O2906" s="16">
        <v>10</v>
      </c>
      <c r="P2906" s="16">
        <v>6</v>
      </c>
      <c r="Q2906" s="16">
        <v>11</v>
      </c>
      <c r="R2906" s="16">
        <v>7</v>
      </c>
      <c r="S2906" s="14" t="s">
        <v>86</v>
      </c>
      <c r="T2906" s="16">
        <v>1260</v>
      </c>
      <c r="U2906" s="16">
        <v>0</v>
      </c>
      <c r="V2906" s="18">
        <v>467063</v>
      </c>
      <c r="W2906" s="18">
        <v>40830</v>
      </c>
      <c r="X2906" s="18">
        <v>27119</v>
      </c>
      <c r="Y2906" s="18">
        <v>0</v>
      </c>
      <c r="Z2906" s="18">
        <v>0</v>
      </c>
      <c r="AA2906" s="18">
        <v>0</v>
      </c>
      <c r="AB2906" s="18">
        <v>130195</v>
      </c>
      <c r="AC2906" s="23">
        <v>3.19</v>
      </c>
      <c r="AD2906" s="14" t="str">
        <f>IF(E2906=113,"Linn","Iowa ex-Linn")</f>
        <v>Iowa ex-Linn</v>
      </c>
      <c r="AE2906" s="23">
        <f>IFERROR(AB2906/W2906,"N/M")</f>
        <v>3.1887092823903993</v>
      </c>
      <c r="AF2906" s="14" t="str">
        <f>B2906&amp;"|"&amp;TEXT(E2906,"000")&amp;"|"&amp;TEXT(M2906,"0.0000")</f>
        <v>2019|101|0.7000</v>
      </c>
      <c r="AG2906" s="22" t="str">
        <f>IF(AND(B2906&gt;=2015,B2906&lt;=2024,C2906=19,G2906=41,I2906=2,K2906="A",L2906="RBUP",M2906&gt;=0.5,M2906&lt;=0.85),"IN","OUT")</f>
        <v>IN</v>
      </c>
    </row>
    <row r="2907" spans="1:33">
      <c r="A2907" s="14" t="s">
        <v>189</v>
      </c>
      <c r="B2907" s="16">
        <v>2019</v>
      </c>
      <c r="C2907" s="16">
        <v>19</v>
      </c>
      <c r="D2907" s="14" t="s">
        <v>80</v>
      </c>
      <c r="E2907" s="16">
        <v>101</v>
      </c>
      <c r="F2907" s="14" t="s">
        <v>136</v>
      </c>
      <c r="G2907" s="16">
        <v>41</v>
      </c>
      <c r="H2907" s="14" t="s">
        <v>186</v>
      </c>
      <c r="I2907" s="16">
        <v>2</v>
      </c>
      <c r="J2907" s="14" t="s">
        <v>83</v>
      </c>
      <c r="K2907" s="14" t="s">
        <v>84</v>
      </c>
      <c r="L2907" s="14" t="s">
        <v>85</v>
      </c>
      <c r="M2907" s="23">
        <v>0.75</v>
      </c>
      <c r="N2907" s="16">
        <v>112</v>
      </c>
      <c r="O2907" s="16">
        <v>69</v>
      </c>
      <c r="P2907" s="16">
        <v>30</v>
      </c>
      <c r="Q2907" s="16">
        <v>102</v>
      </c>
      <c r="R2907" s="16">
        <v>41</v>
      </c>
      <c r="S2907" s="14" t="s">
        <v>86</v>
      </c>
      <c r="T2907" s="16">
        <v>12582</v>
      </c>
      <c r="U2907" s="16">
        <v>0</v>
      </c>
      <c r="V2907" s="18">
        <v>6257947</v>
      </c>
      <c r="W2907" s="18">
        <v>495638</v>
      </c>
      <c r="X2907" s="18">
        <v>337565</v>
      </c>
      <c r="Y2907" s="18">
        <v>963</v>
      </c>
      <c r="Z2907" s="18">
        <v>0</v>
      </c>
      <c r="AA2907" s="18">
        <v>0</v>
      </c>
      <c r="AB2907" s="18">
        <v>590210</v>
      </c>
      <c r="AC2907" s="23">
        <v>1.19</v>
      </c>
      <c r="AD2907" s="14" t="str">
        <f>IF(E2907=113,"Linn","Iowa ex-Linn")</f>
        <v>Iowa ex-Linn</v>
      </c>
      <c r="AE2907" s="23">
        <f>IFERROR(AB2907/W2907,"N/M")</f>
        <v>1.1908086143516035</v>
      </c>
      <c r="AF2907" s="14" t="str">
        <f>B2907&amp;"|"&amp;TEXT(E2907,"000")&amp;"|"&amp;TEXT(M2907,"0.0000")</f>
        <v>2019|101|0.7500</v>
      </c>
      <c r="AG2907" s="22" t="str">
        <f>IF(AND(B2907&gt;=2015,B2907&lt;=2024,C2907=19,G2907=41,I2907=2,K2907="A",L2907="RBUP",M2907&gt;=0.5,M2907&lt;=0.85),"IN","OUT")</f>
        <v>IN</v>
      </c>
    </row>
    <row r="2908" spans="1:33">
      <c r="A2908" s="14" t="s">
        <v>189</v>
      </c>
      <c r="B2908" s="16">
        <v>2019</v>
      </c>
      <c r="C2908" s="16">
        <v>19</v>
      </c>
      <c r="D2908" s="14" t="s">
        <v>80</v>
      </c>
      <c r="E2908" s="16">
        <v>101</v>
      </c>
      <c r="F2908" s="14" t="s">
        <v>136</v>
      </c>
      <c r="G2908" s="16">
        <v>41</v>
      </c>
      <c r="H2908" s="14" t="s">
        <v>186</v>
      </c>
      <c r="I2908" s="16">
        <v>2</v>
      </c>
      <c r="J2908" s="14" t="s">
        <v>83</v>
      </c>
      <c r="K2908" s="14" t="s">
        <v>84</v>
      </c>
      <c r="L2908" s="14" t="s">
        <v>85</v>
      </c>
      <c r="M2908" s="23">
        <v>0.8</v>
      </c>
      <c r="N2908" s="16">
        <v>263</v>
      </c>
      <c r="O2908" s="16">
        <v>208</v>
      </c>
      <c r="P2908" s="16">
        <v>89</v>
      </c>
      <c r="Q2908" s="16">
        <v>288</v>
      </c>
      <c r="R2908" s="16">
        <v>121</v>
      </c>
      <c r="S2908" s="14" t="s">
        <v>86</v>
      </c>
      <c r="T2908" s="16">
        <v>42876</v>
      </c>
      <c r="U2908" s="16">
        <v>0</v>
      </c>
      <c r="V2908" s="18">
        <v>22755955</v>
      </c>
      <c r="W2908" s="18">
        <v>2041969</v>
      </c>
      <c r="X2908" s="18">
        <v>1284808</v>
      </c>
      <c r="Y2908" s="18">
        <v>3008</v>
      </c>
      <c r="Z2908" s="18">
        <v>0</v>
      </c>
      <c r="AA2908" s="18">
        <v>0</v>
      </c>
      <c r="AB2908" s="18">
        <v>1172612</v>
      </c>
      <c r="AC2908" s="23">
        <v>0.57</v>
      </c>
      <c r="AD2908" s="14" t="str">
        <f>IF(E2908=113,"Linn","Iowa ex-Linn")</f>
        <v>Iowa ex-Linn</v>
      </c>
      <c r="AE2908" s="23">
        <f>IFERROR(AB2908/W2908,"N/M")</f>
        <v>0.5742555347314283</v>
      </c>
      <c r="AF2908" s="14" t="str">
        <f>B2908&amp;"|"&amp;TEXT(E2908,"000")&amp;"|"&amp;TEXT(M2908,"0.0000")</f>
        <v>2019|101|0.8000</v>
      </c>
      <c r="AG2908" s="22" t="str">
        <f>IF(AND(B2908&gt;=2015,B2908&lt;=2024,C2908=19,G2908=41,I2908=2,K2908="A",L2908="RBUP",M2908&gt;=0.5,M2908&lt;=0.85),"IN","OUT")</f>
        <v>IN</v>
      </c>
    </row>
    <row r="2909" spans="1:33">
      <c r="A2909" s="14" t="s">
        <v>189</v>
      </c>
      <c r="B2909" s="16">
        <v>2019</v>
      </c>
      <c r="C2909" s="16">
        <v>19</v>
      </c>
      <c r="D2909" s="14" t="s">
        <v>80</v>
      </c>
      <c r="E2909" s="16">
        <v>101</v>
      </c>
      <c r="F2909" s="14" t="s">
        <v>136</v>
      </c>
      <c r="G2909" s="16">
        <v>41</v>
      </c>
      <c r="H2909" s="14" t="s">
        <v>186</v>
      </c>
      <c r="I2909" s="16">
        <v>2</v>
      </c>
      <c r="J2909" s="14" t="s">
        <v>83</v>
      </c>
      <c r="K2909" s="14" t="s">
        <v>84</v>
      </c>
      <c r="L2909" s="14" t="s">
        <v>85</v>
      </c>
      <c r="M2909" s="23">
        <v>0.85</v>
      </c>
      <c r="N2909" s="16">
        <v>61</v>
      </c>
      <c r="O2909" s="16">
        <v>47</v>
      </c>
      <c r="P2909" s="16">
        <v>21</v>
      </c>
      <c r="Q2909" s="16">
        <v>67</v>
      </c>
      <c r="R2909" s="16">
        <v>24</v>
      </c>
      <c r="S2909" s="14" t="s">
        <v>86</v>
      </c>
      <c r="T2909" s="16">
        <v>11094</v>
      </c>
      <c r="U2909" s="16">
        <v>0</v>
      </c>
      <c r="V2909" s="18">
        <v>5977256</v>
      </c>
      <c r="W2909" s="18">
        <v>608512</v>
      </c>
      <c r="X2909" s="18">
        <v>292233</v>
      </c>
      <c r="Y2909" s="18">
        <v>501</v>
      </c>
      <c r="Z2909" s="18">
        <v>0</v>
      </c>
      <c r="AA2909" s="18">
        <v>0</v>
      </c>
      <c r="AB2909" s="18">
        <v>681689</v>
      </c>
      <c r="AC2909" s="23">
        <v>1.12</v>
      </c>
      <c r="AD2909" s="14" t="str">
        <f>IF(E2909=113,"Linn","Iowa ex-Linn")</f>
        <v>Iowa ex-Linn</v>
      </c>
      <c r="AE2909" s="23">
        <f>IFERROR(AB2909/W2909,"N/M")</f>
        <v>1.120255639987379</v>
      </c>
      <c r="AF2909" s="14" t="str">
        <f>B2909&amp;"|"&amp;TEXT(E2909,"000")&amp;"|"&amp;TEXT(M2909,"0.0000")</f>
        <v>2019|101|0.8500</v>
      </c>
      <c r="AG2909" s="22" t="str">
        <f>IF(AND(B2909&gt;=2015,B2909&lt;=2024,C2909=19,G2909=41,I2909=2,K2909="A",L2909="RBUP",M2909&gt;=0.5,M2909&lt;=0.85),"IN","OUT")</f>
        <v>IN</v>
      </c>
    </row>
    <row r="2910" spans="1:33">
      <c r="A2910" s="14" t="s">
        <v>189</v>
      </c>
      <c r="B2910" s="16">
        <v>2019</v>
      </c>
      <c r="C2910" s="16">
        <v>19</v>
      </c>
      <c r="D2910" s="14" t="s">
        <v>80</v>
      </c>
      <c r="E2910" s="16">
        <v>103</v>
      </c>
      <c r="F2910" s="14" t="s">
        <v>137</v>
      </c>
      <c r="G2910" s="16">
        <v>41</v>
      </c>
      <c r="H2910" s="14" t="s">
        <v>186</v>
      </c>
      <c r="I2910" s="16">
        <v>2</v>
      </c>
      <c r="J2910" s="14" t="s">
        <v>83</v>
      </c>
      <c r="K2910" s="14" t="s">
        <v>84</v>
      </c>
      <c r="L2910" s="14" t="s">
        <v>85</v>
      </c>
      <c r="M2910" s="23">
        <v>0.5</v>
      </c>
      <c r="N2910" s="16">
        <v>2</v>
      </c>
      <c r="O2910" s="16">
        <v>2</v>
      </c>
      <c r="P2910" s="16">
        <v>2</v>
      </c>
      <c r="Q2910" s="16">
        <v>2</v>
      </c>
      <c r="R2910" s="16">
        <v>2</v>
      </c>
      <c r="S2910" s="14" t="s">
        <v>86</v>
      </c>
      <c r="T2910" s="16">
        <v>233</v>
      </c>
      <c r="U2910" s="16">
        <v>0</v>
      </c>
      <c r="V2910" s="18">
        <v>78595</v>
      </c>
      <c r="W2910" s="18">
        <v>1382</v>
      </c>
      <c r="X2910" s="18">
        <v>1010</v>
      </c>
      <c r="Y2910" s="18">
        <v>0</v>
      </c>
      <c r="Z2910" s="18">
        <v>0</v>
      </c>
      <c r="AA2910" s="18">
        <v>0</v>
      </c>
      <c r="AB2910" s="18">
        <v>4615</v>
      </c>
      <c r="AC2910" s="23">
        <v>3.34</v>
      </c>
      <c r="AD2910" s="14" t="str">
        <f>IF(E2910=113,"Linn","Iowa ex-Linn")</f>
        <v>Iowa ex-Linn</v>
      </c>
      <c r="AE2910" s="23">
        <f>IFERROR(AB2910/W2910,"N/M")</f>
        <v>3.3393632416787264</v>
      </c>
      <c r="AF2910" s="14" t="str">
        <f>B2910&amp;"|"&amp;TEXT(E2910,"000")&amp;"|"&amp;TEXT(M2910,"0.0000")</f>
        <v>2019|103|0.5000</v>
      </c>
      <c r="AG2910" s="22" t="str">
        <f>IF(AND(B2910&gt;=2015,B2910&lt;=2024,C2910=19,G2910=41,I2910=2,K2910="A",L2910="RBUP",M2910&gt;=0.5,M2910&lt;=0.85),"IN","OUT")</f>
        <v>IN</v>
      </c>
    </row>
    <row r="2911" spans="1:33">
      <c r="A2911" s="14" t="s">
        <v>189</v>
      </c>
      <c r="B2911" s="16">
        <v>2019</v>
      </c>
      <c r="C2911" s="16">
        <v>19</v>
      </c>
      <c r="D2911" s="14" t="s">
        <v>80</v>
      </c>
      <c r="E2911" s="16">
        <v>103</v>
      </c>
      <c r="F2911" s="14" t="s">
        <v>137</v>
      </c>
      <c r="G2911" s="16">
        <v>41</v>
      </c>
      <c r="H2911" s="14" t="s">
        <v>186</v>
      </c>
      <c r="I2911" s="16">
        <v>2</v>
      </c>
      <c r="J2911" s="14" t="s">
        <v>83</v>
      </c>
      <c r="K2911" s="14" t="s">
        <v>84</v>
      </c>
      <c r="L2911" s="14" t="s">
        <v>85</v>
      </c>
      <c r="M2911" s="23">
        <v>0.55</v>
      </c>
      <c r="N2911" s="16">
        <v>0</v>
      </c>
      <c r="O2911" s="16">
        <v>0</v>
      </c>
      <c r="P2911" s="16">
        <v>0</v>
      </c>
      <c r="Q2911" s="16">
        <v>0</v>
      </c>
      <c r="R2911" s="16">
        <v>0</v>
      </c>
      <c r="S2911" s="14" t="s">
        <v>86</v>
      </c>
      <c r="T2911" s="16">
        <v>0</v>
      </c>
      <c r="U2911" s="16">
        <v>0</v>
      </c>
      <c r="V2911" s="18">
        <v>0</v>
      </c>
      <c r="W2911" s="18">
        <v>0</v>
      </c>
      <c r="X2911" s="18">
        <v>0</v>
      </c>
      <c r="Y2911" s="18">
        <v>0</v>
      </c>
      <c r="Z2911" s="18">
        <v>0</v>
      </c>
      <c r="AA2911" s="18">
        <v>0</v>
      </c>
      <c r="AB2911" s="18">
        <v>0</v>
      </c>
      <c r="AC2911" s="23">
        <v>0</v>
      </c>
      <c r="AD2911" s="14" t="str">
        <f>IF(E2911=113,"Linn","Iowa ex-Linn")</f>
        <v>Iowa ex-Linn</v>
      </c>
      <c r="AE2911" s="23" t="str">
        <f>IFERROR(AB2911/W2911,"N/M")</f>
        <v>N/M</v>
      </c>
      <c r="AF2911" s="14" t="str">
        <f>B2911&amp;"|"&amp;TEXT(E2911,"000")&amp;"|"&amp;TEXT(M2911,"0.0000")</f>
        <v>2019|103|0.5500</v>
      </c>
      <c r="AG2911" s="22" t="str">
        <f>IF(AND(B2911&gt;=2015,B2911&lt;=2024,C2911=19,G2911=41,I2911=2,K2911="A",L2911="RBUP",M2911&gt;=0.5,M2911&lt;=0.85),"IN","OUT")</f>
        <v>IN</v>
      </c>
    </row>
    <row r="2912" spans="1:33">
      <c r="A2912" s="14" t="s">
        <v>189</v>
      </c>
      <c r="B2912" s="16">
        <v>2019</v>
      </c>
      <c r="C2912" s="16">
        <v>19</v>
      </c>
      <c r="D2912" s="14" t="s">
        <v>80</v>
      </c>
      <c r="E2912" s="16">
        <v>103</v>
      </c>
      <c r="F2912" s="14" t="s">
        <v>137</v>
      </c>
      <c r="G2912" s="16">
        <v>41</v>
      </c>
      <c r="H2912" s="14" t="s">
        <v>186</v>
      </c>
      <c r="I2912" s="16">
        <v>2</v>
      </c>
      <c r="J2912" s="14" t="s">
        <v>83</v>
      </c>
      <c r="K2912" s="14" t="s">
        <v>84</v>
      </c>
      <c r="L2912" s="14" t="s">
        <v>85</v>
      </c>
      <c r="M2912" s="23">
        <v>0.6</v>
      </c>
      <c r="N2912" s="16">
        <v>0</v>
      </c>
      <c r="O2912" s="16">
        <v>0</v>
      </c>
      <c r="P2912" s="16">
        <v>0</v>
      </c>
      <c r="Q2912" s="16">
        <v>0</v>
      </c>
      <c r="R2912" s="16">
        <v>0</v>
      </c>
      <c r="S2912" s="14" t="s">
        <v>86</v>
      </c>
      <c r="T2912" s="16">
        <v>0</v>
      </c>
      <c r="U2912" s="16">
        <v>0</v>
      </c>
      <c r="V2912" s="18">
        <v>0</v>
      </c>
      <c r="W2912" s="18">
        <v>0</v>
      </c>
      <c r="X2912" s="18">
        <v>0</v>
      </c>
      <c r="Y2912" s="18">
        <v>0</v>
      </c>
      <c r="Z2912" s="18">
        <v>0</v>
      </c>
      <c r="AA2912" s="18">
        <v>0</v>
      </c>
      <c r="AB2912" s="18">
        <v>0</v>
      </c>
      <c r="AC2912" s="23">
        <v>0</v>
      </c>
      <c r="AD2912" s="14" t="str">
        <f>IF(E2912=113,"Linn","Iowa ex-Linn")</f>
        <v>Iowa ex-Linn</v>
      </c>
      <c r="AE2912" s="23" t="str">
        <f>IFERROR(AB2912/W2912,"N/M")</f>
        <v>N/M</v>
      </c>
      <c r="AF2912" s="14" t="str">
        <f>B2912&amp;"|"&amp;TEXT(E2912,"000")&amp;"|"&amp;TEXT(M2912,"0.0000")</f>
        <v>2019|103|0.6000</v>
      </c>
      <c r="AG2912" s="22" t="str">
        <f>IF(AND(B2912&gt;=2015,B2912&lt;=2024,C2912=19,G2912=41,I2912=2,K2912="A",L2912="RBUP",M2912&gt;=0.5,M2912&lt;=0.85),"IN","OUT")</f>
        <v>IN</v>
      </c>
    </row>
    <row r="2913" spans="1:33">
      <c r="A2913" s="14" t="s">
        <v>189</v>
      </c>
      <c r="B2913" s="16">
        <v>2019</v>
      </c>
      <c r="C2913" s="16">
        <v>19</v>
      </c>
      <c r="D2913" s="14" t="s">
        <v>80</v>
      </c>
      <c r="E2913" s="16">
        <v>103</v>
      </c>
      <c r="F2913" s="14" t="s">
        <v>137</v>
      </c>
      <c r="G2913" s="16">
        <v>41</v>
      </c>
      <c r="H2913" s="14" t="s">
        <v>186</v>
      </c>
      <c r="I2913" s="16">
        <v>2</v>
      </c>
      <c r="J2913" s="14" t="s">
        <v>83</v>
      </c>
      <c r="K2913" s="14" t="s">
        <v>84</v>
      </c>
      <c r="L2913" s="14" t="s">
        <v>85</v>
      </c>
      <c r="M2913" s="23">
        <v>0.65</v>
      </c>
      <c r="N2913" s="16">
        <v>9</v>
      </c>
      <c r="O2913" s="16">
        <v>8</v>
      </c>
      <c r="P2913" s="16">
        <v>0</v>
      </c>
      <c r="Q2913" s="16">
        <v>13</v>
      </c>
      <c r="R2913" s="16">
        <v>0</v>
      </c>
      <c r="S2913" s="14" t="s">
        <v>86</v>
      </c>
      <c r="T2913" s="16">
        <v>853</v>
      </c>
      <c r="U2913" s="16">
        <v>0</v>
      </c>
      <c r="V2913" s="18">
        <v>404769</v>
      </c>
      <c r="W2913" s="18">
        <v>9153</v>
      </c>
      <c r="X2913" s="18">
        <v>5593</v>
      </c>
      <c r="Y2913" s="18">
        <v>0</v>
      </c>
      <c r="Z2913" s="18">
        <v>0</v>
      </c>
      <c r="AA2913" s="18">
        <v>0</v>
      </c>
      <c r="AB2913" s="18">
        <v>0</v>
      </c>
      <c r="AC2913" s="23">
        <v>0</v>
      </c>
      <c r="AD2913" s="14" t="str">
        <f>IF(E2913=113,"Linn","Iowa ex-Linn")</f>
        <v>Iowa ex-Linn</v>
      </c>
      <c r="AE2913" s="23">
        <f>IFERROR(AB2913/W2913,"N/M")</f>
        <v>0.0</v>
      </c>
      <c r="AF2913" s="14" t="str">
        <f>B2913&amp;"|"&amp;TEXT(E2913,"000")&amp;"|"&amp;TEXT(M2913,"0.0000")</f>
        <v>2019|103|0.6500</v>
      </c>
      <c r="AG2913" s="22" t="str">
        <f>IF(AND(B2913&gt;=2015,B2913&lt;=2024,C2913=19,G2913=41,I2913=2,K2913="A",L2913="RBUP",M2913&gt;=0.5,M2913&lt;=0.85),"IN","OUT")</f>
        <v>IN</v>
      </c>
    </row>
    <row r="2914" spans="1:33">
      <c r="A2914" s="14" t="s">
        <v>189</v>
      </c>
      <c r="B2914" s="16">
        <v>2019</v>
      </c>
      <c r="C2914" s="16">
        <v>19</v>
      </c>
      <c r="D2914" s="14" t="s">
        <v>80</v>
      </c>
      <c r="E2914" s="16">
        <v>103</v>
      </c>
      <c r="F2914" s="14" t="s">
        <v>137</v>
      </c>
      <c r="G2914" s="16">
        <v>41</v>
      </c>
      <c r="H2914" s="14" t="s">
        <v>186</v>
      </c>
      <c r="I2914" s="16">
        <v>2</v>
      </c>
      <c r="J2914" s="14" t="s">
        <v>83</v>
      </c>
      <c r="K2914" s="14" t="s">
        <v>84</v>
      </c>
      <c r="L2914" s="14" t="s">
        <v>85</v>
      </c>
      <c r="M2914" s="23">
        <v>0.7</v>
      </c>
      <c r="N2914" s="16">
        <v>35</v>
      </c>
      <c r="O2914" s="16">
        <v>24</v>
      </c>
      <c r="P2914" s="16">
        <v>3</v>
      </c>
      <c r="Q2914" s="16">
        <v>27</v>
      </c>
      <c r="R2914" s="16">
        <v>3</v>
      </c>
      <c r="S2914" s="14" t="s">
        <v>86</v>
      </c>
      <c r="T2914" s="16">
        <v>2661</v>
      </c>
      <c r="U2914" s="16">
        <v>0</v>
      </c>
      <c r="V2914" s="18">
        <v>1384144</v>
      </c>
      <c r="W2914" s="18">
        <v>43206</v>
      </c>
      <c r="X2914" s="18">
        <v>30723</v>
      </c>
      <c r="Y2914" s="18">
        <v>0</v>
      </c>
      <c r="Z2914" s="18">
        <v>0</v>
      </c>
      <c r="AA2914" s="18">
        <v>0</v>
      </c>
      <c r="AB2914" s="18">
        <v>17830</v>
      </c>
      <c r="AC2914" s="23">
        <v>0.41</v>
      </c>
      <c r="AD2914" s="14" t="str">
        <f>IF(E2914=113,"Linn","Iowa ex-Linn")</f>
        <v>Iowa ex-Linn</v>
      </c>
      <c r="AE2914" s="23">
        <f>IFERROR(AB2914/W2914,"N/M")</f>
        <v>0.41267416562514464</v>
      </c>
      <c r="AF2914" s="14" t="str">
        <f>B2914&amp;"|"&amp;TEXT(E2914,"000")&amp;"|"&amp;TEXT(M2914,"0.0000")</f>
        <v>2019|103|0.7000</v>
      </c>
      <c r="AG2914" s="22" t="str">
        <f>IF(AND(B2914&gt;=2015,B2914&lt;=2024,C2914=19,G2914=41,I2914=2,K2914="A",L2914="RBUP",M2914&gt;=0.5,M2914&lt;=0.85),"IN","OUT")</f>
        <v>IN</v>
      </c>
    </row>
    <row r="2915" spans="1:33">
      <c r="A2915" s="14" t="s">
        <v>189</v>
      </c>
      <c r="B2915" s="16">
        <v>2019</v>
      </c>
      <c r="C2915" s="16">
        <v>19</v>
      </c>
      <c r="D2915" s="14" t="s">
        <v>80</v>
      </c>
      <c r="E2915" s="16">
        <v>103</v>
      </c>
      <c r="F2915" s="14" t="s">
        <v>137</v>
      </c>
      <c r="G2915" s="16">
        <v>41</v>
      </c>
      <c r="H2915" s="14" t="s">
        <v>186</v>
      </c>
      <c r="I2915" s="16">
        <v>2</v>
      </c>
      <c r="J2915" s="14" t="s">
        <v>83</v>
      </c>
      <c r="K2915" s="14" t="s">
        <v>84</v>
      </c>
      <c r="L2915" s="14" t="s">
        <v>85</v>
      </c>
      <c r="M2915" s="23">
        <v>0.75</v>
      </c>
      <c r="N2915" s="16">
        <v>117</v>
      </c>
      <c r="O2915" s="16">
        <v>93</v>
      </c>
      <c r="P2915" s="16">
        <v>25</v>
      </c>
      <c r="Q2915" s="16">
        <v>164</v>
      </c>
      <c r="R2915" s="16">
        <v>38</v>
      </c>
      <c r="S2915" s="14" t="s">
        <v>86</v>
      </c>
      <c r="T2915" s="16">
        <v>14172</v>
      </c>
      <c r="U2915" s="16">
        <v>0</v>
      </c>
      <c r="V2915" s="18">
        <v>7954023</v>
      </c>
      <c r="W2915" s="18">
        <v>381362</v>
      </c>
      <c r="X2915" s="18">
        <v>230981</v>
      </c>
      <c r="Y2915" s="18">
        <v>213</v>
      </c>
      <c r="Z2915" s="18">
        <v>0</v>
      </c>
      <c r="AA2915" s="18">
        <v>0</v>
      </c>
      <c r="AB2915" s="18">
        <v>244852</v>
      </c>
      <c r="AC2915" s="23">
        <v>0.64</v>
      </c>
      <c r="AD2915" s="14" t="str">
        <f>IF(E2915=113,"Linn","Iowa ex-Linn")</f>
        <v>Iowa ex-Linn</v>
      </c>
      <c r="AE2915" s="23">
        <f>IFERROR(AB2915/W2915,"N/M")</f>
        <v>0.6420461398880853</v>
      </c>
      <c r="AF2915" s="14" t="str">
        <f>B2915&amp;"|"&amp;TEXT(E2915,"000")&amp;"|"&amp;TEXT(M2915,"0.0000")</f>
        <v>2019|103|0.7500</v>
      </c>
      <c r="AG2915" s="22" t="str">
        <f>IF(AND(B2915&gt;=2015,B2915&lt;=2024,C2915=19,G2915=41,I2915=2,K2915="A",L2915="RBUP",M2915&gt;=0.5,M2915&lt;=0.85),"IN","OUT")</f>
        <v>IN</v>
      </c>
    </row>
    <row r="2916" spans="1:33">
      <c r="A2916" s="14" t="s">
        <v>189</v>
      </c>
      <c r="B2916" s="16">
        <v>2019</v>
      </c>
      <c r="C2916" s="16">
        <v>19</v>
      </c>
      <c r="D2916" s="14" t="s">
        <v>80</v>
      </c>
      <c r="E2916" s="16">
        <v>103</v>
      </c>
      <c r="F2916" s="14" t="s">
        <v>137</v>
      </c>
      <c r="G2916" s="16">
        <v>41</v>
      </c>
      <c r="H2916" s="14" t="s">
        <v>186</v>
      </c>
      <c r="I2916" s="16">
        <v>2</v>
      </c>
      <c r="J2916" s="14" t="s">
        <v>83</v>
      </c>
      <c r="K2916" s="14" t="s">
        <v>84</v>
      </c>
      <c r="L2916" s="14" t="s">
        <v>85</v>
      </c>
      <c r="M2916" s="23">
        <v>0.8</v>
      </c>
      <c r="N2916" s="16">
        <v>296</v>
      </c>
      <c r="O2916" s="16">
        <v>240</v>
      </c>
      <c r="P2916" s="16">
        <v>95</v>
      </c>
      <c r="Q2916" s="16">
        <v>384</v>
      </c>
      <c r="R2916" s="16">
        <v>128</v>
      </c>
      <c r="S2916" s="14" t="s">
        <v>86</v>
      </c>
      <c r="T2916" s="16">
        <v>41116</v>
      </c>
      <c r="U2916" s="16">
        <v>0</v>
      </c>
      <c r="V2916" s="18">
        <v>24179766</v>
      </c>
      <c r="W2916" s="18">
        <v>1440282</v>
      </c>
      <c r="X2916" s="18">
        <v>827859</v>
      </c>
      <c r="Y2916" s="18">
        <v>2885</v>
      </c>
      <c r="Z2916" s="18">
        <v>0</v>
      </c>
      <c r="AA2916" s="18">
        <v>0</v>
      </c>
      <c r="AB2916" s="18">
        <v>1534489</v>
      </c>
      <c r="AC2916" s="23">
        <v>1.07</v>
      </c>
      <c r="AD2916" s="14" t="str">
        <f>IF(E2916=113,"Linn","Iowa ex-Linn")</f>
        <v>Iowa ex-Linn</v>
      </c>
      <c r="AE2916" s="23">
        <f>IFERROR(AB2916/W2916,"N/M")</f>
        <v>1.065408718570391</v>
      </c>
      <c r="AF2916" s="14" t="str">
        <f>B2916&amp;"|"&amp;TEXT(E2916,"000")&amp;"|"&amp;TEXT(M2916,"0.0000")</f>
        <v>2019|103|0.8000</v>
      </c>
      <c r="AG2916" s="22" t="str">
        <f>IF(AND(B2916&gt;=2015,B2916&lt;=2024,C2916=19,G2916=41,I2916=2,K2916="A",L2916="RBUP",M2916&gt;=0.5,M2916&lt;=0.85),"IN","OUT")</f>
        <v>IN</v>
      </c>
    </row>
    <row r="2917" spans="1:33">
      <c r="A2917" s="14" t="s">
        <v>189</v>
      </c>
      <c r="B2917" s="16">
        <v>2019</v>
      </c>
      <c r="C2917" s="16">
        <v>19</v>
      </c>
      <c r="D2917" s="14" t="s">
        <v>80</v>
      </c>
      <c r="E2917" s="16">
        <v>103</v>
      </c>
      <c r="F2917" s="14" t="s">
        <v>137</v>
      </c>
      <c r="G2917" s="16">
        <v>41</v>
      </c>
      <c r="H2917" s="14" t="s">
        <v>186</v>
      </c>
      <c r="I2917" s="16">
        <v>2</v>
      </c>
      <c r="J2917" s="14" t="s">
        <v>83</v>
      </c>
      <c r="K2917" s="14" t="s">
        <v>84</v>
      </c>
      <c r="L2917" s="14" t="s">
        <v>85</v>
      </c>
      <c r="M2917" s="23">
        <v>0.85</v>
      </c>
      <c r="N2917" s="16">
        <v>269</v>
      </c>
      <c r="O2917" s="16">
        <v>219</v>
      </c>
      <c r="P2917" s="16">
        <v>118</v>
      </c>
      <c r="Q2917" s="16">
        <v>501</v>
      </c>
      <c r="R2917" s="16">
        <v>224</v>
      </c>
      <c r="S2917" s="14" t="s">
        <v>86</v>
      </c>
      <c r="T2917" s="16">
        <v>41201</v>
      </c>
      <c r="U2917" s="16">
        <v>0</v>
      </c>
      <c r="V2917" s="18">
        <v>27063061</v>
      </c>
      <c r="W2917" s="18">
        <v>1960344</v>
      </c>
      <c r="X2917" s="18">
        <v>848757</v>
      </c>
      <c r="Y2917" s="18">
        <v>1206</v>
      </c>
      <c r="Z2917" s="18">
        <v>0</v>
      </c>
      <c r="AA2917" s="18">
        <v>0</v>
      </c>
      <c r="AB2917" s="18">
        <v>1785528</v>
      </c>
      <c r="AC2917" s="23">
        <v>0.91</v>
      </c>
      <c r="AD2917" s="14" t="str">
        <f>IF(E2917=113,"Linn","Iowa ex-Linn")</f>
        <v>Iowa ex-Linn</v>
      </c>
      <c r="AE2917" s="23">
        <f>IFERROR(AB2917/W2917,"N/M")</f>
        <v>0.9108238145958056</v>
      </c>
      <c r="AF2917" s="14" t="str">
        <f>B2917&amp;"|"&amp;TEXT(E2917,"000")&amp;"|"&amp;TEXT(M2917,"0.0000")</f>
        <v>2019|103|0.8500</v>
      </c>
      <c r="AG2917" s="22" t="str">
        <f>IF(AND(B2917&gt;=2015,B2917&lt;=2024,C2917=19,G2917=41,I2917=2,K2917="A",L2917="RBUP",M2917&gt;=0.5,M2917&lt;=0.85),"IN","OUT")</f>
        <v>IN</v>
      </c>
    </row>
    <row r="2918" spans="1:33">
      <c r="A2918" s="14" t="s">
        <v>189</v>
      </c>
      <c r="B2918" s="16">
        <v>2019</v>
      </c>
      <c r="C2918" s="16">
        <v>19</v>
      </c>
      <c r="D2918" s="14" t="s">
        <v>80</v>
      </c>
      <c r="E2918" s="16">
        <v>105</v>
      </c>
      <c r="F2918" s="14" t="s">
        <v>138</v>
      </c>
      <c r="G2918" s="16">
        <v>41</v>
      </c>
      <c r="H2918" s="14" t="s">
        <v>186</v>
      </c>
      <c r="I2918" s="16">
        <v>2</v>
      </c>
      <c r="J2918" s="14" t="s">
        <v>83</v>
      </c>
      <c r="K2918" s="14" t="s">
        <v>84</v>
      </c>
      <c r="L2918" s="14" t="s">
        <v>85</v>
      </c>
      <c r="M2918" s="23">
        <v>0.55</v>
      </c>
      <c r="N2918" s="16">
        <v>2</v>
      </c>
      <c r="O2918" s="16">
        <v>2</v>
      </c>
      <c r="P2918" s="16">
        <v>0</v>
      </c>
      <c r="Q2918" s="16">
        <v>5</v>
      </c>
      <c r="R2918" s="16">
        <v>0</v>
      </c>
      <c r="S2918" s="14" t="s">
        <v>86</v>
      </c>
      <c r="T2918" s="16">
        <v>336</v>
      </c>
      <c r="U2918" s="16">
        <v>0</v>
      </c>
      <c r="V2918" s="18">
        <v>147989</v>
      </c>
      <c r="W2918" s="18">
        <v>1543</v>
      </c>
      <c r="X2918" s="18">
        <v>988</v>
      </c>
      <c r="Y2918" s="18">
        <v>0</v>
      </c>
      <c r="Z2918" s="18">
        <v>0</v>
      </c>
      <c r="AA2918" s="18">
        <v>0</v>
      </c>
      <c r="AB2918" s="18">
        <v>0</v>
      </c>
      <c r="AC2918" s="23">
        <v>0</v>
      </c>
      <c r="AD2918" s="14" t="str">
        <f>IF(E2918=113,"Linn","Iowa ex-Linn")</f>
        <v>Iowa ex-Linn</v>
      </c>
      <c r="AE2918" s="23">
        <f>IFERROR(AB2918/W2918,"N/M")</f>
        <v>0.0</v>
      </c>
      <c r="AF2918" s="14" t="str">
        <f>B2918&amp;"|"&amp;TEXT(E2918,"000")&amp;"|"&amp;TEXT(M2918,"0.0000")</f>
        <v>2019|105|0.5500</v>
      </c>
      <c r="AG2918" s="22" t="str">
        <f>IF(AND(B2918&gt;=2015,B2918&lt;=2024,C2918=19,G2918=41,I2918=2,K2918="A",L2918="RBUP",M2918&gt;=0.5,M2918&lt;=0.85),"IN","OUT")</f>
        <v>IN</v>
      </c>
    </row>
    <row r="2919" spans="1:33">
      <c r="A2919" s="14" t="s">
        <v>189</v>
      </c>
      <c r="B2919" s="16">
        <v>2019</v>
      </c>
      <c r="C2919" s="16">
        <v>19</v>
      </c>
      <c r="D2919" s="14" t="s">
        <v>80</v>
      </c>
      <c r="E2919" s="16">
        <v>105</v>
      </c>
      <c r="F2919" s="14" t="s">
        <v>138</v>
      </c>
      <c r="G2919" s="16">
        <v>41</v>
      </c>
      <c r="H2919" s="14" t="s">
        <v>186</v>
      </c>
      <c r="I2919" s="16">
        <v>2</v>
      </c>
      <c r="J2919" s="14" t="s">
        <v>83</v>
      </c>
      <c r="K2919" s="14" t="s">
        <v>84</v>
      </c>
      <c r="L2919" s="14" t="s">
        <v>85</v>
      </c>
      <c r="M2919" s="23">
        <v>0.6</v>
      </c>
      <c r="N2919" s="16">
        <v>1</v>
      </c>
      <c r="O2919" s="16">
        <v>1</v>
      </c>
      <c r="P2919" s="16">
        <v>0</v>
      </c>
      <c r="Q2919" s="16">
        <v>1</v>
      </c>
      <c r="R2919" s="16">
        <v>0</v>
      </c>
      <c r="S2919" s="14" t="s">
        <v>86</v>
      </c>
      <c r="T2919" s="16">
        <v>110</v>
      </c>
      <c r="U2919" s="16">
        <v>0</v>
      </c>
      <c r="V2919" s="18">
        <v>49769</v>
      </c>
      <c r="W2919" s="18">
        <v>552</v>
      </c>
      <c r="X2919" s="18">
        <v>353</v>
      </c>
      <c r="Y2919" s="18">
        <v>0</v>
      </c>
      <c r="Z2919" s="18">
        <v>0</v>
      </c>
      <c r="AA2919" s="18">
        <v>0</v>
      </c>
      <c r="AB2919" s="18">
        <v>0</v>
      </c>
      <c r="AC2919" s="23">
        <v>0</v>
      </c>
      <c r="AD2919" s="14" t="str">
        <f>IF(E2919=113,"Linn","Iowa ex-Linn")</f>
        <v>Iowa ex-Linn</v>
      </c>
      <c r="AE2919" s="23">
        <f>IFERROR(AB2919/W2919,"N/M")</f>
        <v>0.0</v>
      </c>
      <c r="AF2919" s="14" t="str">
        <f>B2919&amp;"|"&amp;TEXT(E2919,"000")&amp;"|"&amp;TEXT(M2919,"0.0000")</f>
        <v>2019|105|0.6000</v>
      </c>
      <c r="AG2919" s="22" t="str">
        <f>IF(AND(B2919&gt;=2015,B2919&lt;=2024,C2919=19,G2919=41,I2919=2,K2919="A",L2919="RBUP",M2919&gt;=0.5,M2919&lt;=0.85),"IN","OUT")</f>
        <v>IN</v>
      </c>
    </row>
    <row r="2920" spans="1:33">
      <c r="A2920" s="14" t="s">
        <v>189</v>
      </c>
      <c r="B2920" s="16">
        <v>2019</v>
      </c>
      <c r="C2920" s="16">
        <v>19</v>
      </c>
      <c r="D2920" s="14" t="s">
        <v>80</v>
      </c>
      <c r="E2920" s="16">
        <v>105</v>
      </c>
      <c r="F2920" s="14" t="s">
        <v>138</v>
      </c>
      <c r="G2920" s="16">
        <v>41</v>
      </c>
      <c r="H2920" s="14" t="s">
        <v>186</v>
      </c>
      <c r="I2920" s="16">
        <v>2</v>
      </c>
      <c r="J2920" s="14" t="s">
        <v>83</v>
      </c>
      <c r="K2920" s="14" t="s">
        <v>84</v>
      </c>
      <c r="L2920" s="14" t="s">
        <v>85</v>
      </c>
      <c r="M2920" s="23">
        <v>0.65</v>
      </c>
      <c r="N2920" s="16">
        <v>4</v>
      </c>
      <c r="O2920" s="16">
        <v>3</v>
      </c>
      <c r="P2920" s="16">
        <v>0</v>
      </c>
      <c r="Q2920" s="16">
        <v>5</v>
      </c>
      <c r="R2920" s="16">
        <v>1</v>
      </c>
      <c r="S2920" s="14" t="s">
        <v>86</v>
      </c>
      <c r="T2920" s="16">
        <v>368</v>
      </c>
      <c r="U2920" s="16">
        <v>0</v>
      </c>
      <c r="V2920" s="18">
        <v>166168</v>
      </c>
      <c r="W2920" s="18">
        <v>3250</v>
      </c>
      <c r="X2920" s="18">
        <v>2005</v>
      </c>
      <c r="Y2920" s="18">
        <v>0</v>
      </c>
      <c r="Z2920" s="18">
        <v>0</v>
      </c>
      <c r="AA2920" s="18">
        <v>0</v>
      </c>
      <c r="AB2920" s="18">
        <v>2714</v>
      </c>
      <c r="AC2920" s="23">
        <v>0.84</v>
      </c>
      <c r="AD2920" s="14" t="str">
        <f>IF(E2920=113,"Linn","Iowa ex-Linn")</f>
        <v>Iowa ex-Linn</v>
      </c>
      <c r="AE2920" s="23">
        <f>IFERROR(AB2920/W2920,"N/M")</f>
        <v>0.835076923076923</v>
      </c>
      <c r="AF2920" s="14" t="str">
        <f>B2920&amp;"|"&amp;TEXT(E2920,"000")&amp;"|"&amp;TEXT(M2920,"0.0000")</f>
        <v>2019|105|0.6500</v>
      </c>
      <c r="AG2920" s="22" t="str">
        <f>IF(AND(B2920&gt;=2015,B2920&lt;=2024,C2920=19,G2920=41,I2920=2,K2920="A",L2920="RBUP",M2920&gt;=0.5,M2920&lt;=0.85),"IN","OUT")</f>
        <v>IN</v>
      </c>
    </row>
    <row r="2921" spans="1:33">
      <c r="A2921" s="14" t="s">
        <v>189</v>
      </c>
      <c r="B2921" s="16">
        <v>2019</v>
      </c>
      <c r="C2921" s="16">
        <v>19</v>
      </c>
      <c r="D2921" s="14" t="s">
        <v>80</v>
      </c>
      <c r="E2921" s="16">
        <v>105</v>
      </c>
      <c r="F2921" s="14" t="s">
        <v>138</v>
      </c>
      <c r="G2921" s="16">
        <v>41</v>
      </c>
      <c r="H2921" s="14" t="s">
        <v>186</v>
      </c>
      <c r="I2921" s="16">
        <v>2</v>
      </c>
      <c r="J2921" s="14" t="s">
        <v>83</v>
      </c>
      <c r="K2921" s="14" t="s">
        <v>84</v>
      </c>
      <c r="L2921" s="14" t="s">
        <v>85</v>
      </c>
      <c r="M2921" s="23">
        <v>0.7</v>
      </c>
      <c r="N2921" s="16">
        <v>16</v>
      </c>
      <c r="O2921" s="16">
        <v>10</v>
      </c>
      <c r="P2921" s="16">
        <v>2</v>
      </c>
      <c r="Q2921" s="16">
        <v>12</v>
      </c>
      <c r="R2921" s="16">
        <v>3</v>
      </c>
      <c r="S2921" s="14" t="s">
        <v>86</v>
      </c>
      <c r="T2921" s="16">
        <v>2188</v>
      </c>
      <c r="U2921" s="16">
        <v>0</v>
      </c>
      <c r="V2921" s="18">
        <v>1195423</v>
      </c>
      <c r="W2921" s="18">
        <v>24699</v>
      </c>
      <c r="X2921" s="18">
        <v>18199</v>
      </c>
      <c r="Y2921" s="18">
        <v>0</v>
      </c>
      <c r="Z2921" s="18">
        <v>0</v>
      </c>
      <c r="AA2921" s="18">
        <v>0</v>
      </c>
      <c r="AB2921" s="18">
        <v>31751</v>
      </c>
      <c r="AC2921" s="23">
        <v>1.29</v>
      </c>
      <c r="AD2921" s="14" t="str">
        <f>IF(E2921=113,"Linn","Iowa ex-Linn")</f>
        <v>Iowa ex-Linn</v>
      </c>
      <c r="AE2921" s="23">
        <f>IFERROR(AB2921/W2921,"N/M")</f>
        <v>1.2855176322928055</v>
      </c>
      <c r="AF2921" s="14" t="str">
        <f>B2921&amp;"|"&amp;TEXT(E2921,"000")&amp;"|"&amp;TEXT(M2921,"0.0000")</f>
        <v>2019|105|0.7000</v>
      </c>
      <c r="AG2921" s="22" t="str">
        <f>IF(AND(B2921&gt;=2015,B2921&lt;=2024,C2921=19,G2921=41,I2921=2,K2921="A",L2921="RBUP",M2921&gt;=0.5,M2921&lt;=0.85),"IN","OUT")</f>
        <v>IN</v>
      </c>
    </row>
    <row r="2922" spans="1:33">
      <c r="A2922" s="14" t="s">
        <v>189</v>
      </c>
      <c r="B2922" s="16">
        <v>2019</v>
      </c>
      <c r="C2922" s="16">
        <v>19</v>
      </c>
      <c r="D2922" s="14" t="s">
        <v>80</v>
      </c>
      <c r="E2922" s="16">
        <v>105</v>
      </c>
      <c r="F2922" s="14" t="s">
        <v>138</v>
      </c>
      <c r="G2922" s="16">
        <v>41</v>
      </c>
      <c r="H2922" s="14" t="s">
        <v>186</v>
      </c>
      <c r="I2922" s="16">
        <v>2</v>
      </c>
      <c r="J2922" s="14" t="s">
        <v>83</v>
      </c>
      <c r="K2922" s="14" t="s">
        <v>84</v>
      </c>
      <c r="L2922" s="14" t="s">
        <v>85</v>
      </c>
      <c r="M2922" s="23">
        <v>0.75</v>
      </c>
      <c r="N2922" s="16">
        <v>80</v>
      </c>
      <c r="O2922" s="16">
        <v>73</v>
      </c>
      <c r="P2922" s="16">
        <v>7</v>
      </c>
      <c r="Q2922" s="16">
        <v>103</v>
      </c>
      <c r="R2922" s="16">
        <v>11</v>
      </c>
      <c r="S2922" s="14" t="s">
        <v>86</v>
      </c>
      <c r="T2922" s="16">
        <v>16157</v>
      </c>
      <c r="U2922" s="16">
        <v>0</v>
      </c>
      <c r="V2922" s="18">
        <v>9340339</v>
      </c>
      <c r="W2922" s="18">
        <v>269583</v>
      </c>
      <c r="X2922" s="18">
        <v>184135</v>
      </c>
      <c r="Y2922" s="18">
        <v>1477</v>
      </c>
      <c r="Z2922" s="18">
        <v>0</v>
      </c>
      <c r="AA2922" s="18">
        <v>0</v>
      </c>
      <c r="AB2922" s="18">
        <v>52302</v>
      </c>
      <c r="AC2922" s="23">
        <v>0.19</v>
      </c>
      <c r="AD2922" s="14" t="str">
        <f>IF(E2922=113,"Linn","Iowa ex-Linn")</f>
        <v>Iowa ex-Linn</v>
      </c>
      <c r="AE2922" s="23">
        <f>IFERROR(AB2922/W2922,"N/M")</f>
        <v>0.19401074993601228</v>
      </c>
      <c r="AF2922" s="14" t="str">
        <f>B2922&amp;"|"&amp;TEXT(E2922,"000")&amp;"|"&amp;TEXT(M2922,"0.0000")</f>
        <v>2019|105|0.7500</v>
      </c>
      <c r="AG2922" s="22" t="str">
        <f>IF(AND(B2922&gt;=2015,B2922&lt;=2024,C2922=19,G2922=41,I2922=2,K2922="A",L2922="RBUP",M2922&gt;=0.5,M2922&lt;=0.85),"IN","OUT")</f>
        <v>IN</v>
      </c>
    </row>
    <row r="2923" spans="1:33">
      <c r="A2923" s="14" t="s">
        <v>189</v>
      </c>
      <c r="B2923" s="16">
        <v>2019</v>
      </c>
      <c r="C2923" s="16">
        <v>19</v>
      </c>
      <c r="D2923" s="14" t="s">
        <v>80</v>
      </c>
      <c r="E2923" s="16">
        <v>105</v>
      </c>
      <c r="F2923" s="14" t="s">
        <v>138</v>
      </c>
      <c r="G2923" s="16">
        <v>41</v>
      </c>
      <c r="H2923" s="14" t="s">
        <v>186</v>
      </c>
      <c r="I2923" s="16">
        <v>2</v>
      </c>
      <c r="J2923" s="14" t="s">
        <v>83</v>
      </c>
      <c r="K2923" s="14" t="s">
        <v>84</v>
      </c>
      <c r="L2923" s="14" t="s">
        <v>85</v>
      </c>
      <c r="M2923" s="23">
        <v>0.8</v>
      </c>
      <c r="N2923" s="16">
        <v>292</v>
      </c>
      <c r="O2923" s="16">
        <v>251</v>
      </c>
      <c r="P2923" s="16">
        <v>44</v>
      </c>
      <c r="Q2923" s="16">
        <v>316</v>
      </c>
      <c r="R2923" s="16">
        <v>55</v>
      </c>
      <c r="S2923" s="14" t="s">
        <v>86</v>
      </c>
      <c r="T2923" s="16">
        <v>61305</v>
      </c>
      <c r="U2923" s="16">
        <v>0</v>
      </c>
      <c r="V2923" s="18">
        <v>39140039</v>
      </c>
      <c r="W2923" s="18">
        <v>1550973</v>
      </c>
      <c r="X2923" s="18">
        <v>972590</v>
      </c>
      <c r="Y2923" s="18">
        <v>1200</v>
      </c>
      <c r="Z2923" s="18">
        <v>0</v>
      </c>
      <c r="AA2923" s="18">
        <v>0</v>
      </c>
      <c r="AB2923" s="18">
        <v>787415</v>
      </c>
      <c r="AC2923" s="23">
        <v>0.51</v>
      </c>
      <c r="AD2923" s="14" t="str">
        <f>IF(E2923=113,"Linn","Iowa ex-Linn")</f>
        <v>Iowa ex-Linn</v>
      </c>
      <c r="AE2923" s="23">
        <f>IFERROR(AB2923/W2923,"N/M")</f>
        <v>0.5076909785018824</v>
      </c>
      <c r="AF2923" s="14" t="str">
        <f>B2923&amp;"|"&amp;TEXT(E2923,"000")&amp;"|"&amp;TEXT(M2923,"0.0000")</f>
        <v>2019|105|0.8000</v>
      </c>
      <c r="AG2923" s="22" t="str">
        <f>IF(AND(B2923&gt;=2015,B2923&lt;=2024,C2923=19,G2923=41,I2923=2,K2923="A",L2923="RBUP",M2923&gt;=0.5,M2923&lt;=0.85),"IN","OUT")</f>
        <v>IN</v>
      </c>
    </row>
    <row r="2924" spans="1:33">
      <c r="A2924" s="14" t="s">
        <v>189</v>
      </c>
      <c r="B2924" s="16">
        <v>2019</v>
      </c>
      <c r="C2924" s="16">
        <v>19</v>
      </c>
      <c r="D2924" s="14" t="s">
        <v>80</v>
      </c>
      <c r="E2924" s="16">
        <v>105</v>
      </c>
      <c r="F2924" s="14" t="s">
        <v>138</v>
      </c>
      <c r="G2924" s="16">
        <v>41</v>
      </c>
      <c r="H2924" s="14" t="s">
        <v>186</v>
      </c>
      <c r="I2924" s="16">
        <v>2</v>
      </c>
      <c r="J2924" s="14" t="s">
        <v>83</v>
      </c>
      <c r="K2924" s="14" t="s">
        <v>84</v>
      </c>
      <c r="L2924" s="14" t="s">
        <v>85</v>
      </c>
      <c r="M2924" s="23">
        <v>0.85</v>
      </c>
      <c r="N2924" s="16">
        <v>320</v>
      </c>
      <c r="O2924" s="16">
        <v>275</v>
      </c>
      <c r="P2924" s="16">
        <v>66</v>
      </c>
      <c r="Q2924" s="16">
        <v>362</v>
      </c>
      <c r="R2924" s="16">
        <v>80</v>
      </c>
      <c r="S2924" s="14" t="s">
        <v>86</v>
      </c>
      <c r="T2924" s="16">
        <v>60352</v>
      </c>
      <c r="U2924" s="16">
        <v>0</v>
      </c>
      <c r="V2924" s="18">
        <v>40841864</v>
      </c>
      <c r="W2924" s="18">
        <v>2038290</v>
      </c>
      <c r="X2924" s="18">
        <v>1001890</v>
      </c>
      <c r="Y2924" s="18">
        <v>2718</v>
      </c>
      <c r="Z2924" s="18">
        <v>0</v>
      </c>
      <c r="AA2924" s="18">
        <v>0</v>
      </c>
      <c r="AB2924" s="18">
        <v>1402877</v>
      </c>
      <c r="AC2924" s="23">
        <v>0.6899999999999999</v>
      </c>
      <c r="AD2924" s="14" t="str">
        <f>IF(E2924=113,"Linn","Iowa ex-Linn")</f>
        <v>Iowa ex-Linn</v>
      </c>
      <c r="AE2924" s="23">
        <f>IFERROR(AB2924/W2924,"N/M")</f>
        <v>0.68826172919457</v>
      </c>
      <c r="AF2924" s="14" t="str">
        <f>B2924&amp;"|"&amp;TEXT(E2924,"000")&amp;"|"&amp;TEXT(M2924,"0.0000")</f>
        <v>2019|105|0.8500</v>
      </c>
      <c r="AG2924" s="22" t="str">
        <f>IF(AND(B2924&gt;=2015,B2924&lt;=2024,C2924=19,G2924=41,I2924=2,K2924="A",L2924="RBUP",M2924&gt;=0.5,M2924&lt;=0.85),"IN","OUT")</f>
        <v>IN</v>
      </c>
    </row>
    <row r="2925" spans="1:33">
      <c r="A2925" s="14" t="s">
        <v>189</v>
      </c>
      <c r="B2925" s="16">
        <v>2019</v>
      </c>
      <c r="C2925" s="16">
        <v>19</v>
      </c>
      <c r="D2925" s="14" t="s">
        <v>80</v>
      </c>
      <c r="E2925" s="16">
        <v>107</v>
      </c>
      <c r="F2925" s="14" t="s">
        <v>139</v>
      </c>
      <c r="G2925" s="16">
        <v>41</v>
      </c>
      <c r="H2925" s="14" t="s">
        <v>186</v>
      </c>
      <c r="I2925" s="16">
        <v>2</v>
      </c>
      <c r="J2925" s="14" t="s">
        <v>83</v>
      </c>
      <c r="K2925" s="14" t="s">
        <v>84</v>
      </c>
      <c r="L2925" s="14" t="s">
        <v>85</v>
      </c>
      <c r="M2925" s="23">
        <v>0.5</v>
      </c>
      <c r="N2925" s="16">
        <v>3</v>
      </c>
      <c r="O2925" s="16">
        <v>1</v>
      </c>
      <c r="P2925" s="16">
        <v>0</v>
      </c>
      <c r="Q2925" s="16">
        <v>2</v>
      </c>
      <c r="R2925" s="16">
        <v>0</v>
      </c>
      <c r="S2925" s="14" t="s">
        <v>86</v>
      </c>
      <c r="T2925" s="16">
        <v>63</v>
      </c>
      <c r="U2925" s="16">
        <v>0</v>
      </c>
      <c r="V2925" s="18">
        <v>23964</v>
      </c>
      <c r="W2925" s="18">
        <v>611</v>
      </c>
      <c r="X2925" s="18">
        <v>409</v>
      </c>
      <c r="Y2925" s="18">
        <v>0</v>
      </c>
      <c r="Z2925" s="18">
        <v>0</v>
      </c>
      <c r="AA2925" s="18">
        <v>0</v>
      </c>
      <c r="AB2925" s="18">
        <v>0</v>
      </c>
      <c r="AC2925" s="23">
        <v>0</v>
      </c>
      <c r="AD2925" s="14" t="str">
        <f>IF(E2925=113,"Linn","Iowa ex-Linn")</f>
        <v>Iowa ex-Linn</v>
      </c>
      <c r="AE2925" s="23">
        <f>IFERROR(AB2925/W2925,"N/M")</f>
        <v>0.0</v>
      </c>
      <c r="AF2925" s="14" t="str">
        <f>B2925&amp;"|"&amp;TEXT(E2925,"000")&amp;"|"&amp;TEXT(M2925,"0.0000")</f>
        <v>2019|107|0.5000</v>
      </c>
      <c r="AG2925" s="22" t="str">
        <f>IF(AND(B2925&gt;=2015,B2925&lt;=2024,C2925=19,G2925=41,I2925=2,K2925="A",L2925="RBUP",M2925&gt;=0.5,M2925&lt;=0.85),"IN","OUT")</f>
        <v>IN</v>
      </c>
    </row>
    <row r="2926" spans="1:33">
      <c r="A2926" s="14" t="s">
        <v>189</v>
      </c>
      <c r="B2926" s="16">
        <v>2019</v>
      </c>
      <c r="C2926" s="16">
        <v>19</v>
      </c>
      <c r="D2926" s="14" t="s">
        <v>80</v>
      </c>
      <c r="E2926" s="16">
        <v>107</v>
      </c>
      <c r="F2926" s="14" t="s">
        <v>139</v>
      </c>
      <c r="G2926" s="16">
        <v>41</v>
      </c>
      <c r="H2926" s="14" t="s">
        <v>186</v>
      </c>
      <c r="I2926" s="16">
        <v>2</v>
      </c>
      <c r="J2926" s="14" t="s">
        <v>83</v>
      </c>
      <c r="K2926" s="14" t="s">
        <v>84</v>
      </c>
      <c r="L2926" s="14" t="s">
        <v>85</v>
      </c>
      <c r="M2926" s="23">
        <v>0.55</v>
      </c>
      <c r="N2926" s="16">
        <v>1</v>
      </c>
      <c r="O2926" s="16">
        <v>0</v>
      </c>
      <c r="P2926" s="16">
        <v>0</v>
      </c>
      <c r="Q2926" s="16">
        <v>1</v>
      </c>
      <c r="R2926" s="16">
        <v>1</v>
      </c>
      <c r="S2926" s="14" t="s">
        <v>86</v>
      </c>
      <c r="T2926" s="16">
        <v>27</v>
      </c>
      <c r="U2926" s="16">
        <v>0</v>
      </c>
      <c r="V2926" s="18">
        <v>5567</v>
      </c>
      <c r="W2926" s="18">
        <v>623</v>
      </c>
      <c r="X2926" s="18">
        <v>398</v>
      </c>
      <c r="Y2926" s="18">
        <v>0</v>
      </c>
      <c r="Z2926" s="18">
        <v>0</v>
      </c>
      <c r="AA2926" s="18">
        <v>0</v>
      </c>
      <c r="AB2926" s="18">
        <v>3772</v>
      </c>
      <c r="AC2926" s="23">
        <v>6.05</v>
      </c>
      <c r="AD2926" s="14" t="str">
        <f>IF(E2926=113,"Linn","Iowa ex-Linn")</f>
        <v>Iowa ex-Linn</v>
      </c>
      <c r="AE2926" s="23">
        <f>IFERROR(AB2926/W2926,"N/M")</f>
        <v>6.054574638844302</v>
      </c>
      <c r="AF2926" s="14" t="str">
        <f>B2926&amp;"|"&amp;TEXT(E2926,"000")&amp;"|"&amp;TEXT(M2926,"0.0000")</f>
        <v>2019|107|0.5500</v>
      </c>
      <c r="AG2926" s="22" t="str">
        <f>IF(AND(B2926&gt;=2015,B2926&lt;=2024,C2926=19,G2926=41,I2926=2,K2926="A",L2926="RBUP",M2926&gt;=0.5,M2926&lt;=0.85),"IN","OUT")</f>
        <v>IN</v>
      </c>
    </row>
    <row r="2927" spans="1:33">
      <c r="A2927" s="14" t="s">
        <v>189</v>
      </c>
      <c r="B2927" s="16">
        <v>2019</v>
      </c>
      <c r="C2927" s="16">
        <v>19</v>
      </c>
      <c r="D2927" s="14" t="s">
        <v>80</v>
      </c>
      <c r="E2927" s="16">
        <v>107</v>
      </c>
      <c r="F2927" s="14" t="s">
        <v>139</v>
      </c>
      <c r="G2927" s="16">
        <v>41</v>
      </c>
      <c r="H2927" s="14" t="s">
        <v>186</v>
      </c>
      <c r="I2927" s="16">
        <v>2</v>
      </c>
      <c r="J2927" s="14" t="s">
        <v>83</v>
      </c>
      <c r="K2927" s="14" t="s">
        <v>84</v>
      </c>
      <c r="L2927" s="14" t="s">
        <v>85</v>
      </c>
      <c r="M2927" s="23">
        <v>0.6</v>
      </c>
      <c r="N2927" s="16">
        <v>3</v>
      </c>
      <c r="O2927" s="16">
        <v>3</v>
      </c>
      <c r="P2927" s="16">
        <v>2</v>
      </c>
      <c r="Q2927" s="16">
        <v>3</v>
      </c>
      <c r="R2927" s="16">
        <v>1</v>
      </c>
      <c r="S2927" s="14" t="s">
        <v>86</v>
      </c>
      <c r="T2927" s="16">
        <v>222</v>
      </c>
      <c r="U2927" s="16">
        <v>0</v>
      </c>
      <c r="V2927" s="18">
        <v>95622</v>
      </c>
      <c r="W2927" s="18">
        <v>4144</v>
      </c>
      <c r="X2927" s="18">
        <v>2652</v>
      </c>
      <c r="Y2927" s="18">
        <v>0</v>
      </c>
      <c r="Z2927" s="18">
        <v>0</v>
      </c>
      <c r="AA2927" s="18">
        <v>0</v>
      </c>
      <c r="AB2927" s="18">
        <v>1235</v>
      </c>
      <c r="AC2927" s="23">
        <v>0.3</v>
      </c>
      <c r="AD2927" s="14" t="str">
        <f>IF(E2927=113,"Linn","Iowa ex-Linn")</f>
        <v>Iowa ex-Linn</v>
      </c>
      <c r="AE2927" s="23">
        <f>IFERROR(AB2927/W2927,"N/M")</f>
        <v>0.2980212355212355</v>
      </c>
      <c r="AF2927" s="14" t="str">
        <f>B2927&amp;"|"&amp;TEXT(E2927,"000")&amp;"|"&amp;TEXT(M2927,"0.0000")</f>
        <v>2019|107|0.6000</v>
      </c>
      <c r="AG2927" s="22" t="str">
        <f>IF(AND(B2927&gt;=2015,B2927&lt;=2024,C2927=19,G2927=41,I2927=2,K2927="A",L2927="RBUP",M2927&gt;=0.5,M2927&lt;=0.85),"IN","OUT")</f>
        <v>IN</v>
      </c>
    </row>
    <row r="2928" spans="1:33">
      <c r="A2928" s="14" t="s">
        <v>189</v>
      </c>
      <c r="B2928" s="16">
        <v>2019</v>
      </c>
      <c r="C2928" s="16">
        <v>19</v>
      </c>
      <c r="D2928" s="14" t="s">
        <v>80</v>
      </c>
      <c r="E2928" s="16">
        <v>107</v>
      </c>
      <c r="F2928" s="14" t="s">
        <v>139</v>
      </c>
      <c r="G2928" s="16">
        <v>41</v>
      </c>
      <c r="H2928" s="14" t="s">
        <v>186</v>
      </c>
      <c r="I2928" s="16">
        <v>2</v>
      </c>
      <c r="J2928" s="14" t="s">
        <v>83</v>
      </c>
      <c r="K2928" s="14" t="s">
        <v>84</v>
      </c>
      <c r="L2928" s="14" t="s">
        <v>85</v>
      </c>
      <c r="M2928" s="23">
        <v>0.65</v>
      </c>
      <c r="N2928" s="16">
        <v>10</v>
      </c>
      <c r="O2928" s="16">
        <v>8</v>
      </c>
      <c r="P2928" s="16">
        <v>4</v>
      </c>
      <c r="Q2928" s="16">
        <v>12</v>
      </c>
      <c r="R2928" s="16">
        <v>5</v>
      </c>
      <c r="S2928" s="14" t="s">
        <v>86</v>
      </c>
      <c r="T2928" s="16">
        <v>365</v>
      </c>
      <c r="U2928" s="16">
        <v>0</v>
      </c>
      <c r="V2928" s="18">
        <v>154297</v>
      </c>
      <c r="W2928" s="18">
        <v>10936</v>
      </c>
      <c r="X2928" s="18">
        <v>6615</v>
      </c>
      <c r="Y2928" s="18">
        <v>0</v>
      </c>
      <c r="Z2928" s="18">
        <v>0</v>
      </c>
      <c r="AA2928" s="18">
        <v>0</v>
      </c>
      <c r="AB2928" s="18">
        <v>34214</v>
      </c>
      <c r="AC2928" s="23">
        <v>3.13</v>
      </c>
      <c r="AD2928" s="14" t="str">
        <f>IF(E2928=113,"Linn","Iowa ex-Linn")</f>
        <v>Iowa ex-Linn</v>
      </c>
      <c r="AE2928" s="23">
        <f>IFERROR(AB2928/W2928,"N/M")</f>
        <v>3.128566203365033</v>
      </c>
      <c r="AF2928" s="14" t="str">
        <f>B2928&amp;"|"&amp;TEXT(E2928,"000")&amp;"|"&amp;TEXT(M2928,"0.0000")</f>
        <v>2019|107|0.6500</v>
      </c>
      <c r="AG2928" s="22" t="str">
        <f>IF(AND(B2928&gt;=2015,B2928&lt;=2024,C2928=19,G2928=41,I2928=2,K2928="A",L2928="RBUP",M2928&gt;=0.5,M2928&lt;=0.85),"IN","OUT")</f>
        <v>IN</v>
      </c>
    </row>
    <row r="2929" spans="1:33">
      <c r="A2929" s="14" t="s">
        <v>189</v>
      </c>
      <c r="B2929" s="16">
        <v>2019</v>
      </c>
      <c r="C2929" s="16">
        <v>19</v>
      </c>
      <c r="D2929" s="14" t="s">
        <v>80</v>
      </c>
      <c r="E2929" s="16">
        <v>107</v>
      </c>
      <c r="F2929" s="14" t="s">
        <v>139</v>
      </c>
      <c r="G2929" s="16">
        <v>41</v>
      </c>
      <c r="H2929" s="14" t="s">
        <v>186</v>
      </c>
      <c r="I2929" s="16">
        <v>2</v>
      </c>
      <c r="J2929" s="14" t="s">
        <v>83</v>
      </c>
      <c r="K2929" s="14" t="s">
        <v>84</v>
      </c>
      <c r="L2929" s="14" t="s">
        <v>85</v>
      </c>
      <c r="M2929" s="23">
        <v>0.7</v>
      </c>
      <c r="N2929" s="16">
        <v>32</v>
      </c>
      <c r="O2929" s="16">
        <v>28</v>
      </c>
      <c r="P2929" s="16">
        <v>4</v>
      </c>
      <c r="Q2929" s="16">
        <v>43</v>
      </c>
      <c r="R2929" s="16">
        <v>7</v>
      </c>
      <c r="S2929" s="14" t="s">
        <v>86</v>
      </c>
      <c r="T2929" s="16">
        <v>3853</v>
      </c>
      <c r="U2929" s="16">
        <v>0</v>
      </c>
      <c r="V2929" s="18">
        <v>1863861</v>
      </c>
      <c r="W2929" s="18">
        <v>116981</v>
      </c>
      <c r="X2929" s="18">
        <v>75865</v>
      </c>
      <c r="Y2929" s="18">
        <v>0</v>
      </c>
      <c r="Z2929" s="18">
        <v>0</v>
      </c>
      <c r="AA2929" s="18">
        <v>0</v>
      </c>
      <c r="AB2929" s="18">
        <v>30878</v>
      </c>
      <c r="AC2929" s="23">
        <v>0.26</v>
      </c>
      <c r="AD2929" s="14" t="str">
        <f>IF(E2929=113,"Linn","Iowa ex-Linn")</f>
        <v>Iowa ex-Linn</v>
      </c>
      <c r="AE2929" s="23">
        <f>IFERROR(AB2929/W2929,"N/M")</f>
        <v>0.26395739479060704</v>
      </c>
      <c r="AF2929" s="14" t="str">
        <f>B2929&amp;"|"&amp;TEXT(E2929,"000")&amp;"|"&amp;TEXT(M2929,"0.0000")</f>
        <v>2019|107|0.7000</v>
      </c>
      <c r="AG2929" s="22" t="str">
        <f>IF(AND(B2929&gt;=2015,B2929&lt;=2024,C2929=19,G2929=41,I2929=2,K2929="A",L2929="RBUP",M2929&gt;=0.5,M2929&lt;=0.85),"IN","OUT")</f>
        <v>IN</v>
      </c>
    </row>
    <row r="2930" spans="1:33">
      <c r="A2930" s="14" t="s">
        <v>189</v>
      </c>
      <c r="B2930" s="16">
        <v>2019</v>
      </c>
      <c r="C2930" s="16">
        <v>19</v>
      </c>
      <c r="D2930" s="14" t="s">
        <v>80</v>
      </c>
      <c r="E2930" s="16">
        <v>107</v>
      </c>
      <c r="F2930" s="14" t="s">
        <v>139</v>
      </c>
      <c r="G2930" s="16">
        <v>41</v>
      </c>
      <c r="H2930" s="14" t="s">
        <v>186</v>
      </c>
      <c r="I2930" s="16">
        <v>2</v>
      </c>
      <c r="J2930" s="14" t="s">
        <v>83</v>
      </c>
      <c r="K2930" s="14" t="s">
        <v>84</v>
      </c>
      <c r="L2930" s="14" t="s">
        <v>85</v>
      </c>
      <c r="M2930" s="23">
        <v>0.75</v>
      </c>
      <c r="N2930" s="16">
        <v>196</v>
      </c>
      <c r="O2930" s="16">
        <v>153</v>
      </c>
      <c r="P2930" s="16">
        <v>39</v>
      </c>
      <c r="Q2930" s="16">
        <v>267</v>
      </c>
      <c r="R2930" s="16">
        <v>56</v>
      </c>
      <c r="S2930" s="14" t="s">
        <v>86</v>
      </c>
      <c r="T2930" s="16">
        <v>24350</v>
      </c>
      <c r="U2930" s="16">
        <v>0</v>
      </c>
      <c r="V2930" s="18">
        <v>13245336</v>
      </c>
      <c r="W2930" s="18">
        <v>1009877</v>
      </c>
      <c r="X2930" s="18">
        <v>654660</v>
      </c>
      <c r="Y2930" s="18">
        <v>1561</v>
      </c>
      <c r="Z2930" s="18">
        <v>0</v>
      </c>
      <c r="AA2930" s="18">
        <v>0</v>
      </c>
      <c r="AB2930" s="18">
        <v>552666</v>
      </c>
      <c r="AC2930" s="23">
        <v>0.55</v>
      </c>
      <c r="AD2930" s="14" t="str">
        <f>IF(E2930=113,"Linn","Iowa ex-Linn")</f>
        <v>Iowa ex-Linn</v>
      </c>
      <c r="AE2930" s="23">
        <f>IFERROR(AB2930/W2930,"N/M")</f>
        <v>0.5472607060067711</v>
      </c>
      <c r="AF2930" s="14" t="str">
        <f>B2930&amp;"|"&amp;TEXT(E2930,"000")&amp;"|"&amp;TEXT(M2930,"0.0000")</f>
        <v>2019|107|0.7500</v>
      </c>
      <c r="AG2930" s="22" t="str">
        <f>IF(AND(B2930&gt;=2015,B2930&lt;=2024,C2930=19,G2930=41,I2930=2,K2930="A",L2930="RBUP",M2930&gt;=0.5,M2930&lt;=0.85),"IN","OUT")</f>
        <v>IN</v>
      </c>
    </row>
    <row r="2931" spans="1:33">
      <c r="A2931" s="14" t="s">
        <v>189</v>
      </c>
      <c r="B2931" s="16">
        <v>2019</v>
      </c>
      <c r="C2931" s="16">
        <v>19</v>
      </c>
      <c r="D2931" s="14" t="s">
        <v>80</v>
      </c>
      <c r="E2931" s="16">
        <v>107</v>
      </c>
      <c r="F2931" s="14" t="s">
        <v>139</v>
      </c>
      <c r="G2931" s="16">
        <v>41</v>
      </c>
      <c r="H2931" s="14" t="s">
        <v>186</v>
      </c>
      <c r="I2931" s="16">
        <v>2</v>
      </c>
      <c r="J2931" s="14" t="s">
        <v>83</v>
      </c>
      <c r="K2931" s="14" t="s">
        <v>84</v>
      </c>
      <c r="L2931" s="14" t="s">
        <v>85</v>
      </c>
      <c r="M2931" s="23">
        <v>0.8</v>
      </c>
      <c r="N2931" s="16">
        <v>437</v>
      </c>
      <c r="O2931" s="16">
        <v>353</v>
      </c>
      <c r="P2931" s="16">
        <v>126</v>
      </c>
      <c r="Q2931" s="16">
        <v>588</v>
      </c>
      <c r="R2931" s="16">
        <v>159</v>
      </c>
      <c r="S2931" s="14" t="s">
        <v>86</v>
      </c>
      <c r="T2931" s="16">
        <v>71386</v>
      </c>
      <c r="U2931" s="16">
        <v>0</v>
      </c>
      <c r="V2931" s="18">
        <v>41659059</v>
      </c>
      <c r="W2931" s="18">
        <v>3508106</v>
      </c>
      <c r="X2931" s="18">
        <v>2132456</v>
      </c>
      <c r="Y2931" s="18">
        <v>4388</v>
      </c>
      <c r="Z2931" s="18">
        <v>0</v>
      </c>
      <c r="AA2931" s="18">
        <v>0</v>
      </c>
      <c r="AB2931" s="18">
        <v>1488593</v>
      </c>
      <c r="AC2931" s="23">
        <v>0.42</v>
      </c>
      <c r="AD2931" s="14" t="str">
        <f>IF(E2931=113,"Linn","Iowa ex-Linn")</f>
        <v>Iowa ex-Linn</v>
      </c>
      <c r="AE2931" s="23">
        <f>IFERROR(AB2931/W2931,"N/M")</f>
        <v>0.4243295385031125</v>
      </c>
      <c r="AF2931" s="14" t="str">
        <f>B2931&amp;"|"&amp;TEXT(E2931,"000")&amp;"|"&amp;TEXT(M2931,"0.0000")</f>
        <v>2019|107|0.8000</v>
      </c>
      <c r="AG2931" s="22" t="str">
        <f>IF(AND(B2931&gt;=2015,B2931&lt;=2024,C2931=19,G2931=41,I2931=2,K2931="A",L2931="RBUP",M2931&gt;=0.5,M2931&lt;=0.85),"IN","OUT")</f>
        <v>IN</v>
      </c>
    </row>
    <row r="2932" spans="1:33">
      <c r="A2932" s="14" t="s">
        <v>189</v>
      </c>
      <c r="B2932" s="16">
        <v>2019</v>
      </c>
      <c r="C2932" s="16">
        <v>19</v>
      </c>
      <c r="D2932" s="14" t="s">
        <v>80</v>
      </c>
      <c r="E2932" s="16">
        <v>107</v>
      </c>
      <c r="F2932" s="14" t="s">
        <v>139</v>
      </c>
      <c r="G2932" s="16">
        <v>41</v>
      </c>
      <c r="H2932" s="14" t="s">
        <v>186</v>
      </c>
      <c r="I2932" s="16">
        <v>2</v>
      </c>
      <c r="J2932" s="14" t="s">
        <v>83</v>
      </c>
      <c r="K2932" s="14" t="s">
        <v>84</v>
      </c>
      <c r="L2932" s="14" t="s">
        <v>85</v>
      </c>
      <c r="M2932" s="23">
        <v>0.85</v>
      </c>
      <c r="N2932" s="16">
        <v>143</v>
      </c>
      <c r="O2932" s="16">
        <v>115</v>
      </c>
      <c r="P2932" s="16">
        <v>59</v>
      </c>
      <c r="Q2932" s="16">
        <v>191</v>
      </c>
      <c r="R2932" s="16">
        <v>81</v>
      </c>
      <c r="S2932" s="14" t="s">
        <v>86</v>
      </c>
      <c r="T2932" s="16">
        <v>19752</v>
      </c>
      <c r="U2932" s="16">
        <v>0</v>
      </c>
      <c r="V2932" s="18">
        <v>12216424</v>
      </c>
      <c r="W2932" s="18">
        <v>1214758</v>
      </c>
      <c r="X2932" s="18">
        <v>571169</v>
      </c>
      <c r="Y2932" s="18">
        <v>0</v>
      </c>
      <c r="Z2932" s="18">
        <v>0</v>
      </c>
      <c r="AA2932" s="18">
        <v>0</v>
      </c>
      <c r="AB2932" s="18">
        <v>871803</v>
      </c>
      <c r="AC2932" s="23">
        <v>0.72</v>
      </c>
      <c r="AD2932" s="14" t="str">
        <f>IF(E2932=113,"Linn","Iowa ex-Linn")</f>
        <v>Iowa ex-Linn</v>
      </c>
      <c r="AE2932" s="23">
        <f>IFERROR(AB2932/W2932,"N/M")</f>
        <v>0.717676277908851</v>
      </c>
      <c r="AF2932" s="14" t="str">
        <f>B2932&amp;"|"&amp;TEXT(E2932,"000")&amp;"|"&amp;TEXT(M2932,"0.0000")</f>
        <v>2019|107|0.8500</v>
      </c>
      <c r="AG2932" s="22" t="str">
        <f>IF(AND(B2932&gt;=2015,B2932&lt;=2024,C2932=19,G2932=41,I2932=2,K2932="A",L2932="RBUP",M2932&gt;=0.5,M2932&lt;=0.85),"IN","OUT")</f>
        <v>IN</v>
      </c>
    </row>
    <row r="2933" spans="1:33">
      <c r="A2933" s="14" t="s">
        <v>189</v>
      </c>
      <c r="B2933" s="16">
        <v>2019</v>
      </c>
      <c r="C2933" s="16">
        <v>19</v>
      </c>
      <c r="D2933" s="14" t="s">
        <v>80</v>
      </c>
      <c r="E2933" s="16">
        <v>109</v>
      </c>
      <c r="F2933" s="14" t="s">
        <v>140</v>
      </c>
      <c r="G2933" s="16">
        <v>41</v>
      </c>
      <c r="H2933" s="14" t="s">
        <v>186</v>
      </c>
      <c r="I2933" s="16">
        <v>2</v>
      </c>
      <c r="J2933" s="14" t="s">
        <v>83</v>
      </c>
      <c r="K2933" s="14" t="s">
        <v>84</v>
      </c>
      <c r="L2933" s="14" t="s">
        <v>85</v>
      </c>
      <c r="M2933" s="23">
        <v>0.5</v>
      </c>
      <c r="N2933" s="16">
        <v>3</v>
      </c>
      <c r="O2933" s="16">
        <v>3</v>
      </c>
      <c r="P2933" s="16">
        <v>0</v>
      </c>
      <c r="Q2933" s="16">
        <v>4</v>
      </c>
      <c r="R2933" s="16">
        <v>0</v>
      </c>
      <c r="S2933" s="14" t="s">
        <v>86</v>
      </c>
      <c r="T2933" s="16">
        <v>713</v>
      </c>
      <c r="U2933" s="16">
        <v>0</v>
      </c>
      <c r="V2933" s="18">
        <v>273968</v>
      </c>
      <c r="W2933" s="18">
        <v>1530</v>
      </c>
      <c r="X2933" s="18">
        <v>1171</v>
      </c>
      <c r="Y2933" s="18">
        <v>0</v>
      </c>
      <c r="Z2933" s="18">
        <v>0</v>
      </c>
      <c r="AA2933" s="18">
        <v>0</v>
      </c>
      <c r="AB2933" s="18">
        <v>0</v>
      </c>
      <c r="AC2933" s="23">
        <v>0</v>
      </c>
      <c r="AD2933" s="14" t="str">
        <f>IF(E2933=113,"Linn","Iowa ex-Linn")</f>
        <v>Iowa ex-Linn</v>
      </c>
      <c r="AE2933" s="23">
        <f>IFERROR(AB2933/W2933,"N/M")</f>
        <v>0.0</v>
      </c>
      <c r="AF2933" s="14" t="str">
        <f>B2933&amp;"|"&amp;TEXT(E2933,"000")&amp;"|"&amp;TEXT(M2933,"0.0000")</f>
        <v>2019|109|0.5000</v>
      </c>
      <c r="AG2933" s="22" t="str">
        <f>IF(AND(B2933&gt;=2015,B2933&lt;=2024,C2933=19,G2933=41,I2933=2,K2933="A",L2933="RBUP",M2933&gt;=0.5,M2933&lt;=0.85),"IN","OUT")</f>
        <v>IN</v>
      </c>
    </row>
    <row r="2934" spans="1:33">
      <c r="A2934" s="14" t="s">
        <v>189</v>
      </c>
      <c r="B2934" s="16">
        <v>2019</v>
      </c>
      <c r="C2934" s="16">
        <v>19</v>
      </c>
      <c r="D2934" s="14" t="s">
        <v>80</v>
      </c>
      <c r="E2934" s="16">
        <v>109</v>
      </c>
      <c r="F2934" s="14" t="s">
        <v>140</v>
      </c>
      <c r="G2934" s="16">
        <v>41</v>
      </c>
      <c r="H2934" s="14" t="s">
        <v>186</v>
      </c>
      <c r="I2934" s="16">
        <v>2</v>
      </c>
      <c r="J2934" s="14" t="s">
        <v>83</v>
      </c>
      <c r="K2934" s="14" t="s">
        <v>84</v>
      </c>
      <c r="L2934" s="14" t="s">
        <v>85</v>
      </c>
      <c r="M2934" s="23">
        <v>0.6</v>
      </c>
      <c r="N2934" s="16">
        <v>1</v>
      </c>
      <c r="O2934" s="16">
        <v>1</v>
      </c>
      <c r="P2934" s="16">
        <v>1</v>
      </c>
      <c r="Q2934" s="16">
        <v>6</v>
      </c>
      <c r="R2934" s="16">
        <v>1</v>
      </c>
      <c r="S2934" s="14" t="s">
        <v>86</v>
      </c>
      <c r="T2934" s="16">
        <v>841</v>
      </c>
      <c r="U2934" s="16">
        <v>0</v>
      </c>
      <c r="V2934" s="18">
        <v>402298</v>
      </c>
      <c r="W2934" s="18">
        <v>5888</v>
      </c>
      <c r="X2934" s="18">
        <v>3769</v>
      </c>
      <c r="Y2934" s="18">
        <v>0</v>
      </c>
      <c r="Z2934" s="18">
        <v>0</v>
      </c>
      <c r="AA2934" s="18">
        <v>0</v>
      </c>
      <c r="AB2934" s="18">
        <v>1104</v>
      </c>
      <c r="AC2934" s="23">
        <v>0.19</v>
      </c>
      <c r="AD2934" s="14" t="str">
        <f>IF(E2934=113,"Linn","Iowa ex-Linn")</f>
        <v>Iowa ex-Linn</v>
      </c>
      <c r="AE2934" s="23">
        <f>IFERROR(AB2934/W2934,"N/M")</f>
        <v>0.1875</v>
      </c>
      <c r="AF2934" s="14" t="str">
        <f>B2934&amp;"|"&amp;TEXT(E2934,"000")&amp;"|"&amp;TEXT(M2934,"0.0000")</f>
        <v>2019|109|0.6000</v>
      </c>
      <c r="AG2934" s="22" t="str">
        <f>IF(AND(B2934&gt;=2015,B2934&lt;=2024,C2934=19,G2934=41,I2934=2,K2934="A",L2934="RBUP",M2934&gt;=0.5,M2934&lt;=0.85),"IN","OUT")</f>
        <v>IN</v>
      </c>
    </row>
    <row r="2935" spans="1:33">
      <c r="A2935" s="14" t="s">
        <v>189</v>
      </c>
      <c r="B2935" s="16">
        <v>2019</v>
      </c>
      <c r="C2935" s="16">
        <v>19</v>
      </c>
      <c r="D2935" s="14" t="s">
        <v>80</v>
      </c>
      <c r="E2935" s="16">
        <v>109</v>
      </c>
      <c r="F2935" s="14" t="s">
        <v>140</v>
      </c>
      <c r="G2935" s="16">
        <v>41</v>
      </c>
      <c r="H2935" s="14" t="s">
        <v>186</v>
      </c>
      <c r="I2935" s="16">
        <v>2</v>
      </c>
      <c r="J2935" s="14" t="s">
        <v>83</v>
      </c>
      <c r="K2935" s="14" t="s">
        <v>84</v>
      </c>
      <c r="L2935" s="14" t="s">
        <v>85</v>
      </c>
      <c r="M2935" s="23">
        <v>0.65</v>
      </c>
      <c r="N2935" s="16">
        <v>12</v>
      </c>
      <c r="O2935" s="16">
        <v>9</v>
      </c>
      <c r="P2935" s="16">
        <v>0</v>
      </c>
      <c r="Q2935" s="16">
        <v>9</v>
      </c>
      <c r="R2935" s="16">
        <v>0</v>
      </c>
      <c r="S2935" s="14" t="s">
        <v>86</v>
      </c>
      <c r="T2935" s="16">
        <v>869</v>
      </c>
      <c r="U2935" s="16">
        <v>0</v>
      </c>
      <c r="V2935" s="18">
        <v>458451</v>
      </c>
      <c r="W2935" s="18">
        <v>5584</v>
      </c>
      <c r="X2935" s="18">
        <v>3893</v>
      </c>
      <c r="Y2935" s="18">
        <v>0</v>
      </c>
      <c r="Z2935" s="18">
        <v>0</v>
      </c>
      <c r="AA2935" s="18">
        <v>0</v>
      </c>
      <c r="AB2935" s="18">
        <v>0</v>
      </c>
      <c r="AC2935" s="23">
        <v>0</v>
      </c>
      <c r="AD2935" s="14" t="str">
        <f>IF(E2935=113,"Linn","Iowa ex-Linn")</f>
        <v>Iowa ex-Linn</v>
      </c>
      <c r="AE2935" s="23">
        <f>IFERROR(AB2935/W2935,"N/M")</f>
        <v>0.0</v>
      </c>
      <c r="AF2935" s="14" t="str">
        <f>B2935&amp;"|"&amp;TEXT(E2935,"000")&amp;"|"&amp;TEXT(M2935,"0.0000")</f>
        <v>2019|109|0.6500</v>
      </c>
      <c r="AG2935" s="22" t="str">
        <f>IF(AND(B2935&gt;=2015,B2935&lt;=2024,C2935=19,G2935=41,I2935=2,K2935="A",L2935="RBUP",M2935&gt;=0.5,M2935&lt;=0.85),"IN","OUT")</f>
        <v>IN</v>
      </c>
    </row>
    <row r="2936" spans="1:33">
      <c r="A2936" s="14" t="s">
        <v>189</v>
      </c>
      <c r="B2936" s="16">
        <v>2019</v>
      </c>
      <c r="C2936" s="16">
        <v>19</v>
      </c>
      <c r="D2936" s="14" t="s">
        <v>80</v>
      </c>
      <c r="E2936" s="16">
        <v>109</v>
      </c>
      <c r="F2936" s="14" t="s">
        <v>140</v>
      </c>
      <c r="G2936" s="16">
        <v>41</v>
      </c>
      <c r="H2936" s="14" t="s">
        <v>186</v>
      </c>
      <c r="I2936" s="16">
        <v>2</v>
      </c>
      <c r="J2936" s="14" t="s">
        <v>83</v>
      </c>
      <c r="K2936" s="14" t="s">
        <v>84</v>
      </c>
      <c r="L2936" s="14" t="s">
        <v>85</v>
      </c>
      <c r="M2936" s="23">
        <v>0.7</v>
      </c>
      <c r="N2936" s="16">
        <v>32</v>
      </c>
      <c r="O2936" s="16">
        <v>24</v>
      </c>
      <c r="P2936" s="16">
        <v>6</v>
      </c>
      <c r="Q2936" s="16">
        <v>36</v>
      </c>
      <c r="R2936" s="16">
        <v>6</v>
      </c>
      <c r="S2936" s="14" t="s">
        <v>86</v>
      </c>
      <c r="T2936" s="16">
        <v>2992</v>
      </c>
      <c r="U2936" s="16">
        <v>0</v>
      </c>
      <c r="V2936" s="18">
        <v>1790690</v>
      </c>
      <c r="W2936" s="18">
        <v>38964</v>
      </c>
      <c r="X2936" s="18">
        <v>25441</v>
      </c>
      <c r="Y2936" s="18">
        <v>118</v>
      </c>
      <c r="Z2936" s="18">
        <v>0</v>
      </c>
      <c r="AA2936" s="18">
        <v>0</v>
      </c>
      <c r="AB2936" s="18">
        <v>21423</v>
      </c>
      <c r="AC2936" s="23">
        <v>0.55</v>
      </c>
      <c r="AD2936" s="14" t="str">
        <f>IF(E2936=113,"Linn","Iowa ex-Linn")</f>
        <v>Iowa ex-Linn</v>
      </c>
      <c r="AE2936" s="23">
        <f>IFERROR(AB2936/W2936,"N/M")</f>
        <v>0.5498152140437327</v>
      </c>
      <c r="AF2936" s="14" t="str">
        <f>B2936&amp;"|"&amp;TEXT(E2936,"000")&amp;"|"&amp;TEXT(M2936,"0.0000")</f>
        <v>2019|109|0.7000</v>
      </c>
      <c r="AG2936" s="22" t="str">
        <f>IF(AND(B2936&gt;=2015,B2936&lt;=2024,C2936=19,G2936=41,I2936=2,K2936="A",L2936="RBUP",M2936&gt;=0.5,M2936&lt;=0.85),"IN","OUT")</f>
        <v>IN</v>
      </c>
    </row>
    <row r="2937" spans="1:33">
      <c r="A2937" s="14" t="s">
        <v>189</v>
      </c>
      <c r="B2937" s="16">
        <v>2019</v>
      </c>
      <c r="C2937" s="16">
        <v>19</v>
      </c>
      <c r="D2937" s="14" t="s">
        <v>80</v>
      </c>
      <c r="E2937" s="16">
        <v>109</v>
      </c>
      <c r="F2937" s="14" t="s">
        <v>140</v>
      </c>
      <c r="G2937" s="16">
        <v>41</v>
      </c>
      <c r="H2937" s="14" t="s">
        <v>186</v>
      </c>
      <c r="I2937" s="16">
        <v>2</v>
      </c>
      <c r="J2937" s="14" t="s">
        <v>83</v>
      </c>
      <c r="K2937" s="14" t="s">
        <v>84</v>
      </c>
      <c r="L2937" s="14" t="s">
        <v>85</v>
      </c>
      <c r="M2937" s="23">
        <v>0.75</v>
      </c>
      <c r="N2937" s="16">
        <v>126</v>
      </c>
      <c r="O2937" s="16">
        <v>107</v>
      </c>
      <c r="P2937" s="16">
        <v>10</v>
      </c>
      <c r="Q2937" s="16">
        <v>173</v>
      </c>
      <c r="R2937" s="16">
        <v>10</v>
      </c>
      <c r="S2937" s="14" t="s">
        <v>86</v>
      </c>
      <c r="T2937" s="16">
        <v>18000</v>
      </c>
      <c r="U2937" s="16">
        <v>0</v>
      </c>
      <c r="V2937" s="18">
        <v>10988061</v>
      </c>
      <c r="W2937" s="18">
        <v>337932</v>
      </c>
      <c r="X2937" s="18">
        <v>215976</v>
      </c>
      <c r="Y2937" s="18">
        <v>38</v>
      </c>
      <c r="Z2937" s="18">
        <v>0</v>
      </c>
      <c r="AA2937" s="18">
        <v>0</v>
      </c>
      <c r="AB2937" s="18">
        <v>117677</v>
      </c>
      <c r="AC2937" s="23">
        <v>0.35</v>
      </c>
      <c r="AD2937" s="14" t="str">
        <f>IF(E2937=113,"Linn","Iowa ex-Linn")</f>
        <v>Iowa ex-Linn</v>
      </c>
      <c r="AE2937" s="23">
        <f>IFERROR(AB2937/W2937,"N/M")</f>
        <v>0.3482268622089651</v>
      </c>
      <c r="AF2937" s="14" t="str">
        <f>B2937&amp;"|"&amp;TEXT(E2937,"000")&amp;"|"&amp;TEXT(M2937,"0.0000")</f>
        <v>2019|109|0.7500</v>
      </c>
      <c r="AG2937" s="22" t="str">
        <f>IF(AND(B2937&gt;=2015,B2937&lt;=2024,C2937=19,G2937=41,I2937=2,K2937="A",L2937="RBUP",M2937&gt;=0.5,M2937&lt;=0.85),"IN","OUT")</f>
        <v>IN</v>
      </c>
    </row>
    <row r="2938" spans="1:33">
      <c r="A2938" s="14" t="s">
        <v>189</v>
      </c>
      <c r="B2938" s="16">
        <v>2019</v>
      </c>
      <c r="C2938" s="16">
        <v>19</v>
      </c>
      <c r="D2938" s="14" t="s">
        <v>80</v>
      </c>
      <c r="E2938" s="16">
        <v>109</v>
      </c>
      <c r="F2938" s="14" t="s">
        <v>140</v>
      </c>
      <c r="G2938" s="16">
        <v>41</v>
      </c>
      <c r="H2938" s="14" t="s">
        <v>186</v>
      </c>
      <c r="I2938" s="16">
        <v>2</v>
      </c>
      <c r="J2938" s="14" t="s">
        <v>83</v>
      </c>
      <c r="K2938" s="14" t="s">
        <v>84</v>
      </c>
      <c r="L2938" s="14" t="s">
        <v>85</v>
      </c>
      <c r="M2938" s="23">
        <v>0.8</v>
      </c>
      <c r="N2938" s="16">
        <v>620</v>
      </c>
      <c r="O2938" s="16">
        <v>537</v>
      </c>
      <c r="P2938" s="16">
        <v>104</v>
      </c>
      <c r="Q2938" s="16">
        <v>912</v>
      </c>
      <c r="R2938" s="16">
        <v>112</v>
      </c>
      <c r="S2938" s="14" t="s">
        <v>86</v>
      </c>
      <c r="T2938" s="16">
        <v>126682</v>
      </c>
      <c r="U2938" s="16">
        <v>0</v>
      </c>
      <c r="V2938" s="18">
        <v>81178985</v>
      </c>
      <c r="W2938" s="18">
        <v>3312434</v>
      </c>
      <c r="X2938" s="18">
        <v>1982687</v>
      </c>
      <c r="Y2938" s="18">
        <v>204</v>
      </c>
      <c r="Z2938" s="18">
        <v>0</v>
      </c>
      <c r="AA2938" s="18">
        <v>0</v>
      </c>
      <c r="AB2938" s="18">
        <v>794306</v>
      </c>
      <c r="AC2938" s="23">
        <v>0.24</v>
      </c>
      <c r="AD2938" s="14" t="str">
        <f>IF(E2938=113,"Linn","Iowa ex-Linn")</f>
        <v>Iowa ex-Linn</v>
      </c>
      <c r="AE2938" s="23">
        <f>IFERROR(AB2938/W2938,"N/M")</f>
        <v>0.23979526837364912</v>
      </c>
      <c r="AF2938" s="14" t="str">
        <f>B2938&amp;"|"&amp;TEXT(E2938,"000")&amp;"|"&amp;TEXT(M2938,"0.0000")</f>
        <v>2019|109|0.8000</v>
      </c>
      <c r="AG2938" s="22" t="str">
        <f>IF(AND(B2938&gt;=2015,B2938&lt;=2024,C2938=19,G2938=41,I2938=2,K2938="A",L2938="RBUP",M2938&gt;=0.5,M2938&lt;=0.85),"IN","OUT")</f>
        <v>IN</v>
      </c>
    </row>
    <row r="2939" spans="1:33">
      <c r="A2939" s="14" t="s">
        <v>189</v>
      </c>
      <c r="B2939" s="16">
        <v>2019</v>
      </c>
      <c r="C2939" s="16">
        <v>19</v>
      </c>
      <c r="D2939" s="14" t="s">
        <v>80</v>
      </c>
      <c r="E2939" s="16">
        <v>109</v>
      </c>
      <c r="F2939" s="14" t="s">
        <v>140</v>
      </c>
      <c r="G2939" s="16">
        <v>41</v>
      </c>
      <c r="H2939" s="14" t="s">
        <v>186</v>
      </c>
      <c r="I2939" s="16">
        <v>2</v>
      </c>
      <c r="J2939" s="14" t="s">
        <v>83</v>
      </c>
      <c r="K2939" s="14" t="s">
        <v>84</v>
      </c>
      <c r="L2939" s="14" t="s">
        <v>85</v>
      </c>
      <c r="M2939" s="23">
        <v>0.85</v>
      </c>
      <c r="N2939" s="16">
        <v>560</v>
      </c>
      <c r="O2939" s="16">
        <v>492</v>
      </c>
      <c r="P2939" s="16">
        <v>141</v>
      </c>
      <c r="Q2939" s="16">
        <v>891</v>
      </c>
      <c r="R2939" s="16">
        <v>207</v>
      </c>
      <c r="S2939" s="14" t="s">
        <v>86</v>
      </c>
      <c r="T2939" s="16">
        <v>126769</v>
      </c>
      <c r="U2939" s="16">
        <v>0</v>
      </c>
      <c r="V2939" s="18">
        <v>86458383</v>
      </c>
      <c r="W2939" s="18">
        <v>4513273</v>
      </c>
      <c r="X2939" s="18">
        <v>2096505</v>
      </c>
      <c r="Y2939" s="18">
        <v>316</v>
      </c>
      <c r="Z2939" s="18">
        <v>0</v>
      </c>
      <c r="AA2939" s="18">
        <v>0</v>
      </c>
      <c r="AB2939" s="18">
        <v>2184426</v>
      </c>
      <c r="AC2939" s="23">
        <v>0.48</v>
      </c>
      <c r="AD2939" s="14" t="str">
        <f>IF(E2939=113,"Linn","Iowa ex-Linn")</f>
        <v>Iowa ex-Linn</v>
      </c>
      <c r="AE2939" s="23">
        <f>IFERROR(AB2939/W2939,"N/M")</f>
        <v>0.4840004138903186</v>
      </c>
      <c r="AF2939" s="14" t="str">
        <f>B2939&amp;"|"&amp;TEXT(E2939,"000")&amp;"|"&amp;TEXT(M2939,"0.0000")</f>
        <v>2019|109|0.8500</v>
      </c>
      <c r="AG2939" s="22" t="str">
        <f>IF(AND(B2939&gt;=2015,B2939&lt;=2024,C2939=19,G2939=41,I2939=2,K2939="A",L2939="RBUP",M2939&gt;=0.5,M2939&lt;=0.85),"IN","OUT")</f>
        <v>IN</v>
      </c>
    </row>
    <row r="2940" spans="1:33">
      <c r="A2940" s="14" t="s">
        <v>189</v>
      </c>
      <c r="B2940" s="16">
        <v>2019</v>
      </c>
      <c r="C2940" s="16">
        <v>19</v>
      </c>
      <c r="D2940" s="14" t="s">
        <v>80</v>
      </c>
      <c r="E2940" s="16">
        <v>111</v>
      </c>
      <c r="F2940" s="14" t="s">
        <v>141</v>
      </c>
      <c r="G2940" s="16">
        <v>41</v>
      </c>
      <c r="H2940" s="14" t="s">
        <v>186</v>
      </c>
      <c r="I2940" s="16">
        <v>2</v>
      </c>
      <c r="J2940" s="14" t="s">
        <v>83</v>
      </c>
      <c r="K2940" s="14" t="s">
        <v>84</v>
      </c>
      <c r="L2940" s="14" t="s">
        <v>85</v>
      </c>
      <c r="M2940" s="23">
        <v>0.5</v>
      </c>
      <c r="N2940" s="16">
        <v>1</v>
      </c>
      <c r="O2940" s="16">
        <v>0</v>
      </c>
      <c r="P2940" s="16">
        <v>0</v>
      </c>
      <c r="Q2940" s="16">
        <v>1</v>
      </c>
      <c r="R2940" s="16">
        <v>0</v>
      </c>
      <c r="S2940" s="14" t="s">
        <v>86</v>
      </c>
      <c r="T2940" s="16">
        <v>174</v>
      </c>
      <c r="U2940" s="16">
        <v>0</v>
      </c>
      <c r="V2940" s="18">
        <v>58417</v>
      </c>
      <c r="W2940" s="18">
        <v>1978</v>
      </c>
      <c r="X2940" s="18">
        <v>1326</v>
      </c>
      <c r="Y2940" s="18">
        <v>0</v>
      </c>
      <c r="Z2940" s="18">
        <v>0</v>
      </c>
      <c r="AA2940" s="18">
        <v>0</v>
      </c>
      <c r="AB2940" s="18">
        <v>0</v>
      </c>
      <c r="AC2940" s="23">
        <v>0</v>
      </c>
      <c r="AD2940" s="14" t="str">
        <f>IF(E2940=113,"Linn","Iowa ex-Linn")</f>
        <v>Iowa ex-Linn</v>
      </c>
      <c r="AE2940" s="23">
        <f>IFERROR(AB2940/W2940,"N/M")</f>
        <v>0.0</v>
      </c>
      <c r="AF2940" s="14" t="str">
        <f>B2940&amp;"|"&amp;TEXT(E2940,"000")&amp;"|"&amp;TEXT(M2940,"0.0000")</f>
        <v>2019|111|0.5000</v>
      </c>
      <c r="AG2940" s="22" t="str">
        <f>IF(AND(B2940&gt;=2015,B2940&lt;=2024,C2940=19,G2940=41,I2940=2,K2940="A",L2940="RBUP",M2940&gt;=0.5,M2940&lt;=0.85),"IN","OUT")</f>
        <v>IN</v>
      </c>
    </row>
    <row r="2941" spans="1:33">
      <c r="A2941" s="14" t="s">
        <v>189</v>
      </c>
      <c r="B2941" s="16">
        <v>2019</v>
      </c>
      <c r="C2941" s="16">
        <v>19</v>
      </c>
      <c r="D2941" s="14" t="s">
        <v>80</v>
      </c>
      <c r="E2941" s="16">
        <v>111</v>
      </c>
      <c r="F2941" s="14" t="s">
        <v>141</v>
      </c>
      <c r="G2941" s="16">
        <v>41</v>
      </c>
      <c r="H2941" s="14" t="s">
        <v>186</v>
      </c>
      <c r="I2941" s="16">
        <v>2</v>
      </c>
      <c r="J2941" s="14" t="s">
        <v>83</v>
      </c>
      <c r="K2941" s="14" t="s">
        <v>84</v>
      </c>
      <c r="L2941" s="14" t="s">
        <v>85</v>
      </c>
      <c r="M2941" s="23">
        <v>0.55</v>
      </c>
      <c r="N2941" s="16">
        <v>1</v>
      </c>
      <c r="O2941" s="16">
        <v>0</v>
      </c>
      <c r="P2941" s="16">
        <v>0</v>
      </c>
      <c r="Q2941" s="16">
        <v>0</v>
      </c>
      <c r="R2941" s="16">
        <v>0</v>
      </c>
      <c r="S2941" s="14" t="s">
        <v>86</v>
      </c>
      <c r="T2941" s="16">
        <v>0</v>
      </c>
      <c r="U2941" s="16">
        <v>0</v>
      </c>
      <c r="V2941" s="18">
        <v>0</v>
      </c>
      <c r="W2941" s="18">
        <v>0</v>
      </c>
      <c r="X2941" s="18">
        <v>0</v>
      </c>
      <c r="Y2941" s="18">
        <v>0</v>
      </c>
      <c r="Z2941" s="18">
        <v>0</v>
      </c>
      <c r="AA2941" s="18">
        <v>0</v>
      </c>
      <c r="AB2941" s="18">
        <v>0</v>
      </c>
      <c r="AC2941" s="23">
        <v>0</v>
      </c>
      <c r="AD2941" s="14" t="str">
        <f>IF(E2941=113,"Linn","Iowa ex-Linn")</f>
        <v>Iowa ex-Linn</v>
      </c>
      <c r="AE2941" s="23" t="str">
        <f>IFERROR(AB2941/W2941,"N/M")</f>
        <v>N/M</v>
      </c>
      <c r="AF2941" s="14" t="str">
        <f>B2941&amp;"|"&amp;TEXT(E2941,"000")&amp;"|"&amp;TEXT(M2941,"0.0000")</f>
        <v>2019|111|0.5500</v>
      </c>
      <c r="AG2941" s="22" t="str">
        <f>IF(AND(B2941&gt;=2015,B2941&lt;=2024,C2941=19,G2941=41,I2941=2,K2941="A",L2941="RBUP",M2941&gt;=0.5,M2941&lt;=0.85),"IN","OUT")</f>
        <v>IN</v>
      </c>
    </row>
    <row r="2942" spans="1:33">
      <c r="A2942" s="14" t="s">
        <v>189</v>
      </c>
      <c r="B2942" s="16">
        <v>2019</v>
      </c>
      <c r="C2942" s="16">
        <v>19</v>
      </c>
      <c r="D2942" s="14" t="s">
        <v>80</v>
      </c>
      <c r="E2942" s="16">
        <v>111</v>
      </c>
      <c r="F2942" s="14" t="s">
        <v>141</v>
      </c>
      <c r="G2942" s="16">
        <v>41</v>
      </c>
      <c r="H2942" s="14" t="s">
        <v>186</v>
      </c>
      <c r="I2942" s="16">
        <v>2</v>
      </c>
      <c r="J2942" s="14" t="s">
        <v>83</v>
      </c>
      <c r="K2942" s="14" t="s">
        <v>84</v>
      </c>
      <c r="L2942" s="14" t="s">
        <v>85</v>
      </c>
      <c r="M2942" s="23">
        <v>0.6</v>
      </c>
      <c r="N2942" s="16">
        <v>7</v>
      </c>
      <c r="O2942" s="16">
        <v>7</v>
      </c>
      <c r="P2942" s="16">
        <v>0</v>
      </c>
      <c r="Q2942" s="16">
        <v>10</v>
      </c>
      <c r="R2942" s="16">
        <v>1</v>
      </c>
      <c r="S2942" s="14" t="s">
        <v>86</v>
      </c>
      <c r="T2942" s="16">
        <v>1400</v>
      </c>
      <c r="U2942" s="16">
        <v>0</v>
      </c>
      <c r="V2942" s="18">
        <v>632822</v>
      </c>
      <c r="W2942" s="18">
        <v>23719</v>
      </c>
      <c r="X2942" s="18">
        <v>17695</v>
      </c>
      <c r="Y2942" s="18">
        <v>0</v>
      </c>
      <c r="Z2942" s="18">
        <v>0</v>
      </c>
      <c r="AA2942" s="18">
        <v>0</v>
      </c>
      <c r="AB2942" s="18">
        <v>7379</v>
      </c>
      <c r="AC2942" s="23">
        <v>0.31</v>
      </c>
      <c r="AD2942" s="14" t="str">
        <f>IF(E2942=113,"Linn","Iowa ex-Linn")</f>
        <v>Iowa ex-Linn</v>
      </c>
      <c r="AE2942" s="23">
        <f>IFERROR(AB2942/W2942,"N/M")</f>
        <v>0.3111008052616046</v>
      </c>
      <c r="AF2942" s="14" t="str">
        <f>B2942&amp;"|"&amp;TEXT(E2942,"000")&amp;"|"&amp;TEXT(M2942,"0.0000")</f>
        <v>2019|111|0.6000</v>
      </c>
      <c r="AG2942" s="22" t="str">
        <f>IF(AND(B2942&gt;=2015,B2942&lt;=2024,C2942=19,G2942=41,I2942=2,K2942="A",L2942="RBUP",M2942&gt;=0.5,M2942&lt;=0.85),"IN","OUT")</f>
        <v>IN</v>
      </c>
    </row>
    <row r="2943" spans="1:33">
      <c r="A2943" s="14" t="s">
        <v>189</v>
      </c>
      <c r="B2943" s="16">
        <v>2019</v>
      </c>
      <c r="C2943" s="16">
        <v>19</v>
      </c>
      <c r="D2943" s="14" t="s">
        <v>80</v>
      </c>
      <c r="E2943" s="16">
        <v>111</v>
      </c>
      <c r="F2943" s="14" t="s">
        <v>141</v>
      </c>
      <c r="G2943" s="16">
        <v>41</v>
      </c>
      <c r="H2943" s="14" t="s">
        <v>186</v>
      </c>
      <c r="I2943" s="16">
        <v>2</v>
      </c>
      <c r="J2943" s="14" t="s">
        <v>83</v>
      </c>
      <c r="K2943" s="14" t="s">
        <v>84</v>
      </c>
      <c r="L2943" s="14" t="s">
        <v>85</v>
      </c>
      <c r="M2943" s="23">
        <v>0.65</v>
      </c>
      <c r="N2943" s="16">
        <v>12</v>
      </c>
      <c r="O2943" s="16">
        <v>9</v>
      </c>
      <c r="P2943" s="16">
        <v>4</v>
      </c>
      <c r="Q2943" s="16">
        <v>14</v>
      </c>
      <c r="R2943" s="16">
        <v>6</v>
      </c>
      <c r="S2943" s="14" t="s">
        <v>86</v>
      </c>
      <c r="T2943" s="16">
        <v>866</v>
      </c>
      <c r="U2943" s="16">
        <v>0</v>
      </c>
      <c r="V2943" s="18">
        <v>328651</v>
      </c>
      <c r="W2943" s="18">
        <v>21732</v>
      </c>
      <c r="X2943" s="18">
        <v>14104</v>
      </c>
      <c r="Y2943" s="18">
        <v>0</v>
      </c>
      <c r="Z2943" s="18">
        <v>0</v>
      </c>
      <c r="AA2943" s="18">
        <v>0</v>
      </c>
      <c r="AB2943" s="18">
        <v>14993</v>
      </c>
      <c r="AC2943" s="23">
        <v>0.6899999999999999</v>
      </c>
      <c r="AD2943" s="14" t="str">
        <f>IF(E2943=113,"Linn","Iowa ex-Linn")</f>
        <v>Iowa ex-Linn</v>
      </c>
      <c r="AE2943" s="23">
        <f>IFERROR(AB2943/W2943,"N/M")</f>
        <v>0.689904288606663</v>
      </c>
      <c r="AF2943" s="14" t="str">
        <f>B2943&amp;"|"&amp;TEXT(E2943,"000")&amp;"|"&amp;TEXT(M2943,"0.0000")</f>
        <v>2019|111|0.6500</v>
      </c>
      <c r="AG2943" s="22" t="str">
        <f>IF(AND(B2943&gt;=2015,B2943&lt;=2024,C2943=19,G2943=41,I2943=2,K2943="A",L2943="RBUP",M2943&gt;=0.5,M2943&lt;=0.85),"IN","OUT")</f>
        <v>IN</v>
      </c>
    </row>
    <row r="2944" spans="1:33">
      <c r="A2944" s="14" t="s">
        <v>189</v>
      </c>
      <c r="B2944" s="16">
        <v>2019</v>
      </c>
      <c r="C2944" s="16">
        <v>19</v>
      </c>
      <c r="D2944" s="14" t="s">
        <v>80</v>
      </c>
      <c r="E2944" s="16">
        <v>111</v>
      </c>
      <c r="F2944" s="14" t="s">
        <v>141</v>
      </c>
      <c r="G2944" s="16">
        <v>41</v>
      </c>
      <c r="H2944" s="14" t="s">
        <v>186</v>
      </c>
      <c r="I2944" s="16">
        <v>2</v>
      </c>
      <c r="J2944" s="14" t="s">
        <v>83</v>
      </c>
      <c r="K2944" s="14" t="s">
        <v>84</v>
      </c>
      <c r="L2944" s="14" t="s">
        <v>85</v>
      </c>
      <c r="M2944" s="23">
        <v>0.7</v>
      </c>
      <c r="N2944" s="16">
        <v>48</v>
      </c>
      <c r="O2944" s="16">
        <v>37</v>
      </c>
      <c r="P2944" s="16">
        <v>12</v>
      </c>
      <c r="Q2944" s="16">
        <v>62</v>
      </c>
      <c r="R2944" s="16">
        <v>20</v>
      </c>
      <c r="S2944" s="14" t="s">
        <v>86</v>
      </c>
      <c r="T2944" s="16">
        <v>3932</v>
      </c>
      <c r="U2944" s="16">
        <v>0</v>
      </c>
      <c r="V2944" s="18">
        <v>1785355</v>
      </c>
      <c r="W2944" s="18">
        <v>123431</v>
      </c>
      <c r="X2944" s="18">
        <v>84108</v>
      </c>
      <c r="Y2944" s="18">
        <v>0</v>
      </c>
      <c r="Z2944" s="18">
        <v>0</v>
      </c>
      <c r="AA2944" s="18">
        <v>0</v>
      </c>
      <c r="AB2944" s="18">
        <v>131822</v>
      </c>
      <c r="AC2944" s="23">
        <v>1.07</v>
      </c>
      <c r="AD2944" s="14" t="str">
        <f>IF(E2944=113,"Linn","Iowa ex-Linn")</f>
        <v>Iowa ex-Linn</v>
      </c>
      <c r="AE2944" s="23">
        <f>IFERROR(AB2944/W2944,"N/M")</f>
        <v>1.0679813012938404</v>
      </c>
      <c r="AF2944" s="14" t="str">
        <f>B2944&amp;"|"&amp;TEXT(E2944,"000")&amp;"|"&amp;TEXT(M2944,"0.0000")</f>
        <v>2019|111|0.7000</v>
      </c>
      <c r="AG2944" s="22" t="str">
        <f>IF(AND(B2944&gt;=2015,B2944&lt;=2024,C2944=19,G2944=41,I2944=2,K2944="A",L2944="RBUP",M2944&gt;=0.5,M2944&lt;=0.85),"IN","OUT")</f>
        <v>IN</v>
      </c>
    </row>
    <row r="2945" spans="1:33">
      <c r="A2945" s="14" t="s">
        <v>189</v>
      </c>
      <c r="B2945" s="16">
        <v>2019</v>
      </c>
      <c r="C2945" s="16">
        <v>19</v>
      </c>
      <c r="D2945" s="14" t="s">
        <v>80</v>
      </c>
      <c r="E2945" s="16">
        <v>111</v>
      </c>
      <c r="F2945" s="14" t="s">
        <v>141</v>
      </c>
      <c r="G2945" s="16">
        <v>41</v>
      </c>
      <c r="H2945" s="14" t="s">
        <v>186</v>
      </c>
      <c r="I2945" s="16">
        <v>2</v>
      </c>
      <c r="J2945" s="14" t="s">
        <v>83</v>
      </c>
      <c r="K2945" s="14" t="s">
        <v>84</v>
      </c>
      <c r="L2945" s="14" t="s">
        <v>85</v>
      </c>
      <c r="M2945" s="23">
        <v>0.75</v>
      </c>
      <c r="N2945" s="16">
        <v>159</v>
      </c>
      <c r="O2945" s="16">
        <v>134</v>
      </c>
      <c r="P2945" s="16">
        <v>48</v>
      </c>
      <c r="Q2945" s="16">
        <v>203</v>
      </c>
      <c r="R2945" s="16">
        <v>70</v>
      </c>
      <c r="S2945" s="14" t="s">
        <v>86</v>
      </c>
      <c r="T2945" s="16">
        <v>18551</v>
      </c>
      <c r="U2945" s="16">
        <v>0</v>
      </c>
      <c r="V2945" s="18">
        <v>9191478</v>
      </c>
      <c r="W2945" s="18">
        <v>739993</v>
      </c>
      <c r="X2945" s="18">
        <v>505458</v>
      </c>
      <c r="Y2945" s="18">
        <v>0</v>
      </c>
      <c r="Z2945" s="18">
        <v>0</v>
      </c>
      <c r="AA2945" s="18">
        <v>0</v>
      </c>
      <c r="AB2945" s="18">
        <v>573909</v>
      </c>
      <c r="AC2945" s="23">
        <v>0.78</v>
      </c>
      <c r="AD2945" s="14" t="str">
        <f>IF(E2945=113,"Linn","Iowa ex-Linn")</f>
        <v>Iowa ex-Linn</v>
      </c>
      <c r="AE2945" s="23">
        <f>IFERROR(AB2945/W2945,"N/M")</f>
        <v>0.7755600390814508</v>
      </c>
      <c r="AF2945" s="14" t="str">
        <f>B2945&amp;"|"&amp;TEXT(E2945,"000")&amp;"|"&amp;TEXT(M2945,"0.0000")</f>
        <v>2019|111|0.7500</v>
      </c>
      <c r="AG2945" s="22" t="str">
        <f>IF(AND(B2945&gt;=2015,B2945&lt;=2024,C2945=19,G2945=41,I2945=2,K2945="A",L2945="RBUP",M2945&gt;=0.5,M2945&lt;=0.85),"IN","OUT")</f>
        <v>IN</v>
      </c>
    </row>
    <row r="2946" spans="1:33">
      <c r="A2946" s="14" t="s">
        <v>189</v>
      </c>
      <c r="B2946" s="16">
        <v>2019</v>
      </c>
      <c r="C2946" s="16">
        <v>19</v>
      </c>
      <c r="D2946" s="14" t="s">
        <v>80</v>
      </c>
      <c r="E2946" s="16">
        <v>111</v>
      </c>
      <c r="F2946" s="14" t="s">
        <v>141</v>
      </c>
      <c r="G2946" s="16">
        <v>41</v>
      </c>
      <c r="H2946" s="14" t="s">
        <v>186</v>
      </c>
      <c r="I2946" s="16">
        <v>2</v>
      </c>
      <c r="J2946" s="14" t="s">
        <v>83</v>
      </c>
      <c r="K2946" s="14" t="s">
        <v>84</v>
      </c>
      <c r="L2946" s="14" t="s">
        <v>85</v>
      </c>
      <c r="M2946" s="23">
        <v>0.8</v>
      </c>
      <c r="N2946" s="16">
        <v>216</v>
      </c>
      <c r="O2946" s="16">
        <v>176</v>
      </c>
      <c r="P2946" s="16">
        <v>78</v>
      </c>
      <c r="Q2946" s="16">
        <v>299</v>
      </c>
      <c r="R2946" s="16">
        <v>118</v>
      </c>
      <c r="S2946" s="14" t="s">
        <v>86</v>
      </c>
      <c r="T2946" s="16">
        <v>32853</v>
      </c>
      <c r="U2946" s="16">
        <v>0</v>
      </c>
      <c r="V2946" s="18">
        <v>17608002</v>
      </c>
      <c r="W2946" s="18">
        <v>1590681</v>
      </c>
      <c r="X2946" s="18">
        <v>982708</v>
      </c>
      <c r="Y2946" s="18">
        <v>1093</v>
      </c>
      <c r="Z2946" s="18">
        <v>0</v>
      </c>
      <c r="AA2946" s="18">
        <v>0</v>
      </c>
      <c r="AB2946" s="18">
        <v>984877</v>
      </c>
      <c r="AC2946" s="23">
        <v>0.62</v>
      </c>
      <c r="AD2946" s="14" t="str">
        <f>IF(E2946=113,"Linn","Iowa ex-Linn")</f>
        <v>Iowa ex-Linn</v>
      </c>
      <c r="AE2946" s="23">
        <f>IFERROR(AB2946/W2946,"N/M")</f>
        <v>0.6191543118953454</v>
      </c>
      <c r="AF2946" s="14" t="str">
        <f>B2946&amp;"|"&amp;TEXT(E2946,"000")&amp;"|"&amp;TEXT(M2946,"0.0000")</f>
        <v>2019|111|0.8000</v>
      </c>
      <c r="AG2946" s="22" t="str">
        <f>IF(AND(B2946&gt;=2015,B2946&lt;=2024,C2946=19,G2946=41,I2946=2,K2946="A",L2946="RBUP",M2946&gt;=0.5,M2946&lt;=0.85),"IN","OUT")</f>
        <v>IN</v>
      </c>
    </row>
    <row r="2947" spans="1:33">
      <c r="A2947" s="14" t="s">
        <v>189</v>
      </c>
      <c r="B2947" s="16">
        <v>2019</v>
      </c>
      <c r="C2947" s="16">
        <v>19</v>
      </c>
      <c r="D2947" s="14" t="s">
        <v>80</v>
      </c>
      <c r="E2947" s="16">
        <v>111</v>
      </c>
      <c r="F2947" s="14" t="s">
        <v>141</v>
      </c>
      <c r="G2947" s="16">
        <v>41</v>
      </c>
      <c r="H2947" s="14" t="s">
        <v>186</v>
      </c>
      <c r="I2947" s="16">
        <v>2</v>
      </c>
      <c r="J2947" s="14" t="s">
        <v>83</v>
      </c>
      <c r="K2947" s="14" t="s">
        <v>84</v>
      </c>
      <c r="L2947" s="14" t="s">
        <v>85</v>
      </c>
      <c r="M2947" s="23">
        <v>0.85</v>
      </c>
      <c r="N2947" s="16">
        <v>50</v>
      </c>
      <c r="O2947" s="16">
        <v>39</v>
      </c>
      <c r="P2947" s="16">
        <v>25</v>
      </c>
      <c r="Q2947" s="16">
        <v>50</v>
      </c>
      <c r="R2947" s="16">
        <v>29</v>
      </c>
      <c r="S2947" s="14" t="s">
        <v>86</v>
      </c>
      <c r="T2947" s="16">
        <v>11813</v>
      </c>
      <c r="U2947" s="16">
        <v>0</v>
      </c>
      <c r="V2947" s="18">
        <v>6625134</v>
      </c>
      <c r="W2947" s="18">
        <v>633749</v>
      </c>
      <c r="X2947" s="18">
        <v>323809</v>
      </c>
      <c r="Y2947" s="18">
        <v>0</v>
      </c>
      <c r="Z2947" s="18">
        <v>0</v>
      </c>
      <c r="AA2947" s="18">
        <v>0</v>
      </c>
      <c r="AB2947" s="18">
        <v>539651</v>
      </c>
      <c r="AC2947" s="23">
        <v>0.85</v>
      </c>
      <c r="AD2947" s="14" t="str">
        <f>IF(E2947=113,"Linn","Iowa ex-Linn")</f>
        <v>Iowa ex-Linn</v>
      </c>
      <c r="AE2947" s="23">
        <f>IFERROR(AB2947/W2947,"N/M")</f>
        <v>0.8515216592057739</v>
      </c>
      <c r="AF2947" s="14" t="str">
        <f>B2947&amp;"|"&amp;TEXT(E2947,"000")&amp;"|"&amp;TEXT(M2947,"0.0000")</f>
        <v>2019|111|0.8500</v>
      </c>
      <c r="AG2947" s="22" t="str">
        <f>IF(AND(B2947&gt;=2015,B2947&lt;=2024,C2947=19,G2947=41,I2947=2,K2947="A",L2947="RBUP",M2947&gt;=0.5,M2947&lt;=0.85),"IN","OUT")</f>
        <v>IN</v>
      </c>
    </row>
    <row r="2948" spans="1:33">
      <c r="A2948" s="14" t="s">
        <v>189</v>
      </c>
      <c r="B2948" s="16">
        <v>2019</v>
      </c>
      <c r="C2948" s="16">
        <v>19</v>
      </c>
      <c r="D2948" s="14" t="s">
        <v>80</v>
      </c>
      <c r="E2948" s="16">
        <v>113</v>
      </c>
      <c r="F2948" s="14" t="s">
        <v>142</v>
      </c>
      <c r="G2948" s="16">
        <v>41</v>
      </c>
      <c r="H2948" s="14" t="s">
        <v>186</v>
      </c>
      <c r="I2948" s="16">
        <v>2</v>
      </c>
      <c r="J2948" s="14" t="s">
        <v>83</v>
      </c>
      <c r="K2948" s="14" t="s">
        <v>84</v>
      </c>
      <c r="L2948" s="14" t="s">
        <v>85</v>
      </c>
      <c r="M2948" s="23">
        <v>0.5</v>
      </c>
      <c r="N2948" s="16">
        <v>1</v>
      </c>
      <c r="O2948" s="16">
        <v>1</v>
      </c>
      <c r="P2948" s="16">
        <v>0</v>
      </c>
      <c r="Q2948" s="16">
        <v>1</v>
      </c>
      <c r="R2948" s="16">
        <v>0</v>
      </c>
      <c r="S2948" s="14" t="s">
        <v>86</v>
      </c>
      <c r="T2948" s="16">
        <v>82</v>
      </c>
      <c r="U2948" s="16">
        <v>0</v>
      </c>
      <c r="V2948" s="18">
        <v>28510</v>
      </c>
      <c r="W2948" s="18">
        <v>146</v>
      </c>
      <c r="X2948" s="18">
        <v>98</v>
      </c>
      <c r="Y2948" s="18">
        <v>0</v>
      </c>
      <c r="Z2948" s="18">
        <v>0</v>
      </c>
      <c r="AA2948" s="18">
        <v>0</v>
      </c>
      <c r="AB2948" s="18">
        <v>0</v>
      </c>
      <c r="AC2948" s="23">
        <v>0</v>
      </c>
      <c r="AD2948" s="14" t="str">
        <f>IF(E2948=113,"Linn","Iowa ex-Linn")</f>
        <v>Linn</v>
      </c>
      <c r="AE2948" s="23">
        <f>IFERROR(AB2948/W2948,"N/M")</f>
        <v>0.0</v>
      </c>
      <c r="AF2948" s="14" t="str">
        <f>B2948&amp;"|"&amp;TEXT(E2948,"000")&amp;"|"&amp;TEXT(M2948,"0.0000")</f>
        <v>2019|113|0.5000</v>
      </c>
      <c r="AG2948" s="22" t="str">
        <f>IF(AND(B2948&gt;=2015,B2948&lt;=2024,C2948=19,G2948=41,I2948=2,K2948="A",L2948="RBUP",M2948&gt;=0.5,M2948&lt;=0.85),"IN","OUT")</f>
        <v>IN</v>
      </c>
    </row>
    <row r="2949" spans="1:33">
      <c r="A2949" s="14" t="s">
        <v>189</v>
      </c>
      <c r="B2949" s="16">
        <v>2019</v>
      </c>
      <c r="C2949" s="16">
        <v>19</v>
      </c>
      <c r="D2949" s="14" t="s">
        <v>80</v>
      </c>
      <c r="E2949" s="16">
        <v>113</v>
      </c>
      <c r="F2949" s="14" t="s">
        <v>142</v>
      </c>
      <c r="G2949" s="16">
        <v>41</v>
      </c>
      <c r="H2949" s="14" t="s">
        <v>186</v>
      </c>
      <c r="I2949" s="16">
        <v>2</v>
      </c>
      <c r="J2949" s="14" t="s">
        <v>83</v>
      </c>
      <c r="K2949" s="14" t="s">
        <v>84</v>
      </c>
      <c r="L2949" s="14" t="s">
        <v>85</v>
      </c>
      <c r="M2949" s="23">
        <v>0.55</v>
      </c>
      <c r="N2949" s="16">
        <v>1</v>
      </c>
      <c r="O2949" s="16">
        <v>1</v>
      </c>
      <c r="P2949" s="16">
        <v>0</v>
      </c>
      <c r="Q2949" s="16">
        <v>6</v>
      </c>
      <c r="R2949" s="16">
        <v>0</v>
      </c>
      <c r="S2949" s="14" t="s">
        <v>86</v>
      </c>
      <c r="T2949" s="16">
        <v>591</v>
      </c>
      <c r="U2949" s="16">
        <v>0</v>
      </c>
      <c r="V2949" s="18">
        <v>291106</v>
      </c>
      <c r="W2949" s="18">
        <v>1968</v>
      </c>
      <c r="X2949" s="18">
        <v>1260</v>
      </c>
      <c r="Y2949" s="18">
        <v>0</v>
      </c>
      <c r="Z2949" s="18">
        <v>0</v>
      </c>
      <c r="AA2949" s="18">
        <v>0</v>
      </c>
      <c r="AB2949" s="18">
        <v>0</v>
      </c>
      <c r="AC2949" s="23">
        <v>0</v>
      </c>
      <c r="AD2949" s="14" t="str">
        <f>IF(E2949=113,"Linn","Iowa ex-Linn")</f>
        <v>Linn</v>
      </c>
      <c r="AE2949" s="23">
        <f>IFERROR(AB2949/W2949,"N/M")</f>
        <v>0.0</v>
      </c>
      <c r="AF2949" s="14" t="str">
        <f>B2949&amp;"|"&amp;TEXT(E2949,"000")&amp;"|"&amp;TEXT(M2949,"0.0000")</f>
        <v>2019|113|0.5500</v>
      </c>
      <c r="AG2949" s="22" t="str">
        <f>IF(AND(B2949&gt;=2015,B2949&lt;=2024,C2949=19,G2949=41,I2949=2,K2949="A",L2949="RBUP",M2949&gt;=0.5,M2949&lt;=0.85),"IN","OUT")</f>
        <v>IN</v>
      </c>
    </row>
    <row r="2950" spans="1:33">
      <c r="A2950" s="14" t="s">
        <v>189</v>
      </c>
      <c r="B2950" s="16">
        <v>2019</v>
      </c>
      <c r="C2950" s="16">
        <v>19</v>
      </c>
      <c r="D2950" s="14" t="s">
        <v>80</v>
      </c>
      <c r="E2950" s="16">
        <v>113</v>
      </c>
      <c r="F2950" s="14" t="s">
        <v>142</v>
      </c>
      <c r="G2950" s="16">
        <v>41</v>
      </c>
      <c r="H2950" s="14" t="s">
        <v>186</v>
      </c>
      <c r="I2950" s="16">
        <v>2</v>
      </c>
      <c r="J2950" s="14" t="s">
        <v>83</v>
      </c>
      <c r="K2950" s="14" t="s">
        <v>84</v>
      </c>
      <c r="L2950" s="14" t="s">
        <v>85</v>
      </c>
      <c r="M2950" s="23">
        <v>0.65</v>
      </c>
      <c r="N2950" s="16">
        <v>9</v>
      </c>
      <c r="O2950" s="16">
        <v>7</v>
      </c>
      <c r="P2950" s="16">
        <v>0</v>
      </c>
      <c r="Q2950" s="16">
        <v>7</v>
      </c>
      <c r="R2950" s="16">
        <v>0</v>
      </c>
      <c r="S2950" s="14" t="s">
        <v>86</v>
      </c>
      <c r="T2950" s="16">
        <v>338</v>
      </c>
      <c r="U2950" s="16">
        <v>0</v>
      </c>
      <c r="V2950" s="18">
        <v>165804</v>
      </c>
      <c r="W2950" s="18">
        <v>3616</v>
      </c>
      <c r="X2950" s="18">
        <v>2134</v>
      </c>
      <c r="Y2950" s="18">
        <v>0</v>
      </c>
      <c r="Z2950" s="18">
        <v>0</v>
      </c>
      <c r="AA2950" s="18">
        <v>0</v>
      </c>
      <c r="AB2950" s="18">
        <v>0</v>
      </c>
      <c r="AC2950" s="23">
        <v>0</v>
      </c>
      <c r="AD2950" s="14" t="str">
        <f>IF(E2950=113,"Linn","Iowa ex-Linn")</f>
        <v>Linn</v>
      </c>
      <c r="AE2950" s="23">
        <f>IFERROR(AB2950/W2950,"N/M")</f>
        <v>0.0</v>
      </c>
      <c r="AF2950" s="14" t="str">
        <f>B2950&amp;"|"&amp;TEXT(E2950,"000")&amp;"|"&amp;TEXT(M2950,"0.0000")</f>
        <v>2019|113|0.6500</v>
      </c>
      <c r="AG2950" s="22" t="str">
        <f>IF(AND(B2950&gt;=2015,B2950&lt;=2024,C2950=19,G2950=41,I2950=2,K2950="A",L2950="RBUP",M2950&gt;=0.5,M2950&lt;=0.85),"IN","OUT")</f>
        <v>IN</v>
      </c>
    </row>
    <row r="2951" spans="1:33">
      <c r="A2951" s="14" t="s">
        <v>189</v>
      </c>
      <c r="B2951" s="16">
        <v>2019</v>
      </c>
      <c r="C2951" s="16">
        <v>19</v>
      </c>
      <c r="D2951" s="14" t="s">
        <v>80</v>
      </c>
      <c r="E2951" s="16">
        <v>113</v>
      </c>
      <c r="F2951" s="14" t="s">
        <v>142</v>
      </c>
      <c r="G2951" s="16">
        <v>41</v>
      </c>
      <c r="H2951" s="14" t="s">
        <v>186</v>
      </c>
      <c r="I2951" s="16">
        <v>2</v>
      </c>
      <c r="J2951" s="14" t="s">
        <v>83</v>
      </c>
      <c r="K2951" s="14" t="s">
        <v>84</v>
      </c>
      <c r="L2951" s="14" t="s">
        <v>85</v>
      </c>
      <c r="M2951" s="23">
        <v>0.7</v>
      </c>
      <c r="N2951" s="16">
        <v>19</v>
      </c>
      <c r="O2951" s="16">
        <v>17</v>
      </c>
      <c r="P2951" s="16">
        <v>2</v>
      </c>
      <c r="Q2951" s="16">
        <v>23</v>
      </c>
      <c r="R2951" s="16">
        <v>2</v>
      </c>
      <c r="S2951" s="14" t="s">
        <v>86</v>
      </c>
      <c r="T2951" s="16">
        <v>1429</v>
      </c>
      <c r="U2951" s="16">
        <v>0</v>
      </c>
      <c r="V2951" s="18">
        <v>723254</v>
      </c>
      <c r="W2951" s="18">
        <v>13158</v>
      </c>
      <c r="X2951" s="18">
        <v>8213</v>
      </c>
      <c r="Y2951" s="18">
        <v>0</v>
      </c>
      <c r="Z2951" s="18">
        <v>0</v>
      </c>
      <c r="AA2951" s="18">
        <v>0</v>
      </c>
      <c r="AB2951" s="18">
        <v>3193</v>
      </c>
      <c r="AC2951" s="23">
        <v>0.24</v>
      </c>
      <c r="AD2951" s="14" t="str">
        <f>IF(E2951=113,"Linn","Iowa ex-Linn")</f>
        <v>Linn</v>
      </c>
      <c r="AE2951" s="23">
        <f>IFERROR(AB2951/W2951,"N/M")</f>
        <v>0.24266605867153063</v>
      </c>
      <c r="AF2951" s="14" t="str">
        <f>B2951&amp;"|"&amp;TEXT(E2951,"000")&amp;"|"&amp;TEXT(M2951,"0.0000")</f>
        <v>2019|113|0.7000</v>
      </c>
      <c r="AG2951" s="22" t="str">
        <f>IF(AND(B2951&gt;=2015,B2951&lt;=2024,C2951=19,G2951=41,I2951=2,K2951="A",L2951="RBUP",M2951&gt;=0.5,M2951&lt;=0.85),"IN","OUT")</f>
        <v>IN</v>
      </c>
    </row>
    <row r="2952" spans="1:33">
      <c r="A2952" s="14" t="s">
        <v>189</v>
      </c>
      <c r="B2952" s="16">
        <v>2019</v>
      </c>
      <c r="C2952" s="16">
        <v>19</v>
      </c>
      <c r="D2952" s="14" t="s">
        <v>80</v>
      </c>
      <c r="E2952" s="16">
        <v>113</v>
      </c>
      <c r="F2952" s="14" t="s">
        <v>142</v>
      </c>
      <c r="G2952" s="16">
        <v>41</v>
      </c>
      <c r="H2952" s="14" t="s">
        <v>186</v>
      </c>
      <c r="I2952" s="16">
        <v>2</v>
      </c>
      <c r="J2952" s="14" t="s">
        <v>83</v>
      </c>
      <c r="K2952" s="14" t="s">
        <v>84</v>
      </c>
      <c r="L2952" s="14" t="s">
        <v>85</v>
      </c>
      <c r="M2952" s="23">
        <v>0.75</v>
      </c>
      <c r="N2952" s="16">
        <v>99</v>
      </c>
      <c r="O2952" s="16">
        <v>78</v>
      </c>
      <c r="P2952" s="16">
        <v>6</v>
      </c>
      <c r="Q2952" s="16">
        <v>120</v>
      </c>
      <c r="R2952" s="16">
        <v>12</v>
      </c>
      <c r="S2952" s="14" t="s">
        <v>86</v>
      </c>
      <c r="T2952" s="16">
        <v>8966</v>
      </c>
      <c r="U2952" s="16">
        <v>0</v>
      </c>
      <c r="V2952" s="18">
        <v>5165069</v>
      </c>
      <c r="W2952" s="18">
        <v>141336</v>
      </c>
      <c r="X2952" s="18">
        <v>86708</v>
      </c>
      <c r="Y2952" s="18">
        <v>0</v>
      </c>
      <c r="Z2952" s="18">
        <v>0</v>
      </c>
      <c r="AA2952" s="18">
        <v>0</v>
      </c>
      <c r="AB2952" s="18">
        <v>119943</v>
      </c>
      <c r="AC2952" s="23">
        <v>0.85</v>
      </c>
      <c r="AD2952" s="14" t="str">
        <f>IF(E2952=113,"Linn","Iowa ex-Linn")</f>
        <v>Linn</v>
      </c>
      <c r="AE2952" s="23">
        <f>IFERROR(AB2952/W2952,"N/M")</f>
        <v>0.8486372898624555</v>
      </c>
      <c r="AF2952" s="14" t="str">
        <f>B2952&amp;"|"&amp;TEXT(E2952,"000")&amp;"|"&amp;TEXT(M2952,"0.0000")</f>
        <v>2019|113|0.7500</v>
      </c>
      <c r="AG2952" s="22" t="str">
        <f>IF(AND(B2952&gt;=2015,B2952&lt;=2024,C2952=19,G2952=41,I2952=2,K2952="A",L2952="RBUP",M2952&gt;=0.5,M2952&lt;=0.85),"IN","OUT")</f>
        <v>IN</v>
      </c>
    </row>
    <row r="2953" spans="1:33">
      <c r="A2953" s="14" t="s">
        <v>189</v>
      </c>
      <c r="B2953" s="16">
        <v>2019</v>
      </c>
      <c r="C2953" s="16">
        <v>19</v>
      </c>
      <c r="D2953" s="14" t="s">
        <v>80</v>
      </c>
      <c r="E2953" s="16">
        <v>113</v>
      </c>
      <c r="F2953" s="14" t="s">
        <v>142</v>
      </c>
      <c r="G2953" s="16">
        <v>41</v>
      </c>
      <c r="H2953" s="14" t="s">
        <v>186</v>
      </c>
      <c r="I2953" s="16">
        <v>2</v>
      </c>
      <c r="J2953" s="14" t="s">
        <v>83</v>
      </c>
      <c r="K2953" s="14" t="s">
        <v>84</v>
      </c>
      <c r="L2953" s="14" t="s">
        <v>85</v>
      </c>
      <c r="M2953" s="23">
        <v>0.8</v>
      </c>
      <c r="N2953" s="16">
        <v>372</v>
      </c>
      <c r="O2953" s="16">
        <v>319</v>
      </c>
      <c r="P2953" s="16">
        <v>34</v>
      </c>
      <c r="Q2953" s="16">
        <v>481</v>
      </c>
      <c r="R2953" s="16">
        <v>41</v>
      </c>
      <c r="S2953" s="14" t="s">
        <v>86</v>
      </c>
      <c r="T2953" s="16">
        <v>63601</v>
      </c>
      <c r="U2953" s="16">
        <v>0</v>
      </c>
      <c r="V2953" s="18">
        <v>40481261</v>
      </c>
      <c r="W2953" s="18">
        <v>1425574</v>
      </c>
      <c r="X2953" s="18">
        <v>865979</v>
      </c>
      <c r="Y2953" s="18">
        <v>54</v>
      </c>
      <c r="Z2953" s="18">
        <v>0</v>
      </c>
      <c r="AA2953" s="18">
        <v>0</v>
      </c>
      <c r="AB2953" s="18">
        <v>240339</v>
      </c>
      <c r="AC2953" s="23">
        <v>0.17</v>
      </c>
      <c r="AD2953" s="14" t="str">
        <f>IF(E2953=113,"Linn","Iowa ex-Linn")</f>
        <v>Linn</v>
      </c>
      <c r="AE2953" s="23">
        <f>IFERROR(AB2953/W2953,"N/M")</f>
        <v>0.16859103771533432</v>
      </c>
      <c r="AF2953" s="14" t="str">
        <f>B2953&amp;"|"&amp;TEXT(E2953,"000")&amp;"|"&amp;TEXT(M2953,"0.0000")</f>
        <v>2019|113|0.8000</v>
      </c>
      <c r="AG2953" s="22" t="str">
        <f>IF(AND(B2953&gt;=2015,B2953&lt;=2024,C2953=19,G2953=41,I2953=2,K2953="A",L2953="RBUP",M2953&gt;=0.5,M2953&lt;=0.85),"IN","OUT")</f>
        <v>IN</v>
      </c>
    </row>
    <row r="2954" spans="1:33">
      <c r="A2954" s="14" t="s">
        <v>189</v>
      </c>
      <c r="B2954" s="16">
        <v>2019</v>
      </c>
      <c r="C2954" s="16">
        <v>19</v>
      </c>
      <c r="D2954" s="14" t="s">
        <v>80</v>
      </c>
      <c r="E2954" s="16">
        <v>113</v>
      </c>
      <c r="F2954" s="14" t="s">
        <v>142</v>
      </c>
      <c r="G2954" s="16">
        <v>41</v>
      </c>
      <c r="H2954" s="14" t="s">
        <v>186</v>
      </c>
      <c r="I2954" s="16">
        <v>2</v>
      </c>
      <c r="J2954" s="14" t="s">
        <v>83</v>
      </c>
      <c r="K2954" s="14" t="s">
        <v>84</v>
      </c>
      <c r="L2954" s="14" t="s">
        <v>85</v>
      </c>
      <c r="M2954" s="23">
        <v>0.85</v>
      </c>
      <c r="N2954" s="16">
        <v>364</v>
      </c>
      <c r="O2954" s="16">
        <v>294</v>
      </c>
      <c r="P2954" s="16">
        <v>44</v>
      </c>
      <c r="Q2954" s="16">
        <v>444</v>
      </c>
      <c r="R2954" s="16">
        <v>54</v>
      </c>
      <c r="S2954" s="14" t="s">
        <v>86</v>
      </c>
      <c r="T2954" s="16">
        <v>64225</v>
      </c>
      <c r="U2954" s="16">
        <v>0</v>
      </c>
      <c r="V2954" s="18">
        <v>43536162</v>
      </c>
      <c r="W2954" s="18">
        <v>1985963</v>
      </c>
      <c r="X2954" s="18">
        <v>945690</v>
      </c>
      <c r="Y2954" s="18">
        <v>1390</v>
      </c>
      <c r="Z2954" s="18">
        <v>0</v>
      </c>
      <c r="AA2954" s="18">
        <v>0</v>
      </c>
      <c r="AB2954" s="18">
        <v>496948</v>
      </c>
      <c r="AC2954" s="23">
        <v>0.25</v>
      </c>
      <c r="AD2954" s="14" t="str">
        <f>IF(E2954=113,"Linn","Iowa ex-Linn")</f>
        <v>Linn</v>
      </c>
      <c r="AE2954" s="23">
        <f>IFERROR(AB2954/W2954,"N/M")</f>
        <v>0.25023024094608004</v>
      </c>
      <c r="AF2954" s="14" t="str">
        <f>B2954&amp;"|"&amp;TEXT(E2954,"000")&amp;"|"&amp;TEXT(M2954,"0.0000")</f>
        <v>2019|113|0.8500</v>
      </c>
      <c r="AG2954" s="22" t="str">
        <f>IF(AND(B2954&gt;=2015,B2954&lt;=2024,C2954=19,G2954=41,I2954=2,K2954="A",L2954="RBUP",M2954&gt;=0.5,M2954&lt;=0.85),"IN","OUT")</f>
        <v>IN</v>
      </c>
    </row>
    <row r="2955" spans="1:33">
      <c r="A2955" s="14" t="s">
        <v>189</v>
      </c>
      <c r="B2955" s="16">
        <v>2019</v>
      </c>
      <c r="C2955" s="16">
        <v>19</v>
      </c>
      <c r="D2955" s="14" t="s">
        <v>80</v>
      </c>
      <c r="E2955" s="16">
        <v>115</v>
      </c>
      <c r="F2955" s="14" t="s">
        <v>143</v>
      </c>
      <c r="G2955" s="16">
        <v>41</v>
      </c>
      <c r="H2955" s="14" t="s">
        <v>186</v>
      </c>
      <c r="I2955" s="16">
        <v>2</v>
      </c>
      <c r="J2955" s="14" t="s">
        <v>83</v>
      </c>
      <c r="K2955" s="14" t="s">
        <v>84</v>
      </c>
      <c r="L2955" s="14" t="s">
        <v>85</v>
      </c>
      <c r="M2955" s="23">
        <v>0.5</v>
      </c>
      <c r="N2955" s="16">
        <v>2</v>
      </c>
      <c r="O2955" s="16">
        <v>0</v>
      </c>
      <c r="P2955" s="16">
        <v>0</v>
      </c>
      <c r="Q2955" s="16">
        <v>0</v>
      </c>
      <c r="R2955" s="16">
        <v>0</v>
      </c>
      <c r="S2955" s="14" t="s">
        <v>86</v>
      </c>
      <c r="T2955" s="16">
        <v>0</v>
      </c>
      <c r="U2955" s="16">
        <v>0</v>
      </c>
      <c r="V2955" s="18">
        <v>0</v>
      </c>
      <c r="W2955" s="18">
        <v>0</v>
      </c>
      <c r="X2955" s="18">
        <v>0</v>
      </c>
      <c r="Y2955" s="18">
        <v>0</v>
      </c>
      <c r="Z2955" s="18">
        <v>0</v>
      </c>
      <c r="AA2955" s="18">
        <v>0</v>
      </c>
      <c r="AB2955" s="18">
        <v>0</v>
      </c>
      <c r="AC2955" s="23">
        <v>0</v>
      </c>
      <c r="AD2955" s="14" t="str">
        <f>IF(E2955=113,"Linn","Iowa ex-Linn")</f>
        <v>Iowa ex-Linn</v>
      </c>
      <c r="AE2955" s="23" t="str">
        <f>IFERROR(AB2955/W2955,"N/M")</f>
        <v>N/M</v>
      </c>
      <c r="AF2955" s="14" t="str">
        <f>B2955&amp;"|"&amp;TEXT(E2955,"000")&amp;"|"&amp;TEXT(M2955,"0.0000")</f>
        <v>2019|115|0.5000</v>
      </c>
      <c r="AG2955" s="22" t="str">
        <f>IF(AND(B2955&gt;=2015,B2955&lt;=2024,C2955=19,G2955=41,I2955=2,K2955="A",L2955="RBUP",M2955&gt;=0.5,M2955&lt;=0.85),"IN","OUT")</f>
        <v>IN</v>
      </c>
    </row>
    <row r="2956" spans="1:33">
      <c r="A2956" s="14" t="s">
        <v>189</v>
      </c>
      <c r="B2956" s="16">
        <v>2019</v>
      </c>
      <c r="C2956" s="16">
        <v>19</v>
      </c>
      <c r="D2956" s="14" t="s">
        <v>80</v>
      </c>
      <c r="E2956" s="16">
        <v>115</v>
      </c>
      <c r="F2956" s="14" t="s">
        <v>143</v>
      </c>
      <c r="G2956" s="16">
        <v>41</v>
      </c>
      <c r="H2956" s="14" t="s">
        <v>186</v>
      </c>
      <c r="I2956" s="16">
        <v>2</v>
      </c>
      <c r="J2956" s="14" t="s">
        <v>83</v>
      </c>
      <c r="K2956" s="14" t="s">
        <v>84</v>
      </c>
      <c r="L2956" s="14" t="s">
        <v>85</v>
      </c>
      <c r="M2956" s="23">
        <v>0.55</v>
      </c>
      <c r="N2956" s="16">
        <v>0</v>
      </c>
      <c r="O2956" s="16">
        <v>0</v>
      </c>
      <c r="P2956" s="16">
        <v>0</v>
      </c>
      <c r="Q2956" s="16">
        <v>0</v>
      </c>
      <c r="R2956" s="16">
        <v>0</v>
      </c>
      <c r="S2956" s="14" t="s">
        <v>86</v>
      </c>
      <c r="T2956" s="16">
        <v>0</v>
      </c>
      <c r="U2956" s="16">
        <v>0</v>
      </c>
      <c r="V2956" s="18">
        <v>0</v>
      </c>
      <c r="W2956" s="18">
        <v>0</v>
      </c>
      <c r="X2956" s="18">
        <v>0</v>
      </c>
      <c r="Y2956" s="18">
        <v>0</v>
      </c>
      <c r="Z2956" s="18">
        <v>0</v>
      </c>
      <c r="AA2956" s="18">
        <v>0</v>
      </c>
      <c r="AB2956" s="18">
        <v>0</v>
      </c>
      <c r="AC2956" s="23">
        <v>0</v>
      </c>
      <c r="AD2956" s="14" t="str">
        <f>IF(E2956=113,"Linn","Iowa ex-Linn")</f>
        <v>Iowa ex-Linn</v>
      </c>
      <c r="AE2956" s="23" t="str">
        <f>IFERROR(AB2956/W2956,"N/M")</f>
        <v>N/M</v>
      </c>
      <c r="AF2956" s="14" t="str">
        <f>B2956&amp;"|"&amp;TEXT(E2956,"000")&amp;"|"&amp;TEXT(M2956,"0.0000")</f>
        <v>2019|115|0.5500</v>
      </c>
      <c r="AG2956" s="22" t="str">
        <f>IF(AND(B2956&gt;=2015,B2956&lt;=2024,C2956=19,G2956=41,I2956=2,K2956="A",L2956="RBUP",M2956&gt;=0.5,M2956&lt;=0.85),"IN","OUT")</f>
        <v>IN</v>
      </c>
    </row>
    <row r="2957" spans="1:33">
      <c r="A2957" s="14" t="s">
        <v>189</v>
      </c>
      <c r="B2957" s="16">
        <v>2019</v>
      </c>
      <c r="C2957" s="16">
        <v>19</v>
      </c>
      <c r="D2957" s="14" t="s">
        <v>80</v>
      </c>
      <c r="E2957" s="16">
        <v>115</v>
      </c>
      <c r="F2957" s="14" t="s">
        <v>143</v>
      </c>
      <c r="G2957" s="16">
        <v>41</v>
      </c>
      <c r="H2957" s="14" t="s">
        <v>186</v>
      </c>
      <c r="I2957" s="16">
        <v>2</v>
      </c>
      <c r="J2957" s="14" t="s">
        <v>83</v>
      </c>
      <c r="K2957" s="14" t="s">
        <v>84</v>
      </c>
      <c r="L2957" s="14" t="s">
        <v>85</v>
      </c>
      <c r="M2957" s="23">
        <v>0.6</v>
      </c>
      <c r="N2957" s="16">
        <v>2</v>
      </c>
      <c r="O2957" s="16">
        <v>2</v>
      </c>
      <c r="P2957" s="16">
        <v>1</v>
      </c>
      <c r="Q2957" s="16">
        <v>3</v>
      </c>
      <c r="R2957" s="16">
        <v>2</v>
      </c>
      <c r="S2957" s="14" t="s">
        <v>86</v>
      </c>
      <c r="T2957" s="16">
        <v>249</v>
      </c>
      <c r="U2957" s="16">
        <v>0</v>
      </c>
      <c r="V2957" s="18">
        <v>106648</v>
      </c>
      <c r="W2957" s="18">
        <v>4183</v>
      </c>
      <c r="X2957" s="18">
        <v>2909</v>
      </c>
      <c r="Y2957" s="18">
        <v>0</v>
      </c>
      <c r="Z2957" s="18">
        <v>0</v>
      </c>
      <c r="AA2957" s="18">
        <v>0</v>
      </c>
      <c r="AB2957" s="18">
        <v>16331</v>
      </c>
      <c r="AC2957" s="23">
        <v>3.9</v>
      </c>
      <c r="AD2957" s="14" t="str">
        <f>IF(E2957=113,"Linn","Iowa ex-Linn")</f>
        <v>Iowa ex-Linn</v>
      </c>
      <c r="AE2957" s="23">
        <f>IFERROR(AB2957/W2957,"N/M")</f>
        <v>3.9041357877121685</v>
      </c>
      <c r="AF2957" s="14" t="str">
        <f>B2957&amp;"|"&amp;TEXT(E2957,"000")&amp;"|"&amp;TEXT(M2957,"0.0000")</f>
        <v>2019|115|0.6000</v>
      </c>
      <c r="AG2957" s="22" t="str">
        <f>IF(AND(B2957&gt;=2015,B2957&lt;=2024,C2957=19,G2957=41,I2957=2,K2957="A",L2957="RBUP",M2957&gt;=0.5,M2957&lt;=0.85),"IN","OUT")</f>
        <v>IN</v>
      </c>
    </row>
    <row r="2958" spans="1:33">
      <c r="A2958" s="14" t="s">
        <v>189</v>
      </c>
      <c r="B2958" s="16">
        <v>2019</v>
      </c>
      <c r="C2958" s="16">
        <v>19</v>
      </c>
      <c r="D2958" s="14" t="s">
        <v>80</v>
      </c>
      <c r="E2958" s="16">
        <v>115</v>
      </c>
      <c r="F2958" s="14" t="s">
        <v>143</v>
      </c>
      <c r="G2958" s="16">
        <v>41</v>
      </c>
      <c r="H2958" s="14" t="s">
        <v>186</v>
      </c>
      <c r="I2958" s="16">
        <v>2</v>
      </c>
      <c r="J2958" s="14" t="s">
        <v>83</v>
      </c>
      <c r="K2958" s="14" t="s">
        <v>84</v>
      </c>
      <c r="L2958" s="14" t="s">
        <v>85</v>
      </c>
      <c r="M2958" s="23">
        <v>0.65</v>
      </c>
      <c r="N2958" s="16">
        <v>3</v>
      </c>
      <c r="O2958" s="16">
        <v>2</v>
      </c>
      <c r="P2958" s="16">
        <v>1</v>
      </c>
      <c r="Q2958" s="16">
        <v>3</v>
      </c>
      <c r="R2958" s="16">
        <v>1</v>
      </c>
      <c r="S2958" s="14" t="s">
        <v>86</v>
      </c>
      <c r="T2958" s="16">
        <v>359</v>
      </c>
      <c r="U2958" s="16">
        <v>0</v>
      </c>
      <c r="V2958" s="18">
        <v>184648</v>
      </c>
      <c r="W2958" s="18">
        <v>6630</v>
      </c>
      <c r="X2958" s="18">
        <v>4863</v>
      </c>
      <c r="Y2958" s="18">
        <v>0</v>
      </c>
      <c r="Z2958" s="18">
        <v>0</v>
      </c>
      <c r="AA2958" s="18">
        <v>0</v>
      </c>
      <c r="AB2958" s="18">
        <v>800</v>
      </c>
      <c r="AC2958" s="23">
        <v>0.12</v>
      </c>
      <c r="AD2958" s="14" t="str">
        <f>IF(E2958=113,"Linn","Iowa ex-Linn")</f>
        <v>Iowa ex-Linn</v>
      </c>
      <c r="AE2958" s="23">
        <f>IFERROR(AB2958/W2958,"N/M")</f>
        <v>0.12066365007541478</v>
      </c>
      <c r="AF2958" s="14" t="str">
        <f>B2958&amp;"|"&amp;TEXT(E2958,"000")&amp;"|"&amp;TEXT(M2958,"0.0000")</f>
        <v>2019|115|0.6500</v>
      </c>
      <c r="AG2958" s="22" t="str">
        <f>IF(AND(B2958&gt;=2015,B2958&lt;=2024,C2958=19,G2958=41,I2958=2,K2958="A",L2958="RBUP",M2958&gt;=0.5,M2958&lt;=0.85),"IN","OUT")</f>
        <v>IN</v>
      </c>
    </row>
    <row r="2959" spans="1:33">
      <c r="A2959" s="14" t="s">
        <v>189</v>
      </c>
      <c r="B2959" s="16">
        <v>2019</v>
      </c>
      <c r="C2959" s="16">
        <v>19</v>
      </c>
      <c r="D2959" s="14" t="s">
        <v>80</v>
      </c>
      <c r="E2959" s="16">
        <v>115</v>
      </c>
      <c r="F2959" s="14" t="s">
        <v>143</v>
      </c>
      <c r="G2959" s="16">
        <v>41</v>
      </c>
      <c r="H2959" s="14" t="s">
        <v>186</v>
      </c>
      <c r="I2959" s="16">
        <v>2</v>
      </c>
      <c r="J2959" s="14" t="s">
        <v>83</v>
      </c>
      <c r="K2959" s="14" t="s">
        <v>84</v>
      </c>
      <c r="L2959" s="14" t="s">
        <v>85</v>
      </c>
      <c r="M2959" s="23">
        <v>0.7</v>
      </c>
      <c r="N2959" s="16">
        <v>47</v>
      </c>
      <c r="O2959" s="16">
        <v>36</v>
      </c>
      <c r="P2959" s="16">
        <v>12</v>
      </c>
      <c r="Q2959" s="16">
        <v>59</v>
      </c>
      <c r="R2959" s="16">
        <v>21</v>
      </c>
      <c r="S2959" s="14" t="s">
        <v>86</v>
      </c>
      <c r="T2959" s="16">
        <v>5595</v>
      </c>
      <c r="U2959" s="16">
        <v>0</v>
      </c>
      <c r="V2959" s="18">
        <v>2793037</v>
      </c>
      <c r="W2959" s="18">
        <v>151018</v>
      </c>
      <c r="X2959" s="18">
        <v>105099</v>
      </c>
      <c r="Y2959" s="18">
        <v>2331</v>
      </c>
      <c r="Z2959" s="18">
        <v>0</v>
      </c>
      <c r="AA2959" s="18">
        <v>0</v>
      </c>
      <c r="AB2959" s="18">
        <v>234119</v>
      </c>
      <c r="AC2959" s="23">
        <v>1.55</v>
      </c>
      <c r="AD2959" s="14" t="str">
        <f>IF(E2959=113,"Linn","Iowa ex-Linn")</f>
        <v>Iowa ex-Linn</v>
      </c>
      <c r="AE2959" s="23">
        <f>IFERROR(AB2959/W2959,"N/M")</f>
        <v>1.5502721529883854</v>
      </c>
      <c r="AF2959" s="14" t="str">
        <f>B2959&amp;"|"&amp;TEXT(E2959,"000")&amp;"|"&amp;TEXT(M2959,"0.0000")</f>
        <v>2019|115|0.7000</v>
      </c>
      <c r="AG2959" s="22" t="str">
        <f>IF(AND(B2959&gt;=2015,B2959&lt;=2024,C2959=19,G2959=41,I2959=2,K2959="A",L2959="RBUP",M2959&gt;=0.5,M2959&lt;=0.85),"IN","OUT")</f>
        <v>IN</v>
      </c>
    </row>
    <row r="2960" spans="1:33">
      <c r="A2960" s="14" t="s">
        <v>189</v>
      </c>
      <c r="B2960" s="16">
        <v>2019</v>
      </c>
      <c r="C2960" s="16">
        <v>19</v>
      </c>
      <c r="D2960" s="14" t="s">
        <v>80</v>
      </c>
      <c r="E2960" s="16">
        <v>115</v>
      </c>
      <c r="F2960" s="14" t="s">
        <v>143</v>
      </c>
      <c r="G2960" s="16">
        <v>41</v>
      </c>
      <c r="H2960" s="14" t="s">
        <v>186</v>
      </c>
      <c r="I2960" s="16">
        <v>2</v>
      </c>
      <c r="J2960" s="14" t="s">
        <v>83</v>
      </c>
      <c r="K2960" s="14" t="s">
        <v>84</v>
      </c>
      <c r="L2960" s="14" t="s">
        <v>85</v>
      </c>
      <c r="M2960" s="23">
        <v>0.75</v>
      </c>
      <c r="N2960" s="16">
        <v>135</v>
      </c>
      <c r="O2960" s="16">
        <v>101</v>
      </c>
      <c r="P2960" s="16">
        <v>45</v>
      </c>
      <c r="Q2960" s="16">
        <v>173</v>
      </c>
      <c r="R2960" s="16">
        <v>61</v>
      </c>
      <c r="S2960" s="14" t="s">
        <v>86</v>
      </c>
      <c r="T2960" s="16">
        <v>19379</v>
      </c>
      <c r="U2960" s="16">
        <v>0</v>
      </c>
      <c r="V2960" s="18">
        <v>10771589</v>
      </c>
      <c r="W2960" s="18">
        <v>669278</v>
      </c>
      <c r="X2960" s="18">
        <v>445241</v>
      </c>
      <c r="Y2960" s="18">
        <v>816</v>
      </c>
      <c r="Z2960" s="18">
        <v>0</v>
      </c>
      <c r="AA2960" s="18">
        <v>0</v>
      </c>
      <c r="AB2960" s="18">
        <v>457646</v>
      </c>
      <c r="AC2960" s="23">
        <v>0.68</v>
      </c>
      <c r="AD2960" s="14" t="str">
        <f>IF(E2960=113,"Linn","Iowa ex-Linn")</f>
        <v>Iowa ex-Linn</v>
      </c>
      <c r="AE2960" s="23">
        <f>IFERROR(AB2960/W2960,"N/M")</f>
        <v>0.6837905922501561</v>
      </c>
      <c r="AF2960" s="14" t="str">
        <f>B2960&amp;"|"&amp;TEXT(E2960,"000")&amp;"|"&amp;TEXT(M2960,"0.0000")</f>
        <v>2019|115|0.7500</v>
      </c>
      <c r="AG2960" s="22" t="str">
        <f>IF(AND(B2960&gt;=2015,B2960&lt;=2024,C2960=19,G2960=41,I2960=2,K2960="A",L2960="RBUP",M2960&gt;=0.5,M2960&lt;=0.85),"IN","OUT")</f>
        <v>IN</v>
      </c>
    </row>
    <row r="2961" spans="1:33">
      <c r="A2961" s="14" t="s">
        <v>189</v>
      </c>
      <c r="B2961" s="16">
        <v>2019</v>
      </c>
      <c r="C2961" s="16">
        <v>19</v>
      </c>
      <c r="D2961" s="14" t="s">
        <v>80</v>
      </c>
      <c r="E2961" s="16">
        <v>115</v>
      </c>
      <c r="F2961" s="14" t="s">
        <v>143</v>
      </c>
      <c r="G2961" s="16">
        <v>41</v>
      </c>
      <c r="H2961" s="14" t="s">
        <v>186</v>
      </c>
      <c r="I2961" s="16">
        <v>2</v>
      </c>
      <c r="J2961" s="14" t="s">
        <v>83</v>
      </c>
      <c r="K2961" s="14" t="s">
        <v>84</v>
      </c>
      <c r="L2961" s="14" t="s">
        <v>85</v>
      </c>
      <c r="M2961" s="23">
        <v>0.8</v>
      </c>
      <c r="N2961" s="16">
        <v>218</v>
      </c>
      <c r="O2961" s="16">
        <v>175</v>
      </c>
      <c r="P2961" s="16">
        <v>77</v>
      </c>
      <c r="Q2961" s="16">
        <v>257</v>
      </c>
      <c r="R2961" s="16">
        <v>110</v>
      </c>
      <c r="S2961" s="14" t="s">
        <v>86</v>
      </c>
      <c r="T2961" s="16">
        <v>31199</v>
      </c>
      <c r="U2961" s="16">
        <v>0</v>
      </c>
      <c r="V2961" s="18">
        <v>18038636</v>
      </c>
      <c r="W2961" s="18">
        <v>1468579</v>
      </c>
      <c r="X2961" s="18">
        <v>884551</v>
      </c>
      <c r="Y2961" s="18">
        <v>2320</v>
      </c>
      <c r="Z2961" s="18">
        <v>0</v>
      </c>
      <c r="AA2961" s="18">
        <v>0</v>
      </c>
      <c r="AB2961" s="18">
        <v>1418779</v>
      </c>
      <c r="AC2961" s="23">
        <v>0.97</v>
      </c>
      <c r="AD2961" s="14" t="str">
        <f>IF(E2961=113,"Linn","Iowa ex-Linn")</f>
        <v>Iowa ex-Linn</v>
      </c>
      <c r="AE2961" s="23">
        <f>IFERROR(AB2961/W2961,"N/M")</f>
        <v>0.9660896689929517</v>
      </c>
      <c r="AF2961" s="14" t="str">
        <f>B2961&amp;"|"&amp;TEXT(E2961,"000")&amp;"|"&amp;TEXT(M2961,"0.0000")</f>
        <v>2019|115|0.8000</v>
      </c>
      <c r="AG2961" s="22" t="str">
        <f>IF(AND(B2961&gt;=2015,B2961&lt;=2024,C2961=19,G2961=41,I2961=2,K2961="A",L2961="RBUP",M2961&gt;=0.5,M2961&lt;=0.85),"IN","OUT")</f>
        <v>IN</v>
      </c>
    </row>
    <row r="2962" spans="1:33">
      <c r="A2962" s="14" t="s">
        <v>189</v>
      </c>
      <c r="B2962" s="16">
        <v>2019</v>
      </c>
      <c r="C2962" s="16">
        <v>19</v>
      </c>
      <c r="D2962" s="14" t="s">
        <v>80</v>
      </c>
      <c r="E2962" s="16">
        <v>115</v>
      </c>
      <c r="F2962" s="14" t="s">
        <v>143</v>
      </c>
      <c r="G2962" s="16">
        <v>41</v>
      </c>
      <c r="H2962" s="14" t="s">
        <v>186</v>
      </c>
      <c r="I2962" s="16">
        <v>2</v>
      </c>
      <c r="J2962" s="14" t="s">
        <v>83</v>
      </c>
      <c r="K2962" s="14" t="s">
        <v>84</v>
      </c>
      <c r="L2962" s="14" t="s">
        <v>85</v>
      </c>
      <c r="M2962" s="23">
        <v>0.85</v>
      </c>
      <c r="N2962" s="16">
        <v>88</v>
      </c>
      <c r="O2962" s="16">
        <v>65</v>
      </c>
      <c r="P2962" s="16">
        <v>44</v>
      </c>
      <c r="Q2962" s="16">
        <v>105</v>
      </c>
      <c r="R2962" s="16">
        <v>59</v>
      </c>
      <c r="S2962" s="14" t="s">
        <v>86</v>
      </c>
      <c r="T2962" s="16">
        <v>14254</v>
      </c>
      <c r="U2962" s="16">
        <v>0</v>
      </c>
      <c r="V2962" s="18">
        <v>8924756</v>
      </c>
      <c r="W2962" s="18">
        <v>878073</v>
      </c>
      <c r="X2962" s="18">
        <v>409111</v>
      </c>
      <c r="Y2962" s="18">
        <v>1107</v>
      </c>
      <c r="Z2962" s="18">
        <v>0</v>
      </c>
      <c r="AA2962" s="18">
        <v>0</v>
      </c>
      <c r="AB2962" s="18">
        <v>1034741</v>
      </c>
      <c r="AC2962" s="23">
        <v>1.18</v>
      </c>
      <c r="AD2962" s="14" t="str">
        <f>IF(E2962=113,"Linn","Iowa ex-Linn")</f>
        <v>Iowa ex-Linn</v>
      </c>
      <c r="AE2962" s="23">
        <f>IFERROR(AB2962/W2962,"N/M")</f>
        <v>1.1784225229565195</v>
      </c>
      <c r="AF2962" s="14" t="str">
        <f>B2962&amp;"|"&amp;TEXT(E2962,"000")&amp;"|"&amp;TEXT(M2962,"0.0000")</f>
        <v>2019|115|0.8500</v>
      </c>
      <c r="AG2962" s="22" t="str">
        <f>IF(AND(B2962&gt;=2015,B2962&lt;=2024,C2962=19,G2962=41,I2962=2,K2962="A",L2962="RBUP",M2962&gt;=0.5,M2962&lt;=0.85),"IN","OUT")</f>
        <v>IN</v>
      </c>
    </row>
    <row r="2963" spans="1:33">
      <c r="A2963" s="14" t="s">
        <v>189</v>
      </c>
      <c r="B2963" s="16">
        <v>2019</v>
      </c>
      <c r="C2963" s="16">
        <v>19</v>
      </c>
      <c r="D2963" s="14" t="s">
        <v>80</v>
      </c>
      <c r="E2963" s="16">
        <v>117</v>
      </c>
      <c r="F2963" s="14" t="s">
        <v>144</v>
      </c>
      <c r="G2963" s="16">
        <v>41</v>
      </c>
      <c r="H2963" s="14" t="s">
        <v>186</v>
      </c>
      <c r="I2963" s="16">
        <v>2</v>
      </c>
      <c r="J2963" s="14" t="s">
        <v>83</v>
      </c>
      <c r="K2963" s="14" t="s">
        <v>84</v>
      </c>
      <c r="L2963" s="14" t="s">
        <v>85</v>
      </c>
      <c r="M2963" s="23">
        <v>0.5</v>
      </c>
      <c r="N2963" s="16">
        <v>1</v>
      </c>
      <c r="O2963" s="16">
        <v>1</v>
      </c>
      <c r="P2963" s="16">
        <v>0</v>
      </c>
      <c r="Q2963" s="16">
        <v>1</v>
      </c>
      <c r="R2963" s="16">
        <v>0</v>
      </c>
      <c r="S2963" s="14" t="s">
        <v>86</v>
      </c>
      <c r="T2963" s="16">
        <v>84</v>
      </c>
      <c r="U2963" s="16">
        <v>0</v>
      </c>
      <c r="V2963" s="18">
        <v>19626</v>
      </c>
      <c r="W2963" s="18">
        <v>1120</v>
      </c>
      <c r="X2963" s="18">
        <v>896</v>
      </c>
      <c r="Y2963" s="18">
        <v>0</v>
      </c>
      <c r="Z2963" s="18">
        <v>0</v>
      </c>
      <c r="AA2963" s="18">
        <v>0</v>
      </c>
      <c r="AB2963" s="18">
        <v>0</v>
      </c>
      <c r="AC2963" s="23">
        <v>0</v>
      </c>
      <c r="AD2963" s="14" t="str">
        <f>IF(E2963=113,"Linn","Iowa ex-Linn")</f>
        <v>Iowa ex-Linn</v>
      </c>
      <c r="AE2963" s="23">
        <f>IFERROR(AB2963/W2963,"N/M")</f>
        <v>0.0</v>
      </c>
      <c r="AF2963" s="14" t="str">
        <f>B2963&amp;"|"&amp;TEXT(E2963,"000")&amp;"|"&amp;TEXT(M2963,"0.0000")</f>
        <v>2019|117|0.5000</v>
      </c>
      <c r="AG2963" s="22" t="str">
        <f>IF(AND(B2963&gt;=2015,B2963&lt;=2024,C2963=19,G2963=41,I2963=2,K2963="A",L2963="RBUP",M2963&gt;=0.5,M2963&lt;=0.85),"IN","OUT")</f>
        <v>IN</v>
      </c>
    </row>
    <row r="2964" spans="1:33">
      <c r="A2964" s="14" t="s">
        <v>189</v>
      </c>
      <c r="B2964" s="16">
        <v>2019</v>
      </c>
      <c r="C2964" s="16">
        <v>19</v>
      </c>
      <c r="D2964" s="14" t="s">
        <v>80</v>
      </c>
      <c r="E2964" s="16">
        <v>117</v>
      </c>
      <c r="F2964" s="14" t="s">
        <v>144</v>
      </c>
      <c r="G2964" s="16">
        <v>41</v>
      </c>
      <c r="H2964" s="14" t="s">
        <v>186</v>
      </c>
      <c r="I2964" s="16">
        <v>2</v>
      </c>
      <c r="J2964" s="14" t="s">
        <v>83</v>
      </c>
      <c r="K2964" s="14" t="s">
        <v>84</v>
      </c>
      <c r="L2964" s="14" t="s">
        <v>85</v>
      </c>
      <c r="M2964" s="23">
        <v>0.6</v>
      </c>
      <c r="N2964" s="16">
        <v>1</v>
      </c>
      <c r="O2964" s="16">
        <v>1</v>
      </c>
      <c r="P2964" s="16">
        <v>1</v>
      </c>
      <c r="Q2964" s="16">
        <v>1</v>
      </c>
      <c r="R2964" s="16">
        <v>1</v>
      </c>
      <c r="S2964" s="14" t="s">
        <v>86</v>
      </c>
      <c r="T2964" s="16">
        <v>44</v>
      </c>
      <c r="U2964" s="16">
        <v>0</v>
      </c>
      <c r="V2964" s="18">
        <v>15488</v>
      </c>
      <c r="W2964" s="18">
        <v>1248</v>
      </c>
      <c r="X2964" s="18">
        <v>799</v>
      </c>
      <c r="Y2964" s="18">
        <v>0</v>
      </c>
      <c r="Z2964" s="18">
        <v>0</v>
      </c>
      <c r="AA2964" s="18">
        <v>0</v>
      </c>
      <c r="AB2964" s="18">
        <v>1020</v>
      </c>
      <c r="AC2964" s="23">
        <v>0.82</v>
      </c>
      <c r="AD2964" s="14" t="str">
        <f>IF(E2964=113,"Linn","Iowa ex-Linn")</f>
        <v>Iowa ex-Linn</v>
      </c>
      <c r="AE2964" s="23">
        <f>IFERROR(AB2964/W2964,"N/M")</f>
        <v>0.8173076923076923</v>
      </c>
      <c r="AF2964" s="14" t="str">
        <f>B2964&amp;"|"&amp;TEXT(E2964,"000")&amp;"|"&amp;TEXT(M2964,"0.0000")</f>
        <v>2019|117|0.6000</v>
      </c>
      <c r="AG2964" s="22" t="str">
        <f>IF(AND(B2964&gt;=2015,B2964&lt;=2024,C2964=19,G2964=41,I2964=2,K2964="A",L2964="RBUP",M2964&gt;=0.5,M2964&lt;=0.85),"IN","OUT")</f>
        <v>IN</v>
      </c>
    </row>
    <row r="2965" spans="1:33">
      <c r="A2965" s="14" t="s">
        <v>189</v>
      </c>
      <c r="B2965" s="16">
        <v>2019</v>
      </c>
      <c r="C2965" s="16">
        <v>19</v>
      </c>
      <c r="D2965" s="14" t="s">
        <v>80</v>
      </c>
      <c r="E2965" s="16">
        <v>117</v>
      </c>
      <c r="F2965" s="14" t="s">
        <v>144</v>
      </c>
      <c r="G2965" s="16">
        <v>41</v>
      </c>
      <c r="H2965" s="14" t="s">
        <v>186</v>
      </c>
      <c r="I2965" s="16">
        <v>2</v>
      </c>
      <c r="J2965" s="14" t="s">
        <v>83</v>
      </c>
      <c r="K2965" s="14" t="s">
        <v>84</v>
      </c>
      <c r="L2965" s="14" t="s">
        <v>85</v>
      </c>
      <c r="M2965" s="23">
        <v>0.65</v>
      </c>
      <c r="N2965" s="16">
        <v>3</v>
      </c>
      <c r="O2965" s="16">
        <v>3</v>
      </c>
      <c r="P2965" s="16">
        <v>2</v>
      </c>
      <c r="Q2965" s="16">
        <v>4</v>
      </c>
      <c r="R2965" s="16">
        <v>3</v>
      </c>
      <c r="S2965" s="14" t="s">
        <v>86</v>
      </c>
      <c r="T2965" s="16">
        <v>174</v>
      </c>
      <c r="U2965" s="16">
        <v>0</v>
      </c>
      <c r="V2965" s="18">
        <v>51721</v>
      </c>
      <c r="W2965" s="18">
        <v>5740</v>
      </c>
      <c r="X2965" s="18">
        <v>3945</v>
      </c>
      <c r="Y2965" s="18">
        <v>0</v>
      </c>
      <c r="Z2965" s="18">
        <v>0</v>
      </c>
      <c r="AA2965" s="18">
        <v>0</v>
      </c>
      <c r="AB2965" s="18">
        <v>13981</v>
      </c>
      <c r="AC2965" s="23">
        <v>2.44</v>
      </c>
      <c r="AD2965" s="14" t="str">
        <f>IF(E2965=113,"Linn","Iowa ex-Linn")</f>
        <v>Iowa ex-Linn</v>
      </c>
      <c r="AE2965" s="23">
        <f>IFERROR(AB2965/W2965,"N/M")</f>
        <v>2.4357142857142855</v>
      </c>
      <c r="AF2965" s="14" t="str">
        <f>B2965&amp;"|"&amp;TEXT(E2965,"000")&amp;"|"&amp;TEXT(M2965,"0.0000")</f>
        <v>2019|117|0.6500</v>
      </c>
      <c r="AG2965" s="22" t="str">
        <f>IF(AND(B2965&gt;=2015,B2965&lt;=2024,C2965=19,G2965=41,I2965=2,K2965="A",L2965="RBUP",M2965&gt;=0.5,M2965&lt;=0.85),"IN","OUT")</f>
        <v>IN</v>
      </c>
    </row>
    <row r="2966" spans="1:33">
      <c r="A2966" s="14" t="s">
        <v>189</v>
      </c>
      <c r="B2966" s="16">
        <v>2019</v>
      </c>
      <c r="C2966" s="16">
        <v>19</v>
      </c>
      <c r="D2966" s="14" t="s">
        <v>80</v>
      </c>
      <c r="E2966" s="16">
        <v>117</v>
      </c>
      <c r="F2966" s="14" t="s">
        <v>144</v>
      </c>
      <c r="G2966" s="16">
        <v>41</v>
      </c>
      <c r="H2966" s="14" t="s">
        <v>186</v>
      </c>
      <c r="I2966" s="16">
        <v>2</v>
      </c>
      <c r="J2966" s="14" t="s">
        <v>83</v>
      </c>
      <c r="K2966" s="14" t="s">
        <v>84</v>
      </c>
      <c r="L2966" s="14" t="s">
        <v>85</v>
      </c>
      <c r="M2966" s="23">
        <v>0.7</v>
      </c>
      <c r="N2966" s="16">
        <v>51</v>
      </c>
      <c r="O2966" s="16">
        <v>24</v>
      </c>
      <c r="P2966" s="16">
        <v>5</v>
      </c>
      <c r="Q2966" s="16">
        <v>32</v>
      </c>
      <c r="R2966" s="16">
        <v>5</v>
      </c>
      <c r="S2966" s="14" t="s">
        <v>86</v>
      </c>
      <c r="T2966" s="16">
        <v>1968</v>
      </c>
      <c r="U2966" s="16">
        <v>0</v>
      </c>
      <c r="V2966" s="18">
        <v>733890</v>
      </c>
      <c r="W2966" s="18">
        <v>90883</v>
      </c>
      <c r="X2966" s="18">
        <v>60013</v>
      </c>
      <c r="Y2966" s="18">
        <v>0</v>
      </c>
      <c r="Z2966" s="18">
        <v>0</v>
      </c>
      <c r="AA2966" s="18">
        <v>0</v>
      </c>
      <c r="AB2966" s="18">
        <v>86380</v>
      </c>
      <c r="AC2966" s="23">
        <v>0.95</v>
      </c>
      <c r="AD2966" s="14" t="str">
        <f>IF(E2966=113,"Linn","Iowa ex-Linn")</f>
        <v>Iowa ex-Linn</v>
      </c>
      <c r="AE2966" s="23">
        <f>IFERROR(AB2966/W2966,"N/M")</f>
        <v>0.950452779947845</v>
      </c>
      <c r="AF2966" s="14" t="str">
        <f>B2966&amp;"|"&amp;TEXT(E2966,"000")&amp;"|"&amp;TEXT(M2966,"0.0000")</f>
        <v>2019|117|0.7000</v>
      </c>
      <c r="AG2966" s="22" t="str">
        <f>IF(AND(B2966&gt;=2015,B2966&lt;=2024,C2966=19,G2966=41,I2966=2,K2966="A",L2966="RBUP",M2966&gt;=0.5,M2966&lt;=0.85),"IN","OUT")</f>
        <v>IN</v>
      </c>
    </row>
    <row r="2967" spans="1:33">
      <c r="A2967" s="14" t="s">
        <v>189</v>
      </c>
      <c r="B2967" s="16">
        <v>2019</v>
      </c>
      <c r="C2967" s="16">
        <v>19</v>
      </c>
      <c r="D2967" s="14" t="s">
        <v>80</v>
      </c>
      <c r="E2967" s="16">
        <v>117</v>
      </c>
      <c r="F2967" s="14" t="s">
        <v>144</v>
      </c>
      <c r="G2967" s="16">
        <v>41</v>
      </c>
      <c r="H2967" s="14" t="s">
        <v>186</v>
      </c>
      <c r="I2967" s="16">
        <v>2</v>
      </c>
      <c r="J2967" s="14" t="s">
        <v>83</v>
      </c>
      <c r="K2967" s="14" t="s">
        <v>84</v>
      </c>
      <c r="L2967" s="14" t="s">
        <v>85</v>
      </c>
      <c r="M2967" s="23">
        <v>0.75</v>
      </c>
      <c r="N2967" s="16">
        <v>144</v>
      </c>
      <c r="O2967" s="16">
        <v>75</v>
      </c>
      <c r="P2967" s="16">
        <v>47</v>
      </c>
      <c r="Q2967" s="16">
        <v>100</v>
      </c>
      <c r="R2967" s="16">
        <v>61</v>
      </c>
      <c r="S2967" s="14" t="s">
        <v>86</v>
      </c>
      <c r="T2967" s="16">
        <v>10913</v>
      </c>
      <c r="U2967" s="16">
        <v>0</v>
      </c>
      <c r="V2967" s="18">
        <v>4503141</v>
      </c>
      <c r="W2967" s="18">
        <v>546361</v>
      </c>
      <c r="X2967" s="18">
        <v>380376</v>
      </c>
      <c r="Y2967" s="18">
        <v>0</v>
      </c>
      <c r="Z2967" s="18">
        <v>0</v>
      </c>
      <c r="AA2967" s="18">
        <v>0</v>
      </c>
      <c r="AB2967" s="18">
        <v>359825</v>
      </c>
      <c r="AC2967" s="23">
        <v>0.66</v>
      </c>
      <c r="AD2967" s="14" t="str">
        <f>IF(E2967=113,"Linn","Iowa ex-Linn")</f>
        <v>Iowa ex-Linn</v>
      </c>
      <c r="AE2967" s="23">
        <f>IFERROR(AB2967/W2967,"N/M")</f>
        <v>0.6585847086450167</v>
      </c>
      <c r="AF2967" s="14" t="str">
        <f>B2967&amp;"|"&amp;TEXT(E2967,"000")&amp;"|"&amp;TEXT(M2967,"0.0000")</f>
        <v>2019|117|0.7500</v>
      </c>
      <c r="AG2967" s="22" t="str">
        <f>IF(AND(B2967&gt;=2015,B2967&lt;=2024,C2967=19,G2967=41,I2967=2,K2967="A",L2967="RBUP",M2967&gt;=0.5,M2967&lt;=0.85),"IN","OUT")</f>
        <v>IN</v>
      </c>
    </row>
    <row r="2968" spans="1:33">
      <c r="A2968" s="14" t="s">
        <v>189</v>
      </c>
      <c r="B2968" s="16">
        <v>2019</v>
      </c>
      <c r="C2968" s="16">
        <v>19</v>
      </c>
      <c r="D2968" s="14" t="s">
        <v>80</v>
      </c>
      <c r="E2968" s="16">
        <v>117</v>
      </c>
      <c r="F2968" s="14" t="s">
        <v>144</v>
      </c>
      <c r="G2968" s="16">
        <v>41</v>
      </c>
      <c r="H2968" s="14" t="s">
        <v>186</v>
      </c>
      <c r="I2968" s="16">
        <v>2</v>
      </c>
      <c r="J2968" s="14" t="s">
        <v>83</v>
      </c>
      <c r="K2968" s="14" t="s">
        <v>84</v>
      </c>
      <c r="L2968" s="14" t="s">
        <v>85</v>
      </c>
      <c r="M2968" s="23">
        <v>0.8</v>
      </c>
      <c r="N2968" s="16">
        <v>140</v>
      </c>
      <c r="O2968" s="16">
        <v>79</v>
      </c>
      <c r="P2968" s="16">
        <v>41</v>
      </c>
      <c r="Q2968" s="16">
        <v>93</v>
      </c>
      <c r="R2968" s="16">
        <v>50</v>
      </c>
      <c r="S2968" s="14" t="s">
        <v>86</v>
      </c>
      <c r="T2968" s="16">
        <v>15563</v>
      </c>
      <c r="U2968" s="16">
        <v>0</v>
      </c>
      <c r="V2968" s="18">
        <v>6636202</v>
      </c>
      <c r="W2968" s="18">
        <v>906582</v>
      </c>
      <c r="X2968" s="18">
        <v>586962</v>
      </c>
      <c r="Y2968" s="18">
        <v>917</v>
      </c>
      <c r="Z2968" s="18">
        <v>0</v>
      </c>
      <c r="AA2968" s="18">
        <v>0</v>
      </c>
      <c r="AB2968" s="18">
        <v>671790</v>
      </c>
      <c r="AC2968" s="23">
        <v>0.74</v>
      </c>
      <c r="AD2968" s="14" t="str">
        <f>IF(E2968=113,"Linn","Iowa ex-Linn")</f>
        <v>Iowa ex-Linn</v>
      </c>
      <c r="AE2968" s="23">
        <f>IFERROR(AB2968/W2968,"N/M")</f>
        <v>0.7410140505767818</v>
      </c>
      <c r="AF2968" s="14" t="str">
        <f>B2968&amp;"|"&amp;TEXT(E2968,"000")&amp;"|"&amp;TEXT(M2968,"0.0000")</f>
        <v>2019|117|0.8000</v>
      </c>
      <c r="AG2968" s="22" t="str">
        <f>IF(AND(B2968&gt;=2015,B2968&lt;=2024,C2968=19,G2968=41,I2968=2,K2968="A",L2968="RBUP",M2968&gt;=0.5,M2968&lt;=0.85),"IN","OUT")</f>
        <v>IN</v>
      </c>
    </row>
    <row r="2969" spans="1:33">
      <c r="A2969" s="14" t="s">
        <v>189</v>
      </c>
      <c r="B2969" s="16">
        <v>2019</v>
      </c>
      <c r="C2969" s="16">
        <v>19</v>
      </c>
      <c r="D2969" s="14" t="s">
        <v>80</v>
      </c>
      <c r="E2969" s="16">
        <v>117</v>
      </c>
      <c r="F2969" s="14" t="s">
        <v>144</v>
      </c>
      <c r="G2969" s="16">
        <v>41</v>
      </c>
      <c r="H2969" s="14" t="s">
        <v>186</v>
      </c>
      <c r="I2969" s="16">
        <v>2</v>
      </c>
      <c r="J2969" s="14" t="s">
        <v>83</v>
      </c>
      <c r="K2969" s="14" t="s">
        <v>84</v>
      </c>
      <c r="L2969" s="14" t="s">
        <v>85</v>
      </c>
      <c r="M2969" s="23">
        <v>0.85</v>
      </c>
      <c r="N2969" s="16">
        <v>29</v>
      </c>
      <c r="O2969" s="16">
        <v>10</v>
      </c>
      <c r="P2969" s="16">
        <v>7</v>
      </c>
      <c r="Q2969" s="16">
        <v>13</v>
      </c>
      <c r="R2969" s="16">
        <v>7</v>
      </c>
      <c r="S2969" s="14" t="s">
        <v>86</v>
      </c>
      <c r="T2969" s="16">
        <v>2975</v>
      </c>
      <c r="U2969" s="16">
        <v>0</v>
      </c>
      <c r="V2969" s="18">
        <v>1192774</v>
      </c>
      <c r="W2969" s="18">
        <v>192663</v>
      </c>
      <c r="X2969" s="18">
        <v>93224</v>
      </c>
      <c r="Y2969" s="18">
        <v>0</v>
      </c>
      <c r="Z2969" s="18">
        <v>0</v>
      </c>
      <c r="AA2969" s="18">
        <v>0</v>
      </c>
      <c r="AB2969" s="18">
        <v>407462</v>
      </c>
      <c r="AC2969" s="23">
        <v>2.11</v>
      </c>
      <c r="AD2969" s="14" t="str">
        <f>IF(E2969=113,"Linn","Iowa ex-Linn")</f>
        <v>Iowa ex-Linn</v>
      </c>
      <c r="AE2969" s="23">
        <f>IFERROR(AB2969/W2969,"N/M")</f>
        <v>2.114894920145539</v>
      </c>
      <c r="AF2969" s="14" t="str">
        <f>B2969&amp;"|"&amp;TEXT(E2969,"000")&amp;"|"&amp;TEXT(M2969,"0.0000")</f>
        <v>2019|117|0.8500</v>
      </c>
      <c r="AG2969" s="22" t="str">
        <f>IF(AND(B2969&gt;=2015,B2969&lt;=2024,C2969=19,G2969=41,I2969=2,K2969="A",L2969="RBUP",M2969&gt;=0.5,M2969&lt;=0.85),"IN","OUT")</f>
        <v>IN</v>
      </c>
    </row>
    <row r="2970" spans="1:33">
      <c r="A2970" s="14" t="s">
        <v>189</v>
      </c>
      <c r="B2970" s="16">
        <v>2019</v>
      </c>
      <c r="C2970" s="16">
        <v>19</v>
      </c>
      <c r="D2970" s="14" t="s">
        <v>80</v>
      </c>
      <c r="E2970" s="16">
        <v>119</v>
      </c>
      <c r="F2970" s="14" t="s">
        <v>145</v>
      </c>
      <c r="G2970" s="16">
        <v>41</v>
      </c>
      <c r="H2970" s="14" t="s">
        <v>186</v>
      </c>
      <c r="I2970" s="16">
        <v>2</v>
      </c>
      <c r="J2970" s="14" t="s">
        <v>83</v>
      </c>
      <c r="K2970" s="14" t="s">
        <v>84</v>
      </c>
      <c r="L2970" s="14" t="s">
        <v>85</v>
      </c>
      <c r="M2970" s="23">
        <v>0.5</v>
      </c>
      <c r="N2970" s="16">
        <v>1</v>
      </c>
      <c r="O2970" s="16">
        <v>1</v>
      </c>
      <c r="P2970" s="16">
        <v>0</v>
      </c>
      <c r="Q2970" s="16">
        <v>1</v>
      </c>
      <c r="R2970" s="16">
        <v>0</v>
      </c>
      <c r="S2970" s="14" t="s">
        <v>86</v>
      </c>
      <c r="T2970" s="16">
        <v>174</v>
      </c>
      <c r="U2970" s="16">
        <v>0</v>
      </c>
      <c r="V2970" s="18">
        <v>71227</v>
      </c>
      <c r="W2970" s="18">
        <v>444</v>
      </c>
      <c r="X2970" s="18">
        <v>355</v>
      </c>
      <c r="Y2970" s="18">
        <v>0</v>
      </c>
      <c r="Z2970" s="18">
        <v>0</v>
      </c>
      <c r="AA2970" s="18">
        <v>0</v>
      </c>
      <c r="AB2970" s="18">
        <v>0</v>
      </c>
      <c r="AC2970" s="23">
        <v>0</v>
      </c>
      <c r="AD2970" s="14" t="str">
        <f>IF(E2970=113,"Linn","Iowa ex-Linn")</f>
        <v>Iowa ex-Linn</v>
      </c>
      <c r="AE2970" s="23">
        <f>IFERROR(AB2970/W2970,"N/M")</f>
        <v>0.0</v>
      </c>
      <c r="AF2970" s="14" t="str">
        <f>B2970&amp;"|"&amp;TEXT(E2970,"000")&amp;"|"&amp;TEXT(M2970,"0.0000")</f>
        <v>2019|119|0.5000</v>
      </c>
      <c r="AG2970" s="22" t="str">
        <f>IF(AND(B2970&gt;=2015,B2970&lt;=2024,C2970=19,G2970=41,I2970=2,K2970="A",L2970="RBUP",M2970&gt;=0.5,M2970&lt;=0.85),"IN","OUT")</f>
        <v>IN</v>
      </c>
    </row>
    <row r="2971" spans="1:33">
      <c r="A2971" s="14" t="s">
        <v>189</v>
      </c>
      <c r="B2971" s="16">
        <v>2019</v>
      </c>
      <c r="C2971" s="16">
        <v>19</v>
      </c>
      <c r="D2971" s="14" t="s">
        <v>80</v>
      </c>
      <c r="E2971" s="16">
        <v>119</v>
      </c>
      <c r="F2971" s="14" t="s">
        <v>145</v>
      </c>
      <c r="G2971" s="16">
        <v>41</v>
      </c>
      <c r="H2971" s="14" t="s">
        <v>186</v>
      </c>
      <c r="I2971" s="16">
        <v>2</v>
      </c>
      <c r="J2971" s="14" t="s">
        <v>83</v>
      </c>
      <c r="K2971" s="14" t="s">
        <v>84</v>
      </c>
      <c r="L2971" s="14" t="s">
        <v>85</v>
      </c>
      <c r="M2971" s="23">
        <v>0.6</v>
      </c>
      <c r="N2971" s="16">
        <v>4</v>
      </c>
      <c r="O2971" s="16">
        <v>4</v>
      </c>
      <c r="P2971" s="16">
        <v>0</v>
      </c>
      <c r="Q2971" s="16">
        <v>5</v>
      </c>
      <c r="R2971" s="16">
        <v>0</v>
      </c>
      <c r="S2971" s="14" t="s">
        <v>86</v>
      </c>
      <c r="T2971" s="16">
        <v>365</v>
      </c>
      <c r="U2971" s="16">
        <v>0</v>
      </c>
      <c r="V2971" s="18">
        <v>186043</v>
      </c>
      <c r="W2971" s="18">
        <v>2210</v>
      </c>
      <c r="X2971" s="18">
        <v>1541</v>
      </c>
      <c r="Y2971" s="18">
        <v>0</v>
      </c>
      <c r="Z2971" s="18">
        <v>0</v>
      </c>
      <c r="AA2971" s="18">
        <v>0</v>
      </c>
      <c r="AB2971" s="18">
        <v>0</v>
      </c>
      <c r="AC2971" s="23">
        <v>0</v>
      </c>
      <c r="AD2971" s="14" t="str">
        <f>IF(E2971=113,"Linn","Iowa ex-Linn")</f>
        <v>Iowa ex-Linn</v>
      </c>
      <c r="AE2971" s="23">
        <f>IFERROR(AB2971/W2971,"N/M")</f>
        <v>0.0</v>
      </c>
      <c r="AF2971" s="14" t="str">
        <f>B2971&amp;"|"&amp;TEXT(E2971,"000")&amp;"|"&amp;TEXT(M2971,"0.0000")</f>
        <v>2019|119|0.6000</v>
      </c>
      <c r="AG2971" s="22" t="str">
        <f>IF(AND(B2971&gt;=2015,B2971&lt;=2024,C2971=19,G2971=41,I2971=2,K2971="A",L2971="RBUP",M2971&gt;=0.5,M2971&lt;=0.85),"IN","OUT")</f>
        <v>IN</v>
      </c>
    </row>
    <row r="2972" spans="1:33">
      <c r="A2972" s="14" t="s">
        <v>189</v>
      </c>
      <c r="B2972" s="16">
        <v>2019</v>
      </c>
      <c r="C2972" s="16">
        <v>19</v>
      </c>
      <c r="D2972" s="14" t="s">
        <v>80</v>
      </c>
      <c r="E2972" s="16">
        <v>119</v>
      </c>
      <c r="F2972" s="14" t="s">
        <v>145</v>
      </c>
      <c r="G2972" s="16">
        <v>41</v>
      </c>
      <c r="H2972" s="14" t="s">
        <v>186</v>
      </c>
      <c r="I2972" s="16">
        <v>2</v>
      </c>
      <c r="J2972" s="14" t="s">
        <v>83</v>
      </c>
      <c r="K2972" s="14" t="s">
        <v>84</v>
      </c>
      <c r="L2972" s="14" t="s">
        <v>85</v>
      </c>
      <c r="M2972" s="23">
        <v>0.65</v>
      </c>
      <c r="N2972" s="16">
        <v>17</v>
      </c>
      <c r="O2972" s="16">
        <v>12</v>
      </c>
      <c r="P2972" s="16">
        <v>1</v>
      </c>
      <c r="Q2972" s="16">
        <v>24</v>
      </c>
      <c r="R2972" s="16">
        <v>1</v>
      </c>
      <c r="S2972" s="14" t="s">
        <v>86</v>
      </c>
      <c r="T2972" s="16">
        <v>1752</v>
      </c>
      <c r="U2972" s="16">
        <v>0</v>
      </c>
      <c r="V2972" s="18">
        <v>932368</v>
      </c>
      <c r="W2972" s="18">
        <v>18567</v>
      </c>
      <c r="X2972" s="18">
        <v>11183</v>
      </c>
      <c r="Y2972" s="18">
        <v>0</v>
      </c>
      <c r="Z2972" s="18">
        <v>0</v>
      </c>
      <c r="AA2972" s="18">
        <v>0</v>
      </c>
      <c r="AB2972" s="18">
        <v>1472</v>
      </c>
      <c r="AC2972" s="23">
        <v>0.08</v>
      </c>
      <c r="AD2972" s="14" t="str">
        <f>IF(E2972=113,"Linn","Iowa ex-Linn")</f>
        <v>Iowa ex-Linn</v>
      </c>
      <c r="AE2972" s="23">
        <f>IFERROR(AB2972/W2972,"N/M")</f>
        <v>0.07928044379813648</v>
      </c>
      <c r="AF2972" s="14" t="str">
        <f>B2972&amp;"|"&amp;TEXT(E2972,"000")&amp;"|"&amp;TEXT(M2972,"0.0000")</f>
        <v>2019|119|0.6500</v>
      </c>
      <c r="AG2972" s="22" t="str">
        <f>IF(AND(B2972&gt;=2015,B2972&lt;=2024,C2972=19,G2972=41,I2972=2,K2972="A",L2972="RBUP",M2972&gt;=0.5,M2972&lt;=0.85),"IN","OUT")</f>
        <v>IN</v>
      </c>
    </row>
    <row r="2973" spans="1:33">
      <c r="A2973" s="14" t="s">
        <v>189</v>
      </c>
      <c r="B2973" s="16">
        <v>2019</v>
      </c>
      <c r="C2973" s="16">
        <v>19</v>
      </c>
      <c r="D2973" s="14" t="s">
        <v>80</v>
      </c>
      <c r="E2973" s="16">
        <v>119</v>
      </c>
      <c r="F2973" s="14" t="s">
        <v>145</v>
      </c>
      <c r="G2973" s="16">
        <v>41</v>
      </c>
      <c r="H2973" s="14" t="s">
        <v>186</v>
      </c>
      <c r="I2973" s="16">
        <v>2</v>
      </c>
      <c r="J2973" s="14" t="s">
        <v>83</v>
      </c>
      <c r="K2973" s="14" t="s">
        <v>84</v>
      </c>
      <c r="L2973" s="14" t="s">
        <v>85</v>
      </c>
      <c r="M2973" s="23">
        <v>0.7</v>
      </c>
      <c r="N2973" s="16">
        <v>81</v>
      </c>
      <c r="O2973" s="16">
        <v>67</v>
      </c>
      <c r="P2973" s="16">
        <v>10</v>
      </c>
      <c r="Q2973" s="16">
        <v>89</v>
      </c>
      <c r="R2973" s="16">
        <v>11</v>
      </c>
      <c r="S2973" s="14" t="s">
        <v>86</v>
      </c>
      <c r="T2973" s="16">
        <v>9100</v>
      </c>
      <c r="U2973" s="16">
        <v>0</v>
      </c>
      <c r="V2973" s="18">
        <v>5376757</v>
      </c>
      <c r="W2973" s="18">
        <v>128674</v>
      </c>
      <c r="X2973" s="18">
        <v>84601</v>
      </c>
      <c r="Y2973" s="18">
        <v>390</v>
      </c>
      <c r="Z2973" s="18">
        <v>0</v>
      </c>
      <c r="AA2973" s="18">
        <v>0</v>
      </c>
      <c r="AB2973" s="18">
        <v>98019</v>
      </c>
      <c r="AC2973" s="23">
        <v>0.76</v>
      </c>
      <c r="AD2973" s="14" t="str">
        <f>IF(E2973=113,"Linn","Iowa ex-Linn")</f>
        <v>Iowa ex-Linn</v>
      </c>
      <c r="AE2973" s="23">
        <f>IFERROR(AB2973/W2973,"N/M")</f>
        <v>0.7617622829786903</v>
      </c>
      <c r="AF2973" s="14" t="str">
        <f>B2973&amp;"|"&amp;TEXT(E2973,"000")&amp;"|"&amp;TEXT(M2973,"0.0000")</f>
        <v>2019|119|0.7000</v>
      </c>
      <c r="AG2973" s="22" t="str">
        <f>IF(AND(B2973&gt;=2015,B2973&lt;=2024,C2973=19,G2973=41,I2973=2,K2973="A",L2973="RBUP",M2973&gt;=0.5,M2973&lt;=0.85),"IN","OUT")</f>
        <v>IN</v>
      </c>
    </row>
    <row r="2974" spans="1:33">
      <c r="A2974" s="14" t="s">
        <v>189</v>
      </c>
      <c r="B2974" s="16">
        <v>2019</v>
      </c>
      <c r="C2974" s="16">
        <v>19</v>
      </c>
      <c r="D2974" s="14" t="s">
        <v>80</v>
      </c>
      <c r="E2974" s="16">
        <v>119</v>
      </c>
      <c r="F2974" s="14" t="s">
        <v>145</v>
      </c>
      <c r="G2974" s="16">
        <v>41</v>
      </c>
      <c r="H2974" s="14" t="s">
        <v>186</v>
      </c>
      <c r="I2974" s="16">
        <v>2</v>
      </c>
      <c r="J2974" s="14" t="s">
        <v>83</v>
      </c>
      <c r="K2974" s="14" t="s">
        <v>84</v>
      </c>
      <c r="L2974" s="14" t="s">
        <v>85</v>
      </c>
      <c r="M2974" s="23">
        <v>0.75</v>
      </c>
      <c r="N2974" s="16">
        <v>234</v>
      </c>
      <c r="O2974" s="16">
        <v>204</v>
      </c>
      <c r="P2974" s="16">
        <v>58</v>
      </c>
      <c r="Q2974" s="16">
        <v>308</v>
      </c>
      <c r="R2974" s="16">
        <v>70</v>
      </c>
      <c r="S2974" s="14" t="s">
        <v>86</v>
      </c>
      <c r="T2974" s="16">
        <v>37695</v>
      </c>
      <c r="U2974" s="16">
        <v>0</v>
      </c>
      <c r="V2974" s="18">
        <v>23396670</v>
      </c>
      <c r="W2974" s="18">
        <v>779807</v>
      </c>
      <c r="X2974" s="18">
        <v>508705</v>
      </c>
      <c r="Y2974" s="18">
        <v>6921</v>
      </c>
      <c r="Z2974" s="18">
        <v>0</v>
      </c>
      <c r="AA2974" s="18">
        <v>0</v>
      </c>
      <c r="AB2974" s="18">
        <v>484631</v>
      </c>
      <c r="AC2974" s="23">
        <v>0.62</v>
      </c>
      <c r="AD2974" s="14" t="str">
        <f>IF(E2974=113,"Linn","Iowa ex-Linn")</f>
        <v>Iowa ex-Linn</v>
      </c>
      <c r="AE2974" s="23">
        <f>IFERROR(AB2974/W2974,"N/M")</f>
        <v>0.621475570237251</v>
      </c>
      <c r="AF2974" s="14" t="str">
        <f>B2974&amp;"|"&amp;TEXT(E2974,"000")&amp;"|"&amp;TEXT(M2974,"0.0000")</f>
        <v>2019|119|0.7500</v>
      </c>
      <c r="AG2974" s="22" t="str">
        <f>IF(AND(B2974&gt;=2015,B2974&lt;=2024,C2974=19,G2974=41,I2974=2,K2974="A",L2974="RBUP",M2974&gt;=0.5,M2974&lt;=0.85),"IN","OUT")</f>
        <v>IN</v>
      </c>
    </row>
    <row r="2975" spans="1:33">
      <c r="A2975" s="14" t="s">
        <v>189</v>
      </c>
      <c r="B2975" s="16">
        <v>2019</v>
      </c>
      <c r="C2975" s="16">
        <v>19</v>
      </c>
      <c r="D2975" s="14" t="s">
        <v>80</v>
      </c>
      <c r="E2975" s="16">
        <v>119</v>
      </c>
      <c r="F2975" s="14" t="s">
        <v>145</v>
      </c>
      <c r="G2975" s="16">
        <v>41</v>
      </c>
      <c r="H2975" s="14" t="s">
        <v>186</v>
      </c>
      <c r="I2975" s="16">
        <v>2</v>
      </c>
      <c r="J2975" s="14" t="s">
        <v>83</v>
      </c>
      <c r="K2975" s="14" t="s">
        <v>84</v>
      </c>
      <c r="L2975" s="14" t="s">
        <v>85</v>
      </c>
      <c r="M2975" s="23">
        <v>0.8</v>
      </c>
      <c r="N2975" s="16">
        <v>398</v>
      </c>
      <c r="O2975" s="16">
        <v>356</v>
      </c>
      <c r="P2975" s="16">
        <v>149</v>
      </c>
      <c r="Q2975" s="16">
        <v>612</v>
      </c>
      <c r="R2975" s="16">
        <v>198</v>
      </c>
      <c r="S2975" s="14" t="s">
        <v>86</v>
      </c>
      <c r="T2975" s="16">
        <v>73742</v>
      </c>
      <c r="U2975" s="16">
        <v>0</v>
      </c>
      <c r="V2975" s="18">
        <v>48821911</v>
      </c>
      <c r="W2975" s="18">
        <v>2217631</v>
      </c>
      <c r="X2975" s="18">
        <v>1266102</v>
      </c>
      <c r="Y2975" s="18">
        <v>6727</v>
      </c>
      <c r="Z2975" s="18">
        <v>0</v>
      </c>
      <c r="AA2975" s="18">
        <v>0</v>
      </c>
      <c r="AB2975" s="18">
        <v>2122131</v>
      </c>
      <c r="AC2975" s="23">
        <v>0.96</v>
      </c>
      <c r="AD2975" s="14" t="str">
        <f>IF(E2975=113,"Linn","Iowa ex-Linn")</f>
        <v>Iowa ex-Linn</v>
      </c>
      <c r="AE2975" s="23">
        <f>IFERROR(AB2975/W2975,"N/M")</f>
        <v>0.9569360276799882</v>
      </c>
      <c r="AF2975" s="14" t="str">
        <f>B2975&amp;"|"&amp;TEXT(E2975,"000")&amp;"|"&amp;TEXT(M2975,"0.0000")</f>
        <v>2019|119|0.8000</v>
      </c>
      <c r="AG2975" s="22" t="str">
        <f>IF(AND(B2975&gt;=2015,B2975&lt;=2024,C2975=19,G2975=41,I2975=2,K2975="A",L2975="RBUP",M2975&gt;=0.5,M2975&lt;=0.85),"IN","OUT")</f>
        <v>IN</v>
      </c>
    </row>
    <row r="2976" spans="1:33">
      <c r="A2976" s="14" t="s">
        <v>189</v>
      </c>
      <c r="B2976" s="16">
        <v>2019</v>
      </c>
      <c r="C2976" s="16">
        <v>19</v>
      </c>
      <c r="D2976" s="14" t="s">
        <v>80</v>
      </c>
      <c r="E2976" s="16">
        <v>119</v>
      </c>
      <c r="F2976" s="14" t="s">
        <v>145</v>
      </c>
      <c r="G2976" s="16">
        <v>41</v>
      </c>
      <c r="H2976" s="14" t="s">
        <v>186</v>
      </c>
      <c r="I2976" s="16">
        <v>2</v>
      </c>
      <c r="J2976" s="14" t="s">
        <v>83</v>
      </c>
      <c r="K2976" s="14" t="s">
        <v>84</v>
      </c>
      <c r="L2976" s="14" t="s">
        <v>85</v>
      </c>
      <c r="M2976" s="23">
        <v>0.85</v>
      </c>
      <c r="N2976" s="16">
        <v>332</v>
      </c>
      <c r="O2976" s="16">
        <v>287</v>
      </c>
      <c r="P2976" s="16">
        <v>148</v>
      </c>
      <c r="Q2976" s="16">
        <v>421</v>
      </c>
      <c r="R2976" s="16">
        <v>182</v>
      </c>
      <c r="S2976" s="14" t="s">
        <v>86</v>
      </c>
      <c r="T2976" s="16">
        <v>46853</v>
      </c>
      <c r="U2976" s="16">
        <v>0</v>
      </c>
      <c r="V2976" s="18">
        <v>32282691</v>
      </c>
      <c r="W2976" s="18">
        <v>1852088</v>
      </c>
      <c r="X2976" s="18">
        <v>831048</v>
      </c>
      <c r="Y2976" s="18">
        <v>1766</v>
      </c>
      <c r="Z2976" s="18">
        <v>0</v>
      </c>
      <c r="AA2976" s="18">
        <v>0</v>
      </c>
      <c r="AB2976" s="18">
        <v>2106672</v>
      </c>
      <c r="AC2976" s="23">
        <v>1.14</v>
      </c>
      <c r="AD2976" s="14" t="str">
        <f>IF(E2976=113,"Linn","Iowa ex-Linn")</f>
        <v>Iowa ex-Linn</v>
      </c>
      <c r="AE2976" s="23">
        <f>IFERROR(AB2976/W2976,"N/M")</f>
        <v>1.1374578313773427</v>
      </c>
      <c r="AF2976" s="14" t="str">
        <f>B2976&amp;"|"&amp;TEXT(E2976,"000")&amp;"|"&amp;TEXT(M2976,"0.0000")</f>
        <v>2019|119|0.8500</v>
      </c>
      <c r="AG2976" s="22" t="str">
        <f>IF(AND(B2976&gt;=2015,B2976&lt;=2024,C2976=19,G2976=41,I2976=2,K2976="A",L2976="RBUP",M2976&gt;=0.5,M2976&lt;=0.85),"IN","OUT")</f>
        <v>IN</v>
      </c>
    </row>
    <row r="2977" spans="1:33">
      <c r="A2977" s="14" t="s">
        <v>189</v>
      </c>
      <c r="B2977" s="16">
        <v>2019</v>
      </c>
      <c r="C2977" s="16">
        <v>19</v>
      </c>
      <c r="D2977" s="14" t="s">
        <v>80</v>
      </c>
      <c r="E2977" s="16">
        <v>121</v>
      </c>
      <c r="F2977" s="14" t="s">
        <v>146</v>
      </c>
      <c r="G2977" s="16">
        <v>41</v>
      </c>
      <c r="H2977" s="14" t="s">
        <v>186</v>
      </c>
      <c r="I2977" s="16">
        <v>2</v>
      </c>
      <c r="J2977" s="14" t="s">
        <v>83</v>
      </c>
      <c r="K2977" s="14" t="s">
        <v>84</v>
      </c>
      <c r="L2977" s="14" t="s">
        <v>85</v>
      </c>
      <c r="M2977" s="23">
        <v>0.6</v>
      </c>
      <c r="N2977" s="16">
        <v>8</v>
      </c>
      <c r="O2977" s="16">
        <v>6</v>
      </c>
      <c r="P2977" s="16">
        <v>0</v>
      </c>
      <c r="Q2977" s="16">
        <v>6</v>
      </c>
      <c r="R2977" s="16">
        <v>0</v>
      </c>
      <c r="S2977" s="14" t="s">
        <v>86</v>
      </c>
      <c r="T2977" s="16">
        <v>671</v>
      </c>
      <c r="U2977" s="16">
        <v>0</v>
      </c>
      <c r="V2977" s="18">
        <v>271897</v>
      </c>
      <c r="W2977" s="18">
        <v>10349</v>
      </c>
      <c r="X2977" s="18">
        <v>7886</v>
      </c>
      <c r="Y2977" s="18">
        <v>0</v>
      </c>
      <c r="Z2977" s="18">
        <v>0</v>
      </c>
      <c r="AA2977" s="18">
        <v>0</v>
      </c>
      <c r="AB2977" s="18">
        <v>0</v>
      </c>
      <c r="AC2977" s="23">
        <v>0</v>
      </c>
      <c r="AD2977" s="14" t="str">
        <f>IF(E2977=113,"Linn","Iowa ex-Linn")</f>
        <v>Iowa ex-Linn</v>
      </c>
      <c r="AE2977" s="23">
        <f>IFERROR(AB2977/W2977,"N/M")</f>
        <v>0.0</v>
      </c>
      <c r="AF2977" s="14" t="str">
        <f>B2977&amp;"|"&amp;TEXT(E2977,"000")&amp;"|"&amp;TEXT(M2977,"0.0000")</f>
        <v>2019|121|0.6000</v>
      </c>
      <c r="AG2977" s="22" t="str">
        <f>IF(AND(B2977&gt;=2015,B2977&lt;=2024,C2977=19,G2977=41,I2977=2,K2977="A",L2977="RBUP",M2977&gt;=0.5,M2977&lt;=0.85),"IN","OUT")</f>
        <v>IN</v>
      </c>
    </row>
    <row r="2978" spans="1:33">
      <c r="A2978" s="14" t="s">
        <v>189</v>
      </c>
      <c r="B2978" s="16">
        <v>2019</v>
      </c>
      <c r="C2978" s="16">
        <v>19</v>
      </c>
      <c r="D2978" s="14" t="s">
        <v>80</v>
      </c>
      <c r="E2978" s="16">
        <v>121</v>
      </c>
      <c r="F2978" s="14" t="s">
        <v>146</v>
      </c>
      <c r="G2978" s="16">
        <v>41</v>
      </c>
      <c r="H2978" s="14" t="s">
        <v>186</v>
      </c>
      <c r="I2978" s="16">
        <v>2</v>
      </c>
      <c r="J2978" s="14" t="s">
        <v>83</v>
      </c>
      <c r="K2978" s="14" t="s">
        <v>84</v>
      </c>
      <c r="L2978" s="14" t="s">
        <v>85</v>
      </c>
      <c r="M2978" s="23">
        <v>0.65</v>
      </c>
      <c r="N2978" s="16">
        <v>9</v>
      </c>
      <c r="O2978" s="16">
        <v>7</v>
      </c>
      <c r="P2978" s="16">
        <v>1</v>
      </c>
      <c r="Q2978" s="16">
        <v>9</v>
      </c>
      <c r="R2978" s="16">
        <v>1</v>
      </c>
      <c r="S2978" s="14" t="s">
        <v>86</v>
      </c>
      <c r="T2978" s="16">
        <v>603</v>
      </c>
      <c r="U2978" s="16">
        <v>0</v>
      </c>
      <c r="V2978" s="18">
        <v>234814</v>
      </c>
      <c r="W2978" s="18">
        <v>13174</v>
      </c>
      <c r="X2978" s="18">
        <v>9258</v>
      </c>
      <c r="Y2978" s="18">
        <v>0</v>
      </c>
      <c r="Z2978" s="18">
        <v>0</v>
      </c>
      <c r="AA2978" s="18">
        <v>0</v>
      </c>
      <c r="AB2978" s="18">
        <v>3994</v>
      </c>
      <c r="AC2978" s="23">
        <v>0.3</v>
      </c>
      <c r="AD2978" s="14" t="str">
        <f>IF(E2978=113,"Linn","Iowa ex-Linn")</f>
        <v>Iowa ex-Linn</v>
      </c>
      <c r="AE2978" s="23">
        <f>IFERROR(AB2978/W2978,"N/M")</f>
        <v>0.3031729163503871</v>
      </c>
      <c r="AF2978" s="14" t="str">
        <f>B2978&amp;"|"&amp;TEXT(E2978,"000")&amp;"|"&amp;TEXT(M2978,"0.0000")</f>
        <v>2019|121|0.6500</v>
      </c>
      <c r="AG2978" s="22" t="str">
        <f>IF(AND(B2978&gt;=2015,B2978&lt;=2024,C2978=19,G2978=41,I2978=2,K2978="A",L2978="RBUP",M2978&gt;=0.5,M2978&lt;=0.85),"IN","OUT")</f>
        <v>IN</v>
      </c>
    </row>
    <row r="2979" spans="1:33">
      <c r="A2979" s="14" t="s">
        <v>189</v>
      </c>
      <c r="B2979" s="16">
        <v>2019</v>
      </c>
      <c r="C2979" s="16">
        <v>19</v>
      </c>
      <c r="D2979" s="14" t="s">
        <v>80</v>
      </c>
      <c r="E2979" s="16">
        <v>121</v>
      </c>
      <c r="F2979" s="14" t="s">
        <v>146</v>
      </c>
      <c r="G2979" s="16">
        <v>41</v>
      </c>
      <c r="H2979" s="14" t="s">
        <v>186</v>
      </c>
      <c r="I2979" s="16">
        <v>2</v>
      </c>
      <c r="J2979" s="14" t="s">
        <v>83</v>
      </c>
      <c r="K2979" s="14" t="s">
        <v>84</v>
      </c>
      <c r="L2979" s="14" t="s">
        <v>85</v>
      </c>
      <c r="M2979" s="23">
        <v>0.7</v>
      </c>
      <c r="N2979" s="16">
        <v>42</v>
      </c>
      <c r="O2979" s="16">
        <v>28</v>
      </c>
      <c r="P2979" s="16">
        <v>7</v>
      </c>
      <c r="Q2979" s="16">
        <v>33</v>
      </c>
      <c r="R2979" s="16">
        <v>9</v>
      </c>
      <c r="S2979" s="14" t="s">
        <v>86</v>
      </c>
      <c r="T2979" s="16">
        <v>2569</v>
      </c>
      <c r="U2979" s="16">
        <v>0</v>
      </c>
      <c r="V2979" s="18">
        <v>1217164</v>
      </c>
      <c r="W2979" s="18">
        <v>80062</v>
      </c>
      <c r="X2979" s="18">
        <v>59198</v>
      </c>
      <c r="Y2979" s="18">
        <v>0</v>
      </c>
      <c r="Z2979" s="18">
        <v>0</v>
      </c>
      <c r="AA2979" s="18">
        <v>0</v>
      </c>
      <c r="AB2979" s="18">
        <v>16751</v>
      </c>
      <c r="AC2979" s="23">
        <v>0.21</v>
      </c>
      <c r="AD2979" s="14" t="str">
        <f>IF(E2979=113,"Linn","Iowa ex-Linn")</f>
        <v>Iowa ex-Linn</v>
      </c>
      <c r="AE2979" s="23">
        <f>IFERROR(AB2979/W2979,"N/M")</f>
        <v>0.20922535035347606</v>
      </c>
      <c r="AF2979" s="14" t="str">
        <f>B2979&amp;"|"&amp;TEXT(E2979,"000")&amp;"|"&amp;TEXT(M2979,"0.0000")</f>
        <v>2019|121|0.7000</v>
      </c>
      <c r="AG2979" s="22" t="str">
        <f>IF(AND(B2979&gt;=2015,B2979&lt;=2024,C2979=19,G2979=41,I2979=2,K2979="A",L2979="RBUP",M2979&gt;=0.5,M2979&lt;=0.85),"IN","OUT")</f>
        <v>IN</v>
      </c>
    </row>
    <row r="2980" spans="1:33">
      <c r="A2980" s="14" t="s">
        <v>189</v>
      </c>
      <c r="B2980" s="16">
        <v>2019</v>
      </c>
      <c r="C2980" s="16">
        <v>19</v>
      </c>
      <c r="D2980" s="14" t="s">
        <v>80</v>
      </c>
      <c r="E2980" s="16">
        <v>121</v>
      </c>
      <c r="F2980" s="14" t="s">
        <v>146</v>
      </c>
      <c r="G2980" s="16">
        <v>41</v>
      </c>
      <c r="H2980" s="14" t="s">
        <v>186</v>
      </c>
      <c r="I2980" s="16">
        <v>2</v>
      </c>
      <c r="J2980" s="14" t="s">
        <v>83</v>
      </c>
      <c r="K2980" s="14" t="s">
        <v>84</v>
      </c>
      <c r="L2980" s="14" t="s">
        <v>85</v>
      </c>
      <c r="M2980" s="23">
        <v>0.75</v>
      </c>
      <c r="N2980" s="16">
        <v>149</v>
      </c>
      <c r="O2980" s="16">
        <v>109</v>
      </c>
      <c r="P2980" s="16">
        <v>11</v>
      </c>
      <c r="Q2980" s="16">
        <v>139</v>
      </c>
      <c r="R2980" s="16">
        <v>14</v>
      </c>
      <c r="S2980" s="14" t="s">
        <v>86</v>
      </c>
      <c r="T2980" s="16">
        <v>16044</v>
      </c>
      <c r="U2980" s="16">
        <v>0</v>
      </c>
      <c r="V2980" s="18">
        <v>8272724</v>
      </c>
      <c r="W2980" s="18">
        <v>683859</v>
      </c>
      <c r="X2980" s="18">
        <v>490144</v>
      </c>
      <c r="Y2980" s="18">
        <v>0</v>
      </c>
      <c r="Z2980" s="18">
        <v>0</v>
      </c>
      <c r="AA2980" s="18">
        <v>0</v>
      </c>
      <c r="AB2980" s="18">
        <v>48443</v>
      </c>
      <c r="AC2980" s="23">
        <v>0.07000000000000001</v>
      </c>
      <c r="AD2980" s="14" t="str">
        <f>IF(E2980=113,"Linn","Iowa ex-Linn")</f>
        <v>Iowa ex-Linn</v>
      </c>
      <c r="AE2980" s="23">
        <f>IFERROR(AB2980/W2980,"N/M")</f>
        <v>0.07083770192393461</v>
      </c>
      <c r="AF2980" s="14" t="str">
        <f>B2980&amp;"|"&amp;TEXT(E2980,"000")&amp;"|"&amp;TEXT(M2980,"0.0000")</f>
        <v>2019|121|0.7500</v>
      </c>
      <c r="AG2980" s="22" t="str">
        <f>IF(AND(B2980&gt;=2015,B2980&lt;=2024,C2980=19,G2980=41,I2980=2,K2980="A",L2980="RBUP",M2980&gt;=0.5,M2980&lt;=0.85),"IN","OUT")</f>
        <v>IN</v>
      </c>
    </row>
    <row r="2981" spans="1:33">
      <c r="A2981" s="14" t="s">
        <v>189</v>
      </c>
      <c r="B2981" s="16">
        <v>2019</v>
      </c>
      <c r="C2981" s="16">
        <v>19</v>
      </c>
      <c r="D2981" s="14" t="s">
        <v>80</v>
      </c>
      <c r="E2981" s="16">
        <v>121</v>
      </c>
      <c r="F2981" s="14" t="s">
        <v>146</v>
      </c>
      <c r="G2981" s="16">
        <v>41</v>
      </c>
      <c r="H2981" s="14" t="s">
        <v>186</v>
      </c>
      <c r="I2981" s="16">
        <v>2</v>
      </c>
      <c r="J2981" s="14" t="s">
        <v>83</v>
      </c>
      <c r="K2981" s="14" t="s">
        <v>84</v>
      </c>
      <c r="L2981" s="14" t="s">
        <v>85</v>
      </c>
      <c r="M2981" s="23">
        <v>0.8</v>
      </c>
      <c r="N2981" s="16">
        <v>244</v>
      </c>
      <c r="O2981" s="16">
        <v>161</v>
      </c>
      <c r="P2981" s="16">
        <v>26</v>
      </c>
      <c r="Q2981" s="16">
        <v>190</v>
      </c>
      <c r="R2981" s="16">
        <v>26</v>
      </c>
      <c r="S2981" s="14" t="s">
        <v>86</v>
      </c>
      <c r="T2981" s="16">
        <v>28969</v>
      </c>
      <c r="U2981" s="16">
        <v>0</v>
      </c>
      <c r="V2981" s="18">
        <v>15624326</v>
      </c>
      <c r="W2981" s="18">
        <v>1542006</v>
      </c>
      <c r="X2981" s="18">
        <v>1004063</v>
      </c>
      <c r="Y2981" s="18">
        <v>464</v>
      </c>
      <c r="Z2981" s="18">
        <v>0</v>
      </c>
      <c r="AA2981" s="18">
        <v>0</v>
      </c>
      <c r="AB2981" s="18">
        <v>202085</v>
      </c>
      <c r="AC2981" s="23">
        <v>0.13</v>
      </c>
      <c r="AD2981" s="14" t="str">
        <f>IF(E2981=113,"Linn","Iowa ex-Linn")</f>
        <v>Iowa ex-Linn</v>
      </c>
      <c r="AE2981" s="23">
        <f>IFERROR(AB2981/W2981,"N/M")</f>
        <v>0.13105331626465785</v>
      </c>
      <c r="AF2981" s="14" t="str">
        <f>B2981&amp;"|"&amp;TEXT(E2981,"000")&amp;"|"&amp;TEXT(M2981,"0.0000")</f>
        <v>2019|121|0.8000</v>
      </c>
      <c r="AG2981" s="22" t="str">
        <f>IF(AND(B2981&gt;=2015,B2981&lt;=2024,C2981=19,G2981=41,I2981=2,K2981="A",L2981="RBUP",M2981&gt;=0.5,M2981&lt;=0.85),"IN","OUT")</f>
        <v>IN</v>
      </c>
    </row>
    <row r="2982" spans="1:33">
      <c r="A2982" s="14" t="s">
        <v>189</v>
      </c>
      <c r="B2982" s="16">
        <v>2019</v>
      </c>
      <c r="C2982" s="16">
        <v>19</v>
      </c>
      <c r="D2982" s="14" t="s">
        <v>80</v>
      </c>
      <c r="E2982" s="16">
        <v>121</v>
      </c>
      <c r="F2982" s="14" t="s">
        <v>146</v>
      </c>
      <c r="G2982" s="16">
        <v>41</v>
      </c>
      <c r="H2982" s="14" t="s">
        <v>186</v>
      </c>
      <c r="I2982" s="16">
        <v>2</v>
      </c>
      <c r="J2982" s="14" t="s">
        <v>83</v>
      </c>
      <c r="K2982" s="14" t="s">
        <v>84</v>
      </c>
      <c r="L2982" s="14" t="s">
        <v>85</v>
      </c>
      <c r="M2982" s="23">
        <v>0.85</v>
      </c>
      <c r="N2982" s="16">
        <v>100</v>
      </c>
      <c r="O2982" s="16">
        <v>66</v>
      </c>
      <c r="P2982" s="16">
        <v>20</v>
      </c>
      <c r="Q2982" s="16">
        <v>91</v>
      </c>
      <c r="R2982" s="16">
        <v>27</v>
      </c>
      <c r="S2982" s="14" t="s">
        <v>86</v>
      </c>
      <c r="T2982" s="16">
        <v>12642</v>
      </c>
      <c r="U2982" s="16">
        <v>0</v>
      </c>
      <c r="V2982" s="18">
        <v>7054736</v>
      </c>
      <c r="W2982" s="18">
        <v>810544</v>
      </c>
      <c r="X2982" s="18">
        <v>404612</v>
      </c>
      <c r="Y2982" s="18">
        <v>0</v>
      </c>
      <c r="Z2982" s="18">
        <v>0</v>
      </c>
      <c r="AA2982" s="18">
        <v>0</v>
      </c>
      <c r="AB2982" s="18">
        <v>304274</v>
      </c>
      <c r="AC2982" s="23">
        <v>0.38</v>
      </c>
      <c r="AD2982" s="14" t="str">
        <f>IF(E2982=113,"Linn","Iowa ex-Linn")</f>
        <v>Iowa ex-Linn</v>
      </c>
      <c r="AE2982" s="23">
        <f>IFERROR(AB2982/W2982,"N/M")</f>
        <v>0.3753947965810616</v>
      </c>
      <c r="AF2982" s="14" t="str">
        <f>B2982&amp;"|"&amp;TEXT(E2982,"000")&amp;"|"&amp;TEXT(M2982,"0.0000")</f>
        <v>2019|121|0.8500</v>
      </c>
      <c r="AG2982" s="22" t="str">
        <f>IF(AND(B2982&gt;=2015,B2982&lt;=2024,C2982=19,G2982=41,I2982=2,K2982="A",L2982="RBUP",M2982&gt;=0.5,M2982&lt;=0.85),"IN","OUT")</f>
        <v>IN</v>
      </c>
    </row>
    <row r="2983" spans="1:33">
      <c r="A2983" s="14" t="s">
        <v>189</v>
      </c>
      <c r="B2983" s="16">
        <v>2019</v>
      </c>
      <c r="C2983" s="16">
        <v>19</v>
      </c>
      <c r="D2983" s="14" t="s">
        <v>80</v>
      </c>
      <c r="E2983" s="16">
        <v>123</v>
      </c>
      <c r="F2983" s="14" t="s">
        <v>147</v>
      </c>
      <c r="G2983" s="16">
        <v>41</v>
      </c>
      <c r="H2983" s="14" t="s">
        <v>186</v>
      </c>
      <c r="I2983" s="16">
        <v>2</v>
      </c>
      <c r="J2983" s="14" t="s">
        <v>83</v>
      </c>
      <c r="K2983" s="14" t="s">
        <v>84</v>
      </c>
      <c r="L2983" s="14" t="s">
        <v>85</v>
      </c>
      <c r="M2983" s="23">
        <v>0.5</v>
      </c>
      <c r="N2983" s="16">
        <v>1</v>
      </c>
      <c r="O2983" s="16">
        <v>1</v>
      </c>
      <c r="P2983" s="16">
        <v>0</v>
      </c>
      <c r="Q2983" s="16">
        <v>3</v>
      </c>
      <c r="R2983" s="16">
        <v>0</v>
      </c>
      <c r="S2983" s="14" t="s">
        <v>86</v>
      </c>
      <c r="T2983" s="16">
        <v>281</v>
      </c>
      <c r="U2983" s="16">
        <v>0</v>
      </c>
      <c r="V2983" s="18">
        <v>108058</v>
      </c>
      <c r="W2983" s="18">
        <v>4232</v>
      </c>
      <c r="X2983" s="18">
        <v>3010</v>
      </c>
      <c r="Y2983" s="18">
        <v>0</v>
      </c>
      <c r="Z2983" s="18">
        <v>0</v>
      </c>
      <c r="AA2983" s="18">
        <v>0</v>
      </c>
      <c r="AB2983" s="18">
        <v>0</v>
      </c>
      <c r="AC2983" s="23">
        <v>0</v>
      </c>
      <c r="AD2983" s="14" t="str">
        <f>IF(E2983=113,"Linn","Iowa ex-Linn")</f>
        <v>Iowa ex-Linn</v>
      </c>
      <c r="AE2983" s="23">
        <f>IFERROR(AB2983/W2983,"N/M")</f>
        <v>0.0</v>
      </c>
      <c r="AF2983" s="14" t="str">
        <f>B2983&amp;"|"&amp;TEXT(E2983,"000")&amp;"|"&amp;TEXT(M2983,"0.0000")</f>
        <v>2019|123|0.5000</v>
      </c>
      <c r="AG2983" s="22" t="str">
        <f>IF(AND(B2983&gt;=2015,B2983&lt;=2024,C2983=19,G2983=41,I2983=2,K2983="A",L2983="RBUP",M2983&gt;=0.5,M2983&lt;=0.85),"IN","OUT")</f>
        <v>IN</v>
      </c>
    </row>
    <row r="2984" spans="1:33">
      <c r="A2984" s="14" t="s">
        <v>189</v>
      </c>
      <c r="B2984" s="16">
        <v>2019</v>
      </c>
      <c r="C2984" s="16">
        <v>19</v>
      </c>
      <c r="D2984" s="14" t="s">
        <v>80</v>
      </c>
      <c r="E2984" s="16">
        <v>123</v>
      </c>
      <c r="F2984" s="14" t="s">
        <v>147</v>
      </c>
      <c r="G2984" s="16">
        <v>41</v>
      </c>
      <c r="H2984" s="14" t="s">
        <v>186</v>
      </c>
      <c r="I2984" s="16">
        <v>2</v>
      </c>
      <c r="J2984" s="14" t="s">
        <v>83</v>
      </c>
      <c r="K2984" s="14" t="s">
        <v>84</v>
      </c>
      <c r="L2984" s="14" t="s">
        <v>85</v>
      </c>
      <c r="M2984" s="23">
        <v>0.55</v>
      </c>
      <c r="N2984" s="16">
        <v>3</v>
      </c>
      <c r="O2984" s="16">
        <v>3</v>
      </c>
      <c r="P2984" s="16">
        <v>0</v>
      </c>
      <c r="Q2984" s="16">
        <v>6</v>
      </c>
      <c r="R2984" s="16">
        <v>0</v>
      </c>
      <c r="S2984" s="14" t="s">
        <v>86</v>
      </c>
      <c r="T2984" s="16">
        <v>401</v>
      </c>
      <c r="U2984" s="16">
        <v>0</v>
      </c>
      <c r="V2984" s="18">
        <v>178994</v>
      </c>
      <c r="W2984" s="18">
        <v>5244</v>
      </c>
      <c r="X2984" s="18">
        <v>3478</v>
      </c>
      <c r="Y2984" s="18">
        <v>0</v>
      </c>
      <c r="Z2984" s="18">
        <v>0</v>
      </c>
      <c r="AA2984" s="18">
        <v>0</v>
      </c>
      <c r="AB2984" s="18">
        <v>0</v>
      </c>
      <c r="AC2984" s="23">
        <v>0</v>
      </c>
      <c r="AD2984" s="14" t="str">
        <f>IF(E2984=113,"Linn","Iowa ex-Linn")</f>
        <v>Iowa ex-Linn</v>
      </c>
      <c r="AE2984" s="23">
        <f>IFERROR(AB2984/W2984,"N/M")</f>
        <v>0.0</v>
      </c>
      <c r="AF2984" s="14" t="str">
        <f>B2984&amp;"|"&amp;TEXT(E2984,"000")&amp;"|"&amp;TEXT(M2984,"0.0000")</f>
        <v>2019|123|0.5500</v>
      </c>
      <c r="AG2984" s="22" t="str">
        <f>IF(AND(B2984&gt;=2015,B2984&lt;=2024,C2984=19,G2984=41,I2984=2,K2984="A",L2984="RBUP",M2984&gt;=0.5,M2984&lt;=0.85),"IN","OUT")</f>
        <v>IN</v>
      </c>
    </row>
    <row r="2985" spans="1:33">
      <c r="A2985" s="14" t="s">
        <v>189</v>
      </c>
      <c r="B2985" s="16">
        <v>2019</v>
      </c>
      <c r="C2985" s="16">
        <v>19</v>
      </c>
      <c r="D2985" s="14" t="s">
        <v>80</v>
      </c>
      <c r="E2985" s="16">
        <v>123</v>
      </c>
      <c r="F2985" s="14" t="s">
        <v>147</v>
      </c>
      <c r="G2985" s="16">
        <v>41</v>
      </c>
      <c r="H2985" s="14" t="s">
        <v>186</v>
      </c>
      <c r="I2985" s="16">
        <v>2</v>
      </c>
      <c r="J2985" s="14" t="s">
        <v>83</v>
      </c>
      <c r="K2985" s="14" t="s">
        <v>84</v>
      </c>
      <c r="L2985" s="14" t="s">
        <v>85</v>
      </c>
      <c r="M2985" s="23">
        <v>0.6</v>
      </c>
      <c r="N2985" s="16">
        <v>2</v>
      </c>
      <c r="O2985" s="16">
        <v>2</v>
      </c>
      <c r="P2985" s="16">
        <v>0</v>
      </c>
      <c r="Q2985" s="16">
        <v>4</v>
      </c>
      <c r="R2985" s="16">
        <v>1</v>
      </c>
      <c r="S2985" s="14" t="s">
        <v>86</v>
      </c>
      <c r="T2985" s="16">
        <v>620</v>
      </c>
      <c r="U2985" s="16">
        <v>0</v>
      </c>
      <c r="V2985" s="18">
        <v>264053</v>
      </c>
      <c r="W2985" s="18">
        <v>14625</v>
      </c>
      <c r="X2985" s="18">
        <v>10636</v>
      </c>
      <c r="Y2985" s="18">
        <v>0</v>
      </c>
      <c r="Z2985" s="18">
        <v>0</v>
      </c>
      <c r="AA2985" s="18">
        <v>0</v>
      </c>
      <c r="AB2985" s="18">
        <v>9172</v>
      </c>
      <c r="AC2985" s="23">
        <v>0.63</v>
      </c>
      <c r="AD2985" s="14" t="str">
        <f>IF(E2985=113,"Linn","Iowa ex-Linn")</f>
        <v>Iowa ex-Linn</v>
      </c>
      <c r="AE2985" s="23">
        <f>IFERROR(AB2985/W2985,"N/M")</f>
        <v>0.6271452991452992</v>
      </c>
      <c r="AF2985" s="14" t="str">
        <f>B2985&amp;"|"&amp;TEXT(E2985,"000")&amp;"|"&amp;TEXT(M2985,"0.0000")</f>
        <v>2019|123|0.6000</v>
      </c>
      <c r="AG2985" s="22" t="str">
        <f>IF(AND(B2985&gt;=2015,B2985&lt;=2024,C2985=19,G2985=41,I2985=2,K2985="A",L2985="RBUP",M2985&gt;=0.5,M2985&lt;=0.85),"IN","OUT")</f>
        <v>IN</v>
      </c>
    </row>
    <row r="2986" spans="1:33">
      <c r="A2986" s="14" t="s">
        <v>189</v>
      </c>
      <c r="B2986" s="16">
        <v>2019</v>
      </c>
      <c r="C2986" s="16">
        <v>19</v>
      </c>
      <c r="D2986" s="14" t="s">
        <v>80</v>
      </c>
      <c r="E2986" s="16">
        <v>123</v>
      </c>
      <c r="F2986" s="14" t="s">
        <v>147</v>
      </c>
      <c r="G2986" s="16">
        <v>41</v>
      </c>
      <c r="H2986" s="14" t="s">
        <v>186</v>
      </c>
      <c r="I2986" s="16">
        <v>2</v>
      </c>
      <c r="J2986" s="14" t="s">
        <v>83</v>
      </c>
      <c r="K2986" s="14" t="s">
        <v>84</v>
      </c>
      <c r="L2986" s="14" t="s">
        <v>85</v>
      </c>
      <c r="M2986" s="23">
        <v>0.65</v>
      </c>
      <c r="N2986" s="16">
        <v>14</v>
      </c>
      <c r="O2986" s="16">
        <v>12</v>
      </c>
      <c r="P2986" s="16">
        <v>0</v>
      </c>
      <c r="Q2986" s="16">
        <v>16</v>
      </c>
      <c r="R2986" s="16">
        <v>0</v>
      </c>
      <c r="S2986" s="14" t="s">
        <v>86</v>
      </c>
      <c r="T2986" s="16">
        <v>1079</v>
      </c>
      <c r="U2986" s="16">
        <v>0</v>
      </c>
      <c r="V2986" s="18">
        <v>516703</v>
      </c>
      <c r="W2986" s="18">
        <v>18562</v>
      </c>
      <c r="X2986" s="18">
        <v>11733</v>
      </c>
      <c r="Y2986" s="18">
        <v>0</v>
      </c>
      <c r="Z2986" s="18">
        <v>0</v>
      </c>
      <c r="AA2986" s="18">
        <v>0</v>
      </c>
      <c r="AB2986" s="18">
        <v>0</v>
      </c>
      <c r="AC2986" s="23">
        <v>0</v>
      </c>
      <c r="AD2986" s="14" t="str">
        <f>IF(E2986=113,"Linn","Iowa ex-Linn")</f>
        <v>Iowa ex-Linn</v>
      </c>
      <c r="AE2986" s="23">
        <f>IFERROR(AB2986/W2986,"N/M")</f>
        <v>0.0</v>
      </c>
      <c r="AF2986" s="14" t="str">
        <f>B2986&amp;"|"&amp;TEXT(E2986,"000")&amp;"|"&amp;TEXT(M2986,"0.0000")</f>
        <v>2019|123|0.6500</v>
      </c>
      <c r="AG2986" s="22" t="str">
        <f>IF(AND(B2986&gt;=2015,B2986&lt;=2024,C2986=19,G2986=41,I2986=2,K2986="A",L2986="RBUP",M2986&gt;=0.5,M2986&lt;=0.85),"IN","OUT")</f>
        <v>IN</v>
      </c>
    </row>
    <row r="2987" spans="1:33">
      <c r="A2987" s="14" t="s">
        <v>189</v>
      </c>
      <c r="B2987" s="16">
        <v>2019</v>
      </c>
      <c r="C2987" s="16">
        <v>19</v>
      </c>
      <c r="D2987" s="14" t="s">
        <v>80</v>
      </c>
      <c r="E2987" s="16">
        <v>123</v>
      </c>
      <c r="F2987" s="14" t="s">
        <v>147</v>
      </c>
      <c r="G2987" s="16">
        <v>41</v>
      </c>
      <c r="H2987" s="14" t="s">
        <v>186</v>
      </c>
      <c r="I2987" s="16">
        <v>2</v>
      </c>
      <c r="J2987" s="14" t="s">
        <v>83</v>
      </c>
      <c r="K2987" s="14" t="s">
        <v>84</v>
      </c>
      <c r="L2987" s="14" t="s">
        <v>85</v>
      </c>
      <c r="M2987" s="23">
        <v>0.7</v>
      </c>
      <c r="N2987" s="16">
        <v>58</v>
      </c>
      <c r="O2987" s="16">
        <v>50</v>
      </c>
      <c r="P2987" s="16">
        <v>8</v>
      </c>
      <c r="Q2987" s="16">
        <v>87</v>
      </c>
      <c r="R2987" s="16">
        <v>19</v>
      </c>
      <c r="S2987" s="14" t="s">
        <v>86</v>
      </c>
      <c r="T2987" s="16">
        <v>6049</v>
      </c>
      <c r="U2987" s="16">
        <v>0</v>
      </c>
      <c r="V2987" s="18">
        <v>2845406</v>
      </c>
      <c r="W2987" s="18">
        <v>185118</v>
      </c>
      <c r="X2987" s="18">
        <v>120102</v>
      </c>
      <c r="Y2987" s="18">
        <v>373</v>
      </c>
      <c r="Z2987" s="18">
        <v>0</v>
      </c>
      <c r="AA2987" s="18">
        <v>0</v>
      </c>
      <c r="AB2987" s="18">
        <v>151866</v>
      </c>
      <c r="AC2987" s="23">
        <v>0.82</v>
      </c>
      <c r="AD2987" s="14" t="str">
        <f>IF(E2987=113,"Linn","Iowa ex-Linn")</f>
        <v>Iowa ex-Linn</v>
      </c>
      <c r="AE2987" s="23">
        <f>IFERROR(AB2987/W2987,"N/M")</f>
        <v>0.8203740316987003</v>
      </c>
      <c r="AF2987" s="14" t="str">
        <f>B2987&amp;"|"&amp;TEXT(E2987,"000")&amp;"|"&amp;TEXT(M2987,"0.0000")</f>
        <v>2019|123|0.7000</v>
      </c>
      <c r="AG2987" s="22" t="str">
        <f>IF(AND(B2987&gt;=2015,B2987&lt;=2024,C2987=19,G2987=41,I2987=2,K2987="A",L2987="RBUP",M2987&gt;=0.5,M2987&lt;=0.85),"IN","OUT")</f>
        <v>IN</v>
      </c>
    </row>
    <row r="2988" spans="1:33">
      <c r="A2988" s="14" t="s">
        <v>189</v>
      </c>
      <c r="B2988" s="16">
        <v>2019</v>
      </c>
      <c r="C2988" s="16">
        <v>19</v>
      </c>
      <c r="D2988" s="14" t="s">
        <v>80</v>
      </c>
      <c r="E2988" s="16">
        <v>123</v>
      </c>
      <c r="F2988" s="14" t="s">
        <v>147</v>
      </c>
      <c r="G2988" s="16">
        <v>41</v>
      </c>
      <c r="H2988" s="14" t="s">
        <v>186</v>
      </c>
      <c r="I2988" s="16">
        <v>2</v>
      </c>
      <c r="J2988" s="14" t="s">
        <v>83</v>
      </c>
      <c r="K2988" s="14" t="s">
        <v>84</v>
      </c>
      <c r="L2988" s="14" t="s">
        <v>85</v>
      </c>
      <c r="M2988" s="23">
        <v>0.75</v>
      </c>
      <c r="N2988" s="16">
        <v>237</v>
      </c>
      <c r="O2988" s="16">
        <v>203</v>
      </c>
      <c r="P2988" s="16">
        <v>51</v>
      </c>
      <c r="Q2988" s="16">
        <v>317</v>
      </c>
      <c r="R2988" s="16">
        <v>71</v>
      </c>
      <c r="S2988" s="14" t="s">
        <v>86</v>
      </c>
      <c r="T2988" s="16">
        <v>28775</v>
      </c>
      <c r="U2988" s="16">
        <v>0</v>
      </c>
      <c r="V2988" s="18">
        <v>15515824</v>
      </c>
      <c r="W2988" s="18">
        <v>949034</v>
      </c>
      <c r="X2988" s="18">
        <v>618483</v>
      </c>
      <c r="Y2988" s="18">
        <v>1039</v>
      </c>
      <c r="Z2988" s="18">
        <v>0</v>
      </c>
      <c r="AA2988" s="18">
        <v>0</v>
      </c>
      <c r="AB2988" s="18">
        <v>702100</v>
      </c>
      <c r="AC2988" s="23">
        <v>0.74</v>
      </c>
      <c r="AD2988" s="14" t="str">
        <f>IF(E2988=113,"Linn","Iowa ex-Linn")</f>
        <v>Iowa ex-Linn</v>
      </c>
      <c r="AE2988" s="23">
        <f>IFERROR(AB2988/W2988,"N/M")</f>
        <v>0.7398048963472331</v>
      </c>
      <c r="AF2988" s="14" t="str">
        <f>B2988&amp;"|"&amp;TEXT(E2988,"000")&amp;"|"&amp;TEXT(M2988,"0.0000")</f>
        <v>2019|123|0.7500</v>
      </c>
      <c r="AG2988" s="22" t="str">
        <f>IF(AND(B2988&gt;=2015,B2988&lt;=2024,C2988=19,G2988=41,I2988=2,K2988="A",L2988="RBUP",M2988&gt;=0.5,M2988&lt;=0.85),"IN","OUT")</f>
        <v>IN</v>
      </c>
    </row>
    <row r="2989" spans="1:33">
      <c r="A2989" s="14" t="s">
        <v>189</v>
      </c>
      <c r="B2989" s="16">
        <v>2019</v>
      </c>
      <c r="C2989" s="16">
        <v>19</v>
      </c>
      <c r="D2989" s="14" t="s">
        <v>80</v>
      </c>
      <c r="E2989" s="16">
        <v>123</v>
      </c>
      <c r="F2989" s="14" t="s">
        <v>147</v>
      </c>
      <c r="G2989" s="16">
        <v>41</v>
      </c>
      <c r="H2989" s="14" t="s">
        <v>186</v>
      </c>
      <c r="I2989" s="16">
        <v>2</v>
      </c>
      <c r="J2989" s="14" t="s">
        <v>83</v>
      </c>
      <c r="K2989" s="14" t="s">
        <v>84</v>
      </c>
      <c r="L2989" s="14" t="s">
        <v>85</v>
      </c>
      <c r="M2989" s="23">
        <v>0.8</v>
      </c>
      <c r="N2989" s="16">
        <v>363</v>
      </c>
      <c r="O2989" s="16">
        <v>309</v>
      </c>
      <c r="P2989" s="16">
        <v>82</v>
      </c>
      <c r="Q2989" s="16">
        <v>414</v>
      </c>
      <c r="R2989" s="16">
        <v>82</v>
      </c>
      <c r="S2989" s="14" t="s">
        <v>86</v>
      </c>
      <c r="T2989" s="16">
        <v>58203</v>
      </c>
      <c r="U2989" s="16">
        <v>0</v>
      </c>
      <c r="V2989" s="18">
        <v>34438391</v>
      </c>
      <c r="W2989" s="18">
        <v>2342322</v>
      </c>
      <c r="X2989" s="18">
        <v>1458082</v>
      </c>
      <c r="Y2989" s="18">
        <v>506</v>
      </c>
      <c r="Z2989" s="18">
        <v>0</v>
      </c>
      <c r="AA2989" s="18">
        <v>0</v>
      </c>
      <c r="AB2989" s="18">
        <v>1027552</v>
      </c>
      <c r="AC2989" s="23">
        <v>0.44</v>
      </c>
      <c r="AD2989" s="14" t="str">
        <f>IF(E2989=113,"Linn","Iowa ex-Linn")</f>
        <v>Iowa ex-Linn</v>
      </c>
      <c r="AE2989" s="23">
        <f>IFERROR(AB2989/W2989,"N/M")</f>
        <v>0.4386894713877938</v>
      </c>
      <c r="AF2989" s="14" t="str">
        <f>B2989&amp;"|"&amp;TEXT(E2989,"000")&amp;"|"&amp;TEXT(M2989,"0.0000")</f>
        <v>2019|123|0.8000</v>
      </c>
      <c r="AG2989" s="22" t="str">
        <f>IF(AND(B2989&gt;=2015,B2989&lt;=2024,C2989=19,G2989=41,I2989=2,K2989="A",L2989="RBUP",M2989&gt;=0.5,M2989&lt;=0.85),"IN","OUT")</f>
        <v>IN</v>
      </c>
    </row>
    <row r="2990" spans="1:33">
      <c r="A2990" s="14" t="s">
        <v>189</v>
      </c>
      <c r="B2990" s="16">
        <v>2019</v>
      </c>
      <c r="C2990" s="16">
        <v>19</v>
      </c>
      <c r="D2990" s="14" t="s">
        <v>80</v>
      </c>
      <c r="E2990" s="16">
        <v>123</v>
      </c>
      <c r="F2990" s="14" t="s">
        <v>147</v>
      </c>
      <c r="G2990" s="16">
        <v>41</v>
      </c>
      <c r="H2990" s="14" t="s">
        <v>186</v>
      </c>
      <c r="I2990" s="16">
        <v>2</v>
      </c>
      <c r="J2990" s="14" t="s">
        <v>83</v>
      </c>
      <c r="K2990" s="14" t="s">
        <v>84</v>
      </c>
      <c r="L2990" s="14" t="s">
        <v>85</v>
      </c>
      <c r="M2990" s="23">
        <v>0.85</v>
      </c>
      <c r="N2990" s="16">
        <v>168</v>
      </c>
      <c r="O2990" s="16">
        <v>131</v>
      </c>
      <c r="P2990" s="16">
        <v>48</v>
      </c>
      <c r="Q2990" s="16">
        <v>167</v>
      </c>
      <c r="R2990" s="16">
        <v>49</v>
      </c>
      <c r="S2990" s="14" t="s">
        <v>86</v>
      </c>
      <c r="T2990" s="16">
        <v>27200</v>
      </c>
      <c r="U2990" s="16">
        <v>0</v>
      </c>
      <c r="V2990" s="18">
        <v>17205439</v>
      </c>
      <c r="W2990" s="18">
        <v>1346508</v>
      </c>
      <c r="X2990" s="18">
        <v>664699</v>
      </c>
      <c r="Y2990" s="18">
        <v>1971</v>
      </c>
      <c r="Z2990" s="18">
        <v>0</v>
      </c>
      <c r="AA2990" s="18">
        <v>0</v>
      </c>
      <c r="AB2990" s="18">
        <v>852861</v>
      </c>
      <c r="AC2990" s="23">
        <v>0.63</v>
      </c>
      <c r="AD2990" s="14" t="str">
        <f>IF(E2990=113,"Linn","Iowa ex-Linn")</f>
        <v>Iowa ex-Linn</v>
      </c>
      <c r="AE2990" s="23">
        <f>IFERROR(AB2990/W2990,"N/M")</f>
        <v>0.6333872505770481</v>
      </c>
      <c r="AF2990" s="14" t="str">
        <f>B2990&amp;"|"&amp;TEXT(E2990,"000")&amp;"|"&amp;TEXT(M2990,"0.0000")</f>
        <v>2019|123|0.8500</v>
      </c>
      <c r="AG2990" s="22" t="str">
        <f>IF(AND(B2990&gt;=2015,B2990&lt;=2024,C2990=19,G2990=41,I2990=2,K2990="A",L2990="RBUP",M2990&gt;=0.5,M2990&lt;=0.85),"IN","OUT")</f>
        <v>IN</v>
      </c>
    </row>
    <row r="2991" spans="1:33">
      <c r="A2991" s="14" t="s">
        <v>189</v>
      </c>
      <c r="B2991" s="16">
        <v>2019</v>
      </c>
      <c r="C2991" s="16">
        <v>19</v>
      </c>
      <c r="D2991" s="14" t="s">
        <v>80</v>
      </c>
      <c r="E2991" s="16">
        <v>125</v>
      </c>
      <c r="F2991" s="14" t="s">
        <v>148</v>
      </c>
      <c r="G2991" s="16">
        <v>41</v>
      </c>
      <c r="H2991" s="14" t="s">
        <v>186</v>
      </c>
      <c r="I2991" s="16">
        <v>2</v>
      </c>
      <c r="J2991" s="14" t="s">
        <v>83</v>
      </c>
      <c r="K2991" s="14" t="s">
        <v>84</v>
      </c>
      <c r="L2991" s="14" t="s">
        <v>85</v>
      </c>
      <c r="M2991" s="23">
        <v>0.5</v>
      </c>
      <c r="N2991" s="16">
        <v>3</v>
      </c>
      <c r="O2991" s="16">
        <v>3</v>
      </c>
      <c r="P2991" s="16">
        <v>0</v>
      </c>
      <c r="Q2991" s="16">
        <v>4</v>
      </c>
      <c r="R2991" s="16">
        <v>0</v>
      </c>
      <c r="S2991" s="14" t="s">
        <v>86</v>
      </c>
      <c r="T2991" s="16">
        <v>559</v>
      </c>
      <c r="U2991" s="16">
        <v>0</v>
      </c>
      <c r="V2991" s="18">
        <v>218143</v>
      </c>
      <c r="W2991" s="18">
        <v>5902</v>
      </c>
      <c r="X2991" s="18">
        <v>4635</v>
      </c>
      <c r="Y2991" s="18">
        <v>0</v>
      </c>
      <c r="Z2991" s="18">
        <v>0</v>
      </c>
      <c r="AA2991" s="18">
        <v>0</v>
      </c>
      <c r="AB2991" s="18">
        <v>0</v>
      </c>
      <c r="AC2991" s="23">
        <v>0</v>
      </c>
      <c r="AD2991" s="14" t="str">
        <f>IF(E2991=113,"Linn","Iowa ex-Linn")</f>
        <v>Iowa ex-Linn</v>
      </c>
      <c r="AE2991" s="23">
        <f>IFERROR(AB2991/W2991,"N/M")</f>
        <v>0.0</v>
      </c>
      <c r="AF2991" s="14" t="str">
        <f>B2991&amp;"|"&amp;TEXT(E2991,"000")&amp;"|"&amp;TEXT(M2991,"0.0000")</f>
        <v>2019|125|0.5000</v>
      </c>
      <c r="AG2991" s="22" t="str">
        <f>IF(AND(B2991&gt;=2015,B2991&lt;=2024,C2991=19,G2991=41,I2991=2,K2991="A",L2991="RBUP",M2991&gt;=0.5,M2991&lt;=0.85),"IN","OUT")</f>
        <v>IN</v>
      </c>
    </row>
    <row r="2992" spans="1:33">
      <c r="A2992" s="14" t="s">
        <v>189</v>
      </c>
      <c r="B2992" s="16">
        <v>2019</v>
      </c>
      <c r="C2992" s="16">
        <v>19</v>
      </c>
      <c r="D2992" s="14" t="s">
        <v>80</v>
      </c>
      <c r="E2992" s="16">
        <v>125</v>
      </c>
      <c r="F2992" s="14" t="s">
        <v>148</v>
      </c>
      <c r="G2992" s="16">
        <v>41</v>
      </c>
      <c r="H2992" s="14" t="s">
        <v>186</v>
      </c>
      <c r="I2992" s="16">
        <v>2</v>
      </c>
      <c r="J2992" s="14" t="s">
        <v>83</v>
      </c>
      <c r="K2992" s="14" t="s">
        <v>84</v>
      </c>
      <c r="L2992" s="14" t="s">
        <v>85</v>
      </c>
      <c r="M2992" s="23">
        <v>0.55</v>
      </c>
      <c r="N2992" s="16">
        <v>1</v>
      </c>
      <c r="O2992" s="16">
        <v>1</v>
      </c>
      <c r="P2992" s="16">
        <v>0</v>
      </c>
      <c r="Q2992" s="16">
        <v>1</v>
      </c>
      <c r="R2992" s="16">
        <v>0</v>
      </c>
      <c r="S2992" s="14" t="s">
        <v>86</v>
      </c>
      <c r="T2992" s="16">
        <v>90</v>
      </c>
      <c r="U2992" s="16">
        <v>0</v>
      </c>
      <c r="V2992" s="18">
        <v>29174</v>
      </c>
      <c r="W2992" s="18">
        <v>954</v>
      </c>
      <c r="X2992" s="18">
        <v>611</v>
      </c>
      <c r="Y2992" s="18">
        <v>0</v>
      </c>
      <c r="Z2992" s="18">
        <v>0</v>
      </c>
      <c r="AA2992" s="18">
        <v>0</v>
      </c>
      <c r="AB2992" s="18">
        <v>0</v>
      </c>
      <c r="AC2992" s="23">
        <v>0</v>
      </c>
      <c r="AD2992" s="14" t="str">
        <f>IF(E2992=113,"Linn","Iowa ex-Linn")</f>
        <v>Iowa ex-Linn</v>
      </c>
      <c r="AE2992" s="23">
        <f>IFERROR(AB2992/W2992,"N/M")</f>
        <v>0.0</v>
      </c>
      <c r="AF2992" s="14" t="str">
        <f>B2992&amp;"|"&amp;TEXT(E2992,"000")&amp;"|"&amp;TEXT(M2992,"0.0000")</f>
        <v>2019|125|0.5500</v>
      </c>
      <c r="AG2992" s="22" t="str">
        <f>IF(AND(B2992&gt;=2015,B2992&lt;=2024,C2992=19,G2992=41,I2992=2,K2992="A",L2992="RBUP",M2992&gt;=0.5,M2992&lt;=0.85),"IN","OUT")</f>
        <v>IN</v>
      </c>
    </row>
    <row r="2993" spans="1:33">
      <c r="A2993" s="14" t="s">
        <v>189</v>
      </c>
      <c r="B2993" s="16">
        <v>2019</v>
      </c>
      <c r="C2993" s="16">
        <v>19</v>
      </c>
      <c r="D2993" s="14" t="s">
        <v>80</v>
      </c>
      <c r="E2993" s="16">
        <v>125</v>
      </c>
      <c r="F2993" s="14" t="s">
        <v>148</v>
      </c>
      <c r="G2993" s="16">
        <v>41</v>
      </c>
      <c r="H2993" s="14" t="s">
        <v>186</v>
      </c>
      <c r="I2993" s="16">
        <v>2</v>
      </c>
      <c r="J2993" s="14" t="s">
        <v>83</v>
      </c>
      <c r="K2993" s="14" t="s">
        <v>84</v>
      </c>
      <c r="L2993" s="14" t="s">
        <v>85</v>
      </c>
      <c r="M2993" s="23">
        <v>0.6</v>
      </c>
      <c r="N2993" s="16">
        <v>3</v>
      </c>
      <c r="O2993" s="16">
        <v>2</v>
      </c>
      <c r="P2993" s="16">
        <v>1</v>
      </c>
      <c r="Q2993" s="16">
        <v>9</v>
      </c>
      <c r="R2993" s="16">
        <v>6</v>
      </c>
      <c r="S2993" s="14" t="s">
        <v>86</v>
      </c>
      <c r="T2993" s="16">
        <v>485</v>
      </c>
      <c r="U2993" s="16">
        <v>0</v>
      </c>
      <c r="V2993" s="18">
        <v>218732</v>
      </c>
      <c r="W2993" s="18">
        <v>17380</v>
      </c>
      <c r="X2993" s="18">
        <v>11124</v>
      </c>
      <c r="Y2993" s="18">
        <v>0</v>
      </c>
      <c r="Z2993" s="18">
        <v>0</v>
      </c>
      <c r="AA2993" s="18">
        <v>0</v>
      </c>
      <c r="AB2993" s="18">
        <v>38836</v>
      </c>
      <c r="AC2993" s="23">
        <v>2.23</v>
      </c>
      <c r="AD2993" s="14" t="str">
        <f>IF(E2993=113,"Linn","Iowa ex-Linn")</f>
        <v>Iowa ex-Linn</v>
      </c>
      <c r="AE2993" s="23">
        <f>IFERROR(AB2993/W2993,"N/M")</f>
        <v>2.2345224395857306</v>
      </c>
      <c r="AF2993" s="14" t="str">
        <f>B2993&amp;"|"&amp;TEXT(E2993,"000")&amp;"|"&amp;TEXT(M2993,"0.0000")</f>
        <v>2019|125|0.6000</v>
      </c>
      <c r="AG2993" s="22" t="str">
        <f>IF(AND(B2993&gt;=2015,B2993&lt;=2024,C2993=19,G2993=41,I2993=2,K2993="A",L2993="RBUP",M2993&gt;=0.5,M2993&lt;=0.85),"IN","OUT")</f>
        <v>IN</v>
      </c>
    </row>
    <row r="2994" spans="1:33">
      <c r="A2994" s="14" t="s">
        <v>189</v>
      </c>
      <c r="B2994" s="16">
        <v>2019</v>
      </c>
      <c r="C2994" s="16">
        <v>19</v>
      </c>
      <c r="D2994" s="14" t="s">
        <v>80</v>
      </c>
      <c r="E2994" s="16">
        <v>125</v>
      </c>
      <c r="F2994" s="14" t="s">
        <v>148</v>
      </c>
      <c r="G2994" s="16">
        <v>41</v>
      </c>
      <c r="H2994" s="14" t="s">
        <v>186</v>
      </c>
      <c r="I2994" s="16">
        <v>2</v>
      </c>
      <c r="J2994" s="14" t="s">
        <v>83</v>
      </c>
      <c r="K2994" s="14" t="s">
        <v>84</v>
      </c>
      <c r="L2994" s="14" t="s">
        <v>85</v>
      </c>
      <c r="M2994" s="23">
        <v>0.65</v>
      </c>
      <c r="N2994" s="16">
        <v>16</v>
      </c>
      <c r="O2994" s="16">
        <v>9</v>
      </c>
      <c r="P2994" s="16">
        <v>2</v>
      </c>
      <c r="Q2994" s="16">
        <v>15</v>
      </c>
      <c r="R2994" s="16">
        <v>3</v>
      </c>
      <c r="S2994" s="14" t="s">
        <v>86</v>
      </c>
      <c r="T2994" s="16">
        <v>590</v>
      </c>
      <c r="U2994" s="16">
        <v>0</v>
      </c>
      <c r="V2994" s="18">
        <v>237776</v>
      </c>
      <c r="W2994" s="18">
        <v>18944</v>
      </c>
      <c r="X2994" s="18">
        <v>12314</v>
      </c>
      <c r="Y2994" s="18">
        <v>0</v>
      </c>
      <c r="Z2994" s="18">
        <v>0</v>
      </c>
      <c r="AA2994" s="18">
        <v>0</v>
      </c>
      <c r="AB2994" s="18">
        <v>13900</v>
      </c>
      <c r="AC2994" s="23">
        <v>0.73</v>
      </c>
      <c r="AD2994" s="14" t="str">
        <f>IF(E2994=113,"Linn","Iowa ex-Linn")</f>
        <v>Iowa ex-Linn</v>
      </c>
      <c r="AE2994" s="23">
        <f>IFERROR(AB2994/W2994,"N/M")</f>
        <v>0.7337415540540541</v>
      </c>
      <c r="AF2994" s="14" t="str">
        <f>B2994&amp;"|"&amp;TEXT(E2994,"000")&amp;"|"&amp;TEXT(M2994,"0.0000")</f>
        <v>2019|125|0.6500</v>
      </c>
      <c r="AG2994" s="22" t="str">
        <f>IF(AND(B2994&gt;=2015,B2994&lt;=2024,C2994=19,G2994=41,I2994=2,K2994="A",L2994="RBUP",M2994&gt;=0.5,M2994&lt;=0.85),"IN","OUT")</f>
        <v>IN</v>
      </c>
    </row>
    <row r="2995" spans="1:33">
      <c r="A2995" s="14" t="s">
        <v>189</v>
      </c>
      <c r="B2995" s="16">
        <v>2019</v>
      </c>
      <c r="C2995" s="16">
        <v>19</v>
      </c>
      <c r="D2995" s="14" t="s">
        <v>80</v>
      </c>
      <c r="E2995" s="16">
        <v>125</v>
      </c>
      <c r="F2995" s="14" t="s">
        <v>148</v>
      </c>
      <c r="G2995" s="16">
        <v>41</v>
      </c>
      <c r="H2995" s="14" t="s">
        <v>186</v>
      </c>
      <c r="I2995" s="16">
        <v>2</v>
      </c>
      <c r="J2995" s="14" t="s">
        <v>83</v>
      </c>
      <c r="K2995" s="14" t="s">
        <v>84</v>
      </c>
      <c r="L2995" s="14" t="s">
        <v>85</v>
      </c>
      <c r="M2995" s="23">
        <v>0.7</v>
      </c>
      <c r="N2995" s="16">
        <v>75</v>
      </c>
      <c r="O2995" s="16">
        <v>49</v>
      </c>
      <c r="P2995" s="16">
        <v>6</v>
      </c>
      <c r="Q2995" s="16">
        <v>70</v>
      </c>
      <c r="R2995" s="16">
        <v>5</v>
      </c>
      <c r="S2995" s="14" t="s">
        <v>86</v>
      </c>
      <c r="T2995" s="16">
        <v>3376</v>
      </c>
      <c r="U2995" s="16">
        <v>0</v>
      </c>
      <c r="V2995" s="18">
        <v>1569668</v>
      </c>
      <c r="W2995" s="18">
        <v>154076</v>
      </c>
      <c r="X2995" s="18">
        <v>100424</v>
      </c>
      <c r="Y2995" s="18">
        <v>59</v>
      </c>
      <c r="Z2995" s="18">
        <v>0</v>
      </c>
      <c r="AA2995" s="18">
        <v>0</v>
      </c>
      <c r="AB2995" s="18">
        <v>23025</v>
      </c>
      <c r="AC2995" s="23">
        <v>0.15</v>
      </c>
      <c r="AD2995" s="14" t="str">
        <f>IF(E2995=113,"Linn","Iowa ex-Linn")</f>
        <v>Iowa ex-Linn</v>
      </c>
      <c r="AE2995" s="23">
        <f>IFERROR(AB2995/W2995,"N/M")</f>
        <v>0.14943923777875853</v>
      </c>
      <c r="AF2995" s="14" t="str">
        <f>B2995&amp;"|"&amp;TEXT(E2995,"000")&amp;"|"&amp;TEXT(M2995,"0.0000")</f>
        <v>2019|125|0.7000</v>
      </c>
      <c r="AG2995" s="22" t="str">
        <f>IF(AND(B2995&gt;=2015,B2995&lt;=2024,C2995=19,G2995=41,I2995=2,K2995="A",L2995="RBUP",M2995&gt;=0.5,M2995&lt;=0.85),"IN","OUT")</f>
        <v>IN</v>
      </c>
    </row>
    <row r="2996" spans="1:33">
      <c r="A2996" s="14" t="s">
        <v>189</v>
      </c>
      <c r="B2996" s="16">
        <v>2019</v>
      </c>
      <c r="C2996" s="16">
        <v>19</v>
      </c>
      <c r="D2996" s="14" t="s">
        <v>80</v>
      </c>
      <c r="E2996" s="16">
        <v>125</v>
      </c>
      <c r="F2996" s="14" t="s">
        <v>148</v>
      </c>
      <c r="G2996" s="16">
        <v>41</v>
      </c>
      <c r="H2996" s="14" t="s">
        <v>186</v>
      </c>
      <c r="I2996" s="16">
        <v>2</v>
      </c>
      <c r="J2996" s="14" t="s">
        <v>83</v>
      </c>
      <c r="K2996" s="14" t="s">
        <v>84</v>
      </c>
      <c r="L2996" s="14" t="s">
        <v>85</v>
      </c>
      <c r="M2996" s="23">
        <v>0.75</v>
      </c>
      <c r="N2996" s="16">
        <v>219</v>
      </c>
      <c r="O2996" s="16">
        <v>170</v>
      </c>
      <c r="P2996" s="16">
        <v>22</v>
      </c>
      <c r="Q2996" s="16">
        <v>234</v>
      </c>
      <c r="R2996" s="16">
        <v>36</v>
      </c>
      <c r="S2996" s="14" t="s">
        <v>86</v>
      </c>
      <c r="T2996" s="16">
        <v>20980</v>
      </c>
      <c r="U2996" s="16">
        <v>0</v>
      </c>
      <c r="V2996" s="18">
        <v>10831465</v>
      </c>
      <c r="W2996" s="18">
        <v>933803</v>
      </c>
      <c r="X2996" s="18">
        <v>649518</v>
      </c>
      <c r="Y2996" s="18">
        <v>691</v>
      </c>
      <c r="Z2996" s="18">
        <v>0</v>
      </c>
      <c r="AA2996" s="18">
        <v>0</v>
      </c>
      <c r="AB2996" s="18">
        <v>151627</v>
      </c>
      <c r="AC2996" s="23">
        <v>0.16</v>
      </c>
      <c r="AD2996" s="14" t="str">
        <f>IF(E2996=113,"Linn","Iowa ex-Linn")</f>
        <v>Iowa ex-Linn</v>
      </c>
      <c r="AE2996" s="23">
        <f>IFERROR(AB2996/W2996,"N/M")</f>
        <v>0.1623757901827259</v>
      </c>
      <c r="AF2996" s="14" t="str">
        <f>B2996&amp;"|"&amp;TEXT(E2996,"000")&amp;"|"&amp;TEXT(M2996,"0.0000")</f>
        <v>2019|125|0.7500</v>
      </c>
      <c r="AG2996" s="22" t="str">
        <f>IF(AND(B2996&gt;=2015,B2996&lt;=2024,C2996=19,G2996=41,I2996=2,K2996="A",L2996="RBUP",M2996&gt;=0.5,M2996&lt;=0.85),"IN","OUT")</f>
        <v>IN</v>
      </c>
    </row>
    <row r="2997" spans="1:33">
      <c r="A2997" s="14" t="s">
        <v>189</v>
      </c>
      <c r="B2997" s="16">
        <v>2019</v>
      </c>
      <c r="C2997" s="16">
        <v>19</v>
      </c>
      <c r="D2997" s="14" t="s">
        <v>80</v>
      </c>
      <c r="E2997" s="16">
        <v>125</v>
      </c>
      <c r="F2997" s="14" t="s">
        <v>148</v>
      </c>
      <c r="G2997" s="16">
        <v>41</v>
      </c>
      <c r="H2997" s="14" t="s">
        <v>186</v>
      </c>
      <c r="I2997" s="16">
        <v>2</v>
      </c>
      <c r="J2997" s="14" t="s">
        <v>83</v>
      </c>
      <c r="K2997" s="14" t="s">
        <v>84</v>
      </c>
      <c r="L2997" s="14" t="s">
        <v>85</v>
      </c>
      <c r="M2997" s="23">
        <v>0.8</v>
      </c>
      <c r="N2997" s="16">
        <v>243</v>
      </c>
      <c r="O2997" s="16">
        <v>183</v>
      </c>
      <c r="P2997" s="16">
        <v>47</v>
      </c>
      <c r="Q2997" s="16">
        <v>254</v>
      </c>
      <c r="R2997" s="16">
        <v>61</v>
      </c>
      <c r="S2997" s="14" t="s">
        <v>86</v>
      </c>
      <c r="T2997" s="16">
        <v>31326</v>
      </c>
      <c r="U2997" s="16">
        <v>0</v>
      </c>
      <c r="V2997" s="18">
        <v>16953412</v>
      </c>
      <c r="W2997" s="18">
        <v>1706977</v>
      </c>
      <c r="X2997" s="18">
        <v>1075107</v>
      </c>
      <c r="Y2997" s="18">
        <v>0</v>
      </c>
      <c r="Z2997" s="18">
        <v>0</v>
      </c>
      <c r="AA2997" s="18">
        <v>0</v>
      </c>
      <c r="AB2997" s="18">
        <v>406482</v>
      </c>
      <c r="AC2997" s="23">
        <v>0.24</v>
      </c>
      <c r="AD2997" s="14" t="str">
        <f>IF(E2997=113,"Linn","Iowa ex-Linn")</f>
        <v>Iowa ex-Linn</v>
      </c>
      <c r="AE2997" s="23">
        <f>IFERROR(AB2997/W2997,"N/M")</f>
        <v>0.23812974632932957</v>
      </c>
      <c r="AF2997" s="14" t="str">
        <f>B2997&amp;"|"&amp;TEXT(E2997,"000")&amp;"|"&amp;TEXT(M2997,"0.0000")</f>
        <v>2019|125|0.8000</v>
      </c>
      <c r="AG2997" s="22" t="str">
        <f>IF(AND(B2997&gt;=2015,B2997&lt;=2024,C2997=19,G2997=41,I2997=2,K2997="A",L2997="RBUP",M2997&gt;=0.5,M2997&lt;=0.85),"IN","OUT")</f>
        <v>IN</v>
      </c>
    </row>
    <row r="2998" spans="1:33">
      <c r="A2998" s="14" t="s">
        <v>189</v>
      </c>
      <c r="B2998" s="16">
        <v>2019</v>
      </c>
      <c r="C2998" s="16">
        <v>19</v>
      </c>
      <c r="D2998" s="14" t="s">
        <v>80</v>
      </c>
      <c r="E2998" s="16">
        <v>125</v>
      </c>
      <c r="F2998" s="14" t="s">
        <v>148</v>
      </c>
      <c r="G2998" s="16">
        <v>41</v>
      </c>
      <c r="H2998" s="14" t="s">
        <v>186</v>
      </c>
      <c r="I2998" s="16">
        <v>2</v>
      </c>
      <c r="J2998" s="14" t="s">
        <v>83</v>
      </c>
      <c r="K2998" s="14" t="s">
        <v>84</v>
      </c>
      <c r="L2998" s="14" t="s">
        <v>85</v>
      </c>
      <c r="M2998" s="23">
        <v>0.85</v>
      </c>
      <c r="N2998" s="16">
        <v>79</v>
      </c>
      <c r="O2998" s="16">
        <v>49</v>
      </c>
      <c r="P2998" s="16">
        <v>8</v>
      </c>
      <c r="Q2998" s="16">
        <v>59</v>
      </c>
      <c r="R2998" s="16">
        <v>8</v>
      </c>
      <c r="S2998" s="14" t="s">
        <v>86</v>
      </c>
      <c r="T2998" s="16">
        <v>9843</v>
      </c>
      <c r="U2998" s="16">
        <v>0</v>
      </c>
      <c r="V2998" s="18">
        <v>5881464</v>
      </c>
      <c r="W2998" s="18">
        <v>690074</v>
      </c>
      <c r="X2998" s="18">
        <v>345675</v>
      </c>
      <c r="Y2998" s="18">
        <v>0</v>
      </c>
      <c r="Z2998" s="18">
        <v>0</v>
      </c>
      <c r="AA2998" s="18">
        <v>0</v>
      </c>
      <c r="AB2998" s="18">
        <v>220334</v>
      </c>
      <c r="AC2998" s="23">
        <v>0.32</v>
      </c>
      <c r="AD2998" s="14" t="str">
        <f>IF(E2998=113,"Linn","Iowa ex-Linn")</f>
        <v>Iowa ex-Linn</v>
      </c>
      <c r="AE2998" s="23">
        <f>IFERROR(AB2998/W2998,"N/M")</f>
        <v>0.31929039494315103</v>
      </c>
      <c r="AF2998" s="14" t="str">
        <f>B2998&amp;"|"&amp;TEXT(E2998,"000")&amp;"|"&amp;TEXT(M2998,"0.0000")</f>
        <v>2019|125|0.8500</v>
      </c>
      <c r="AG2998" s="22" t="str">
        <f>IF(AND(B2998&gt;=2015,B2998&lt;=2024,C2998=19,G2998=41,I2998=2,K2998="A",L2998="RBUP",M2998&gt;=0.5,M2998&lt;=0.85),"IN","OUT")</f>
        <v>IN</v>
      </c>
    </row>
    <row r="2999" spans="1:33">
      <c r="A2999" s="14" t="s">
        <v>189</v>
      </c>
      <c r="B2999" s="16">
        <v>2019</v>
      </c>
      <c r="C2999" s="16">
        <v>19</v>
      </c>
      <c r="D2999" s="14" t="s">
        <v>80</v>
      </c>
      <c r="E2999" s="16">
        <v>127</v>
      </c>
      <c r="F2999" s="14" t="s">
        <v>149</v>
      </c>
      <c r="G2999" s="16">
        <v>41</v>
      </c>
      <c r="H2999" s="14" t="s">
        <v>186</v>
      </c>
      <c r="I2999" s="16">
        <v>2</v>
      </c>
      <c r="J2999" s="14" t="s">
        <v>83</v>
      </c>
      <c r="K2999" s="14" t="s">
        <v>84</v>
      </c>
      <c r="L2999" s="14" t="s">
        <v>85</v>
      </c>
      <c r="M2999" s="23">
        <v>0.5</v>
      </c>
      <c r="N2999" s="16">
        <v>1</v>
      </c>
      <c r="O2999" s="16">
        <v>1</v>
      </c>
      <c r="P2999" s="16">
        <v>0</v>
      </c>
      <c r="Q2999" s="16">
        <v>1</v>
      </c>
      <c r="R2999" s="16">
        <v>0</v>
      </c>
      <c r="S2999" s="14" t="s">
        <v>86</v>
      </c>
      <c r="T2999" s="16">
        <v>31</v>
      </c>
      <c r="U2999" s="16">
        <v>0</v>
      </c>
      <c r="V2999" s="18">
        <v>12834</v>
      </c>
      <c r="W2999" s="18">
        <v>49</v>
      </c>
      <c r="X2999" s="18">
        <v>33</v>
      </c>
      <c r="Y2999" s="18">
        <v>0</v>
      </c>
      <c r="Z2999" s="18">
        <v>0</v>
      </c>
      <c r="AA2999" s="18">
        <v>0</v>
      </c>
      <c r="AB2999" s="18">
        <v>0</v>
      </c>
      <c r="AC2999" s="23">
        <v>0</v>
      </c>
      <c r="AD2999" s="14" t="str">
        <f>IF(E2999=113,"Linn","Iowa ex-Linn")</f>
        <v>Iowa ex-Linn</v>
      </c>
      <c r="AE2999" s="23">
        <f>IFERROR(AB2999/W2999,"N/M")</f>
        <v>0.0</v>
      </c>
      <c r="AF2999" s="14" t="str">
        <f>B2999&amp;"|"&amp;TEXT(E2999,"000")&amp;"|"&amp;TEXT(M2999,"0.0000")</f>
        <v>2019|127|0.5000</v>
      </c>
      <c r="AG2999" s="22" t="str">
        <f>IF(AND(B2999&gt;=2015,B2999&lt;=2024,C2999=19,G2999=41,I2999=2,K2999="A",L2999="RBUP",M2999&gt;=0.5,M2999&lt;=0.85),"IN","OUT")</f>
        <v>IN</v>
      </c>
    </row>
    <row r="3000" spans="1:33">
      <c r="A3000" s="14" t="s">
        <v>189</v>
      </c>
      <c r="B3000" s="16">
        <v>2019</v>
      </c>
      <c r="C3000" s="16">
        <v>19</v>
      </c>
      <c r="D3000" s="14" t="s">
        <v>80</v>
      </c>
      <c r="E3000" s="16">
        <v>127</v>
      </c>
      <c r="F3000" s="14" t="s">
        <v>149</v>
      </c>
      <c r="G3000" s="16">
        <v>41</v>
      </c>
      <c r="H3000" s="14" t="s">
        <v>186</v>
      </c>
      <c r="I3000" s="16">
        <v>2</v>
      </c>
      <c r="J3000" s="14" t="s">
        <v>83</v>
      </c>
      <c r="K3000" s="14" t="s">
        <v>84</v>
      </c>
      <c r="L3000" s="14" t="s">
        <v>85</v>
      </c>
      <c r="M3000" s="23">
        <v>0.55</v>
      </c>
      <c r="N3000" s="16">
        <v>1</v>
      </c>
      <c r="O3000" s="16">
        <v>1</v>
      </c>
      <c r="P3000" s="16">
        <v>0</v>
      </c>
      <c r="Q3000" s="16">
        <v>1</v>
      </c>
      <c r="R3000" s="16">
        <v>0</v>
      </c>
      <c r="S3000" s="14" t="s">
        <v>86</v>
      </c>
      <c r="T3000" s="16">
        <v>68</v>
      </c>
      <c r="U3000" s="16">
        <v>0</v>
      </c>
      <c r="V3000" s="18">
        <v>31739</v>
      </c>
      <c r="W3000" s="18">
        <v>155</v>
      </c>
      <c r="X3000" s="18">
        <v>99</v>
      </c>
      <c r="Y3000" s="18">
        <v>0</v>
      </c>
      <c r="Z3000" s="18">
        <v>0</v>
      </c>
      <c r="AA3000" s="18">
        <v>0</v>
      </c>
      <c r="AB3000" s="18">
        <v>0</v>
      </c>
      <c r="AC3000" s="23">
        <v>0</v>
      </c>
      <c r="AD3000" s="14" t="str">
        <f>IF(E3000=113,"Linn","Iowa ex-Linn")</f>
        <v>Iowa ex-Linn</v>
      </c>
      <c r="AE3000" s="23">
        <f>IFERROR(AB3000/W3000,"N/M")</f>
        <v>0.0</v>
      </c>
      <c r="AF3000" s="14" t="str">
        <f>B3000&amp;"|"&amp;TEXT(E3000,"000")&amp;"|"&amp;TEXT(M3000,"0.0000")</f>
        <v>2019|127|0.5500</v>
      </c>
      <c r="AG3000" s="22" t="str">
        <f>IF(AND(B3000&gt;=2015,B3000&lt;=2024,C3000=19,G3000=41,I3000=2,K3000="A",L3000="RBUP",M3000&gt;=0.5,M3000&lt;=0.85),"IN","OUT")</f>
        <v>IN</v>
      </c>
    </row>
    <row r="3001" spans="1:33">
      <c r="A3001" s="14" t="s">
        <v>189</v>
      </c>
      <c r="B3001" s="16">
        <v>2019</v>
      </c>
      <c r="C3001" s="16">
        <v>19</v>
      </c>
      <c r="D3001" s="14" t="s">
        <v>80</v>
      </c>
      <c r="E3001" s="16">
        <v>127</v>
      </c>
      <c r="F3001" s="14" t="s">
        <v>149</v>
      </c>
      <c r="G3001" s="16">
        <v>41</v>
      </c>
      <c r="H3001" s="14" t="s">
        <v>186</v>
      </c>
      <c r="I3001" s="16">
        <v>2</v>
      </c>
      <c r="J3001" s="14" t="s">
        <v>83</v>
      </c>
      <c r="K3001" s="14" t="s">
        <v>84</v>
      </c>
      <c r="L3001" s="14" t="s">
        <v>85</v>
      </c>
      <c r="M3001" s="23">
        <v>0.65</v>
      </c>
      <c r="N3001" s="16">
        <v>10</v>
      </c>
      <c r="O3001" s="16">
        <v>9</v>
      </c>
      <c r="P3001" s="16">
        <v>0</v>
      </c>
      <c r="Q3001" s="16">
        <v>10</v>
      </c>
      <c r="R3001" s="16">
        <v>0</v>
      </c>
      <c r="S3001" s="14" t="s">
        <v>86</v>
      </c>
      <c r="T3001" s="16">
        <v>3494</v>
      </c>
      <c r="U3001" s="16">
        <v>0</v>
      </c>
      <c r="V3001" s="18">
        <v>2031009</v>
      </c>
      <c r="W3001" s="18">
        <v>17307</v>
      </c>
      <c r="X3001" s="18">
        <v>13389</v>
      </c>
      <c r="Y3001" s="18">
        <v>0</v>
      </c>
      <c r="Z3001" s="18">
        <v>0</v>
      </c>
      <c r="AA3001" s="18">
        <v>0</v>
      </c>
      <c r="AB3001" s="18">
        <v>0</v>
      </c>
      <c r="AC3001" s="23">
        <v>0</v>
      </c>
      <c r="AD3001" s="14" t="str">
        <f>IF(E3001=113,"Linn","Iowa ex-Linn")</f>
        <v>Iowa ex-Linn</v>
      </c>
      <c r="AE3001" s="23">
        <f>IFERROR(AB3001/W3001,"N/M")</f>
        <v>0.0</v>
      </c>
      <c r="AF3001" s="14" t="str">
        <f>B3001&amp;"|"&amp;TEXT(E3001,"000")&amp;"|"&amp;TEXT(M3001,"0.0000")</f>
        <v>2019|127|0.6500</v>
      </c>
      <c r="AG3001" s="22" t="str">
        <f>IF(AND(B3001&gt;=2015,B3001&lt;=2024,C3001=19,G3001=41,I3001=2,K3001="A",L3001="RBUP",M3001&gt;=0.5,M3001&lt;=0.85),"IN","OUT")</f>
        <v>IN</v>
      </c>
    </row>
    <row r="3002" spans="1:33">
      <c r="A3002" s="14" t="s">
        <v>189</v>
      </c>
      <c r="B3002" s="16">
        <v>2019</v>
      </c>
      <c r="C3002" s="16">
        <v>19</v>
      </c>
      <c r="D3002" s="14" t="s">
        <v>80</v>
      </c>
      <c r="E3002" s="16">
        <v>127</v>
      </c>
      <c r="F3002" s="14" t="s">
        <v>149</v>
      </c>
      <c r="G3002" s="16">
        <v>41</v>
      </c>
      <c r="H3002" s="14" t="s">
        <v>186</v>
      </c>
      <c r="I3002" s="16">
        <v>2</v>
      </c>
      <c r="J3002" s="14" t="s">
        <v>83</v>
      </c>
      <c r="K3002" s="14" t="s">
        <v>84</v>
      </c>
      <c r="L3002" s="14" t="s">
        <v>85</v>
      </c>
      <c r="M3002" s="23">
        <v>0.7</v>
      </c>
      <c r="N3002" s="16">
        <v>33</v>
      </c>
      <c r="O3002" s="16">
        <v>26</v>
      </c>
      <c r="P3002" s="16">
        <v>0</v>
      </c>
      <c r="Q3002" s="16">
        <v>43</v>
      </c>
      <c r="R3002" s="16">
        <v>0</v>
      </c>
      <c r="S3002" s="14" t="s">
        <v>86</v>
      </c>
      <c r="T3002" s="16">
        <v>4557</v>
      </c>
      <c r="U3002" s="16">
        <v>0</v>
      </c>
      <c r="V3002" s="18">
        <v>2757651</v>
      </c>
      <c r="W3002" s="18">
        <v>47218</v>
      </c>
      <c r="X3002" s="18">
        <v>31460</v>
      </c>
      <c r="Y3002" s="18">
        <v>0</v>
      </c>
      <c r="Z3002" s="18">
        <v>0</v>
      </c>
      <c r="AA3002" s="18">
        <v>0</v>
      </c>
      <c r="AB3002" s="18">
        <v>0</v>
      </c>
      <c r="AC3002" s="23">
        <v>0</v>
      </c>
      <c r="AD3002" s="14" t="str">
        <f>IF(E3002=113,"Linn","Iowa ex-Linn")</f>
        <v>Iowa ex-Linn</v>
      </c>
      <c r="AE3002" s="23">
        <f>IFERROR(AB3002/W3002,"N/M")</f>
        <v>0.0</v>
      </c>
      <c r="AF3002" s="14" t="str">
        <f>B3002&amp;"|"&amp;TEXT(E3002,"000")&amp;"|"&amp;TEXT(M3002,"0.0000")</f>
        <v>2019|127|0.7000</v>
      </c>
      <c r="AG3002" s="22" t="str">
        <f>IF(AND(B3002&gt;=2015,B3002&lt;=2024,C3002=19,G3002=41,I3002=2,K3002="A",L3002="RBUP",M3002&gt;=0.5,M3002&lt;=0.85),"IN","OUT")</f>
        <v>IN</v>
      </c>
    </row>
    <row r="3003" spans="1:33">
      <c r="A3003" s="14" t="s">
        <v>189</v>
      </c>
      <c r="B3003" s="16">
        <v>2019</v>
      </c>
      <c r="C3003" s="16">
        <v>19</v>
      </c>
      <c r="D3003" s="14" t="s">
        <v>80</v>
      </c>
      <c r="E3003" s="16">
        <v>127</v>
      </c>
      <c r="F3003" s="14" t="s">
        <v>149</v>
      </c>
      <c r="G3003" s="16">
        <v>41</v>
      </c>
      <c r="H3003" s="14" t="s">
        <v>186</v>
      </c>
      <c r="I3003" s="16">
        <v>2</v>
      </c>
      <c r="J3003" s="14" t="s">
        <v>83</v>
      </c>
      <c r="K3003" s="14" t="s">
        <v>84</v>
      </c>
      <c r="L3003" s="14" t="s">
        <v>85</v>
      </c>
      <c r="M3003" s="23">
        <v>0.75</v>
      </c>
      <c r="N3003" s="16">
        <v>85</v>
      </c>
      <c r="O3003" s="16">
        <v>69</v>
      </c>
      <c r="P3003" s="16">
        <v>1</v>
      </c>
      <c r="Q3003" s="16">
        <v>103</v>
      </c>
      <c r="R3003" s="16">
        <v>1</v>
      </c>
      <c r="S3003" s="14" t="s">
        <v>86</v>
      </c>
      <c r="T3003" s="16">
        <v>14899</v>
      </c>
      <c r="U3003" s="16">
        <v>0</v>
      </c>
      <c r="V3003" s="18">
        <v>9243726</v>
      </c>
      <c r="W3003" s="18">
        <v>195794</v>
      </c>
      <c r="X3003" s="18">
        <v>128637</v>
      </c>
      <c r="Y3003" s="18">
        <v>557</v>
      </c>
      <c r="Z3003" s="18">
        <v>0</v>
      </c>
      <c r="AA3003" s="18">
        <v>0</v>
      </c>
      <c r="AB3003" s="18">
        <v>2820</v>
      </c>
      <c r="AC3003" s="23">
        <v>0.01</v>
      </c>
      <c r="AD3003" s="14" t="str">
        <f>IF(E3003=113,"Linn","Iowa ex-Linn")</f>
        <v>Iowa ex-Linn</v>
      </c>
      <c r="AE3003" s="23">
        <f>IFERROR(AB3003/W3003,"N/M")</f>
        <v>0.014402892836348408</v>
      </c>
      <c r="AF3003" s="14" t="str">
        <f>B3003&amp;"|"&amp;TEXT(E3003,"000")&amp;"|"&amp;TEXT(M3003,"0.0000")</f>
        <v>2019|127|0.7500</v>
      </c>
      <c r="AG3003" s="22" t="str">
        <f>IF(AND(B3003&gt;=2015,B3003&lt;=2024,C3003=19,G3003=41,I3003=2,K3003="A",L3003="RBUP",M3003&gt;=0.5,M3003&lt;=0.85),"IN","OUT")</f>
        <v>IN</v>
      </c>
    </row>
    <row r="3004" spans="1:33">
      <c r="A3004" s="14" t="s">
        <v>189</v>
      </c>
      <c r="B3004" s="16">
        <v>2019</v>
      </c>
      <c r="C3004" s="16">
        <v>19</v>
      </c>
      <c r="D3004" s="14" t="s">
        <v>80</v>
      </c>
      <c r="E3004" s="16">
        <v>127</v>
      </c>
      <c r="F3004" s="14" t="s">
        <v>149</v>
      </c>
      <c r="G3004" s="16">
        <v>41</v>
      </c>
      <c r="H3004" s="14" t="s">
        <v>186</v>
      </c>
      <c r="I3004" s="16">
        <v>2</v>
      </c>
      <c r="J3004" s="14" t="s">
        <v>83</v>
      </c>
      <c r="K3004" s="14" t="s">
        <v>84</v>
      </c>
      <c r="L3004" s="14" t="s">
        <v>85</v>
      </c>
      <c r="M3004" s="23">
        <v>0.8</v>
      </c>
      <c r="N3004" s="16">
        <v>213</v>
      </c>
      <c r="O3004" s="16">
        <v>178</v>
      </c>
      <c r="P3004" s="16">
        <v>12</v>
      </c>
      <c r="Q3004" s="16">
        <v>274</v>
      </c>
      <c r="R3004" s="16">
        <v>14</v>
      </c>
      <c r="S3004" s="14" t="s">
        <v>86</v>
      </c>
      <c r="T3004" s="16">
        <v>37340</v>
      </c>
      <c r="U3004" s="16">
        <v>0</v>
      </c>
      <c r="V3004" s="18">
        <v>25174145</v>
      </c>
      <c r="W3004" s="18">
        <v>774376</v>
      </c>
      <c r="X3004" s="18">
        <v>453534</v>
      </c>
      <c r="Y3004" s="18">
        <v>0</v>
      </c>
      <c r="Z3004" s="18">
        <v>0</v>
      </c>
      <c r="AA3004" s="18">
        <v>0</v>
      </c>
      <c r="AB3004" s="18">
        <v>112281</v>
      </c>
      <c r="AC3004" s="23">
        <v>0.14</v>
      </c>
      <c r="AD3004" s="14" t="str">
        <f>IF(E3004=113,"Linn","Iowa ex-Linn")</f>
        <v>Iowa ex-Linn</v>
      </c>
      <c r="AE3004" s="23">
        <f>IFERROR(AB3004/W3004,"N/M")</f>
        <v>0.14499545440457864</v>
      </c>
      <c r="AF3004" s="14" t="str">
        <f>B3004&amp;"|"&amp;TEXT(E3004,"000")&amp;"|"&amp;TEXT(M3004,"0.0000")</f>
        <v>2019|127|0.8000</v>
      </c>
      <c r="AG3004" s="22" t="str">
        <f>IF(AND(B3004&gt;=2015,B3004&lt;=2024,C3004=19,G3004=41,I3004=2,K3004="A",L3004="RBUP",M3004&gt;=0.5,M3004&lt;=0.85),"IN","OUT")</f>
        <v>IN</v>
      </c>
    </row>
    <row r="3005" spans="1:33">
      <c r="A3005" s="14" t="s">
        <v>189</v>
      </c>
      <c r="B3005" s="16">
        <v>2019</v>
      </c>
      <c r="C3005" s="16">
        <v>19</v>
      </c>
      <c r="D3005" s="14" t="s">
        <v>80</v>
      </c>
      <c r="E3005" s="16">
        <v>127</v>
      </c>
      <c r="F3005" s="14" t="s">
        <v>149</v>
      </c>
      <c r="G3005" s="16">
        <v>41</v>
      </c>
      <c r="H3005" s="14" t="s">
        <v>186</v>
      </c>
      <c r="I3005" s="16">
        <v>2</v>
      </c>
      <c r="J3005" s="14" t="s">
        <v>83</v>
      </c>
      <c r="K3005" s="14" t="s">
        <v>84</v>
      </c>
      <c r="L3005" s="14" t="s">
        <v>85</v>
      </c>
      <c r="M3005" s="23">
        <v>0.85</v>
      </c>
      <c r="N3005" s="16">
        <v>364</v>
      </c>
      <c r="O3005" s="16">
        <v>289</v>
      </c>
      <c r="P3005" s="16">
        <v>34</v>
      </c>
      <c r="Q3005" s="16">
        <v>379</v>
      </c>
      <c r="R3005" s="16">
        <v>35</v>
      </c>
      <c r="S3005" s="14" t="s">
        <v>86</v>
      </c>
      <c r="T3005" s="16">
        <v>77012</v>
      </c>
      <c r="U3005" s="16">
        <v>0</v>
      </c>
      <c r="V3005" s="18">
        <v>54907554</v>
      </c>
      <c r="W3005" s="18">
        <v>2169485</v>
      </c>
      <c r="X3005" s="18">
        <v>1066471</v>
      </c>
      <c r="Y3005" s="18">
        <v>1629</v>
      </c>
      <c r="Z3005" s="18">
        <v>0</v>
      </c>
      <c r="AA3005" s="18">
        <v>0</v>
      </c>
      <c r="AB3005" s="18">
        <v>523278</v>
      </c>
      <c r="AC3005" s="23">
        <v>0.24</v>
      </c>
      <c r="AD3005" s="14" t="str">
        <f>IF(E3005=113,"Linn","Iowa ex-Linn")</f>
        <v>Iowa ex-Linn</v>
      </c>
      <c r="AE3005" s="23">
        <f>IFERROR(AB3005/W3005,"N/M")</f>
        <v>0.2411991786069044</v>
      </c>
      <c r="AF3005" s="14" t="str">
        <f>B3005&amp;"|"&amp;TEXT(E3005,"000")&amp;"|"&amp;TEXT(M3005,"0.0000")</f>
        <v>2019|127|0.8500</v>
      </c>
      <c r="AG3005" s="22" t="str">
        <f>IF(AND(B3005&gt;=2015,B3005&lt;=2024,C3005=19,G3005=41,I3005=2,K3005="A",L3005="RBUP",M3005&gt;=0.5,M3005&lt;=0.85),"IN","OUT")</f>
        <v>IN</v>
      </c>
    </row>
    <row r="3006" spans="1:33">
      <c r="A3006" s="14" t="s">
        <v>189</v>
      </c>
      <c r="B3006" s="16">
        <v>2019</v>
      </c>
      <c r="C3006" s="16">
        <v>19</v>
      </c>
      <c r="D3006" s="14" t="s">
        <v>80</v>
      </c>
      <c r="E3006" s="16">
        <v>129</v>
      </c>
      <c r="F3006" s="14" t="s">
        <v>150</v>
      </c>
      <c r="G3006" s="16">
        <v>41</v>
      </c>
      <c r="H3006" s="14" t="s">
        <v>186</v>
      </c>
      <c r="I3006" s="16">
        <v>2</v>
      </c>
      <c r="J3006" s="14" t="s">
        <v>83</v>
      </c>
      <c r="K3006" s="14" t="s">
        <v>84</v>
      </c>
      <c r="L3006" s="14" t="s">
        <v>85</v>
      </c>
      <c r="M3006" s="23">
        <v>0.5</v>
      </c>
      <c r="N3006" s="16">
        <v>1</v>
      </c>
      <c r="O3006" s="16">
        <v>1</v>
      </c>
      <c r="P3006" s="16">
        <v>0</v>
      </c>
      <c r="Q3006" s="16">
        <v>1</v>
      </c>
      <c r="R3006" s="16">
        <v>0</v>
      </c>
      <c r="S3006" s="14" t="s">
        <v>86</v>
      </c>
      <c r="T3006" s="16">
        <v>26</v>
      </c>
      <c r="U3006" s="16">
        <v>0</v>
      </c>
      <c r="V3006" s="18">
        <v>8088</v>
      </c>
      <c r="W3006" s="18">
        <v>91</v>
      </c>
      <c r="X3006" s="18">
        <v>61</v>
      </c>
      <c r="Y3006" s="18">
        <v>0</v>
      </c>
      <c r="Z3006" s="18">
        <v>0</v>
      </c>
      <c r="AA3006" s="18">
        <v>0</v>
      </c>
      <c r="AB3006" s="18">
        <v>0</v>
      </c>
      <c r="AC3006" s="23">
        <v>0</v>
      </c>
      <c r="AD3006" s="14" t="str">
        <f>IF(E3006=113,"Linn","Iowa ex-Linn")</f>
        <v>Iowa ex-Linn</v>
      </c>
      <c r="AE3006" s="23">
        <f>IFERROR(AB3006/W3006,"N/M")</f>
        <v>0.0</v>
      </c>
      <c r="AF3006" s="14" t="str">
        <f>B3006&amp;"|"&amp;TEXT(E3006,"000")&amp;"|"&amp;TEXT(M3006,"0.0000")</f>
        <v>2019|129|0.5000</v>
      </c>
      <c r="AG3006" s="22" t="str">
        <f>IF(AND(B3006&gt;=2015,B3006&lt;=2024,C3006=19,G3006=41,I3006=2,K3006="A",L3006="RBUP",M3006&gt;=0.5,M3006&lt;=0.85),"IN","OUT")</f>
        <v>IN</v>
      </c>
    </row>
    <row r="3007" spans="1:33">
      <c r="A3007" s="14" t="s">
        <v>189</v>
      </c>
      <c r="B3007" s="16">
        <v>2019</v>
      </c>
      <c r="C3007" s="16">
        <v>19</v>
      </c>
      <c r="D3007" s="14" t="s">
        <v>80</v>
      </c>
      <c r="E3007" s="16">
        <v>129</v>
      </c>
      <c r="F3007" s="14" t="s">
        <v>150</v>
      </c>
      <c r="G3007" s="16">
        <v>41</v>
      </c>
      <c r="H3007" s="14" t="s">
        <v>186</v>
      </c>
      <c r="I3007" s="16">
        <v>2</v>
      </c>
      <c r="J3007" s="14" t="s">
        <v>83</v>
      </c>
      <c r="K3007" s="14" t="s">
        <v>84</v>
      </c>
      <c r="L3007" s="14" t="s">
        <v>85</v>
      </c>
      <c r="M3007" s="23">
        <v>0.6</v>
      </c>
      <c r="N3007" s="16">
        <v>2</v>
      </c>
      <c r="O3007" s="16">
        <v>2</v>
      </c>
      <c r="P3007" s="16">
        <v>2</v>
      </c>
      <c r="Q3007" s="16">
        <v>10</v>
      </c>
      <c r="R3007" s="16">
        <v>2</v>
      </c>
      <c r="S3007" s="14" t="s">
        <v>86</v>
      </c>
      <c r="T3007" s="16">
        <v>985</v>
      </c>
      <c r="U3007" s="16">
        <v>0</v>
      </c>
      <c r="V3007" s="18">
        <v>455229</v>
      </c>
      <c r="W3007" s="18">
        <v>12736</v>
      </c>
      <c r="X3007" s="18">
        <v>8151</v>
      </c>
      <c r="Y3007" s="18">
        <v>0</v>
      </c>
      <c r="Z3007" s="18">
        <v>0</v>
      </c>
      <c r="AA3007" s="18">
        <v>0</v>
      </c>
      <c r="AB3007" s="18">
        <v>31881</v>
      </c>
      <c r="AC3007" s="23">
        <v>2.5</v>
      </c>
      <c r="AD3007" s="14" t="str">
        <f>IF(E3007=113,"Linn","Iowa ex-Linn")</f>
        <v>Iowa ex-Linn</v>
      </c>
      <c r="AE3007" s="23">
        <f>IFERROR(AB3007/W3007,"N/M")</f>
        <v>2.5032192211055277</v>
      </c>
      <c r="AF3007" s="14" t="str">
        <f>B3007&amp;"|"&amp;TEXT(E3007,"000")&amp;"|"&amp;TEXT(M3007,"0.0000")</f>
        <v>2019|129|0.6000</v>
      </c>
      <c r="AG3007" s="22" t="str">
        <f>IF(AND(B3007&gt;=2015,B3007&lt;=2024,C3007=19,G3007=41,I3007=2,K3007="A",L3007="RBUP",M3007&gt;=0.5,M3007&lt;=0.85),"IN","OUT")</f>
        <v>IN</v>
      </c>
    </row>
    <row r="3008" spans="1:33">
      <c r="A3008" s="14" t="s">
        <v>189</v>
      </c>
      <c r="B3008" s="16">
        <v>2019</v>
      </c>
      <c r="C3008" s="16">
        <v>19</v>
      </c>
      <c r="D3008" s="14" t="s">
        <v>80</v>
      </c>
      <c r="E3008" s="16">
        <v>129</v>
      </c>
      <c r="F3008" s="14" t="s">
        <v>150</v>
      </c>
      <c r="G3008" s="16">
        <v>41</v>
      </c>
      <c r="H3008" s="14" t="s">
        <v>186</v>
      </c>
      <c r="I3008" s="16">
        <v>2</v>
      </c>
      <c r="J3008" s="14" t="s">
        <v>83</v>
      </c>
      <c r="K3008" s="14" t="s">
        <v>84</v>
      </c>
      <c r="L3008" s="14" t="s">
        <v>85</v>
      </c>
      <c r="M3008" s="23">
        <v>0.65</v>
      </c>
      <c r="N3008" s="16">
        <v>2</v>
      </c>
      <c r="O3008" s="16">
        <v>2</v>
      </c>
      <c r="P3008" s="16">
        <v>0</v>
      </c>
      <c r="Q3008" s="16">
        <v>3</v>
      </c>
      <c r="R3008" s="16">
        <v>1</v>
      </c>
      <c r="S3008" s="14" t="s">
        <v>86</v>
      </c>
      <c r="T3008" s="16">
        <v>151</v>
      </c>
      <c r="U3008" s="16">
        <v>0</v>
      </c>
      <c r="V3008" s="18">
        <v>50601</v>
      </c>
      <c r="W3008" s="18">
        <v>2506</v>
      </c>
      <c r="X3008" s="18">
        <v>1478</v>
      </c>
      <c r="Y3008" s="18">
        <v>0</v>
      </c>
      <c r="Z3008" s="18">
        <v>0</v>
      </c>
      <c r="AA3008" s="18">
        <v>0</v>
      </c>
      <c r="AB3008" s="18">
        <v>18499</v>
      </c>
      <c r="AC3008" s="23">
        <v>7.38</v>
      </c>
      <c r="AD3008" s="14" t="str">
        <f>IF(E3008=113,"Linn","Iowa ex-Linn")</f>
        <v>Iowa ex-Linn</v>
      </c>
      <c r="AE3008" s="23">
        <f>IFERROR(AB3008/W3008,"N/M")</f>
        <v>7.381883479648843</v>
      </c>
      <c r="AF3008" s="14" t="str">
        <f>B3008&amp;"|"&amp;TEXT(E3008,"000")&amp;"|"&amp;TEXT(M3008,"0.0000")</f>
        <v>2019|129|0.6500</v>
      </c>
      <c r="AG3008" s="22" t="str">
        <f>IF(AND(B3008&gt;=2015,B3008&lt;=2024,C3008=19,G3008=41,I3008=2,K3008="A",L3008="RBUP",M3008&gt;=0.5,M3008&lt;=0.85),"IN","OUT")</f>
        <v>IN</v>
      </c>
    </row>
    <row r="3009" spans="1:33">
      <c r="A3009" s="14" t="s">
        <v>189</v>
      </c>
      <c r="B3009" s="16">
        <v>2019</v>
      </c>
      <c r="C3009" s="16">
        <v>19</v>
      </c>
      <c r="D3009" s="14" t="s">
        <v>80</v>
      </c>
      <c r="E3009" s="16">
        <v>129</v>
      </c>
      <c r="F3009" s="14" t="s">
        <v>150</v>
      </c>
      <c r="G3009" s="16">
        <v>41</v>
      </c>
      <c r="H3009" s="14" t="s">
        <v>186</v>
      </c>
      <c r="I3009" s="16">
        <v>2</v>
      </c>
      <c r="J3009" s="14" t="s">
        <v>83</v>
      </c>
      <c r="K3009" s="14" t="s">
        <v>84</v>
      </c>
      <c r="L3009" s="14" t="s">
        <v>85</v>
      </c>
      <c r="M3009" s="23">
        <v>0.7</v>
      </c>
      <c r="N3009" s="16">
        <v>25</v>
      </c>
      <c r="O3009" s="16">
        <v>20</v>
      </c>
      <c r="P3009" s="16">
        <v>0</v>
      </c>
      <c r="Q3009" s="16">
        <v>26</v>
      </c>
      <c r="R3009" s="16">
        <v>0</v>
      </c>
      <c r="S3009" s="14" t="s">
        <v>86</v>
      </c>
      <c r="T3009" s="16">
        <v>1443</v>
      </c>
      <c r="U3009" s="16">
        <v>0</v>
      </c>
      <c r="V3009" s="18">
        <v>715558</v>
      </c>
      <c r="W3009" s="18">
        <v>27580</v>
      </c>
      <c r="X3009" s="18">
        <v>16272</v>
      </c>
      <c r="Y3009" s="18">
        <v>0</v>
      </c>
      <c r="Z3009" s="18">
        <v>0</v>
      </c>
      <c r="AA3009" s="18">
        <v>0</v>
      </c>
      <c r="AB3009" s="18">
        <v>0</v>
      </c>
      <c r="AC3009" s="23">
        <v>0</v>
      </c>
      <c r="AD3009" s="14" t="str">
        <f>IF(E3009=113,"Linn","Iowa ex-Linn")</f>
        <v>Iowa ex-Linn</v>
      </c>
      <c r="AE3009" s="23">
        <f>IFERROR(AB3009/W3009,"N/M")</f>
        <v>0.0</v>
      </c>
      <c r="AF3009" s="14" t="str">
        <f>B3009&amp;"|"&amp;TEXT(E3009,"000")&amp;"|"&amp;TEXT(M3009,"0.0000")</f>
        <v>2019|129|0.7000</v>
      </c>
      <c r="AG3009" s="22" t="str">
        <f>IF(AND(B3009&gt;=2015,B3009&lt;=2024,C3009=19,G3009=41,I3009=2,K3009="A",L3009="RBUP",M3009&gt;=0.5,M3009&lt;=0.85),"IN","OUT")</f>
        <v>IN</v>
      </c>
    </row>
    <row r="3010" spans="1:33">
      <c r="A3010" s="14" t="s">
        <v>189</v>
      </c>
      <c r="B3010" s="16">
        <v>2019</v>
      </c>
      <c r="C3010" s="16">
        <v>19</v>
      </c>
      <c r="D3010" s="14" t="s">
        <v>80</v>
      </c>
      <c r="E3010" s="16">
        <v>129</v>
      </c>
      <c r="F3010" s="14" t="s">
        <v>150</v>
      </c>
      <c r="G3010" s="16">
        <v>41</v>
      </c>
      <c r="H3010" s="14" t="s">
        <v>186</v>
      </c>
      <c r="I3010" s="16">
        <v>2</v>
      </c>
      <c r="J3010" s="14" t="s">
        <v>83</v>
      </c>
      <c r="K3010" s="14" t="s">
        <v>84</v>
      </c>
      <c r="L3010" s="14" t="s">
        <v>85</v>
      </c>
      <c r="M3010" s="23">
        <v>0.75</v>
      </c>
      <c r="N3010" s="16">
        <v>148</v>
      </c>
      <c r="O3010" s="16">
        <v>126</v>
      </c>
      <c r="P3010" s="16">
        <v>27</v>
      </c>
      <c r="Q3010" s="16">
        <v>296</v>
      </c>
      <c r="R3010" s="16">
        <v>49</v>
      </c>
      <c r="S3010" s="14" t="s">
        <v>86</v>
      </c>
      <c r="T3010" s="16">
        <v>21188</v>
      </c>
      <c r="U3010" s="16">
        <v>0</v>
      </c>
      <c r="V3010" s="18">
        <v>11434587</v>
      </c>
      <c r="W3010" s="18">
        <v>596243</v>
      </c>
      <c r="X3010" s="18">
        <v>361784</v>
      </c>
      <c r="Y3010" s="18">
        <v>1071</v>
      </c>
      <c r="Z3010" s="18">
        <v>0</v>
      </c>
      <c r="AA3010" s="18">
        <v>0</v>
      </c>
      <c r="AB3010" s="18">
        <v>778608</v>
      </c>
      <c r="AC3010" s="23">
        <v>1.31</v>
      </c>
      <c r="AD3010" s="14" t="str">
        <f>IF(E3010=113,"Linn","Iowa ex-Linn")</f>
        <v>Iowa ex-Linn</v>
      </c>
      <c r="AE3010" s="23">
        <f>IFERROR(AB3010/W3010,"N/M")</f>
        <v>1.3058568402480197</v>
      </c>
      <c r="AF3010" s="14" t="str">
        <f>B3010&amp;"|"&amp;TEXT(E3010,"000")&amp;"|"&amp;TEXT(M3010,"0.0000")</f>
        <v>2019|129|0.7500</v>
      </c>
      <c r="AG3010" s="22" t="str">
        <f>IF(AND(B3010&gt;=2015,B3010&lt;=2024,C3010=19,G3010=41,I3010=2,K3010="A",L3010="RBUP",M3010&gt;=0.5,M3010&lt;=0.85),"IN","OUT")</f>
        <v>IN</v>
      </c>
    </row>
    <row r="3011" spans="1:33">
      <c r="A3011" s="14" t="s">
        <v>189</v>
      </c>
      <c r="B3011" s="16">
        <v>2019</v>
      </c>
      <c r="C3011" s="16">
        <v>19</v>
      </c>
      <c r="D3011" s="14" t="s">
        <v>80</v>
      </c>
      <c r="E3011" s="16">
        <v>129</v>
      </c>
      <c r="F3011" s="14" t="s">
        <v>150</v>
      </c>
      <c r="G3011" s="16">
        <v>41</v>
      </c>
      <c r="H3011" s="14" t="s">
        <v>186</v>
      </c>
      <c r="I3011" s="16">
        <v>2</v>
      </c>
      <c r="J3011" s="14" t="s">
        <v>83</v>
      </c>
      <c r="K3011" s="14" t="s">
        <v>84</v>
      </c>
      <c r="L3011" s="14" t="s">
        <v>85</v>
      </c>
      <c r="M3011" s="23">
        <v>0.8</v>
      </c>
      <c r="N3011" s="16">
        <v>225</v>
      </c>
      <c r="O3011" s="16">
        <v>188</v>
      </c>
      <c r="P3011" s="16">
        <v>33</v>
      </c>
      <c r="Q3011" s="16">
        <v>393</v>
      </c>
      <c r="R3011" s="16">
        <v>84</v>
      </c>
      <c r="S3011" s="14" t="s">
        <v>86</v>
      </c>
      <c r="T3011" s="16">
        <v>44571</v>
      </c>
      <c r="U3011" s="16">
        <v>0</v>
      </c>
      <c r="V3011" s="18">
        <v>25556954</v>
      </c>
      <c r="W3011" s="18">
        <v>1581865</v>
      </c>
      <c r="X3011" s="18">
        <v>894537</v>
      </c>
      <c r="Y3011" s="18">
        <v>172</v>
      </c>
      <c r="Z3011" s="18">
        <v>0</v>
      </c>
      <c r="AA3011" s="18">
        <v>0</v>
      </c>
      <c r="AB3011" s="18">
        <v>1569532</v>
      </c>
      <c r="AC3011" s="23">
        <v>0.99</v>
      </c>
      <c r="AD3011" s="14" t="str">
        <f>IF(E3011=113,"Linn","Iowa ex-Linn")</f>
        <v>Iowa ex-Linn</v>
      </c>
      <c r="AE3011" s="23">
        <f>IFERROR(AB3011/W3011,"N/M")</f>
        <v>0.9922035066203501</v>
      </c>
      <c r="AF3011" s="14" t="str">
        <f>B3011&amp;"|"&amp;TEXT(E3011,"000")&amp;"|"&amp;TEXT(M3011,"0.0000")</f>
        <v>2019|129|0.8000</v>
      </c>
      <c r="AG3011" s="22" t="str">
        <f>IF(AND(B3011&gt;=2015,B3011&lt;=2024,C3011=19,G3011=41,I3011=2,K3011="A",L3011="RBUP",M3011&gt;=0.5,M3011&lt;=0.85),"IN","OUT")</f>
        <v>IN</v>
      </c>
    </row>
    <row r="3012" spans="1:33">
      <c r="A3012" s="14" t="s">
        <v>189</v>
      </c>
      <c r="B3012" s="16">
        <v>2019</v>
      </c>
      <c r="C3012" s="16">
        <v>19</v>
      </c>
      <c r="D3012" s="14" t="s">
        <v>80</v>
      </c>
      <c r="E3012" s="16">
        <v>129</v>
      </c>
      <c r="F3012" s="14" t="s">
        <v>150</v>
      </c>
      <c r="G3012" s="16">
        <v>41</v>
      </c>
      <c r="H3012" s="14" t="s">
        <v>186</v>
      </c>
      <c r="I3012" s="16">
        <v>2</v>
      </c>
      <c r="J3012" s="14" t="s">
        <v>83</v>
      </c>
      <c r="K3012" s="14" t="s">
        <v>84</v>
      </c>
      <c r="L3012" s="14" t="s">
        <v>85</v>
      </c>
      <c r="M3012" s="23">
        <v>0.85</v>
      </c>
      <c r="N3012" s="16">
        <v>121</v>
      </c>
      <c r="O3012" s="16">
        <v>96</v>
      </c>
      <c r="P3012" s="16">
        <v>36</v>
      </c>
      <c r="Q3012" s="16">
        <v>210</v>
      </c>
      <c r="R3012" s="16">
        <v>67</v>
      </c>
      <c r="S3012" s="14" t="s">
        <v>86</v>
      </c>
      <c r="T3012" s="16">
        <v>20590</v>
      </c>
      <c r="U3012" s="16">
        <v>0</v>
      </c>
      <c r="V3012" s="18">
        <v>11858897</v>
      </c>
      <c r="W3012" s="18">
        <v>988478</v>
      </c>
      <c r="X3012" s="18">
        <v>408022</v>
      </c>
      <c r="Y3012" s="18">
        <v>175</v>
      </c>
      <c r="Z3012" s="18">
        <v>0</v>
      </c>
      <c r="AA3012" s="18">
        <v>0</v>
      </c>
      <c r="AB3012" s="18">
        <v>1309496</v>
      </c>
      <c r="AC3012" s="23">
        <v>1.32</v>
      </c>
      <c r="AD3012" s="14" t="str">
        <f>IF(E3012=113,"Linn","Iowa ex-Linn")</f>
        <v>Iowa ex-Linn</v>
      </c>
      <c r="AE3012" s="23">
        <f>IFERROR(AB3012/W3012,"N/M")</f>
        <v>1.3247598833762613</v>
      </c>
      <c r="AF3012" s="14" t="str">
        <f>B3012&amp;"|"&amp;TEXT(E3012,"000")&amp;"|"&amp;TEXT(M3012,"0.0000")</f>
        <v>2019|129|0.8500</v>
      </c>
      <c r="AG3012" s="22" t="str">
        <f>IF(AND(B3012&gt;=2015,B3012&lt;=2024,C3012=19,G3012=41,I3012=2,K3012="A",L3012="RBUP",M3012&gt;=0.5,M3012&lt;=0.85),"IN","OUT")</f>
        <v>IN</v>
      </c>
    </row>
    <row r="3013" spans="1:33">
      <c r="A3013" s="14" t="s">
        <v>189</v>
      </c>
      <c r="B3013" s="16">
        <v>2019</v>
      </c>
      <c r="C3013" s="16">
        <v>19</v>
      </c>
      <c r="D3013" s="14" t="s">
        <v>80</v>
      </c>
      <c r="E3013" s="16">
        <v>131</v>
      </c>
      <c r="F3013" s="14" t="s">
        <v>151</v>
      </c>
      <c r="G3013" s="16">
        <v>41</v>
      </c>
      <c r="H3013" s="14" t="s">
        <v>186</v>
      </c>
      <c r="I3013" s="16">
        <v>2</v>
      </c>
      <c r="J3013" s="14" t="s">
        <v>83</v>
      </c>
      <c r="K3013" s="14" t="s">
        <v>84</v>
      </c>
      <c r="L3013" s="14" t="s">
        <v>85</v>
      </c>
      <c r="M3013" s="23">
        <v>0.6</v>
      </c>
      <c r="N3013" s="16">
        <v>1</v>
      </c>
      <c r="O3013" s="16">
        <v>1</v>
      </c>
      <c r="P3013" s="16">
        <v>0</v>
      </c>
      <c r="Q3013" s="16">
        <v>1</v>
      </c>
      <c r="R3013" s="16">
        <v>0</v>
      </c>
      <c r="S3013" s="14" t="s">
        <v>86</v>
      </c>
      <c r="T3013" s="16">
        <v>77</v>
      </c>
      <c r="U3013" s="16">
        <v>0</v>
      </c>
      <c r="V3013" s="18">
        <v>37271</v>
      </c>
      <c r="W3013" s="18">
        <v>481</v>
      </c>
      <c r="X3013" s="18">
        <v>308</v>
      </c>
      <c r="Y3013" s="18">
        <v>0</v>
      </c>
      <c r="Z3013" s="18">
        <v>0</v>
      </c>
      <c r="AA3013" s="18">
        <v>0</v>
      </c>
      <c r="AB3013" s="18">
        <v>0</v>
      </c>
      <c r="AC3013" s="23">
        <v>0</v>
      </c>
      <c r="AD3013" s="14" t="str">
        <f>IF(E3013=113,"Linn","Iowa ex-Linn")</f>
        <v>Iowa ex-Linn</v>
      </c>
      <c r="AE3013" s="23">
        <f>IFERROR(AB3013/W3013,"N/M")</f>
        <v>0.0</v>
      </c>
      <c r="AF3013" s="14" t="str">
        <f>B3013&amp;"|"&amp;TEXT(E3013,"000")&amp;"|"&amp;TEXT(M3013,"0.0000")</f>
        <v>2019|131|0.6000</v>
      </c>
      <c r="AG3013" s="22" t="str">
        <f>IF(AND(B3013&gt;=2015,B3013&lt;=2024,C3013=19,G3013=41,I3013=2,K3013="A",L3013="RBUP",M3013&gt;=0.5,M3013&lt;=0.85),"IN","OUT")</f>
        <v>IN</v>
      </c>
    </row>
    <row r="3014" spans="1:33">
      <c r="A3014" s="14" t="s">
        <v>189</v>
      </c>
      <c r="B3014" s="16">
        <v>2019</v>
      </c>
      <c r="C3014" s="16">
        <v>19</v>
      </c>
      <c r="D3014" s="14" t="s">
        <v>80</v>
      </c>
      <c r="E3014" s="16">
        <v>131</v>
      </c>
      <c r="F3014" s="14" t="s">
        <v>151</v>
      </c>
      <c r="G3014" s="16">
        <v>41</v>
      </c>
      <c r="H3014" s="14" t="s">
        <v>186</v>
      </c>
      <c r="I3014" s="16">
        <v>2</v>
      </c>
      <c r="J3014" s="14" t="s">
        <v>83</v>
      </c>
      <c r="K3014" s="14" t="s">
        <v>84</v>
      </c>
      <c r="L3014" s="14" t="s">
        <v>85</v>
      </c>
      <c r="M3014" s="23">
        <v>0.65</v>
      </c>
      <c r="N3014" s="16">
        <v>5</v>
      </c>
      <c r="O3014" s="16">
        <v>5</v>
      </c>
      <c r="P3014" s="16">
        <v>0</v>
      </c>
      <c r="Q3014" s="16">
        <v>5</v>
      </c>
      <c r="R3014" s="16">
        <v>0</v>
      </c>
      <c r="S3014" s="14" t="s">
        <v>86</v>
      </c>
      <c r="T3014" s="16">
        <v>212</v>
      </c>
      <c r="U3014" s="16">
        <v>0</v>
      </c>
      <c r="V3014" s="18">
        <v>100655</v>
      </c>
      <c r="W3014" s="18">
        <v>2001</v>
      </c>
      <c r="X3014" s="18">
        <v>1180</v>
      </c>
      <c r="Y3014" s="18">
        <v>0</v>
      </c>
      <c r="Z3014" s="18">
        <v>0</v>
      </c>
      <c r="AA3014" s="18">
        <v>0</v>
      </c>
      <c r="AB3014" s="18">
        <v>0</v>
      </c>
      <c r="AC3014" s="23">
        <v>0</v>
      </c>
      <c r="AD3014" s="14" t="str">
        <f>IF(E3014=113,"Linn","Iowa ex-Linn")</f>
        <v>Iowa ex-Linn</v>
      </c>
      <c r="AE3014" s="23">
        <f>IFERROR(AB3014/W3014,"N/M")</f>
        <v>0.0</v>
      </c>
      <c r="AF3014" s="14" t="str">
        <f>B3014&amp;"|"&amp;TEXT(E3014,"000")&amp;"|"&amp;TEXT(M3014,"0.0000")</f>
        <v>2019|131|0.6500</v>
      </c>
      <c r="AG3014" s="22" t="str">
        <f>IF(AND(B3014&gt;=2015,B3014&lt;=2024,C3014=19,G3014=41,I3014=2,K3014="A",L3014="RBUP",M3014&gt;=0.5,M3014&lt;=0.85),"IN","OUT")</f>
        <v>IN</v>
      </c>
    </row>
    <row r="3015" spans="1:33">
      <c r="A3015" s="14" t="s">
        <v>189</v>
      </c>
      <c r="B3015" s="16">
        <v>2019</v>
      </c>
      <c r="C3015" s="16">
        <v>19</v>
      </c>
      <c r="D3015" s="14" t="s">
        <v>80</v>
      </c>
      <c r="E3015" s="16">
        <v>131</v>
      </c>
      <c r="F3015" s="14" t="s">
        <v>151</v>
      </c>
      <c r="G3015" s="16">
        <v>41</v>
      </c>
      <c r="H3015" s="14" t="s">
        <v>186</v>
      </c>
      <c r="I3015" s="16">
        <v>2</v>
      </c>
      <c r="J3015" s="14" t="s">
        <v>83</v>
      </c>
      <c r="K3015" s="14" t="s">
        <v>84</v>
      </c>
      <c r="L3015" s="14" t="s">
        <v>85</v>
      </c>
      <c r="M3015" s="23">
        <v>0.7</v>
      </c>
      <c r="N3015" s="16">
        <v>17</v>
      </c>
      <c r="O3015" s="16">
        <v>15</v>
      </c>
      <c r="P3015" s="16">
        <v>2</v>
      </c>
      <c r="Q3015" s="16">
        <v>23</v>
      </c>
      <c r="R3015" s="16">
        <v>2</v>
      </c>
      <c r="S3015" s="14" t="s">
        <v>86</v>
      </c>
      <c r="T3015" s="16">
        <v>2779</v>
      </c>
      <c r="U3015" s="16">
        <v>0</v>
      </c>
      <c r="V3015" s="18">
        <v>1567549</v>
      </c>
      <c r="W3015" s="18">
        <v>38962</v>
      </c>
      <c r="X3015" s="18">
        <v>27362</v>
      </c>
      <c r="Y3015" s="18">
        <v>0</v>
      </c>
      <c r="Z3015" s="18">
        <v>0</v>
      </c>
      <c r="AA3015" s="18">
        <v>0</v>
      </c>
      <c r="AB3015" s="18">
        <v>3436</v>
      </c>
      <c r="AC3015" s="23">
        <v>0.09</v>
      </c>
      <c r="AD3015" s="14" t="str">
        <f>IF(E3015=113,"Linn","Iowa ex-Linn")</f>
        <v>Iowa ex-Linn</v>
      </c>
      <c r="AE3015" s="23">
        <f>IFERROR(AB3015/W3015,"N/M")</f>
        <v>0.08818849135054668</v>
      </c>
      <c r="AF3015" s="14" t="str">
        <f>B3015&amp;"|"&amp;TEXT(E3015,"000")&amp;"|"&amp;TEXT(M3015,"0.0000")</f>
        <v>2019|131|0.7000</v>
      </c>
      <c r="AG3015" s="22" t="str">
        <f>IF(AND(B3015&gt;=2015,B3015&lt;=2024,C3015=19,G3015=41,I3015=2,K3015="A",L3015="RBUP",M3015&gt;=0.5,M3015&lt;=0.85),"IN","OUT")</f>
        <v>IN</v>
      </c>
    </row>
    <row r="3016" spans="1:33">
      <c r="A3016" s="14" t="s">
        <v>189</v>
      </c>
      <c r="B3016" s="16">
        <v>2019</v>
      </c>
      <c r="C3016" s="16">
        <v>19</v>
      </c>
      <c r="D3016" s="14" t="s">
        <v>80</v>
      </c>
      <c r="E3016" s="16">
        <v>131</v>
      </c>
      <c r="F3016" s="14" t="s">
        <v>151</v>
      </c>
      <c r="G3016" s="16">
        <v>41</v>
      </c>
      <c r="H3016" s="14" t="s">
        <v>186</v>
      </c>
      <c r="I3016" s="16">
        <v>2</v>
      </c>
      <c r="J3016" s="14" t="s">
        <v>83</v>
      </c>
      <c r="K3016" s="14" t="s">
        <v>84</v>
      </c>
      <c r="L3016" s="14" t="s">
        <v>85</v>
      </c>
      <c r="M3016" s="23">
        <v>0.75</v>
      </c>
      <c r="N3016" s="16">
        <v>83</v>
      </c>
      <c r="O3016" s="16">
        <v>69</v>
      </c>
      <c r="P3016" s="16">
        <v>8</v>
      </c>
      <c r="Q3016" s="16">
        <v>91</v>
      </c>
      <c r="R3016" s="16">
        <v>9</v>
      </c>
      <c r="S3016" s="14" t="s">
        <v>86</v>
      </c>
      <c r="T3016" s="16">
        <v>17701</v>
      </c>
      <c r="U3016" s="16">
        <v>0</v>
      </c>
      <c r="V3016" s="18">
        <v>10692790</v>
      </c>
      <c r="W3016" s="18">
        <v>320342</v>
      </c>
      <c r="X3016" s="18">
        <v>220273</v>
      </c>
      <c r="Y3016" s="18">
        <v>0</v>
      </c>
      <c r="Z3016" s="18">
        <v>0</v>
      </c>
      <c r="AA3016" s="18">
        <v>0</v>
      </c>
      <c r="AB3016" s="18">
        <v>35827</v>
      </c>
      <c r="AC3016" s="23">
        <v>0.11</v>
      </c>
      <c r="AD3016" s="14" t="str">
        <f>IF(E3016=113,"Linn","Iowa ex-Linn")</f>
        <v>Iowa ex-Linn</v>
      </c>
      <c r="AE3016" s="23">
        <f>IFERROR(AB3016/W3016,"N/M")</f>
        <v>0.11183984616441178</v>
      </c>
      <c r="AF3016" s="14" t="str">
        <f>B3016&amp;"|"&amp;TEXT(E3016,"000")&amp;"|"&amp;TEXT(M3016,"0.0000")</f>
        <v>2019|131|0.7500</v>
      </c>
      <c r="AG3016" s="22" t="str">
        <f>IF(AND(B3016&gt;=2015,B3016&lt;=2024,C3016=19,G3016=41,I3016=2,K3016="A",L3016="RBUP",M3016&gt;=0.5,M3016&lt;=0.85),"IN","OUT")</f>
        <v>IN</v>
      </c>
    </row>
    <row r="3017" spans="1:33">
      <c r="A3017" s="14" t="s">
        <v>189</v>
      </c>
      <c r="B3017" s="16">
        <v>2019</v>
      </c>
      <c r="C3017" s="16">
        <v>19</v>
      </c>
      <c r="D3017" s="14" t="s">
        <v>80</v>
      </c>
      <c r="E3017" s="16">
        <v>131</v>
      </c>
      <c r="F3017" s="14" t="s">
        <v>151</v>
      </c>
      <c r="G3017" s="16">
        <v>41</v>
      </c>
      <c r="H3017" s="14" t="s">
        <v>186</v>
      </c>
      <c r="I3017" s="16">
        <v>2</v>
      </c>
      <c r="J3017" s="14" t="s">
        <v>83</v>
      </c>
      <c r="K3017" s="14" t="s">
        <v>84</v>
      </c>
      <c r="L3017" s="14" t="s">
        <v>85</v>
      </c>
      <c r="M3017" s="23">
        <v>0.8</v>
      </c>
      <c r="N3017" s="16">
        <v>253</v>
      </c>
      <c r="O3017" s="16">
        <v>226</v>
      </c>
      <c r="P3017" s="16">
        <v>24</v>
      </c>
      <c r="Q3017" s="16">
        <v>291</v>
      </c>
      <c r="R3017" s="16">
        <v>25</v>
      </c>
      <c r="S3017" s="14" t="s">
        <v>86</v>
      </c>
      <c r="T3017" s="16">
        <v>52158</v>
      </c>
      <c r="U3017" s="16">
        <v>0</v>
      </c>
      <c r="V3017" s="18">
        <v>32517787</v>
      </c>
      <c r="W3017" s="18">
        <v>1436133</v>
      </c>
      <c r="X3017" s="18">
        <v>904115</v>
      </c>
      <c r="Y3017" s="18">
        <v>1215</v>
      </c>
      <c r="Z3017" s="18">
        <v>0</v>
      </c>
      <c r="AA3017" s="18">
        <v>0</v>
      </c>
      <c r="AB3017" s="18">
        <v>516721</v>
      </c>
      <c r="AC3017" s="23">
        <v>0.36</v>
      </c>
      <c r="AD3017" s="14" t="str">
        <f>IF(E3017=113,"Linn","Iowa ex-Linn")</f>
        <v>Iowa ex-Linn</v>
      </c>
      <c r="AE3017" s="23">
        <f>IFERROR(AB3017/W3017,"N/M")</f>
        <v>0.35980024134254973</v>
      </c>
      <c r="AF3017" s="14" t="str">
        <f>B3017&amp;"|"&amp;TEXT(E3017,"000")&amp;"|"&amp;TEXT(M3017,"0.0000")</f>
        <v>2019|131|0.8000</v>
      </c>
      <c r="AG3017" s="22" t="str">
        <f>IF(AND(B3017&gt;=2015,B3017&lt;=2024,C3017=19,G3017=41,I3017=2,K3017="A",L3017="RBUP",M3017&gt;=0.5,M3017&lt;=0.85),"IN","OUT")</f>
        <v>IN</v>
      </c>
    </row>
    <row r="3018" spans="1:33">
      <c r="A3018" s="14" t="s">
        <v>189</v>
      </c>
      <c r="B3018" s="16">
        <v>2019</v>
      </c>
      <c r="C3018" s="16">
        <v>19</v>
      </c>
      <c r="D3018" s="14" t="s">
        <v>80</v>
      </c>
      <c r="E3018" s="16">
        <v>131</v>
      </c>
      <c r="F3018" s="14" t="s">
        <v>151</v>
      </c>
      <c r="G3018" s="16">
        <v>41</v>
      </c>
      <c r="H3018" s="14" t="s">
        <v>186</v>
      </c>
      <c r="I3018" s="16">
        <v>2</v>
      </c>
      <c r="J3018" s="14" t="s">
        <v>83</v>
      </c>
      <c r="K3018" s="14" t="s">
        <v>84</v>
      </c>
      <c r="L3018" s="14" t="s">
        <v>85</v>
      </c>
      <c r="M3018" s="23">
        <v>0.85</v>
      </c>
      <c r="N3018" s="16">
        <v>251</v>
      </c>
      <c r="O3018" s="16">
        <v>214</v>
      </c>
      <c r="P3018" s="16">
        <v>48</v>
      </c>
      <c r="Q3018" s="16">
        <v>382</v>
      </c>
      <c r="R3018" s="16">
        <v>70</v>
      </c>
      <c r="S3018" s="14" t="s">
        <v>86</v>
      </c>
      <c r="T3018" s="16">
        <v>65888</v>
      </c>
      <c r="U3018" s="16">
        <v>0</v>
      </c>
      <c r="V3018" s="18">
        <v>44293546</v>
      </c>
      <c r="W3018" s="18">
        <v>2640496</v>
      </c>
      <c r="X3018" s="18">
        <v>1251735</v>
      </c>
      <c r="Y3018" s="18">
        <v>2998</v>
      </c>
      <c r="Z3018" s="18">
        <v>0</v>
      </c>
      <c r="AA3018" s="18">
        <v>0</v>
      </c>
      <c r="AB3018" s="18">
        <v>900002</v>
      </c>
      <c r="AC3018" s="23">
        <v>0.34</v>
      </c>
      <c r="AD3018" s="14" t="str">
        <f>IF(E3018=113,"Linn","Iowa ex-Linn")</f>
        <v>Iowa ex-Linn</v>
      </c>
      <c r="AE3018" s="23">
        <f>IFERROR(AB3018/W3018,"N/M")</f>
        <v>0.3408458107870643</v>
      </c>
      <c r="AF3018" s="14" t="str">
        <f>B3018&amp;"|"&amp;TEXT(E3018,"000")&amp;"|"&amp;TEXT(M3018,"0.0000")</f>
        <v>2019|131|0.8500</v>
      </c>
      <c r="AG3018" s="22" t="str">
        <f>IF(AND(B3018&gt;=2015,B3018&lt;=2024,C3018=19,G3018=41,I3018=2,K3018="A",L3018="RBUP",M3018&gt;=0.5,M3018&lt;=0.85),"IN","OUT")</f>
        <v>IN</v>
      </c>
    </row>
    <row r="3019" spans="1:33">
      <c r="A3019" s="14" t="s">
        <v>189</v>
      </c>
      <c r="B3019" s="16">
        <v>2019</v>
      </c>
      <c r="C3019" s="16">
        <v>19</v>
      </c>
      <c r="D3019" s="14" t="s">
        <v>80</v>
      </c>
      <c r="E3019" s="16">
        <v>133</v>
      </c>
      <c r="F3019" s="14" t="s">
        <v>152</v>
      </c>
      <c r="G3019" s="16">
        <v>41</v>
      </c>
      <c r="H3019" s="14" t="s">
        <v>186</v>
      </c>
      <c r="I3019" s="16">
        <v>2</v>
      </c>
      <c r="J3019" s="14" t="s">
        <v>83</v>
      </c>
      <c r="K3019" s="14" t="s">
        <v>84</v>
      </c>
      <c r="L3019" s="14" t="s">
        <v>85</v>
      </c>
      <c r="M3019" s="23">
        <v>0.5</v>
      </c>
      <c r="N3019" s="16">
        <v>2</v>
      </c>
      <c r="O3019" s="16">
        <v>2</v>
      </c>
      <c r="P3019" s="16">
        <v>0</v>
      </c>
      <c r="Q3019" s="16">
        <v>5</v>
      </c>
      <c r="R3019" s="16">
        <v>0</v>
      </c>
      <c r="S3019" s="14" t="s">
        <v>86</v>
      </c>
      <c r="T3019" s="16">
        <v>270</v>
      </c>
      <c r="U3019" s="16">
        <v>0</v>
      </c>
      <c r="V3019" s="18">
        <v>104103</v>
      </c>
      <c r="W3019" s="18">
        <v>1903</v>
      </c>
      <c r="X3019" s="18">
        <v>1275</v>
      </c>
      <c r="Y3019" s="18">
        <v>0</v>
      </c>
      <c r="Z3019" s="18">
        <v>0</v>
      </c>
      <c r="AA3019" s="18">
        <v>0</v>
      </c>
      <c r="AB3019" s="18">
        <v>0</v>
      </c>
      <c r="AC3019" s="23">
        <v>0</v>
      </c>
      <c r="AD3019" s="14" t="str">
        <f>IF(E3019=113,"Linn","Iowa ex-Linn")</f>
        <v>Iowa ex-Linn</v>
      </c>
      <c r="AE3019" s="23">
        <f>IFERROR(AB3019/W3019,"N/M")</f>
        <v>0.0</v>
      </c>
      <c r="AF3019" s="14" t="str">
        <f>B3019&amp;"|"&amp;TEXT(E3019,"000")&amp;"|"&amp;TEXT(M3019,"0.0000")</f>
        <v>2019|133|0.5000</v>
      </c>
      <c r="AG3019" s="22" t="str">
        <f>IF(AND(B3019&gt;=2015,B3019&lt;=2024,C3019=19,G3019=41,I3019=2,K3019="A",L3019="RBUP",M3019&gt;=0.5,M3019&lt;=0.85),"IN","OUT")</f>
        <v>IN</v>
      </c>
    </row>
    <row r="3020" spans="1:33">
      <c r="A3020" s="14" t="s">
        <v>189</v>
      </c>
      <c r="B3020" s="16">
        <v>2019</v>
      </c>
      <c r="C3020" s="16">
        <v>19</v>
      </c>
      <c r="D3020" s="14" t="s">
        <v>80</v>
      </c>
      <c r="E3020" s="16">
        <v>133</v>
      </c>
      <c r="F3020" s="14" t="s">
        <v>152</v>
      </c>
      <c r="G3020" s="16">
        <v>41</v>
      </c>
      <c r="H3020" s="14" t="s">
        <v>186</v>
      </c>
      <c r="I3020" s="16">
        <v>2</v>
      </c>
      <c r="J3020" s="14" t="s">
        <v>83</v>
      </c>
      <c r="K3020" s="14" t="s">
        <v>84</v>
      </c>
      <c r="L3020" s="14" t="s">
        <v>85</v>
      </c>
      <c r="M3020" s="23">
        <v>0.6</v>
      </c>
      <c r="N3020" s="16">
        <v>2</v>
      </c>
      <c r="O3020" s="16">
        <v>2</v>
      </c>
      <c r="P3020" s="16">
        <v>1</v>
      </c>
      <c r="Q3020" s="16">
        <v>2</v>
      </c>
      <c r="R3020" s="16">
        <v>1</v>
      </c>
      <c r="S3020" s="14" t="s">
        <v>86</v>
      </c>
      <c r="T3020" s="16">
        <v>639</v>
      </c>
      <c r="U3020" s="16">
        <v>0</v>
      </c>
      <c r="V3020" s="18">
        <v>222143</v>
      </c>
      <c r="W3020" s="18">
        <v>7661</v>
      </c>
      <c r="X3020" s="18">
        <v>5874</v>
      </c>
      <c r="Y3020" s="18">
        <v>0</v>
      </c>
      <c r="Z3020" s="18">
        <v>0</v>
      </c>
      <c r="AA3020" s="18">
        <v>0</v>
      </c>
      <c r="AB3020" s="18">
        <v>1597</v>
      </c>
      <c r="AC3020" s="23">
        <v>0.21</v>
      </c>
      <c r="AD3020" s="14" t="str">
        <f>IF(E3020=113,"Linn","Iowa ex-Linn")</f>
        <v>Iowa ex-Linn</v>
      </c>
      <c r="AE3020" s="23">
        <f>IFERROR(AB3020/W3020,"N/M")</f>
        <v>0.2084584257929774</v>
      </c>
      <c r="AF3020" s="14" t="str">
        <f>B3020&amp;"|"&amp;TEXT(E3020,"000")&amp;"|"&amp;TEXT(M3020,"0.0000")</f>
        <v>2019|133|0.6000</v>
      </c>
      <c r="AG3020" s="22" t="str">
        <f>IF(AND(B3020&gt;=2015,B3020&lt;=2024,C3020=19,G3020=41,I3020=2,K3020="A",L3020="RBUP",M3020&gt;=0.5,M3020&lt;=0.85),"IN","OUT")</f>
        <v>IN</v>
      </c>
    </row>
    <row r="3021" spans="1:33">
      <c r="A3021" s="14" t="s">
        <v>189</v>
      </c>
      <c r="B3021" s="16">
        <v>2019</v>
      </c>
      <c r="C3021" s="16">
        <v>19</v>
      </c>
      <c r="D3021" s="14" t="s">
        <v>80</v>
      </c>
      <c r="E3021" s="16">
        <v>133</v>
      </c>
      <c r="F3021" s="14" t="s">
        <v>152</v>
      </c>
      <c r="G3021" s="16">
        <v>41</v>
      </c>
      <c r="H3021" s="14" t="s">
        <v>186</v>
      </c>
      <c r="I3021" s="16">
        <v>2</v>
      </c>
      <c r="J3021" s="14" t="s">
        <v>83</v>
      </c>
      <c r="K3021" s="14" t="s">
        <v>84</v>
      </c>
      <c r="L3021" s="14" t="s">
        <v>85</v>
      </c>
      <c r="M3021" s="23">
        <v>0.65</v>
      </c>
      <c r="N3021" s="16">
        <v>8</v>
      </c>
      <c r="O3021" s="16">
        <v>4</v>
      </c>
      <c r="P3021" s="16">
        <v>0</v>
      </c>
      <c r="Q3021" s="16">
        <v>4</v>
      </c>
      <c r="R3021" s="16">
        <v>0</v>
      </c>
      <c r="S3021" s="14" t="s">
        <v>86</v>
      </c>
      <c r="T3021" s="16">
        <v>2725</v>
      </c>
      <c r="U3021" s="16">
        <v>0</v>
      </c>
      <c r="V3021" s="18">
        <v>1492523</v>
      </c>
      <c r="W3021" s="18">
        <v>41197</v>
      </c>
      <c r="X3021" s="18">
        <v>32118</v>
      </c>
      <c r="Y3021" s="18">
        <v>0</v>
      </c>
      <c r="Z3021" s="18">
        <v>0</v>
      </c>
      <c r="AA3021" s="18">
        <v>0</v>
      </c>
      <c r="AB3021" s="18">
        <v>0</v>
      </c>
      <c r="AC3021" s="23">
        <v>0</v>
      </c>
      <c r="AD3021" s="14" t="str">
        <f>IF(E3021=113,"Linn","Iowa ex-Linn")</f>
        <v>Iowa ex-Linn</v>
      </c>
      <c r="AE3021" s="23">
        <f>IFERROR(AB3021/W3021,"N/M")</f>
        <v>0.0</v>
      </c>
      <c r="AF3021" s="14" t="str">
        <f>B3021&amp;"|"&amp;TEXT(E3021,"000")&amp;"|"&amp;TEXT(M3021,"0.0000")</f>
        <v>2019|133|0.6500</v>
      </c>
      <c r="AG3021" s="22" t="str">
        <f>IF(AND(B3021&gt;=2015,B3021&lt;=2024,C3021=19,G3021=41,I3021=2,K3021="A",L3021="RBUP",M3021&gt;=0.5,M3021&lt;=0.85),"IN","OUT")</f>
        <v>IN</v>
      </c>
    </row>
    <row r="3022" spans="1:33">
      <c r="A3022" s="14" t="s">
        <v>189</v>
      </c>
      <c r="B3022" s="16">
        <v>2019</v>
      </c>
      <c r="C3022" s="16">
        <v>19</v>
      </c>
      <c r="D3022" s="14" t="s">
        <v>80</v>
      </c>
      <c r="E3022" s="16">
        <v>133</v>
      </c>
      <c r="F3022" s="14" t="s">
        <v>152</v>
      </c>
      <c r="G3022" s="16">
        <v>41</v>
      </c>
      <c r="H3022" s="14" t="s">
        <v>186</v>
      </c>
      <c r="I3022" s="16">
        <v>2</v>
      </c>
      <c r="J3022" s="14" t="s">
        <v>83</v>
      </c>
      <c r="K3022" s="14" t="s">
        <v>84</v>
      </c>
      <c r="L3022" s="14" t="s">
        <v>85</v>
      </c>
      <c r="M3022" s="23">
        <v>0.7</v>
      </c>
      <c r="N3022" s="16">
        <v>46</v>
      </c>
      <c r="O3022" s="16">
        <v>37</v>
      </c>
      <c r="P3022" s="16">
        <v>5</v>
      </c>
      <c r="Q3022" s="16">
        <v>92</v>
      </c>
      <c r="R3022" s="16">
        <v>8</v>
      </c>
      <c r="S3022" s="14" t="s">
        <v>86</v>
      </c>
      <c r="T3022" s="16">
        <v>9698</v>
      </c>
      <c r="U3022" s="16">
        <v>0</v>
      </c>
      <c r="V3022" s="18">
        <v>5209477</v>
      </c>
      <c r="W3022" s="18">
        <v>252418</v>
      </c>
      <c r="X3022" s="18">
        <v>156945</v>
      </c>
      <c r="Y3022" s="18">
        <v>0</v>
      </c>
      <c r="Z3022" s="18">
        <v>0</v>
      </c>
      <c r="AA3022" s="18">
        <v>0</v>
      </c>
      <c r="AB3022" s="18">
        <v>29225</v>
      </c>
      <c r="AC3022" s="23">
        <v>0.12</v>
      </c>
      <c r="AD3022" s="14" t="str">
        <f>IF(E3022=113,"Linn","Iowa ex-Linn")</f>
        <v>Iowa ex-Linn</v>
      </c>
      <c r="AE3022" s="23">
        <f>IFERROR(AB3022/W3022,"N/M")</f>
        <v>0.11578017415556735</v>
      </c>
      <c r="AF3022" s="14" t="str">
        <f>B3022&amp;"|"&amp;TEXT(E3022,"000")&amp;"|"&amp;TEXT(M3022,"0.0000")</f>
        <v>2019|133|0.7000</v>
      </c>
      <c r="AG3022" s="22" t="str">
        <f>IF(AND(B3022&gt;=2015,B3022&lt;=2024,C3022=19,G3022=41,I3022=2,K3022="A",L3022="RBUP",M3022&gt;=0.5,M3022&lt;=0.85),"IN","OUT")</f>
        <v>IN</v>
      </c>
    </row>
    <row r="3023" spans="1:33">
      <c r="A3023" s="14" t="s">
        <v>189</v>
      </c>
      <c r="B3023" s="16">
        <v>2019</v>
      </c>
      <c r="C3023" s="16">
        <v>19</v>
      </c>
      <c r="D3023" s="14" t="s">
        <v>80</v>
      </c>
      <c r="E3023" s="16">
        <v>133</v>
      </c>
      <c r="F3023" s="14" t="s">
        <v>152</v>
      </c>
      <c r="G3023" s="16">
        <v>41</v>
      </c>
      <c r="H3023" s="14" t="s">
        <v>186</v>
      </c>
      <c r="I3023" s="16">
        <v>2</v>
      </c>
      <c r="J3023" s="14" t="s">
        <v>83</v>
      </c>
      <c r="K3023" s="14" t="s">
        <v>84</v>
      </c>
      <c r="L3023" s="14" t="s">
        <v>85</v>
      </c>
      <c r="M3023" s="23">
        <v>0.75</v>
      </c>
      <c r="N3023" s="16">
        <v>182</v>
      </c>
      <c r="O3023" s="16">
        <v>135</v>
      </c>
      <c r="P3023" s="16">
        <v>30</v>
      </c>
      <c r="Q3023" s="16">
        <v>401</v>
      </c>
      <c r="R3023" s="16">
        <v>54</v>
      </c>
      <c r="S3023" s="14" t="s">
        <v>86</v>
      </c>
      <c r="T3023" s="16">
        <v>36949</v>
      </c>
      <c r="U3023" s="16">
        <v>0</v>
      </c>
      <c r="V3023" s="18">
        <v>21520840</v>
      </c>
      <c r="W3023" s="18">
        <v>1261994</v>
      </c>
      <c r="X3023" s="18">
        <v>790375</v>
      </c>
      <c r="Y3023" s="18">
        <v>10</v>
      </c>
      <c r="Z3023" s="18">
        <v>0</v>
      </c>
      <c r="AA3023" s="18">
        <v>0</v>
      </c>
      <c r="AB3023" s="18">
        <v>634696</v>
      </c>
      <c r="AC3023" s="23">
        <v>0.5</v>
      </c>
      <c r="AD3023" s="14" t="str">
        <f>IF(E3023=113,"Linn","Iowa ex-Linn")</f>
        <v>Iowa ex-Linn</v>
      </c>
      <c r="AE3023" s="23">
        <f>IFERROR(AB3023/W3023,"N/M")</f>
        <v>0.50293107574204</v>
      </c>
      <c r="AF3023" s="14" t="str">
        <f>B3023&amp;"|"&amp;TEXT(E3023,"000")&amp;"|"&amp;TEXT(M3023,"0.0000")</f>
        <v>2019|133|0.7500</v>
      </c>
      <c r="AG3023" s="22" t="str">
        <f>IF(AND(B3023&gt;=2015,B3023&lt;=2024,C3023=19,G3023=41,I3023=2,K3023="A",L3023="RBUP",M3023&gt;=0.5,M3023&lt;=0.85),"IN","OUT")</f>
        <v>IN</v>
      </c>
    </row>
    <row r="3024" spans="1:33">
      <c r="A3024" s="14" t="s">
        <v>189</v>
      </c>
      <c r="B3024" s="16">
        <v>2019</v>
      </c>
      <c r="C3024" s="16">
        <v>19</v>
      </c>
      <c r="D3024" s="14" t="s">
        <v>80</v>
      </c>
      <c r="E3024" s="16">
        <v>133</v>
      </c>
      <c r="F3024" s="14" t="s">
        <v>152</v>
      </c>
      <c r="G3024" s="16">
        <v>41</v>
      </c>
      <c r="H3024" s="14" t="s">
        <v>186</v>
      </c>
      <c r="I3024" s="16">
        <v>2</v>
      </c>
      <c r="J3024" s="14" t="s">
        <v>83</v>
      </c>
      <c r="K3024" s="14" t="s">
        <v>84</v>
      </c>
      <c r="L3024" s="14" t="s">
        <v>85</v>
      </c>
      <c r="M3024" s="23">
        <v>0.8</v>
      </c>
      <c r="N3024" s="16">
        <v>312</v>
      </c>
      <c r="O3024" s="16">
        <v>248</v>
      </c>
      <c r="P3024" s="16">
        <v>34</v>
      </c>
      <c r="Q3024" s="16">
        <v>539</v>
      </c>
      <c r="R3024" s="16">
        <v>50</v>
      </c>
      <c r="S3024" s="14" t="s">
        <v>86</v>
      </c>
      <c r="T3024" s="16">
        <v>62375</v>
      </c>
      <c r="U3024" s="16">
        <v>0</v>
      </c>
      <c r="V3024" s="18">
        <v>39641204</v>
      </c>
      <c r="W3024" s="18">
        <v>2809750</v>
      </c>
      <c r="X3024" s="18">
        <v>1575367</v>
      </c>
      <c r="Y3024" s="18">
        <v>0</v>
      </c>
      <c r="Z3024" s="18">
        <v>0</v>
      </c>
      <c r="AA3024" s="18">
        <v>0</v>
      </c>
      <c r="AB3024" s="18">
        <v>407641</v>
      </c>
      <c r="AC3024" s="23">
        <v>0.15</v>
      </c>
      <c r="AD3024" s="14" t="str">
        <f>IF(E3024=113,"Linn","Iowa ex-Linn")</f>
        <v>Iowa ex-Linn</v>
      </c>
      <c r="AE3024" s="23">
        <f>IFERROR(AB3024/W3024,"N/M")</f>
        <v>0.14508087908176884</v>
      </c>
      <c r="AF3024" s="14" t="str">
        <f>B3024&amp;"|"&amp;TEXT(E3024,"000")&amp;"|"&amp;TEXT(M3024,"0.0000")</f>
        <v>2019|133|0.8000</v>
      </c>
      <c r="AG3024" s="22" t="str">
        <f>IF(AND(B3024&gt;=2015,B3024&lt;=2024,C3024=19,G3024=41,I3024=2,K3024="A",L3024="RBUP",M3024&gt;=0.5,M3024&lt;=0.85),"IN","OUT")</f>
        <v>IN</v>
      </c>
    </row>
    <row r="3025" spans="1:33">
      <c r="A3025" s="14" t="s">
        <v>189</v>
      </c>
      <c r="B3025" s="16">
        <v>2019</v>
      </c>
      <c r="C3025" s="16">
        <v>19</v>
      </c>
      <c r="D3025" s="14" t="s">
        <v>80</v>
      </c>
      <c r="E3025" s="16">
        <v>133</v>
      </c>
      <c r="F3025" s="14" t="s">
        <v>152</v>
      </c>
      <c r="G3025" s="16">
        <v>41</v>
      </c>
      <c r="H3025" s="14" t="s">
        <v>186</v>
      </c>
      <c r="I3025" s="16">
        <v>2</v>
      </c>
      <c r="J3025" s="14" t="s">
        <v>83</v>
      </c>
      <c r="K3025" s="14" t="s">
        <v>84</v>
      </c>
      <c r="L3025" s="14" t="s">
        <v>85</v>
      </c>
      <c r="M3025" s="23">
        <v>0.85</v>
      </c>
      <c r="N3025" s="16">
        <v>163</v>
      </c>
      <c r="O3025" s="16">
        <v>118</v>
      </c>
      <c r="P3025" s="16">
        <v>20</v>
      </c>
      <c r="Q3025" s="16">
        <v>211</v>
      </c>
      <c r="R3025" s="16">
        <v>26</v>
      </c>
      <c r="S3025" s="14" t="s">
        <v>86</v>
      </c>
      <c r="T3025" s="16">
        <v>32217</v>
      </c>
      <c r="U3025" s="16">
        <v>0</v>
      </c>
      <c r="V3025" s="18">
        <v>21388933</v>
      </c>
      <c r="W3025" s="18">
        <v>1781334</v>
      </c>
      <c r="X3025" s="18">
        <v>817071</v>
      </c>
      <c r="Y3025" s="18">
        <v>1850</v>
      </c>
      <c r="Z3025" s="18">
        <v>0</v>
      </c>
      <c r="AA3025" s="18">
        <v>0</v>
      </c>
      <c r="AB3025" s="18">
        <v>704260</v>
      </c>
      <c r="AC3025" s="23">
        <v>0.4</v>
      </c>
      <c r="AD3025" s="14" t="str">
        <f>IF(E3025=113,"Linn","Iowa ex-Linn")</f>
        <v>Iowa ex-Linn</v>
      </c>
      <c r="AE3025" s="23">
        <f>IFERROR(AB3025/W3025,"N/M")</f>
        <v>0.39535539095980876</v>
      </c>
      <c r="AF3025" s="14" t="str">
        <f>B3025&amp;"|"&amp;TEXT(E3025,"000")&amp;"|"&amp;TEXT(M3025,"0.0000")</f>
        <v>2019|133|0.8500</v>
      </c>
      <c r="AG3025" s="22" t="str">
        <f>IF(AND(B3025&gt;=2015,B3025&lt;=2024,C3025=19,G3025=41,I3025=2,K3025="A",L3025="RBUP",M3025&gt;=0.5,M3025&lt;=0.85),"IN","OUT")</f>
        <v>IN</v>
      </c>
    </row>
    <row r="3026" spans="1:33">
      <c r="A3026" s="14" t="s">
        <v>189</v>
      </c>
      <c r="B3026" s="16">
        <v>2019</v>
      </c>
      <c r="C3026" s="16">
        <v>19</v>
      </c>
      <c r="D3026" s="14" t="s">
        <v>80</v>
      </c>
      <c r="E3026" s="16">
        <v>135</v>
      </c>
      <c r="F3026" s="14" t="s">
        <v>153</v>
      </c>
      <c r="G3026" s="16">
        <v>41</v>
      </c>
      <c r="H3026" s="14" t="s">
        <v>186</v>
      </c>
      <c r="I3026" s="16">
        <v>2</v>
      </c>
      <c r="J3026" s="14" t="s">
        <v>83</v>
      </c>
      <c r="K3026" s="14" t="s">
        <v>84</v>
      </c>
      <c r="L3026" s="14" t="s">
        <v>85</v>
      </c>
      <c r="M3026" s="23">
        <v>0.6</v>
      </c>
      <c r="N3026" s="16">
        <v>2</v>
      </c>
      <c r="O3026" s="16">
        <v>0</v>
      </c>
      <c r="P3026" s="16">
        <v>0</v>
      </c>
      <c r="Q3026" s="16">
        <v>0</v>
      </c>
      <c r="R3026" s="16">
        <v>0</v>
      </c>
      <c r="S3026" s="14" t="s">
        <v>86</v>
      </c>
      <c r="T3026" s="16">
        <v>0</v>
      </c>
      <c r="U3026" s="16">
        <v>0</v>
      </c>
      <c r="V3026" s="18">
        <v>0</v>
      </c>
      <c r="W3026" s="18">
        <v>0</v>
      </c>
      <c r="X3026" s="18">
        <v>0</v>
      </c>
      <c r="Y3026" s="18">
        <v>0</v>
      </c>
      <c r="Z3026" s="18">
        <v>0</v>
      </c>
      <c r="AA3026" s="18">
        <v>0</v>
      </c>
      <c r="AB3026" s="18">
        <v>0</v>
      </c>
      <c r="AC3026" s="23">
        <v>0</v>
      </c>
      <c r="AD3026" s="14" t="str">
        <f>IF(E3026=113,"Linn","Iowa ex-Linn")</f>
        <v>Iowa ex-Linn</v>
      </c>
      <c r="AE3026" s="23" t="str">
        <f>IFERROR(AB3026/W3026,"N/M")</f>
        <v>N/M</v>
      </c>
      <c r="AF3026" s="14" t="str">
        <f>B3026&amp;"|"&amp;TEXT(E3026,"000")&amp;"|"&amp;TEXT(M3026,"0.0000")</f>
        <v>2019|135|0.6000</v>
      </c>
      <c r="AG3026" s="22" t="str">
        <f>IF(AND(B3026&gt;=2015,B3026&lt;=2024,C3026=19,G3026=41,I3026=2,K3026="A",L3026="RBUP",M3026&gt;=0.5,M3026&lt;=0.85),"IN","OUT")</f>
        <v>IN</v>
      </c>
    </row>
    <row r="3027" spans="1:33">
      <c r="A3027" s="14" t="s">
        <v>189</v>
      </c>
      <c r="B3027" s="16">
        <v>2019</v>
      </c>
      <c r="C3027" s="16">
        <v>19</v>
      </c>
      <c r="D3027" s="14" t="s">
        <v>80</v>
      </c>
      <c r="E3027" s="16">
        <v>135</v>
      </c>
      <c r="F3027" s="14" t="s">
        <v>153</v>
      </c>
      <c r="G3027" s="16">
        <v>41</v>
      </c>
      <c r="H3027" s="14" t="s">
        <v>186</v>
      </c>
      <c r="I3027" s="16">
        <v>2</v>
      </c>
      <c r="J3027" s="14" t="s">
        <v>83</v>
      </c>
      <c r="K3027" s="14" t="s">
        <v>84</v>
      </c>
      <c r="L3027" s="14" t="s">
        <v>85</v>
      </c>
      <c r="M3027" s="23">
        <v>0.65</v>
      </c>
      <c r="N3027" s="16">
        <v>4</v>
      </c>
      <c r="O3027" s="16">
        <v>3</v>
      </c>
      <c r="P3027" s="16">
        <v>2</v>
      </c>
      <c r="Q3027" s="16">
        <v>5</v>
      </c>
      <c r="R3027" s="16">
        <v>2</v>
      </c>
      <c r="S3027" s="14" t="s">
        <v>86</v>
      </c>
      <c r="T3027" s="16">
        <v>315</v>
      </c>
      <c r="U3027" s="16">
        <v>0</v>
      </c>
      <c r="V3027" s="18">
        <v>106041</v>
      </c>
      <c r="W3027" s="18">
        <v>11783</v>
      </c>
      <c r="X3027" s="18">
        <v>8233</v>
      </c>
      <c r="Y3027" s="18">
        <v>0</v>
      </c>
      <c r="Z3027" s="18">
        <v>0</v>
      </c>
      <c r="AA3027" s="18">
        <v>0</v>
      </c>
      <c r="AB3027" s="18">
        <v>14489</v>
      </c>
      <c r="AC3027" s="23">
        <v>1.23</v>
      </c>
      <c r="AD3027" s="14" t="str">
        <f>IF(E3027=113,"Linn","Iowa ex-Linn")</f>
        <v>Iowa ex-Linn</v>
      </c>
      <c r="AE3027" s="23">
        <f>IFERROR(AB3027/W3027,"N/M")</f>
        <v>1.2296528897564287</v>
      </c>
      <c r="AF3027" s="14" t="str">
        <f>B3027&amp;"|"&amp;TEXT(E3027,"000")&amp;"|"&amp;TEXT(M3027,"0.0000")</f>
        <v>2019|135|0.6500</v>
      </c>
      <c r="AG3027" s="22" t="str">
        <f>IF(AND(B3027&gt;=2015,B3027&lt;=2024,C3027=19,G3027=41,I3027=2,K3027="A",L3027="RBUP",M3027&gt;=0.5,M3027&lt;=0.85),"IN","OUT")</f>
        <v>IN</v>
      </c>
    </row>
    <row r="3028" spans="1:33">
      <c r="A3028" s="14" t="s">
        <v>189</v>
      </c>
      <c r="B3028" s="16">
        <v>2019</v>
      </c>
      <c r="C3028" s="16">
        <v>19</v>
      </c>
      <c r="D3028" s="14" t="s">
        <v>80</v>
      </c>
      <c r="E3028" s="16">
        <v>135</v>
      </c>
      <c r="F3028" s="14" t="s">
        <v>153</v>
      </c>
      <c r="G3028" s="16">
        <v>41</v>
      </c>
      <c r="H3028" s="14" t="s">
        <v>186</v>
      </c>
      <c r="I3028" s="16">
        <v>2</v>
      </c>
      <c r="J3028" s="14" t="s">
        <v>83</v>
      </c>
      <c r="K3028" s="14" t="s">
        <v>84</v>
      </c>
      <c r="L3028" s="14" t="s">
        <v>85</v>
      </c>
      <c r="M3028" s="23">
        <v>0.7</v>
      </c>
      <c r="N3028" s="16">
        <v>44</v>
      </c>
      <c r="O3028" s="16">
        <v>21</v>
      </c>
      <c r="P3028" s="16">
        <v>7</v>
      </c>
      <c r="Q3028" s="16">
        <v>34</v>
      </c>
      <c r="R3028" s="16">
        <v>14</v>
      </c>
      <c r="S3028" s="14" t="s">
        <v>86</v>
      </c>
      <c r="T3028" s="16">
        <v>2022</v>
      </c>
      <c r="U3028" s="16">
        <v>0</v>
      </c>
      <c r="V3028" s="18">
        <v>778560</v>
      </c>
      <c r="W3028" s="18">
        <v>96964</v>
      </c>
      <c r="X3028" s="18">
        <v>64915</v>
      </c>
      <c r="Y3028" s="18">
        <v>0</v>
      </c>
      <c r="Z3028" s="18">
        <v>0</v>
      </c>
      <c r="AA3028" s="18">
        <v>0</v>
      </c>
      <c r="AB3028" s="18">
        <v>79355</v>
      </c>
      <c r="AC3028" s="23">
        <v>0.82</v>
      </c>
      <c r="AD3028" s="14" t="str">
        <f>IF(E3028=113,"Linn","Iowa ex-Linn")</f>
        <v>Iowa ex-Linn</v>
      </c>
      <c r="AE3028" s="23">
        <f>IFERROR(AB3028/W3028,"N/M")</f>
        <v>0.8183965182954499</v>
      </c>
      <c r="AF3028" s="14" t="str">
        <f>B3028&amp;"|"&amp;TEXT(E3028,"000")&amp;"|"&amp;TEXT(M3028,"0.0000")</f>
        <v>2019|135|0.7000</v>
      </c>
      <c r="AG3028" s="22" t="str">
        <f>IF(AND(B3028&gt;=2015,B3028&lt;=2024,C3028=19,G3028=41,I3028=2,K3028="A",L3028="RBUP",M3028&gt;=0.5,M3028&lt;=0.85),"IN","OUT")</f>
        <v>IN</v>
      </c>
    </row>
    <row r="3029" spans="1:33">
      <c r="A3029" s="14" t="s">
        <v>189</v>
      </c>
      <c r="B3029" s="16">
        <v>2019</v>
      </c>
      <c r="C3029" s="16">
        <v>19</v>
      </c>
      <c r="D3029" s="14" t="s">
        <v>80</v>
      </c>
      <c r="E3029" s="16">
        <v>135</v>
      </c>
      <c r="F3029" s="14" t="s">
        <v>153</v>
      </c>
      <c r="G3029" s="16">
        <v>41</v>
      </c>
      <c r="H3029" s="14" t="s">
        <v>186</v>
      </c>
      <c r="I3029" s="16">
        <v>2</v>
      </c>
      <c r="J3029" s="14" t="s">
        <v>83</v>
      </c>
      <c r="K3029" s="14" t="s">
        <v>84</v>
      </c>
      <c r="L3029" s="14" t="s">
        <v>85</v>
      </c>
      <c r="M3029" s="23">
        <v>0.75</v>
      </c>
      <c r="N3029" s="16">
        <v>213</v>
      </c>
      <c r="O3029" s="16">
        <v>107</v>
      </c>
      <c r="P3029" s="16">
        <v>53</v>
      </c>
      <c r="Q3029" s="16">
        <v>152</v>
      </c>
      <c r="R3029" s="16">
        <v>78</v>
      </c>
      <c r="S3029" s="14" t="s">
        <v>86</v>
      </c>
      <c r="T3029" s="16">
        <v>8902</v>
      </c>
      <c r="U3029" s="16">
        <v>0</v>
      </c>
      <c r="V3029" s="18">
        <v>3590166</v>
      </c>
      <c r="W3029" s="18">
        <v>535133</v>
      </c>
      <c r="X3029" s="18">
        <v>350210</v>
      </c>
      <c r="Y3029" s="18">
        <v>0</v>
      </c>
      <c r="Z3029" s="18">
        <v>0</v>
      </c>
      <c r="AA3029" s="18">
        <v>0</v>
      </c>
      <c r="AB3029" s="18">
        <v>485735</v>
      </c>
      <c r="AC3029" s="23">
        <v>0.91</v>
      </c>
      <c r="AD3029" s="14" t="str">
        <f>IF(E3029=113,"Linn","Iowa ex-Linn")</f>
        <v>Iowa ex-Linn</v>
      </c>
      <c r="AE3029" s="23">
        <f>IFERROR(AB3029/W3029,"N/M")</f>
        <v>0.907690237753979</v>
      </c>
      <c r="AF3029" s="14" t="str">
        <f>B3029&amp;"|"&amp;TEXT(E3029,"000")&amp;"|"&amp;TEXT(M3029,"0.0000")</f>
        <v>2019|135|0.7500</v>
      </c>
      <c r="AG3029" s="22" t="str">
        <f>IF(AND(B3029&gt;=2015,B3029&lt;=2024,C3029=19,G3029=41,I3029=2,K3029="A",L3029="RBUP",M3029&gt;=0.5,M3029&lt;=0.85),"IN","OUT")</f>
        <v>IN</v>
      </c>
    </row>
    <row r="3030" spans="1:33">
      <c r="A3030" s="14" t="s">
        <v>189</v>
      </c>
      <c r="B3030" s="16">
        <v>2019</v>
      </c>
      <c r="C3030" s="16">
        <v>19</v>
      </c>
      <c r="D3030" s="14" t="s">
        <v>80</v>
      </c>
      <c r="E3030" s="16">
        <v>135</v>
      </c>
      <c r="F3030" s="14" t="s">
        <v>153</v>
      </c>
      <c r="G3030" s="16">
        <v>41</v>
      </c>
      <c r="H3030" s="14" t="s">
        <v>186</v>
      </c>
      <c r="I3030" s="16">
        <v>2</v>
      </c>
      <c r="J3030" s="14" t="s">
        <v>83</v>
      </c>
      <c r="K3030" s="14" t="s">
        <v>84</v>
      </c>
      <c r="L3030" s="14" t="s">
        <v>85</v>
      </c>
      <c r="M3030" s="23">
        <v>0.8</v>
      </c>
      <c r="N3030" s="16">
        <v>145</v>
      </c>
      <c r="O3030" s="16">
        <v>89</v>
      </c>
      <c r="P3030" s="16">
        <v>41</v>
      </c>
      <c r="Q3030" s="16">
        <v>99</v>
      </c>
      <c r="R3030" s="16">
        <v>44</v>
      </c>
      <c r="S3030" s="14" t="s">
        <v>86</v>
      </c>
      <c r="T3030" s="16">
        <v>15131</v>
      </c>
      <c r="U3030" s="16">
        <v>0</v>
      </c>
      <c r="V3030" s="18">
        <v>6718403</v>
      </c>
      <c r="W3030" s="18">
        <v>986304</v>
      </c>
      <c r="X3030" s="18">
        <v>629824</v>
      </c>
      <c r="Y3030" s="18">
        <v>190</v>
      </c>
      <c r="Z3030" s="18">
        <v>0</v>
      </c>
      <c r="AA3030" s="18">
        <v>0</v>
      </c>
      <c r="AB3030" s="18">
        <v>619879</v>
      </c>
      <c r="AC3030" s="23">
        <v>0.63</v>
      </c>
      <c r="AD3030" s="14" t="str">
        <f>IF(E3030=113,"Linn","Iowa ex-Linn")</f>
        <v>Iowa ex-Linn</v>
      </c>
      <c r="AE3030" s="23">
        <f>IFERROR(AB3030/W3030,"N/M")</f>
        <v>0.6284867545908767</v>
      </c>
      <c r="AF3030" s="14" t="str">
        <f>B3030&amp;"|"&amp;TEXT(E3030,"000")&amp;"|"&amp;TEXT(M3030,"0.0000")</f>
        <v>2019|135|0.8000</v>
      </c>
      <c r="AG3030" s="22" t="str">
        <f>IF(AND(B3030&gt;=2015,B3030&lt;=2024,C3030=19,G3030=41,I3030=2,K3030="A",L3030="RBUP",M3030&gt;=0.5,M3030&lt;=0.85),"IN","OUT")</f>
        <v>IN</v>
      </c>
    </row>
    <row r="3031" spans="1:33">
      <c r="A3031" s="14" t="s">
        <v>189</v>
      </c>
      <c r="B3031" s="16">
        <v>2019</v>
      </c>
      <c r="C3031" s="16">
        <v>19</v>
      </c>
      <c r="D3031" s="14" t="s">
        <v>80</v>
      </c>
      <c r="E3031" s="16">
        <v>135</v>
      </c>
      <c r="F3031" s="14" t="s">
        <v>153</v>
      </c>
      <c r="G3031" s="16">
        <v>41</v>
      </c>
      <c r="H3031" s="14" t="s">
        <v>186</v>
      </c>
      <c r="I3031" s="16">
        <v>2</v>
      </c>
      <c r="J3031" s="14" t="s">
        <v>83</v>
      </c>
      <c r="K3031" s="14" t="s">
        <v>84</v>
      </c>
      <c r="L3031" s="14" t="s">
        <v>85</v>
      </c>
      <c r="M3031" s="23">
        <v>0.85</v>
      </c>
      <c r="N3031" s="16">
        <v>31</v>
      </c>
      <c r="O3031" s="16">
        <v>16</v>
      </c>
      <c r="P3031" s="16">
        <v>7</v>
      </c>
      <c r="Q3031" s="16">
        <v>16</v>
      </c>
      <c r="R3031" s="16">
        <v>7</v>
      </c>
      <c r="S3031" s="14" t="s">
        <v>86</v>
      </c>
      <c r="T3031" s="16">
        <v>1647</v>
      </c>
      <c r="U3031" s="16">
        <v>0</v>
      </c>
      <c r="V3031" s="18">
        <v>818537</v>
      </c>
      <c r="W3031" s="18">
        <v>131646</v>
      </c>
      <c r="X3031" s="18">
        <v>65177</v>
      </c>
      <c r="Y3031" s="18">
        <v>167</v>
      </c>
      <c r="Z3031" s="18">
        <v>0</v>
      </c>
      <c r="AA3031" s="18">
        <v>0</v>
      </c>
      <c r="AB3031" s="18">
        <v>47677</v>
      </c>
      <c r="AC3031" s="23">
        <v>0.36</v>
      </c>
      <c r="AD3031" s="14" t="str">
        <f>IF(E3031=113,"Linn","Iowa ex-Linn")</f>
        <v>Iowa ex-Linn</v>
      </c>
      <c r="AE3031" s="23">
        <f>IFERROR(AB3031/W3031,"N/M")</f>
        <v>0.36216064293635963</v>
      </c>
      <c r="AF3031" s="14" t="str">
        <f>B3031&amp;"|"&amp;TEXT(E3031,"000")&amp;"|"&amp;TEXT(M3031,"0.0000")</f>
        <v>2019|135|0.8500</v>
      </c>
      <c r="AG3031" s="22" t="str">
        <f>IF(AND(B3031&gt;=2015,B3031&lt;=2024,C3031=19,G3031=41,I3031=2,K3031="A",L3031="RBUP",M3031&gt;=0.5,M3031&lt;=0.85),"IN","OUT")</f>
        <v>IN</v>
      </c>
    </row>
    <row r="3032" spans="1:33">
      <c r="A3032" s="14" t="s">
        <v>189</v>
      </c>
      <c r="B3032" s="16">
        <v>2019</v>
      </c>
      <c r="C3032" s="16">
        <v>19</v>
      </c>
      <c r="D3032" s="14" t="s">
        <v>80</v>
      </c>
      <c r="E3032" s="16">
        <v>137</v>
      </c>
      <c r="F3032" s="14" t="s">
        <v>154</v>
      </c>
      <c r="G3032" s="16">
        <v>41</v>
      </c>
      <c r="H3032" s="14" t="s">
        <v>186</v>
      </c>
      <c r="I3032" s="16">
        <v>2</v>
      </c>
      <c r="J3032" s="14" t="s">
        <v>83</v>
      </c>
      <c r="K3032" s="14" t="s">
        <v>84</v>
      </c>
      <c r="L3032" s="14" t="s">
        <v>85</v>
      </c>
      <c r="M3032" s="23">
        <v>0.5</v>
      </c>
      <c r="N3032" s="16">
        <v>2</v>
      </c>
      <c r="O3032" s="16">
        <v>2</v>
      </c>
      <c r="P3032" s="16">
        <v>0</v>
      </c>
      <c r="Q3032" s="16">
        <v>4</v>
      </c>
      <c r="R3032" s="16">
        <v>0</v>
      </c>
      <c r="S3032" s="14" t="s">
        <v>86</v>
      </c>
      <c r="T3032" s="16">
        <v>270</v>
      </c>
      <c r="U3032" s="16">
        <v>0</v>
      </c>
      <c r="V3032" s="18">
        <v>95413</v>
      </c>
      <c r="W3032" s="18">
        <v>895</v>
      </c>
      <c r="X3032" s="18">
        <v>600</v>
      </c>
      <c r="Y3032" s="18">
        <v>0</v>
      </c>
      <c r="Z3032" s="18">
        <v>0</v>
      </c>
      <c r="AA3032" s="18">
        <v>0</v>
      </c>
      <c r="AB3032" s="18">
        <v>0</v>
      </c>
      <c r="AC3032" s="23">
        <v>0</v>
      </c>
      <c r="AD3032" s="14" t="str">
        <f>IF(E3032=113,"Linn","Iowa ex-Linn")</f>
        <v>Iowa ex-Linn</v>
      </c>
      <c r="AE3032" s="23">
        <f>IFERROR(AB3032/W3032,"N/M")</f>
        <v>0.0</v>
      </c>
      <c r="AF3032" s="14" t="str">
        <f>B3032&amp;"|"&amp;TEXT(E3032,"000")&amp;"|"&amp;TEXT(M3032,"0.0000")</f>
        <v>2019|137|0.5000</v>
      </c>
      <c r="AG3032" s="22" t="str">
        <f>IF(AND(B3032&gt;=2015,B3032&lt;=2024,C3032=19,G3032=41,I3032=2,K3032="A",L3032="RBUP",M3032&gt;=0.5,M3032&lt;=0.85),"IN","OUT")</f>
        <v>IN</v>
      </c>
    </row>
    <row r="3033" spans="1:33">
      <c r="A3033" s="14" t="s">
        <v>189</v>
      </c>
      <c r="B3033" s="16">
        <v>2019</v>
      </c>
      <c r="C3033" s="16">
        <v>19</v>
      </c>
      <c r="D3033" s="14" t="s">
        <v>80</v>
      </c>
      <c r="E3033" s="16">
        <v>137</v>
      </c>
      <c r="F3033" s="14" t="s">
        <v>154</v>
      </c>
      <c r="G3033" s="16">
        <v>41</v>
      </c>
      <c r="H3033" s="14" t="s">
        <v>186</v>
      </c>
      <c r="I3033" s="16">
        <v>2</v>
      </c>
      <c r="J3033" s="14" t="s">
        <v>83</v>
      </c>
      <c r="K3033" s="14" t="s">
        <v>84</v>
      </c>
      <c r="L3033" s="14" t="s">
        <v>85</v>
      </c>
      <c r="M3033" s="23">
        <v>0.6</v>
      </c>
      <c r="N3033" s="16">
        <v>1</v>
      </c>
      <c r="O3033" s="16">
        <v>1</v>
      </c>
      <c r="P3033" s="16">
        <v>0</v>
      </c>
      <c r="Q3033" s="16">
        <v>1</v>
      </c>
      <c r="R3033" s="16">
        <v>0</v>
      </c>
      <c r="S3033" s="14" t="s">
        <v>86</v>
      </c>
      <c r="T3033" s="16">
        <v>32</v>
      </c>
      <c r="U3033" s="16">
        <v>0</v>
      </c>
      <c r="V3033" s="18">
        <v>11566</v>
      </c>
      <c r="W3033" s="18">
        <v>213</v>
      </c>
      <c r="X3033" s="18">
        <v>136</v>
      </c>
      <c r="Y3033" s="18">
        <v>0</v>
      </c>
      <c r="Z3033" s="18">
        <v>0</v>
      </c>
      <c r="AA3033" s="18">
        <v>0</v>
      </c>
      <c r="AB3033" s="18">
        <v>0</v>
      </c>
      <c r="AC3033" s="23">
        <v>0</v>
      </c>
      <c r="AD3033" s="14" t="str">
        <f>IF(E3033=113,"Linn","Iowa ex-Linn")</f>
        <v>Iowa ex-Linn</v>
      </c>
      <c r="AE3033" s="23">
        <f>IFERROR(AB3033/W3033,"N/M")</f>
        <v>0.0</v>
      </c>
      <c r="AF3033" s="14" t="str">
        <f>B3033&amp;"|"&amp;TEXT(E3033,"000")&amp;"|"&amp;TEXT(M3033,"0.0000")</f>
        <v>2019|137|0.6000</v>
      </c>
      <c r="AG3033" s="22" t="str">
        <f>IF(AND(B3033&gt;=2015,B3033&lt;=2024,C3033=19,G3033=41,I3033=2,K3033="A",L3033="RBUP",M3033&gt;=0.5,M3033&lt;=0.85),"IN","OUT")</f>
        <v>IN</v>
      </c>
    </row>
    <row r="3034" spans="1:33">
      <c r="A3034" s="14" t="s">
        <v>189</v>
      </c>
      <c r="B3034" s="16">
        <v>2019</v>
      </c>
      <c r="C3034" s="16">
        <v>19</v>
      </c>
      <c r="D3034" s="14" t="s">
        <v>80</v>
      </c>
      <c r="E3034" s="16">
        <v>137</v>
      </c>
      <c r="F3034" s="14" t="s">
        <v>154</v>
      </c>
      <c r="G3034" s="16">
        <v>41</v>
      </c>
      <c r="H3034" s="14" t="s">
        <v>186</v>
      </c>
      <c r="I3034" s="16">
        <v>2</v>
      </c>
      <c r="J3034" s="14" t="s">
        <v>83</v>
      </c>
      <c r="K3034" s="14" t="s">
        <v>84</v>
      </c>
      <c r="L3034" s="14" t="s">
        <v>85</v>
      </c>
      <c r="M3034" s="23">
        <v>0.65</v>
      </c>
      <c r="N3034" s="16">
        <v>6</v>
      </c>
      <c r="O3034" s="16">
        <v>5</v>
      </c>
      <c r="P3034" s="16">
        <v>0</v>
      </c>
      <c r="Q3034" s="16">
        <v>12</v>
      </c>
      <c r="R3034" s="16">
        <v>0</v>
      </c>
      <c r="S3034" s="14" t="s">
        <v>86</v>
      </c>
      <c r="T3034" s="16">
        <v>688</v>
      </c>
      <c r="U3034" s="16">
        <v>0</v>
      </c>
      <c r="V3034" s="18">
        <v>338670</v>
      </c>
      <c r="W3034" s="18">
        <v>9322</v>
      </c>
      <c r="X3034" s="18">
        <v>5499</v>
      </c>
      <c r="Y3034" s="18">
        <v>0</v>
      </c>
      <c r="Z3034" s="18">
        <v>0</v>
      </c>
      <c r="AA3034" s="18">
        <v>0</v>
      </c>
      <c r="AB3034" s="18">
        <v>0</v>
      </c>
      <c r="AC3034" s="23">
        <v>0</v>
      </c>
      <c r="AD3034" s="14" t="str">
        <f>IF(E3034=113,"Linn","Iowa ex-Linn")</f>
        <v>Iowa ex-Linn</v>
      </c>
      <c r="AE3034" s="23">
        <f>IFERROR(AB3034/W3034,"N/M")</f>
        <v>0.0</v>
      </c>
      <c r="AF3034" s="14" t="str">
        <f>B3034&amp;"|"&amp;TEXT(E3034,"000")&amp;"|"&amp;TEXT(M3034,"0.0000")</f>
        <v>2019|137|0.6500</v>
      </c>
      <c r="AG3034" s="22" t="str">
        <f>IF(AND(B3034&gt;=2015,B3034&lt;=2024,C3034=19,G3034=41,I3034=2,K3034="A",L3034="RBUP",M3034&gt;=0.5,M3034&lt;=0.85),"IN","OUT")</f>
        <v>IN</v>
      </c>
    </row>
    <row r="3035" spans="1:33">
      <c r="A3035" s="14" t="s">
        <v>189</v>
      </c>
      <c r="B3035" s="16">
        <v>2019</v>
      </c>
      <c r="C3035" s="16">
        <v>19</v>
      </c>
      <c r="D3035" s="14" t="s">
        <v>80</v>
      </c>
      <c r="E3035" s="16">
        <v>137</v>
      </c>
      <c r="F3035" s="14" t="s">
        <v>154</v>
      </c>
      <c r="G3035" s="16">
        <v>41</v>
      </c>
      <c r="H3035" s="14" t="s">
        <v>186</v>
      </c>
      <c r="I3035" s="16">
        <v>2</v>
      </c>
      <c r="J3035" s="14" t="s">
        <v>83</v>
      </c>
      <c r="K3035" s="14" t="s">
        <v>84</v>
      </c>
      <c r="L3035" s="14" t="s">
        <v>85</v>
      </c>
      <c r="M3035" s="23">
        <v>0.7</v>
      </c>
      <c r="N3035" s="16">
        <v>34</v>
      </c>
      <c r="O3035" s="16">
        <v>27</v>
      </c>
      <c r="P3035" s="16">
        <v>1</v>
      </c>
      <c r="Q3035" s="16">
        <v>39</v>
      </c>
      <c r="R3035" s="16">
        <v>1</v>
      </c>
      <c r="S3035" s="14" t="s">
        <v>86</v>
      </c>
      <c r="T3035" s="16">
        <v>2920</v>
      </c>
      <c r="U3035" s="16">
        <v>0</v>
      </c>
      <c r="V3035" s="18">
        <v>1503348</v>
      </c>
      <c r="W3035" s="18">
        <v>42575</v>
      </c>
      <c r="X3035" s="18">
        <v>30177</v>
      </c>
      <c r="Y3035" s="18">
        <v>0</v>
      </c>
      <c r="Z3035" s="18">
        <v>0</v>
      </c>
      <c r="AA3035" s="18">
        <v>0</v>
      </c>
      <c r="AB3035" s="18">
        <v>950</v>
      </c>
      <c r="AC3035" s="23">
        <v>0.02</v>
      </c>
      <c r="AD3035" s="14" t="str">
        <f>IF(E3035=113,"Linn","Iowa ex-Linn")</f>
        <v>Iowa ex-Linn</v>
      </c>
      <c r="AE3035" s="23">
        <f>IFERROR(AB3035/W3035,"N/M")</f>
        <v>0.022313564298297124</v>
      </c>
      <c r="AF3035" s="14" t="str">
        <f>B3035&amp;"|"&amp;TEXT(E3035,"000")&amp;"|"&amp;TEXT(M3035,"0.0000")</f>
        <v>2019|137|0.7000</v>
      </c>
      <c r="AG3035" s="22" t="str">
        <f>IF(AND(B3035&gt;=2015,B3035&lt;=2024,C3035=19,G3035=41,I3035=2,K3035="A",L3035="RBUP",M3035&gt;=0.5,M3035&lt;=0.85),"IN","OUT")</f>
        <v>IN</v>
      </c>
    </row>
    <row r="3036" spans="1:33">
      <c r="A3036" s="14" t="s">
        <v>189</v>
      </c>
      <c r="B3036" s="16">
        <v>2019</v>
      </c>
      <c r="C3036" s="16">
        <v>19</v>
      </c>
      <c r="D3036" s="14" t="s">
        <v>80</v>
      </c>
      <c r="E3036" s="16">
        <v>137</v>
      </c>
      <c r="F3036" s="14" t="s">
        <v>154</v>
      </c>
      <c r="G3036" s="16">
        <v>41</v>
      </c>
      <c r="H3036" s="14" t="s">
        <v>186</v>
      </c>
      <c r="I3036" s="16">
        <v>2</v>
      </c>
      <c r="J3036" s="14" t="s">
        <v>83</v>
      </c>
      <c r="K3036" s="14" t="s">
        <v>84</v>
      </c>
      <c r="L3036" s="14" t="s">
        <v>85</v>
      </c>
      <c r="M3036" s="23">
        <v>0.75</v>
      </c>
      <c r="N3036" s="16">
        <v>142</v>
      </c>
      <c r="O3036" s="16">
        <v>120</v>
      </c>
      <c r="P3036" s="16">
        <v>4</v>
      </c>
      <c r="Q3036" s="16">
        <v>192</v>
      </c>
      <c r="R3036" s="16">
        <v>9</v>
      </c>
      <c r="S3036" s="14" t="s">
        <v>86</v>
      </c>
      <c r="T3036" s="16">
        <v>23443</v>
      </c>
      <c r="U3036" s="16">
        <v>0</v>
      </c>
      <c r="V3036" s="18">
        <v>13231307</v>
      </c>
      <c r="W3036" s="18">
        <v>503622</v>
      </c>
      <c r="X3036" s="18">
        <v>333826</v>
      </c>
      <c r="Y3036" s="18">
        <v>609</v>
      </c>
      <c r="Z3036" s="18">
        <v>0</v>
      </c>
      <c r="AA3036" s="18">
        <v>0</v>
      </c>
      <c r="AB3036" s="18">
        <v>74553</v>
      </c>
      <c r="AC3036" s="23">
        <v>0.15</v>
      </c>
      <c r="AD3036" s="14" t="str">
        <f>IF(E3036=113,"Linn","Iowa ex-Linn")</f>
        <v>Iowa ex-Linn</v>
      </c>
      <c r="AE3036" s="23">
        <f>IFERROR(AB3036/W3036,"N/M")</f>
        <v>0.14803364428082966</v>
      </c>
      <c r="AF3036" s="14" t="str">
        <f>B3036&amp;"|"&amp;TEXT(E3036,"000")&amp;"|"&amp;TEXT(M3036,"0.0000")</f>
        <v>2019|137|0.7500</v>
      </c>
      <c r="AG3036" s="22" t="str">
        <f>IF(AND(B3036&gt;=2015,B3036&lt;=2024,C3036=19,G3036=41,I3036=2,K3036="A",L3036="RBUP",M3036&gt;=0.5,M3036&lt;=0.85),"IN","OUT")</f>
        <v>IN</v>
      </c>
    </row>
    <row r="3037" spans="1:33">
      <c r="A3037" s="14" t="s">
        <v>189</v>
      </c>
      <c r="B3037" s="16">
        <v>2019</v>
      </c>
      <c r="C3037" s="16">
        <v>19</v>
      </c>
      <c r="D3037" s="14" t="s">
        <v>80</v>
      </c>
      <c r="E3037" s="16">
        <v>137</v>
      </c>
      <c r="F3037" s="14" t="s">
        <v>154</v>
      </c>
      <c r="G3037" s="16">
        <v>41</v>
      </c>
      <c r="H3037" s="14" t="s">
        <v>186</v>
      </c>
      <c r="I3037" s="16">
        <v>2</v>
      </c>
      <c r="J3037" s="14" t="s">
        <v>83</v>
      </c>
      <c r="K3037" s="14" t="s">
        <v>84</v>
      </c>
      <c r="L3037" s="14" t="s">
        <v>85</v>
      </c>
      <c r="M3037" s="23">
        <v>0.8</v>
      </c>
      <c r="N3037" s="16">
        <v>235</v>
      </c>
      <c r="O3037" s="16">
        <v>197</v>
      </c>
      <c r="P3037" s="16">
        <v>19</v>
      </c>
      <c r="Q3037" s="16">
        <v>312</v>
      </c>
      <c r="R3037" s="16">
        <v>27</v>
      </c>
      <c r="S3037" s="14" t="s">
        <v>86</v>
      </c>
      <c r="T3037" s="16">
        <v>37994</v>
      </c>
      <c r="U3037" s="16">
        <v>0</v>
      </c>
      <c r="V3037" s="18">
        <v>22681697</v>
      </c>
      <c r="W3037" s="18">
        <v>1208627</v>
      </c>
      <c r="X3037" s="18">
        <v>705149</v>
      </c>
      <c r="Y3037" s="18">
        <v>427</v>
      </c>
      <c r="Z3037" s="18">
        <v>0</v>
      </c>
      <c r="AA3037" s="18">
        <v>0</v>
      </c>
      <c r="AB3037" s="18">
        <v>235815</v>
      </c>
      <c r="AC3037" s="23">
        <v>0.2</v>
      </c>
      <c r="AD3037" s="14" t="str">
        <f>IF(E3037=113,"Linn","Iowa ex-Linn")</f>
        <v>Iowa ex-Linn</v>
      </c>
      <c r="AE3037" s="23">
        <f>IFERROR(AB3037/W3037,"N/M")</f>
        <v>0.19510982296440507</v>
      </c>
      <c r="AF3037" s="14" t="str">
        <f>B3037&amp;"|"&amp;TEXT(E3037,"000")&amp;"|"&amp;TEXT(M3037,"0.0000")</f>
        <v>2019|137|0.8000</v>
      </c>
      <c r="AG3037" s="22" t="str">
        <f>IF(AND(B3037&gt;=2015,B3037&lt;=2024,C3037=19,G3037=41,I3037=2,K3037="A",L3037="RBUP",M3037&gt;=0.5,M3037&lt;=0.85),"IN","OUT")</f>
        <v>IN</v>
      </c>
    </row>
    <row r="3038" spans="1:33">
      <c r="A3038" s="14" t="s">
        <v>189</v>
      </c>
      <c r="B3038" s="16">
        <v>2019</v>
      </c>
      <c r="C3038" s="16">
        <v>19</v>
      </c>
      <c r="D3038" s="14" t="s">
        <v>80</v>
      </c>
      <c r="E3038" s="16">
        <v>137</v>
      </c>
      <c r="F3038" s="14" t="s">
        <v>154</v>
      </c>
      <c r="G3038" s="16">
        <v>41</v>
      </c>
      <c r="H3038" s="14" t="s">
        <v>186</v>
      </c>
      <c r="I3038" s="16">
        <v>2</v>
      </c>
      <c r="J3038" s="14" t="s">
        <v>83</v>
      </c>
      <c r="K3038" s="14" t="s">
        <v>84</v>
      </c>
      <c r="L3038" s="14" t="s">
        <v>85</v>
      </c>
      <c r="M3038" s="23">
        <v>0.85</v>
      </c>
      <c r="N3038" s="16">
        <v>152</v>
      </c>
      <c r="O3038" s="16">
        <v>115</v>
      </c>
      <c r="P3038" s="16">
        <v>14</v>
      </c>
      <c r="Q3038" s="16">
        <v>221</v>
      </c>
      <c r="R3038" s="16">
        <v>24</v>
      </c>
      <c r="S3038" s="14" t="s">
        <v>86</v>
      </c>
      <c r="T3038" s="16">
        <v>21173</v>
      </c>
      <c r="U3038" s="16">
        <v>0</v>
      </c>
      <c r="V3038" s="18">
        <v>13626379</v>
      </c>
      <c r="W3038" s="18">
        <v>879124</v>
      </c>
      <c r="X3038" s="18">
        <v>414225</v>
      </c>
      <c r="Y3038" s="18">
        <v>80</v>
      </c>
      <c r="Z3038" s="18">
        <v>0</v>
      </c>
      <c r="AA3038" s="18">
        <v>0</v>
      </c>
      <c r="AB3038" s="18">
        <v>100614</v>
      </c>
      <c r="AC3038" s="23">
        <v>0.11</v>
      </c>
      <c r="AD3038" s="14" t="str">
        <f>IF(E3038=113,"Linn","Iowa ex-Linn")</f>
        <v>Iowa ex-Linn</v>
      </c>
      <c r="AE3038" s="23">
        <f>IFERROR(AB3038/W3038,"N/M")</f>
        <v>0.11444801870953358</v>
      </c>
      <c r="AF3038" s="14" t="str">
        <f>B3038&amp;"|"&amp;TEXT(E3038,"000")&amp;"|"&amp;TEXT(M3038,"0.0000")</f>
        <v>2019|137|0.8500</v>
      </c>
      <c r="AG3038" s="22" t="str">
        <f>IF(AND(B3038&gt;=2015,B3038&lt;=2024,C3038=19,G3038=41,I3038=2,K3038="A",L3038="RBUP",M3038&gt;=0.5,M3038&lt;=0.85),"IN","OUT")</f>
        <v>IN</v>
      </c>
    </row>
    <row r="3039" spans="1:33">
      <c r="A3039" s="14" t="s">
        <v>189</v>
      </c>
      <c r="B3039" s="16">
        <v>2019</v>
      </c>
      <c r="C3039" s="16">
        <v>19</v>
      </c>
      <c r="D3039" s="14" t="s">
        <v>80</v>
      </c>
      <c r="E3039" s="16">
        <v>139</v>
      </c>
      <c r="F3039" s="14" t="s">
        <v>155</v>
      </c>
      <c r="G3039" s="16">
        <v>41</v>
      </c>
      <c r="H3039" s="14" t="s">
        <v>186</v>
      </c>
      <c r="I3039" s="16">
        <v>2</v>
      </c>
      <c r="J3039" s="14" t="s">
        <v>83</v>
      </c>
      <c r="K3039" s="14" t="s">
        <v>84</v>
      </c>
      <c r="L3039" s="14" t="s">
        <v>85</v>
      </c>
      <c r="M3039" s="23">
        <v>0.5</v>
      </c>
      <c r="N3039" s="16">
        <v>1</v>
      </c>
      <c r="O3039" s="16">
        <v>0</v>
      </c>
      <c r="P3039" s="16">
        <v>0</v>
      </c>
      <c r="Q3039" s="16">
        <v>2</v>
      </c>
      <c r="R3039" s="16">
        <v>0</v>
      </c>
      <c r="S3039" s="14" t="s">
        <v>86</v>
      </c>
      <c r="T3039" s="16">
        <v>216</v>
      </c>
      <c r="U3039" s="16">
        <v>0</v>
      </c>
      <c r="V3039" s="18">
        <v>81843</v>
      </c>
      <c r="W3039" s="18">
        <v>803</v>
      </c>
      <c r="X3039" s="18">
        <v>537</v>
      </c>
      <c r="Y3039" s="18">
        <v>0</v>
      </c>
      <c r="Z3039" s="18">
        <v>0</v>
      </c>
      <c r="AA3039" s="18">
        <v>0</v>
      </c>
      <c r="AB3039" s="18">
        <v>0</v>
      </c>
      <c r="AC3039" s="23">
        <v>0</v>
      </c>
      <c r="AD3039" s="14" t="str">
        <f>IF(E3039=113,"Linn","Iowa ex-Linn")</f>
        <v>Iowa ex-Linn</v>
      </c>
      <c r="AE3039" s="23">
        <f>IFERROR(AB3039/W3039,"N/M")</f>
        <v>0.0</v>
      </c>
      <c r="AF3039" s="14" t="str">
        <f>B3039&amp;"|"&amp;TEXT(E3039,"000")&amp;"|"&amp;TEXT(M3039,"0.0000")</f>
        <v>2019|139|0.5000</v>
      </c>
      <c r="AG3039" s="22" t="str">
        <f>IF(AND(B3039&gt;=2015,B3039&lt;=2024,C3039=19,G3039=41,I3039=2,K3039="A",L3039="RBUP",M3039&gt;=0.5,M3039&lt;=0.85),"IN","OUT")</f>
        <v>IN</v>
      </c>
    </row>
    <row r="3040" spans="1:33">
      <c r="A3040" s="14" t="s">
        <v>189</v>
      </c>
      <c r="B3040" s="16">
        <v>2019</v>
      </c>
      <c r="C3040" s="16">
        <v>19</v>
      </c>
      <c r="D3040" s="14" t="s">
        <v>80</v>
      </c>
      <c r="E3040" s="16">
        <v>139</v>
      </c>
      <c r="F3040" s="14" t="s">
        <v>155</v>
      </c>
      <c r="G3040" s="16">
        <v>41</v>
      </c>
      <c r="H3040" s="14" t="s">
        <v>186</v>
      </c>
      <c r="I3040" s="16">
        <v>2</v>
      </c>
      <c r="J3040" s="14" t="s">
        <v>83</v>
      </c>
      <c r="K3040" s="14" t="s">
        <v>84</v>
      </c>
      <c r="L3040" s="14" t="s">
        <v>85</v>
      </c>
      <c r="M3040" s="23">
        <v>0.55</v>
      </c>
      <c r="N3040" s="16">
        <v>0</v>
      </c>
      <c r="O3040" s="16">
        <v>0</v>
      </c>
      <c r="P3040" s="16">
        <v>0</v>
      </c>
      <c r="Q3040" s="16">
        <v>1</v>
      </c>
      <c r="R3040" s="16">
        <v>1</v>
      </c>
      <c r="S3040" s="14" t="s">
        <v>86</v>
      </c>
      <c r="T3040" s="16">
        <v>12</v>
      </c>
      <c r="U3040" s="16">
        <v>0</v>
      </c>
      <c r="V3040" s="18">
        <v>2576</v>
      </c>
      <c r="W3040" s="18">
        <v>640</v>
      </c>
      <c r="X3040" s="18">
        <v>410</v>
      </c>
      <c r="Y3040" s="18">
        <v>0</v>
      </c>
      <c r="Z3040" s="18">
        <v>0</v>
      </c>
      <c r="AA3040" s="18">
        <v>0</v>
      </c>
      <c r="AB3040" s="18">
        <v>2576</v>
      </c>
      <c r="AC3040" s="23">
        <v>4.03</v>
      </c>
      <c r="AD3040" s="14" t="str">
        <f>IF(E3040=113,"Linn","Iowa ex-Linn")</f>
        <v>Iowa ex-Linn</v>
      </c>
      <c r="AE3040" s="23">
        <f>IFERROR(AB3040/W3040,"N/M")</f>
        <v>4.025</v>
      </c>
      <c r="AF3040" s="14" t="str">
        <f>B3040&amp;"|"&amp;TEXT(E3040,"000")&amp;"|"&amp;TEXT(M3040,"0.0000")</f>
        <v>2019|139|0.5500</v>
      </c>
      <c r="AG3040" s="22" t="str">
        <f>IF(AND(B3040&gt;=2015,B3040&lt;=2024,C3040=19,G3040=41,I3040=2,K3040="A",L3040="RBUP",M3040&gt;=0.5,M3040&lt;=0.85),"IN","OUT")</f>
        <v>IN</v>
      </c>
    </row>
    <row r="3041" spans="1:33">
      <c r="A3041" s="14" t="s">
        <v>189</v>
      </c>
      <c r="B3041" s="16">
        <v>2019</v>
      </c>
      <c r="C3041" s="16">
        <v>19</v>
      </c>
      <c r="D3041" s="14" t="s">
        <v>80</v>
      </c>
      <c r="E3041" s="16">
        <v>139</v>
      </c>
      <c r="F3041" s="14" t="s">
        <v>155</v>
      </c>
      <c r="G3041" s="16">
        <v>41</v>
      </c>
      <c r="H3041" s="14" t="s">
        <v>186</v>
      </c>
      <c r="I3041" s="16">
        <v>2</v>
      </c>
      <c r="J3041" s="14" t="s">
        <v>83</v>
      </c>
      <c r="K3041" s="14" t="s">
        <v>84</v>
      </c>
      <c r="L3041" s="14" t="s">
        <v>85</v>
      </c>
      <c r="M3041" s="23">
        <v>0.6</v>
      </c>
      <c r="N3041" s="16">
        <v>3</v>
      </c>
      <c r="O3041" s="16">
        <v>1</v>
      </c>
      <c r="P3041" s="16">
        <v>1</v>
      </c>
      <c r="Q3041" s="16">
        <v>3</v>
      </c>
      <c r="R3041" s="16">
        <v>1</v>
      </c>
      <c r="S3041" s="14" t="s">
        <v>86</v>
      </c>
      <c r="T3041" s="16">
        <v>288</v>
      </c>
      <c r="U3041" s="16">
        <v>0</v>
      </c>
      <c r="V3041" s="18">
        <v>79423</v>
      </c>
      <c r="W3041" s="18">
        <v>9267</v>
      </c>
      <c r="X3041" s="18">
        <v>5932</v>
      </c>
      <c r="Y3041" s="18">
        <v>0</v>
      </c>
      <c r="Z3041" s="18">
        <v>0</v>
      </c>
      <c r="AA3041" s="18">
        <v>0</v>
      </c>
      <c r="AB3041" s="18">
        <v>21533</v>
      </c>
      <c r="AC3041" s="23">
        <v>2.32</v>
      </c>
      <c r="AD3041" s="14" t="str">
        <f>IF(E3041=113,"Linn","Iowa ex-Linn")</f>
        <v>Iowa ex-Linn</v>
      </c>
      <c r="AE3041" s="23">
        <f>IFERROR(AB3041/W3041,"N/M")</f>
        <v>2.323621452465739</v>
      </c>
      <c r="AF3041" s="14" t="str">
        <f>B3041&amp;"|"&amp;TEXT(E3041,"000")&amp;"|"&amp;TEXT(M3041,"0.0000")</f>
        <v>2019|139|0.6000</v>
      </c>
      <c r="AG3041" s="22" t="str">
        <f>IF(AND(B3041&gt;=2015,B3041&lt;=2024,C3041=19,G3041=41,I3041=2,K3041="A",L3041="RBUP",M3041&gt;=0.5,M3041&lt;=0.85),"IN","OUT")</f>
        <v>IN</v>
      </c>
    </row>
    <row r="3042" spans="1:33">
      <c r="A3042" s="14" t="s">
        <v>189</v>
      </c>
      <c r="B3042" s="16">
        <v>2019</v>
      </c>
      <c r="C3042" s="16">
        <v>19</v>
      </c>
      <c r="D3042" s="14" t="s">
        <v>80</v>
      </c>
      <c r="E3042" s="16">
        <v>139</v>
      </c>
      <c r="F3042" s="14" t="s">
        <v>155</v>
      </c>
      <c r="G3042" s="16">
        <v>41</v>
      </c>
      <c r="H3042" s="14" t="s">
        <v>186</v>
      </c>
      <c r="I3042" s="16">
        <v>2</v>
      </c>
      <c r="J3042" s="14" t="s">
        <v>83</v>
      </c>
      <c r="K3042" s="14" t="s">
        <v>84</v>
      </c>
      <c r="L3042" s="14" t="s">
        <v>85</v>
      </c>
      <c r="M3042" s="23">
        <v>0.65</v>
      </c>
      <c r="N3042" s="16">
        <v>6</v>
      </c>
      <c r="O3042" s="16">
        <v>5</v>
      </c>
      <c r="P3042" s="16">
        <v>1</v>
      </c>
      <c r="Q3042" s="16">
        <v>8</v>
      </c>
      <c r="R3042" s="16">
        <v>1</v>
      </c>
      <c r="S3042" s="14" t="s">
        <v>86</v>
      </c>
      <c r="T3042" s="16">
        <v>490</v>
      </c>
      <c r="U3042" s="16">
        <v>0</v>
      </c>
      <c r="V3042" s="18">
        <v>256275</v>
      </c>
      <c r="W3042" s="18">
        <v>5892</v>
      </c>
      <c r="X3042" s="18">
        <v>3476</v>
      </c>
      <c r="Y3042" s="18">
        <v>0</v>
      </c>
      <c r="Z3042" s="18">
        <v>0</v>
      </c>
      <c r="AA3042" s="18">
        <v>0</v>
      </c>
      <c r="AB3042" s="18">
        <v>2720</v>
      </c>
      <c r="AC3042" s="23">
        <v>0.46</v>
      </c>
      <c r="AD3042" s="14" t="str">
        <f>IF(E3042=113,"Linn","Iowa ex-Linn")</f>
        <v>Iowa ex-Linn</v>
      </c>
      <c r="AE3042" s="23">
        <f>IFERROR(AB3042/W3042,"N/M")</f>
        <v>0.461642905634759</v>
      </c>
      <c r="AF3042" s="14" t="str">
        <f>B3042&amp;"|"&amp;TEXT(E3042,"000")&amp;"|"&amp;TEXT(M3042,"0.0000")</f>
        <v>2019|139|0.6500</v>
      </c>
      <c r="AG3042" s="22" t="str">
        <f>IF(AND(B3042&gt;=2015,B3042&lt;=2024,C3042=19,G3042=41,I3042=2,K3042="A",L3042="RBUP",M3042&gt;=0.5,M3042&lt;=0.85),"IN","OUT")</f>
        <v>IN</v>
      </c>
    </row>
    <row r="3043" spans="1:33">
      <c r="A3043" s="14" t="s">
        <v>189</v>
      </c>
      <c r="B3043" s="16">
        <v>2019</v>
      </c>
      <c r="C3043" s="16">
        <v>19</v>
      </c>
      <c r="D3043" s="14" t="s">
        <v>80</v>
      </c>
      <c r="E3043" s="16">
        <v>139</v>
      </c>
      <c r="F3043" s="14" t="s">
        <v>155</v>
      </c>
      <c r="G3043" s="16">
        <v>41</v>
      </c>
      <c r="H3043" s="14" t="s">
        <v>186</v>
      </c>
      <c r="I3043" s="16">
        <v>2</v>
      </c>
      <c r="J3043" s="14" t="s">
        <v>83</v>
      </c>
      <c r="K3043" s="14" t="s">
        <v>84</v>
      </c>
      <c r="L3043" s="14" t="s">
        <v>85</v>
      </c>
      <c r="M3043" s="23">
        <v>0.7</v>
      </c>
      <c r="N3043" s="16">
        <v>24</v>
      </c>
      <c r="O3043" s="16">
        <v>21</v>
      </c>
      <c r="P3043" s="16">
        <v>11</v>
      </c>
      <c r="Q3043" s="16">
        <v>44</v>
      </c>
      <c r="R3043" s="16">
        <v>17</v>
      </c>
      <c r="S3043" s="14" t="s">
        <v>86</v>
      </c>
      <c r="T3043" s="16">
        <v>4115</v>
      </c>
      <c r="U3043" s="16">
        <v>0</v>
      </c>
      <c r="V3043" s="18">
        <v>2150572</v>
      </c>
      <c r="W3043" s="18">
        <v>65277</v>
      </c>
      <c r="X3043" s="18">
        <v>46802</v>
      </c>
      <c r="Y3043" s="18">
        <v>0</v>
      </c>
      <c r="Z3043" s="18">
        <v>0</v>
      </c>
      <c r="AA3043" s="18">
        <v>0</v>
      </c>
      <c r="AB3043" s="18">
        <v>102290</v>
      </c>
      <c r="AC3043" s="23">
        <v>1.57</v>
      </c>
      <c r="AD3043" s="14" t="str">
        <f>IF(E3043=113,"Linn","Iowa ex-Linn")</f>
        <v>Iowa ex-Linn</v>
      </c>
      <c r="AE3043" s="23">
        <f>IFERROR(AB3043/W3043,"N/M")</f>
        <v>1.567014415490908</v>
      </c>
      <c r="AF3043" s="14" t="str">
        <f>B3043&amp;"|"&amp;TEXT(E3043,"000")&amp;"|"&amp;TEXT(M3043,"0.0000")</f>
        <v>2019|139|0.7000</v>
      </c>
      <c r="AG3043" s="22" t="str">
        <f>IF(AND(B3043&gt;=2015,B3043&lt;=2024,C3043=19,G3043=41,I3043=2,K3043="A",L3043="RBUP",M3043&gt;=0.5,M3043&lt;=0.85),"IN","OUT")</f>
        <v>IN</v>
      </c>
    </row>
    <row r="3044" spans="1:33">
      <c r="A3044" s="14" t="s">
        <v>189</v>
      </c>
      <c r="B3044" s="16">
        <v>2019</v>
      </c>
      <c r="C3044" s="16">
        <v>19</v>
      </c>
      <c r="D3044" s="14" t="s">
        <v>80</v>
      </c>
      <c r="E3044" s="16">
        <v>139</v>
      </c>
      <c r="F3044" s="14" t="s">
        <v>155</v>
      </c>
      <c r="G3044" s="16">
        <v>41</v>
      </c>
      <c r="H3044" s="14" t="s">
        <v>186</v>
      </c>
      <c r="I3044" s="16">
        <v>2</v>
      </c>
      <c r="J3044" s="14" t="s">
        <v>83</v>
      </c>
      <c r="K3044" s="14" t="s">
        <v>84</v>
      </c>
      <c r="L3044" s="14" t="s">
        <v>85</v>
      </c>
      <c r="M3044" s="23">
        <v>0.75</v>
      </c>
      <c r="N3044" s="16">
        <v>78</v>
      </c>
      <c r="O3044" s="16">
        <v>60</v>
      </c>
      <c r="P3044" s="16">
        <v>25</v>
      </c>
      <c r="Q3044" s="16">
        <v>100</v>
      </c>
      <c r="R3044" s="16">
        <v>38</v>
      </c>
      <c r="S3044" s="14" t="s">
        <v>86</v>
      </c>
      <c r="T3044" s="16">
        <v>10047</v>
      </c>
      <c r="U3044" s="16">
        <v>0</v>
      </c>
      <c r="V3044" s="18">
        <v>5613266</v>
      </c>
      <c r="W3044" s="18">
        <v>217202</v>
      </c>
      <c r="X3044" s="18">
        <v>146441</v>
      </c>
      <c r="Y3044" s="18">
        <v>0</v>
      </c>
      <c r="Z3044" s="18">
        <v>0</v>
      </c>
      <c r="AA3044" s="18">
        <v>0</v>
      </c>
      <c r="AB3044" s="18">
        <v>261868</v>
      </c>
      <c r="AC3044" s="23">
        <v>1.21</v>
      </c>
      <c r="AD3044" s="14" t="str">
        <f>IF(E3044=113,"Linn","Iowa ex-Linn")</f>
        <v>Iowa ex-Linn</v>
      </c>
      <c r="AE3044" s="23">
        <f>IFERROR(AB3044/W3044,"N/M")</f>
        <v>1.205642673640206</v>
      </c>
      <c r="AF3044" s="14" t="str">
        <f>B3044&amp;"|"&amp;TEXT(E3044,"000")&amp;"|"&amp;TEXT(M3044,"0.0000")</f>
        <v>2019|139|0.7500</v>
      </c>
      <c r="AG3044" s="22" t="str">
        <f>IF(AND(B3044&gt;=2015,B3044&lt;=2024,C3044=19,G3044=41,I3044=2,K3044="A",L3044="RBUP",M3044&gt;=0.5,M3044&lt;=0.85),"IN","OUT")</f>
        <v>IN</v>
      </c>
    </row>
    <row r="3045" spans="1:33">
      <c r="A3045" s="14" t="s">
        <v>189</v>
      </c>
      <c r="B3045" s="16">
        <v>2019</v>
      </c>
      <c r="C3045" s="16">
        <v>19</v>
      </c>
      <c r="D3045" s="14" t="s">
        <v>80</v>
      </c>
      <c r="E3045" s="16">
        <v>139</v>
      </c>
      <c r="F3045" s="14" t="s">
        <v>155</v>
      </c>
      <c r="G3045" s="16">
        <v>41</v>
      </c>
      <c r="H3045" s="14" t="s">
        <v>186</v>
      </c>
      <c r="I3045" s="16">
        <v>2</v>
      </c>
      <c r="J3045" s="14" t="s">
        <v>83</v>
      </c>
      <c r="K3045" s="14" t="s">
        <v>84</v>
      </c>
      <c r="L3045" s="14" t="s">
        <v>85</v>
      </c>
      <c r="M3045" s="23">
        <v>0.8</v>
      </c>
      <c r="N3045" s="16">
        <v>212</v>
      </c>
      <c r="O3045" s="16">
        <v>182</v>
      </c>
      <c r="P3045" s="16">
        <v>97</v>
      </c>
      <c r="Q3045" s="16">
        <v>303</v>
      </c>
      <c r="R3045" s="16">
        <v>133</v>
      </c>
      <c r="S3045" s="14" t="s">
        <v>86</v>
      </c>
      <c r="T3045" s="16">
        <v>37000</v>
      </c>
      <c r="U3045" s="16">
        <v>0</v>
      </c>
      <c r="V3045" s="18">
        <v>22219723</v>
      </c>
      <c r="W3045" s="18">
        <v>1196896</v>
      </c>
      <c r="X3045" s="18">
        <v>706600</v>
      </c>
      <c r="Y3045" s="18">
        <v>0</v>
      </c>
      <c r="Z3045" s="18">
        <v>0</v>
      </c>
      <c r="AA3045" s="18">
        <v>0</v>
      </c>
      <c r="AB3045" s="18">
        <v>1560746</v>
      </c>
      <c r="AC3045" s="23">
        <v>1.3</v>
      </c>
      <c r="AD3045" s="14" t="str">
        <f>IF(E3045=113,"Linn","Iowa ex-Linn")</f>
        <v>Iowa ex-Linn</v>
      </c>
      <c r="AE3045" s="23">
        <f>IFERROR(AB3045/W3045,"N/M")</f>
        <v>1.3039946662032458</v>
      </c>
      <c r="AF3045" s="14" t="str">
        <f>B3045&amp;"|"&amp;TEXT(E3045,"000")&amp;"|"&amp;TEXT(M3045,"0.0000")</f>
        <v>2019|139|0.8000</v>
      </c>
      <c r="AG3045" s="22" t="str">
        <f>IF(AND(B3045&gt;=2015,B3045&lt;=2024,C3045=19,G3045=41,I3045=2,K3045="A",L3045="RBUP",M3045&gt;=0.5,M3045&lt;=0.85),"IN","OUT")</f>
        <v>IN</v>
      </c>
    </row>
    <row r="3046" spans="1:33">
      <c r="A3046" s="14" t="s">
        <v>189</v>
      </c>
      <c r="B3046" s="16">
        <v>2019</v>
      </c>
      <c r="C3046" s="16">
        <v>19</v>
      </c>
      <c r="D3046" s="14" t="s">
        <v>80</v>
      </c>
      <c r="E3046" s="16">
        <v>139</v>
      </c>
      <c r="F3046" s="14" t="s">
        <v>155</v>
      </c>
      <c r="G3046" s="16">
        <v>41</v>
      </c>
      <c r="H3046" s="14" t="s">
        <v>186</v>
      </c>
      <c r="I3046" s="16">
        <v>2</v>
      </c>
      <c r="J3046" s="14" t="s">
        <v>83</v>
      </c>
      <c r="K3046" s="14" t="s">
        <v>84</v>
      </c>
      <c r="L3046" s="14" t="s">
        <v>85</v>
      </c>
      <c r="M3046" s="23">
        <v>0.85</v>
      </c>
      <c r="N3046" s="16">
        <v>196</v>
      </c>
      <c r="O3046" s="16">
        <v>162</v>
      </c>
      <c r="P3046" s="16">
        <v>82</v>
      </c>
      <c r="Q3046" s="16">
        <v>231</v>
      </c>
      <c r="R3046" s="16">
        <v>107</v>
      </c>
      <c r="S3046" s="14" t="s">
        <v>86</v>
      </c>
      <c r="T3046" s="16">
        <v>30730</v>
      </c>
      <c r="U3046" s="16">
        <v>0</v>
      </c>
      <c r="V3046" s="18">
        <v>19424071</v>
      </c>
      <c r="W3046" s="18">
        <v>1260606</v>
      </c>
      <c r="X3046" s="18">
        <v>595758</v>
      </c>
      <c r="Y3046" s="18">
        <v>1707</v>
      </c>
      <c r="Z3046" s="18">
        <v>0</v>
      </c>
      <c r="AA3046" s="18">
        <v>0</v>
      </c>
      <c r="AB3046" s="18">
        <v>1299574</v>
      </c>
      <c r="AC3046" s="23">
        <v>1.03</v>
      </c>
      <c r="AD3046" s="14" t="str">
        <f>IF(E3046=113,"Linn","Iowa ex-Linn")</f>
        <v>Iowa ex-Linn</v>
      </c>
      <c r="AE3046" s="23">
        <f>IFERROR(AB3046/W3046,"N/M")</f>
        <v>1.0309121168707749</v>
      </c>
      <c r="AF3046" s="14" t="str">
        <f>B3046&amp;"|"&amp;TEXT(E3046,"000")&amp;"|"&amp;TEXT(M3046,"0.0000")</f>
        <v>2019|139|0.8500</v>
      </c>
      <c r="AG3046" s="22" t="str">
        <f>IF(AND(B3046&gt;=2015,B3046&lt;=2024,C3046=19,G3046=41,I3046=2,K3046="A",L3046="RBUP",M3046&gt;=0.5,M3046&lt;=0.85),"IN","OUT")</f>
        <v>IN</v>
      </c>
    </row>
    <row r="3047" spans="1:33">
      <c r="A3047" s="14" t="s">
        <v>189</v>
      </c>
      <c r="B3047" s="16">
        <v>2019</v>
      </c>
      <c r="C3047" s="16">
        <v>19</v>
      </c>
      <c r="D3047" s="14" t="s">
        <v>80</v>
      </c>
      <c r="E3047" s="16">
        <v>141</v>
      </c>
      <c r="F3047" s="14" t="s">
        <v>156</v>
      </c>
      <c r="G3047" s="16">
        <v>41</v>
      </c>
      <c r="H3047" s="14" t="s">
        <v>186</v>
      </c>
      <c r="I3047" s="16">
        <v>2</v>
      </c>
      <c r="J3047" s="14" t="s">
        <v>83</v>
      </c>
      <c r="K3047" s="14" t="s">
        <v>84</v>
      </c>
      <c r="L3047" s="14" t="s">
        <v>85</v>
      </c>
      <c r="M3047" s="23">
        <v>0.5</v>
      </c>
      <c r="N3047" s="16">
        <v>1</v>
      </c>
      <c r="O3047" s="16">
        <v>1</v>
      </c>
      <c r="P3047" s="16">
        <v>0</v>
      </c>
      <c r="Q3047" s="16">
        <v>7</v>
      </c>
      <c r="R3047" s="16">
        <v>0</v>
      </c>
      <c r="S3047" s="14" t="s">
        <v>86</v>
      </c>
      <c r="T3047" s="16">
        <v>1335</v>
      </c>
      <c r="U3047" s="16">
        <v>0</v>
      </c>
      <c r="V3047" s="18">
        <v>614414</v>
      </c>
      <c r="W3047" s="18">
        <v>3259</v>
      </c>
      <c r="X3047" s="18">
        <v>2184</v>
      </c>
      <c r="Y3047" s="18">
        <v>0</v>
      </c>
      <c r="Z3047" s="18">
        <v>0</v>
      </c>
      <c r="AA3047" s="18">
        <v>0</v>
      </c>
      <c r="AB3047" s="18">
        <v>0</v>
      </c>
      <c r="AC3047" s="23">
        <v>0</v>
      </c>
      <c r="AD3047" s="14" t="str">
        <f>IF(E3047=113,"Linn","Iowa ex-Linn")</f>
        <v>Iowa ex-Linn</v>
      </c>
      <c r="AE3047" s="23">
        <f>IFERROR(AB3047/W3047,"N/M")</f>
        <v>0.0</v>
      </c>
      <c r="AF3047" s="14" t="str">
        <f>B3047&amp;"|"&amp;TEXT(E3047,"000")&amp;"|"&amp;TEXT(M3047,"0.0000")</f>
        <v>2019|141|0.5000</v>
      </c>
      <c r="AG3047" s="22" t="str">
        <f>IF(AND(B3047&gt;=2015,B3047&lt;=2024,C3047=19,G3047=41,I3047=2,K3047="A",L3047="RBUP",M3047&gt;=0.5,M3047&lt;=0.85),"IN","OUT")</f>
        <v>IN</v>
      </c>
    </row>
    <row r="3048" spans="1:33">
      <c r="A3048" s="14" t="s">
        <v>189</v>
      </c>
      <c r="B3048" s="16">
        <v>2019</v>
      </c>
      <c r="C3048" s="16">
        <v>19</v>
      </c>
      <c r="D3048" s="14" t="s">
        <v>80</v>
      </c>
      <c r="E3048" s="16">
        <v>141</v>
      </c>
      <c r="F3048" s="14" t="s">
        <v>156</v>
      </c>
      <c r="G3048" s="16">
        <v>41</v>
      </c>
      <c r="H3048" s="14" t="s">
        <v>186</v>
      </c>
      <c r="I3048" s="16">
        <v>2</v>
      </c>
      <c r="J3048" s="14" t="s">
        <v>83</v>
      </c>
      <c r="K3048" s="14" t="s">
        <v>84</v>
      </c>
      <c r="L3048" s="14" t="s">
        <v>85</v>
      </c>
      <c r="M3048" s="23">
        <v>0.6</v>
      </c>
      <c r="N3048" s="16">
        <v>2</v>
      </c>
      <c r="O3048" s="16">
        <v>2</v>
      </c>
      <c r="P3048" s="16">
        <v>0</v>
      </c>
      <c r="Q3048" s="16">
        <v>4</v>
      </c>
      <c r="R3048" s="16">
        <v>0</v>
      </c>
      <c r="S3048" s="14" t="s">
        <v>86</v>
      </c>
      <c r="T3048" s="16">
        <v>344</v>
      </c>
      <c r="U3048" s="16">
        <v>0</v>
      </c>
      <c r="V3048" s="18">
        <v>167214</v>
      </c>
      <c r="W3048" s="18">
        <v>2118</v>
      </c>
      <c r="X3048" s="18">
        <v>1356</v>
      </c>
      <c r="Y3048" s="18">
        <v>0</v>
      </c>
      <c r="Z3048" s="18">
        <v>0</v>
      </c>
      <c r="AA3048" s="18">
        <v>0</v>
      </c>
      <c r="AB3048" s="18">
        <v>0</v>
      </c>
      <c r="AC3048" s="23">
        <v>0</v>
      </c>
      <c r="AD3048" s="14" t="str">
        <f>IF(E3048=113,"Linn","Iowa ex-Linn")</f>
        <v>Iowa ex-Linn</v>
      </c>
      <c r="AE3048" s="23">
        <f>IFERROR(AB3048/W3048,"N/M")</f>
        <v>0.0</v>
      </c>
      <c r="AF3048" s="14" t="str">
        <f>B3048&amp;"|"&amp;TEXT(E3048,"000")&amp;"|"&amp;TEXT(M3048,"0.0000")</f>
        <v>2019|141|0.6000</v>
      </c>
      <c r="AG3048" s="22" t="str">
        <f>IF(AND(B3048&gt;=2015,B3048&lt;=2024,C3048=19,G3048=41,I3048=2,K3048="A",L3048="RBUP",M3048&gt;=0.5,M3048&lt;=0.85),"IN","OUT")</f>
        <v>IN</v>
      </c>
    </row>
    <row r="3049" spans="1:33">
      <c r="A3049" s="14" t="s">
        <v>189</v>
      </c>
      <c r="B3049" s="16">
        <v>2019</v>
      </c>
      <c r="C3049" s="16">
        <v>19</v>
      </c>
      <c r="D3049" s="14" t="s">
        <v>80</v>
      </c>
      <c r="E3049" s="16">
        <v>141</v>
      </c>
      <c r="F3049" s="14" t="s">
        <v>156</v>
      </c>
      <c r="G3049" s="16">
        <v>41</v>
      </c>
      <c r="H3049" s="14" t="s">
        <v>186</v>
      </c>
      <c r="I3049" s="16">
        <v>2</v>
      </c>
      <c r="J3049" s="14" t="s">
        <v>83</v>
      </c>
      <c r="K3049" s="14" t="s">
        <v>84</v>
      </c>
      <c r="L3049" s="14" t="s">
        <v>85</v>
      </c>
      <c r="M3049" s="23">
        <v>0.65</v>
      </c>
      <c r="N3049" s="16">
        <v>23</v>
      </c>
      <c r="O3049" s="16">
        <v>18</v>
      </c>
      <c r="P3049" s="16">
        <v>2</v>
      </c>
      <c r="Q3049" s="16">
        <v>21</v>
      </c>
      <c r="R3049" s="16">
        <v>2</v>
      </c>
      <c r="S3049" s="14" t="s">
        <v>86</v>
      </c>
      <c r="T3049" s="16">
        <v>1616</v>
      </c>
      <c r="U3049" s="16">
        <v>0</v>
      </c>
      <c r="V3049" s="18">
        <v>881479</v>
      </c>
      <c r="W3049" s="18">
        <v>9475</v>
      </c>
      <c r="X3049" s="18">
        <v>6490</v>
      </c>
      <c r="Y3049" s="18">
        <v>0</v>
      </c>
      <c r="Z3049" s="18">
        <v>0</v>
      </c>
      <c r="AA3049" s="18">
        <v>0</v>
      </c>
      <c r="AB3049" s="18">
        <v>12222</v>
      </c>
      <c r="AC3049" s="23">
        <v>1.29</v>
      </c>
      <c r="AD3049" s="14" t="str">
        <f>IF(E3049=113,"Linn","Iowa ex-Linn")</f>
        <v>Iowa ex-Linn</v>
      </c>
      <c r="AE3049" s="23">
        <f>IFERROR(AB3049/W3049,"N/M")</f>
        <v>1.2899208443271768</v>
      </c>
      <c r="AF3049" s="14" t="str">
        <f>B3049&amp;"|"&amp;TEXT(E3049,"000")&amp;"|"&amp;TEXT(M3049,"0.0000")</f>
        <v>2019|141|0.6500</v>
      </c>
      <c r="AG3049" s="22" t="str">
        <f>IF(AND(B3049&gt;=2015,B3049&lt;=2024,C3049=19,G3049=41,I3049=2,K3049="A",L3049="RBUP",M3049&gt;=0.5,M3049&lt;=0.85),"IN","OUT")</f>
        <v>IN</v>
      </c>
    </row>
    <row r="3050" spans="1:33">
      <c r="A3050" s="14" t="s">
        <v>189</v>
      </c>
      <c r="B3050" s="16">
        <v>2019</v>
      </c>
      <c r="C3050" s="16">
        <v>19</v>
      </c>
      <c r="D3050" s="14" t="s">
        <v>80</v>
      </c>
      <c r="E3050" s="16">
        <v>141</v>
      </c>
      <c r="F3050" s="14" t="s">
        <v>156</v>
      </c>
      <c r="G3050" s="16">
        <v>41</v>
      </c>
      <c r="H3050" s="14" t="s">
        <v>186</v>
      </c>
      <c r="I3050" s="16">
        <v>2</v>
      </c>
      <c r="J3050" s="14" t="s">
        <v>83</v>
      </c>
      <c r="K3050" s="14" t="s">
        <v>84</v>
      </c>
      <c r="L3050" s="14" t="s">
        <v>85</v>
      </c>
      <c r="M3050" s="23">
        <v>0.7</v>
      </c>
      <c r="N3050" s="16">
        <v>70</v>
      </c>
      <c r="O3050" s="16">
        <v>64</v>
      </c>
      <c r="P3050" s="16">
        <v>6</v>
      </c>
      <c r="Q3050" s="16">
        <v>98</v>
      </c>
      <c r="R3050" s="16">
        <v>10</v>
      </c>
      <c r="S3050" s="14" t="s">
        <v>86</v>
      </c>
      <c r="T3050" s="16">
        <v>8425</v>
      </c>
      <c r="U3050" s="16">
        <v>0</v>
      </c>
      <c r="V3050" s="18">
        <v>5157485</v>
      </c>
      <c r="W3050" s="18">
        <v>94531</v>
      </c>
      <c r="X3050" s="18">
        <v>61802</v>
      </c>
      <c r="Y3050" s="18">
        <v>0</v>
      </c>
      <c r="Z3050" s="18">
        <v>0</v>
      </c>
      <c r="AA3050" s="18">
        <v>0</v>
      </c>
      <c r="AB3050" s="18">
        <v>52468</v>
      </c>
      <c r="AC3050" s="23">
        <v>0.5600000000000001</v>
      </c>
      <c r="AD3050" s="14" t="str">
        <f>IF(E3050=113,"Linn","Iowa ex-Linn")</f>
        <v>Iowa ex-Linn</v>
      </c>
      <c r="AE3050" s="23">
        <f>IFERROR(AB3050/W3050,"N/M")</f>
        <v>0.5550348562905291</v>
      </c>
      <c r="AF3050" s="14" t="str">
        <f>B3050&amp;"|"&amp;TEXT(E3050,"000")&amp;"|"&amp;TEXT(M3050,"0.0000")</f>
        <v>2019|141|0.7000</v>
      </c>
      <c r="AG3050" s="22" t="str">
        <f>IF(AND(B3050&gt;=2015,B3050&lt;=2024,C3050=19,G3050=41,I3050=2,K3050="A",L3050="RBUP",M3050&gt;=0.5,M3050&lt;=0.85),"IN","OUT")</f>
        <v>IN</v>
      </c>
    </row>
    <row r="3051" spans="1:33">
      <c r="A3051" s="14" t="s">
        <v>189</v>
      </c>
      <c r="B3051" s="16">
        <v>2019</v>
      </c>
      <c r="C3051" s="16">
        <v>19</v>
      </c>
      <c r="D3051" s="14" t="s">
        <v>80</v>
      </c>
      <c r="E3051" s="16">
        <v>141</v>
      </c>
      <c r="F3051" s="14" t="s">
        <v>156</v>
      </c>
      <c r="G3051" s="16">
        <v>41</v>
      </c>
      <c r="H3051" s="14" t="s">
        <v>186</v>
      </c>
      <c r="I3051" s="16">
        <v>2</v>
      </c>
      <c r="J3051" s="14" t="s">
        <v>83</v>
      </c>
      <c r="K3051" s="14" t="s">
        <v>84</v>
      </c>
      <c r="L3051" s="14" t="s">
        <v>85</v>
      </c>
      <c r="M3051" s="23">
        <v>0.75</v>
      </c>
      <c r="N3051" s="16">
        <v>175</v>
      </c>
      <c r="O3051" s="16">
        <v>154</v>
      </c>
      <c r="P3051" s="16">
        <v>14</v>
      </c>
      <c r="Q3051" s="16">
        <v>248</v>
      </c>
      <c r="R3051" s="16">
        <v>17</v>
      </c>
      <c r="S3051" s="14" t="s">
        <v>86</v>
      </c>
      <c r="T3051" s="16">
        <v>23711</v>
      </c>
      <c r="U3051" s="16">
        <v>0</v>
      </c>
      <c r="V3051" s="18">
        <v>15207471</v>
      </c>
      <c r="W3051" s="18">
        <v>390010</v>
      </c>
      <c r="X3051" s="18">
        <v>253781</v>
      </c>
      <c r="Y3051" s="18">
        <v>0</v>
      </c>
      <c r="Z3051" s="18">
        <v>0</v>
      </c>
      <c r="AA3051" s="18">
        <v>0</v>
      </c>
      <c r="AB3051" s="18">
        <v>70013</v>
      </c>
      <c r="AC3051" s="23">
        <v>0.18</v>
      </c>
      <c r="AD3051" s="14" t="str">
        <f>IF(E3051=113,"Linn","Iowa ex-Linn")</f>
        <v>Iowa ex-Linn</v>
      </c>
      <c r="AE3051" s="23">
        <f>IFERROR(AB3051/W3051,"N/M")</f>
        <v>0.1795159098484654</v>
      </c>
      <c r="AF3051" s="14" t="str">
        <f>B3051&amp;"|"&amp;TEXT(E3051,"000")&amp;"|"&amp;TEXT(M3051,"0.0000")</f>
        <v>2019|141|0.7500</v>
      </c>
      <c r="AG3051" s="22" t="str">
        <f>IF(AND(B3051&gt;=2015,B3051&lt;=2024,C3051=19,G3051=41,I3051=2,K3051="A",L3051="RBUP",M3051&gt;=0.5,M3051&lt;=0.85),"IN","OUT")</f>
        <v>IN</v>
      </c>
    </row>
    <row r="3052" spans="1:33">
      <c r="A3052" s="14" t="s">
        <v>189</v>
      </c>
      <c r="B3052" s="16">
        <v>2019</v>
      </c>
      <c r="C3052" s="16">
        <v>19</v>
      </c>
      <c r="D3052" s="14" t="s">
        <v>80</v>
      </c>
      <c r="E3052" s="16">
        <v>141</v>
      </c>
      <c r="F3052" s="14" t="s">
        <v>156</v>
      </c>
      <c r="G3052" s="16">
        <v>41</v>
      </c>
      <c r="H3052" s="14" t="s">
        <v>186</v>
      </c>
      <c r="I3052" s="16">
        <v>2</v>
      </c>
      <c r="J3052" s="14" t="s">
        <v>83</v>
      </c>
      <c r="K3052" s="14" t="s">
        <v>84</v>
      </c>
      <c r="L3052" s="14" t="s">
        <v>85</v>
      </c>
      <c r="M3052" s="23">
        <v>0.8</v>
      </c>
      <c r="N3052" s="16">
        <v>396</v>
      </c>
      <c r="O3052" s="16">
        <v>346</v>
      </c>
      <c r="P3052" s="16">
        <v>62</v>
      </c>
      <c r="Q3052" s="16">
        <v>625</v>
      </c>
      <c r="R3052" s="16">
        <v>75</v>
      </c>
      <c r="S3052" s="14" t="s">
        <v>86</v>
      </c>
      <c r="T3052" s="16">
        <v>62689</v>
      </c>
      <c r="U3052" s="16">
        <v>0</v>
      </c>
      <c r="V3052" s="18">
        <v>41936997</v>
      </c>
      <c r="W3052" s="18">
        <v>1513609</v>
      </c>
      <c r="X3052" s="18">
        <v>861623</v>
      </c>
      <c r="Y3052" s="18">
        <v>704</v>
      </c>
      <c r="Z3052" s="18">
        <v>0</v>
      </c>
      <c r="AA3052" s="18">
        <v>0</v>
      </c>
      <c r="AB3052" s="18">
        <v>531092</v>
      </c>
      <c r="AC3052" s="23">
        <v>0.35</v>
      </c>
      <c r="AD3052" s="14" t="str">
        <f>IF(E3052=113,"Linn","Iowa ex-Linn")</f>
        <v>Iowa ex-Linn</v>
      </c>
      <c r="AE3052" s="23">
        <f>IFERROR(AB3052/W3052,"N/M")</f>
        <v>0.3508779347902926</v>
      </c>
      <c r="AF3052" s="14" t="str">
        <f>B3052&amp;"|"&amp;TEXT(E3052,"000")&amp;"|"&amp;TEXT(M3052,"0.0000")</f>
        <v>2019|141|0.8000</v>
      </c>
      <c r="AG3052" s="22" t="str">
        <f>IF(AND(B3052&gt;=2015,B3052&lt;=2024,C3052=19,G3052=41,I3052=2,K3052="A",L3052="RBUP",M3052&gt;=0.5,M3052&lt;=0.85),"IN","OUT")</f>
        <v>IN</v>
      </c>
    </row>
    <row r="3053" spans="1:33">
      <c r="A3053" s="14" t="s">
        <v>189</v>
      </c>
      <c r="B3053" s="16">
        <v>2019</v>
      </c>
      <c r="C3053" s="16">
        <v>19</v>
      </c>
      <c r="D3053" s="14" t="s">
        <v>80</v>
      </c>
      <c r="E3053" s="16">
        <v>141</v>
      </c>
      <c r="F3053" s="14" t="s">
        <v>156</v>
      </c>
      <c r="G3053" s="16">
        <v>41</v>
      </c>
      <c r="H3053" s="14" t="s">
        <v>186</v>
      </c>
      <c r="I3053" s="16">
        <v>2</v>
      </c>
      <c r="J3053" s="14" t="s">
        <v>83</v>
      </c>
      <c r="K3053" s="14" t="s">
        <v>84</v>
      </c>
      <c r="L3053" s="14" t="s">
        <v>85</v>
      </c>
      <c r="M3053" s="23">
        <v>0.85</v>
      </c>
      <c r="N3053" s="16">
        <v>338</v>
      </c>
      <c r="O3053" s="16">
        <v>293</v>
      </c>
      <c r="P3053" s="16">
        <v>91</v>
      </c>
      <c r="Q3053" s="16">
        <v>510</v>
      </c>
      <c r="R3053" s="16">
        <v>118</v>
      </c>
      <c r="S3053" s="14" t="s">
        <v>86</v>
      </c>
      <c r="T3053" s="16">
        <v>55788</v>
      </c>
      <c r="U3053" s="16">
        <v>0</v>
      </c>
      <c r="V3053" s="18">
        <v>39899582</v>
      </c>
      <c r="W3053" s="18">
        <v>1881342</v>
      </c>
      <c r="X3053" s="18">
        <v>833209</v>
      </c>
      <c r="Y3053" s="18">
        <v>0</v>
      </c>
      <c r="Z3053" s="18">
        <v>0</v>
      </c>
      <c r="AA3053" s="18">
        <v>0</v>
      </c>
      <c r="AB3053" s="18">
        <v>1035929</v>
      </c>
      <c r="AC3053" s="23">
        <v>0.55</v>
      </c>
      <c r="AD3053" s="14" t="str">
        <f>IF(E3053=113,"Linn","Iowa ex-Linn")</f>
        <v>Iowa ex-Linn</v>
      </c>
      <c r="AE3053" s="23">
        <f>IFERROR(AB3053/W3053,"N/M")</f>
        <v>0.5506330055885639</v>
      </c>
      <c r="AF3053" s="14" t="str">
        <f>B3053&amp;"|"&amp;TEXT(E3053,"000")&amp;"|"&amp;TEXT(M3053,"0.0000")</f>
        <v>2019|141|0.8500</v>
      </c>
      <c r="AG3053" s="22" t="str">
        <f>IF(AND(B3053&gt;=2015,B3053&lt;=2024,C3053=19,G3053=41,I3053=2,K3053="A",L3053="RBUP",M3053&gt;=0.5,M3053&lt;=0.85),"IN","OUT")</f>
        <v>IN</v>
      </c>
    </row>
    <row r="3054" spans="1:33">
      <c r="A3054" s="14" t="s">
        <v>189</v>
      </c>
      <c r="B3054" s="16">
        <v>2019</v>
      </c>
      <c r="C3054" s="16">
        <v>19</v>
      </c>
      <c r="D3054" s="14" t="s">
        <v>80</v>
      </c>
      <c r="E3054" s="16">
        <v>143</v>
      </c>
      <c r="F3054" s="14" t="s">
        <v>157</v>
      </c>
      <c r="G3054" s="16">
        <v>41</v>
      </c>
      <c r="H3054" s="14" t="s">
        <v>186</v>
      </c>
      <c r="I3054" s="16">
        <v>2</v>
      </c>
      <c r="J3054" s="14" t="s">
        <v>83</v>
      </c>
      <c r="K3054" s="14" t="s">
        <v>84</v>
      </c>
      <c r="L3054" s="14" t="s">
        <v>85</v>
      </c>
      <c r="M3054" s="23">
        <v>0.5</v>
      </c>
      <c r="N3054" s="16">
        <v>1</v>
      </c>
      <c r="O3054" s="16">
        <v>1</v>
      </c>
      <c r="P3054" s="16">
        <v>0</v>
      </c>
      <c r="Q3054" s="16">
        <v>1</v>
      </c>
      <c r="R3054" s="16">
        <v>0</v>
      </c>
      <c r="S3054" s="14" t="s">
        <v>86</v>
      </c>
      <c r="T3054" s="16">
        <v>75</v>
      </c>
      <c r="U3054" s="16">
        <v>0</v>
      </c>
      <c r="V3054" s="18">
        <v>30450</v>
      </c>
      <c r="W3054" s="18">
        <v>136</v>
      </c>
      <c r="X3054" s="18">
        <v>91</v>
      </c>
      <c r="Y3054" s="18">
        <v>0</v>
      </c>
      <c r="Z3054" s="18">
        <v>0</v>
      </c>
      <c r="AA3054" s="18">
        <v>0</v>
      </c>
      <c r="AB3054" s="18">
        <v>0</v>
      </c>
      <c r="AC3054" s="23">
        <v>0</v>
      </c>
      <c r="AD3054" s="14" t="str">
        <f>IF(E3054=113,"Linn","Iowa ex-Linn")</f>
        <v>Iowa ex-Linn</v>
      </c>
      <c r="AE3054" s="23">
        <f>IFERROR(AB3054/W3054,"N/M")</f>
        <v>0.0</v>
      </c>
      <c r="AF3054" s="14" t="str">
        <f>B3054&amp;"|"&amp;TEXT(E3054,"000")&amp;"|"&amp;TEXT(M3054,"0.0000")</f>
        <v>2019|143|0.5000</v>
      </c>
      <c r="AG3054" s="22" t="str">
        <f>IF(AND(B3054&gt;=2015,B3054&lt;=2024,C3054=19,G3054=41,I3054=2,K3054="A",L3054="RBUP",M3054&gt;=0.5,M3054&lt;=0.85),"IN","OUT")</f>
        <v>IN</v>
      </c>
    </row>
    <row r="3055" spans="1:33">
      <c r="A3055" s="14" t="s">
        <v>189</v>
      </c>
      <c r="B3055" s="16">
        <v>2019</v>
      </c>
      <c r="C3055" s="16">
        <v>19</v>
      </c>
      <c r="D3055" s="14" t="s">
        <v>80</v>
      </c>
      <c r="E3055" s="16">
        <v>143</v>
      </c>
      <c r="F3055" s="14" t="s">
        <v>157</v>
      </c>
      <c r="G3055" s="16">
        <v>41</v>
      </c>
      <c r="H3055" s="14" t="s">
        <v>186</v>
      </c>
      <c r="I3055" s="16">
        <v>2</v>
      </c>
      <c r="J3055" s="14" t="s">
        <v>83</v>
      </c>
      <c r="K3055" s="14" t="s">
        <v>84</v>
      </c>
      <c r="L3055" s="14" t="s">
        <v>85</v>
      </c>
      <c r="M3055" s="23">
        <v>0.65</v>
      </c>
      <c r="N3055" s="16">
        <v>13</v>
      </c>
      <c r="O3055" s="16">
        <v>11</v>
      </c>
      <c r="P3055" s="16">
        <v>2</v>
      </c>
      <c r="Q3055" s="16">
        <v>15</v>
      </c>
      <c r="R3055" s="16">
        <v>2</v>
      </c>
      <c r="S3055" s="14" t="s">
        <v>86</v>
      </c>
      <c r="T3055" s="16">
        <v>1052</v>
      </c>
      <c r="U3055" s="16">
        <v>0</v>
      </c>
      <c r="V3055" s="18">
        <v>500659</v>
      </c>
      <c r="W3055" s="18">
        <v>7366</v>
      </c>
      <c r="X3055" s="18">
        <v>4661</v>
      </c>
      <c r="Y3055" s="18">
        <v>0</v>
      </c>
      <c r="Z3055" s="18">
        <v>0</v>
      </c>
      <c r="AA3055" s="18">
        <v>0</v>
      </c>
      <c r="AB3055" s="18">
        <v>24797</v>
      </c>
      <c r="AC3055" s="23">
        <v>3.37</v>
      </c>
      <c r="AD3055" s="14" t="str">
        <f>IF(E3055=113,"Linn","Iowa ex-Linn")</f>
        <v>Iowa ex-Linn</v>
      </c>
      <c r="AE3055" s="23">
        <f>IFERROR(AB3055/W3055,"N/M")</f>
        <v>3.3664132500678794</v>
      </c>
      <c r="AF3055" s="14" t="str">
        <f>B3055&amp;"|"&amp;TEXT(E3055,"000")&amp;"|"&amp;TEXT(M3055,"0.0000")</f>
        <v>2019|143|0.6500</v>
      </c>
      <c r="AG3055" s="22" t="str">
        <f>IF(AND(B3055&gt;=2015,B3055&lt;=2024,C3055=19,G3055=41,I3055=2,K3055="A",L3055="RBUP",M3055&gt;=0.5,M3055&lt;=0.85),"IN","OUT")</f>
        <v>IN</v>
      </c>
    </row>
    <row r="3056" spans="1:33">
      <c r="A3056" s="14" t="s">
        <v>189</v>
      </c>
      <c r="B3056" s="16">
        <v>2019</v>
      </c>
      <c r="C3056" s="16">
        <v>19</v>
      </c>
      <c r="D3056" s="14" t="s">
        <v>80</v>
      </c>
      <c r="E3056" s="16">
        <v>143</v>
      </c>
      <c r="F3056" s="14" t="s">
        <v>157</v>
      </c>
      <c r="G3056" s="16">
        <v>41</v>
      </c>
      <c r="H3056" s="14" t="s">
        <v>186</v>
      </c>
      <c r="I3056" s="16">
        <v>2</v>
      </c>
      <c r="J3056" s="14" t="s">
        <v>83</v>
      </c>
      <c r="K3056" s="14" t="s">
        <v>84</v>
      </c>
      <c r="L3056" s="14" t="s">
        <v>85</v>
      </c>
      <c r="M3056" s="23">
        <v>0.7</v>
      </c>
      <c r="N3056" s="16">
        <v>24</v>
      </c>
      <c r="O3056" s="16">
        <v>21</v>
      </c>
      <c r="P3056" s="16">
        <v>1</v>
      </c>
      <c r="Q3056" s="16">
        <v>29</v>
      </c>
      <c r="R3056" s="16">
        <v>1</v>
      </c>
      <c r="S3056" s="14" t="s">
        <v>86</v>
      </c>
      <c r="T3056" s="16">
        <v>2799</v>
      </c>
      <c r="U3056" s="16">
        <v>0</v>
      </c>
      <c r="V3056" s="18">
        <v>1527694</v>
      </c>
      <c r="W3056" s="18">
        <v>37100</v>
      </c>
      <c r="X3056" s="18">
        <v>22664</v>
      </c>
      <c r="Y3056" s="18">
        <v>0</v>
      </c>
      <c r="Z3056" s="18">
        <v>0</v>
      </c>
      <c r="AA3056" s="18">
        <v>0</v>
      </c>
      <c r="AB3056" s="18">
        <v>34162</v>
      </c>
      <c r="AC3056" s="23">
        <v>0.92</v>
      </c>
      <c r="AD3056" s="14" t="str">
        <f>IF(E3056=113,"Linn","Iowa ex-Linn")</f>
        <v>Iowa ex-Linn</v>
      </c>
      <c r="AE3056" s="23">
        <f>IFERROR(AB3056/W3056,"N/M")</f>
        <v>0.9208086253369272</v>
      </c>
      <c r="AF3056" s="14" t="str">
        <f>B3056&amp;"|"&amp;TEXT(E3056,"000")&amp;"|"&amp;TEXT(M3056,"0.0000")</f>
        <v>2019|143|0.7000</v>
      </c>
      <c r="AG3056" s="22" t="str">
        <f>IF(AND(B3056&gt;=2015,B3056&lt;=2024,C3056=19,G3056=41,I3056=2,K3056="A",L3056="RBUP",M3056&gt;=0.5,M3056&lt;=0.85),"IN","OUT")</f>
        <v>IN</v>
      </c>
    </row>
    <row r="3057" spans="1:33">
      <c r="A3057" s="14" t="s">
        <v>189</v>
      </c>
      <c r="B3057" s="16">
        <v>2019</v>
      </c>
      <c r="C3057" s="16">
        <v>19</v>
      </c>
      <c r="D3057" s="14" t="s">
        <v>80</v>
      </c>
      <c r="E3057" s="16">
        <v>143</v>
      </c>
      <c r="F3057" s="14" t="s">
        <v>157</v>
      </c>
      <c r="G3057" s="16">
        <v>41</v>
      </c>
      <c r="H3057" s="14" t="s">
        <v>186</v>
      </c>
      <c r="I3057" s="16">
        <v>2</v>
      </c>
      <c r="J3057" s="14" t="s">
        <v>83</v>
      </c>
      <c r="K3057" s="14" t="s">
        <v>84</v>
      </c>
      <c r="L3057" s="14" t="s">
        <v>85</v>
      </c>
      <c r="M3057" s="23">
        <v>0.75</v>
      </c>
      <c r="N3057" s="16">
        <v>96</v>
      </c>
      <c r="O3057" s="16">
        <v>71</v>
      </c>
      <c r="P3057" s="16">
        <v>12</v>
      </c>
      <c r="Q3057" s="16">
        <v>96</v>
      </c>
      <c r="R3057" s="16">
        <v>16</v>
      </c>
      <c r="S3057" s="14" t="s">
        <v>86</v>
      </c>
      <c r="T3057" s="16">
        <v>11029</v>
      </c>
      <c r="U3057" s="16">
        <v>0</v>
      </c>
      <c r="V3057" s="18">
        <v>6813632</v>
      </c>
      <c r="W3057" s="18">
        <v>203985</v>
      </c>
      <c r="X3057" s="18">
        <v>130205</v>
      </c>
      <c r="Y3057" s="18">
        <v>0</v>
      </c>
      <c r="Z3057" s="18">
        <v>0</v>
      </c>
      <c r="AA3057" s="18">
        <v>0</v>
      </c>
      <c r="AB3057" s="18">
        <v>180085</v>
      </c>
      <c r="AC3057" s="23">
        <v>0.88</v>
      </c>
      <c r="AD3057" s="14" t="str">
        <f>IF(E3057=113,"Linn","Iowa ex-Linn")</f>
        <v>Iowa ex-Linn</v>
      </c>
      <c r="AE3057" s="23">
        <f>IFERROR(AB3057/W3057,"N/M")</f>
        <v>0.8828345221462363</v>
      </c>
      <c r="AF3057" s="14" t="str">
        <f>B3057&amp;"|"&amp;TEXT(E3057,"000")&amp;"|"&amp;TEXT(M3057,"0.0000")</f>
        <v>2019|143|0.7500</v>
      </c>
      <c r="AG3057" s="22" t="str">
        <f>IF(AND(B3057&gt;=2015,B3057&lt;=2024,C3057=19,G3057=41,I3057=2,K3057="A",L3057="RBUP",M3057&gt;=0.5,M3057&lt;=0.85),"IN","OUT")</f>
        <v>IN</v>
      </c>
    </row>
    <row r="3058" spans="1:33">
      <c r="A3058" s="14" t="s">
        <v>189</v>
      </c>
      <c r="B3058" s="16">
        <v>2019</v>
      </c>
      <c r="C3058" s="16">
        <v>19</v>
      </c>
      <c r="D3058" s="14" t="s">
        <v>80</v>
      </c>
      <c r="E3058" s="16">
        <v>143</v>
      </c>
      <c r="F3058" s="14" t="s">
        <v>157</v>
      </c>
      <c r="G3058" s="16">
        <v>41</v>
      </c>
      <c r="H3058" s="14" t="s">
        <v>186</v>
      </c>
      <c r="I3058" s="16">
        <v>2</v>
      </c>
      <c r="J3058" s="14" t="s">
        <v>83</v>
      </c>
      <c r="K3058" s="14" t="s">
        <v>84</v>
      </c>
      <c r="L3058" s="14" t="s">
        <v>85</v>
      </c>
      <c r="M3058" s="23">
        <v>0.8</v>
      </c>
      <c r="N3058" s="16">
        <v>260</v>
      </c>
      <c r="O3058" s="16">
        <v>222</v>
      </c>
      <c r="P3058" s="16">
        <v>101</v>
      </c>
      <c r="Q3058" s="16">
        <v>389</v>
      </c>
      <c r="R3058" s="16">
        <v>121</v>
      </c>
      <c r="S3058" s="14" t="s">
        <v>86</v>
      </c>
      <c r="T3058" s="16">
        <v>43507</v>
      </c>
      <c r="U3058" s="16">
        <v>0</v>
      </c>
      <c r="V3058" s="18">
        <v>27409636</v>
      </c>
      <c r="W3058" s="18">
        <v>1177906</v>
      </c>
      <c r="X3058" s="18">
        <v>648864</v>
      </c>
      <c r="Y3058" s="18">
        <v>0</v>
      </c>
      <c r="Z3058" s="18">
        <v>0</v>
      </c>
      <c r="AA3058" s="18">
        <v>0</v>
      </c>
      <c r="AB3058" s="18">
        <v>1657580</v>
      </c>
      <c r="AC3058" s="23">
        <v>1.41</v>
      </c>
      <c r="AD3058" s="14" t="str">
        <f>IF(E3058=113,"Linn","Iowa ex-Linn")</f>
        <v>Iowa ex-Linn</v>
      </c>
      <c r="AE3058" s="23">
        <f>IFERROR(AB3058/W3058,"N/M")</f>
        <v>1.4072260435043205</v>
      </c>
      <c r="AF3058" s="14" t="str">
        <f>B3058&amp;"|"&amp;TEXT(E3058,"000")&amp;"|"&amp;TEXT(M3058,"0.0000")</f>
        <v>2019|143|0.8000</v>
      </c>
      <c r="AG3058" s="22" t="str">
        <f>IF(AND(B3058&gt;=2015,B3058&lt;=2024,C3058=19,G3058=41,I3058=2,K3058="A",L3058="RBUP",M3058&gt;=0.5,M3058&lt;=0.85),"IN","OUT")</f>
        <v>IN</v>
      </c>
    </row>
    <row r="3059" spans="1:33">
      <c r="A3059" s="14" t="s">
        <v>189</v>
      </c>
      <c r="B3059" s="16">
        <v>2019</v>
      </c>
      <c r="C3059" s="16">
        <v>19</v>
      </c>
      <c r="D3059" s="14" t="s">
        <v>80</v>
      </c>
      <c r="E3059" s="16">
        <v>143</v>
      </c>
      <c r="F3059" s="14" t="s">
        <v>157</v>
      </c>
      <c r="G3059" s="16">
        <v>41</v>
      </c>
      <c r="H3059" s="14" t="s">
        <v>186</v>
      </c>
      <c r="I3059" s="16">
        <v>2</v>
      </c>
      <c r="J3059" s="14" t="s">
        <v>83</v>
      </c>
      <c r="K3059" s="14" t="s">
        <v>84</v>
      </c>
      <c r="L3059" s="14" t="s">
        <v>85</v>
      </c>
      <c r="M3059" s="23">
        <v>0.85</v>
      </c>
      <c r="N3059" s="16">
        <v>301</v>
      </c>
      <c r="O3059" s="16">
        <v>258</v>
      </c>
      <c r="P3059" s="16">
        <v>152</v>
      </c>
      <c r="Q3059" s="16">
        <v>509</v>
      </c>
      <c r="R3059" s="16">
        <v>228</v>
      </c>
      <c r="S3059" s="14" t="s">
        <v>86</v>
      </c>
      <c r="T3059" s="16">
        <v>53837</v>
      </c>
      <c r="U3059" s="16">
        <v>0</v>
      </c>
      <c r="V3059" s="18">
        <v>35899636</v>
      </c>
      <c r="W3059" s="18">
        <v>1998779</v>
      </c>
      <c r="X3059" s="18">
        <v>857533</v>
      </c>
      <c r="Y3059" s="18">
        <v>949</v>
      </c>
      <c r="Z3059" s="18">
        <v>0</v>
      </c>
      <c r="AA3059" s="18">
        <v>0</v>
      </c>
      <c r="AB3059" s="18">
        <v>3012595</v>
      </c>
      <c r="AC3059" s="23">
        <v>1.51</v>
      </c>
      <c r="AD3059" s="14" t="str">
        <f>IF(E3059=113,"Linn","Iowa ex-Linn")</f>
        <v>Iowa ex-Linn</v>
      </c>
      <c r="AE3059" s="23">
        <f>IFERROR(AB3059/W3059,"N/M")</f>
        <v>1.5072176563792195</v>
      </c>
      <c r="AF3059" s="14" t="str">
        <f>B3059&amp;"|"&amp;TEXT(E3059,"000")&amp;"|"&amp;TEXT(M3059,"0.0000")</f>
        <v>2019|143|0.8500</v>
      </c>
      <c r="AG3059" s="22" t="str">
        <f>IF(AND(B3059&gt;=2015,B3059&lt;=2024,C3059=19,G3059=41,I3059=2,K3059="A",L3059="RBUP",M3059&gt;=0.5,M3059&lt;=0.85),"IN","OUT")</f>
        <v>IN</v>
      </c>
    </row>
    <row r="3060" spans="1:33">
      <c r="A3060" s="14" t="s">
        <v>189</v>
      </c>
      <c r="B3060" s="16">
        <v>2019</v>
      </c>
      <c r="C3060" s="16">
        <v>19</v>
      </c>
      <c r="D3060" s="14" t="s">
        <v>80</v>
      </c>
      <c r="E3060" s="16">
        <v>145</v>
      </c>
      <c r="F3060" s="14" t="s">
        <v>158</v>
      </c>
      <c r="G3060" s="16">
        <v>41</v>
      </c>
      <c r="H3060" s="14" t="s">
        <v>186</v>
      </c>
      <c r="I3060" s="16">
        <v>2</v>
      </c>
      <c r="J3060" s="14" t="s">
        <v>83</v>
      </c>
      <c r="K3060" s="14" t="s">
        <v>84</v>
      </c>
      <c r="L3060" s="14" t="s">
        <v>85</v>
      </c>
      <c r="M3060" s="23">
        <v>0.6</v>
      </c>
      <c r="N3060" s="16">
        <v>1</v>
      </c>
      <c r="O3060" s="16">
        <v>1</v>
      </c>
      <c r="P3060" s="16">
        <v>0</v>
      </c>
      <c r="Q3060" s="16">
        <v>1</v>
      </c>
      <c r="R3060" s="16">
        <v>0</v>
      </c>
      <c r="S3060" s="14" t="s">
        <v>86</v>
      </c>
      <c r="T3060" s="16">
        <v>56</v>
      </c>
      <c r="U3060" s="16">
        <v>0</v>
      </c>
      <c r="V3060" s="18">
        <v>23625</v>
      </c>
      <c r="W3060" s="18">
        <v>391</v>
      </c>
      <c r="X3060" s="18">
        <v>250</v>
      </c>
      <c r="Y3060" s="18">
        <v>0</v>
      </c>
      <c r="Z3060" s="18">
        <v>0</v>
      </c>
      <c r="AA3060" s="18">
        <v>0</v>
      </c>
      <c r="AB3060" s="18">
        <v>0</v>
      </c>
      <c r="AC3060" s="23">
        <v>0</v>
      </c>
      <c r="AD3060" s="14" t="str">
        <f>IF(E3060=113,"Linn","Iowa ex-Linn")</f>
        <v>Iowa ex-Linn</v>
      </c>
      <c r="AE3060" s="23">
        <f>IFERROR(AB3060/W3060,"N/M")</f>
        <v>0.0</v>
      </c>
      <c r="AF3060" s="14" t="str">
        <f>B3060&amp;"|"&amp;TEXT(E3060,"000")&amp;"|"&amp;TEXT(M3060,"0.0000")</f>
        <v>2019|145|0.6000</v>
      </c>
      <c r="AG3060" s="22" t="str">
        <f>IF(AND(B3060&gt;=2015,B3060&lt;=2024,C3060=19,G3060=41,I3060=2,K3060="A",L3060="RBUP",M3060&gt;=0.5,M3060&lt;=0.85),"IN","OUT")</f>
        <v>IN</v>
      </c>
    </row>
    <row r="3061" spans="1:33">
      <c r="A3061" s="14" t="s">
        <v>189</v>
      </c>
      <c r="B3061" s="16">
        <v>2019</v>
      </c>
      <c r="C3061" s="16">
        <v>19</v>
      </c>
      <c r="D3061" s="14" t="s">
        <v>80</v>
      </c>
      <c r="E3061" s="16">
        <v>145</v>
      </c>
      <c r="F3061" s="14" t="s">
        <v>158</v>
      </c>
      <c r="G3061" s="16">
        <v>41</v>
      </c>
      <c r="H3061" s="14" t="s">
        <v>186</v>
      </c>
      <c r="I3061" s="16">
        <v>2</v>
      </c>
      <c r="J3061" s="14" t="s">
        <v>83</v>
      </c>
      <c r="K3061" s="14" t="s">
        <v>84</v>
      </c>
      <c r="L3061" s="14" t="s">
        <v>85</v>
      </c>
      <c r="M3061" s="23">
        <v>0.65</v>
      </c>
      <c r="N3061" s="16">
        <v>8</v>
      </c>
      <c r="O3061" s="16">
        <v>7</v>
      </c>
      <c r="P3061" s="16">
        <v>0</v>
      </c>
      <c r="Q3061" s="16">
        <v>8</v>
      </c>
      <c r="R3061" s="16">
        <v>0</v>
      </c>
      <c r="S3061" s="14" t="s">
        <v>86</v>
      </c>
      <c r="T3061" s="16">
        <v>397</v>
      </c>
      <c r="U3061" s="16">
        <v>0</v>
      </c>
      <c r="V3061" s="18">
        <v>179672</v>
      </c>
      <c r="W3061" s="18">
        <v>3127</v>
      </c>
      <c r="X3061" s="18">
        <v>2170</v>
      </c>
      <c r="Y3061" s="18">
        <v>0</v>
      </c>
      <c r="Z3061" s="18">
        <v>0</v>
      </c>
      <c r="AA3061" s="18">
        <v>0</v>
      </c>
      <c r="AB3061" s="18">
        <v>0</v>
      </c>
      <c r="AC3061" s="23">
        <v>0</v>
      </c>
      <c r="AD3061" s="14" t="str">
        <f>IF(E3061=113,"Linn","Iowa ex-Linn")</f>
        <v>Iowa ex-Linn</v>
      </c>
      <c r="AE3061" s="23">
        <f>IFERROR(AB3061/W3061,"N/M")</f>
        <v>0.0</v>
      </c>
      <c r="AF3061" s="14" t="str">
        <f>B3061&amp;"|"&amp;TEXT(E3061,"000")&amp;"|"&amp;TEXT(M3061,"0.0000")</f>
        <v>2019|145|0.6500</v>
      </c>
      <c r="AG3061" s="22" t="str">
        <f>IF(AND(B3061&gt;=2015,B3061&lt;=2024,C3061=19,G3061=41,I3061=2,K3061="A",L3061="RBUP",M3061&gt;=0.5,M3061&lt;=0.85),"IN","OUT")</f>
        <v>IN</v>
      </c>
    </row>
    <row r="3062" spans="1:33">
      <c r="A3062" s="14" t="s">
        <v>189</v>
      </c>
      <c r="B3062" s="16">
        <v>2019</v>
      </c>
      <c r="C3062" s="16">
        <v>19</v>
      </c>
      <c r="D3062" s="14" t="s">
        <v>80</v>
      </c>
      <c r="E3062" s="16">
        <v>145</v>
      </c>
      <c r="F3062" s="14" t="s">
        <v>158</v>
      </c>
      <c r="G3062" s="16">
        <v>41</v>
      </c>
      <c r="H3062" s="14" t="s">
        <v>186</v>
      </c>
      <c r="I3062" s="16">
        <v>2</v>
      </c>
      <c r="J3062" s="14" t="s">
        <v>83</v>
      </c>
      <c r="K3062" s="14" t="s">
        <v>84</v>
      </c>
      <c r="L3062" s="14" t="s">
        <v>85</v>
      </c>
      <c r="M3062" s="23">
        <v>0.7</v>
      </c>
      <c r="N3062" s="16">
        <v>35</v>
      </c>
      <c r="O3062" s="16">
        <v>21</v>
      </c>
      <c r="P3062" s="16">
        <v>1</v>
      </c>
      <c r="Q3062" s="16">
        <v>36</v>
      </c>
      <c r="R3062" s="16">
        <v>1</v>
      </c>
      <c r="S3062" s="14" t="s">
        <v>86</v>
      </c>
      <c r="T3062" s="16">
        <v>2944</v>
      </c>
      <c r="U3062" s="16">
        <v>0</v>
      </c>
      <c r="V3062" s="18">
        <v>1452090</v>
      </c>
      <c r="W3062" s="18">
        <v>35807</v>
      </c>
      <c r="X3062" s="18">
        <v>24232</v>
      </c>
      <c r="Y3062" s="18">
        <v>0</v>
      </c>
      <c r="Z3062" s="18">
        <v>0</v>
      </c>
      <c r="AA3062" s="18">
        <v>0</v>
      </c>
      <c r="AB3062" s="18">
        <v>1467</v>
      </c>
      <c r="AC3062" s="23">
        <v>0.04</v>
      </c>
      <c r="AD3062" s="14" t="str">
        <f>IF(E3062=113,"Linn","Iowa ex-Linn")</f>
        <v>Iowa ex-Linn</v>
      </c>
      <c r="AE3062" s="23">
        <f>IFERROR(AB3062/W3062,"N/M")</f>
        <v>0.04096964280727232</v>
      </c>
      <c r="AF3062" s="14" t="str">
        <f>B3062&amp;"|"&amp;TEXT(E3062,"000")&amp;"|"&amp;TEXT(M3062,"0.0000")</f>
        <v>2019|145|0.7000</v>
      </c>
      <c r="AG3062" s="22" t="str">
        <f>IF(AND(B3062&gt;=2015,B3062&lt;=2024,C3062=19,G3062=41,I3062=2,K3062="A",L3062="RBUP",M3062&gt;=0.5,M3062&lt;=0.85),"IN","OUT")</f>
        <v>IN</v>
      </c>
    </row>
    <row r="3063" spans="1:33">
      <c r="A3063" s="14" t="s">
        <v>189</v>
      </c>
      <c r="B3063" s="16">
        <v>2019</v>
      </c>
      <c r="C3063" s="16">
        <v>19</v>
      </c>
      <c r="D3063" s="14" t="s">
        <v>80</v>
      </c>
      <c r="E3063" s="16">
        <v>145</v>
      </c>
      <c r="F3063" s="14" t="s">
        <v>158</v>
      </c>
      <c r="G3063" s="16">
        <v>41</v>
      </c>
      <c r="H3063" s="14" t="s">
        <v>186</v>
      </c>
      <c r="I3063" s="16">
        <v>2</v>
      </c>
      <c r="J3063" s="14" t="s">
        <v>83</v>
      </c>
      <c r="K3063" s="14" t="s">
        <v>84</v>
      </c>
      <c r="L3063" s="14" t="s">
        <v>85</v>
      </c>
      <c r="M3063" s="23">
        <v>0.75</v>
      </c>
      <c r="N3063" s="16">
        <v>191</v>
      </c>
      <c r="O3063" s="16">
        <v>142</v>
      </c>
      <c r="P3063" s="16">
        <v>12</v>
      </c>
      <c r="Q3063" s="16">
        <v>195</v>
      </c>
      <c r="R3063" s="16">
        <v>12</v>
      </c>
      <c r="S3063" s="14" t="s">
        <v>86</v>
      </c>
      <c r="T3063" s="16">
        <v>19950</v>
      </c>
      <c r="U3063" s="16">
        <v>0</v>
      </c>
      <c r="V3063" s="18">
        <v>10613623</v>
      </c>
      <c r="W3063" s="18">
        <v>394957</v>
      </c>
      <c r="X3063" s="18">
        <v>268622</v>
      </c>
      <c r="Y3063" s="18">
        <v>0</v>
      </c>
      <c r="Z3063" s="18">
        <v>0</v>
      </c>
      <c r="AA3063" s="18">
        <v>0</v>
      </c>
      <c r="AB3063" s="18">
        <v>77844</v>
      </c>
      <c r="AC3063" s="23">
        <v>0.2</v>
      </c>
      <c r="AD3063" s="14" t="str">
        <f>IF(E3063=113,"Linn","Iowa ex-Linn")</f>
        <v>Iowa ex-Linn</v>
      </c>
      <c r="AE3063" s="23">
        <f>IFERROR(AB3063/W3063,"N/M")</f>
        <v>0.19709487361915348</v>
      </c>
      <c r="AF3063" s="14" t="str">
        <f>B3063&amp;"|"&amp;TEXT(E3063,"000")&amp;"|"&amp;TEXT(M3063,"0.0000")</f>
        <v>2019|145|0.7500</v>
      </c>
      <c r="AG3063" s="22" t="str">
        <f>IF(AND(B3063&gt;=2015,B3063&lt;=2024,C3063=19,G3063=41,I3063=2,K3063="A",L3063="RBUP",M3063&gt;=0.5,M3063&lt;=0.85),"IN","OUT")</f>
        <v>IN</v>
      </c>
    </row>
    <row r="3064" spans="1:33">
      <c r="A3064" s="14" t="s">
        <v>189</v>
      </c>
      <c r="B3064" s="16">
        <v>2019</v>
      </c>
      <c r="C3064" s="16">
        <v>19</v>
      </c>
      <c r="D3064" s="14" t="s">
        <v>80</v>
      </c>
      <c r="E3064" s="16">
        <v>145</v>
      </c>
      <c r="F3064" s="14" t="s">
        <v>158</v>
      </c>
      <c r="G3064" s="16">
        <v>41</v>
      </c>
      <c r="H3064" s="14" t="s">
        <v>186</v>
      </c>
      <c r="I3064" s="16">
        <v>2</v>
      </c>
      <c r="J3064" s="14" t="s">
        <v>83</v>
      </c>
      <c r="K3064" s="14" t="s">
        <v>84</v>
      </c>
      <c r="L3064" s="14" t="s">
        <v>85</v>
      </c>
      <c r="M3064" s="23">
        <v>0.8</v>
      </c>
      <c r="N3064" s="16">
        <v>301</v>
      </c>
      <c r="O3064" s="16">
        <v>257</v>
      </c>
      <c r="P3064" s="16">
        <v>34</v>
      </c>
      <c r="Q3064" s="16">
        <v>439</v>
      </c>
      <c r="R3064" s="16">
        <v>38</v>
      </c>
      <c r="S3064" s="14" t="s">
        <v>86</v>
      </c>
      <c r="T3064" s="16">
        <v>44920</v>
      </c>
      <c r="U3064" s="16">
        <v>0</v>
      </c>
      <c r="V3064" s="18">
        <v>25165463</v>
      </c>
      <c r="W3064" s="18">
        <v>1287161</v>
      </c>
      <c r="X3064" s="18">
        <v>748382</v>
      </c>
      <c r="Y3064" s="18">
        <v>248</v>
      </c>
      <c r="Z3064" s="18">
        <v>0</v>
      </c>
      <c r="AA3064" s="18">
        <v>0</v>
      </c>
      <c r="AB3064" s="18">
        <v>340309</v>
      </c>
      <c r="AC3064" s="23">
        <v>0.26</v>
      </c>
      <c r="AD3064" s="14" t="str">
        <f>IF(E3064=113,"Linn","Iowa ex-Linn")</f>
        <v>Iowa ex-Linn</v>
      </c>
      <c r="AE3064" s="23">
        <f>IFERROR(AB3064/W3064,"N/M")</f>
        <v>0.26438728333130046</v>
      </c>
      <c r="AF3064" s="14" t="str">
        <f>B3064&amp;"|"&amp;TEXT(E3064,"000")&amp;"|"&amp;TEXT(M3064,"0.0000")</f>
        <v>2019|145|0.8000</v>
      </c>
      <c r="AG3064" s="22" t="str">
        <f>IF(AND(B3064&gt;=2015,B3064&lt;=2024,C3064=19,G3064=41,I3064=2,K3064="A",L3064="RBUP",M3064&gt;=0.5,M3064&lt;=0.85),"IN","OUT")</f>
        <v>IN</v>
      </c>
    </row>
    <row r="3065" spans="1:33">
      <c r="A3065" s="14" t="s">
        <v>189</v>
      </c>
      <c r="B3065" s="16">
        <v>2019</v>
      </c>
      <c r="C3065" s="16">
        <v>19</v>
      </c>
      <c r="D3065" s="14" t="s">
        <v>80</v>
      </c>
      <c r="E3065" s="16">
        <v>145</v>
      </c>
      <c r="F3065" s="14" t="s">
        <v>158</v>
      </c>
      <c r="G3065" s="16">
        <v>41</v>
      </c>
      <c r="H3065" s="14" t="s">
        <v>186</v>
      </c>
      <c r="I3065" s="16">
        <v>2</v>
      </c>
      <c r="J3065" s="14" t="s">
        <v>83</v>
      </c>
      <c r="K3065" s="14" t="s">
        <v>84</v>
      </c>
      <c r="L3065" s="14" t="s">
        <v>85</v>
      </c>
      <c r="M3065" s="23">
        <v>0.85</v>
      </c>
      <c r="N3065" s="16">
        <v>213</v>
      </c>
      <c r="O3065" s="16">
        <v>160</v>
      </c>
      <c r="P3065" s="16">
        <v>29</v>
      </c>
      <c r="Q3065" s="16">
        <v>266</v>
      </c>
      <c r="R3065" s="16">
        <v>41</v>
      </c>
      <c r="S3065" s="14" t="s">
        <v>86</v>
      </c>
      <c r="T3065" s="16">
        <v>36013</v>
      </c>
      <c r="U3065" s="16">
        <v>0</v>
      </c>
      <c r="V3065" s="18">
        <v>22108505</v>
      </c>
      <c r="W3065" s="18">
        <v>1325074</v>
      </c>
      <c r="X3065" s="18">
        <v>635794</v>
      </c>
      <c r="Y3065" s="18">
        <v>456</v>
      </c>
      <c r="Z3065" s="18">
        <v>0</v>
      </c>
      <c r="AA3065" s="18">
        <v>0</v>
      </c>
      <c r="AB3065" s="18">
        <v>242702</v>
      </c>
      <c r="AC3065" s="23">
        <v>0.18</v>
      </c>
      <c r="AD3065" s="14" t="str">
        <f>IF(E3065=113,"Linn","Iowa ex-Linn")</f>
        <v>Iowa ex-Linn</v>
      </c>
      <c r="AE3065" s="23">
        <f>IFERROR(AB3065/W3065,"N/M")</f>
        <v>0.18316109138055686</v>
      </c>
      <c r="AF3065" s="14" t="str">
        <f>B3065&amp;"|"&amp;TEXT(E3065,"000")&amp;"|"&amp;TEXT(M3065,"0.0000")</f>
        <v>2019|145|0.8500</v>
      </c>
      <c r="AG3065" s="22" t="str">
        <f>IF(AND(B3065&gt;=2015,B3065&lt;=2024,C3065=19,G3065=41,I3065=2,K3065="A",L3065="RBUP",M3065&gt;=0.5,M3065&lt;=0.85),"IN","OUT")</f>
        <v>IN</v>
      </c>
    </row>
    <row r="3066" spans="1:33">
      <c r="A3066" s="14" t="s">
        <v>189</v>
      </c>
      <c r="B3066" s="16">
        <v>2019</v>
      </c>
      <c r="C3066" s="16">
        <v>19</v>
      </c>
      <c r="D3066" s="14" t="s">
        <v>80</v>
      </c>
      <c r="E3066" s="16">
        <v>147</v>
      </c>
      <c r="F3066" s="14" t="s">
        <v>159</v>
      </c>
      <c r="G3066" s="16">
        <v>41</v>
      </c>
      <c r="H3066" s="14" t="s">
        <v>186</v>
      </c>
      <c r="I3066" s="16">
        <v>2</v>
      </c>
      <c r="J3066" s="14" t="s">
        <v>83</v>
      </c>
      <c r="K3066" s="14" t="s">
        <v>84</v>
      </c>
      <c r="L3066" s="14" t="s">
        <v>85</v>
      </c>
      <c r="M3066" s="23">
        <v>0.5</v>
      </c>
      <c r="N3066" s="16">
        <v>1</v>
      </c>
      <c r="O3066" s="16">
        <v>1</v>
      </c>
      <c r="P3066" s="16">
        <v>0</v>
      </c>
      <c r="Q3066" s="16">
        <v>1</v>
      </c>
      <c r="R3066" s="16">
        <v>0</v>
      </c>
      <c r="S3066" s="14" t="s">
        <v>86</v>
      </c>
      <c r="T3066" s="16">
        <v>39</v>
      </c>
      <c r="U3066" s="16">
        <v>0</v>
      </c>
      <c r="V3066" s="18">
        <v>13560</v>
      </c>
      <c r="W3066" s="18">
        <v>77</v>
      </c>
      <c r="X3066" s="18">
        <v>52</v>
      </c>
      <c r="Y3066" s="18">
        <v>0</v>
      </c>
      <c r="Z3066" s="18">
        <v>0</v>
      </c>
      <c r="AA3066" s="18">
        <v>0</v>
      </c>
      <c r="AB3066" s="18">
        <v>0</v>
      </c>
      <c r="AC3066" s="23">
        <v>0</v>
      </c>
      <c r="AD3066" s="14" t="str">
        <f>IF(E3066=113,"Linn","Iowa ex-Linn")</f>
        <v>Iowa ex-Linn</v>
      </c>
      <c r="AE3066" s="23">
        <f>IFERROR(AB3066/W3066,"N/M")</f>
        <v>0.0</v>
      </c>
      <c r="AF3066" s="14" t="str">
        <f>B3066&amp;"|"&amp;TEXT(E3066,"000")&amp;"|"&amp;TEXT(M3066,"0.0000")</f>
        <v>2019|147|0.5000</v>
      </c>
      <c r="AG3066" s="22" t="str">
        <f>IF(AND(B3066&gt;=2015,B3066&lt;=2024,C3066=19,G3066=41,I3066=2,K3066="A",L3066="RBUP",M3066&gt;=0.5,M3066&lt;=0.85),"IN","OUT")</f>
        <v>IN</v>
      </c>
    </row>
    <row r="3067" spans="1:33">
      <c r="A3067" s="14" t="s">
        <v>189</v>
      </c>
      <c r="B3067" s="16">
        <v>2019</v>
      </c>
      <c r="C3067" s="16">
        <v>19</v>
      </c>
      <c r="D3067" s="14" t="s">
        <v>80</v>
      </c>
      <c r="E3067" s="16">
        <v>147</v>
      </c>
      <c r="F3067" s="14" t="s">
        <v>159</v>
      </c>
      <c r="G3067" s="16">
        <v>41</v>
      </c>
      <c r="H3067" s="14" t="s">
        <v>186</v>
      </c>
      <c r="I3067" s="16">
        <v>2</v>
      </c>
      <c r="J3067" s="14" t="s">
        <v>83</v>
      </c>
      <c r="K3067" s="14" t="s">
        <v>84</v>
      </c>
      <c r="L3067" s="14" t="s">
        <v>85</v>
      </c>
      <c r="M3067" s="23">
        <v>0.6</v>
      </c>
      <c r="N3067" s="16">
        <v>1</v>
      </c>
      <c r="O3067" s="16">
        <v>1</v>
      </c>
      <c r="P3067" s="16">
        <v>0</v>
      </c>
      <c r="Q3067" s="16">
        <v>1</v>
      </c>
      <c r="R3067" s="16">
        <v>0</v>
      </c>
      <c r="S3067" s="14" t="s">
        <v>86</v>
      </c>
      <c r="T3067" s="16">
        <v>232</v>
      </c>
      <c r="U3067" s="16">
        <v>0</v>
      </c>
      <c r="V3067" s="18">
        <v>109831</v>
      </c>
      <c r="W3067" s="18">
        <v>1058</v>
      </c>
      <c r="X3067" s="18">
        <v>677</v>
      </c>
      <c r="Y3067" s="18">
        <v>0</v>
      </c>
      <c r="Z3067" s="18">
        <v>0</v>
      </c>
      <c r="AA3067" s="18">
        <v>0</v>
      </c>
      <c r="AB3067" s="18">
        <v>0</v>
      </c>
      <c r="AC3067" s="23">
        <v>0</v>
      </c>
      <c r="AD3067" s="14" t="str">
        <f>IF(E3067=113,"Linn","Iowa ex-Linn")</f>
        <v>Iowa ex-Linn</v>
      </c>
      <c r="AE3067" s="23">
        <f>IFERROR(AB3067/W3067,"N/M")</f>
        <v>0.0</v>
      </c>
      <c r="AF3067" s="14" t="str">
        <f>B3067&amp;"|"&amp;TEXT(E3067,"000")&amp;"|"&amp;TEXT(M3067,"0.0000")</f>
        <v>2019|147|0.6000</v>
      </c>
      <c r="AG3067" s="22" t="str">
        <f>IF(AND(B3067&gt;=2015,B3067&lt;=2024,C3067=19,G3067=41,I3067=2,K3067="A",L3067="RBUP",M3067&gt;=0.5,M3067&lt;=0.85),"IN","OUT")</f>
        <v>IN</v>
      </c>
    </row>
    <row r="3068" spans="1:33">
      <c r="A3068" s="14" t="s">
        <v>189</v>
      </c>
      <c r="B3068" s="16">
        <v>2019</v>
      </c>
      <c r="C3068" s="16">
        <v>19</v>
      </c>
      <c r="D3068" s="14" t="s">
        <v>80</v>
      </c>
      <c r="E3068" s="16">
        <v>147</v>
      </c>
      <c r="F3068" s="14" t="s">
        <v>159</v>
      </c>
      <c r="G3068" s="16">
        <v>41</v>
      </c>
      <c r="H3068" s="14" t="s">
        <v>186</v>
      </c>
      <c r="I3068" s="16">
        <v>2</v>
      </c>
      <c r="J3068" s="14" t="s">
        <v>83</v>
      </c>
      <c r="K3068" s="14" t="s">
        <v>84</v>
      </c>
      <c r="L3068" s="14" t="s">
        <v>85</v>
      </c>
      <c r="M3068" s="23">
        <v>0.65</v>
      </c>
      <c r="N3068" s="16">
        <v>6</v>
      </c>
      <c r="O3068" s="16">
        <v>5</v>
      </c>
      <c r="P3068" s="16">
        <v>2</v>
      </c>
      <c r="Q3068" s="16">
        <v>5</v>
      </c>
      <c r="R3068" s="16">
        <v>2</v>
      </c>
      <c r="S3068" s="14" t="s">
        <v>86</v>
      </c>
      <c r="T3068" s="16">
        <v>3235</v>
      </c>
      <c r="U3068" s="16">
        <v>0</v>
      </c>
      <c r="V3068" s="18">
        <v>1706886</v>
      </c>
      <c r="W3068" s="18">
        <v>20379</v>
      </c>
      <c r="X3068" s="18">
        <v>15515</v>
      </c>
      <c r="Y3068" s="18">
        <v>0</v>
      </c>
      <c r="Z3068" s="18">
        <v>0</v>
      </c>
      <c r="AA3068" s="18">
        <v>0</v>
      </c>
      <c r="AB3068" s="18">
        <v>4308</v>
      </c>
      <c r="AC3068" s="23">
        <v>0.21</v>
      </c>
      <c r="AD3068" s="14" t="str">
        <f>IF(E3068=113,"Linn","Iowa ex-Linn")</f>
        <v>Iowa ex-Linn</v>
      </c>
      <c r="AE3068" s="23">
        <f>IFERROR(AB3068/W3068,"N/M")</f>
        <v>0.2113940821433829</v>
      </c>
      <c r="AF3068" s="14" t="str">
        <f>B3068&amp;"|"&amp;TEXT(E3068,"000")&amp;"|"&amp;TEXT(M3068,"0.0000")</f>
        <v>2019|147|0.6500</v>
      </c>
      <c r="AG3068" s="22" t="str">
        <f>IF(AND(B3068&gt;=2015,B3068&lt;=2024,C3068=19,G3068=41,I3068=2,K3068="A",L3068="RBUP",M3068&gt;=0.5,M3068&lt;=0.85),"IN","OUT")</f>
        <v>IN</v>
      </c>
    </row>
    <row r="3069" spans="1:33">
      <c r="A3069" s="14" t="s">
        <v>189</v>
      </c>
      <c r="B3069" s="16">
        <v>2019</v>
      </c>
      <c r="C3069" s="16">
        <v>19</v>
      </c>
      <c r="D3069" s="14" t="s">
        <v>80</v>
      </c>
      <c r="E3069" s="16">
        <v>147</v>
      </c>
      <c r="F3069" s="14" t="s">
        <v>159</v>
      </c>
      <c r="G3069" s="16">
        <v>41</v>
      </c>
      <c r="H3069" s="14" t="s">
        <v>186</v>
      </c>
      <c r="I3069" s="16">
        <v>2</v>
      </c>
      <c r="J3069" s="14" t="s">
        <v>83</v>
      </c>
      <c r="K3069" s="14" t="s">
        <v>84</v>
      </c>
      <c r="L3069" s="14" t="s">
        <v>85</v>
      </c>
      <c r="M3069" s="23">
        <v>0.7</v>
      </c>
      <c r="N3069" s="16">
        <v>27</v>
      </c>
      <c r="O3069" s="16">
        <v>22</v>
      </c>
      <c r="P3069" s="16">
        <v>3</v>
      </c>
      <c r="Q3069" s="16">
        <v>36</v>
      </c>
      <c r="R3069" s="16">
        <v>5</v>
      </c>
      <c r="S3069" s="14" t="s">
        <v>86</v>
      </c>
      <c r="T3069" s="16">
        <v>2703</v>
      </c>
      <c r="U3069" s="16">
        <v>0</v>
      </c>
      <c r="V3069" s="18">
        <v>1565726</v>
      </c>
      <c r="W3069" s="18">
        <v>40402</v>
      </c>
      <c r="X3069" s="18">
        <v>24287</v>
      </c>
      <c r="Y3069" s="18">
        <v>0</v>
      </c>
      <c r="Z3069" s="18">
        <v>0</v>
      </c>
      <c r="AA3069" s="18">
        <v>0</v>
      </c>
      <c r="AB3069" s="18">
        <v>93693</v>
      </c>
      <c r="AC3069" s="23">
        <v>2.32</v>
      </c>
      <c r="AD3069" s="14" t="str">
        <f>IF(E3069=113,"Linn","Iowa ex-Linn")</f>
        <v>Iowa ex-Linn</v>
      </c>
      <c r="AE3069" s="23">
        <f>IFERROR(AB3069/W3069,"N/M")</f>
        <v>2.3190188604524526</v>
      </c>
      <c r="AF3069" s="14" t="str">
        <f>B3069&amp;"|"&amp;TEXT(E3069,"000")&amp;"|"&amp;TEXT(M3069,"0.0000")</f>
        <v>2019|147|0.7000</v>
      </c>
      <c r="AG3069" s="22" t="str">
        <f>IF(AND(B3069&gt;=2015,B3069&lt;=2024,C3069=19,G3069=41,I3069=2,K3069="A",L3069="RBUP",M3069&gt;=0.5,M3069&lt;=0.85),"IN","OUT")</f>
        <v>IN</v>
      </c>
    </row>
    <row r="3070" spans="1:33">
      <c r="A3070" s="14" t="s">
        <v>189</v>
      </c>
      <c r="B3070" s="16">
        <v>2019</v>
      </c>
      <c r="C3070" s="16">
        <v>19</v>
      </c>
      <c r="D3070" s="14" t="s">
        <v>80</v>
      </c>
      <c r="E3070" s="16">
        <v>147</v>
      </c>
      <c r="F3070" s="14" t="s">
        <v>159</v>
      </c>
      <c r="G3070" s="16">
        <v>41</v>
      </c>
      <c r="H3070" s="14" t="s">
        <v>186</v>
      </c>
      <c r="I3070" s="16">
        <v>2</v>
      </c>
      <c r="J3070" s="14" t="s">
        <v>83</v>
      </c>
      <c r="K3070" s="14" t="s">
        <v>84</v>
      </c>
      <c r="L3070" s="14" t="s">
        <v>85</v>
      </c>
      <c r="M3070" s="23">
        <v>0.75</v>
      </c>
      <c r="N3070" s="16">
        <v>86</v>
      </c>
      <c r="O3070" s="16">
        <v>70</v>
      </c>
      <c r="P3070" s="16">
        <v>8</v>
      </c>
      <c r="Q3070" s="16">
        <v>114</v>
      </c>
      <c r="R3070" s="16">
        <v>9</v>
      </c>
      <c r="S3070" s="14" t="s">
        <v>86</v>
      </c>
      <c r="T3070" s="16">
        <v>10407</v>
      </c>
      <c r="U3070" s="16">
        <v>0</v>
      </c>
      <c r="V3070" s="18">
        <v>5934738</v>
      </c>
      <c r="W3070" s="18">
        <v>192405</v>
      </c>
      <c r="X3070" s="18">
        <v>119815</v>
      </c>
      <c r="Y3070" s="18">
        <v>200</v>
      </c>
      <c r="Z3070" s="18">
        <v>0</v>
      </c>
      <c r="AA3070" s="18">
        <v>0</v>
      </c>
      <c r="AB3070" s="18">
        <v>50413</v>
      </c>
      <c r="AC3070" s="23">
        <v>0.26</v>
      </c>
      <c r="AD3070" s="14" t="str">
        <f>IF(E3070=113,"Linn","Iowa ex-Linn")</f>
        <v>Iowa ex-Linn</v>
      </c>
      <c r="AE3070" s="23">
        <f>IFERROR(AB3070/W3070,"N/M")</f>
        <v>0.2620150203996778</v>
      </c>
      <c r="AF3070" s="14" t="str">
        <f>B3070&amp;"|"&amp;TEXT(E3070,"000")&amp;"|"&amp;TEXT(M3070,"0.0000")</f>
        <v>2019|147|0.7500</v>
      </c>
      <c r="AG3070" s="22" t="str">
        <f>IF(AND(B3070&gt;=2015,B3070&lt;=2024,C3070=19,G3070=41,I3070=2,K3070="A",L3070="RBUP",M3070&gt;=0.5,M3070&lt;=0.85),"IN","OUT")</f>
        <v>IN</v>
      </c>
    </row>
    <row r="3071" spans="1:33">
      <c r="A3071" s="14" t="s">
        <v>189</v>
      </c>
      <c r="B3071" s="16">
        <v>2019</v>
      </c>
      <c r="C3071" s="16">
        <v>19</v>
      </c>
      <c r="D3071" s="14" t="s">
        <v>80</v>
      </c>
      <c r="E3071" s="16">
        <v>147</v>
      </c>
      <c r="F3071" s="14" t="s">
        <v>159</v>
      </c>
      <c r="G3071" s="16">
        <v>41</v>
      </c>
      <c r="H3071" s="14" t="s">
        <v>186</v>
      </c>
      <c r="I3071" s="16">
        <v>2</v>
      </c>
      <c r="J3071" s="14" t="s">
        <v>83</v>
      </c>
      <c r="K3071" s="14" t="s">
        <v>84</v>
      </c>
      <c r="L3071" s="14" t="s">
        <v>85</v>
      </c>
      <c r="M3071" s="23">
        <v>0.8</v>
      </c>
      <c r="N3071" s="16">
        <v>344</v>
      </c>
      <c r="O3071" s="16">
        <v>283</v>
      </c>
      <c r="P3071" s="16">
        <v>79</v>
      </c>
      <c r="Q3071" s="16">
        <v>576</v>
      </c>
      <c r="R3071" s="16">
        <v>121</v>
      </c>
      <c r="S3071" s="14" t="s">
        <v>86</v>
      </c>
      <c r="T3071" s="16">
        <v>67112</v>
      </c>
      <c r="U3071" s="16">
        <v>0</v>
      </c>
      <c r="V3071" s="18">
        <v>41270359</v>
      </c>
      <c r="W3071" s="18">
        <v>1830291</v>
      </c>
      <c r="X3071" s="18">
        <v>1019168</v>
      </c>
      <c r="Y3071" s="18">
        <v>128</v>
      </c>
      <c r="Z3071" s="18">
        <v>0</v>
      </c>
      <c r="AA3071" s="18">
        <v>0</v>
      </c>
      <c r="AB3071" s="18">
        <v>1791419</v>
      </c>
      <c r="AC3071" s="23">
        <v>0.98</v>
      </c>
      <c r="AD3071" s="14" t="str">
        <f>IF(E3071=113,"Linn","Iowa ex-Linn")</f>
        <v>Iowa ex-Linn</v>
      </c>
      <c r="AE3071" s="23">
        <f>IFERROR(AB3071/W3071,"N/M")</f>
        <v>0.9787618471598232</v>
      </c>
      <c r="AF3071" s="14" t="str">
        <f>B3071&amp;"|"&amp;TEXT(E3071,"000")&amp;"|"&amp;TEXT(M3071,"0.0000")</f>
        <v>2019|147|0.8000</v>
      </c>
      <c r="AG3071" s="22" t="str">
        <f>IF(AND(B3071&gt;=2015,B3071&lt;=2024,C3071=19,G3071=41,I3071=2,K3071="A",L3071="RBUP",M3071&gt;=0.5,M3071&lt;=0.85),"IN","OUT")</f>
        <v>IN</v>
      </c>
    </row>
    <row r="3072" spans="1:33">
      <c r="A3072" s="14" t="s">
        <v>189</v>
      </c>
      <c r="B3072" s="16">
        <v>2019</v>
      </c>
      <c r="C3072" s="16">
        <v>19</v>
      </c>
      <c r="D3072" s="14" t="s">
        <v>80</v>
      </c>
      <c r="E3072" s="16">
        <v>147</v>
      </c>
      <c r="F3072" s="14" t="s">
        <v>159</v>
      </c>
      <c r="G3072" s="16">
        <v>41</v>
      </c>
      <c r="H3072" s="14" t="s">
        <v>186</v>
      </c>
      <c r="I3072" s="16">
        <v>2</v>
      </c>
      <c r="J3072" s="14" t="s">
        <v>83</v>
      </c>
      <c r="K3072" s="14" t="s">
        <v>84</v>
      </c>
      <c r="L3072" s="14" t="s">
        <v>85</v>
      </c>
      <c r="M3072" s="23">
        <v>0.85</v>
      </c>
      <c r="N3072" s="16">
        <v>343</v>
      </c>
      <c r="O3072" s="16">
        <v>294</v>
      </c>
      <c r="P3072" s="16">
        <v>130</v>
      </c>
      <c r="Q3072" s="16">
        <v>623</v>
      </c>
      <c r="R3072" s="16">
        <v>223</v>
      </c>
      <c r="S3072" s="14" t="s">
        <v>86</v>
      </c>
      <c r="T3072" s="16">
        <v>66281</v>
      </c>
      <c r="U3072" s="16">
        <v>0</v>
      </c>
      <c r="V3072" s="18">
        <v>43914692</v>
      </c>
      <c r="W3072" s="18">
        <v>2481359</v>
      </c>
      <c r="X3072" s="18">
        <v>1104538</v>
      </c>
      <c r="Y3072" s="18">
        <v>1449</v>
      </c>
      <c r="Z3072" s="18">
        <v>0</v>
      </c>
      <c r="AA3072" s="18">
        <v>0</v>
      </c>
      <c r="AB3072" s="18">
        <v>3410073</v>
      </c>
      <c r="AC3072" s="23">
        <v>1.37</v>
      </c>
      <c r="AD3072" s="14" t="str">
        <f>IF(E3072=113,"Linn","Iowa ex-Linn")</f>
        <v>Iowa ex-Linn</v>
      </c>
      <c r="AE3072" s="23">
        <f>IFERROR(AB3072/W3072,"N/M")</f>
        <v>1.374276354207513</v>
      </c>
      <c r="AF3072" s="14" t="str">
        <f>B3072&amp;"|"&amp;TEXT(E3072,"000")&amp;"|"&amp;TEXT(M3072,"0.0000")</f>
        <v>2019|147|0.8500</v>
      </c>
      <c r="AG3072" s="22" t="str">
        <f>IF(AND(B3072&gt;=2015,B3072&lt;=2024,C3072=19,G3072=41,I3072=2,K3072="A",L3072="RBUP",M3072&gt;=0.5,M3072&lt;=0.85),"IN","OUT")</f>
        <v>IN</v>
      </c>
    </row>
    <row r="3073" spans="1:33">
      <c r="A3073" s="14" t="s">
        <v>189</v>
      </c>
      <c r="B3073" s="16">
        <v>2019</v>
      </c>
      <c r="C3073" s="16">
        <v>19</v>
      </c>
      <c r="D3073" s="14" t="s">
        <v>80</v>
      </c>
      <c r="E3073" s="16">
        <v>149</v>
      </c>
      <c r="F3073" s="14" t="s">
        <v>160</v>
      </c>
      <c r="G3073" s="16">
        <v>41</v>
      </c>
      <c r="H3073" s="14" t="s">
        <v>186</v>
      </c>
      <c r="I3073" s="16">
        <v>2</v>
      </c>
      <c r="J3073" s="14" t="s">
        <v>83</v>
      </c>
      <c r="K3073" s="14" t="s">
        <v>84</v>
      </c>
      <c r="L3073" s="14" t="s">
        <v>85</v>
      </c>
      <c r="M3073" s="23">
        <v>0.6</v>
      </c>
      <c r="N3073" s="16">
        <v>2</v>
      </c>
      <c r="O3073" s="16">
        <v>0</v>
      </c>
      <c r="P3073" s="16">
        <v>0</v>
      </c>
      <c r="Q3073" s="16">
        <v>0</v>
      </c>
      <c r="R3073" s="16">
        <v>0</v>
      </c>
      <c r="S3073" s="14" t="s">
        <v>86</v>
      </c>
      <c r="T3073" s="16">
        <v>0</v>
      </c>
      <c r="U3073" s="16">
        <v>0</v>
      </c>
      <c r="V3073" s="18">
        <v>0</v>
      </c>
      <c r="W3073" s="18">
        <v>0</v>
      </c>
      <c r="X3073" s="18">
        <v>0</v>
      </c>
      <c r="Y3073" s="18">
        <v>0</v>
      </c>
      <c r="Z3073" s="18">
        <v>0</v>
      </c>
      <c r="AA3073" s="18">
        <v>0</v>
      </c>
      <c r="AB3073" s="18">
        <v>0</v>
      </c>
      <c r="AC3073" s="23">
        <v>0</v>
      </c>
      <c r="AD3073" s="14" t="str">
        <f>IF(E3073=113,"Linn","Iowa ex-Linn")</f>
        <v>Iowa ex-Linn</v>
      </c>
      <c r="AE3073" s="23" t="str">
        <f>IFERROR(AB3073/W3073,"N/M")</f>
        <v>N/M</v>
      </c>
      <c r="AF3073" s="14" t="str">
        <f>B3073&amp;"|"&amp;TEXT(E3073,"000")&amp;"|"&amp;TEXT(M3073,"0.0000")</f>
        <v>2019|149|0.6000</v>
      </c>
      <c r="AG3073" s="22" t="str">
        <f>IF(AND(B3073&gt;=2015,B3073&lt;=2024,C3073=19,G3073=41,I3073=2,K3073="A",L3073="RBUP",M3073&gt;=0.5,M3073&lt;=0.85),"IN","OUT")</f>
        <v>IN</v>
      </c>
    </row>
    <row r="3074" spans="1:33">
      <c r="A3074" s="14" t="s">
        <v>189</v>
      </c>
      <c r="B3074" s="16">
        <v>2019</v>
      </c>
      <c r="C3074" s="16">
        <v>19</v>
      </c>
      <c r="D3074" s="14" t="s">
        <v>80</v>
      </c>
      <c r="E3074" s="16">
        <v>149</v>
      </c>
      <c r="F3074" s="14" t="s">
        <v>160</v>
      </c>
      <c r="G3074" s="16">
        <v>41</v>
      </c>
      <c r="H3074" s="14" t="s">
        <v>186</v>
      </c>
      <c r="I3074" s="16">
        <v>2</v>
      </c>
      <c r="J3074" s="14" t="s">
        <v>83</v>
      </c>
      <c r="K3074" s="14" t="s">
        <v>84</v>
      </c>
      <c r="L3074" s="14" t="s">
        <v>85</v>
      </c>
      <c r="M3074" s="23">
        <v>0.65</v>
      </c>
      <c r="N3074" s="16">
        <v>13</v>
      </c>
      <c r="O3074" s="16">
        <v>11</v>
      </c>
      <c r="P3074" s="16">
        <v>0</v>
      </c>
      <c r="Q3074" s="16">
        <v>14</v>
      </c>
      <c r="R3074" s="16">
        <v>0</v>
      </c>
      <c r="S3074" s="14" t="s">
        <v>86</v>
      </c>
      <c r="T3074" s="16">
        <v>1270</v>
      </c>
      <c r="U3074" s="16">
        <v>0</v>
      </c>
      <c r="V3074" s="18">
        <v>644086</v>
      </c>
      <c r="W3074" s="18">
        <v>12641</v>
      </c>
      <c r="X3074" s="18">
        <v>9100</v>
      </c>
      <c r="Y3074" s="18">
        <v>0</v>
      </c>
      <c r="Z3074" s="18">
        <v>0</v>
      </c>
      <c r="AA3074" s="18">
        <v>0</v>
      </c>
      <c r="AB3074" s="18">
        <v>0</v>
      </c>
      <c r="AC3074" s="23">
        <v>0</v>
      </c>
      <c r="AD3074" s="14" t="str">
        <f>IF(E3074=113,"Linn","Iowa ex-Linn")</f>
        <v>Iowa ex-Linn</v>
      </c>
      <c r="AE3074" s="23">
        <f>IFERROR(AB3074/W3074,"N/M")</f>
        <v>0.0</v>
      </c>
      <c r="AF3074" s="14" t="str">
        <f>B3074&amp;"|"&amp;TEXT(E3074,"000")&amp;"|"&amp;TEXT(M3074,"0.0000")</f>
        <v>2019|149|0.6500</v>
      </c>
      <c r="AG3074" s="22" t="str">
        <f>IF(AND(B3074&gt;=2015,B3074&lt;=2024,C3074=19,G3074=41,I3074=2,K3074="A",L3074="RBUP",M3074&gt;=0.5,M3074&lt;=0.85),"IN","OUT")</f>
        <v>IN</v>
      </c>
    </row>
    <row r="3075" spans="1:33">
      <c r="A3075" s="14" t="s">
        <v>189</v>
      </c>
      <c r="B3075" s="16">
        <v>2019</v>
      </c>
      <c r="C3075" s="16">
        <v>19</v>
      </c>
      <c r="D3075" s="14" t="s">
        <v>80</v>
      </c>
      <c r="E3075" s="16">
        <v>149</v>
      </c>
      <c r="F3075" s="14" t="s">
        <v>160</v>
      </c>
      <c r="G3075" s="16">
        <v>41</v>
      </c>
      <c r="H3075" s="14" t="s">
        <v>186</v>
      </c>
      <c r="I3075" s="16">
        <v>2</v>
      </c>
      <c r="J3075" s="14" t="s">
        <v>83</v>
      </c>
      <c r="K3075" s="14" t="s">
        <v>84</v>
      </c>
      <c r="L3075" s="14" t="s">
        <v>85</v>
      </c>
      <c r="M3075" s="23">
        <v>0.7</v>
      </c>
      <c r="N3075" s="16">
        <v>40</v>
      </c>
      <c r="O3075" s="16">
        <v>32</v>
      </c>
      <c r="P3075" s="16">
        <v>5</v>
      </c>
      <c r="Q3075" s="16">
        <v>101</v>
      </c>
      <c r="R3075" s="16">
        <v>5</v>
      </c>
      <c r="S3075" s="14" t="s">
        <v>86</v>
      </c>
      <c r="T3075" s="16">
        <v>6972</v>
      </c>
      <c r="U3075" s="16">
        <v>0</v>
      </c>
      <c r="V3075" s="18">
        <v>4043789</v>
      </c>
      <c r="W3075" s="18">
        <v>137036</v>
      </c>
      <c r="X3075" s="18">
        <v>83823</v>
      </c>
      <c r="Y3075" s="18">
        <v>0</v>
      </c>
      <c r="Z3075" s="18">
        <v>0</v>
      </c>
      <c r="AA3075" s="18">
        <v>0</v>
      </c>
      <c r="AB3075" s="18">
        <v>80854</v>
      </c>
      <c r="AC3075" s="23">
        <v>0.59</v>
      </c>
      <c r="AD3075" s="14" t="str">
        <f>IF(E3075=113,"Linn","Iowa ex-Linn")</f>
        <v>Iowa ex-Linn</v>
      </c>
      <c r="AE3075" s="23">
        <f>IFERROR(AB3075/W3075,"N/M")</f>
        <v>0.5900201406929566</v>
      </c>
      <c r="AF3075" s="14" t="str">
        <f>B3075&amp;"|"&amp;TEXT(E3075,"000")&amp;"|"&amp;TEXT(M3075,"0.0000")</f>
        <v>2019|149|0.7000</v>
      </c>
      <c r="AG3075" s="22" t="str">
        <f>IF(AND(B3075&gt;=2015,B3075&lt;=2024,C3075=19,G3075=41,I3075=2,K3075="A",L3075="RBUP",M3075&gt;=0.5,M3075&lt;=0.85),"IN","OUT")</f>
        <v>IN</v>
      </c>
    </row>
    <row r="3076" spans="1:33">
      <c r="A3076" s="14" t="s">
        <v>189</v>
      </c>
      <c r="B3076" s="16">
        <v>2019</v>
      </c>
      <c r="C3076" s="16">
        <v>19</v>
      </c>
      <c r="D3076" s="14" t="s">
        <v>80</v>
      </c>
      <c r="E3076" s="16">
        <v>149</v>
      </c>
      <c r="F3076" s="14" t="s">
        <v>160</v>
      </c>
      <c r="G3076" s="16">
        <v>41</v>
      </c>
      <c r="H3076" s="14" t="s">
        <v>186</v>
      </c>
      <c r="I3076" s="16">
        <v>2</v>
      </c>
      <c r="J3076" s="14" t="s">
        <v>83</v>
      </c>
      <c r="K3076" s="14" t="s">
        <v>84</v>
      </c>
      <c r="L3076" s="14" t="s">
        <v>85</v>
      </c>
      <c r="M3076" s="23">
        <v>0.75</v>
      </c>
      <c r="N3076" s="16">
        <v>198</v>
      </c>
      <c r="O3076" s="16">
        <v>173</v>
      </c>
      <c r="P3076" s="16">
        <v>5</v>
      </c>
      <c r="Q3076" s="16">
        <v>293</v>
      </c>
      <c r="R3076" s="16">
        <v>10</v>
      </c>
      <c r="S3076" s="14" t="s">
        <v>86</v>
      </c>
      <c r="T3076" s="16">
        <v>28288</v>
      </c>
      <c r="U3076" s="16">
        <v>0</v>
      </c>
      <c r="V3076" s="18">
        <v>17849547</v>
      </c>
      <c r="W3076" s="18">
        <v>713905</v>
      </c>
      <c r="X3076" s="18">
        <v>450267</v>
      </c>
      <c r="Y3076" s="18">
        <v>0</v>
      </c>
      <c r="Z3076" s="18">
        <v>0</v>
      </c>
      <c r="AA3076" s="18">
        <v>0</v>
      </c>
      <c r="AB3076" s="18">
        <v>105158</v>
      </c>
      <c r="AC3076" s="23">
        <v>0.15</v>
      </c>
      <c r="AD3076" s="14" t="str">
        <f>IF(E3076=113,"Linn","Iowa ex-Linn")</f>
        <v>Iowa ex-Linn</v>
      </c>
      <c r="AE3076" s="23">
        <f>IFERROR(AB3076/W3076,"N/M")</f>
        <v>0.14729971074582754</v>
      </c>
      <c r="AF3076" s="14" t="str">
        <f>B3076&amp;"|"&amp;TEXT(E3076,"000")&amp;"|"&amp;TEXT(M3076,"0.0000")</f>
        <v>2019|149|0.7500</v>
      </c>
      <c r="AG3076" s="22" t="str">
        <f>IF(AND(B3076&gt;=2015,B3076&lt;=2024,C3076=19,G3076=41,I3076=2,K3076="A",L3076="RBUP",M3076&gt;=0.5,M3076&lt;=0.85),"IN","OUT")</f>
        <v>IN</v>
      </c>
    </row>
    <row r="3077" spans="1:33">
      <c r="A3077" s="14" t="s">
        <v>189</v>
      </c>
      <c r="B3077" s="16">
        <v>2019</v>
      </c>
      <c r="C3077" s="16">
        <v>19</v>
      </c>
      <c r="D3077" s="14" t="s">
        <v>80</v>
      </c>
      <c r="E3077" s="16">
        <v>149</v>
      </c>
      <c r="F3077" s="14" t="s">
        <v>160</v>
      </c>
      <c r="G3077" s="16">
        <v>41</v>
      </c>
      <c r="H3077" s="14" t="s">
        <v>186</v>
      </c>
      <c r="I3077" s="16">
        <v>2</v>
      </c>
      <c r="J3077" s="14" t="s">
        <v>83</v>
      </c>
      <c r="K3077" s="14" t="s">
        <v>84</v>
      </c>
      <c r="L3077" s="14" t="s">
        <v>85</v>
      </c>
      <c r="M3077" s="23">
        <v>0.8</v>
      </c>
      <c r="N3077" s="16">
        <v>454</v>
      </c>
      <c r="O3077" s="16">
        <v>388</v>
      </c>
      <c r="P3077" s="16">
        <v>29</v>
      </c>
      <c r="Q3077" s="16">
        <v>757</v>
      </c>
      <c r="R3077" s="16">
        <v>41</v>
      </c>
      <c r="S3077" s="14" t="s">
        <v>86</v>
      </c>
      <c r="T3077" s="16">
        <v>85814</v>
      </c>
      <c r="U3077" s="16">
        <v>0</v>
      </c>
      <c r="V3077" s="18">
        <v>57381177</v>
      </c>
      <c r="W3077" s="18">
        <v>3022537</v>
      </c>
      <c r="X3077" s="18">
        <v>1737785</v>
      </c>
      <c r="Y3077" s="18">
        <v>1951</v>
      </c>
      <c r="Z3077" s="18">
        <v>0</v>
      </c>
      <c r="AA3077" s="18">
        <v>0</v>
      </c>
      <c r="AB3077" s="18">
        <v>554642</v>
      </c>
      <c r="AC3077" s="23">
        <v>0.18</v>
      </c>
      <c r="AD3077" s="14" t="str">
        <f>IF(E3077=113,"Linn","Iowa ex-Linn")</f>
        <v>Iowa ex-Linn</v>
      </c>
      <c r="AE3077" s="23">
        <f>IFERROR(AB3077/W3077,"N/M")</f>
        <v>0.18350213744281707</v>
      </c>
      <c r="AF3077" s="14" t="str">
        <f>B3077&amp;"|"&amp;TEXT(E3077,"000")&amp;"|"&amp;TEXT(M3077,"0.0000")</f>
        <v>2019|149|0.8000</v>
      </c>
      <c r="AG3077" s="22" t="str">
        <f>IF(AND(B3077&gt;=2015,B3077&lt;=2024,C3077=19,G3077=41,I3077=2,K3077="A",L3077="RBUP",M3077&gt;=0.5,M3077&lt;=0.85),"IN","OUT")</f>
        <v>IN</v>
      </c>
    </row>
    <row r="3078" spans="1:33">
      <c r="A3078" s="14" t="s">
        <v>189</v>
      </c>
      <c r="B3078" s="16">
        <v>2019</v>
      </c>
      <c r="C3078" s="16">
        <v>19</v>
      </c>
      <c r="D3078" s="14" t="s">
        <v>80</v>
      </c>
      <c r="E3078" s="16">
        <v>149</v>
      </c>
      <c r="F3078" s="14" t="s">
        <v>160</v>
      </c>
      <c r="G3078" s="16">
        <v>41</v>
      </c>
      <c r="H3078" s="14" t="s">
        <v>186</v>
      </c>
      <c r="I3078" s="16">
        <v>2</v>
      </c>
      <c r="J3078" s="14" t="s">
        <v>83</v>
      </c>
      <c r="K3078" s="14" t="s">
        <v>84</v>
      </c>
      <c r="L3078" s="14" t="s">
        <v>85</v>
      </c>
      <c r="M3078" s="23">
        <v>0.85</v>
      </c>
      <c r="N3078" s="16">
        <v>522</v>
      </c>
      <c r="O3078" s="16">
        <v>440</v>
      </c>
      <c r="P3078" s="16">
        <v>58</v>
      </c>
      <c r="Q3078" s="16">
        <v>1091</v>
      </c>
      <c r="R3078" s="16">
        <v>103</v>
      </c>
      <c r="S3078" s="14" t="s">
        <v>86</v>
      </c>
      <c r="T3078" s="16">
        <v>96335</v>
      </c>
      <c r="U3078" s="16">
        <v>0</v>
      </c>
      <c r="V3078" s="18">
        <v>67500436</v>
      </c>
      <c r="W3078" s="18">
        <v>4437727</v>
      </c>
      <c r="X3078" s="18">
        <v>1934085</v>
      </c>
      <c r="Y3078" s="18">
        <v>816</v>
      </c>
      <c r="Z3078" s="18">
        <v>0</v>
      </c>
      <c r="AA3078" s="18">
        <v>0</v>
      </c>
      <c r="AB3078" s="18">
        <v>917613</v>
      </c>
      <c r="AC3078" s="23">
        <v>0.21</v>
      </c>
      <c r="AD3078" s="14" t="str">
        <f>IF(E3078=113,"Linn","Iowa ex-Linn")</f>
        <v>Iowa ex-Linn</v>
      </c>
      <c r="AE3078" s="23">
        <f>IFERROR(AB3078/W3078,"N/M")</f>
        <v>0.20677545058540103</v>
      </c>
      <c r="AF3078" s="14" t="str">
        <f>B3078&amp;"|"&amp;TEXT(E3078,"000")&amp;"|"&amp;TEXT(M3078,"0.0000")</f>
        <v>2019|149|0.8500</v>
      </c>
      <c r="AG3078" s="22" t="str">
        <f>IF(AND(B3078&gt;=2015,B3078&lt;=2024,C3078=19,G3078=41,I3078=2,K3078="A",L3078="RBUP",M3078&gt;=0.5,M3078&lt;=0.85),"IN","OUT")</f>
        <v>IN</v>
      </c>
    </row>
    <row r="3079" spans="1:33">
      <c r="A3079" s="14" t="s">
        <v>189</v>
      </c>
      <c r="B3079" s="16">
        <v>2019</v>
      </c>
      <c r="C3079" s="16">
        <v>19</v>
      </c>
      <c r="D3079" s="14" t="s">
        <v>80</v>
      </c>
      <c r="E3079" s="16">
        <v>151</v>
      </c>
      <c r="F3079" s="14" t="s">
        <v>161</v>
      </c>
      <c r="G3079" s="16">
        <v>41</v>
      </c>
      <c r="H3079" s="14" t="s">
        <v>186</v>
      </c>
      <c r="I3079" s="16">
        <v>2</v>
      </c>
      <c r="J3079" s="14" t="s">
        <v>83</v>
      </c>
      <c r="K3079" s="14" t="s">
        <v>84</v>
      </c>
      <c r="L3079" s="14" t="s">
        <v>85</v>
      </c>
      <c r="M3079" s="23">
        <v>0.6</v>
      </c>
      <c r="N3079" s="16">
        <v>2</v>
      </c>
      <c r="O3079" s="16">
        <v>2</v>
      </c>
      <c r="P3079" s="16">
        <v>0</v>
      </c>
      <c r="Q3079" s="16">
        <v>2</v>
      </c>
      <c r="R3079" s="16">
        <v>0</v>
      </c>
      <c r="S3079" s="14" t="s">
        <v>86</v>
      </c>
      <c r="T3079" s="16">
        <v>178</v>
      </c>
      <c r="U3079" s="16">
        <v>0</v>
      </c>
      <c r="V3079" s="18">
        <v>76003</v>
      </c>
      <c r="W3079" s="18">
        <v>727</v>
      </c>
      <c r="X3079" s="18">
        <v>465</v>
      </c>
      <c r="Y3079" s="18">
        <v>0</v>
      </c>
      <c r="Z3079" s="18">
        <v>0</v>
      </c>
      <c r="AA3079" s="18">
        <v>0</v>
      </c>
      <c r="AB3079" s="18">
        <v>0</v>
      </c>
      <c r="AC3079" s="23">
        <v>0</v>
      </c>
      <c r="AD3079" s="14" t="str">
        <f>IF(E3079=113,"Linn","Iowa ex-Linn")</f>
        <v>Iowa ex-Linn</v>
      </c>
      <c r="AE3079" s="23">
        <f>IFERROR(AB3079/W3079,"N/M")</f>
        <v>0.0</v>
      </c>
      <c r="AF3079" s="14" t="str">
        <f>B3079&amp;"|"&amp;TEXT(E3079,"000")&amp;"|"&amp;TEXT(M3079,"0.0000")</f>
        <v>2019|151|0.6000</v>
      </c>
      <c r="AG3079" s="22" t="str">
        <f>IF(AND(B3079&gt;=2015,B3079&lt;=2024,C3079=19,G3079=41,I3079=2,K3079="A",L3079="RBUP",M3079&gt;=0.5,M3079&lt;=0.85),"IN","OUT")</f>
        <v>IN</v>
      </c>
    </row>
    <row r="3080" spans="1:33">
      <c r="A3080" s="14" t="s">
        <v>189</v>
      </c>
      <c r="B3080" s="16">
        <v>2019</v>
      </c>
      <c r="C3080" s="16">
        <v>19</v>
      </c>
      <c r="D3080" s="14" t="s">
        <v>80</v>
      </c>
      <c r="E3080" s="16">
        <v>151</v>
      </c>
      <c r="F3080" s="14" t="s">
        <v>161</v>
      </c>
      <c r="G3080" s="16">
        <v>41</v>
      </c>
      <c r="H3080" s="14" t="s">
        <v>186</v>
      </c>
      <c r="I3080" s="16">
        <v>2</v>
      </c>
      <c r="J3080" s="14" t="s">
        <v>83</v>
      </c>
      <c r="K3080" s="14" t="s">
        <v>84</v>
      </c>
      <c r="L3080" s="14" t="s">
        <v>85</v>
      </c>
      <c r="M3080" s="23">
        <v>0.65</v>
      </c>
      <c r="N3080" s="16">
        <v>15</v>
      </c>
      <c r="O3080" s="16">
        <v>9</v>
      </c>
      <c r="P3080" s="16">
        <v>1</v>
      </c>
      <c r="Q3080" s="16">
        <v>12</v>
      </c>
      <c r="R3080" s="16">
        <v>1</v>
      </c>
      <c r="S3080" s="14" t="s">
        <v>86</v>
      </c>
      <c r="T3080" s="16">
        <v>1283</v>
      </c>
      <c r="U3080" s="16">
        <v>0</v>
      </c>
      <c r="V3080" s="18">
        <v>628710</v>
      </c>
      <c r="W3080" s="18">
        <v>7641</v>
      </c>
      <c r="X3080" s="18">
        <v>5483</v>
      </c>
      <c r="Y3080" s="18">
        <v>0</v>
      </c>
      <c r="Z3080" s="18">
        <v>0</v>
      </c>
      <c r="AA3080" s="18">
        <v>0</v>
      </c>
      <c r="AB3080" s="18">
        <v>397</v>
      </c>
      <c r="AC3080" s="23">
        <v>0.05</v>
      </c>
      <c r="AD3080" s="14" t="str">
        <f>IF(E3080=113,"Linn","Iowa ex-Linn")</f>
        <v>Iowa ex-Linn</v>
      </c>
      <c r="AE3080" s="23">
        <f>IFERROR(AB3080/W3080,"N/M")</f>
        <v>0.051956550189765735</v>
      </c>
      <c r="AF3080" s="14" t="str">
        <f>B3080&amp;"|"&amp;TEXT(E3080,"000")&amp;"|"&amp;TEXT(M3080,"0.0000")</f>
        <v>2019|151|0.6500</v>
      </c>
      <c r="AG3080" s="22" t="str">
        <f>IF(AND(B3080&gt;=2015,B3080&lt;=2024,C3080=19,G3080=41,I3080=2,K3080="A",L3080="RBUP",M3080&gt;=0.5,M3080&lt;=0.85),"IN","OUT")</f>
        <v>IN</v>
      </c>
    </row>
    <row r="3081" spans="1:33">
      <c r="A3081" s="14" t="s">
        <v>189</v>
      </c>
      <c r="B3081" s="16">
        <v>2019</v>
      </c>
      <c r="C3081" s="16">
        <v>19</v>
      </c>
      <c r="D3081" s="14" t="s">
        <v>80</v>
      </c>
      <c r="E3081" s="16">
        <v>151</v>
      </c>
      <c r="F3081" s="14" t="s">
        <v>161</v>
      </c>
      <c r="G3081" s="16">
        <v>41</v>
      </c>
      <c r="H3081" s="14" t="s">
        <v>186</v>
      </c>
      <c r="I3081" s="16">
        <v>2</v>
      </c>
      <c r="J3081" s="14" t="s">
        <v>83</v>
      </c>
      <c r="K3081" s="14" t="s">
        <v>84</v>
      </c>
      <c r="L3081" s="14" t="s">
        <v>85</v>
      </c>
      <c r="M3081" s="23">
        <v>0.7</v>
      </c>
      <c r="N3081" s="16">
        <v>21</v>
      </c>
      <c r="O3081" s="16">
        <v>19</v>
      </c>
      <c r="P3081" s="16">
        <v>0</v>
      </c>
      <c r="Q3081" s="16">
        <v>34</v>
      </c>
      <c r="R3081" s="16">
        <v>0</v>
      </c>
      <c r="S3081" s="14" t="s">
        <v>86</v>
      </c>
      <c r="T3081" s="16">
        <v>1504</v>
      </c>
      <c r="U3081" s="16">
        <v>0</v>
      </c>
      <c r="V3081" s="18">
        <v>807099</v>
      </c>
      <c r="W3081" s="18">
        <v>17165</v>
      </c>
      <c r="X3081" s="18">
        <v>10287</v>
      </c>
      <c r="Y3081" s="18">
        <v>0</v>
      </c>
      <c r="Z3081" s="18">
        <v>0</v>
      </c>
      <c r="AA3081" s="18">
        <v>0</v>
      </c>
      <c r="AB3081" s="18">
        <v>0</v>
      </c>
      <c r="AC3081" s="23">
        <v>0</v>
      </c>
      <c r="AD3081" s="14" t="str">
        <f>IF(E3081=113,"Linn","Iowa ex-Linn")</f>
        <v>Iowa ex-Linn</v>
      </c>
      <c r="AE3081" s="23">
        <f>IFERROR(AB3081/W3081,"N/M")</f>
        <v>0.0</v>
      </c>
      <c r="AF3081" s="14" t="str">
        <f>B3081&amp;"|"&amp;TEXT(E3081,"000")&amp;"|"&amp;TEXT(M3081,"0.0000")</f>
        <v>2019|151|0.7000</v>
      </c>
      <c r="AG3081" s="22" t="str">
        <f>IF(AND(B3081&gt;=2015,B3081&lt;=2024,C3081=19,G3081=41,I3081=2,K3081="A",L3081="RBUP",M3081&gt;=0.5,M3081&lt;=0.85),"IN","OUT")</f>
        <v>IN</v>
      </c>
    </row>
    <row r="3082" spans="1:33">
      <c r="A3082" s="14" t="s">
        <v>189</v>
      </c>
      <c r="B3082" s="16">
        <v>2019</v>
      </c>
      <c r="C3082" s="16">
        <v>19</v>
      </c>
      <c r="D3082" s="14" t="s">
        <v>80</v>
      </c>
      <c r="E3082" s="16">
        <v>151</v>
      </c>
      <c r="F3082" s="14" t="s">
        <v>161</v>
      </c>
      <c r="G3082" s="16">
        <v>41</v>
      </c>
      <c r="H3082" s="14" t="s">
        <v>186</v>
      </c>
      <c r="I3082" s="16">
        <v>2</v>
      </c>
      <c r="J3082" s="14" t="s">
        <v>83</v>
      </c>
      <c r="K3082" s="14" t="s">
        <v>84</v>
      </c>
      <c r="L3082" s="14" t="s">
        <v>85</v>
      </c>
      <c r="M3082" s="23">
        <v>0.75</v>
      </c>
      <c r="N3082" s="16">
        <v>108</v>
      </c>
      <c r="O3082" s="16">
        <v>88</v>
      </c>
      <c r="P3082" s="16">
        <v>13</v>
      </c>
      <c r="Q3082" s="16">
        <v>156</v>
      </c>
      <c r="R3082" s="16">
        <v>20</v>
      </c>
      <c r="S3082" s="14" t="s">
        <v>86</v>
      </c>
      <c r="T3082" s="16">
        <v>14661</v>
      </c>
      <c r="U3082" s="16">
        <v>0</v>
      </c>
      <c r="V3082" s="18">
        <v>8946969</v>
      </c>
      <c r="W3082" s="18">
        <v>236879</v>
      </c>
      <c r="X3082" s="18">
        <v>149826</v>
      </c>
      <c r="Y3082" s="18">
        <v>0</v>
      </c>
      <c r="Z3082" s="18">
        <v>0</v>
      </c>
      <c r="AA3082" s="18">
        <v>0</v>
      </c>
      <c r="AB3082" s="18">
        <v>94024</v>
      </c>
      <c r="AC3082" s="23">
        <v>0.4</v>
      </c>
      <c r="AD3082" s="14" t="str">
        <f>IF(E3082=113,"Linn","Iowa ex-Linn")</f>
        <v>Iowa ex-Linn</v>
      </c>
      <c r="AE3082" s="23">
        <f>IFERROR(AB3082/W3082,"N/M")</f>
        <v>0.39692838959975346</v>
      </c>
      <c r="AF3082" s="14" t="str">
        <f>B3082&amp;"|"&amp;TEXT(E3082,"000")&amp;"|"&amp;TEXT(M3082,"0.0000")</f>
        <v>2019|151|0.7500</v>
      </c>
      <c r="AG3082" s="22" t="str">
        <f>IF(AND(B3082&gt;=2015,B3082&lt;=2024,C3082=19,G3082=41,I3082=2,K3082="A",L3082="RBUP",M3082&gt;=0.5,M3082&lt;=0.85),"IN","OUT")</f>
        <v>IN</v>
      </c>
    </row>
    <row r="3083" spans="1:33">
      <c r="A3083" s="14" t="s">
        <v>189</v>
      </c>
      <c r="B3083" s="16">
        <v>2019</v>
      </c>
      <c r="C3083" s="16">
        <v>19</v>
      </c>
      <c r="D3083" s="14" t="s">
        <v>80</v>
      </c>
      <c r="E3083" s="16">
        <v>151</v>
      </c>
      <c r="F3083" s="14" t="s">
        <v>161</v>
      </c>
      <c r="G3083" s="16">
        <v>41</v>
      </c>
      <c r="H3083" s="14" t="s">
        <v>186</v>
      </c>
      <c r="I3083" s="16">
        <v>2</v>
      </c>
      <c r="J3083" s="14" t="s">
        <v>83</v>
      </c>
      <c r="K3083" s="14" t="s">
        <v>84</v>
      </c>
      <c r="L3083" s="14" t="s">
        <v>85</v>
      </c>
      <c r="M3083" s="23">
        <v>0.8</v>
      </c>
      <c r="N3083" s="16">
        <v>415</v>
      </c>
      <c r="O3083" s="16">
        <v>375</v>
      </c>
      <c r="P3083" s="16">
        <v>92</v>
      </c>
      <c r="Q3083" s="16">
        <v>802</v>
      </c>
      <c r="R3083" s="16">
        <v>135</v>
      </c>
      <c r="S3083" s="14" t="s">
        <v>86</v>
      </c>
      <c r="T3083" s="16">
        <v>64806</v>
      </c>
      <c r="U3083" s="16">
        <v>0</v>
      </c>
      <c r="V3083" s="18">
        <v>40347871</v>
      </c>
      <c r="W3083" s="18">
        <v>1584172</v>
      </c>
      <c r="X3083" s="18">
        <v>840286</v>
      </c>
      <c r="Y3083" s="18">
        <v>382</v>
      </c>
      <c r="Z3083" s="18">
        <v>0</v>
      </c>
      <c r="AA3083" s="18">
        <v>0</v>
      </c>
      <c r="AB3083" s="18">
        <v>709258</v>
      </c>
      <c r="AC3083" s="23">
        <v>0.45</v>
      </c>
      <c r="AD3083" s="14" t="str">
        <f>IF(E3083=113,"Linn","Iowa ex-Linn")</f>
        <v>Iowa ex-Linn</v>
      </c>
      <c r="AE3083" s="23">
        <f>IFERROR(AB3083/W3083,"N/M")</f>
        <v>0.4477152733415311</v>
      </c>
      <c r="AF3083" s="14" t="str">
        <f>B3083&amp;"|"&amp;TEXT(E3083,"000")&amp;"|"&amp;TEXT(M3083,"0.0000")</f>
        <v>2019|151|0.8000</v>
      </c>
      <c r="AG3083" s="22" t="str">
        <f>IF(AND(B3083&gt;=2015,B3083&lt;=2024,C3083=19,G3083=41,I3083=2,K3083="A",L3083="RBUP",M3083&gt;=0.5,M3083&lt;=0.85),"IN","OUT")</f>
        <v>IN</v>
      </c>
    </row>
    <row r="3084" spans="1:33">
      <c r="A3084" s="14" t="s">
        <v>189</v>
      </c>
      <c r="B3084" s="16">
        <v>2019</v>
      </c>
      <c r="C3084" s="16">
        <v>19</v>
      </c>
      <c r="D3084" s="14" t="s">
        <v>80</v>
      </c>
      <c r="E3084" s="16">
        <v>151</v>
      </c>
      <c r="F3084" s="14" t="s">
        <v>161</v>
      </c>
      <c r="G3084" s="16">
        <v>41</v>
      </c>
      <c r="H3084" s="14" t="s">
        <v>186</v>
      </c>
      <c r="I3084" s="16">
        <v>2</v>
      </c>
      <c r="J3084" s="14" t="s">
        <v>83</v>
      </c>
      <c r="K3084" s="14" t="s">
        <v>84</v>
      </c>
      <c r="L3084" s="14" t="s">
        <v>85</v>
      </c>
      <c r="M3084" s="23">
        <v>0.85</v>
      </c>
      <c r="N3084" s="16">
        <v>436</v>
      </c>
      <c r="O3084" s="16">
        <v>390</v>
      </c>
      <c r="P3084" s="16">
        <v>153</v>
      </c>
      <c r="Q3084" s="16">
        <v>819</v>
      </c>
      <c r="R3084" s="16">
        <v>264</v>
      </c>
      <c r="S3084" s="14" t="s">
        <v>86</v>
      </c>
      <c r="T3084" s="16">
        <v>83064</v>
      </c>
      <c r="U3084" s="16">
        <v>0</v>
      </c>
      <c r="V3084" s="18">
        <v>55010149</v>
      </c>
      <c r="W3084" s="18">
        <v>2716894</v>
      </c>
      <c r="X3084" s="18">
        <v>1169607</v>
      </c>
      <c r="Y3084" s="18">
        <v>205</v>
      </c>
      <c r="Z3084" s="18">
        <v>0</v>
      </c>
      <c r="AA3084" s="18">
        <v>0</v>
      </c>
      <c r="AB3084" s="18">
        <v>2260090</v>
      </c>
      <c r="AC3084" s="23">
        <v>0.83</v>
      </c>
      <c r="AD3084" s="14" t="str">
        <f>IF(E3084=113,"Linn","Iowa ex-Linn")</f>
        <v>Iowa ex-Linn</v>
      </c>
      <c r="AE3084" s="23">
        <f>IFERROR(AB3084/W3084,"N/M")</f>
        <v>0.8318653580154397</v>
      </c>
      <c r="AF3084" s="14" t="str">
        <f>B3084&amp;"|"&amp;TEXT(E3084,"000")&amp;"|"&amp;TEXT(M3084,"0.0000")</f>
        <v>2019|151|0.8500</v>
      </c>
      <c r="AG3084" s="22" t="str">
        <f>IF(AND(B3084&gt;=2015,B3084&lt;=2024,C3084=19,G3084=41,I3084=2,K3084="A",L3084="RBUP",M3084&gt;=0.5,M3084&lt;=0.85),"IN","OUT")</f>
        <v>IN</v>
      </c>
    </row>
    <row r="3085" spans="1:33">
      <c r="A3085" s="14" t="s">
        <v>189</v>
      </c>
      <c r="B3085" s="16">
        <v>2019</v>
      </c>
      <c r="C3085" s="16">
        <v>19</v>
      </c>
      <c r="D3085" s="14" t="s">
        <v>80</v>
      </c>
      <c r="E3085" s="16">
        <v>153</v>
      </c>
      <c r="F3085" s="14" t="s">
        <v>162</v>
      </c>
      <c r="G3085" s="16">
        <v>41</v>
      </c>
      <c r="H3085" s="14" t="s">
        <v>186</v>
      </c>
      <c r="I3085" s="16">
        <v>2</v>
      </c>
      <c r="J3085" s="14" t="s">
        <v>83</v>
      </c>
      <c r="K3085" s="14" t="s">
        <v>84</v>
      </c>
      <c r="L3085" s="14" t="s">
        <v>85</v>
      </c>
      <c r="M3085" s="23">
        <v>0.5</v>
      </c>
      <c r="N3085" s="16">
        <v>2</v>
      </c>
      <c r="O3085" s="16">
        <v>2</v>
      </c>
      <c r="P3085" s="16">
        <v>0</v>
      </c>
      <c r="Q3085" s="16">
        <v>2</v>
      </c>
      <c r="R3085" s="16">
        <v>0</v>
      </c>
      <c r="S3085" s="14" t="s">
        <v>86</v>
      </c>
      <c r="T3085" s="16">
        <v>22</v>
      </c>
      <c r="U3085" s="16">
        <v>0</v>
      </c>
      <c r="V3085" s="18">
        <v>7942</v>
      </c>
      <c r="W3085" s="18">
        <v>62</v>
      </c>
      <c r="X3085" s="18">
        <v>50</v>
      </c>
      <c r="Y3085" s="18">
        <v>0</v>
      </c>
      <c r="Z3085" s="18">
        <v>0</v>
      </c>
      <c r="AA3085" s="18">
        <v>0</v>
      </c>
      <c r="AB3085" s="18">
        <v>0</v>
      </c>
      <c r="AC3085" s="23">
        <v>0</v>
      </c>
      <c r="AD3085" s="14" t="str">
        <f>IF(E3085=113,"Linn","Iowa ex-Linn")</f>
        <v>Iowa ex-Linn</v>
      </c>
      <c r="AE3085" s="23">
        <f>IFERROR(AB3085/W3085,"N/M")</f>
        <v>0.0</v>
      </c>
      <c r="AF3085" s="14" t="str">
        <f>B3085&amp;"|"&amp;TEXT(E3085,"000")&amp;"|"&amp;TEXT(M3085,"0.0000")</f>
        <v>2019|153|0.5000</v>
      </c>
      <c r="AG3085" s="22" t="str">
        <f>IF(AND(B3085&gt;=2015,B3085&lt;=2024,C3085=19,G3085=41,I3085=2,K3085="A",L3085="RBUP",M3085&gt;=0.5,M3085&lt;=0.85),"IN","OUT")</f>
        <v>IN</v>
      </c>
    </row>
    <row r="3086" spans="1:33">
      <c r="A3086" s="14" t="s">
        <v>189</v>
      </c>
      <c r="B3086" s="16">
        <v>2019</v>
      </c>
      <c r="C3086" s="16">
        <v>19</v>
      </c>
      <c r="D3086" s="14" t="s">
        <v>80</v>
      </c>
      <c r="E3086" s="16">
        <v>153</v>
      </c>
      <c r="F3086" s="14" t="s">
        <v>162</v>
      </c>
      <c r="G3086" s="16">
        <v>41</v>
      </c>
      <c r="H3086" s="14" t="s">
        <v>186</v>
      </c>
      <c r="I3086" s="16">
        <v>2</v>
      </c>
      <c r="J3086" s="14" t="s">
        <v>83</v>
      </c>
      <c r="K3086" s="14" t="s">
        <v>84</v>
      </c>
      <c r="L3086" s="14" t="s">
        <v>85</v>
      </c>
      <c r="M3086" s="23">
        <v>0.6</v>
      </c>
      <c r="N3086" s="16">
        <v>1</v>
      </c>
      <c r="O3086" s="16">
        <v>0</v>
      </c>
      <c r="P3086" s="16">
        <v>0</v>
      </c>
      <c r="Q3086" s="16">
        <v>0</v>
      </c>
      <c r="R3086" s="16">
        <v>0</v>
      </c>
      <c r="S3086" s="14" t="s">
        <v>86</v>
      </c>
      <c r="T3086" s="16">
        <v>0</v>
      </c>
      <c r="U3086" s="16">
        <v>0</v>
      </c>
      <c r="V3086" s="18">
        <v>0</v>
      </c>
      <c r="W3086" s="18">
        <v>0</v>
      </c>
      <c r="X3086" s="18">
        <v>0</v>
      </c>
      <c r="Y3086" s="18">
        <v>0</v>
      </c>
      <c r="Z3086" s="18">
        <v>0</v>
      </c>
      <c r="AA3086" s="18">
        <v>0</v>
      </c>
      <c r="AB3086" s="18">
        <v>0</v>
      </c>
      <c r="AC3086" s="23">
        <v>0</v>
      </c>
      <c r="AD3086" s="14" t="str">
        <f>IF(E3086=113,"Linn","Iowa ex-Linn")</f>
        <v>Iowa ex-Linn</v>
      </c>
      <c r="AE3086" s="23" t="str">
        <f>IFERROR(AB3086/W3086,"N/M")</f>
        <v>N/M</v>
      </c>
      <c r="AF3086" s="14" t="str">
        <f>B3086&amp;"|"&amp;TEXT(E3086,"000")&amp;"|"&amp;TEXT(M3086,"0.0000")</f>
        <v>2019|153|0.6000</v>
      </c>
      <c r="AG3086" s="22" t="str">
        <f>IF(AND(B3086&gt;=2015,B3086&lt;=2024,C3086=19,G3086=41,I3086=2,K3086="A",L3086="RBUP",M3086&gt;=0.5,M3086&lt;=0.85),"IN","OUT")</f>
        <v>IN</v>
      </c>
    </row>
    <row r="3087" spans="1:33">
      <c r="A3087" s="14" t="s">
        <v>189</v>
      </c>
      <c r="B3087" s="16">
        <v>2019</v>
      </c>
      <c r="C3087" s="16">
        <v>19</v>
      </c>
      <c r="D3087" s="14" t="s">
        <v>80</v>
      </c>
      <c r="E3087" s="16">
        <v>153</v>
      </c>
      <c r="F3087" s="14" t="s">
        <v>162</v>
      </c>
      <c r="G3087" s="16">
        <v>41</v>
      </c>
      <c r="H3087" s="14" t="s">
        <v>186</v>
      </c>
      <c r="I3087" s="16">
        <v>2</v>
      </c>
      <c r="J3087" s="14" t="s">
        <v>83</v>
      </c>
      <c r="K3087" s="14" t="s">
        <v>84</v>
      </c>
      <c r="L3087" s="14" t="s">
        <v>85</v>
      </c>
      <c r="M3087" s="23">
        <v>0.65</v>
      </c>
      <c r="N3087" s="16">
        <v>2</v>
      </c>
      <c r="O3087" s="16">
        <v>2</v>
      </c>
      <c r="P3087" s="16">
        <v>0</v>
      </c>
      <c r="Q3087" s="16">
        <v>2</v>
      </c>
      <c r="R3087" s="16">
        <v>0</v>
      </c>
      <c r="S3087" s="14" t="s">
        <v>86</v>
      </c>
      <c r="T3087" s="16">
        <v>128</v>
      </c>
      <c r="U3087" s="16">
        <v>0</v>
      </c>
      <c r="V3087" s="18">
        <v>70290</v>
      </c>
      <c r="W3087" s="18">
        <v>922</v>
      </c>
      <c r="X3087" s="18">
        <v>544</v>
      </c>
      <c r="Y3087" s="18">
        <v>0</v>
      </c>
      <c r="Z3087" s="18">
        <v>0</v>
      </c>
      <c r="AA3087" s="18">
        <v>0</v>
      </c>
      <c r="AB3087" s="18">
        <v>0</v>
      </c>
      <c r="AC3087" s="23">
        <v>0</v>
      </c>
      <c r="AD3087" s="14" t="str">
        <f>IF(E3087=113,"Linn","Iowa ex-Linn")</f>
        <v>Iowa ex-Linn</v>
      </c>
      <c r="AE3087" s="23">
        <f>IFERROR(AB3087/W3087,"N/M")</f>
        <v>0.0</v>
      </c>
      <c r="AF3087" s="14" t="str">
        <f>B3087&amp;"|"&amp;TEXT(E3087,"000")&amp;"|"&amp;TEXT(M3087,"0.0000")</f>
        <v>2019|153|0.6500</v>
      </c>
      <c r="AG3087" s="22" t="str">
        <f>IF(AND(B3087&gt;=2015,B3087&lt;=2024,C3087=19,G3087=41,I3087=2,K3087="A",L3087="RBUP",M3087&gt;=0.5,M3087&lt;=0.85),"IN","OUT")</f>
        <v>IN</v>
      </c>
    </row>
    <row r="3088" spans="1:33">
      <c r="A3088" s="14" t="s">
        <v>189</v>
      </c>
      <c r="B3088" s="16">
        <v>2019</v>
      </c>
      <c r="C3088" s="16">
        <v>19</v>
      </c>
      <c r="D3088" s="14" t="s">
        <v>80</v>
      </c>
      <c r="E3088" s="16">
        <v>153</v>
      </c>
      <c r="F3088" s="14" t="s">
        <v>162</v>
      </c>
      <c r="G3088" s="16">
        <v>41</v>
      </c>
      <c r="H3088" s="14" t="s">
        <v>186</v>
      </c>
      <c r="I3088" s="16">
        <v>2</v>
      </c>
      <c r="J3088" s="14" t="s">
        <v>83</v>
      </c>
      <c r="K3088" s="14" t="s">
        <v>84</v>
      </c>
      <c r="L3088" s="14" t="s">
        <v>85</v>
      </c>
      <c r="M3088" s="23">
        <v>0.7</v>
      </c>
      <c r="N3088" s="16">
        <v>31</v>
      </c>
      <c r="O3088" s="16">
        <v>25</v>
      </c>
      <c r="P3088" s="16">
        <v>5</v>
      </c>
      <c r="Q3088" s="16">
        <v>31</v>
      </c>
      <c r="R3088" s="16">
        <v>5</v>
      </c>
      <c r="S3088" s="14" t="s">
        <v>86</v>
      </c>
      <c r="T3088" s="16">
        <v>1752</v>
      </c>
      <c r="U3088" s="16">
        <v>0</v>
      </c>
      <c r="V3088" s="18">
        <v>855772</v>
      </c>
      <c r="W3088" s="18">
        <v>27379</v>
      </c>
      <c r="X3088" s="18">
        <v>16970</v>
      </c>
      <c r="Y3088" s="18">
        <v>0</v>
      </c>
      <c r="Z3088" s="18">
        <v>0</v>
      </c>
      <c r="AA3088" s="18">
        <v>0</v>
      </c>
      <c r="AB3088" s="18">
        <v>27056</v>
      </c>
      <c r="AC3088" s="23">
        <v>0.99</v>
      </c>
      <c r="AD3088" s="14" t="str">
        <f>IF(E3088=113,"Linn","Iowa ex-Linn")</f>
        <v>Iowa ex-Linn</v>
      </c>
      <c r="AE3088" s="23">
        <f>IFERROR(AB3088/W3088,"N/M")</f>
        <v>0.9882026370575989</v>
      </c>
      <c r="AF3088" s="14" t="str">
        <f>B3088&amp;"|"&amp;TEXT(E3088,"000")&amp;"|"&amp;TEXT(M3088,"0.0000")</f>
        <v>2019|153|0.7000</v>
      </c>
      <c r="AG3088" s="22" t="str">
        <f>IF(AND(B3088&gt;=2015,B3088&lt;=2024,C3088=19,G3088=41,I3088=2,K3088="A",L3088="RBUP",M3088&gt;=0.5,M3088&lt;=0.85),"IN","OUT")</f>
        <v>IN</v>
      </c>
    </row>
    <row r="3089" spans="1:33">
      <c r="A3089" s="14" t="s">
        <v>189</v>
      </c>
      <c r="B3089" s="16">
        <v>2019</v>
      </c>
      <c r="C3089" s="16">
        <v>19</v>
      </c>
      <c r="D3089" s="14" t="s">
        <v>80</v>
      </c>
      <c r="E3089" s="16">
        <v>153</v>
      </c>
      <c r="F3089" s="14" t="s">
        <v>162</v>
      </c>
      <c r="G3089" s="16">
        <v>41</v>
      </c>
      <c r="H3089" s="14" t="s">
        <v>186</v>
      </c>
      <c r="I3089" s="16">
        <v>2</v>
      </c>
      <c r="J3089" s="14" t="s">
        <v>83</v>
      </c>
      <c r="K3089" s="14" t="s">
        <v>84</v>
      </c>
      <c r="L3089" s="14" t="s">
        <v>85</v>
      </c>
      <c r="M3089" s="23">
        <v>0.75</v>
      </c>
      <c r="N3089" s="16">
        <v>91</v>
      </c>
      <c r="O3089" s="16">
        <v>71</v>
      </c>
      <c r="P3089" s="16">
        <v>2</v>
      </c>
      <c r="Q3089" s="16">
        <v>108</v>
      </c>
      <c r="R3089" s="16">
        <v>2</v>
      </c>
      <c r="S3089" s="14" t="s">
        <v>86</v>
      </c>
      <c r="T3089" s="16">
        <v>8059</v>
      </c>
      <c r="U3089" s="16">
        <v>0</v>
      </c>
      <c r="V3089" s="18">
        <v>4453453</v>
      </c>
      <c r="W3089" s="18">
        <v>146839</v>
      </c>
      <c r="X3089" s="18">
        <v>99720</v>
      </c>
      <c r="Y3089" s="18">
        <v>0</v>
      </c>
      <c r="Z3089" s="18">
        <v>0</v>
      </c>
      <c r="AA3089" s="18">
        <v>0</v>
      </c>
      <c r="AB3089" s="18">
        <v>23642</v>
      </c>
      <c r="AC3089" s="23">
        <v>0.16</v>
      </c>
      <c r="AD3089" s="14" t="str">
        <f>IF(E3089=113,"Linn","Iowa ex-Linn")</f>
        <v>Iowa ex-Linn</v>
      </c>
      <c r="AE3089" s="23">
        <f>IFERROR(AB3089/W3089,"N/M")</f>
        <v>0.16100627217564817</v>
      </c>
      <c r="AF3089" s="14" t="str">
        <f>B3089&amp;"|"&amp;TEXT(E3089,"000")&amp;"|"&amp;TEXT(M3089,"0.0000")</f>
        <v>2019|153|0.7500</v>
      </c>
      <c r="AG3089" s="22" t="str">
        <f>IF(AND(B3089&gt;=2015,B3089&lt;=2024,C3089=19,G3089=41,I3089=2,K3089="A",L3089="RBUP",M3089&gt;=0.5,M3089&lt;=0.85),"IN","OUT")</f>
        <v>IN</v>
      </c>
    </row>
    <row r="3090" spans="1:33">
      <c r="A3090" s="14" t="s">
        <v>189</v>
      </c>
      <c r="B3090" s="16">
        <v>2019</v>
      </c>
      <c r="C3090" s="16">
        <v>19</v>
      </c>
      <c r="D3090" s="14" t="s">
        <v>80</v>
      </c>
      <c r="E3090" s="16">
        <v>153</v>
      </c>
      <c r="F3090" s="14" t="s">
        <v>162</v>
      </c>
      <c r="G3090" s="16">
        <v>41</v>
      </c>
      <c r="H3090" s="14" t="s">
        <v>186</v>
      </c>
      <c r="I3090" s="16">
        <v>2</v>
      </c>
      <c r="J3090" s="14" t="s">
        <v>83</v>
      </c>
      <c r="K3090" s="14" t="s">
        <v>84</v>
      </c>
      <c r="L3090" s="14" t="s">
        <v>85</v>
      </c>
      <c r="M3090" s="23">
        <v>0.8</v>
      </c>
      <c r="N3090" s="16">
        <v>229</v>
      </c>
      <c r="O3090" s="16">
        <v>183</v>
      </c>
      <c r="P3090" s="16">
        <v>20</v>
      </c>
      <c r="Q3090" s="16">
        <v>346</v>
      </c>
      <c r="R3090" s="16">
        <v>30</v>
      </c>
      <c r="S3090" s="14" t="s">
        <v>86</v>
      </c>
      <c r="T3090" s="16">
        <v>29304</v>
      </c>
      <c r="U3090" s="16">
        <v>0</v>
      </c>
      <c r="V3090" s="18">
        <v>17414905</v>
      </c>
      <c r="W3090" s="18">
        <v>807129</v>
      </c>
      <c r="X3090" s="18">
        <v>480219</v>
      </c>
      <c r="Y3090" s="18">
        <v>248</v>
      </c>
      <c r="Z3090" s="18">
        <v>0</v>
      </c>
      <c r="AA3090" s="18">
        <v>0</v>
      </c>
      <c r="AB3090" s="18">
        <v>421729</v>
      </c>
      <c r="AC3090" s="23">
        <v>0.52</v>
      </c>
      <c r="AD3090" s="14" t="str">
        <f>IF(E3090=113,"Linn","Iowa ex-Linn")</f>
        <v>Iowa ex-Linn</v>
      </c>
      <c r="AE3090" s="23">
        <f>IFERROR(AB3090/W3090,"N/M")</f>
        <v>0.522505076635829</v>
      </c>
      <c r="AF3090" s="14" t="str">
        <f>B3090&amp;"|"&amp;TEXT(E3090,"000")&amp;"|"&amp;TEXT(M3090,"0.0000")</f>
        <v>2019|153|0.8000</v>
      </c>
      <c r="AG3090" s="22" t="str">
        <f>IF(AND(B3090&gt;=2015,B3090&lt;=2024,C3090=19,G3090=41,I3090=2,K3090="A",L3090="RBUP",M3090&gt;=0.5,M3090&lt;=0.85),"IN","OUT")</f>
        <v>IN</v>
      </c>
    </row>
    <row r="3091" spans="1:33">
      <c r="A3091" s="14" t="s">
        <v>189</v>
      </c>
      <c r="B3091" s="16">
        <v>2019</v>
      </c>
      <c r="C3091" s="16">
        <v>19</v>
      </c>
      <c r="D3091" s="14" t="s">
        <v>80</v>
      </c>
      <c r="E3091" s="16">
        <v>153</v>
      </c>
      <c r="F3091" s="14" t="s">
        <v>162</v>
      </c>
      <c r="G3091" s="16">
        <v>41</v>
      </c>
      <c r="H3091" s="14" t="s">
        <v>186</v>
      </c>
      <c r="I3091" s="16">
        <v>2</v>
      </c>
      <c r="J3091" s="14" t="s">
        <v>83</v>
      </c>
      <c r="K3091" s="14" t="s">
        <v>84</v>
      </c>
      <c r="L3091" s="14" t="s">
        <v>85</v>
      </c>
      <c r="M3091" s="23">
        <v>0.85</v>
      </c>
      <c r="N3091" s="16">
        <v>182</v>
      </c>
      <c r="O3091" s="16">
        <v>136</v>
      </c>
      <c r="P3091" s="16">
        <v>16</v>
      </c>
      <c r="Q3091" s="16">
        <v>234</v>
      </c>
      <c r="R3091" s="16">
        <v>24</v>
      </c>
      <c r="S3091" s="14" t="s">
        <v>86</v>
      </c>
      <c r="T3091" s="16">
        <v>27222</v>
      </c>
      <c r="U3091" s="16">
        <v>0</v>
      </c>
      <c r="V3091" s="18">
        <v>17121522</v>
      </c>
      <c r="W3091" s="18">
        <v>919652</v>
      </c>
      <c r="X3091" s="18">
        <v>426352</v>
      </c>
      <c r="Y3091" s="18">
        <v>0</v>
      </c>
      <c r="Z3091" s="18">
        <v>0</v>
      </c>
      <c r="AA3091" s="18">
        <v>0</v>
      </c>
      <c r="AB3091" s="18">
        <v>241386</v>
      </c>
      <c r="AC3091" s="23">
        <v>0.26</v>
      </c>
      <c r="AD3091" s="14" t="str">
        <f>IF(E3091=113,"Linn","Iowa ex-Linn")</f>
        <v>Iowa ex-Linn</v>
      </c>
      <c r="AE3091" s="23">
        <f>IFERROR(AB3091/W3091,"N/M")</f>
        <v>0.26247537111864055</v>
      </c>
      <c r="AF3091" s="14" t="str">
        <f>B3091&amp;"|"&amp;TEXT(E3091,"000")&amp;"|"&amp;TEXT(M3091,"0.0000")</f>
        <v>2019|153|0.8500</v>
      </c>
      <c r="AG3091" s="22" t="str">
        <f>IF(AND(B3091&gt;=2015,B3091&lt;=2024,C3091=19,G3091=41,I3091=2,K3091="A",L3091="RBUP",M3091&gt;=0.5,M3091&lt;=0.85),"IN","OUT")</f>
        <v>IN</v>
      </c>
    </row>
    <row r="3092" spans="1:33">
      <c r="A3092" s="14" t="s">
        <v>189</v>
      </c>
      <c r="B3092" s="16">
        <v>2019</v>
      </c>
      <c r="C3092" s="16">
        <v>19</v>
      </c>
      <c r="D3092" s="14" t="s">
        <v>80</v>
      </c>
      <c r="E3092" s="16">
        <v>155</v>
      </c>
      <c r="F3092" s="14" t="s">
        <v>163</v>
      </c>
      <c r="G3092" s="16">
        <v>41</v>
      </c>
      <c r="H3092" s="14" t="s">
        <v>186</v>
      </c>
      <c r="I3092" s="16">
        <v>2</v>
      </c>
      <c r="J3092" s="14" t="s">
        <v>83</v>
      </c>
      <c r="K3092" s="14" t="s">
        <v>84</v>
      </c>
      <c r="L3092" s="14" t="s">
        <v>85</v>
      </c>
      <c r="M3092" s="23">
        <v>0.5</v>
      </c>
      <c r="N3092" s="16">
        <v>3</v>
      </c>
      <c r="O3092" s="16">
        <v>3</v>
      </c>
      <c r="P3092" s="16">
        <v>0</v>
      </c>
      <c r="Q3092" s="16">
        <v>4</v>
      </c>
      <c r="R3092" s="16">
        <v>0</v>
      </c>
      <c r="S3092" s="14" t="s">
        <v>86</v>
      </c>
      <c r="T3092" s="16">
        <v>738</v>
      </c>
      <c r="U3092" s="16">
        <v>0</v>
      </c>
      <c r="V3092" s="18">
        <v>290258</v>
      </c>
      <c r="W3092" s="18">
        <v>2371</v>
      </c>
      <c r="X3092" s="18">
        <v>1895</v>
      </c>
      <c r="Y3092" s="18">
        <v>0</v>
      </c>
      <c r="Z3092" s="18">
        <v>0</v>
      </c>
      <c r="AA3092" s="18">
        <v>0</v>
      </c>
      <c r="AB3092" s="18">
        <v>0</v>
      </c>
      <c r="AC3092" s="23">
        <v>0</v>
      </c>
      <c r="AD3092" s="14" t="str">
        <f>IF(E3092=113,"Linn","Iowa ex-Linn")</f>
        <v>Iowa ex-Linn</v>
      </c>
      <c r="AE3092" s="23">
        <f>IFERROR(AB3092/W3092,"N/M")</f>
        <v>0.0</v>
      </c>
      <c r="AF3092" s="14" t="str">
        <f>B3092&amp;"|"&amp;TEXT(E3092,"000")&amp;"|"&amp;TEXT(M3092,"0.0000")</f>
        <v>2019|155|0.5000</v>
      </c>
      <c r="AG3092" s="22" t="str">
        <f>IF(AND(B3092&gt;=2015,B3092&lt;=2024,C3092=19,G3092=41,I3092=2,K3092="A",L3092="RBUP",M3092&gt;=0.5,M3092&lt;=0.85),"IN","OUT")</f>
        <v>IN</v>
      </c>
    </row>
    <row r="3093" spans="1:33">
      <c r="A3093" s="14" t="s">
        <v>189</v>
      </c>
      <c r="B3093" s="16">
        <v>2019</v>
      </c>
      <c r="C3093" s="16">
        <v>19</v>
      </c>
      <c r="D3093" s="14" t="s">
        <v>80</v>
      </c>
      <c r="E3093" s="16">
        <v>155</v>
      </c>
      <c r="F3093" s="14" t="s">
        <v>163</v>
      </c>
      <c r="G3093" s="16">
        <v>41</v>
      </c>
      <c r="H3093" s="14" t="s">
        <v>186</v>
      </c>
      <c r="I3093" s="16">
        <v>2</v>
      </c>
      <c r="J3093" s="14" t="s">
        <v>83</v>
      </c>
      <c r="K3093" s="14" t="s">
        <v>84</v>
      </c>
      <c r="L3093" s="14" t="s">
        <v>85</v>
      </c>
      <c r="M3093" s="23">
        <v>0.65</v>
      </c>
      <c r="N3093" s="16">
        <v>12</v>
      </c>
      <c r="O3093" s="16">
        <v>9</v>
      </c>
      <c r="P3093" s="16">
        <v>0</v>
      </c>
      <c r="Q3093" s="16">
        <v>13</v>
      </c>
      <c r="R3093" s="16">
        <v>0</v>
      </c>
      <c r="S3093" s="14" t="s">
        <v>86</v>
      </c>
      <c r="T3093" s="16">
        <v>719</v>
      </c>
      <c r="U3093" s="16">
        <v>0</v>
      </c>
      <c r="V3093" s="18">
        <v>341877</v>
      </c>
      <c r="W3093" s="18">
        <v>7942</v>
      </c>
      <c r="X3093" s="18">
        <v>4389</v>
      </c>
      <c r="Y3093" s="18">
        <v>0</v>
      </c>
      <c r="Z3093" s="18">
        <v>0</v>
      </c>
      <c r="AA3093" s="18">
        <v>0</v>
      </c>
      <c r="AB3093" s="18">
        <v>0</v>
      </c>
      <c r="AC3093" s="23">
        <v>0</v>
      </c>
      <c r="AD3093" s="14" t="str">
        <f>IF(E3093=113,"Linn","Iowa ex-Linn")</f>
        <v>Iowa ex-Linn</v>
      </c>
      <c r="AE3093" s="23">
        <f>IFERROR(AB3093/W3093,"N/M")</f>
        <v>0.0</v>
      </c>
      <c r="AF3093" s="14" t="str">
        <f>B3093&amp;"|"&amp;TEXT(E3093,"000")&amp;"|"&amp;TEXT(M3093,"0.0000")</f>
        <v>2019|155|0.6500</v>
      </c>
      <c r="AG3093" s="22" t="str">
        <f>IF(AND(B3093&gt;=2015,B3093&lt;=2024,C3093=19,G3093=41,I3093=2,K3093="A",L3093="RBUP",M3093&gt;=0.5,M3093&lt;=0.85),"IN","OUT")</f>
        <v>IN</v>
      </c>
    </row>
    <row r="3094" spans="1:33">
      <c r="A3094" s="14" t="s">
        <v>189</v>
      </c>
      <c r="B3094" s="16">
        <v>2019</v>
      </c>
      <c r="C3094" s="16">
        <v>19</v>
      </c>
      <c r="D3094" s="14" t="s">
        <v>80</v>
      </c>
      <c r="E3094" s="16">
        <v>155</v>
      </c>
      <c r="F3094" s="14" t="s">
        <v>163</v>
      </c>
      <c r="G3094" s="16">
        <v>41</v>
      </c>
      <c r="H3094" s="14" t="s">
        <v>186</v>
      </c>
      <c r="I3094" s="16">
        <v>2</v>
      </c>
      <c r="J3094" s="14" t="s">
        <v>83</v>
      </c>
      <c r="K3094" s="14" t="s">
        <v>84</v>
      </c>
      <c r="L3094" s="14" t="s">
        <v>85</v>
      </c>
      <c r="M3094" s="23">
        <v>0.7</v>
      </c>
      <c r="N3094" s="16">
        <v>34</v>
      </c>
      <c r="O3094" s="16">
        <v>29</v>
      </c>
      <c r="P3094" s="16">
        <v>3</v>
      </c>
      <c r="Q3094" s="16">
        <v>40</v>
      </c>
      <c r="R3094" s="16">
        <v>4</v>
      </c>
      <c r="S3094" s="14" t="s">
        <v>86</v>
      </c>
      <c r="T3094" s="16">
        <v>2924</v>
      </c>
      <c r="U3094" s="16">
        <v>0</v>
      </c>
      <c r="V3094" s="18">
        <v>1485427</v>
      </c>
      <c r="W3094" s="18">
        <v>50777</v>
      </c>
      <c r="X3094" s="18">
        <v>33689</v>
      </c>
      <c r="Y3094" s="18">
        <v>0</v>
      </c>
      <c r="Z3094" s="18">
        <v>0</v>
      </c>
      <c r="AA3094" s="18">
        <v>0</v>
      </c>
      <c r="AB3094" s="18">
        <v>56426</v>
      </c>
      <c r="AC3094" s="23">
        <v>1.11</v>
      </c>
      <c r="AD3094" s="14" t="str">
        <f>IF(E3094=113,"Linn","Iowa ex-Linn")</f>
        <v>Iowa ex-Linn</v>
      </c>
      <c r="AE3094" s="23">
        <f>IFERROR(AB3094/W3094,"N/M")</f>
        <v>1.1112511570199106</v>
      </c>
      <c r="AF3094" s="14" t="str">
        <f>B3094&amp;"|"&amp;TEXT(E3094,"000")&amp;"|"&amp;TEXT(M3094,"0.0000")</f>
        <v>2019|155|0.7000</v>
      </c>
      <c r="AG3094" s="22" t="str">
        <f>IF(AND(B3094&gt;=2015,B3094&lt;=2024,C3094=19,G3094=41,I3094=2,K3094="A",L3094="RBUP",M3094&gt;=0.5,M3094&lt;=0.85),"IN","OUT")</f>
        <v>IN</v>
      </c>
    </row>
    <row r="3095" spans="1:33">
      <c r="A3095" s="14" t="s">
        <v>189</v>
      </c>
      <c r="B3095" s="16">
        <v>2019</v>
      </c>
      <c r="C3095" s="16">
        <v>19</v>
      </c>
      <c r="D3095" s="14" t="s">
        <v>80</v>
      </c>
      <c r="E3095" s="16">
        <v>155</v>
      </c>
      <c r="F3095" s="14" t="s">
        <v>163</v>
      </c>
      <c r="G3095" s="16">
        <v>41</v>
      </c>
      <c r="H3095" s="14" t="s">
        <v>186</v>
      </c>
      <c r="I3095" s="16">
        <v>2</v>
      </c>
      <c r="J3095" s="14" t="s">
        <v>83</v>
      </c>
      <c r="K3095" s="14" t="s">
        <v>84</v>
      </c>
      <c r="L3095" s="14" t="s">
        <v>85</v>
      </c>
      <c r="M3095" s="23">
        <v>0.75</v>
      </c>
      <c r="N3095" s="16">
        <v>169</v>
      </c>
      <c r="O3095" s="16">
        <v>152</v>
      </c>
      <c r="P3095" s="16">
        <v>22</v>
      </c>
      <c r="Q3095" s="16">
        <v>251</v>
      </c>
      <c r="R3095" s="16">
        <v>36</v>
      </c>
      <c r="S3095" s="14" t="s">
        <v>86</v>
      </c>
      <c r="T3095" s="16">
        <v>23505</v>
      </c>
      <c r="U3095" s="16">
        <v>0</v>
      </c>
      <c r="V3095" s="18">
        <v>13380278</v>
      </c>
      <c r="W3095" s="18">
        <v>576850</v>
      </c>
      <c r="X3095" s="18">
        <v>364318</v>
      </c>
      <c r="Y3095" s="18">
        <v>0</v>
      </c>
      <c r="Z3095" s="18">
        <v>0</v>
      </c>
      <c r="AA3095" s="18">
        <v>0</v>
      </c>
      <c r="AB3095" s="18">
        <v>401141</v>
      </c>
      <c r="AC3095" s="23">
        <v>0.7</v>
      </c>
      <c r="AD3095" s="14" t="str">
        <f>IF(E3095=113,"Linn","Iowa ex-Linn")</f>
        <v>Iowa ex-Linn</v>
      </c>
      <c r="AE3095" s="23">
        <f>IFERROR(AB3095/W3095,"N/M")</f>
        <v>0.6953991505590709</v>
      </c>
      <c r="AF3095" s="14" t="str">
        <f>B3095&amp;"|"&amp;TEXT(E3095,"000")&amp;"|"&amp;TEXT(M3095,"0.0000")</f>
        <v>2019|155|0.7500</v>
      </c>
      <c r="AG3095" s="22" t="str">
        <f>IF(AND(B3095&gt;=2015,B3095&lt;=2024,C3095=19,G3095=41,I3095=2,K3095="A",L3095="RBUP",M3095&gt;=0.5,M3095&lt;=0.85),"IN","OUT")</f>
        <v>IN</v>
      </c>
    </row>
    <row r="3096" spans="1:33">
      <c r="A3096" s="14" t="s">
        <v>189</v>
      </c>
      <c r="B3096" s="16">
        <v>2019</v>
      </c>
      <c r="C3096" s="16">
        <v>19</v>
      </c>
      <c r="D3096" s="14" t="s">
        <v>80</v>
      </c>
      <c r="E3096" s="16">
        <v>155</v>
      </c>
      <c r="F3096" s="14" t="s">
        <v>163</v>
      </c>
      <c r="G3096" s="16">
        <v>41</v>
      </c>
      <c r="H3096" s="14" t="s">
        <v>186</v>
      </c>
      <c r="I3096" s="16">
        <v>2</v>
      </c>
      <c r="J3096" s="14" t="s">
        <v>83</v>
      </c>
      <c r="K3096" s="14" t="s">
        <v>84</v>
      </c>
      <c r="L3096" s="14" t="s">
        <v>85</v>
      </c>
      <c r="M3096" s="23">
        <v>0.8</v>
      </c>
      <c r="N3096" s="16">
        <v>444</v>
      </c>
      <c r="O3096" s="16">
        <v>381</v>
      </c>
      <c r="P3096" s="16">
        <v>46</v>
      </c>
      <c r="Q3096" s="16">
        <v>725</v>
      </c>
      <c r="R3096" s="16">
        <v>115</v>
      </c>
      <c r="S3096" s="14" t="s">
        <v>86</v>
      </c>
      <c r="T3096" s="16">
        <v>86816</v>
      </c>
      <c r="U3096" s="16">
        <v>0</v>
      </c>
      <c r="V3096" s="18">
        <v>53191876</v>
      </c>
      <c r="W3096" s="18">
        <v>2987960</v>
      </c>
      <c r="X3096" s="18">
        <v>1690119</v>
      </c>
      <c r="Y3096" s="18">
        <v>811</v>
      </c>
      <c r="Z3096" s="18">
        <v>0</v>
      </c>
      <c r="AA3096" s="18">
        <v>0</v>
      </c>
      <c r="AB3096" s="18">
        <v>1436878</v>
      </c>
      <c r="AC3096" s="23">
        <v>0.48</v>
      </c>
      <c r="AD3096" s="14" t="str">
        <f>IF(E3096=113,"Linn","Iowa ex-Linn")</f>
        <v>Iowa ex-Linn</v>
      </c>
      <c r="AE3096" s="23">
        <f>IFERROR(AB3096/W3096,"N/M")</f>
        <v>0.48088930240029987</v>
      </c>
      <c r="AF3096" s="14" t="str">
        <f>B3096&amp;"|"&amp;TEXT(E3096,"000")&amp;"|"&amp;TEXT(M3096,"0.0000")</f>
        <v>2019|155|0.8000</v>
      </c>
      <c r="AG3096" s="22" t="str">
        <f>IF(AND(B3096&gt;=2015,B3096&lt;=2024,C3096=19,G3096=41,I3096=2,K3096="A",L3096="RBUP",M3096&gt;=0.5,M3096&lt;=0.85),"IN","OUT")</f>
        <v>IN</v>
      </c>
    </row>
    <row r="3097" spans="1:33">
      <c r="A3097" s="14" t="s">
        <v>189</v>
      </c>
      <c r="B3097" s="16">
        <v>2019</v>
      </c>
      <c r="C3097" s="16">
        <v>19</v>
      </c>
      <c r="D3097" s="14" t="s">
        <v>80</v>
      </c>
      <c r="E3097" s="16">
        <v>155</v>
      </c>
      <c r="F3097" s="14" t="s">
        <v>163</v>
      </c>
      <c r="G3097" s="16">
        <v>41</v>
      </c>
      <c r="H3097" s="14" t="s">
        <v>186</v>
      </c>
      <c r="I3097" s="16">
        <v>2</v>
      </c>
      <c r="J3097" s="14" t="s">
        <v>83</v>
      </c>
      <c r="K3097" s="14" t="s">
        <v>84</v>
      </c>
      <c r="L3097" s="14" t="s">
        <v>85</v>
      </c>
      <c r="M3097" s="23">
        <v>0.85</v>
      </c>
      <c r="N3097" s="16">
        <v>512</v>
      </c>
      <c r="O3097" s="16">
        <v>439</v>
      </c>
      <c r="P3097" s="16">
        <v>65</v>
      </c>
      <c r="Q3097" s="16">
        <v>930</v>
      </c>
      <c r="R3097" s="16">
        <v>164</v>
      </c>
      <c r="S3097" s="14" t="s">
        <v>86</v>
      </c>
      <c r="T3097" s="16">
        <v>117651</v>
      </c>
      <c r="U3097" s="16">
        <v>0</v>
      </c>
      <c r="V3097" s="18">
        <v>74890859</v>
      </c>
      <c r="W3097" s="18">
        <v>5359704</v>
      </c>
      <c r="X3097" s="18">
        <v>2397298</v>
      </c>
      <c r="Y3097" s="18">
        <v>784</v>
      </c>
      <c r="Z3097" s="18">
        <v>0</v>
      </c>
      <c r="AA3097" s="18">
        <v>0</v>
      </c>
      <c r="AB3097" s="18">
        <v>3736839</v>
      </c>
      <c r="AC3097" s="23">
        <v>0.7</v>
      </c>
      <c r="AD3097" s="14" t="str">
        <f>IF(E3097=113,"Linn","Iowa ex-Linn")</f>
        <v>Iowa ex-Linn</v>
      </c>
      <c r="AE3097" s="23">
        <f>IFERROR(AB3097/W3097,"N/M")</f>
        <v>0.6972099578633447</v>
      </c>
      <c r="AF3097" s="14" t="str">
        <f>B3097&amp;"|"&amp;TEXT(E3097,"000")&amp;"|"&amp;TEXT(M3097,"0.0000")</f>
        <v>2019|155|0.8500</v>
      </c>
      <c r="AG3097" s="22" t="str">
        <f>IF(AND(B3097&gt;=2015,B3097&lt;=2024,C3097=19,G3097=41,I3097=2,K3097="A",L3097="RBUP",M3097&gt;=0.5,M3097&lt;=0.85),"IN","OUT")</f>
        <v>IN</v>
      </c>
    </row>
    <row r="3098" spans="1:33">
      <c r="A3098" s="14" t="s">
        <v>189</v>
      </c>
      <c r="B3098" s="16">
        <v>2019</v>
      </c>
      <c r="C3098" s="16">
        <v>19</v>
      </c>
      <c r="D3098" s="14" t="s">
        <v>80</v>
      </c>
      <c r="E3098" s="16">
        <v>157</v>
      </c>
      <c r="F3098" s="14" t="s">
        <v>164</v>
      </c>
      <c r="G3098" s="16">
        <v>41</v>
      </c>
      <c r="H3098" s="14" t="s">
        <v>186</v>
      </c>
      <c r="I3098" s="16">
        <v>2</v>
      </c>
      <c r="J3098" s="14" t="s">
        <v>83</v>
      </c>
      <c r="K3098" s="14" t="s">
        <v>84</v>
      </c>
      <c r="L3098" s="14" t="s">
        <v>85</v>
      </c>
      <c r="M3098" s="23">
        <v>0.5</v>
      </c>
      <c r="N3098" s="16">
        <v>1</v>
      </c>
      <c r="O3098" s="16">
        <v>1</v>
      </c>
      <c r="P3098" s="16">
        <v>0</v>
      </c>
      <c r="Q3098" s="16">
        <v>2</v>
      </c>
      <c r="R3098" s="16">
        <v>0</v>
      </c>
      <c r="S3098" s="14" t="s">
        <v>86</v>
      </c>
      <c r="T3098" s="16">
        <v>99</v>
      </c>
      <c r="U3098" s="16">
        <v>0</v>
      </c>
      <c r="V3098" s="18">
        <v>36316</v>
      </c>
      <c r="W3098" s="18">
        <v>138</v>
      </c>
      <c r="X3098" s="18">
        <v>93</v>
      </c>
      <c r="Y3098" s="18">
        <v>0</v>
      </c>
      <c r="Z3098" s="18">
        <v>0</v>
      </c>
      <c r="AA3098" s="18">
        <v>0</v>
      </c>
      <c r="AB3098" s="18">
        <v>0</v>
      </c>
      <c r="AC3098" s="23">
        <v>0</v>
      </c>
      <c r="AD3098" s="14" t="str">
        <f>IF(E3098=113,"Linn","Iowa ex-Linn")</f>
        <v>Iowa ex-Linn</v>
      </c>
      <c r="AE3098" s="23">
        <f>IFERROR(AB3098/W3098,"N/M")</f>
        <v>0.0</v>
      </c>
      <c r="AF3098" s="14" t="str">
        <f>B3098&amp;"|"&amp;TEXT(E3098,"000")&amp;"|"&amp;TEXT(M3098,"0.0000")</f>
        <v>2019|157|0.5000</v>
      </c>
      <c r="AG3098" s="22" t="str">
        <f>IF(AND(B3098&gt;=2015,B3098&lt;=2024,C3098=19,G3098=41,I3098=2,K3098="A",L3098="RBUP",M3098&gt;=0.5,M3098&lt;=0.85),"IN","OUT")</f>
        <v>IN</v>
      </c>
    </row>
    <row r="3099" spans="1:33">
      <c r="A3099" s="14" t="s">
        <v>189</v>
      </c>
      <c r="B3099" s="16">
        <v>2019</v>
      </c>
      <c r="C3099" s="16">
        <v>19</v>
      </c>
      <c r="D3099" s="14" t="s">
        <v>80</v>
      </c>
      <c r="E3099" s="16">
        <v>157</v>
      </c>
      <c r="F3099" s="14" t="s">
        <v>164</v>
      </c>
      <c r="G3099" s="16">
        <v>41</v>
      </c>
      <c r="H3099" s="14" t="s">
        <v>186</v>
      </c>
      <c r="I3099" s="16">
        <v>2</v>
      </c>
      <c r="J3099" s="14" t="s">
        <v>83</v>
      </c>
      <c r="K3099" s="14" t="s">
        <v>84</v>
      </c>
      <c r="L3099" s="14" t="s">
        <v>85</v>
      </c>
      <c r="M3099" s="23">
        <v>0.55</v>
      </c>
      <c r="N3099" s="16">
        <v>2</v>
      </c>
      <c r="O3099" s="16">
        <v>2</v>
      </c>
      <c r="P3099" s="16">
        <v>0</v>
      </c>
      <c r="Q3099" s="16">
        <v>2</v>
      </c>
      <c r="R3099" s="16">
        <v>0</v>
      </c>
      <c r="S3099" s="14" t="s">
        <v>86</v>
      </c>
      <c r="T3099" s="16">
        <v>1062</v>
      </c>
      <c r="U3099" s="16">
        <v>0</v>
      </c>
      <c r="V3099" s="18">
        <v>500165</v>
      </c>
      <c r="W3099" s="18">
        <v>2799</v>
      </c>
      <c r="X3099" s="18">
        <v>2239</v>
      </c>
      <c r="Y3099" s="18">
        <v>0</v>
      </c>
      <c r="Z3099" s="18">
        <v>0</v>
      </c>
      <c r="AA3099" s="18">
        <v>0</v>
      </c>
      <c r="AB3099" s="18">
        <v>0</v>
      </c>
      <c r="AC3099" s="23">
        <v>0</v>
      </c>
      <c r="AD3099" s="14" t="str">
        <f>IF(E3099=113,"Linn","Iowa ex-Linn")</f>
        <v>Iowa ex-Linn</v>
      </c>
      <c r="AE3099" s="23">
        <f>IFERROR(AB3099/W3099,"N/M")</f>
        <v>0.0</v>
      </c>
      <c r="AF3099" s="14" t="str">
        <f>B3099&amp;"|"&amp;TEXT(E3099,"000")&amp;"|"&amp;TEXT(M3099,"0.0000")</f>
        <v>2019|157|0.5500</v>
      </c>
      <c r="AG3099" s="22" t="str">
        <f>IF(AND(B3099&gt;=2015,B3099&lt;=2024,C3099=19,G3099=41,I3099=2,K3099="A",L3099="RBUP",M3099&gt;=0.5,M3099&lt;=0.85),"IN","OUT")</f>
        <v>IN</v>
      </c>
    </row>
    <row r="3100" spans="1:33">
      <c r="A3100" s="14" t="s">
        <v>189</v>
      </c>
      <c r="B3100" s="16">
        <v>2019</v>
      </c>
      <c r="C3100" s="16">
        <v>19</v>
      </c>
      <c r="D3100" s="14" t="s">
        <v>80</v>
      </c>
      <c r="E3100" s="16">
        <v>157</v>
      </c>
      <c r="F3100" s="14" t="s">
        <v>164</v>
      </c>
      <c r="G3100" s="16">
        <v>41</v>
      </c>
      <c r="H3100" s="14" t="s">
        <v>186</v>
      </c>
      <c r="I3100" s="16">
        <v>2</v>
      </c>
      <c r="J3100" s="14" t="s">
        <v>83</v>
      </c>
      <c r="K3100" s="14" t="s">
        <v>84</v>
      </c>
      <c r="L3100" s="14" t="s">
        <v>85</v>
      </c>
      <c r="M3100" s="23">
        <v>0.6</v>
      </c>
      <c r="N3100" s="16">
        <v>1</v>
      </c>
      <c r="O3100" s="16">
        <v>1</v>
      </c>
      <c r="P3100" s="16">
        <v>0</v>
      </c>
      <c r="Q3100" s="16">
        <v>1</v>
      </c>
      <c r="R3100" s="16">
        <v>0</v>
      </c>
      <c r="S3100" s="14" t="s">
        <v>86</v>
      </c>
      <c r="T3100" s="16">
        <v>114</v>
      </c>
      <c r="U3100" s="16">
        <v>0</v>
      </c>
      <c r="V3100" s="18">
        <v>46126</v>
      </c>
      <c r="W3100" s="18">
        <v>402</v>
      </c>
      <c r="X3100" s="18">
        <v>322</v>
      </c>
      <c r="Y3100" s="18">
        <v>0</v>
      </c>
      <c r="Z3100" s="18">
        <v>0</v>
      </c>
      <c r="AA3100" s="18">
        <v>0</v>
      </c>
      <c r="AB3100" s="18">
        <v>0</v>
      </c>
      <c r="AC3100" s="23">
        <v>0</v>
      </c>
      <c r="AD3100" s="14" t="str">
        <f>IF(E3100=113,"Linn","Iowa ex-Linn")</f>
        <v>Iowa ex-Linn</v>
      </c>
      <c r="AE3100" s="23">
        <f>IFERROR(AB3100/W3100,"N/M")</f>
        <v>0.0</v>
      </c>
      <c r="AF3100" s="14" t="str">
        <f>B3100&amp;"|"&amp;TEXT(E3100,"000")&amp;"|"&amp;TEXT(M3100,"0.0000")</f>
        <v>2019|157|0.6000</v>
      </c>
      <c r="AG3100" s="22" t="str">
        <f>IF(AND(B3100&gt;=2015,B3100&lt;=2024,C3100=19,G3100=41,I3100=2,K3100="A",L3100="RBUP",M3100&gt;=0.5,M3100&lt;=0.85),"IN","OUT")</f>
        <v>IN</v>
      </c>
    </row>
    <row r="3101" spans="1:33">
      <c r="A3101" s="14" t="s">
        <v>189</v>
      </c>
      <c r="B3101" s="16">
        <v>2019</v>
      </c>
      <c r="C3101" s="16">
        <v>19</v>
      </c>
      <c r="D3101" s="14" t="s">
        <v>80</v>
      </c>
      <c r="E3101" s="16">
        <v>157</v>
      </c>
      <c r="F3101" s="14" t="s">
        <v>164</v>
      </c>
      <c r="G3101" s="16">
        <v>41</v>
      </c>
      <c r="H3101" s="14" t="s">
        <v>186</v>
      </c>
      <c r="I3101" s="16">
        <v>2</v>
      </c>
      <c r="J3101" s="14" t="s">
        <v>83</v>
      </c>
      <c r="K3101" s="14" t="s">
        <v>84</v>
      </c>
      <c r="L3101" s="14" t="s">
        <v>85</v>
      </c>
      <c r="M3101" s="23">
        <v>0.65</v>
      </c>
      <c r="N3101" s="16">
        <v>5</v>
      </c>
      <c r="O3101" s="16">
        <v>5</v>
      </c>
      <c r="P3101" s="16">
        <v>0</v>
      </c>
      <c r="Q3101" s="16">
        <v>6</v>
      </c>
      <c r="R3101" s="16">
        <v>1</v>
      </c>
      <c r="S3101" s="14" t="s">
        <v>86</v>
      </c>
      <c r="T3101" s="16">
        <v>708</v>
      </c>
      <c r="U3101" s="16">
        <v>0</v>
      </c>
      <c r="V3101" s="18">
        <v>354277</v>
      </c>
      <c r="W3101" s="18">
        <v>5255</v>
      </c>
      <c r="X3101" s="18">
        <v>3613</v>
      </c>
      <c r="Y3101" s="18">
        <v>0</v>
      </c>
      <c r="Z3101" s="18">
        <v>0</v>
      </c>
      <c r="AA3101" s="18">
        <v>0</v>
      </c>
      <c r="AB3101" s="18">
        <v>3499</v>
      </c>
      <c r="AC3101" s="23">
        <v>0.67</v>
      </c>
      <c r="AD3101" s="14" t="str">
        <f>IF(E3101=113,"Linn","Iowa ex-Linn")</f>
        <v>Iowa ex-Linn</v>
      </c>
      <c r="AE3101" s="23">
        <f>IFERROR(AB3101/W3101,"N/M")</f>
        <v>0.6658420551855376</v>
      </c>
      <c r="AF3101" s="14" t="str">
        <f>B3101&amp;"|"&amp;TEXT(E3101,"000")&amp;"|"&amp;TEXT(M3101,"0.0000")</f>
        <v>2019|157|0.6500</v>
      </c>
      <c r="AG3101" s="22" t="str">
        <f>IF(AND(B3101&gt;=2015,B3101&lt;=2024,C3101=19,G3101=41,I3101=2,K3101="A",L3101="RBUP",M3101&gt;=0.5,M3101&lt;=0.85),"IN","OUT")</f>
        <v>IN</v>
      </c>
    </row>
    <row r="3102" spans="1:33">
      <c r="A3102" s="14" t="s">
        <v>189</v>
      </c>
      <c r="B3102" s="16">
        <v>2019</v>
      </c>
      <c r="C3102" s="16">
        <v>19</v>
      </c>
      <c r="D3102" s="14" t="s">
        <v>80</v>
      </c>
      <c r="E3102" s="16">
        <v>157</v>
      </c>
      <c r="F3102" s="14" t="s">
        <v>164</v>
      </c>
      <c r="G3102" s="16">
        <v>41</v>
      </c>
      <c r="H3102" s="14" t="s">
        <v>186</v>
      </c>
      <c r="I3102" s="16">
        <v>2</v>
      </c>
      <c r="J3102" s="14" t="s">
        <v>83</v>
      </c>
      <c r="K3102" s="14" t="s">
        <v>84</v>
      </c>
      <c r="L3102" s="14" t="s">
        <v>85</v>
      </c>
      <c r="M3102" s="23">
        <v>0.7</v>
      </c>
      <c r="N3102" s="16">
        <v>22</v>
      </c>
      <c r="O3102" s="16">
        <v>19</v>
      </c>
      <c r="P3102" s="16">
        <v>2</v>
      </c>
      <c r="Q3102" s="16">
        <v>31</v>
      </c>
      <c r="R3102" s="16">
        <v>3</v>
      </c>
      <c r="S3102" s="14" t="s">
        <v>86</v>
      </c>
      <c r="T3102" s="16">
        <v>1437</v>
      </c>
      <c r="U3102" s="16">
        <v>0</v>
      </c>
      <c r="V3102" s="18">
        <v>716382</v>
      </c>
      <c r="W3102" s="18">
        <v>13001</v>
      </c>
      <c r="X3102" s="18">
        <v>7953</v>
      </c>
      <c r="Y3102" s="18">
        <v>0</v>
      </c>
      <c r="Z3102" s="18">
        <v>0</v>
      </c>
      <c r="AA3102" s="18">
        <v>0</v>
      </c>
      <c r="AB3102" s="18">
        <v>14706</v>
      </c>
      <c r="AC3102" s="23">
        <v>1.13</v>
      </c>
      <c r="AD3102" s="14" t="str">
        <f>IF(E3102=113,"Linn","Iowa ex-Linn")</f>
        <v>Iowa ex-Linn</v>
      </c>
      <c r="AE3102" s="23">
        <f>IFERROR(AB3102/W3102,"N/M")</f>
        <v>1.1311437581724482</v>
      </c>
      <c r="AF3102" s="14" t="str">
        <f>B3102&amp;"|"&amp;TEXT(E3102,"000")&amp;"|"&amp;TEXT(M3102,"0.0000")</f>
        <v>2019|157|0.7000</v>
      </c>
      <c r="AG3102" s="22" t="str">
        <f>IF(AND(B3102&gt;=2015,B3102&lt;=2024,C3102=19,G3102=41,I3102=2,K3102="A",L3102="RBUP",M3102&gt;=0.5,M3102&lt;=0.85),"IN","OUT")</f>
        <v>IN</v>
      </c>
    </row>
    <row r="3103" spans="1:33">
      <c r="A3103" s="14" t="s">
        <v>189</v>
      </c>
      <c r="B3103" s="16">
        <v>2019</v>
      </c>
      <c r="C3103" s="16">
        <v>19</v>
      </c>
      <c r="D3103" s="14" t="s">
        <v>80</v>
      </c>
      <c r="E3103" s="16">
        <v>157</v>
      </c>
      <c r="F3103" s="14" t="s">
        <v>164</v>
      </c>
      <c r="G3103" s="16">
        <v>41</v>
      </c>
      <c r="H3103" s="14" t="s">
        <v>186</v>
      </c>
      <c r="I3103" s="16">
        <v>2</v>
      </c>
      <c r="J3103" s="14" t="s">
        <v>83</v>
      </c>
      <c r="K3103" s="14" t="s">
        <v>84</v>
      </c>
      <c r="L3103" s="14" t="s">
        <v>85</v>
      </c>
      <c r="M3103" s="23">
        <v>0.75</v>
      </c>
      <c r="N3103" s="16">
        <v>74</v>
      </c>
      <c r="O3103" s="16">
        <v>62</v>
      </c>
      <c r="P3103" s="16">
        <v>9</v>
      </c>
      <c r="Q3103" s="16">
        <v>80</v>
      </c>
      <c r="R3103" s="16">
        <v>9</v>
      </c>
      <c r="S3103" s="14" t="s">
        <v>86</v>
      </c>
      <c r="T3103" s="16">
        <v>8948</v>
      </c>
      <c r="U3103" s="16">
        <v>0</v>
      </c>
      <c r="V3103" s="18">
        <v>5213254</v>
      </c>
      <c r="W3103" s="18">
        <v>130935</v>
      </c>
      <c r="X3103" s="18">
        <v>89018</v>
      </c>
      <c r="Y3103" s="18">
        <v>361</v>
      </c>
      <c r="Z3103" s="18">
        <v>0</v>
      </c>
      <c r="AA3103" s="18">
        <v>0</v>
      </c>
      <c r="AB3103" s="18">
        <v>81566</v>
      </c>
      <c r="AC3103" s="23">
        <v>0.62</v>
      </c>
      <c r="AD3103" s="14" t="str">
        <f>IF(E3103=113,"Linn","Iowa ex-Linn")</f>
        <v>Iowa ex-Linn</v>
      </c>
      <c r="AE3103" s="23">
        <f>IFERROR(AB3103/W3103,"N/M")</f>
        <v>0.6229503188605033</v>
      </c>
      <c r="AF3103" s="14" t="str">
        <f>B3103&amp;"|"&amp;TEXT(E3103,"000")&amp;"|"&amp;TEXT(M3103,"0.0000")</f>
        <v>2019|157|0.7500</v>
      </c>
      <c r="AG3103" s="22" t="str">
        <f>IF(AND(B3103&gt;=2015,B3103&lt;=2024,C3103=19,G3103=41,I3103=2,K3103="A",L3103="RBUP",M3103&gt;=0.5,M3103&lt;=0.85),"IN","OUT")</f>
        <v>IN</v>
      </c>
    </row>
    <row r="3104" spans="1:33">
      <c r="A3104" s="14" t="s">
        <v>189</v>
      </c>
      <c r="B3104" s="16">
        <v>2019</v>
      </c>
      <c r="C3104" s="16">
        <v>19</v>
      </c>
      <c r="D3104" s="14" t="s">
        <v>80</v>
      </c>
      <c r="E3104" s="16">
        <v>157</v>
      </c>
      <c r="F3104" s="14" t="s">
        <v>164</v>
      </c>
      <c r="G3104" s="16">
        <v>41</v>
      </c>
      <c r="H3104" s="14" t="s">
        <v>186</v>
      </c>
      <c r="I3104" s="16">
        <v>2</v>
      </c>
      <c r="J3104" s="14" t="s">
        <v>83</v>
      </c>
      <c r="K3104" s="14" t="s">
        <v>84</v>
      </c>
      <c r="L3104" s="14" t="s">
        <v>85</v>
      </c>
      <c r="M3104" s="23">
        <v>0.8</v>
      </c>
      <c r="N3104" s="16">
        <v>277</v>
      </c>
      <c r="O3104" s="16">
        <v>236</v>
      </c>
      <c r="P3104" s="16">
        <v>41</v>
      </c>
      <c r="Q3104" s="16">
        <v>387</v>
      </c>
      <c r="R3104" s="16">
        <v>56</v>
      </c>
      <c r="S3104" s="14" t="s">
        <v>86</v>
      </c>
      <c r="T3104" s="16">
        <v>50302</v>
      </c>
      <c r="U3104" s="16">
        <v>0</v>
      </c>
      <c r="V3104" s="18">
        <v>32496636</v>
      </c>
      <c r="W3104" s="18">
        <v>1187634</v>
      </c>
      <c r="X3104" s="18">
        <v>684385</v>
      </c>
      <c r="Y3104" s="18">
        <v>1693</v>
      </c>
      <c r="Z3104" s="18">
        <v>0</v>
      </c>
      <c r="AA3104" s="18">
        <v>0</v>
      </c>
      <c r="AB3104" s="18">
        <v>409608</v>
      </c>
      <c r="AC3104" s="23">
        <v>0.34</v>
      </c>
      <c r="AD3104" s="14" t="str">
        <f>IF(E3104=113,"Linn","Iowa ex-Linn")</f>
        <v>Iowa ex-Linn</v>
      </c>
      <c r="AE3104" s="23">
        <f>IFERROR(AB3104/W3104,"N/M")</f>
        <v>0.3448941340513997</v>
      </c>
      <c r="AF3104" s="14" t="str">
        <f>B3104&amp;"|"&amp;TEXT(E3104,"000")&amp;"|"&amp;TEXT(M3104,"0.0000")</f>
        <v>2019|157|0.8000</v>
      </c>
      <c r="AG3104" s="22" t="str">
        <f>IF(AND(B3104&gt;=2015,B3104&lt;=2024,C3104=19,G3104=41,I3104=2,K3104="A",L3104="RBUP",M3104&gt;=0.5,M3104&lt;=0.85),"IN","OUT")</f>
        <v>IN</v>
      </c>
    </row>
    <row r="3105" spans="1:33">
      <c r="A3105" s="14" t="s">
        <v>189</v>
      </c>
      <c r="B3105" s="16">
        <v>2019</v>
      </c>
      <c r="C3105" s="16">
        <v>19</v>
      </c>
      <c r="D3105" s="14" t="s">
        <v>80</v>
      </c>
      <c r="E3105" s="16">
        <v>157</v>
      </c>
      <c r="F3105" s="14" t="s">
        <v>164</v>
      </c>
      <c r="G3105" s="16">
        <v>41</v>
      </c>
      <c r="H3105" s="14" t="s">
        <v>186</v>
      </c>
      <c r="I3105" s="16">
        <v>2</v>
      </c>
      <c r="J3105" s="14" t="s">
        <v>83</v>
      </c>
      <c r="K3105" s="14" t="s">
        <v>84</v>
      </c>
      <c r="L3105" s="14" t="s">
        <v>85</v>
      </c>
      <c r="M3105" s="23">
        <v>0.85</v>
      </c>
      <c r="N3105" s="16">
        <v>333</v>
      </c>
      <c r="O3105" s="16">
        <v>278</v>
      </c>
      <c r="P3105" s="16">
        <v>94</v>
      </c>
      <c r="Q3105" s="16">
        <v>670</v>
      </c>
      <c r="R3105" s="16">
        <v>178</v>
      </c>
      <c r="S3105" s="14" t="s">
        <v>86</v>
      </c>
      <c r="T3105" s="16">
        <v>78844</v>
      </c>
      <c r="U3105" s="16">
        <v>0</v>
      </c>
      <c r="V3105" s="18">
        <v>53325590</v>
      </c>
      <c r="W3105" s="18">
        <v>2458756</v>
      </c>
      <c r="X3105" s="18">
        <v>1130243</v>
      </c>
      <c r="Y3105" s="18">
        <v>229</v>
      </c>
      <c r="Z3105" s="18">
        <v>0</v>
      </c>
      <c r="AA3105" s="18">
        <v>0</v>
      </c>
      <c r="AB3105" s="18">
        <v>1692211</v>
      </c>
      <c r="AC3105" s="23">
        <v>0.6899999999999999</v>
      </c>
      <c r="AD3105" s="14" t="str">
        <f>IF(E3105=113,"Linn","Iowa ex-Linn")</f>
        <v>Iowa ex-Linn</v>
      </c>
      <c r="AE3105" s="23">
        <f>IFERROR(AB3105/W3105,"N/M")</f>
        <v>0.688238686555315</v>
      </c>
      <c r="AF3105" s="14" t="str">
        <f>B3105&amp;"|"&amp;TEXT(E3105,"000")&amp;"|"&amp;TEXT(M3105,"0.0000")</f>
        <v>2019|157|0.8500</v>
      </c>
      <c r="AG3105" s="22" t="str">
        <f>IF(AND(B3105&gt;=2015,B3105&lt;=2024,C3105=19,G3105=41,I3105=2,K3105="A",L3105="RBUP",M3105&gt;=0.5,M3105&lt;=0.85),"IN","OUT")</f>
        <v>IN</v>
      </c>
    </row>
    <row r="3106" spans="1:33">
      <c r="A3106" s="14" t="s">
        <v>189</v>
      </c>
      <c r="B3106" s="16">
        <v>2019</v>
      </c>
      <c r="C3106" s="16">
        <v>19</v>
      </c>
      <c r="D3106" s="14" t="s">
        <v>80</v>
      </c>
      <c r="E3106" s="16">
        <v>159</v>
      </c>
      <c r="F3106" s="14" t="s">
        <v>165</v>
      </c>
      <c r="G3106" s="16">
        <v>41</v>
      </c>
      <c r="H3106" s="14" t="s">
        <v>186</v>
      </c>
      <c r="I3106" s="16">
        <v>2</v>
      </c>
      <c r="J3106" s="14" t="s">
        <v>83</v>
      </c>
      <c r="K3106" s="14" t="s">
        <v>84</v>
      </c>
      <c r="L3106" s="14" t="s">
        <v>85</v>
      </c>
      <c r="M3106" s="23">
        <v>0.5</v>
      </c>
      <c r="N3106" s="16">
        <v>6</v>
      </c>
      <c r="O3106" s="16">
        <v>5</v>
      </c>
      <c r="P3106" s="16">
        <v>2</v>
      </c>
      <c r="Q3106" s="16">
        <v>10</v>
      </c>
      <c r="R3106" s="16">
        <v>2</v>
      </c>
      <c r="S3106" s="14" t="s">
        <v>86</v>
      </c>
      <c r="T3106" s="16">
        <v>414</v>
      </c>
      <c r="U3106" s="16">
        <v>0</v>
      </c>
      <c r="V3106" s="18">
        <v>107184</v>
      </c>
      <c r="W3106" s="18">
        <v>6364</v>
      </c>
      <c r="X3106" s="18">
        <v>4579</v>
      </c>
      <c r="Y3106" s="18">
        <v>13</v>
      </c>
      <c r="Z3106" s="18">
        <v>0</v>
      </c>
      <c r="AA3106" s="18">
        <v>0</v>
      </c>
      <c r="AB3106" s="18">
        <v>5163</v>
      </c>
      <c r="AC3106" s="23">
        <v>0.8100000000000001</v>
      </c>
      <c r="AD3106" s="14" t="str">
        <f>IF(E3106=113,"Linn","Iowa ex-Linn")</f>
        <v>Iowa ex-Linn</v>
      </c>
      <c r="AE3106" s="23">
        <f>IFERROR(AB3106/W3106,"N/M")</f>
        <v>0.8112822124450031</v>
      </c>
      <c r="AF3106" s="14" t="str">
        <f>B3106&amp;"|"&amp;TEXT(E3106,"000")&amp;"|"&amp;TEXT(M3106,"0.0000")</f>
        <v>2019|159|0.5000</v>
      </c>
      <c r="AG3106" s="22" t="str">
        <f>IF(AND(B3106&gt;=2015,B3106&lt;=2024,C3106=19,G3106=41,I3106=2,K3106="A",L3106="RBUP",M3106&gt;=0.5,M3106&lt;=0.85),"IN","OUT")</f>
        <v>IN</v>
      </c>
    </row>
    <row r="3107" spans="1:33">
      <c r="A3107" s="14" t="s">
        <v>189</v>
      </c>
      <c r="B3107" s="16">
        <v>2019</v>
      </c>
      <c r="C3107" s="16">
        <v>19</v>
      </c>
      <c r="D3107" s="14" t="s">
        <v>80</v>
      </c>
      <c r="E3107" s="16">
        <v>159</v>
      </c>
      <c r="F3107" s="14" t="s">
        <v>165</v>
      </c>
      <c r="G3107" s="16">
        <v>41</v>
      </c>
      <c r="H3107" s="14" t="s">
        <v>186</v>
      </c>
      <c r="I3107" s="16">
        <v>2</v>
      </c>
      <c r="J3107" s="14" t="s">
        <v>83</v>
      </c>
      <c r="K3107" s="14" t="s">
        <v>84</v>
      </c>
      <c r="L3107" s="14" t="s">
        <v>85</v>
      </c>
      <c r="M3107" s="23">
        <v>0.6</v>
      </c>
      <c r="N3107" s="16">
        <v>3</v>
      </c>
      <c r="O3107" s="16">
        <v>2</v>
      </c>
      <c r="P3107" s="16">
        <v>0</v>
      </c>
      <c r="Q3107" s="16">
        <v>2</v>
      </c>
      <c r="R3107" s="16">
        <v>0</v>
      </c>
      <c r="S3107" s="14" t="s">
        <v>86</v>
      </c>
      <c r="T3107" s="16">
        <v>30</v>
      </c>
      <c r="U3107" s="16">
        <v>0</v>
      </c>
      <c r="V3107" s="18">
        <v>10195</v>
      </c>
      <c r="W3107" s="18">
        <v>726</v>
      </c>
      <c r="X3107" s="18">
        <v>465</v>
      </c>
      <c r="Y3107" s="18">
        <v>0</v>
      </c>
      <c r="Z3107" s="18">
        <v>0</v>
      </c>
      <c r="AA3107" s="18">
        <v>0</v>
      </c>
      <c r="AB3107" s="18">
        <v>0</v>
      </c>
      <c r="AC3107" s="23">
        <v>0</v>
      </c>
      <c r="AD3107" s="14" t="str">
        <f>IF(E3107=113,"Linn","Iowa ex-Linn")</f>
        <v>Iowa ex-Linn</v>
      </c>
      <c r="AE3107" s="23">
        <f>IFERROR(AB3107/W3107,"N/M")</f>
        <v>0.0</v>
      </c>
      <c r="AF3107" s="14" t="str">
        <f>B3107&amp;"|"&amp;TEXT(E3107,"000")&amp;"|"&amp;TEXT(M3107,"0.0000")</f>
        <v>2019|159|0.6000</v>
      </c>
      <c r="AG3107" s="22" t="str">
        <f>IF(AND(B3107&gt;=2015,B3107&lt;=2024,C3107=19,G3107=41,I3107=2,K3107="A",L3107="RBUP",M3107&gt;=0.5,M3107&lt;=0.85),"IN","OUT")</f>
        <v>IN</v>
      </c>
    </row>
    <row r="3108" spans="1:33">
      <c r="A3108" s="14" t="s">
        <v>189</v>
      </c>
      <c r="B3108" s="16">
        <v>2019</v>
      </c>
      <c r="C3108" s="16">
        <v>19</v>
      </c>
      <c r="D3108" s="14" t="s">
        <v>80</v>
      </c>
      <c r="E3108" s="16">
        <v>159</v>
      </c>
      <c r="F3108" s="14" t="s">
        <v>165</v>
      </c>
      <c r="G3108" s="16">
        <v>41</v>
      </c>
      <c r="H3108" s="14" t="s">
        <v>186</v>
      </c>
      <c r="I3108" s="16">
        <v>2</v>
      </c>
      <c r="J3108" s="14" t="s">
        <v>83</v>
      </c>
      <c r="K3108" s="14" t="s">
        <v>84</v>
      </c>
      <c r="L3108" s="14" t="s">
        <v>85</v>
      </c>
      <c r="M3108" s="23">
        <v>0.65</v>
      </c>
      <c r="N3108" s="16">
        <v>3</v>
      </c>
      <c r="O3108" s="16">
        <v>1</v>
      </c>
      <c r="P3108" s="16">
        <v>1</v>
      </c>
      <c r="Q3108" s="16">
        <v>1</v>
      </c>
      <c r="R3108" s="16">
        <v>1</v>
      </c>
      <c r="S3108" s="14" t="s">
        <v>86</v>
      </c>
      <c r="T3108" s="16">
        <v>1299</v>
      </c>
      <c r="U3108" s="16">
        <v>0</v>
      </c>
      <c r="V3108" s="18">
        <v>491224</v>
      </c>
      <c r="W3108" s="18">
        <v>39086</v>
      </c>
      <c r="X3108" s="18">
        <v>31269</v>
      </c>
      <c r="Y3108" s="18">
        <v>0</v>
      </c>
      <c r="Z3108" s="18">
        <v>0</v>
      </c>
      <c r="AA3108" s="18">
        <v>0</v>
      </c>
      <c r="AB3108" s="18">
        <v>6690</v>
      </c>
      <c r="AC3108" s="23">
        <v>0.17</v>
      </c>
      <c r="AD3108" s="14" t="str">
        <f>IF(E3108=113,"Linn","Iowa ex-Linn")</f>
        <v>Iowa ex-Linn</v>
      </c>
      <c r="AE3108" s="23">
        <f>IFERROR(AB3108/W3108,"N/M")</f>
        <v>0.17116102952463796</v>
      </c>
      <c r="AF3108" s="14" t="str">
        <f>B3108&amp;"|"&amp;TEXT(E3108,"000")&amp;"|"&amp;TEXT(M3108,"0.0000")</f>
        <v>2019|159|0.6500</v>
      </c>
      <c r="AG3108" s="22" t="str">
        <f>IF(AND(B3108&gt;=2015,B3108&lt;=2024,C3108=19,G3108=41,I3108=2,K3108="A",L3108="RBUP",M3108&gt;=0.5,M3108&lt;=0.85),"IN","OUT")</f>
        <v>IN</v>
      </c>
    </row>
    <row r="3109" spans="1:33">
      <c r="A3109" s="14" t="s">
        <v>189</v>
      </c>
      <c r="B3109" s="16">
        <v>2019</v>
      </c>
      <c r="C3109" s="16">
        <v>19</v>
      </c>
      <c r="D3109" s="14" t="s">
        <v>80</v>
      </c>
      <c r="E3109" s="16">
        <v>159</v>
      </c>
      <c r="F3109" s="14" t="s">
        <v>165</v>
      </c>
      <c r="G3109" s="16">
        <v>41</v>
      </c>
      <c r="H3109" s="14" t="s">
        <v>186</v>
      </c>
      <c r="I3109" s="16">
        <v>2</v>
      </c>
      <c r="J3109" s="14" t="s">
        <v>83</v>
      </c>
      <c r="K3109" s="14" t="s">
        <v>84</v>
      </c>
      <c r="L3109" s="14" t="s">
        <v>85</v>
      </c>
      <c r="M3109" s="23">
        <v>0.7</v>
      </c>
      <c r="N3109" s="16">
        <v>61</v>
      </c>
      <c r="O3109" s="16">
        <v>49</v>
      </c>
      <c r="P3109" s="16">
        <v>14</v>
      </c>
      <c r="Q3109" s="16">
        <v>74</v>
      </c>
      <c r="R3109" s="16">
        <v>19</v>
      </c>
      <c r="S3109" s="14" t="s">
        <v>86</v>
      </c>
      <c r="T3109" s="16">
        <v>3511</v>
      </c>
      <c r="U3109" s="16">
        <v>0</v>
      </c>
      <c r="V3109" s="18">
        <v>1403611</v>
      </c>
      <c r="W3109" s="18">
        <v>148513</v>
      </c>
      <c r="X3109" s="18">
        <v>95865</v>
      </c>
      <c r="Y3109" s="18">
        <v>0</v>
      </c>
      <c r="Z3109" s="18">
        <v>0</v>
      </c>
      <c r="AA3109" s="18">
        <v>0</v>
      </c>
      <c r="AB3109" s="18">
        <v>68941</v>
      </c>
      <c r="AC3109" s="23">
        <v>0.46</v>
      </c>
      <c r="AD3109" s="14" t="str">
        <f>IF(E3109=113,"Linn","Iowa ex-Linn")</f>
        <v>Iowa ex-Linn</v>
      </c>
      <c r="AE3109" s="23">
        <f>IFERROR(AB3109/W3109,"N/M")</f>
        <v>0.4642085204662218</v>
      </c>
      <c r="AF3109" s="14" t="str">
        <f>B3109&amp;"|"&amp;TEXT(E3109,"000")&amp;"|"&amp;TEXT(M3109,"0.0000")</f>
        <v>2019|159|0.7000</v>
      </c>
      <c r="AG3109" s="22" t="str">
        <f>IF(AND(B3109&gt;=2015,B3109&lt;=2024,C3109=19,G3109=41,I3109=2,K3109="A",L3109="RBUP",M3109&gt;=0.5,M3109&lt;=0.85),"IN","OUT")</f>
        <v>IN</v>
      </c>
    </row>
    <row r="3110" spans="1:33">
      <c r="A3110" s="14" t="s">
        <v>189</v>
      </c>
      <c r="B3110" s="16">
        <v>2019</v>
      </c>
      <c r="C3110" s="16">
        <v>19</v>
      </c>
      <c r="D3110" s="14" t="s">
        <v>80</v>
      </c>
      <c r="E3110" s="16">
        <v>159</v>
      </c>
      <c r="F3110" s="14" t="s">
        <v>165</v>
      </c>
      <c r="G3110" s="16">
        <v>41</v>
      </c>
      <c r="H3110" s="14" t="s">
        <v>186</v>
      </c>
      <c r="I3110" s="16">
        <v>2</v>
      </c>
      <c r="J3110" s="14" t="s">
        <v>83</v>
      </c>
      <c r="K3110" s="14" t="s">
        <v>84</v>
      </c>
      <c r="L3110" s="14" t="s">
        <v>85</v>
      </c>
      <c r="M3110" s="23">
        <v>0.75</v>
      </c>
      <c r="N3110" s="16">
        <v>193</v>
      </c>
      <c r="O3110" s="16">
        <v>129</v>
      </c>
      <c r="P3110" s="16">
        <v>74</v>
      </c>
      <c r="Q3110" s="16">
        <v>161</v>
      </c>
      <c r="R3110" s="16">
        <v>84</v>
      </c>
      <c r="S3110" s="14" t="s">
        <v>86</v>
      </c>
      <c r="T3110" s="16">
        <v>17060</v>
      </c>
      <c r="U3110" s="16">
        <v>0</v>
      </c>
      <c r="V3110" s="18">
        <v>7420476</v>
      </c>
      <c r="W3110" s="18">
        <v>838855</v>
      </c>
      <c r="X3110" s="18">
        <v>596905</v>
      </c>
      <c r="Y3110" s="18">
        <v>70</v>
      </c>
      <c r="Z3110" s="18">
        <v>0</v>
      </c>
      <c r="AA3110" s="18">
        <v>0</v>
      </c>
      <c r="AB3110" s="18">
        <v>450651</v>
      </c>
      <c r="AC3110" s="23">
        <v>0.54</v>
      </c>
      <c r="AD3110" s="14" t="str">
        <f>IF(E3110=113,"Linn","Iowa ex-Linn")</f>
        <v>Iowa ex-Linn</v>
      </c>
      <c r="AE3110" s="23">
        <f>IFERROR(AB3110/W3110,"N/M")</f>
        <v>0.5372215698779884</v>
      </c>
      <c r="AF3110" s="14" t="str">
        <f>B3110&amp;"|"&amp;TEXT(E3110,"000")&amp;"|"&amp;TEXT(M3110,"0.0000")</f>
        <v>2019|159|0.7500</v>
      </c>
      <c r="AG3110" s="22" t="str">
        <f>IF(AND(B3110&gt;=2015,B3110&lt;=2024,C3110=19,G3110=41,I3110=2,K3110="A",L3110="RBUP",M3110&gt;=0.5,M3110&lt;=0.85),"IN","OUT")</f>
        <v>IN</v>
      </c>
    </row>
    <row r="3111" spans="1:33">
      <c r="A3111" s="14" t="s">
        <v>189</v>
      </c>
      <c r="B3111" s="16">
        <v>2019</v>
      </c>
      <c r="C3111" s="16">
        <v>19</v>
      </c>
      <c r="D3111" s="14" t="s">
        <v>80</v>
      </c>
      <c r="E3111" s="16">
        <v>159</v>
      </c>
      <c r="F3111" s="14" t="s">
        <v>165</v>
      </c>
      <c r="G3111" s="16">
        <v>41</v>
      </c>
      <c r="H3111" s="14" t="s">
        <v>186</v>
      </c>
      <c r="I3111" s="16">
        <v>2</v>
      </c>
      <c r="J3111" s="14" t="s">
        <v>83</v>
      </c>
      <c r="K3111" s="14" t="s">
        <v>84</v>
      </c>
      <c r="L3111" s="14" t="s">
        <v>85</v>
      </c>
      <c r="M3111" s="23">
        <v>0.8</v>
      </c>
      <c r="N3111" s="16">
        <v>164</v>
      </c>
      <c r="O3111" s="16">
        <v>103</v>
      </c>
      <c r="P3111" s="16">
        <v>64</v>
      </c>
      <c r="Q3111" s="16">
        <v>113</v>
      </c>
      <c r="R3111" s="16">
        <v>68</v>
      </c>
      <c r="S3111" s="14" t="s">
        <v>86</v>
      </c>
      <c r="T3111" s="16">
        <v>19602</v>
      </c>
      <c r="U3111" s="16">
        <v>0</v>
      </c>
      <c r="V3111" s="18">
        <v>8926464</v>
      </c>
      <c r="W3111" s="18">
        <v>1080355</v>
      </c>
      <c r="X3111" s="18">
        <v>712432</v>
      </c>
      <c r="Y3111" s="18">
        <v>329</v>
      </c>
      <c r="Z3111" s="18">
        <v>0</v>
      </c>
      <c r="AA3111" s="18">
        <v>0</v>
      </c>
      <c r="AB3111" s="18">
        <v>907199</v>
      </c>
      <c r="AC3111" s="23">
        <v>0.84</v>
      </c>
      <c r="AD3111" s="14" t="str">
        <f>IF(E3111=113,"Linn","Iowa ex-Linn")</f>
        <v>Iowa ex-Linn</v>
      </c>
      <c r="AE3111" s="23">
        <f>IFERROR(AB3111/W3111,"N/M")</f>
        <v>0.8397230539961401</v>
      </c>
      <c r="AF3111" s="14" t="str">
        <f>B3111&amp;"|"&amp;TEXT(E3111,"000")&amp;"|"&amp;TEXT(M3111,"0.0000")</f>
        <v>2019|159|0.8000</v>
      </c>
      <c r="AG3111" s="22" t="str">
        <f>IF(AND(B3111&gt;=2015,B3111&lt;=2024,C3111=19,G3111=41,I3111=2,K3111="A",L3111="RBUP",M3111&gt;=0.5,M3111&lt;=0.85),"IN","OUT")</f>
        <v>IN</v>
      </c>
    </row>
    <row r="3112" spans="1:33">
      <c r="A3112" s="14" t="s">
        <v>189</v>
      </c>
      <c r="B3112" s="16">
        <v>2019</v>
      </c>
      <c r="C3112" s="16">
        <v>19</v>
      </c>
      <c r="D3112" s="14" t="s">
        <v>80</v>
      </c>
      <c r="E3112" s="16">
        <v>159</v>
      </c>
      <c r="F3112" s="14" t="s">
        <v>165</v>
      </c>
      <c r="G3112" s="16">
        <v>41</v>
      </c>
      <c r="H3112" s="14" t="s">
        <v>186</v>
      </c>
      <c r="I3112" s="16">
        <v>2</v>
      </c>
      <c r="J3112" s="14" t="s">
        <v>83</v>
      </c>
      <c r="K3112" s="14" t="s">
        <v>84</v>
      </c>
      <c r="L3112" s="14" t="s">
        <v>85</v>
      </c>
      <c r="M3112" s="23">
        <v>0.85</v>
      </c>
      <c r="N3112" s="16">
        <v>38</v>
      </c>
      <c r="O3112" s="16">
        <v>12</v>
      </c>
      <c r="P3112" s="16">
        <v>8</v>
      </c>
      <c r="Q3112" s="16">
        <v>12</v>
      </c>
      <c r="R3112" s="16">
        <v>8</v>
      </c>
      <c r="S3112" s="14" t="s">
        <v>86</v>
      </c>
      <c r="T3112" s="16">
        <v>5173</v>
      </c>
      <c r="U3112" s="16">
        <v>0</v>
      </c>
      <c r="V3112" s="18">
        <v>2617476</v>
      </c>
      <c r="W3112" s="18">
        <v>321404</v>
      </c>
      <c r="X3112" s="18">
        <v>170485</v>
      </c>
      <c r="Y3112" s="18">
        <v>0</v>
      </c>
      <c r="Z3112" s="18">
        <v>0</v>
      </c>
      <c r="AA3112" s="18">
        <v>0</v>
      </c>
      <c r="AB3112" s="18">
        <v>386129</v>
      </c>
      <c r="AC3112" s="23">
        <v>1.2</v>
      </c>
      <c r="AD3112" s="14" t="str">
        <f>IF(E3112=113,"Linn","Iowa ex-Linn")</f>
        <v>Iowa ex-Linn</v>
      </c>
      <c r="AE3112" s="23">
        <f>IFERROR(AB3112/W3112,"N/M")</f>
        <v>1.2013820612064567</v>
      </c>
      <c r="AF3112" s="14" t="str">
        <f>B3112&amp;"|"&amp;TEXT(E3112,"000")&amp;"|"&amp;TEXT(M3112,"0.0000")</f>
        <v>2019|159|0.8500</v>
      </c>
      <c r="AG3112" s="22" t="str">
        <f>IF(AND(B3112&gt;=2015,B3112&lt;=2024,C3112=19,G3112=41,I3112=2,K3112="A",L3112="RBUP",M3112&gt;=0.5,M3112&lt;=0.85),"IN","OUT")</f>
        <v>IN</v>
      </c>
    </row>
    <row r="3113" spans="1:33">
      <c r="A3113" s="14" t="s">
        <v>189</v>
      </c>
      <c r="B3113" s="16">
        <v>2019</v>
      </c>
      <c r="C3113" s="16">
        <v>19</v>
      </c>
      <c r="D3113" s="14" t="s">
        <v>80</v>
      </c>
      <c r="E3113" s="16">
        <v>161</v>
      </c>
      <c r="F3113" s="14" t="s">
        <v>166</v>
      </c>
      <c r="G3113" s="16">
        <v>41</v>
      </c>
      <c r="H3113" s="14" t="s">
        <v>186</v>
      </c>
      <c r="I3113" s="16">
        <v>2</v>
      </c>
      <c r="J3113" s="14" t="s">
        <v>83</v>
      </c>
      <c r="K3113" s="14" t="s">
        <v>84</v>
      </c>
      <c r="L3113" s="14" t="s">
        <v>85</v>
      </c>
      <c r="M3113" s="23">
        <v>0.5</v>
      </c>
      <c r="N3113" s="16">
        <v>3</v>
      </c>
      <c r="O3113" s="16">
        <v>1</v>
      </c>
      <c r="P3113" s="16">
        <v>0</v>
      </c>
      <c r="Q3113" s="16">
        <v>2</v>
      </c>
      <c r="R3113" s="16">
        <v>0</v>
      </c>
      <c r="S3113" s="14" t="s">
        <v>86</v>
      </c>
      <c r="T3113" s="16">
        <v>179</v>
      </c>
      <c r="U3113" s="16">
        <v>0</v>
      </c>
      <c r="V3113" s="18">
        <v>68764</v>
      </c>
      <c r="W3113" s="18">
        <v>1092</v>
      </c>
      <c r="X3113" s="18">
        <v>731</v>
      </c>
      <c r="Y3113" s="18">
        <v>0</v>
      </c>
      <c r="Z3113" s="18">
        <v>0</v>
      </c>
      <c r="AA3113" s="18">
        <v>0</v>
      </c>
      <c r="AB3113" s="18">
        <v>0</v>
      </c>
      <c r="AC3113" s="23">
        <v>0</v>
      </c>
      <c r="AD3113" s="14" t="str">
        <f>IF(E3113=113,"Linn","Iowa ex-Linn")</f>
        <v>Iowa ex-Linn</v>
      </c>
      <c r="AE3113" s="23">
        <f>IFERROR(AB3113/W3113,"N/M")</f>
        <v>0.0</v>
      </c>
      <c r="AF3113" s="14" t="str">
        <f>B3113&amp;"|"&amp;TEXT(E3113,"000")&amp;"|"&amp;TEXT(M3113,"0.0000")</f>
        <v>2019|161|0.5000</v>
      </c>
      <c r="AG3113" s="22" t="str">
        <f>IF(AND(B3113&gt;=2015,B3113&lt;=2024,C3113=19,G3113=41,I3113=2,K3113="A",L3113="RBUP",M3113&gt;=0.5,M3113&lt;=0.85),"IN","OUT")</f>
        <v>IN</v>
      </c>
    </row>
    <row r="3114" spans="1:33">
      <c r="A3114" s="14" t="s">
        <v>189</v>
      </c>
      <c r="B3114" s="16">
        <v>2019</v>
      </c>
      <c r="C3114" s="16">
        <v>19</v>
      </c>
      <c r="D3114" s="14" t="s">
        <v>80</v>
      </c>
      <c r="E3114" s="16">
        <v>161</v>
      </c>
      <c r="F3114" s="14" t="s">
        <v>166</v>
      </c>
      <c r="G3114" s="16">
        <v>41</v>
      </c>
      <c r="H3114" s="14" t="s">
        <v>186</v>
      </c>
      <c r="I3114" s="16">
        <v>2</v>
      </c>
      <c r="J3114" s="14" t="s">
        <v>83</v>
      </c>
      <c r="K3114" s="14" t="s">
        <v>84</v>
      </c>
      <c r="L3114" s="14" t="s">
        <v>85</v>
      </c>
      <c r="M3114" s="23">
        <v>0.6</v>
      </c>
      <c r="N3114" s="16">
        <v>4</v>
      </c>
      <c r="O3114" s="16">
        <v>3</v>
      </c>
      <c r="P3114" s="16">
        <v>0</v>
      </c>
      <c r="Q3114" s="16">
        <v>13</v>
      </c>
      <c r="R3114" s="16">
        <v>0</v>
      </c>
      <c r="S3114" s="14" t="s">
        <v>86</v>
      </c>
      <c r="T3114" s="16">
        <v>669</v>
      </c>
      <c r="U3114" s="16">
        <v>0</v>
      </c>
      <c r="V3114" s="18">
        <v>361094</v>
      </c>
      <c r="W3114" s="18">
        <v>8326</v>
      </c>
      <c r="X3114" s="18">
        <v>5329</v>
      </c>
      <c r="Y3114" s="18">
        <v>0</v>
      </c>
      <c r="Z3114" s="18">
        <v>0</v>
      </c>
      <c r="AA3114" s="18">
        <v>0</v>
      </c>
      <c r="AB3114" s="18">
        <v>0</v>
      </c>
      <c r="AC3114" s="23">
        <v>0</v>
      </c>
      <c r="AD3114" s="14" t="str">
        <f>IF(E3114=113,"Linn","Iowa ex-Linn")</f>
        <v>Iowa ex-Linn</v>
      </c>
      <c r="AE3114" s="23">
        <f>IFERROR(AB3114/W3114,"N/M")</f>
        <v>0.0</v>
      </c>
      <c r="AF3114" s="14" t="str">
        <f>B3114&amp;"|"&amp;TEXT(E3114,"000")&amp;"|"&amp;TEXT(M3114,"0.0000")</f>
        <v>2019|161|0.6000</v>
      </c>
      <c r="AG3114" s="22" t="str">
        <f>IF(AND(B3114&gt;=2015,B3114&lt;=2024,C3114=19,G3114=41,I3114=2,K3114="A",L3114="RBUP",M3114&gt;=0.5,M3114&lt;=0.85),"IN","OUT")</f>
        <v>IN</v>
      </c>
    </row>
    <row r="3115" spans="1:33">
      <c r="A3115" s="14" t="s">
        <v>189</v>
      </c>
      <c r="B3115" s="16">
        <v>2019</v>
      </c>
      <c r="C3115" s="16">
        <v>19</v>
      </c>
      <c r="D3115" s="14" t="s">
        <v>80</v>
      </c>
      <c r="E3115" s="16">
        <v>161</v>
      </c>
      <c r="F3115" s="14" t="s">
        <v>166</v>
      </c>
      <c r="G3115" s="16">
        <v>41</v>
      </c>
      <c r="H3115" s="14" t="s">
        <v>186</v>
      </c>
      <c r="I3115" s="16">
        <v>2</v>
      </c>
      <c r="J3115" s="14" t="s">
        <v>83</v>
      </c>
      <c r="K3115" s="14" t="s">
        <v>84</v>
      </c>
      <c r="L3115" s="14" t="s">
        <v>85</v>
      </c>
      <c r="M3115" s="23">
        <v>0.65</v>
      </c>
      <c r="N3115" s="16">
        <v>5</v>
      </c>
      <c r="O3115" s="16">
        <v>4</v>
      </c>
      <c r="P3115" s="16">
        <v>0</v>
      </c>
      <c r="Q3115" s="16">
        <v>10</v>
      </c>
      <c r="R3115" s="16">
        <v>0</v>
      </c>
      <c r="S3115" s="14" t="s">
        <v>86</v>
      </c>
      <c r="T3115" s="16">
        <v>588</v>
      </c>
      <c r="U3115" s="16">
        <v>0</v>
      </c>
      <c r="V3115" s="18">
        <v>296117</v>
      </c>
      <c r="W3115" s="18">
        <v>9913</v>
      </c>
      <c r="X3115" s="18">
        <v>5850</v>
      </c>
      <c r="Y3115" s="18">
        <v>0</v>
      </c>
      <c r="Z3115" s="18">
        <v>0</v>
      </c>
      <c r="AA3115" s="18">
        <v>0</v>
      </c>
      <c r="AB3115" s="18">
        <v>0</v>
      </c>
      <c r="AC3115" s="23">
        <v>0</v>
      </c>
      <c r="AD3115" s="14" t="str">
        <f>IF(E3115=113,"Linn","Iowa ex-Linn")</f>
        <v>Iowa ex-Linn</v>
      </c>
      <c r="AE3115" s="23">
        <f>IFERROR(AB3115/W3115,"N/M")</f>
        <v>0.0</v>
      </c>
      <c r="AF3115" s="14" t="str">
        <f>B3115&amp;"|"&amp;TEXT(E3115,"000")&amp;"|"&amp;TEXT(M3115,"0.0000")</f>
        <v>2019|161|0.6500</v>
      </c>
      <c r="AG3115" s="22" t="str">
        <f>IF(AND(B3115&gt;=2015,B3115&lt;=2024,C3115=19,G3115=41,I3115=2,K3115="A",L3115="RBUP",M3115&gt;=0.5,M3115&lt;=0.85),"IN","OUT")</f>
        <v>IN</v>
      </c>
    </row>
    <row r="3116" spans="1:33">
      <c r="A3116" s="14" t="s">
        <v>189</v>
      </c>
      <c r="B3116" s="16">
        <v>2019</v>
      </c>
      <c r="C3116" s="16">
        <v>19</v>
      </c>
      <c r="D3116" s="14" t="s">
        <v>80</v>
      </c>
      <c r="E3116" s="16">
        <v>161</v>
      </c>
      <c r="F3116" s="14" t="s">
        <v>166</v>
      </c>
      <c r="G3116" s="16">
        <v>41</v>
      </c>
      <c r="H3116" s="14" t="s">
        <v>186</v>
      </c>
      <c r="I3116" s="16">
        <v>2</v>
      </c>
      <c r="J3116" s="14" t="s">
        <v>83</v>
      </c>
      <c r="K3116" s="14" t="s">
        <v>84</v>
      </c>
      <c r="L3116" s="14" t="s">
        <v>85</v>
      </c>
      <c r="M3116" s="23">
        <v>0.7</v>
      </c>
      <c r="N3116" s="16">
        <v>21</v>
      </c>
      <c r="O3116" s="16">
        <v>17</v>
      </c>
      <c r="P3116" s="16">
        <v>0</v>
      </c>
      <c r="Q3116" s="16">
        <v>27</v>
      </c>
      <c r="R3116" s="16">
        <v>0</v>
      </c>
      <c r="S3116" s="14" t="s">
        <v>86</v>
      </c>
      <c r="T3116" s="16">
        <v>1563</v>
      </c>
      <c r="U3116" s="16">
        <v>0</v>
      </c>
      <c r="V3116" s="18">
        <v>845697</v>
      </c>
      <c r="W3116" s="18">
        <v>30120</v>
      </c>
      <c r="X3116" s="18">
        <v>19024</v>
      </c>
      <c r="Y3116" s="18">
        <v>0</v>
      </c>
      <c r="Z3116" s="18">
        <v>0</v>
      </c>
      <c r="AA3116" s="18">
        <v>0</v>
      </c>
      <c r="AB3116" s="18">
        <v>0</v>
      </c>
      <c r="AC3116" s="23">
        <v>0</v>
      </c>
      <c r="AD3116" s="14" t="str">
        <f>IF(E3116=113,"Linn","Iowa ex-Linn")</f>
        <v>Iowa ex-Linn</v>
      </c>
      <c r="AE3116" s="23">
        <f>IFERROR(AB3116/W3116,"N/M")</f>
        <v>0.0</v>
      </c>
      <c r="AF3116" s="14" t="str">
        <f>B3116&amp;"|"&amp;TEXT(E3116,"000")&amp;"|"&amp;TEXT(M3116,"0.0000")</f>
        <v>2019|161|0.7000</v>
      </c>
      <c r="AG3116" s="22" t="str">
        <f>IF(AND(B3116&gt;=2015,B3116&lt;=2024,C3116=19,G3116=41,I3116=2,K3116="A",L3116="RBUP",M3116&gt;=0.5,M3116&lt;=0.85),"IN","OUT")</f>
        <v>IN</v>
      </c>
    </row>
    <row r="3117" spans="1:33">
      <c r="A3117" s="14" t="s">
        <v>189</v>
      </c>
      <c r="B3117" s="16">
        <v>2019</v>
      </c>
      <c r="C3117" s="16">
        <v>19</v>
      </c>
      <c r="D3117" s="14" t="s">
        <v>80</v>
      </c>
      <c r="E3117" s="16">
        <v>161</v>
      </c>
      <c r="F3117" s="14" t="s">
        <v>166</v>
      </c>
      <c r="G3117" s="16">
        <v>41</v>
      </c>
      <c r="H3117" s="14" t="s">
        <v>186</v>
      </c>
      <c r="I3117" s="16">
        <v>2</v>
      </c>
      <c r="J3117" s="14" t="s">
        <v>83</v>
      </c>
      <c r="K3117" s="14" t="s">
        <v>84</v>
      </c>
      <c r="L3117" s="14" t="s">
        <v>85</v>
      </c>
      <c r="M3117" s="23">
        <v>0.75</v>
      </c>
      <c r="N3117" s="16">
        <v>106</v>
      </c>
      <c r="O3117" s="16">
        <v>92</v>
      </c>
      <c r="P3117" s="16">
        <v>2</v>
      </c>
      <c r="Q3117" s="16">
        <v>183</v>
      </c>
      <c r="R3117" s="16">
        <v>2</v>
      </c>
      <c r="S3117" s="14" t="s">
        <v>86</v>
      </c>
      <c r="T3117" s="16">
        <v>18807</v>
      </c>
      <c r="U3117" s="16">
        <v>0</v>
      </c>
      <c r="V3117" s="18">
        <v>11459228</v>
      </c>
      <c r="W3117" s="18">
        <v>503412</v>
      </c>
      <c r="X3117" s="18">
        <v>324587</v>
      </c>
      <c r="Y3117" s="18">
        <v>0</v>
      </c>
      <c r="Z3117" s="18">
        <v>0</v>
      </c>
      <c r="AA3117" s="18">
        <v>0</v>
      </c>
      <c r="AB3117" s="18">
        <v>23550</v>
      </c>
      <c r="AC3117" s="23">
        <v>0.05</v>
      </c>
      <c r="AD3117" s="14" t="str">
        <f>IF(E3117=113,"Linn","Iowa ex-Linn")</f>
        <v>Iowa ex-Linn</v>
      </c>
      <c r="AE3117" s="23">
        <f>IFERROR(AB3117/W3117,"N/M")</f>
        <v>0.04678076803890253</v>
      </c>
      <c r="AF3117" s="14" t="str">
        <f>B3117&amp;"|"&amp;TEXT(E3117,"000")&amp;"|"&amp;TEXT(M3117,"0.0000")</f>
        <v>2019|161|0.7500</v>
      </c>
      <c r="AG3117" s="22" t="str">
        <f>IF(AND(B3117&gt;=2015,B3117&lt;=2024,C3117=19,G3117=41,I3117=2,K3117="A",L3117="RBUP",M3117&gt;=0.5,M3117&lt;=0.85),"IN","OUT")</f>
        <v>IN</v>
      </c>
    </row>
    <row r="3118" spans="1:33">
      <c r="A3118" s="14" t="s">
        <v>189</v>
      </c>
      <c r="B3118" s="16">
        <v>2019</v>
      </c>
      <c r="C3118" s="16">
        <v>19</v>
      </c>
      <c r="D3118" s="14" t="s">
        <v>80</v>
      </c>
      <c r="E3118" s="16">
        <v>161</v>
      </c>
      <c r="F3118" s="14" t="s">
        <v>166</v>
      </c>
      <c r="G3118" s="16">
        <v>41</v>
      </c>
      <c r="H3118" s="14" t="s">
        <v>186</v>
      </c>
      <c r="I3118" s="16">
        <v>2</v>
      </c>
      <c r="J3118" s="14" t="s">
        <v>83</v>
      </c>
      <c r="K3118" s="14" t="s">
        <v>84</v>
      </c>
      <c r="L3118" s="14" t="s">
        <v>85</v>
      </c>
      <c r="M3118" s="23">
        <v>0.8</v>
      </c>
      <c r="N3118" s="16">
        <v>352</v>
      </c>
      <c r="O3118" s="16">
        <v>295</v>
      </c>
      <c r="P3118" s="16">
        <v>13</v>
      </c>
      <c r="Q3118" s="16">
        <v>507</v>
      </c>
      <c r="R3118" s="16">
        <v>13</v>
      </c>
      <c r="S3118" s="14" t="s">
        <v>86</v>
      </c>
      <c r="T3118" s="16">
        <v>55325</v>
      </c>
      <c r="U3118" s="16">
        <v>0</v>
      </c>
      <c r="V3118" s="18">
        <v>36142658</v>
      </c>
      <c r="W3118" s="18">
        <v>1987767</v>
      </c>
      <c r="X3118" s="18">
        <v>1136234</v>
      </c>
      <c r="Y3118" s="18">
        <v>0</v>
      </c>
      <c r="Z3118" s="18">
        <v>0</v>
      </c>
      <c r="AA3118" s="18">
        <v>0</v>
      </c>
      <c r="AB3118" s="18">
        <v>123179</v>
      </c>
      <c r="AC3118" s="23">
        <v>0.06</v>
      </c>
      <c r="AD3118" s="14" t="str">
        <f>IF(E3118=113,"Linn","Iowa ex-Linn")</f>
        <v>Iowa ex-Linn</v>
      </c>
      <c r="AE3118" s="23">
        <f>IFERROR(AB3118/W3118,"N/M")</f>
        <v>0.06196853051690666</v>
      </c>
      <c r="AF3118" s="14" t="str">
        <f>B3118&amp;"|"&amp;TEXT(E3118,"000")&amp;"|"&amp;TEXT(M3118,"0.0000")</f>
        <v>2019|161|0.8000</v>
      </c>
      <c r="AG3118" s="22" t="str">
        <f>IF(AND(B3118&gt;=2015,B3118&lt;=2024,C3118=19,G3118=41,I3118=2,K3118="A",L3118="RBUP",M3118&gt;=0.5,M3118&lt;=0.85),"IN","OUT")</f>
        <v>IN</v>
      </c>
    </row>
    <row r="3119" spans="1:33">
      <c r="A3119" s="14" t="s">
        <v>189</v>
      </c>
      <c r="B3119" s="16">
        <v>2019</v>
      </c>
      <c r="C3119" s="16">
        <v>19</v>
      </c>
      <c r="D3119" s="14" t="s">
        <v>80</v>
      </c>
      <c r="E3119" s="16">
        <v>161</v>
      </c>
      <c r="F3119" s="14" t="s">
        <v>166</v>
      </c>
      <c r="G3119" s="16">
        <v>41</v>
      </c>
      <c r="H3119" s="14" t="s">
        <v>186</v>
      </c>
      <c r="I3119" s="16">
        <v>2</v>
      </c>
      <c r="J3119" s="14" t="s">
        <v>83</v>
      </c>
      <c r="K3119" s="14" t="s">
        <v>84</v>
      </c>
      <c r="L3119" s="14" t="s">
        <v>85</v>
      </c>
      <c r="M3119" s="23">
        <v>0.85</v>
      </c>
      <c r="N3119" s="16">
        <v>377</v>
      </c>
      <c r="O3119" s="16">
        <v>330</v>
      </c>
      <c r="P3119" s="16">
        <v>33</v>
      </c>
      <c r="Q3119" s="16">
        <v>672</v>
      </c>
      <c r="R3119" s="16">
        <v>39</v>
      </c>
      <c r="S3119" s="14" t="s">
        <v>86</v>
      </c>
      <c r="T3119" s="16">
        <v>81477</v>
      </c>
      <c r="U3119" s="16">
        <v>0</v>
      </c>
      <c r="V3119" s="18">
        <v>56835176</v>
      </c>
      <c r="W3119" s="18">
        <v>3903833</v>
      </c>
      <c r="X3119" s="18">
        <v>1725784</v>
      </c>
      <c r="Y3119" s="18">
        <v>2272</v>
      </c>
      <c r="Z3119" s="18">
        <v>0</v>
      </c>
      <c r="AA3119" s="18">
        <v>0</v>
      </c>
      <c r="AB3119" s="18">
        <v>201349</v>
      </c>
      <c r="AC3119" s="23">
        <v>0.05</v>
      </c>
      <c r="AD3119" s="14" t="str">
        <f>IF(E3119=113,"Linn","Iowa ex-Linn")</f>
        <v>Iowa ex-Linn</v>
      </c>
      <c r="AE3119" s="23">
        <f>IFERROR(AB3119/W3119,"N/M")</f>
        <v>0.051577257531251974</v>
      </c>
      <c r="AF3119" s="14" t="str">
        <f>B3119&amp;"|"&amp;TEXT(E3119,"000")&amp;"|"&amp;TEXT(M3119,"0.0000")</f>
        <v>2019|161|0.8500</v>
      </c>
      <c r="AG3119" s="22" t="str">
        <f>IF(AND(B3119&gt;=2015,B3119&lt;=2024,C3119=19,G3119=41,I3119=2,K3119="A",L3119="RBUP",M3119&gt;=0.5,M3119&lt;=0.85),"IN","OUT")</f>
        <v>IN</v>
      </c>
    </row>
    <row r="3120" spans="1:33">
      <c r="A3120" s="14" t="s">
        <v>189</v>
      </c>
      <c r="B3120" s="16">
        <v>2019</v>
      </c>
      <c r="C3120" s="16">
        <v>19</v>
      </c>
      <c r="D3120" s="14" t="s">
        <v>80</v>
      </c>
      <c r="E3120" s="16">
        <v>163</v>
      </c>
      <c r="F3120" s="14" t="s">
        <v>167</v>
      </c>
      <c r="G3120" s="16">
        <v>41</v>
      </c>
      <c r="H3120" s="14" t="s">
        <v>186</v>
      </c>
      <c r="I3120" s="16">
        <v>2</v>
      </c>
      <c r="J3120" s="14" t="s">
        <v>83</v>
      </c>
      <c r="K3120" s="14" t="s">
        <v>84</v>
      </c>
      <c r="L3120" s="14" t="s">
        <v>85</v>
      </c>
      <c r="M3120" s="23">
        <v>0.6</v>
      </c>
      <c r="N3120" s="16">
        <v>0</v>
      </c>
      <c r="O3120" s="16">
        <v>0</v>
      </c>
      <c r="P3120" s="16">
        <v>0</v>
      </c>
      <c r="Q3120" s="16">
        <v>1</v>
      </c>
      <c r="R3120" s="16">
        <v>1</v>
      </c>
      <c r="S3120" s="14" t="s">
        <v>86</v>
      </c>
      <c r="T3120" s="16">
        <v>26</v>
      </c>
      <c r="U3120" s="16">
        <v>0</v>
      </c>
      <c r="V3120" s="18">
        <v>6498</v>
      </c>
      <c r="W3120" s="18">
        <v>1801</v>
      </c>
      <c r="X3120" s="18">
        <v>1153</v>
      </c>
      <c r="Y3120" s="18">
        <v>0</v>
      </c>
      <c r="Z3120" s="18">
        <v>0</v>
      </c>
      <c r="AA3120" s="18">
        <v>0</v>
      </c>
      <c r="AB3120" s="18">
        <v>6498</v>
      </c>
      <c r="AC3120" s="23">
        <v>3.61</v>
      </c>
      <c r="AD3120" s="14" t="str">
        <f>IF(E3120=113,"Linn","Iowa ex-Linn")</f>
        <v>Iowa ex-Linn</v>
      </c>
      <c r="AE3120" s="23">
        <f>IFERROR(AB3120/W3120,"N/M")</f>
        <v>3.6079955580233203</v>
      </c>
      <c r="AF3120" s="14" t="str">
        <f>B3120&amp;"|"&amp;TEXT(E3120,"000")&amp;"|"&amp;TEXT(M3120,"0.0000")</f>
        <v>2019|163|0.6000</v>
      </c>
      <c r="AG3120" s="22" t="str">
        <f>IF(AND(B3120&gt;=2015,B3120&lt;=2024,C3120=19,G3120=41,I3120=2,K3120="A",L3120="RBUP",M3120&gt;=0.5,M3120&lt;=0.85),"IN","OUT")</f>
        <v>IN</v>
      </c>
    </row>
    <row r="3121" spans="1:33">
      <c r="A3121" s="14" t="s">
        <v>189</v>
      </c>
      <c r="B3121" s="16">
        <v>2019</v>
      </c>
      <c r="C3121" s="16">
        <v>19</v>
      </c>
      <c r="D3121" s="14" t="s">
        <v>80</v>
      </c>
      <c r="E3121" s="16">
        <v>163</v>
      </c>
      <c r="F3121" s="14" t="s">
        <v>167</v>
      </c>
      <c r="G3121" s="16">
        <v>41</v>
      </c>
      <c r="H3121" s="14" t="s">
        <v>186</v>
      </c>
      <c r="I3121" s="16">
        <v>2</v>
      </c>
      <c r="J3121" s="14" t="s">
        <v>83</v>
      </c>
      <c r="K3121" s="14" t="s">
        <v>84</v>
      </c>
      <c r="L3121" s="14" t="s">
        <v>85</v>
      </c>
      <c r="M3121" s="23">
        <v>0.65</v>
      </c>
      <c r="N3121" s="16">
        <v>4</v>
      </c>
      <c r="O3121" s="16">
        <v>2</v>
      </c>
      <c r="P3121" s="16">
        <v>1</v>
      </c>
      <c r="Q3121" s="16">
        <v>2</v>
      </c>
      <c r="R3121" s="16">
        <v>1</v>
      </c>
      <c r="S3121" s="14" t="s">
        <v>86</v>
      </c>
      <c r="T3121" s="16">
        <v>141</v>
      </c>
      <c r="U3121" s="16">
        <v>0</v>
      </c>
      <c r="V3121" s="18">
        <v>51399</v>
      </c>
      <c r="W3121" s="18">
        <v>3440</v>
      </c>
      <c r="X3121" s="18">
        <v>2030</v>
      </c>
      <c r="Y3121" s="18">
        <v>0</v>
      </c>
      <c r="Z3121" s="18">
        <v>0</v>
      </c>
      <c r="AA3121" s="18">
        <v>0</v>
      </c>
      <c r="AB3121" s="18">
        <v>12000</v>
      </c>
      <c r="AC3121" s="23">
        <v>3.49</v>
      </c>
      <c r="AD3121" s="14" t="str">
        <f>IF(E3121=113,"Linn","Iowa ex-Linn")</f>
        <v>Iowa ex-Linn</v>
      </c>
      <c r="AE3121" s="23">
        <f>IFERROR(AB3121/W3121,"N/M")</f>
        <v>3.488372093023256</v>
      </c>
      <c r="AF3121" s="14" t="str">
        <f>B3121&amp;"|"&amp;TEXT(E3121,"000")&amp;"|"&amp;TEXT(M3121,"0.0000")</f>
        <v>2019|163|0.6500</v>
      </c>
      <c r="AG3121" s="22" t="str">
        <f>IF(AND(B3121&gt;=2015,B3121&lt;=2024,C3121=19,G3121=41,I3121=2,K3121="A",L3121="RBUP",M3121&gt;=0.5,M3121&lt;=0.85),"IN","OUT")</f>
        <v>IN</v>
      </c>
    </row>
    <row r="3122" spans="1:33">
      <c r="A3122" s="14" t="s">
        <v>189</v>
      </c>
      <c r="B3122" s="16">
        <v>2019</v>
      </c>
      <c r="C3122" s="16">
        <v>19</v>
      </c>
      <c r="D3122" s="14" t="s">
        <v>80</v>
      </c>
      <c r="E3122" s="16">
        <v>163</v>
      </c>
      <c r="F3122" s="14" t="s">
        <v>167</v>
      </c>
      <c r="G3122" s="16">
        <v>41</v>
      </c>
      <c r="H3122" s="14" t="s">
        <v>186</v>
      </c>
      <c r="I3122" s="16">
        <v>2</v>
      </c>
      <c r="J3122" s="14" t="s">
        <v>83</v>
      </c>
      <c r="K3122" s="14" t="s">
        <v>84</v>
      </c>
      <c r="L3122" s="14" t="s">
        <v>85</v>
      </c>
      <c r="M3122" s="23">
        <v>0.7</v>
      </c>
      <c r="N3122" s="16">
        <v>10</v>
      </c>
      <c r="O3122" s="16">
        <v>8</v>
      </c>
      <c r="P3122" s="16">
        <v>1</v>
      </c>
      <c r="Q3122" s="16">
        <v>9</v>
      </c>
      <c r="R3122" s="16">
        <v>2</v>
      </c>
      <c r="S3122" s="14" t="s">
        <v>86</v>
      </c>
      <c r="T3122" s="16">
        <v>1390</v>
      </c>
      <c r="U3122" s="16">
        <v>0</v>
      </c>
      <c r="V3122" s="18">
        <v>816598</v>
      </c>
      <c r="W3122" s="18">
        <v>15307</v>
      </c>
      <c r="X3122" s="18">
        <v>11191</v>
      </c>
      <c r="Y3122" s="18">
        <v>0</v>
      </c>
      <c r="Z3122" s="18">
        <v>0</v>
      </c>
      <c r="AA3122" s="18">
        <v>0</v>
      </c>
      <c r="AB3122" s="18">
        <v>2253</v>
      </c>
      <c r="AC3122" s="23">
        <v>0.15</v>
      </c>
      <c r="AD3122" s="14" t="str">
        <f>IF(E3122=113,"Linn","Iowa ex-Linn")</f>
        <v>Iowa ex-Linn</v>
      </c>
      <c r="AE3122" s="23">
        <f>IFERROR(AB3122/W3122,"N/M")</f>
        <v>0.14718756124648855</v>
      </c>
      <c r="AF3122" s="14" t="str">
        <f>B3122&amp;"|"&amp;TEXT(E3122,"000")&amp;"|"&amp;TEXT(M3122,"0.0000")</f>
        <v>2019|163|0.7000</v>
      </c>
      <c r="AG3122" s="22" t="str">
        <f>IF(AND(B3122&gt;=2015,B3122&lt;=2024,C3122=19,G3122=41,I3122=2,K3122="A",L3122="RBUP",M3122&gt;=0.5,M3122&lt;=0.85),"IN","OUT")</f>
        <v>IN</v>
      </c>
    </row>
    <row r="3123" spans="1:33">
      <c r="A3123" s="14" t="s">
        <v>189</v>
      </c>
      <c r="B3123" s="16">
        <v>2019</v>
      </c>
      <c r="C3123" s="16">
        <v>19</v>
      </c>
      <c r="D3123" s="14" t="s">
        <v>80</v>
      </c>
      <c r="E3123" s="16">
        <v>163</v>
      </c>
      <c r="F3123" s="14" t="s">
        <v>167</v>
      </c>
      <c r="G3123" s="16">
        <v>41</v>
      </c>
      <c r="H3123" s="14" t="s">
        <v>186</v>
      </c>
      <c r="I3123" s="16">
        <v>2</v>
      </c>
      <c r="J3123" s="14" t="s">
        <v>83</v>
      </c>
      <c r="K3123" s="14" t="s">
        <v>84</v>
      </c>
      <c r="L3123" s="14" t="s">
        <v>85</v>
      </c>
      <c r="M3123" s="23">
        <v>0.75</v>
      </c>
      <c r="N3123" s="16">
        <v>49</v>
      </c>
      <c r="O3123" s="16">
        <v>43</v>
      </c>
      <c r="P3123" s="16">
        <v>12</v>
      </c>
      <c r="Q3123" s="16">
        <v>56</v>
      </c>
      <c r="R3123" s="16">
        <v>17</v>
      </c>
      <c r="S3123" s="14" t="s">
        <v>86</v>
      </c>
      <c r="T3123" s="16">
        <v>6747</v>
      </c>
      <c r="U3123" s="16">
        <v>0</v>
      </c>
      <c r="V3123" s="18">
        <v>4035103</v>
      </c>
      <c r="W3123" s="18">
        <v>142676</v>
      </c>
      <c r="X3123" s="18">
        <v>92146</v>
      </c>
      <c r="Y3123" s="18">
        <v>0</v>
      </c>
      <c r="Z3123" s="18">
        <v>0</v>
      </c>
      <c r="AA3123" s="18">
        <v>0</v>
      </c>
      <c r="AB3123" s="18">
        <v>219909</v>
      </c>
      <c r="AC3123" s="23">
        <v>1.54</v>
      </c>
      <c r="AD3123" s="14" t="str">
        <f>IF(E3123=113,"Linn","Iowa ex-Linn")</f>
        <v>Iowa ex-Linn</v>
      </c>
      <c r="AE3123" s="23">
        <f>IFERROR(AB3123/W3123,"N/M")</f>
        <v>1.541317390451092</v>
      </c>
      <c r="AF3123" s="14" t="str">
        <f>B3123&amp;"|"&amp;TEXT(E3123,"000")&amp;"|"&amp;TEXT(M3123,"0.0000")</f>
        <v>2019|163|0.7500</v>
      </c>
      <c r="AG3123" s="22" t="str">
        <f>IF(AND(B3123&gt;=2015,B3123&lt;=2024,C3123=19,G3123=41,I3123=2,K3123="A",L3123="RBUP",M3123&gt;=0.5,M3123&lt;=0.85),"IN","OUT")</f>
        <v>IN</v>
      </c>
    </row>
    <row r="3124" spans="1:33">
      <c r="A3124" s="14" t="s">
        <v>189</v>
      </c>
      <c r="B3124" s="16">
        <v>2019</v>
      </c>
      <c r="C3124" s="16">
        <v>19</v>
      </c>
      <c r="D3124" s="14" t="s">
        <v>80</v>
      </c>
      <c r="E3124" s="16">
        <v>163</v>
      </c>
      <c r="F3124" s="14" t="s">
        <v>167</v>
      </c>
      <c r="G3124" s="16">
        <v>41</v>
      </c>
      <c r="H3124" s="14" t="s">
        <v>186</v>
      </c>
      <c r="I3124" s="16">
        <v>2</v>
      </c>
      <c r="J3124" s="14" t="s">
        <v>83</v>
      </c>
      <c r="K3124" s="14" t="s">
        <v>84</v>
      </c>
      <c r="L3124" s="14" t="s">
        <v>85</v>
      </c>
      <c r="M3124" s="23">
        <v>0.8</v>
      </c>
      <c r="N3124" s="16">
        <v>181</v>
      </c>
      <c r="O3124" s="16">
        <v>152</v>
      </c>
      <c r="P3124" s="16">
        <v>61</v>
      </c>
      <c r="Q3124" s="16">
        <v>205</v>
      </c>
      <c r="R3124" s="16">
        <v>71</v>
      </c>
      <c r="S3124" s="14" t="s">
        <v>86</v>
      </c>
      <c r="T3124" s="16">
        <v>38620</v>
      </c>
      <c r="U3124" s="16">
        <v>0</v>
      </c>
      <c r="V3124" s="18">
        <v>25290337</v>
      </c>
      <c r="W3124" s="18">
        <v>946165</v>
      </c>
      <c r="X3124" s="18">
        <v>599087</v>
      </c>
      <c r="Y3124" s="18">
        <v>198</v>
      </c>
      <c r="Z3124" s="18">
        <v>0</v>
      </c>
      <c r="AA3124" s="18">
        <v>0</v>
      </c>
      <c r="AB3124" s="18">
        <v>796467</v>
      </c>
      <c r="AC3124" s="23">
        <v>0.84</v>
      </c>
      <c r="AD3124" s="14" t="str">
        <f>IF(E3124=113,"Linn","Iowa ex-Linn")</f>
        <v>Iowa ex-Linn</v>
      </c>
      <c r="AE3124" s="23">
        <f>IFERROR(AB3124/W3124,"N/M")</f>
        <v>0.8417844667684812</v>
      </c>
      <c r="AF3124" s="14" t="str">
        <f>B3124&amp;"|"&amp;TEXT(E3124,"000")&amp;"|"&amp;TEXT(M3124,"0.0000")</f>
        <v>2019|163|0.8000</v>
      </c>
      <c r="AG3124" s="22" t="str">
        <f>IF(AND(B3124&gt;=2015,B3124&lt;=2024,C3124=19,G3124=41,I3124=2,K3124="A",L3124="RBUP",M3124&gt;=0.5,M3124&lt;=0.85),"IN","OUT")</f>
        <v>IN</v>
      </c>
    </row>
    <row r="3125" spans="1:33">
      <c r="A3125" s="14" t="s">
        <v>189</v>
      </c>
      <c r="B3125" s="16">
        <v>2019</v>
      </c>
      <c r="C3125" s="16">
        <v>19</v>
      </c>
      <c r="D3125" s="14" t="s">
        <v>80</v>
      </c>
      <c r="E3125" s="16">
        <v>163</v>
      </c>
      <c r="F3125" s="14" t="s">
        <v>167</v>
      </c>
      <c r="G3125" s="16">
        <v>41</v>
      </c>
      <c r="H3125" s="14" t="s">
        <v>186</v>
      </c>
      <c r="I3125" s="16">
        <v>2</v>
      </c>
      <c r="J3125" s="14" t="s">
        <v>83</v>
      </c>
      <c r="K3125" s="14" t="s">
        <v>84</v>
      </c>
      <c r="L3125" s="14" t="s">
        <v>85</v>
      </c>
      <c r="M3125" s="23">
        <v>0.85</v>
      </c>
      <c r="N3125" s="16">
        <v>229</v>
      </c>
      <c r="O3125" s="16">
        <v>189</v>
      </c>
      <c r="P3125" s="16">
        <v>83</v>
      </c>
      <c r="Q3125" s="16">
        <v>287</v>
      </c>
      <c r="R3125" s="16">
        <v>120</v>
      </c>
      <c r="S3125" s="14" t="s">
        <v>86</v>
      </c>
      <c r="T3125" s="16">
        <v>46046</v>
      </c>
      <c r="U3125" s="16">
        <v>0</v>
      </c>
      <c r="V3125" s="18">
        <v>31608907</v>
      </c>
      <c r="W3125" s="18">
        <v>1573252</v>
      </c>
      <c r="X3125" s="18">
        <v>764522</v>
      </c>
      <c r="Y3125" s="18">
        <v>212</v>
      </c>
      <c r="Z3125" s="18">
        <v>0</v>
      </c>
      <c r="AA3125" s="18">
        <v>0</v>
      </c>
      <c r="AB3125" s="18">
        <v>1601720</v>
      </c>
      <c r="AC3125" s="23">
        <v>1.02</v>
      </c>
      <c r="AD3125" s="14" t="str">
        <f>IF(E3125=113,"Linn","Iowa ex-Linn")</f>
        <v>Iowa ex-Linn</v>
      </c>
      <c r="AE3125" s="23">
        <f>IFERROR(AB3125/W3125,"N/M")</f>
        <v>1.018095003216268</v>
      </c>
      <c r="AF3125" s="14" t="str">
        <f>B3125&amp;"|"&amp;TEXT(E3125,"000")&amp;"|"&amp;TEXT(M3125,"0.0000")</f>
        <v>2019|163|0.8500</v>
      </c>
      <c r="AG3125" s="22" t="str">
        <f>IF(AND(B3125&gt;=2015,B3125&lt;=2024,C3125=19,G3125=41,I3125=2,K3125="A",L3125="RBUP",M3125&gt;=0.5,M3125&lt;=0.85),"IN","OUT")</f>
        <v>IN</v>
      </c>
    </row>
    <row r="3126" spans="1:33">
      <c r="A3126" s="14" t="s">
        <v>189</v>
      </c>
      <c r="B3126" s="16">
        <v>2019</v>
      </c>
      <c r="C3126" s="16">
        <v>19</v>
      </c>
      <c r="D3126" s="14" t="s">
        <v>80</v>
      </c>
      <c r="E3126" s="16">
        <v>165</v>
      </c>
      <c r="F3126" s="14" t="s">
        <v>168</v>
      </c>
      <c r="G3126" s="16">
        <v>41</v>
      </c>
      <c r="H3126" s="14" t="s">
        <v>186</v>
      </c>
      <c r="I3126" s="16">
        <v>2</v>
      </c>
      <c r="J3126" s="14" t="s">
        <v>83</v>
      </c>
      <c r="K3126" s="14" t="s">
        <v>84</v>
      </c>
      <c r="L3126" s="14" t="s">
        <v>85</v>
      </c>
      <c r="M3126" s="23">
        <v>0.5</v>
      </c>
      <c r="N3126" s="16">
        <v>2</v>
      </c>
      <c r="O3126" s="16">
        <v>2</v>
      </c>
      <c r="P3126" s="16">
        <v>0</v>
      </c>
      <c r="Q3126" s="16">
        <v>2</v>
      </c>
      <c r="R3126" s="16">
        <v>0</v>
      </c>
      <c r="S3126" s="14" t="s">
        <v>86</v>
      </c>
      <c r="T3126" s="16">
        <v>1056</v>
      </c>
      <c r="U3126" s="16">
        <v>0</v>
      </c>
      <c r="V3126" s="18">
        <v>437474</v>
      </c>
      <c r="W3126" s="18">
        <v>1594</v>
      </c>
      <c r="X3126" s="18">
        <v>1234</v>
      </c>
      <c r="Y3126" s="18">
        <v>0</v>
      </c>
      <c r="Z3126" s="18">
        <v>0</v>
      </c>
      <c r="AA3126" s="18">
        <v>0</v>
      </c>
      <c r="AB3126" s="18">
        <v>0</v>
      </c>
      <c r="AC3126" s="23">
        <v>0</v>
      </c>
      <c r="AD3126" s="14" t="str">
        <f>IF(E3126=113,"Linn","Iowa ex-Linn")</f>
        <v>Iowa ex-Linn</v>
      </c>
      <c r="AE3126" s="23">
        <f>IFERROR(AB3126/W3126,"N/M")</f>
        <v>0.0</v>
      </c>
      <c r="AF3126" s="14" t="str">
        <f>B3126&amp;"|"&amp;TEXT(E3126,"000")&amp;"|"&amp;TEXT(M3126,"0.0000")</f>
        <v>2019|165|0.5000</v>
      </c>
      <c r="AG3126" s="22" t="str">
        <f>IF(AND(B3126&gt;=2015,B3126&lt;=2024,C3126=19,G3126=41,I3126=2,K3126="A",L3126="RBUP",M3126&gt;=0.5,M3126&lt;=0.85),"IN","OUT")</f>
        <v>IN</v>
      </c>
    </row>
    <row r="3127" spans="1:33">
      <c r="A3127" s="14" t="s">
        <v>189</v>
      </c>
      <c r="B3127" s="16">
        <v>2019</v>
      </c>
      <c r="C3127" s="16">
        <v>19</v>
      </c>
      <c r="D3127" s="14" t="s">
        <v>80</v>
      </c>
      <c r="E3127" s="16">
        <v>165</v>
      </c>
      <c r="F3127" s="14" t="s">
        <v>168</v>
      </c>
      <c r="G3127" s="16">
        <v>41</v>
      </c>
      <c r="H3127" s="14" t="s">
        <v>186</v>
      </c>
      <c r="I3127" s="16">
        <v>2</v>
      </c>
      <c r="J3127" s="14" t="s">
        <v>83</v>
      </c>
      <c r="K3127" s="14" t="s">
        <v>84</v>
      </c>
      <c r="L3127" s="14" t="s">
        <v>85</v>
      </c>
      <c r="M3127" s="23">
        <v>0.6</v>
      </c>
      <c r="N3127" s="16">
        <v>1</v>
      </c>
      <c r="O3127" s="16">
        <v>1</v>
      </c>
      <c r="P3127" s="16">
        <v>0</v>
      </c>
      <c r="Q3127" s="16">
        <v>1</v>
      </c>
      <c r="R3127" s="16">
        <v>0</v>
      </c>
      <c r="S3127" s="14" t="s">
        <v>86</v>
      </c>
      <c r="T3127" s="16">
        <v>62</v>
      </c>
      <c r="U3127" s="16">
        <v>0</v>
      </c>
      <c r="V3127" s="18">
        <v>25131</v>
      </c>
      <c r="W3127" s="18">
        <v>386</v>
      </c>
      <c r="X3127" s="18">
        <v>247</v>
      </c>
      <c r="Y3127" s="18">
        <v>0</v>
      </c>
      <c r="Z3127" s="18">
        <v>0</v>
      </c>
      <c r="AA3127" s="18">
        <v>0</v>
      </c>
      <c r="AB3127" s="18">
        <v>0</v>
      </c>
      <c r="AC3127" s="23">
        <v>0</v>
      </c>
      <c r="AD3127" s="14" t="str">
        <f>IF(E3127=113,"Linn","Iowa ex-Linn")</f>
        <v>Iowa ex-Linn</v>
      </c>
      <c r="AE3127" s="23">
        <f>IFERROR(AB3127/W3127,"N/M")</f>
        <v>0.0</v>
      </c>
      <c r="AF3127" s="14" t="str">
        <f>B3127&amp;"|"&amp;TEXT(E3127,"000")&amp;"|"&amp;TEXT(M3127,"0.0000")</f>
        <v>2019|165|0.6000</v>
      </c>
      <c r="AG3127" s="22" t="str">
        <f>IF(AND(B3127&gt;=2015,B3127&lt;=2024,C3127=19,G3127=41,I3127=2,K3127="A",L3127="RBUP",M3127&gt;=0.5,M3127&lt;=0.85),"IN","OUT")</f>
        <v>IN</v>
      </c>
    </row>
    <row r="3128" spans="1:33">
      <c r="A3128" s="14" t="s">
        <v>189</v>
      </c>
      <c r="B3128" s="16">
        <v>2019</v>
      </c>
      <c r="C3128" s="16">
        <v>19</v>
      </c>
      <c r="D3128" s="14" t="s">
        <v>80</v>
      </c>
      <c r="E3128" s="16">
        <v>165</v>
      </c>
      <c r="F3128" s="14" t="s">
        <v>168</v>
      </c>
      <c r="G3128" s="16">
        <v>41</v>
      </c>
      <c r="H3128" s="14" t="s">
        <v>186</v>
      </c>
      <c r="I3128" s="16">
        <v>2</v>
      </c>
      <c r="J3128" s="14" t="s">
        <v>83</v>
      </c>
      <c r="K3128" s="14" t="s">
        <v>84</v>
      </c>
      <c r="L3128" s="14" t="s">
        <v>85</v>
      </c>
      <c r="M3128" s="23">
        <v>0.65</v>
      </c>
      <c r="N3128" s="16">
        <v>8</v>
      </c>
      <c r="O3128" s="16">
        <v>6</v>
      </c>
      <c r="P3128" s="16">
        <v>0</v>
      </c>
      <c r="Q3128" s="16">
        <v>7</v>
      </c>
      <c r="R3128" s="16">
        <v>0</v>
      </c>
      <c r="S3128" s="14" t="s">
        <v>86</v>
      </c>
      <c r="T3128" s="16">
        <v>225</v>
      </c>
      <c r="U3128" s="16">
        <v>0</v>
      </c>
      <c r="V3128" s="18">
        <v>130519</v>
      </c>
      <c r="W3128" s="18">
        <v>1815</v>
      </c>
      <c r="X3128" s="18">
        <v>1070</v>
      </c>
      <c r="Y3128" s="18">
        <v>0</v>
      </c>
      <c r="Z3128" s="18">
        <v>0</v>
      </c>
      <c r="AA3128" s="18">
        <v>0</v>
      </c>
      <c r="AB3128" s="18">
        <v>0</v>
      </c>
      <c r="AC3128" s="23">
        <v>0</v>
      </c>
      <c r="AD3128" s="14" t="str">
        <f>IF(E3128=113,"Linn","Iowa ex-Linn")</f>
        <v>Iowa ex-Linn</v>
      </c>
      <c r="AE3128" s="23">
        <f>IFERROR(AB3128/W3128,"N/M")</f>
        <v>0.0</v>
      </c>
      <c r="AF3128" s="14" t="str">
        <f>B3128&amp;"|"&amp;TEXT(E3128,"000")&amp;"|"&amp;TEXT(M3128,"0.0000")</f>
        <v>2019|165|0.6500</v>
      </c>
      <c r="AG3128" s="22" t="str">
        <f>IF(AND(B3128&gt;=2015,B3128&lt;=2024,C3128=19,G3128=41,I3128=2,K3128="A",L3128="RBUP",M3128&gt;=0.5,M3128&lt;=0.85),"IN","OUT")</f>
        <v>IN</v>
      </c>
    </row>
    <row r="3129" spans="1:33">
      <c r="A3129" s="14" t="s">
        <v>189</v>
      </c>
      <c r="B3129" s="16">
        <v>2019</v>
      </c>
      <c r="C3129" s="16">
        <v>19</v>
      </c>
      <c r="D3129" s="14" t="s">
        <v>80</v>
      </c>
      <c r="E3129" s="16">
        <v>165</v>
      </c>
      <c r="F3129" s="14" t="s">
        <v>168</v>
      </c>
      <c r="G3129" s="16">
        <v>41</v>
      </c>
      <c r="H3129" s="14" t="s">
        <v>186</v>
      </c>
      <c r="I3129" s="16">
        <v>2</v>
      </c>
      <c r="J3129" s="14" t="s">
        <v>83</v>
      </c>
      <c r="K3129" s="14" t="s">
        <v>84</v>
      </c>
      <c r="L3129" s="14" t="s">
        <v>85</v>
      </c>
      <c r="M3129" s="23">
        <v>0.7</v>
      </c>
      <c r="N3129" s="16">
        <v>19</v>
      </c>
      <c r="O3129" s="16">
        <v>18</v>
      </c>
      <c r="P3129" s="16">
        <v>0</v>
      </c>
      <c r="Q3129" s="16">
        <v>20</v>
      </c>
      <c r="R3129" s="16">
        <v>0</v>
      </c>
      <c r="S3129" s="14" t="s">
        <v>86</v>
      </c>
      <c r="T3129" s="16">
        <v>1422</v>
      </c>
      <c r="U3129" s="16">
        <v>0</v>
      </c>
      <c r="V3129" s="18">
        <v>807303</v>
      </c>
      <c r="W3129" s="18">
        <v>14865</v>
      </c>
      <c r="X3129" s="18">
        <v>10307</v>
      </c>
      <c r="Y3129" s="18">
        <v>0</v>
      </c>
      <c r="Z3129" s="18">
        <v>0</v>
      </c>
      <c r="AA3129" s="18">
        <v>0</v>
      </c>
      <c r="AB3129" s="18">
        <v>0</v>
      </c>
      <c r="AC3129" s="23">
        <v>0</v>
      </c>
      <c r="AD3129" s="14" t="str">
        <f>IF(E3129=113,"Linn","Iowa ex-Linn")</f>
        <v>Iowa ex-Linn</v>
      </c>
      <c r="AE3129" s="23">
        <f>IFERROR(AB3129/W3129,"N/M")</f>
        <v>0.0</v>
      </c>
      <c r="AF3129" s="14" t="str">
        <f>B3129&amp;"|"&amp;TEXT(E3129,"000")&amp;"|"&amp;TEXT(M3129,"0.0000")</f>
        <v>2019|165|0.7000</v>
      </c>
      <c r="AG3129" s="22" t="str">
        <f>IF(AND(B3129&gt;=2015,B3129&lt;=2024,C3129=19,G3129=41,I3129=2,K3129="A",L3129="RBUP",M3129&gt;=0.5,M3129&lt;=0.85),"IN","OUT")</f>
        <v>IN</v>
      </c>
    </row>
    <row r="3130" spans="1:33">
      <c r="A3130" s="14" t="s">
        <v>189</v>
      </c>
      <c r="B3130" s="16">
        <v>2019</v>
      </c>
      <c r="C3130" s="16">
        <v>19</v>
      </c>
      <c r="D3130" s="14" t="s">
        <v>80</v>
      </c>
      <c r="E3130" s="16">
        <v>165</v>
      </c>
      <c r="F3130" s="14" t="s">
        <v>168</v>
      </c>
      <c r="G3130" s="16">
        <v>41</v>
      </c>
      <c r="H3130" s="14" t="s">
        <v>186</v>
      </c>
      <c r="I3130" s="16">
        <v>2</v>
      </c>
      <c r="J3130" s="14" t="s">
        <v>83</v>
      </c>
      <c r="K3130" s="14" t="s">
        <v>84</v>
      </c>
      <c r="L3130" s="14" t="s">
        <v>85</v>
      </c>
      <c r="M3130" s="23">
        <v>0.75</v>
      </c>
      <c r="N3130" s="16">
        <v>88</v>
      </c>
      <c r="O3130" s="16">
        <v>76</v>
      </c>
      <c r="P3130" s="16">
        <v>0</v>
      </c>
      <c r="Q3130" s="16">
        <v>128</v>
      </c>
      <c r="R3130" s="16">
        <v>0</v>
      </c>
      <c r="S3130" s="14" t="s">
        <v>86</v>
      </c>
      <c r="T3130" s="16">
        <v>12160</v>
      </c>
      <c r="U3130" s="16">
        <v>0</v>
      </c>
      <c r="V3130" s="18">
        <v>7455710</v>
      </c>
      <c r="W3130" s="18">
        <v>212410</v>
      </c>
      <c r="X3130" s="18">
        <v>133165</v>
      </c>
      <c r="Y3130" s="18">
        <v>0</v>
      </c>
      <c r="Z3130" s="18">
        <v>0</v>
      </c>
      <c r="AA3130" s="18">
        <v>0</v>
      </c>
      <c r="AB3130" s="18">
        <v>0</v>
      </c>
      <c r="AC3130" s="23">
        <v>0</v>
      </c>
      <c r="AD3130" s="14" t="str">
        <f>IF(E3130=113,"Linn","Iowa ex-Linn")</f>
        <v>Iowa ex-Linn</v>
      </c>
      <c r="AE3130" s="23">
        <f>IFERROR(AB3130/W3130,"N/M")</f>
        <v>0.0</v>
      </c>
      <c r="AF3130" s="14" t="str">
        <f>B3130&amp;"|"&amp;TEXT(E3130,"000")&amp;"|"&amp;TEXT(M3130,"0.0000")</f>
        <v>2019|165|0.7500</v>
      </c>
      <c r="AG3130" s="22" t="str">
        <f>IF(AND(B3130&gt;=2015,B3130&lt;=2024,C3130=19,G3130=41,I3130=2,K3130="A",L3130="RBUP",M3130&gt;=0.5,M3130&lt;=0.85),"IN","OUT")</f>
        <v>IN</v>
      </c>
    </row>
    <row r="3131" spans="1:33">
      <c r="A3131" s="14" t="s">
        <v>189</v>
      </c>
      <c r="B3131" s="16">
        <v>2019</v>
      </c>
      <c r="C3131" s="16">
        <v>19</v>
      </c>
      <c r="D3131" s="14" t="s">
        <v>80</v>
      </c>
      <c r="E3131" s="16">
        <v>165</v>
      </c>
      <c r="F3131" s="14" t="s">
        <v>168</v>
      </c>
      <c r="G3131" s="16">
        <v>41</v>
      </c>
      <c r="H3131" s="14" t="s">
        <v>186</v>
      </c>
      <c r="I3131" s="16">
        <v>2</v>
      </c>
      <c r="J3131" s="14" t="s">
        <v>83</v>
      </c>
      <c r="K3131" s="14" t="s">
        <v>84</v>
      </c>
      <c r="L3131" s="14" t="s">
        <v>85</v>
      </c>
      <c r="M3131" s="23">
        <v>0.8</v>
      </c>
      <c r="N3131" s="16">
        <v>344</v>
      </c>
      <c r="O3131" s="16">
        <v>318</v>
      </c>
      <c r="P3131" s="16">
        <v>6</v>
      </c>
      <c r="Q3131" s="16">
        <v>485</v>
      </c>
      <c r="R3131" s="16">
        <v>6</v>
      </c>
      <c r="S3131" s="14" t="s">
        <v>86</v>
      </c>
      <c r="T3131" s="16">
        <v>67071</v>
      </c>
      <c r="U3131" s="16">
        <v>0</v>
      </c>
      <c r="V3131" s="18">
        <v>44154921</v>
      </c>
      <c r="W3131" s="18">
        <v>1669648</v>
      </c>
      <c r="X3131" s="18">
        <v>995938</v>
      </c>
      <c r="Y3131" s="18">
        <v>961</v>
      </c>
      <c r="Z3131" s="18">
        <v>0</v>
      </c>
      <c r="AA3131" s="18">
        <v>0</v>
      </c>
      <c r="AB3131" s="18">
        <v>80687</v>
      </c>
      <c r="AC3131" s="23">
        <v>0.05</v>
      </c>
      <c r="AD3131" s="14" t="str">
        <f>IF(E3131=113,"Linn","Iowa ex-Linn")</f>
        <v>Iowa ex-Linn</v>
      </c>
      <c r="AE3131" s="23">
        <f>IFERROR(AB3131/W3131,"N/M")</f>
        <v>0.04832575488965339</v>
      </c>
      <c r="AF3131" s="14" t="str">
        <f>B3131&amp;"|"&amp;TEXT(E3131,"000")&amp;"|"&amp;TEXT(M3131,"0.0000")</f>
        <v>2019|165|0.8000</v>
      </c>
      <c r="AG3131" s="22" t="str">
        <f>IF(AND(B3131&gt;=2015,B3131&lt;=2024,C3131=19,G3131=41,I3131=2,K3131="A",L3131="RBUP",M3131&gt;=0.5,M3131&lt;=0.85),"IN","OUT")</f>
        <v>IN</v>
      </c>
    </row>
    <row r="3132" spans="1:33">
      <c r="A3132" s="14" t="s">
        <v>189</v>
      </c>
      <c r="B3132" s="16">
        <v>2019</v>
      </c>
      <c r="C3132" s="16">
        <v>19</v>
      </c>
      <c r="D3132" s="14" t="s">
        <v>80</v>
      </c>
      <c r="E3132" s="16">
        <v>165</v>
      </c>
      <c r="F3132" s="14" t="s">
        <v>168</v>
      </c>
      <c r="G3132" s="16">
        <v>41</v>
      </c>
      <c r="H3132" s="14" t="s">
        <v>186</v>
      </c>
      <c r="I3132" s="16">
        <v>2</v>
      </c>
      <c r="J3132" s="14" t="s">
        <v>83</v>
      </c>
      <c r="K3132" s="14" t="s">
        <v>84</v>
      </c>
      <c r="L3132" s="14" t="s">
        <v>85</v>
      </c>
      <c r="M3132" s="23">
        <v>0.85</v>
      </c>
      <c r="N3132" s="16">
        <v>425</v>
      </c>
      <c r="O3132" s="16">
        <v>377</v>
      </c>
      <c r="P3132" s="16">
        <v>10</v>
      </c>
      <c r="Q3132" s="16">
        <v>631</v>
      </c>
      <c r="R3132" s="16">
        <v>11</v>
      </c>
      <c r="S3132" s="14" t="s">
        <v>86</v>
      </c>
      <c r="T3132" s="16">
        <v>82171</v>
      </c>
      <c r="U3132" s="16">
        <v>0</v>
      </c>
      <c r="V3132" s="18">
        <v>57665332</v>
      </c>
      <c r="W3132" s="18">
        <v>2792611</v>
      </c>
      <c r="X3132" s="18">
        <v>1284600</v>
      </c>
      <c r="Y3132" s="18">
        <v>3007</v>
      </c>
      <c r="Z3132" s="18">
        <v>0</v>
      </c>
      <c r="AA3132" s="18">
        <v>0</v>
      </c>
      <c r="AB3132" s="18">
        <v>134995</v>
      </c>
      <c r="AC3132" s="23">
        <v>0.05</v>
      </c>
      <c r="AD3132" s="14" t="str">
        <f>IF(E3132=113,"Linn","Iowa ex-Linn")</f>
        <v>Iowa ex-Linn</v>
      </c>
      <c r="AE3132" s="23">
        <f>IFERROR(AB3132/W3132,"N/M")</f>
        <v>0.0483400659812627</v>
      </c>
      <c r="AF3132" s="14" t="str">
        <f>B3132&amp;"|"&amp;TEXT(E3132,"000")&amp;"|"&amp;TEXT(M3132,"0.0000")</f>
        <v>2019|165|0.8500</v>
      </c>
      <c r="AG3132" s="22" t="str">
        <f>IF(AND(B3132&gt;=2015,B3132&lt;=2024,C3132=19,G3132=41,I3132=2,K3132="A",L3132="RBUP",M3132&gt;=0.5,M3132&lt;=0.85),"IN","OUT")</f>
        <v>IN</v>
      </c>
    </row>
    <row r="3133" spans="1:33">
      <c r="A3133" s="14" t="s">
        <v>189</v>
      </c>
      <c r="B3133" s="16">
        <v>2019</v>
      </c>
      <c r="C3133" s="16">
        <v>19</v>
      </c>
      <c r="D3133" s="14" t="s">
        <v>80</v>
      </c>
      <c r="E3133" s="16">
        <v>167</v>
      </c>
      <c r="F3133" s="14" t="s">
        <v>169</v>
      </c>
      <c r="G3133" s="16">
        <v>41</v>
      </c>
      <c r="H3133" s="14" t="s">
        <v>186</v>
      </c>
      <c r="I3133" s="16">
        <v>2</v>
      </c>
      <c r="J3133" s="14" t="s">
        <v>83</v>
      </c>
      <c r="K3133" s="14" t="s">
        <v>84</v>
      </c>
      <c r="L3133" s="14" t="s">
        <v>85</v>
      </c>
      <c r="M3133" s="23">
        <v>0.5</v>
      </c>
      <c r="N3133" s="16">
        <v>4</v>
      </c>
      <c r="O3133" s="16">
        <v>3</v>
      </c>
      <c r="P3133" s="16">
        <v>0</v>
      </c>
      <c r="Q3133" s="16">
        <v>3</v>
      </c>
      <c r="R3133" s="16">
        <v>0</v>
      </c>
      <c r="S3133" s="14" t="s">
        <v>86</v>
      </c>
      <c r="T3133" s="16">
        <v>280</v>
      </c>
      <c r="U3133" s="16">
        <v>0</v>
      </c>
      <c r="V3133" s="18">
        <v>104977</v>
      </c>
      <c r="W3133" s="18">
        <v>877</v>
      </c>
      <c r="X3133" s="18">
        <v>675</v>
      </c>
      <c r="Y3133" s="18">
        <v>0</v>
      </c>
      <c r="Z3133" s="18">
        <v>0</v>
      </c>
      <c r="AA3133" s="18">
        <v>0</v>
      </c>
      <c r="AB3133" s="18">
        <v>0</v>
      </c>
      <c r="AC3133" s="23">
        <v>0</v>
      </c>
      <c r="AD3133" s="14" t="str">
        <f>IF(E3133=113,"Linn","Iowa ex-Linn")</f>
        <v>Iowa ex-Linn</v>
      </c>
      <c r="AE3133" s="23">
        <f>IFERROR(AB3133/W3133,"N/M")</f>
        <v>0.0</v>
      </c>
      <c r="AF3133" s="14" t="str">
        <f>B3133&amp;"|"&amp;TEXT(E3133,"000")&amp;"|"&amp;TEXT(M3133,"0.0000")</f>
        <v>2019|167|0.5000</v>
      </c>
      <c r="AG3133" s="22" t="str">
        <f>IF(AND(B3133&gt;=2015,B3133&lt;=2024,C3133=19,G3133=41,I3133=2,K3133="A",L3133="RBUP",M3133&gt;=0.5,M3133&lt;=0.85),"IN","OUT")</f>
        <v>IN</v>
      </c>
    </row>
    <row r="3134" spans="1:33">
      <c r="A3134" s="14" t="s">
        <v>189</v>
      </c>
      <c r="B3134" s="16">
        <v>2019</v>
      </c>
      <c r="C3134" s="16">
        <v>19</v>
      </c>
      <c r="D3134" s="14" t="s">
        <v>80</v>
      </c>
      <c r="E3134" s="16">
        <v>167</v>
      </c>
      <c r="F3134" s="14" t="s">
        <v>169</v>
      </c>
      <c r="G3134" s="16">
        <v>41</v>
      </c>
      <c r="H3134" s="14" t="s">
        <v>186</v>
      </c>
      <c r="I3134" s="16">
        <v>2</v>
      </c>
      <c r="J3134" s="14" t="s">
        <v>83</v>
      </c>
      <c r="K3134" s="14" t="s">
        <v>84</v>
      </c>
      <c r="L3134" s="14" t="s">
        <v>85</v>
      </c>
      <c r="M3134" s="23">
        <v>0.55</v>
      </c>
      <c r="N3134" s="16">
        <v>1</v>
      </c>
      <c r="O3134" s="16">
        <v>0</v>
      </c>
      <c r="P3134" s="16">
        <v>0</v>
      </c>
      <c r="Q3134" s="16">
        <v>0</v>
      </c>
      <c r="R3134" s="16">
        <v>0</v>
      </c>
      <c r="S3134" s="14" t="s">
        <v>86</v>
      </c>
      <c r="T3134" s="16">
        <v>0</v>
      </c>
      <c r="U3134" s="16">
        <v>0</v>
      </c>
      <c r="V3134" s="18">
        <v>0</v>
      </c>
      <c r="W3134" s="18">
        <v>0</v>
      </c>
      <c r="X3134" s="18">
        <v>0</v>
      </c>
      <c r="Y3134" s="18">
        <v>0</v>
      </c>
      <c r="Z3134" s="18">
        <v>0</v>
      </c>
      <c r="AA3134" s="18">
        <v>0</v>
      </c>
      <c r="AB3134" s="18">
        <v>0</v>
      </c>
      <c r="AC3134" s="23">
        <v>0</v>
      </c>
      <c r="AD3134" s="14" t="str">
        <f>IF(E3134=113,"Linn","Iowa ex-Linn")</f>
        <v>Iowa ex-Linn</v>
      </c>
      <c r="AE3134" s="23" t="str">
        <f>IFERROR(AB3134/W3134,"N/M")</f>
        <v>N/M</v>
      </c>
      <c r="AF3134" s="14" t="str">
        <f>B3134&amp;"|"&amp;TEXT(E3134,"000")&amp;"|"&amp;TEXT(M3134,"0.0000")</f>
        <v>2019|167|0.5500</v>
      </c>
      <c r="AG3134" s="22" t="str">
        <f>IF(AND(B3134&gt;=2015,B3134&lt;=2024,C3134=19,G3134=41,I3134=2,K3134="A",L3134="RBUP",M3134&gt;=0.5,M3134&lt;=0.85),"IN","OUT")</f>
        <v>IN</v>
      </c>
    </row>
    <row r="3135" spans="1:33">
      <c r="A3135" s="14" t="s">
        <v>189</v>
      </c>
      <c r="B3135" s="16">
        <v>2019</v>
      </c>
      <c r="C3135" s="16">
        <v>19</v>
      </c>
      <c r="D3135" s="14" t="s">
        <v>80</v>
      </c>
      <c r="E3135" s="16">
        <v>167</v>
      </c>
      <c r="F3135" s="14" t="s">
        <v>169</v>
      </c>
      <c r="G3135" s="16">
        <v>41</v>
      </c>
      <c r="H3135" s="14" t="s">
        <v>186</v>
      </c>
      <c r="I3135" s="16">
        <v>2</v>
      </c>
      <c r="J3135" s="14" t="s">
        <v>83</v>
      </c>
      <c r="K3135" s="14" t="s">
        <v>84</v>
      </c>
      <c r="L3135" s="14" t="s">
        <v>85</v>
      </c>
      <c r="M3135" s="23">
        <v>0.6</v>
      </c>
      <c r="N3135" s="16">
        <v>6</v>
      </c>
      <c r="O3135" s="16">
        <v>6</v>
      </c>
      <c r="P3135" s="16">
        <v>0</v>
      </c>
      <c r="Q3135" s="16">
        <v>12</v>
      </c>
      <c r="R3135" s="16">
        <v>0</v>
      </c>
      <c r="S3135" s="14" t="s">
        <v>86</v>
      </c>
      <c r="T3135" s="16">
        <v>911</v>
      </c>
      <c r="U3135" s="16">
        <v>0</v>
      </c>
      <c r="V3135" s="18">
        <v>459731</v>
      </c>
      <c r="W3135" s="18">
        <v>9131</v>
      </c>
      <c r="X3135" s="18">
        <v>5844</v>
      </c>
      <c r="Y3135" s="18">
        <v>0</v>
      </c>
      <c r="Z3135" s="18">
        <v>0</v>
      </c>
      <c r="AA3135" s="18">
        <v>0</v>
      </c>
      <c r="AB3135" s="18">
        <v>0</v>
      </c>
      <c r="AC3135" s="23">
        <v>0</v>
      </c>
      <c r="AD3135" s="14" t="str">
        <f>IF(E3135=113,"Linn","Iowa ex-Linn")</f>
        <v>Iowa ex-Linn</v>
      </c>
      <c r="AE3135" s="23">
        <f>IFERROR(AB3135/W3135,"N/M")</f>
        <v>0.0</v>
      </c>
      <c r="AF3135" s="14" t="str">
        <f>B3135&amp;"|"&amp;TEXT(E3135,"000")&amp;"|"&amp;TEXT(M3135,"0.0000")</f>
        <v>2019|167|0.6000</v>
      </c>
      <c r="AG3135" s="22" t="str">
        <f>IF(AND(B3135&gt;=2015,B3135&lt;=2024,C3135=19,G3135=41,I3135=2,K3135="A",L3135="RBUP",M3135&gt;=0.5,M3135&lt;=0.85),"IN","OUT")</f>
        <v>IN</v>
      </c>
    </row>
    <row r="3136" spans="1:33">
      <c r="A3136" s="14" t="s">
        <v>189</v>
      </c>
      <c r="B3136" s="16">
        <v>2019</v>
      </c>
      <c r="C3136" s="16">
        <v>19</v>
      </c>
      <c r="D3136" s="14" t="s">
        <v>80</v>
      </c>
      <c r="E3136" s="16">
        <v>167</v>
      </c>
      <c r="F3136" s="14" t="s">
        <v>169</v>
      </c>
      <c r="G3136" s="16">
        <v>41</v>
      </c>
      <c r="H3136" s="14" t="s">
        <v>186</v>
      </c>
      <c r="I3136" s="16">
        <v>2</v>
      </c>
      <c r="J3136" s="14" t="s">
        <v>83</v>
      </c>
      <c r="K3136" s="14" t="s">
        <v>84</v>
      </c>
      <c r="L3136" s="14" t="s">
        <v>85</v>
      </c>
      <c r="M3136" s="23">
        <v>0.65</v>
      </c>
      <c r="N3136" s="16">
        <v>33</v>
      </c>
      <c r="O3136" s="16">
        <v>29</v>
      </c>
      <c r="P3136" s="16">
        <v>1</v>
      </c>
      <c r="Q3136" s="16">
        <v>46</v>
      </c>
      <c r="R3136" s="16">
        <v>3</v>
      </c>
      <c r="S3136" s="14" t="s">
        <v>86</v>
      </c>
      <c r="T3136" s="16">
        <v>4956</v>
      </c>
      <c r="U3136" s="16">
        <v>0</v>
      </c>
      <c r="V3136" s="18">
        <v>2766014</v>
      </c>
      <c r="W3136" s="18">
        <v>59568</v>
      </c>
      <c r="X3136" s="18">
        <v>39371</v>
      </c>
      <c r="Y3136" s="18">
        <v>1067</v>
      </c>
      <c r="Z3136" s="18">
        <v>0</v>
      </c>
      <c r="AA3136" s="18">
        <v>0</v>
      </c>
      <c r="AB3136" s="18">
        <v>45755</v>
      </c>
      <c r="AC3136" s="23">
        <v>0.77</v>
      </c>
      <c r="AD3136" s="14" t="str">
        <f>IF(E3136=113,"Linn","Iowa ex-Linn")</f>
        <v>Iowa ex-Linn</v>
      </c>
      <c r="AE3136" s="23">
        <f>IFERROR(AB3136/W3136,"N/M")</f>
        <v>0.7681137523502551</v>
      </c>
      <c r="AF3136" s="14" t="str">
        <f>B3136&amp;"|"&amp;TEXT(E3136,"000")&amp;"|"&amp;TEXT(M3136,"0.0000")</f>
        <v>2019|167|0.6500</v>
      </c>
      <c r="AG3136" s="22" t="str">
        <f>IF(AND(B3136&gt;=2015,B3136&lt;=2024,C3136=19,G3136=41,I3136=2,K3136="A",L3136="RBUP",M3136&gt;=0.5,M3136&lt;=0.85),"IN","OUT")</f>
        <v>IN</v>
      </c>
    </row>
    <row r="3137" spans="1:33">
      <c r="A3137" s="14" t="s">
        <v>189</v>
      </c>
      <c r="B3137" s="16">
        <v>2019</v>
      </c>
      <c r="C3137" s="16">
        <v>19</v>
      </c>
      <c r="D3137" s="14" t="s">
        <v>80</v>
      </c>
      <c r="E3137" s="16">
        <v>167</v>
      </c>
      <c r="F3137" s="14" t="s">
        <v>169</v>
      </c>
      <c r="G3137" s="16">
        <v>41</v>
      </c>
      <c r="H3137" s="14" t="s">
        <v>186</v>
      </c>
      <c r="I3137" s="16">
        <v>2</v>
      </c>
      <c r="J3137" s="14" t="s">
        <v>83</v>
      </c>
      <c r="K3137" s="14" t="s">
        <v>84</v>
      </c>
      <c r="L3137" s="14" t="s">
        <v>85</v>
      </c>
      <c r="M3137" s="23">
        <v>0.7</v>
      </c>
      <c r="N3137" s="16">
        <v>98</v>
      </c>
      <c r="O3137" s="16">
        <v>86</v>
      </c>
      <c r="P3137" s="16">
        <v>9</v>
      </c>
      <c r="Q3137" s="16">
        <v>142</v>
      </c>
      <c r="R3137" s="16">
        <v>9</v>
      </c>
      <c r="S3137" s="14" t="s">
        <v>86</v>
      </c>
      <c r="T3137" s="16">
        <v>14055</v>
      </c>
      <c r="U3137" s="16">
        <v>0</v>
      </c>
      <c r="V3137" s="18">
        <v>8638375</v>
      </c>
      <c r="W3137" s="18">
        <v>241537</v>
      </c>
      <c r="X3137" s="18">
        <v>160926</v>
      </c>
      <c r="Y3137" s="18">
        <v>300</v>
      </c>
      <c r="Z3137" s="18">
        <v>0</v>
      </c>
      <c r="AA3137" s="18">
        <v>0</v>
      </c>
      <c r="AB3137" s="18">
        <v>27838</v>
      </c>
      <c r="AC3137" s="23">
        <v>0.12</v>
      </c>
      <c r="AD3137" s="14" t="str">
        <f>IF(E3137=113,"Linn","Iowa ex-Linn")</f>
        <v>Iowa ex-Linn</v>
      </c>
      <c r="AE3137" s="23">
        <f>IFERROR(AB3137/W3137,"N/M")</f>
        <v>0.11525356363621309</v>
      </c>
      <c r="AF3137" s="14" t="str">
        <f>B3137&amp;"|"&amp;TEXT(E3137,"000")&amp;"|"&amp;TEXT(M3137,"0.0000")</f>
        <v>2019|167|0.7000</v>
      </c>
      <c r="AG3137" s="22" t="str">
        <f>IF(AND(B3137&gt;=2015,B3137&lt;=2024,C3137=19,G3137=41,I3137=2,K3137="A",L3137="RBUP",M3137&gt;=0.5,M3137&lt;=0.85),"IN","OUT")</f>
        <v>IN</v>
      </c>
    </row>
    <row r="3138" spans="1:33">
      <c r="A3138" s="14" t="s">
        <v>189</v>
      </c>
      <c r="B3138" s="16">
        <v>2019</v>
      </c>
      <c r="C3138" s="16">
        <v>19</v>
      </c>
      <c r="D3138" s="14" t="s">
        <v>80</v>
      </c>
      <c r="E3138" s="16">
        <v>167</v>
      </c>
      <c r="F3138" s="14" t="s">
        <v>169</v>
      </c>
      <c r="G3138" s="16">
        <v>41</v>
      </c>
      <c r="H3138" s="14" t="s">
        <v>186</v>
      </c>
      <c r="I3138" s="16">
        <v>2</v>
      </c>
      <c r="J3138" s="14" t="s">
        <v>83</v>
      </c>
      <c r="K3138" s="14" t="s">
        <v>84</v>
      </c>
      <c r="L3138" s="14" t="s">
        <v>85</v>
      </c>
      <c r="M3138" s="23">
        <v>0.75</v>
      </c>
      <c r="N3138" s="16">
        <v>310</v>
      </c>
      <c r="O3138" s="16">
        <v>271</v>
      </c>
      <c r="P3138" s="16">
        <v>33</v>
      </c>
      <c r="Q3138" s="16">
        <v>422</v>
      </c>
      <c r="R3138" s="16">
        <v>37</v>
      </c>
      <c r="S3138" s="14" t="s">
        <v>86</v>
      </c>
      <c r="T3138" s="16">
        <v>49158</v>
      </c>
      <c r="U3138" s="16">
        <v>0</v>
      </c>
      <c r="V3138" s="18">
        <v>31808262</v>
      </c>
      <c r="W3138" s="18">
        <v>1214280</v>
      </c>
      <c r="X3138" s="18">
        <v>795187</v>
      </c>
      <c r="Y3138" s="18">
        <v>2013</v>
      </c>
      <c r="Z3138" s="18">
        <v>0</v>
      </c>
      <c r="AA3138" s="18">
        <v>0</v>
      </c>
      <c r="AB3138" s="18">
        <v>274112</v>
      </c>
      <c r="AC3138" s="23">
        <v>0.23</v>
      </c>
      <c r="AD3138" s="14" t="str">
        <f>IF(E3138=113,"Linn","Iowa ex-Linn")</f>
        <v>Iowa ex-Linn</v>
      </c>
      <c r="AE3138" s="23">
        <f>IFERROR(AB3138/W3138,"N/M")</f>
        <v>0.2257403564252067</v>
      </c>
      <c r="AF3138" s="14" t="str">
        <f>B3138&amp;"|"&amp;TEXT(E3138,"000")&amp;"|"&amp;TEXT(M3138,"0.0000")</f>
        <v>2019|167|0.7500</v>
      </c>
      <c r="AG3138" s="22" t="str">
        <f>IF(AND(B3138&gt;=2015,B3138&lt;=2024,C3138=19,G3138=41,I3138=2,K3138="A",L3138="RBUP",M3138&gt;=0.5,M3138&lt;=0.85),"IN","OUT")</f>
        <v>IN</v>
      </c>
    </row>
    <row r="3139" spans="1:33">
      <c r="A3139" s="14" t="s">
        <v>189</v>
      </c>
      <c r="B3139" s="16">
        <v>2019</v>
      </c>
      <c r="C3139" s="16">
        <v>19</v>
      </c>
      <c r="D3139" s="14" t="s">
        <v>80</v>
      </c>
      <c r="E3139" s="16">
        <v>167</v>
      </c>
      <c r="F3139" s="14" t="s">
        <v>169</v>
      </c>
      <c r="G3139" s="16">
        <v>41</v>
      </c>
      <c r="H3139" s="14" t="s">
        <v>186</v>
      </c>
      <c r="I3139" s="16">
        <v>2</v>
      </c>
      <c r="J3139" s="14" t="s">
        <v>83</v>
      </c>
      <c r="K3139" s="14" t="s">
        <v>84</v>
      </c>
      <c r="L3139" s="14" t="s">
        <v>85</v>
      </c>
      <c r="M3139" s="23">
        <v>0.8</v>
      </c>
      <c r="N3139" s="16">
        <v>505</v>
      </c>
      <c r="O3139" s="16">
        <v>458</v>
      </c>
      <c r="P3139" s="16">
        <v>91</v>
      </c>
      <c r="Q3139" s="16">
        <v>797</v>
      </c>
      <c r="R3139" s="16">
        <v>120</v>
      </c>
      <c r="S3139" s="14" t="s">
        <v>86</v>
      </c>
      <c r="T3139" s="16">
        <v>100106</v>
      </c>
      <c r="U3139" s="16">
        <v>0</v>
      </c>
      <c r="V3139" s="18">
        <v>69097428</v>
      </c>
      <c r="W3139" s="18">
        <v>3587479</v>
      </c>
      <c r="X3139" s="18">
        <v>2058462</v>
      </c>
      <c r="Y3139" s="18">
        <v>2716</v>
      </c>
      <c r="Z3139" s="18">
        <v>0</v>
      </c>
      <c r="AA3139" s="18">
        <v>0</v>
      </c>
      <c r="AB3139" s="18">
        <v>1304204</v>
      </c>
      <c r="AC3139" s="23">
        <v>0.36</v>
      </c>
      <c r="AD3139" s="14" t="str">
        <f>IF(E3139=113,"Linn","Iowa ex-Linn")</f>
        <v>Iowa ex-Linn</v>
      </c>
      <c r="AE3139" s="23">
        <f>IFERROR(AB3139/W3139,"N/M")</f>
        <v>0.36354331272740553</v>
      </c>
      <c r="AF3139" s="14" t="str">
        <f>B3139&amp;"|"&amp;TEXT(E3139,"000")&amp;"|"&amp;TEXT(M3139,"0.0000")</f>
        <v>2019|167|0.8000</v>
      </c>
      <c r="AG3139" s="22" t="str">
        <f>IF(AND(B3139&gt;=2015,B3139&lt;=2024,C3139=19,G3139=41,I3139=2,K3139="A",L3139="RBUP",M3139&gt;=0.5,M3139&lt;=0.85),"IN","OUT")</f>
        <v>IN</v>
      </c>
    </row>
    <row r="3140" spans="1:33">
      <c r="A3140" s="14" t="s">
        <v>189</v>
      </c>
      <c r="B3140" s="16">
        <v>2019</v>
      </c>
      <c r="C3140" s="16">
        <v>19</v>
      </c>
      <c r="D3140" s="14" t="s">
        <v>80</v>
      </c>
      <c r="E3140" s="16">
        <v>167</v>
      </c>
      <c r="F3140" s="14" t="s">
        <v>169</v>
      </c>
      <c r="G3140" s="16">
        <v>41</v>
      </c>
      <c r="H3140" s="14" t="s">
        <v>186</v>
      </c>
      <c r="I3140" s="16">
        <v>2</v>
      </c>
      <c r="J3140" s="14" t="s">
        <v>83</v>
      </c>
      <c r="K3140" s="14" t="s">
        <v>84</v>
      </c>
      <c r="L3140" s="14" t="s">
        <v>85</v>
      </c>
      <c r="M3140" s="23">
        <v>0.85</v>
      </c>
      <c r="N3140" s="16">
        <v>387</v>
      </c>
      <c r="O3140" s="16">
        <v>334</v>
      </c>
      <c r="P3140" s="16">
        <v>89</v>
      </c>
      <c r="Q3140" s="16">
        <v>575</v>
      </c>
      <c r="R3140" s="16">
        <v>107</v>
      </c>
      <c r="S3140" s="14" t="s">
        <v>86</v>
      </c>
      <c r="T3140" s="16">
        <v>60938</v>
      </c>
      <c r="U3140" s="16">
        <v>0</v>
      </c>
      <c r="V3140" s="18">
        <v>44223087</v>
      </c>
      <c r="W3140" s="18">
        <v>2869099</v>
      </c>
      <c r="X3140" s="18">
        <v>1275361</v>
      </c>
      <c r="Y3140" s="18">
        <v>1815</v>
      </c>
      <c r="Z3140" s="18">
        <v>0</v>
      </c>
      <c r="AA3140" s="18">
        <v>0</v>
      </c>
      <c r="AB3140" s="18">
        <v>1160624</v>
      </c>
      <c r="AC3140" s="23">
        <v>0.4</v>
      </c>
      <c r="AD3140" s="14" t="str">
        <f>IF(E3140=113,"Linn","Iowa ex-Linn")</f>
        <v>Iowa ex-Linn</v>
      </c>
      <c r="AE3140" s="23">
        <f>IFERROR(AB3140/W3140,"N/M")</f>
        <v>0.40452560193984244</v>
      </c>
      <c r="AF3140" s="14" t="str">
        <f>B3140&amp;"|"&amp;TEXT(E3140,"000")&amp;"|"&amp;TEXT(M3140,"0.0000")</f>
        <v>2019|167|0.8500</v>
      </c>
      <c r="AG3140" s="22" t="str">
        <f>IF(AND(B3140&gt;=2015,B3140&lt;=2024,C3140=19,G3140=41,I3140=2,K3140="A",L3140="RBUP",M3140&gt;=0.5,M3140&lt;=0.85),"IN","OUT")</f>
        <v>IN</v>
      </c>
    </row>
    <row r="3141" spans="1:33">
      <c r="A3141" s="14" t="s">
        <v>189</v>
      </c>
      <c r="B3141" s="16">
        <v>2019</v>
      </c>
      <c r="C3141" s="16">
        <v>19</v>
      </c>
      <c r="D3141" s="14" t="s">
        <v>80</v>
      </c>
      <c r="E3141" s="16">
        <v>169</v>
      </c>
      <c r="F3141" s="14" t="s">
        <v>170</v>
      </c>
      <c r="G3141" s="16">
        <v>41</v>
      </c>
      <c r="H3141" s="14" t="s">
        <v>186</v>
      </c>
      <c r="I3141" s="16">
        <v>2</v>
      </c>
      <c r="J3141" s="14" t="s">
        <v>83</v>
      </c>
      <c r="K3141" s="14" t="s">
        <v>84</v>
      </c>
      <c r="L3141" s="14" t="s">
        <v>85</v>
      </c>
      <c r="M3141" s="23">
        <v>0.5</v>
      </c>
      <c r="N3141" s="16">
        <v>1</v>
      </c>
      <c r="O3141" s="16">
        <v>1</v>
      </c>
      <c r="P3141" s="16">
        <v>0</v>
      </c>
      <c r="Q3141" s="16">
        <v>1</v>
      </c>
      <c r="R3141" s="16">
        <v>0</v>
      </c>
      <c r="S3141" s="14" t="s">
        <v>86</v>
      </c>
      <c r="T3141" s="16">
        <v>1419</v>
      </c>
      <c r="U3141" s="16">
        <v>0</v>
      </c>
      <c r="V3141" s="18">
        <v>584505</v>
      </c>
      <c r="W3141" s="18">
        <v>1868</v>
      </c>
      <c r="X3141" s="18">
        <v>1495</v>
      </c>
      <c r="Y3141" s="18">
        <v>0</v>
      </c>
      <c r="Z3141" s="18">
        <v>0</v>
      </c>
      <c r="AA3141" s="18">
        <v>0</v>
      </c>
      <c r="AB3141" s="18">
        <v>0</v>
      </c>
      <c r="AC3141" s="23">
        <v>0</v>
      </c>
      <c r="AD3141" s="14" t="str">
        <f>IF(E3141=113,"Linn","Iowa ex-Linn")</f>
        <v>Iowa ex-Linn</v>
      </c>
      <c r="AE3141" s="23">
        <f>IFERROR(AB3141/W3141,"N/M")</f>
        <v>0.0</v>
      </c>
      <c r="AF3141" s="14" t="str">
        <f>B3141&amp;"|"&amp;TEXT(E3141,"000")&amp;"|"&amp;TEXT(M3141,"0.0000")</f>
        <v>2019|169|0.5000</v>
      </c>
      <c r="AG3141" s="22" t="str">
        <f>IF(AND(B3141&gt;=2015,B3141&lt;=2024,C3141=19,G3141=41,I3141=2,K3141="A",L3141="RBUP",M3141&gt;=0.5,M3141&lt;=0.85),"IN","OUT")</f>
        <v>IN</v>
      </c>
    </row>
    <row r="3142" spans="1:33">
      <c r="A3142" s="14" t="s">
        <v>189</v>
      </c>
      <c r="B3142" s="16">
        <v>2019</v>
      </c>
      <c r="C3142" s="16">
        <v>19</v>
      </c>
      <c r="D3142" s="14" t="s">
        <v>80</v>
      </c>
      <c r="E3142" s="16">
        <v>169</v>
      </c>
      <c r="F3142" s="14" t="s">
        <v>170</v>
      </c>
      <c r="G3142" s="16">
        <v>41</v>
      </c>
      <c r="H3142" s="14" t="s">
        <v>186</v>
      </c>
      <c r="I3142" s="16">
        <v>2</v>
      </c>
      <c r="J3142" s="14" t="s">
        <v>83</v>
      </c>
      <c r="K3142" s="14" t="s">
        <v>84</v>
      </c>
      <c r="L3142" s="14" t="s">
        <v>85</v>
      </c>
      <c r="M3142" s="23">
        <v>0.55</v>
      </c>
      <c r="N3142" s="16">
        <v>1</v>
      </c>
      <c r="O3142" s="16">
        <v>1</v>
      </c>
      <c r="P3142" s="16">
        <v>0</v>
      </c>
      <c r="Q3142" s="16">
        <v>1</v>
      </c>
      <c r="R3142" s="16">
        <v>0</v>
      </c>
      <c r="S3142" s="14" t="s">
        <v>86</v>
      </c>
      <c r="T3142" s="16">
        <v>19</v>
      </c>
      <c r="U3142" s="16">
        <v>0</v>
      </c>
      <c r="V3142" s="18">
        <v>8572</v>
      </c>
      <c r="W3142" s="18">
        <v>47</v>
      </c>
      <c r="X3142" s="18">
        <v>30</v>
      </c>
      <c r="Y3142" s="18">
        <v>0</v>
      </c>
      <c r="Z3142" s="18">
        <v>0</v>
      </c>
      <c r="AA3142" s="18">
        <v>0</v>
      </c>
      <c r="AB3142" s="18">
        <v>0</v>
      </c>
      <c r="AC3142" s="23">
        <v>0</v>
      </c>
      <c r="AD3142" s="14" t="str">
        <f>IF(E3142=113,"Linn","Iowa ex-Linn")</f>
        <v>Iowa ex-Linn</v>
      </c>
      <c r="AE3142" s="23">
        <f>IFERROR(AB3142/W3142,"N/M")</f>
        <v>0.0</v>
      </c>
      <c r="AF3142" s="14" t="str">
        <f>B3142&amp;"|"&amp;TEXT(E3142,"000")&amp;"|"&amp;TEXT(M3142,"0.0000")</f>
        <v>2019|169|0.5500</v>
      </c>
      <c r="AG3142" s="22" t="str">
        <f>IF(AND(B3142&gt;=2015,B3142&lt;=2024,C3142=19,G3142=41,I3142=2,K3142="A",L3142="RBUP",M3142&gt;=0.5,M3142&lt;=0.85),"IN","OUT")</f>
        <v>IN</v>
      </c>
    </row>
    <row r="3143" spans="1:33">
      <c r="A3143" s="14" t="s">
        <v>189</v>
      </c>
      <c r="B3143" s="16">
        <v>2019</v>
      </c>
      <c r="C3143" s="16">
        <v>19</v>
      </c>
      <c r="D3143" s="14" t="s">
        <v>80</v>
      </c>
      <c r="E3143" s="16">
        <v>169</v>
      </c>
      <c r="F3143" s="14" t="s">
        <v>170</v>
      </c>
      <c r="G3143" s="16">
        <v>41</v>
      </c>
      <c r="H3143" s="14" t="s">
        <v>186</v>
      </c>
      <c r="I3143" s="16">
        <v>2</v>
      </c>
      <c r="J3143" s="14" t="s">
        <v>83</v>
      </c>
      <c r="K3143" s="14" t="s">
        <v>84</v>
      </c>
      <c r="L3143" s="14" t="s">
        <v>85</v>
      </c>
      <c r="M3143" s="23">
        <v>0.65</v>
      </c>
      <c r="N3143" s="16">
        <v>2</v>
      </c>
      <c r="O3143" s="16">
        <v>2</v>
      </c>
      <c r="P3143" s="16">
        <v>0</v>
      </c>
      <c r="Q3143" s="16">
        <v>2</v>
      </c>
      <c r="R3143" s="16">
        <v>0</v>
      </c>
      <c r="S3143" s="14" t="s">
        <v>86</v>
      </c>
      <c r="T3143" s="16">
        <v>98</v>
      </c>
      <c r="U3143" s="16">
        <v>0</v>
      </c>
      <c r="V3143" s="18">
        <v>50753</v>
      </c>
      <c r="W3143" s="18">
        <v>522</v>
      </c>
      <c r="X3143" s="18">
        <v>308</v>
      </c>
      <c r="Y3143" s="18">
        <v>0</v>
      </c>
      <c r="Z3143" s="18">
        <v>0</v>
      </c>
      <c r="AA3143" s="18">
        <v>0</v>
      </c>
      <c r="AB3143" s="18">
        <v>0</v>
      </c>
      <c r="AC3143" s="23">
        <v>0</v>
      </c>
      <c r="AD3143" s="14" t="str">
        <f>IF(E3143=113,"Linn","Iowa ex-Linn")</f>
        <v>Iowa ex-Linn</v>
      </c>
      <c r="AE3143" s="23">
        <f>IFERROR(AB3143/W3143,"N/M")</f>
        <v>0.0</v>
      </c>
      <c r="AF3143" s="14" t="str">
        <f>B3143&amp;"|"&amp;TEXT(E3143,"000")&amp;"|"&amp;TEXT(M3143,"0.0000")</f>
        <v>2019|169|0.6500</v>
      </c>
      <c r="AG3143" s="22" t="str">
        <f>IF(AND(B3143&gt;=2015,B3143&lt;=2024,C3143=19,G3143=41,I3143=2,K3143="A",L3143="RBUP",M3143&gt;=0.5,M3143&lt;=0.85),"IN","OUT")</f>
        <v>IN</v>
      </c>
    </row>
    <row r="3144" spans="1:33">
      <c r="A3144" s="14" t="s">
        <v>189</v>
      </c>
      <c r="B3144" s="16">
        <v>2019</v>
      </c>
      <c r="C3144" s="16">
        <v>19</v>
      </c>
      <c r="D3144" s="14" t="s">
        <v>80</v>
      </c>
      <c r="E3144" s="16">
        <v>169</v>
      </c>
      <c r="F3144" s="14" t="s">
        <v>170</v>
      </c>
      <c r="G3144" s="16">
        <v>41</v>
      </c>
      <c r="H3144" s="14" t="s">
        <v>186</v>
      </c>
      <c r="I3144" s="16">
        <v>2</v>
      </c>
      <c r="J3144" s="14" t="s">
        <v>83</v>
      </c>
      <c r="K3144" s="14" t="s">
        <v>84</v>
      </c>
      <c r="L3144" s="14" t="s">
        <v>85</v>
      </c>
      <c r="M3144" s="23">
        <v>0.7</v>
      </c>
      <c r="N3144" s="16">
        <v>15</v>
      </c>
      <c r="O3144" s="16">
        <v>13</v>
      </c>
      <c r="P3144" s="16">
        <v>0</v>
      </c>
      <c r="Q3144" s="16">
        <v>35</v>
      </c>
      <c r="R3144" s="16">
        <v>0</v>
      </c>
      <c r="S3144" s="14" t="s">
        <v>86</v>
      </c>
      <c r="T3144" s="16">
        <v>1874</v>
      </c>
      <c r="U3144" s="16">
        <v>0</v>
      </c>
      <c r="V3144" s="18">
        <v>1031351</v>
      </c>
      <c r="W3144" s="18">
        <v>18338</v>
      </c>
      <c r="X3144" s="18">
        <v>11625</v>
      </c>
      <c r="Y3144" s="18">
        <v>0</v>
      </c>
      <c r="Z3144" s="18">
        <v>0</v>
      </c>
      <c r="AA3144" s="18">
        <v>0</v>
      </c>
      <c r="AB3144" s="18">
        <v>0</v>
      </c>
      <c r="AC3144" s="23">
        <v>0</v>
      </c>
      <c r="AD3144" s="14" t="str">
        <f>IF(E3144=113,"Linn","Iowa ex-Linn")</f>
        <v>Iowa ex-Linn</v>
      </c>
      <c r="AE3144" s="23">
        <f>IFERROR(AB3144/W3144,"N/M")</f>
        <v>0.0</v>
      </c>
      <c r="AF3144" s="14" t="str">
        <f>B3144&amp;"|"&amp;TEXT(E3144,"000")&amp;"|"&amp;TEXT(M3144,"0.0000")</f>
        <v>2019|169|0.7000</v>
      </c>
      <c r="AG3144" s="22" t="str">
        <f>IF(AND(B3144&gt;=2015,B3144&lt;=2024,C3144=19,G3144=41,I3144=2,K3144="A",L3144="RBUP",M3144&gt;=0.5,M3144&lt;=0.85),"IN","OUT")</f>
        <v>IN</v>
      </c>
    </row>
    <row r="3145" spans="1:33">
      <c r="A3145" s="14" t="s">
        <v>189</v>
      </c>
      <c r="B3145" s="16">
        <v>2019</v>
      </c>
      <c r="C3145" s="16">
        <v>19</v>
      </c>
      <c r="D3145" s="14" t="s">
        <v>80</v>
      </c>
      <c r="E3145" s="16">
        <v>169</v>
      </c>
      <c r="F3145" s="14" t="s">
        <v>170</v>
      </c>
      <c r="G3145" s="16">
        <v>41</v>
      </c>
      <c r="H3145" s="14" t="s">
        <v>186</v>
      </c>
      <c r="I3145" s="16">
        <v>2</v>
      </c>
      <c r="J3145" s="14" t="s">
        <v>83</v>
      </c>
      <c r="K3145" s="14" t="s">
        <v>84</v>
      </c>
      <c r="L3145" s="14" t="s">
        <v>85</v>
      </c>
      <c r="M3145" s="23">
        <v>0.75</v>
      </c>
      <c r="N3145" s="16">
        <v>58</v>
      </c>
      <c r="O3145" s="16">
        <v>43</v>
      </c>
      <c r="P3145" s="16">
        <v>0</v>
      </c>
      <c r="Q3145" s="16">
        <v>52</v>
      </c>
      <c r="R3145" s="16">
        <v>0</v>
      </c>
      <c r="S3145" s="14" t="s">
        <v>86</v>
      </c>
      <c r="T3145" s="16">
        <v>4048</v>
      </c>
      <c r="U3145" s="16">
        <v>0</v>
      </c>
      <c r="V3145" s="18">
        <v>2325992</v>
      </c>
      <c r="W3145" s="18">
        <v>54162</v>
      </c>
      <c r="X3145" s="18">
        <v>35140</v>
      </c>
      <c r="Y3145" s="18">
        <v>0</v>
      </c>
      <c r="Z3145" s="18">
        <v>0</v>
      </c>
      <c r="AA3145" s="18">
        <v>0</v>
      </c>
      <c r="AB3145" s="18">
        <v>0</v>
      </c>
      <c r="AC3145" s="23">
        <v>0</v>
      </c>
      <c r="AD3145" s="14" t="str">
        <f>IF(E3145=113,"Linn","Iowa ex-Linn")</f>
        <v>Iowa ex-Linn</v>
      </c>
      <c r="AE3145" s="23">
        <f>IFERROR(AB3145/W3145,"N/M")</f>
        <v>0.0</v>
      </c>
      <c r="AF3145" s="14" t="str">
        <f>B3145&amp;"|"&amp;TEXT(E3145,"000")&amp;"|"&amp;TEXT(M3145,"0.0000")</f>
        <v>2019|169|0.7500</v>
      </c>
      <c r="AG3145" s="22" t="str">
        <f>IF(AND(B3145&gt;=2015,B3145&lt;=2024,C3145=19,G3145=41,I3145=2,K3145="A",L3145="RBUP",M3145&gt;=0.5,M3145&lt;=0.85),"IN","OUT")</f>
        <v>IN</v>
      </c>
    </row>
    <row r="3146" spans="1:33">
      <c r="A3146" s="14" t="s">
        <v>189</v>
      </c>
      <c r="B3146" s="16">
        <v>2019</v>
      </c>
      <c r="C3146" s="16">
        <v>19</v>
      </c>
      <c r="D3146" s="14" t="s">
        <v>80</v>
      </c>
      <c r="E3146" s="16">
        <v>169</v>
      </c>
      <c r="F3146" s="14" t="s">
        <v>170</v>
      </c>
      <c r="G3146" s="16">
        <v>41</v>
      </c>
      <c r="H3146" s="14" t="s">
        <v>186</v>
      </c>
      <c r="I3146" s="16">
        <v>2</v>
      </c>
      <c r="J3146" s="14" t="s">
        <v>83</v>
      </c>
      <c r="K3146" s="14" t="s">
        <v>84</v>
      </c>
      <c r="L3146" s="14" t="s">
        <v>85</v>
      </c>
      <c r="M3146" s="23">
        <v>0.8</v>
      </c>
      <c r="N3146" s="16">
        <v>314</v>
      </c>
      <c r="O3146" s="16">
        <v>245</v>
      </c>
      <c r="P3146" s="16">
        <v>9</v>
      </c>
      <c r="Q3146" s="16">
        <v>371</v>
      </c>
      <c r="R3146" s="16">
        <v>9</v>
      </c>
      <c r="S3146" s="14" t="s">
        <v>86</v>
      </c>
      <c r="T3146" s="16">
        <v>43972</v>
      </c>
      <c r="U3146" s="16">
        <v>0</v>
      </c>
      <c r="V3146" s="18">
        <v>27917967</v>
      </c>
      <c r="W3146" s="18">
        <v>931506</v>
      </c>
      <c r="X3146" s="18">
        <v>532099</v>
      </c>
      <c r="Y3146" s="18">
        <v>576</v>
      </c>
      <c r="Z3146" s="18">
        <v>0</v>
      </c>
      <c r="AA3146" s="18">
        <v>0</v>
      </c>
      <c r="AB3146" s="18">
        <v>28253</v>
      </c>
      <c r="AC3146" s="23">
        <v>0.03</v>
      </c>
      <c r="AD3146" s="14" t="str">
        <f>IF(E3146=113,"Linn","Iowa ex-Linn")</f>
        <v>Iowa ex-Linn</v>
      </c>
      <c r="AE3146" s="23">
        <f>IFERROR(AB3146/W3146,"N/M")</f>
        <v>0.03033045412482582</v>
      </c>
      <c r="AF3146" s="14" t="str">
        <f>B3146&amp;"|"&amp;TEXT(E3146,"000")&amp;"|"&amp;TEXT(M3146,"0.0000")</f>
        <v>2019|169|0.8000</v>
      </c>
      <c r="AG3146" s="22" t="str">
        <f>IF(AND(B3146&gt;=2015,B3146&lt;=2024,C3146=19,G3146=41,I3146=2,K3146="A",L3146="RBUP",M3146&gt;=0.5,M3146&lt;=0.85),"IN","OUT")</f>
        <v>IN</v>
      </c>
    </row>
    <row r="3147" spans="1:33">
      <c r="A3147" s="14" t="s">
        <v>189</v>
      </c>
      <c r="B3147" s="16">
        <v>2019</v>
      </c>
      <c r="C3147" s="16">
        <v>19</v>
      </c>
      <c r="D3147" s="14" t="s">
        <v>80</v>
      </c>
      <c r="E3147" s="16">
        <v>169</v>
      </c>
      <c r="F3147" s="14" t="s">
        <v>170</v>
      </c>
      <c r="G3147" s="16">
        <v>41</v>
      </c>
      <c r="H3147" s="14" t="s">
        <v>186</v>
      </c>
      <c r="I3147" s="16">
        <v>2</v>
      </c>
      <c r="J3147" s="14" t="s">
        <v>83</v>
      </c>
      <c r="K3147" s="14" t="s">
        <v>84</v>
      </c>
      <c r="L3147" s="14" t="s">
        <v>85</v>
      </c>
      <c r="M3147" s="23">
        <v>0.85</v>
      </c>
      <c r="N3147" s="16">
        <v>460</v>
      </c>
      <c r="O3147" s="16">
        <v>393</v>
      </c>
      <c r="P3147" s="16">
        <v>38</v>
      </c>
      <c r="Q3147" s="16">
        <v>638</v>
      </c>
      <c r="R3147" s="16">
        <v>50</v>
      </c>
      <c r="S3147" s="14" t="s">
        <v>86</v>
      </c>
      <c r="T3147" s="16">
        <v>82106</v>
      </c>
      <c r="U3147" s="16">
        <v>0</v>
      </c>
      <c r="V3147" s="18">
        <v>54519933</v>
      </c>
      <c r="W3147" s="18">
        <v>2432409</v>
      </c>
      <c r="X3147" s="18">
        <v>1148962</v>
      </c>
      <c r="Y3147" s="18">
        <v>1148</v>
      </c>
      <c r="Z3147" s="18">
        <v>0</v>
      </c>
      <c r="AA3147" s="18">
        <v>0</v>
      </c>
      <c r="AB3147" s="18">
        <v>704063</v>
      </c>
      <c r="AC3147" s="23">
        <v>0.29</v>
      </c>
      <c r="AD3147" s="14" t="str">
        <f>IF(E3147=113,"Linn","Iowa ex-Linn")</f>
        <v>Iowa ex-Linn</v>
      </c>
      <c r="AE3147" s="23">
        <f>IFERROR(AB3147/W3147,"N/M")</f>
        <v>0.28945091059932765</v>
      </c>
      <c r="AF3147" s="14" t="str">
        <f>B3147&amp;"|"&amp;TEXT(E3147,"000")&amp;"|"&amp;TEXT(M3147,"0.0000")</f>
        <v>2019|169|0.8500</v>
      </c>
      <c r="AG3147" s="22" t="str">
        <f>IF(AND(B3147&gt;=2015,B3147&lt;=2024,C3147=19,G3147=41,I3147=2,K3147="A",L3147="RBUP",M3147&gt;=0.5,M3147&lt;=0.85),"IN","OUT")</f>
        <v>IN</v>
      </c>
    </row>
    <row r="3148" spans="1:33">
      <c r="A3148" s="14" t="s">
        <v>189</v>
      </c>
      <c r="B3148" s="16">
        <v>2019</v>
      </c>
      <c r="C3148" s="16">
        <v>19</v>
      </c>
      <c r="D3148" s="14" t="s">
        <v>80</v>
      </c>
      <c r="E3148" s="16">
        <v>171</v>
      </c>
      <c r="F3148" s="14" t="s">
        <v>171</v>
      </c>
      <c r="G3148" s="16">
        <v>41</v>
      </c>
      <c r="H3148" s="14" t="s">
        <v>186</v>
      </c>
      <c r="I3148" s="16">
        <v>2</v>
      </c>
      <c r="J3148" s="14" t="s">
        <v>83</v>
      </c>
      <c r="K3148" s="14" t="s">
        <v>84</v>
      </c>
      <c r="L3148" s="14" t="s">
        <v>85</v>
      </c>
      <c r="M3148" s="23">
        <v>0.5</v>
      </c>
      <c r="N3148" s="16">
        <v>3</v>
      </c>
      <c r="O3148" s="16">
        <v>2</v>
      </c>
      <c r="P3148" s="16">
        <v>0</v>
      </c>
      <c r="Q3148" s="16">
        <v>5</v>
      </c>
      <c r="R3148" s="16">
        <v>0</v>
      </c>
      <c r="S3148" s="14" t="s">
        <v>86</v>
      </c>
      <c r="T3148" s="16">
        <v>342</v>
      </c>
      <c r="U3148" s="16">
        <v>0</v>
      </c>
      <c r="V3148" s="18">
        <v>137049</v>
      </c>
      <c r="W3148" s="18">
        <v>1016</v>
      </c>
      <c r="X3148" s="18">
        <v>680</v>
      </c>
      <c r="Y3148" s="18">
        <v>0</v>
      </c>
      <c r="Z3148" s="18">
        <v>0</v>
      </c>
      <c r="AA3148" s="18">
        <v>0</v>
      </c>
      <c r="AB3148" s="18">
        <v>0</v>
      </c>
      <c r="AC3148" s="23">
        <v>0</v>
      </c>
      <c r="AD3148" s="14" t="str">
        <f>IF(E3148=113,"Linn","Iowa ex-Linn")</f>
        <v>Iowa ex-Linn</v>
      </c>
      <c r="AE3148" s="23">
        <f>IFERROR(AB3148/W3148,"N/M")</f>
        <v>0.0</v>
      </c>
      <c r="AF3148" s="14" t="str">
        <f>B3148&amp;"|"&amp;TEXT(E3148,"000")&amp;"|"&amp;TEXT(M3148,"0.0000")</f>
        <v>2019|171|0.5000</v>
      </c>
      <c r="AG3148" s="22" t="str">
        <f>IF(AND(B3148&gt;=2015,B3148&lt;=2024,C3148=19,G3148=41,I3148=2,K3148="A",L3148="RBUP",M3148&gt;=0.5,M3148&lt;=0.85),"IN","OUT")</f>
        <v>IN</v>
      </c>
    </row>
    <row r="3149" spans="1:33">
      <c r="A3149" s="14" t="s">
        <v>189</v>
      </c>
      <c r="B3149" s="16">
        <v>2019</v>
      </c>
      <c r="C3149" s="16">
        <v>19</v>
      </c>
      <c r="D3149" s="14" t="s">
        <v>80</v>
      </c>
      <c r="E3149" s="16">
        <v>171</v>
      </c>
      <c r="F3149" s="14" t="s">
        <v>171</v>
      </c>
      <c r="G3149" s="16">
        <v>41</v>
      </c>
      <c r="H3149" s="14" t="s">
        <v>186</v>
      </c>
      <c r="I3149" s="16">
        <v>2</v>
      </c>
      <c r="J3149" s="14" t="s">
        <v>83</v>
      </c>
      <c r="K3149" s="14" t="s">
        <v>84</v>
      </c>
      <c r="L3149" s="14" t="s">
        <v>85</v>
      </c>
      <c r="M3149" s="23">
        <v>0.55</v>
      </c>
      <c r="N3149" s="16">
        <v>1</v>
      </c>
      <c r="O3149" s="16">
        <v>1</v>
      </c>
      <c r="P3149" s="16">
        <v>0</v>
      </c>
      <c r="Q3149" s="16">
        <v>2</v>
      </c>
      <c r="R3149" s="16">
        <v>0</v>
      </c>
      <c r="S3149" s="14" t="s">
        <v>86</v>
      </c>
      <c r="T3149" s="16">
        <v>52</v>
      </c>
      <c r="U3149" s="16">
        <v>0</v>
      </c>
      <c r="V3149" s="18">
        <v>23396</v>
      </c>
      <c r="W3149" s="18">
        <v>152</v>
      </c>
      <c r="X3149" s="18">
        <v>97</v>
      </c>
      <c r="Y3149" s="18">
        <v>0</v>
      </c>
      <c r="Z3149" s="18">
        <v>0</v>
      </c>
      <c r="AA3149" s="18">
        <v>0</v>
      </c>
      <c r="AB3149" s="18">
        <v>0</v>
      </c>
      <c r="AC3149" s="23">
        <v>0</v>
      </c>
      <c r="AD3149" s="14" t="str">
        <f>IF(E3149=113,"Linn","Iowa ex-Linn")</f>
        <v>Iowa ex-Linn</v>
      </c>
      <c r="AE3149" s="23">
        <f>IFERROR(AB3149/W3149,"N/M")</f>
        <v>0.0</v>
      </c>
      <c r="AF3149" s="14" t="str">
        <f>B3149&amp;"|"&amp;TEXT(E3149,"000")&amp;"|"&amp;TEXT(M3149,"0.0000")</f>
        <v>2019|171|0.5500</v>
      </c>
      <c r="AG3149" s="22" t="str">
        <f>IF(AND(B3149&gt;=2015,B3149&lt;=2024,C3149=19,G3149=41,I3149=2,K3149="A",L3149="RBUP",M3149&gt;=0.5,M3149&lt;=0.85),"IN","OUT")</f>
        <v>IN</v>
      </c>
    </row>
    <row r="3150" spans="1:33">
      <c r="A3150" s="14" t="s">
        <v>189</v>
      </c>
      <c r="B3150" s="16">
        <v>2019</v>
      </c>
      <c r="C3150" s="16">
        <v>19</v>
      </c>
      <c r="D3150" s="14" t="s">
        <v>80</v>
      </c>
      <c r="E3150" s="16">
        <v>171</v>
      </c>
      <c r="F3150" s="14" t="s">
        <v>171</v>
      </c>
      <c r="G3150" s="16">
        <v>41</v>
      </c>
      <c r="H3150" s="14" t="s">
        <v>186</v>
      </c>
      <c r="I3150" s="16">
        <v>2</v>
      </c>
      <c r="J3150" s="14" t="s">
        <v>83</v>
      </c>
      <c r="K3150" s="14" t="s">
        <v>84</v>
      </c>
      <c r="L3150" s="14" t="s">
        <v>85</v>
      </c>
      <c r="M3150" s="23">
        <v>0.65</v>
      </c>
      <c r="N3150" s="16">
        <v>7</v>
      </c>
      <c r="O3150" s="16">
        <v>5</v>
      </c>
      <c r="P3150" s="16">
        <v>0</v>
      </c>
      <c r="Q3150" s="16">
        <v>5</v>
      </c>
      <c r="R3150" s="16">
        <v>0</v>
      </c>
      <c r="S3150" s="14" t="s">
        <v>86</v>
      </c>
      <c r="T3150" s="16">
        <v>822</v>
      </c>
      <c r="U3150" s="16">
        <v>0</v>
      </c>
      <c r="V3150" s="18">
        <v>417066</v>
      </c>
      <c r="W3150" s="18">
        <v>4161</v>
      </c>
      <c r="X3150" s="18">
        <v>2974</v>
      </c>
      <c r="Y3150" s="18">
        <v>0</v>
      </c>
      <c r="Z3150" s="18">
        <v>0</v>
      </c>
      <c r="AA3150" s="18">
        <v>0</v>
      </c>
      <c r="AB3150" s="18">
        <v>0</v>
      </c>
      <c r="AC3150" s="23">
        <v>0</v>
      </c>
      <c r="AD3150" s="14" t="str">
        <f>IF(E3150=113,"Linn","Iowa ex-Linn")</f>
        <v>Iowa ex-Linn</v>
      </c>
      <c r="AE3150" s="23">
        <f>IFERROR(AB3150/W3150,"N/M")</f>
        <v>0.0</v>
      </c>
      <c r="AF3150" s="14" t="str">
        <f>B3150&amp;"|"&amp;TEXT(E3150,"000")&amp;"|"&amp;TEXT(M3150,"0.0000")</f>
        <v>2019|171|0.6500</v>
      </c>
      <c r="AG3150" s="22" t="str">
        <f>IF(AND(B3150&gt;=2015,B3150&lt;=2024,C3150=19,G3150=41,I3150=2,K3150="A",L3150="RBUP",M3150&gt;=0.5,M3150&lt;=0.85),"IN","OUT")</f>
        <v>IN</v>
      </c>
    </row>
    <row r="3151" spans="1:33">
      <c r="A3151" s="14" t="s">
        <v>189</v>
      </c>
      <c r="B3151" s="16">
        <v>2019</v>
      </c>
      <c r="C3151" s="16">
        <v>19</v>
      </c>
      <c r="D3151" s="14" t="s">
        <v>80</v>
      </c>
      <c r="E3151" s="16">
        <v>171</v>
      </c>
      <c r="F3151" s="14" t="s">
        <v>171</v>
      </c>
      <c r="G3151" s="16">
        <v>41</v>
      </c>
      <c r="H3151" s="14" t="s">
        <v>186</v>
      </c>
      <c r="I3151" s="16">
        <v>2</v>
      </c>
      <c r="J3151" s="14" t="s">
        <v>83</v>
      </c>
      <c r="K3151" s="14" t="s">
        <v>84</v>
      </c>
      <c r="L3151" s="14" t="s">
        <v>85</v>
      </c>
      <c r="M3151" s="23">
        <v>0.7</v>
      </c>
      <c r="N3151" s="16">
        <v>32</v>
      </c>
      <c r="O3151" s="16">
        <v>24</v>
      </c>
      <c r="P3151" s="16">
        <v>1</v>
      </c>
      <c r="Q3151" s="16">
        <v>32</v>
      </c>
      <c r="R3151" s="16">
        <v>1</v>
      </c>
      <c r="S3151" s="14" t="s">
        <v>86</v>
      </c>
      <c r="T3151" s="16">
        <v>3340</v>
      </c>
      <c r="U3151" s="16">
        <v>0</v>
      </c>
      <c r="V3151" s="18">
        <v>1962768</v>
      </c>
      <c r="W3151" s="18">
        <v>38796</v>
      </c>
      <c r="X3151" s="18">
        <v>25573</v>
      </c>
      <c r="Y3151" s="18">
        <v>0</v>
      </c>
      <c r="Z3151" s="18">
        <v>0</v>
      </c>
      <c r="AA3151" s="18">
        <v>0</v>
      </c>
      <c r="AB3151" s="18">
        <v>7988</v>
      </c>
      <c r="AC3151" s="23">
        <v>0.21</v>
      </c>
      <c r="AD3151" s="14" t="str">
        <f>IF(E3151=113,"Linn","Iowa ex-Linn")</f>
        <v>Iowa ex-Linn</v>
      </c>
      <c r="AE3151" s="23">
        <f>IFERROR(AB3151/W3151,"N/M")</f>
        <v>0.20589751520775337</v>
      </c>
      <c r="AF3151" s="14" t="str">
        <f>B3151&amp;"|"&amp;TEXT(E3151,"000")&amp;"|"&amp;TEXT(M3151,"0.0000")</f>
        <v>2019|171|0.7000</v>
      </c>
      <c r="AG3151" s="22" t="str">
        <f>IF(AND(B3151&gt;=2015,B3151&lt;=2024,C3151=19,G3151=41,I3151=2,K3151="A",L3151="RBUP",M3151&gt;=0.5,M3151&lt;=0.85),"IN","OUT")</f>
        <v>IN</v>
      </c>
    </row>
    <row r="3152" spans="1:33">
      <c r="A3152" s="14" t="s">
        <v>189</v>
      </c>
      <c r="B3152" s="16">
        <v>2019</v>
      </c>
      <c r="C3152" s="16">
        <v>19</v>
      </c>
      <c r="D3152" s="14" t="s">
        <v>80</v>
      </c>
      <c r="E3152" s="16">
        <v>171</v>
      </c>
      <c r="F3152" s="14" t="s">
        <v>171</v>
      </c>
      <c r="G3152" s="16">
        <v>41</v>
      </c>
      <c r="H3152" s="14" t="s">
        <v>186</v>
      </c>
      <c r="I3152" s="16">
        <v>2</v>
      </c>
      <c r="J3152" s="14" t="s">
        <v>83</v>
      </c>
      <c r="K3152" s="14" t="s">
        <v>84</v>
      </c>
      <c r="L3152" s="14" t="s">
        <v>85</v>
      </c>
      <c r="M3152" s="23">
        <v>0.75</v>
      </c>
      <c r="N3152" s="16">
        <v>105</v>
      </c>
      <c r="O3152" s="16">
        <v>80</v>
      </c>
      <c r="P3152" s="16">
        <v>6</v>
      </c>
      <c r="Q3152" s="16">
        <v>117</v>
      </c>
      <c r="R3152" s="16">
        <v>7</v>
      </c>
      <c r="S3152" s="14" t="s">
        <v>86</v>
      </c>
      <c r="T3152" s="16">
        <v>11951</v>
      </c>
      <c r="U3152" s="16">
        <v>0</v>
      </c>
      <c r="V3152" s="18">
        <v>7536293</v>
      </c>
      <c r="W3152" s="18">
        <v>185457</v>
      </c>
      <c r="X3152" s="18">
        <v>118371</v>
      </c>
      <c r="Y3152" s="18">
        <v>66</v>
      </c>
      <c r="Z3152" s="18">
        <v>0</v>
      </c>
      <c r="AA3152" s="18">
        <v>0</v>
      </c>
      <c r="AB3152" s="18">
        <v>45516</v>
      </c>
      <c r="AC3152" s="23">
        <v>0.25</v>
      </c>
      <c r="AD3152" s="14" t="str">
        <f>IF(E3152=113,"Linn","Iowa ex-Linn")</f>
        <v>Iowa ex-Linn</v>
      </c>
      <c r="AE3152" s="23">
        <f>IFERROR(AB3152/W3152,"N/M")</f>
        <v>0.2454261634772481</v>
      </c>
      <c r="AF3152" s="14" t="str">
        <f>B3152&amp;"|"&amp;TEXT(E3152,"000")&amp;"|"&amp;TEXT(M3152,"0.0000")</f>
        <v>2019|171|0.7500</v>
      </c>
      <c r="AG3152" s="22" t="str">
        <f>IF(AND(B3152&gt;=2015,B3152&lt;=2024,C3152=19,G3152=41,I3152=2,K3152="A",L3152="RBUP",M3152&gt;=0.5,M3152&lt;=0.85),"IN","OUT")</f>
        <v>IN</v>
      </c>
    </row>
    <row r="3153" spans="1:33">
      <c r="A3153" s="14" t="s">
        <v>189</v>
      </c>
      <c r="B3153" s="16">
        <v>2019</v>
      </c>
      <c r="C3153" s="16">
        <v>19</v>
      </c>
      <c r="D3153" s="14" t="s">
        <v>80</v>
      </c>
      <c r="E3153" s="16">
        <v>171</v>
      </c>
      <c r="F3153" s="14" t="s">
        <v>171</v>
      </c>
      <c r="G3153" s="16">
        <v>41</v>
      </c>
      <c r="H3153" s="14" t="s">
        <v>186</v>
      </c>
      <c r="I3153" s="16">
        <v>2</v>
      </c>
      <c r="J3153" s="14" t="s">
        <v>83</v>
      </c>
      <c r="K3153" s="14" t="s">
        <v>84</v>
      </c>
      <c r="L3153" s="14" t="s">
        <v>85</v>
      </c>
      <c r="M3153" s="23">
        <v>0.8</v>
      </c>
      <c r="N3153" s="16">
        <v>277</v>
      </c>
      <c r="O3153" s="16">
        <v>226</v>
      </c>
      <c r="P3153" s="16">
        <v>33</v>
      </c>
      <c r="Q3153" s="16">
        <v>329</v>
      </c>
      <c r="R3153" s="16">
        <v>46</v>
      </c>
      <c r="S3153" s="14" t="s">
        <v>86</v>
      </c>
      <c r="T3153" s="16">
        <v>42286</v>
      </c>
      <c r="U3153" s="16">
        <v>0</v>
      </c>
      <c r="V3153" s="18">
        <v>28462115</v>
      </c>
      <c r="W3153" s="18">
        <v>1031609</v>
      </c>
      <c r="X3153" s="18">
        <v>610952</v>
      </c>
      <c r="Y3153" s="18">
        <v>695</v>
      </c>
      <c r="Z3153" s="18">
        <v>0</v>
      </c>
      <c r="AA3153" s="18">
        <v>0</v>
      </c>
      <c r="AB3153" s="18">
        <v>440170</v>
      </c>
      <c r="AC3153" s="23">
        <v>0.43</v>
      </c>
      <c r="AD3153" s="14" t="str">
        <f>IF(E3153=113,"Linn","Iowa ex-Linn")</f>
        <v>Iowa ex-Linn</v>
      </c>
      <c r="AE3153" s="23">
        <f>IFERROR(AB3153/W3153,"N/M")</f>
        <v>0.4266829777561072</v>
      </c>
      <c r="AF3153" s="14" t="str">
        <f>B3153&amp;"|"&amp;TEXT(E3153,"000")&amp;"|"&amp;TEXT(M3153,"0.0000")</f>
        <v>2019|171|0.8000</v>
      </c>
      <c r="AG3153" s="22" t="str">
        <f>IF(AND(B3153&gt;=2015,B3153&lt;=2024,C3153=19,G3153=41,I3153=2,K3153="A",L3153="RBUP",M3153&gt;=0.5,M3153&lt;=0.85),"IN","OUT")</f>
        <v>IN</v>
      </c>
    </row>
    <row r="3154" spans="1:33">
      <c r="A3154" s="14" t="s">
        <v>189</v>
      </c>
      <c r="B3154" s="16">
        <v>2019</v>
      </c>
      <c r="C3154" s="16">
        <v>19</v>
      </c>
      <c r="D3154" s="14" t="s">
        <v>80</v>
      </c>
      <c r="E3154" s="16">
        <v>171</v>
      </c>
      <c r="F3154" s="14" t="s">
        <v>171</v>
      </c>
      <c r="G3154" s="16">
        <v>41</v>
      </c>
      <c r="H3154" s="14" t="s">
        <v>186</v>
      </c>
      <c r="I3154" s="16">
        <v>2</v>
      </c>
      <c r="J3154" s="14" t="s">
        <v>83</v>
      </c>
      <c r="K3154" s="14" t="s">
        <v>84</v>
      </c>
      <c r="L3154" s="14" t="s">
        <v>85</v>
      </c>
      <c r="M3154" s="23">
        <v>0.85</v>
      </c>
      <c r="N3154" s="16">
        <v>397</v>
      </c>
      <c r="O3154" s="16">
        <v>325</v>
      </c>
      <c r="P3154" s="16">
        <v>66</v>
      </c>
      <c r="Q3154" s="16">
        <v>529</v>
      </c>
      <c r="R3154" s="16">
        <v>107</v>
      </c>
      <c r="S3154" s="14" t="s">
        <v>86</v>
      </c>
      <c r="T3154" s="16">
        <v>78275</v>
      </c>
      <c r="U3154" s="16">
        <v>0</v>
      </c>
      <c r="V3154" s="18">
        <v>55284854</v>
      </c>
      <c r="W3154" s="18">
        <v>2575758</v>
      </c>
      <c r="X3154" s="18">
        <v>1218274</v>
      </c>
      <c r="Y3154" s="18">
        <v>2094</v>
      </c>
      <c r="Z3154" s="18">
        <v>0</v>
      </c>
      <c r="AA3154" s="18">
        <v>0</v>
      </c>
      <c r="AB3154" s="18">
        <v>1521850</v>
      </c>
      <c r="AC3154" s="23">
        <v>0.59</v>
      </c>
      <c r="AD3154" s="14" t="str">
        <f>IF(E3154=113,"Linn","Iowa ex-Linn")</f>
        <v>Iowa ex-Linn</v>
      </c>
      <c r="AE3154" s="23">
        <f>IFERROR(AB3154/W3154,"N/M")</f>
        <v>0.5908357850388118</v>
      </c>
      <c r="AF3154" s="14" t="str">
        <f>B3154&amp;"|"&amp;TEXT(E3154,"000")&amp;"|"&amp;TEXT(M3154,"0.0000")</f>
        <v>2019|171|0.8500</v>
      </c>
      <c r="AG3154" s="22" t="str">
        <f>IF(AND(B3154&gt;=2015,B3154&lt;=2024,C3154=19,G3154=41,I3154=2,K3154="A",L3154="RBUP",M3154&gt;=0.5,M3154&lt;=0.85),"IN","OUT")</f>
        <v>IN</v>
      </c>
    </row>
    <row r="3155" spans="1:33">
      <c r="A3155" s="14" t="s">
        <v>189</v>
      </c>
      <c r="B3155" s="16">
        <v>2019</v>
      </c>
      <c r="C3155" s="16">
        <v>19</v>
      </c>
      <c r="D3155" s="14" t="s">
        <v>80</v>
      </c>
      <c r="E3155" s="16">
        <v>173</v>
      </c>
      <c r="F3155" s="14" t="s">
        <v>172</v>
      </c>
      <c r="G3155" s="16">
        <v>41</v>
      </c>
      <c r="H3155" s="14" t="s">
        <v>186</v>
      </c>
      <c r="I3155" s="16">
        <v>2</v>
      </c>
      <c r="J3155" s="14" t="s">
        <v>83</v>
      </c>
      <c r="K3155" s="14" t="s">
        <v>84</v>
      </c>
      <c r="L3155" s="14" t="s">
        <v>85</v>
      </c>
      <c r="M3155" s="23">
        <v>0.5</v>
      </c>
      <c r="N3155" s="16">
        <v>1</v>
      </c>
      <c r="O3155" s="16">
        <v>1</v>
      </c>
      <c r="P3155" s="16">
        <v>1</v>
      </c>
      <c r="Q3155" s="16">
        <v>1</v>
      </c>
      <c r="R3155" s="16">
        <v>1</v>
      </c>
      <c r="S3155" s="14" t="s">
        <v>86</v>
      </c>
      <c r="T3155" s="16">
        <v>250</v>
      </c>
      <c r="U3155" s="16">
        <v>0</v>
      </c>
      <c r="V3155" s="18">
        <v>67649</v>
      </c>
      <c r="W3155" s="18">
        <v>878</v>
      </c>
      <c r="X3155" s="18">
        <v>703</v>
      </c>
      <c r="Y3155" s="18">
        <v>0</v>
      </c>
      <c r="Z3155" s="18">
        <v>0</v>
      </c>
      <c r="AA3155" s="18">
        <v>0</v>
      </c>
      <c r="AB3155" s="18">
        <v>15773</v>
      </c>
      <c r="AC3155" s="23">
        <v>17.96</v>
      </c>
      <c r="AD3155" s="14" t="str">
        <f>IF(E3155=113,"Linn","Iowa ex-Linn")</f>
        <v>Iowa ex-Linn</v>
      </c>
      <c r="AE3155" s="23">
        <f>IFERROR(AB3155/W3155,"N/M")</f>
        <v>17.96469248291572</v>
      </c>
      <c r="AF3155" s="14" t="str">
        <f>B3155&amp;"|"&amp;TEXT(E3155,"000")&amp;"|"&amp;TEXT(M3155,"0.0000")</f>
        <v>2019|173|0.5000</v>
      </c>
      <c r="AG3155" s="22" t="str">
        <f>IF(AND(B3155&gt;=2015,B3155&lt;=2024,C3155=19,G3155=41,I3155=2,K3155="A",L3155="RBUP",M3155&gt;=0.5,M3155&lt;=0.85),"IN","OUT")</f>
        <v>IN</v>
      </c>
    </row>
    <row r="3156" spans="1:33">
      <c r="A3156" s="14" t="s">
        <v>189</v>
      </c>
      <c r="B3156" s="16">
        <v>2019</v>
      </c>
      <c r="C3156" s="16">
        <v>19</v>
      </c>
      <c r="D3156" s="14" t="s">
        <v>80</v>
      </c>
      <c r="E3156" s="16">
        <v>173</v>
      </c>
      <c r="F3156" s="14" t="s">
        <v>172</v>
      </c>
      <c r="G3156" s="16">
        <v>41</v>
      </c>
      <c r="H3156" s="14" t="s">
        <v>186</v>
      </c>
      <c r="I3156" s="16">
        <v>2</v>
      </c>
      <c r="J3156" s="14" t="s">
        <v>83</v>
      </c>
      <c r="K3156" s="14" t="s">
        <v>84</v>
      </c>
      <c r="L3156" s="14" t="s">
        <v>85</v>
      </c>
      <c r="M3156" s="23">
        <v>0.55</v>
      </c>
      <c r="N3156" s="16">
        <v>2</v>
      </c>
      <c r="O3156" s="16">
        <v>2</v>
      </c>
      <c r="P3156" s="16">
        <v>2</v>
      </c>
      <c r="Q3156" s="16">
        <v>2</v>
      </c>
      <c r="R3156" s="16">
        <v>2</v>
      </c>
      <c r="S3156" s="14" t="s">
        <v>86</v>
      </c>
      <c r="T3156" s="16">
        <v>472</v>
      </c>
      <c r="U3156" s="16">
        <v>0</v>
      </c>
      <c r="V3156" s="18">
        <v>136798</v>
      </c>
      <c r="W3156" s="18">
        <v>3100</v>
      </c>
      <c r="X3156" s="18">
        <v>2480</v>
      </c>
      <c r="Y3156" s="18">
        <v>0</v>
      </c>
      <c r="Z3156" s="18">
        <v>0</v>
      </c>
      <c r="AA3156" s="18">
        <v>0</v>
      </c>
      <c r="AB3156" s="18">
        <v>4682</v>
      </c>
      <c r="AC3156" s="23">
        <v>1.51</v>
      </c>
      <c r="AD3156" s="14" t="str">
        <f>IF(E3156=113,"Linn","Iowa ex-Linn")</f>
        <v>Iowa ex-Linn</v>
      </c>
      <c r="AE3156" s="23">
        <f>IFERROR(AB3156/W3156,"N/M")</f>
        <v>1.5103225806451612</v>
      </c>
      <c r="AF3156" s="14" t="str">
        <f>B3156&amp;"|"&amp;TEXT(E3156,"000")&amp;"|"&amp;TEXT(M3156,"0.0000")</f>
        <v>2019|173|0.5500</v>
      </c>
      <c r="AG3156" s="22" t="str">
        <f>IF(AND(B3156&gt;=2015,B3156&lt;=2024,C3156=19,G3156=41,I3156=2,K3156="A",L3156="RBUP",M3156&gt;=0.5,M3156&lt;=0.85),"IN","OUT")</f>
        <v>IN</v>
      </c>
    </row>
    <row r="3157" spans="1:33">
      <c r="A3157" s="14" t="s">
        <v>189</v>
      </c>
      <c r="B3157" s="16">
        <v>2019</v>
      </c>
      <c r="C3157" s="16">
        <v>19</v>
      </c>
      <c r="D3157" s="14" t="s">
        <v>80</v>
      </c>
      <c r="E3157" s="16">
        <v>173</v>
      </c>
      <c r="F3157" s="14" t="s">
        <v>172</v>
      </c>
      <c r="G3157" s="16">
        <v>41</v>
      </c>
      <c r="H3157" s="14" t="s">
        <v>186</v>
      </c>
      <c r="I3157" s="16">
        <v>2</v>
      </c>
      <c r="J3157" s="14" t="s">
        <v>83</v>
      </c>
      <c r="K3157" s="14" t="s">
        <v>84</v>
      </c>
      <c r="L3157" s="14" t="s">
        <v>85</v>
      </c>
      <c r="M3157" s="23">
        <v>0.6</v>
      </c>
      <c r="N3157" s="16">
        <v>2</v>
      </c>
      <c r="O3157" s="16">
        <v>2</v>
      </c>
      <c r="P3157" s="16">
        <v>1</v>
      </c>
      <c r="Q3157" s="16">
        <v>3</v>
      </c>
      <c r="R3157" s="16">
        <v>1</v>
      </c>
      <c r="S3157" s="14" t="s">
        <v>86</v>
      </c>
      <c r="T3157" s="16">
        <v>72</v>
      </c>
      <c r="U3157" s="16">
        <v>0</v>
      </c>
      <c r="V3157" s="18">
        <v>16252</v>
      </c>
      <c r="W3157" s="18">
        <v>688</v>
      </c>
      <c r="X3157" s="18">
        <v>440</v>
      </c>
      <c r="Y3157" s="18">
        <v>0</v>
      </c>
      <c r="Z3157" s="18">
        <v>0</v>
      </c>
      <c r="AA3157" s="18">
        <v>0</v>
      </c>
      <c r="AB3157" s="18">
        <v>5478</v>
      </c>
      <c r="AC3157" s="23">
        <v>7.96</v>
      </c>
      <c r="AD3157" s="14" t="str">
        <f>IF(E3157=113,"Linn","Iowa ex-Linn")</f>
        <v>Iowa ex-Linn</v>
      </c>
      <c r="AE3157" s="23">
        <f>IFERROR(AB3157/W3157,"N/M")</f>
        <v>7.962209302325581</v>
      </c>
      <c r="AF3157" s="14" t="str">
        <f>B3157&amp;"|"&amp;TEXT(E3157,"000")&amp;"|"&amp;TEXT(M3157,"0.0000")</f>
        <v>2019|173|0.6000</v>
      </c>
      <c r="AG3157" s="22" t="str">
        <f>IF(AND(B3157&gt;=2015,B3157&lt;=2024,C3157=19,G3157=41,I3157=2,K3157="A",L3157="RBUP",M3157&gt;=0.5,M3157&lt;=0.85),"IN","OUT")</f>
        <v>IN</v>
      </c>
    </row>
    <row r="3158" spans="1:33">
      <c r="A3158" s="14" t="s">
        <v>189</v>
      </c>
      <c r="B3158" s="16">
        <v>2019</v>
      </c>
      <c r="C3158" s="16">
        <v>19</v>
      </c>
      <c r="D3158" s="14" t="s">
        <v>80</v>
      </c>
      <c r="E3158" s="16">
        <v>173</v>
      </c>
      <c r="F3158" s="14" t="s">
        <v>172</v>
      </c>
      <c r="G3158" s="16">
        <v>41</v>
      </c>
      <c r="H3158" s="14" t="s">
        <v>186</v>
      </c>
      <c r="I3158" s="16">
        <v>2</v>
      </c>
      <c r="J3158" s="14" t="s">
        <v>83</v>
      </c>
      <c r="K3158" s="14" t="s">
        <v>84</v>
      </c>
      <c r="L3158" s="14" t="s">
        <v>85</v>
      </c>
      <c r="M3158" s="23">
        <v>0.65</v>
      </c>
      <c r="N3158" s="16">
        <v>15</v>
      </c>
      <c r="O3158" s="16">
        <v>12</v>
      </c>
      <c r="P3158" s="16">
        <v>3</v>
      </c>
      <c r="Q3158" s="16">
        <v>13</v>
      </c>
      <c r="R3158" s="16">
        <v>3</v>
      </c>
      <c r="S3158" s="14" t="s">
        <v>86</v>
      </c>
      <c r="T3158" s="16">
        <v>817</v>
      </c>
      <c r="U3158" s="16">
        <v>0</v>
      </c>
      <c r="V3158" s="18">
        <v>309408</v>
      </c>
      <c r="W3158" s="18">
        <v>9877</v>
      </c>
      <c r="X3158" s="18">
        <v>6384</v>
      </c>
      <c r="Y3158" s="18">
        <v>0</v>
      </c>
      <c r="Z3158" s="18">
        <v>0</v>
      </c>
      <c r="AA3158" s="18">
        <v>0</v>
      </c>
      <c r="AB3158" s="18">
        <v>2938</v>
      </c>
      <c r="AC3158" s="23">
        <v>0.3</v>
      </c>
      <c r="AD3158" s="14" t="str">
        <f>IF(E3158=113,"Linn","Iowa ex-Linn")</f>
        <v>Iowa ex-Linn</v>
      </c>
      <c r="AE3158" s="23">
        <f>IFERROR(AB3158/W3158,"N/M")</f>
        <v>0.29745874253315785</v>
      </c>
      <c r="AF3158" s="14" t="str">
        <f>B3158&amp;"|"&amp;TEXT(E3158,"000")&amp;"|"&amp;TEXT(M3158,"0.0000")</f>
        <v>2019|173|0.6500</v>
      </c>
      <c r="AG3158" s="22" t="str">
        <f>IF(AND(B3158&gt;=2015,B3158&lt;=2024,C3158=19,G3158=41,I3158=2,K3158="A",L3158="RBUP",M3158&gt;=0.5,M3158&lt;=0.85),"IN","OUT")</f>
        <v>IN</v>
      </c>
    </row>
    <row r="3159" spans="1:33">
      <c r="A3159" s="14" t="s">
        <v>189</v>
      </c>
      <c r="B3159" s="16">
        <v>2019</v>
      </c>
      <c r="C3159" s="16">
        <v>19</v>
      </c>
      <c r="D3159" s="14" t="s">
        <v>80</v>
      </c>
      <c r="E3159" s="16">
        <v>173</v>
      </c>
      <c r="F3159" s="14" t="s">
        <v>172</v>
      </c>
      <c r="G3159" s="16">
        <v>41</v>
      </c>
      <c r="H3159" s="14" t="s">
        <v>186</v>
      </c>
      <c r="I3159" s="16">
        <v>2</v>
      </c>
      <c r="J3159" s="14" t="s">
        <v>83</v>
      </c>
      <c r="K3159" s="14" t="s">
        <v>84</v>
      </c>
      <c r="L3159" s="14" t="s">
        <v>85</v>
      </c>
      <c r="M3159" s="23">
        <v>0.7</v>
      </c>
      <c r="N3159" s="16">
        <v>39</v>
      </c>
      <c r="O3159" s="16">
        <v>27</v>
      </c>
      <c r="P3159" s="16">
        <v>6</v>
      </c>
      <c r="Q3159" s="16">
        <v>40</v>
      </c>
      <c r="R3159" s="16">
        <v>6</v>
      </c>
      <c r="S3159" s="14" t="s">
        <v>86</v>
      </c>
      <c r="T3159" s="16">
        <v>3442</v>
      </c>
      <c r="U3159" s="16">
        <v>0</v>
      </c>
      <c r="V3159" s="18">
        <v>1523822</v>
      </c>
      <c r="W3159" s="18">
        <v>67698</v>
      </c>
      <c r="X3159" s="18">
        <v>45929</v>
      </c>
      <c r="Y3159" s="18">
        <v>0</v>
      </c>
      <c r="Z3159" s="18">
        <v>0</v>
      </c>
      <c r="AA3159" s="18">
        <v>0</v>
      </c>
      <c r="AB3159" s="18">
        <v>14251</v>
      </c>
      <c r="AC3159" s="23">
        <v>0.21</v>
      </c>
      <c r="AD3159" s="14" t="str">
        <f>IF(E3159=113,"Linn","Iowa ex-Linn")</f>
        <v>Iowa ex-Linn</v>
      </c>
      <c r="AE3159" s="23">
        <f>IFERROR(AB3159/W3159,"N/M")</f>
        <v>0.21050843451800644</v>
      </c>
      <c r="AF3159" s="14" t="str">
        <f>B3159&amp;"|"&amp;TEXT(E3159,"000")&amp;"|"&amp;TEXT(M3159,"0.0000")</f>
        <v>2019|173|0.7000</v>
      </c>
      <c r="AG3159" s="22" t="str">
        <f>IF(AND(B3159&gt;=2015,B3159&lt;=2024,C3159=19,G3159=41,I3159=2,K3159="A",L3159="RBUP",M3159&gt;=0.5,M3159&lt;=0.85),"IN","OUT")</f>
        <v>IN</v>
      </c>
    </row>
    <row r="3160" spans="1:33">
      <c r="A3160" s="14" t="s">
        <v>189</v>
      </c>
      <c r="B3160" s="16">
        <v>2019</v>
      </c>
      <c r="C3160" s="16">
        <v>19</v>
      </c>
      <c r="D3160" s="14" t="s">
        <v>80</v>
      </c>
      <c r="E3160" s="16">
        <v>173</v>
      </c>
      <c r="F3160" s="14" t="s">
        <v>172</v>
      </c>
      <c r="G3160" s="16">
        <v>41</v>
      </c>
      <c r="H3160" s="14" t="s">
        <v>186</v>
      </c>
      <c r="I3160" s="16">
        <v>2</v>
      </c>
      <c r="J3160" s="14" t="s">
        <v>83</v>
      </c>
      <c r="K3160" s="14" t="s">
        <v>84</v>
      </c>
      <c r="L3160" s="14" t="s">
        <v>85</v>
      </c>
      <c r="M3160" s="23">
        <v>0.75</v>
      </c>
      <c r="N3160" s="16">
        <v>155</v>
      </c>
      <c r="O3160" s="16">
        <v>119</v>
      </c>
      <c r="P3160" s="16">
        <v>30</v>
      </c>
      <c r="Q3160" s="16">
        <v>176</v>
      </c>
      <c r="R3160" s="16">
        <v>32</v>
      </c>
      <c r="S3160" s="14" t="s">
        <v>86</v>
      </c>
      <c r="T3160" s="16">
        <v>21549</v>
      </c>
      <c r="U3160" s="16">
        <v>0</v>
      </c>
      <c r="V3160" s="18">
        <v>10371568</v>
      </c>
      <c r="W3160" s="18">
        <v>586673</v>
      </c>
      <c r="X3160" s="18">
        <v>396050</v>
      </c>
      <c r="Y3160" s="18">
        <v>927</v>
      </c>
      <c r="Z3160" s="18">
        <v>0</v>
      </c>
      <c r="AA3160" s="18">
        <v>0</v>
      </c>
      <c r="AB3160" s="18">
        <v>171133</v>
      </c>
      <c r="AC3160" s="23">
        <v>0.29</v>
      </c>
      <c r="AD3160" s="14" t="str">
        <f>IF(E3160=113,"Linn","Iowa ex-Linn")</f>
        <v>Iowa ex-Linn</v>
      </c>
      <c r="AE3160" s="23">
        <f>IFERROR(AB3160/W3160,"N/M")</f>
        <v>0.29170082822969523</v>
      </c>
      <c r="AF3160" s="14" t="str">
        <f>B3160&amp;"|"&amp;TEXT(E3160,"000")&amp;"|"&amp;TEXT(M3160,"0.0000")</f>
        <v>2019|173|0.7500</v>
      </c>
      <c r="AG3160" s="22" t="str">
        <f>IF(AND(B3160&gt;=2015,B3160&lt;=2024,C3160=19,G3160=41,I3160=2,K3160="A",L3160="RBUP",M3160&gt;=0.5,M3160&lt;=0.85),"IN","OUT")</f>
        <v>IN</v>
      </c>
    </row>
    <row r="3161" spans="1:33">
      <c r="A3161" s="14" t="s">
        <v>189</v>
      </c>
      <c r="B3161" s="16">
        <v>2019</v>
      </c>
      <c r="C3161" s="16">
        <v>19</v>
      </c>
      <c r="D3161" s="14" t="s">
        <v>80</v>
      </c>
      <c r="E3161" s="16">
        <v>173</v>
      </c>
      <c r="F3161" s="14" t="s">
        <v>172</v>
      </c>
      <c r="G3161" s="16">
        <v>41</v>
      </c>
      <c r="H3161" s="14" t="s">
        <v>186</v>
      </c>
      <c r="I3161" s="16">
        <v>2</v>
      </c>
      <c r="J3161" s="14" t="s">
        <v>83</v>
      </c>
      <c r="K3161" s="14" t="s">
        <v>84</v>
      </c>
      <c r="L3161" s="14" t="s">
        <v>85</v>
      </c>
      <c r="M3161" s="23">
        <v>0.8</v>
      </c>
      <c r="N3161" s="16">
        <v>225</v>
      </c>
      <c r="O3161" s="16">
        <v>150</v>
      </c>
      <c r="P3161" s="16">
        <v>66</v>
      </c>
      <c r="Q3161" s="16">
        <v>285</v>
      </c>
      <c r="R3161" s="16">
        <v>114</v>
      </c>
      <c r="S3161" s="14" t="s">
        <v>86</v>
      </c>
      <c r="T3161" s="16">
        <v>40481</v>
      </c>
      <c r="U3161" s="16">
        <v>0</v>
      </c>
      <c r="V3161" s="18">
        <v>20944582</v>
      </c>
      <c r="W3161" s="18">
        <v>1472014</v>
      </c>
      <c r="X3161" s="18">
        <v>874428</v>
      </c>
      <c r="Y3161" s="18">
        <v>4137</v>
      </c>
      <c r="Z3161" s="18">
        <v>0</v>
      </c>
      <c r="AA3161" s="18">
        <v>0</v>
      </c>
      <c r="AB3161" s="18">
        <v>1445606</v>
      </c>
      <c r="AC3161" s="23">
        <v>0.98</v>
      </c>
      <c r="AD3161" s="14" t="str">
        <f>IF(E3161=113,"Linn","Iowa ex-Linn")</f>
        <v>Iowa ex-Linn</v>
      </c>
      <c r="AE3161" s="23">
        <f>IFERROR(AB3161/W3161,"N/M")</f>
        <v>0.9820599532341404</v>
      </c>
      <c r="AF3161" s="14" t="str">
        <f>B3161&amp;"|"&amp;TEXT(E3161,"000")&amp;"|"&amp;TEXT(M3161,"0.0000")</f>
        <v>2019|173|0.8000</v>
      </c>
      <c r="AG3161" s="22" t="str">
        <f>IF(AND(B3161&gt;=2015,B3161&lt;=2024,C3161=19,G3161=41,I3161=2,K3161="A",L3161="RBUP",M3161&gt;=0.5,M3161&lt;=0.85),"IN","OUT")</f>
        <v>IN</v>
      </c>
    </row>
    <row r="3162" spans="1:33">
      <c r="A3162" s="14" t="s">
        <v>189</v>
      </c>
      <c r="B3162" s="16">
        <v>2019</v>
      </c>
      <c r="C3162" s="16">
        <v>19</v>
      </c>
      <c r="D3162" s="14" t="s">
        <v>80</v>
      </c>
      <c r="E3162" s="16">
        <v>173</v>
      </c>
      <c r="F3162" s="14" t="s">
        <v>172</v>
      </c>
      <c r="G3162" s="16">
        <v>41</v>
      </c>
      <c r="H3162" s="14" t="s">
        <v>186</v>
      </c>
      <c r="I3162" s="16">
        <v>2</v>
      </c>
      <c r="J3162" s="14" t="s">
        <v>83</v>
      </c>
      <c r="K3162" s="14" t="s">
        <v>84</v>
      </c>
      <c r="L3162" s="14" t="s">
        <v>85</v>
      </c>
      <c r="M3162" s="23">
        <v>0.85</v>
      </c>
      <c r="N3162" s="16">
        <v>94</v>
      </c>
      <c r="O3162" s="16">
        <v>46</v>
      </c>
      <c r="P3162" s="16">
        <v>25</v>
      </c>
      <c r="Q3162" s="16">
        <v>99</v>
      </c>
      <c r="R3162" s="16">
        <v>45</v>
      </c>
      <c r="S3162" s="14" t="s">
        <v>86</v>
      </c>
      <c r="T3162" s="16">
        <v>13529</v>
      </c>
      <c r="U3162" s="16">
        <v>0</v>
      </c>
      <c r="V3162" s="18">
        <v>7024367</v>
      </c>
      <c r="W3162" s="18">
        <v>584477</v>
      </c>
      <c r="X3162" s="18">
        <v>265188</v>
      </c>
      <c r="Y3162" s="18">
        <v>0</v>
      </c>
      <c r="Z3162" s="18">
        <v>0</v>
      </c>
      <c r="AA3162" s="18">
        <v>0</v>
      </c>
      <c r="AB3162" s="18">
        <v>1057322</v>
      </c>
      <c r="AC3162" s="23">
        <v>1.81</v>
      </c>
      <c r="AD3162" s="14" t="str">
        <f>IF(E3162=113,"Linn","Iowa ex-Linn")</f>
        <v>Iowa ex-Linn</v>
      </c>
      <c r="AE3162" s="23">
        <f>IFERROR(AB3162/W3162,"N/M")</f>
        <v>1.809005315863584</v>
      </c>
      <c r="AF3162" s="14" t="str">
        <f>B3162&amp;"|"&amp;TEXT(E3162,"000")&amp;"|"&amp;TEXT(M3162,"0.0000")</f>
        <v>2019|173|0.8500</v>
      </c>
      <c r="AG3162" s="22" t="str">
        <f>IF(AND(B3162&gt;=2015,B3162&lt;=2024,C3162=19,G3162=41,I3162=2,K3162="A",L3162="RBUP",M3162&gt;=0.5,M3162&lt;=0.85),"IN","OUT")</f>
        <v>IN</v>
      </c>
    </row>
    <row r="3163" spans="1:33">
      <c r="A3163" s="14" t="s">
        <v>189</v>
      </c>
      <c r="B3163" s="16">
        <v>2019</v>
      </c>
      <c r="C3163" s="16">
        <v>19</v>
      </c>
      <c r="D3163" s="14" t="s">
        <v>80</v>
      </c>
      <c r="E3163" s="16">
        <v>175</v>
      </c>
      <c r="F3163" s="14" t="s">
        <v>173</v>
      </c>
      <c r="G3163" s="16">
        <v>41</v>
      </c>
      <c r="H3163" s="14" t="s">
        <v>186</v>
      </c>
      <c r="I3163" s="16">
        <v>2</v>
      </c>
      <c r="J3163" s="14" t="s">
        <v>83</v>
      </c>
      <c r="K3163" s="14" t="s">
        <v>84</v>
      </c>
      <c r="L3163" s="14" t="s">
        <v>85</v>
      </c>
      <c r="M3163" s="23">
        <v>0.5</v>
      </c>
      <c r="N3163" s="16">
        <v>1</v>
      </c>
      <c r="O3163" s="16">
        <v>1</v>
      </c>
      <c r="P3163" s="16">
        <v>0</v>
      </c>
      <c r="Q3163" s="16">
        <v>1</v>
      </c>
      <c r="R3163" s="16">
        <v>0</v>
      </c>
      <c r="S3163" s="14" t="s">
        <v>86</v>
      </c>
      <c r="T3163" s="16">
        <v>57</v>
      </c>
      <c r="U3163" s="16">
        <v>0</v>
      </c>
      <c r="V3163" s="18">
        <v>17263</v>
      </c>
      <c r="W3163" s="18">
        <v>796</v>
      </c>
      <c r="X3163" s="18">
        <v>533</v>
      </c>
      <c r="Y3163" s="18">
        <v>0</v>
      </c>
      <c r="Z3163" s="18">
        <v>0</v>
      </c>
      <c r="AA3163" s="18">
        <v>0</v>
      </c>
      <c r="AB3163" s="18">
        <v>0</v>
      </c>
      <c r="AC3163" s="23">
        <v>0</v>
      </c>
      <c r="AD3163" s="14" t="str">
        <f>IF(E3163=113,"Linn","Iowa ex-Linn")</f>
        <v>Iowa ex-Linn</v>
      </c>
      <c r="AE3163" s="23">
        <f>IFERROR(AB3163/W3163,"N/M")</f>
        <v>0.0</v>
      </c>
      <c r="AF3163" s="14" t="str">
        <f>B3163&amp;"|"&amp;TEXT(E3163,"000")&amp;"|"&amp;TEXT(M3163,"0.0000")</f>
        <v>2019|175|0.5000</v>
      </c>
      <c r="AG3163" s="22" t="str">
        <f>IF(AND(B3163&gt;=2015,B3163&lt;=2024,C3163=19,G3163=41,I3163=2,K3163="A",L3163="RBUP",M3163&gt;=0.5,M3163&lt;=0.85),"IN","OUT")</f>
        <v>IN</v>
      </c>
    </row>
    <row r="3164" spans="1:33">
      <c r="A3164" s="14" t="s">
        <v>189</v>
      </c>
      <c r="B3164" s="16">
        <v>2019</v>
      </c>
      <c r="C3164" s="16">
        <v>19</v>
      </c>
      <c r="D3164" s="14" t="s">
        <v>80</v>
      </c>
      <c r="E3164" s="16">
        <v>175</v>
      </c>
      <c r="F3164" s="14" t="s">
        <v>173</v>
      </c>
      <c r="G3164" s="16">
        <v>41</v>
      </c>
      <c r="H3164" s="14" t="s">
        <v>186</v>
      </c>
      <c r="I3164" s="16">
        <v>2</v>
      </c>
      <c r="J3164" s="14" t="s">
        <v>83</v>
      </c>
      <c r="K3164" s="14" t="s">
        <v>84</v>
      </c>
      <c r="L3164" s="14" t="s">
        <v>85</v>
      </c>
      <c r="M3164" s="23">
        <v>0.55</v>
      </c>
      <c r="N3164" s="16">
        <v>1</v>
      </c>
      <c r="O3164" s="16">
        <v>1</v>
      </c>
      <c r="P3164" s="16">
        <v>0</v>
      </c>
      <c r="Q3164" s="16">
        <v>1</v>
      </c>
      <c r="R3164" s="16">
        <v>0</v>
      </c>
      <c r="S3164" s="14" t="s">
        <v>86</v>
      </c>
      <c r="T3164" s="16">
        <v>256</v>
      </c>
      <c r="U3164" s="16">
        <v>0</v>
      </c>
      <c r="V3164" s="18">
        <v>104319</v>
      </c>
      <c r="W3164" s="18">
        <v>3974</v>
      </c>
      <c r="X3164" s="18">
        <v>3179</v>
      </c>
      <c r="Y3164" s="18">
        <v>0</v>
      </c>
      <c r="Z3164" s="18">
        <v>0</v>
      </c>
      <c r="AA3164" s="18">
        <v>0</v>
      </c>
      <c r="AB3164" s="18">
        <v>0</v>
      </c>
      <c r="AC3164" s="23">
        <v>0</v>
      </c>
      <c r="AD3164" s="14" t="str">
        <f>IF(E3164=113,"Linn","Iowa ex-Linn")</f>
        <v>Iowa ex-Linn</v>
      </c>
      <c r="AE3164" s="23">
        <f>IFERROR(AB3164/W3164,"N/M")</f>
        <v>0.0</v>
      </c>
      <c r="AF3164" s="14" t="str">
        <f>B3164&amp;"|"&amp;TEXT(E3164,"000")&amp;"|"&amp;TEXT(M3164,"0.0000")</f>
        <v>2019|175|0.5500</v>
      </c>
      <c r="AG3164" s="22" t="str">
        <f>IF(AND(B3164&gt;=2015,B3164&lt;=2024,C3164=19,G3164=41,I3164=2,K3164="A",L3164="RBUP",M3164&gt;=0.5,M3164&lt;=0.85),"IN","OUT")</f>
        <v>IN</v>
      </c>
    </row>
    <row r="3165" spans="1:33">
      <c r="A3165" s="14" t="s">
        <v>189</v>
      </c>
      <c r="B3165" s="16">
        <v>2019</v>
      </c>
      <c r="C3165" s="16">
        <v>19</v>
      </c>
      <c r="D3165" s="14" t="s">
        <v>80</v>
      </c>
      <c r="E3165" s="16">
        <v>175</v>
      </c>
      <c r="F3165" s="14" t="s">
        <v>173</v>
      </c>
      <c r="G3165" s="16">
        <v>41</v>
      </c>
      <c r="H3165" s="14" t="s">
        <v>186</v>
      </c>
      <c r="I3165" s="16">
        <v>2</v>
      </c>
      <c r="J3165" s="14" t="s">
        <v>83</v>
      </c>
      <c r="K3165" s="14" t="s">
        <v>84</v>
      </c>
      <c r="L3165" s="14" t="s">
        <v>85</v>
      </c>
      <c r="M3165" s="23">
        <v>0.6</v>
      </c>
      <c r="N3165" s="16">
        <v>4</v>
      </c>
      <c r="O3165" s="16">
        <v>1</v>
      </c>
      <c r="P3165" s="16">
        <v>0</v>
      </c>
      <c r="Q3165" s="16">
        <v>1</v>
      </c>
      <c r="R3165" s="16">
        <v>0</v>
      </c>
      <c r="S3165" s="14" t="s">
        <v>86</v>
      </c>
      <c r="T3165" s="16">
        <v>191</v>
      </c>
      <c r="U3165" s="16">
        <v>0</v>
      </c>
      <c r="V3165" s="18">
        <v>77856</v>
      </c>
      <c r="W3165" s="18">
        <v>4257</v>
      </c>
      <c r="X3165" s="18">
        <v>3390</v>
      </c>
      <c r="Y3165" s="18">
        <v>0</v>
      </c>
      <c r="Z3165" s="18">
        <v>0</v>
      </c>
      <c r="AA3165" s="18">
        <v>0</v>
      </c>
      <c r="AB3165" s="18">
        <v>0</v>
      </c>
      <c r="AC3165" s="23">
        <v>0</v>
      </c>
      <c r="AD3165" s="14" t="str">
        <f>IF(E3165=113,"Linn","Iowa ex-Linn")</f>
        <v>Iowa ex-Linn</v>
      </c>
      <c r="AE3165" s="23">
        <f>IFERROR(AB3165/W3165,"N/M")</f>
        <v>0.0</v>
      </c>
      <c r="AF3165" s="14" t="str">
        <f>B3165&amp;"|"&amp;TEXT(E3165,"000")&amp;"|"&amp;TEXT(M3165,"0.0000")</f>
        <v>2019|175|0.6000</v>
      </c>
      <c r="AG3165" s="22" t="str">
        <f>IF(AND(B3165&gt;=2015,B3165&lt;=2024,C3165=19,G3165=41,I3165=2,K3165="A",L3165="RBUP",M3165&gt;=0.5,M3165&lt;=0.85),"IN","OUT")</f>
        <v>IN</v>
      </c>
    </row>
    <row r="3166" spans="1:33">
      <c r="A3166" s="14" t="s">
        <v>189</v>
      </c>
      <c r="B3166" s="16">
        <v>2019</v>
      </c>
      <c r="C3166" s="16">
        <v>19</v>
      </c>
      <c r="D3166" s="14" t="s">
        <v>80</v>
      </c>
      <c r="E3166" s="16">
        <v>175</v>
      </c>
      <c r="F3166" s="14" t="s">
        <v>173</v>
      </c>
      <c r="G3166" s="16">
        <v>41</v>
      </c>
      <c r="H3166" s="14" t="s">
        <v>186</v>
      </c>
      <c r="I3166" s="16">
        <v>2</v>
      </c>
      <c r="J3166" s="14" t="s">
        <v>83</v>
      </c>
      <c r="K3166" s="14" t="s">
        <v>84</v>
      </c>
      <c r="L3166" s="14" t="s">
        <v>85</v>
      </c>
      <c r="M3166" s="23">
        <v>0.65</v>
      </c>
      <c r="N3166" s="16">
        <v>15</v>
      </c>
      <c r="O3166" s="16">
        <v>12</v>
      </c>
      <c r="P3166" s="16">
        <v>3</v>
      </c>
      <c r="Q3166" s="16">
        <v>16</v>
      </c>
      <c r="R3166" s="16">
        <v>3</v>
      </c>
      <c r="S3166" s="14" t="s">
        <v>86</v>
      </c>
      <c r="T3166" s="16">
        <v>1099</v>
      </c>
      <c r="U3166" s="16">
        <v>0</v>
      </c>
      <c r="V3166" s="18">
        <v>465588</v>
      </c>
      <c r="W3166" s="18">
        <v>31363</v>
      </c>
      <c r="X3166" s="18">
        <v>22791</v>
      </c>
      <c r="Y3166" s="18">
        <v>0</v>
      </c>
      <c r="Z3166" s="18">
        <v>0</v>
      </c>
      <c r="AA3166" s="18">
        <v>0</v>
      </c>
      <c r="AB3166" s="18">
        <v>6339</v>
      </c>
      <c r="AC3166" s="23">
        <v>0.2</v>
      </c>
      <c r="AD3166" s="14" t="str">
        <f>IF(E3166=113,"Linn","Iowa ex-Linn")</f>
        <v>Iowa ex-Linn</v>
      </c>
      <c r="AE3166" s="23">
        <f>IFERROR(AB3166/W3166,"N/M")</f>
        <v>0.20211714440582854</v>
      </c>
      <c r="AF3166" s="14" t="str">
        <f>B3166&amp;"|"&amp;TEXT(E3166,"000")&amp;"|"&amp;TEXT(M3166,"0.0000")</f>
        <v>2019|175|0.6500</v>
      </c>
      <c r="AG3166" s="22" t="str">
        <f>IF(AND(B3166&gt;=2015,B3166&lt;=2024,C3166=19,G3166=41,I3166=2,K3166="A",L3166="RBUP",M3166&gt;=0.5,M3166&lt;=0.85),"IN","OUT")</f>
        <v>IN</v>
      </c>
    </row>
    <row r="3167" spans="1:33">
      <c r="A3167" s="14" t="s">
        <v>189</v>
      </c>
      <c r="B3167" s="16">
        <v>2019</v>
      </c>
      <c r="C3167" s="16">
        <v>19</v>
      </c>
      <c r="D3167" s="14" t="s">
        <v>80</v>
      </c>
      <c r="E3167" s="16">
        <v>175</v>
      </c>
      <c r="F3167" s="14" t="s">
        <v>173</v>
      </c>
      <c r="G3167" s="16">
        <v>41</v>
      </c>
      <c r="H3167" s="14" t="s">
        <v>186</v>
      </c>
      <c r="I3167" s="16">
        <v>2</v>
      </c>
      <c r="J3167" s="14" t="s">
        <v>83</v>
      </c>
      <c r="K3167" s="14" t="s">
        <v>84</v>
      </c>
      <c r="L3167" s="14" t="s">
        <v>85</v>
      </c>
      <c r="M3167" s="23">
        <v>0.7</v>
      </c>
      <c r="N3167" s="16">
        <v>55</v>
      </c>
      <c r="O3167" s="16">
        <v>41</v>
      </c>
      <c r="P3167" s="16">
        <v>14</v>
      </c>
      <c r="Q3167" s="16">
        <v>49</v>
      </c>
      <c r="R3167" s="16">
        <v>14</v>
      </c>
      <c r="S3167" s="14" t="s">
        <v>86</v>
      </c>
      <c r="T3167" s="16">
        <v>4055</v>
      </c>
      <c r="U3167" s="16">
        <v>0</v>
      </c>
      <c r="V3167" s="18">
        <v>1809510</v>
      </c>
      <c r="W3167" s="18">
        <v>145310</v>
      </c>
      <c r="X3167" s="18">
        <v>104421</v>
      </c>
      <c r="Y3167" s="18">
        <v>0</v>
      </c>
      <c r="Z3167" s="18">
        <v>0</v>
      </c>
      <c r="AA3167" s="18">
        <v>0</v>
      </c>
      <c r="AB3167" s="18">
        <v>23872</v>
      </c>
      <c r="AC3167" s="23">
        <v>0.16</v>
      </c>
      <c r="AD3167" s="14" t="str">
        <f>IF(E3167=113,"Linn","Iowa ex-Linn")</f>
        <v>Iowa ex-Linn</v>
      </c>
      <c r="AE3167" s="23">
        <f>IFERROR(AB3167/W3167,"N/M")</f>
        <v>0.1642832564861331</v>
      </c>
      <c r="AF3167" s="14" t="str">
        <f>B3167&amp;"|"&amp;TEXT(E3167,"000")&amp;"|"&amp;TEXT(M3167,"0.0000")</f>
        <v>2019|175|0.7000</v>
      </c>
      <c r="AG3167" s="22" t="str">
        <f>IF(AND(B3167&gt;=2015,B3167&lt;=2024,C3167=19,G3167=41,I3167=2,K3167="A",L3167="RBUP",M3167&gt;=0.5,M3167&lt;=0.85),"IN","OUT")</f>
        <v>IN</v>
      </c>
    </row>
    <row r="3168" spans="1:33">
      <c r="A3168" s="14" t="s">
        <v>189</v>
      </c>
      <c r="B3168" s="16">
        <v>2019</v>
      </c>
      <c r="C3168" s="16">
        <v>19</v>
      </c>
      <c r="D3168" s="14" t="s">
        <v>80</v>
      </c>
      <c r="E3168" s="16">
        <v>175</v>
      </c>
      <c r="F3168" s="14" t="s">
        <v>173</v>
      </c>
      <c r="G3168" s="16">
        <v>41</v>
      </c>
      <c r="H3168" s="14" t="s">
        <v>186</v>
      </c>
      <c r="I3168" s="16">
        <v>2</v>
      </c>
      <c r="J3168" s="14" t="s">
        <v>83</v>
      </c>
      <c r="K3168" s="14" t="s">
        <v>84</v>
      </c>
      <c r="L3168" s="14" t="s">
        <v>85</v>
      </c>
      <c r="M3168" s="23">
        <v>0.75</v>
      </c>
      <c r="N3168" s="16">
        <v>153</v>
      </c>
      <c r="O3168" s="16">
        <v>108</v>
      </c>
      <c r="P3168" s="16">
        <v>22</v>
      </c>
      <c r="Q3168" s="16">
        <v>113</v>
      </c>
      <c r="R3168" s="16">
        <v>24</v>
      </c>
      <c r="S3168" s="14" t="s">
        <v>86</v>
      </c>
      <c r="T3168" s="16">
        <v>13817</v>
      </c>
      <c r="U3168" s="16">
        <v>0</v>
      </c>
      <c r="V3168" s="18">
        <v>6691413</v>
      </c>
      <c r="W3168" s="18">
        <v>626817</v>
      </c>
      <c r="X3168" s="18">
        <v>456198</v>
      </c>
      <c r="Y3168" s="18">
        <v>30</v>
      </c>
      <c r="Z3168" s="18">
        <v>0</v>
      </c>
      <c r="AA3168" s="18">
        <v>0</v>
      </c>
      <c r="AB3168" s="18">
        <v>195385</v>
      </c>
      <c r="AC3168" s="23">
        <v>0.31</v>
      </c>
      <c r="AD3168" s="14" t="str">
        <f>IF(E3168=113,"Linn","Iowa ex-Linn")</f>
        <v>Iowa ex-Linn</v>
      </c>
      <c r="AE3168" s="23">
        <f>IFERROR(AB3168/W3168,"N/M")</f>
        <v>0.31170979727735526</v>
      </c>
      <c r="AF3168" s="14" t="str">
        <f>B3168&amp;"|"&amp;TEXT(E3168,"000")&amp;"|"&amp;TEXT(M3168,"0.0000")</f>
        <v>2019|175|0.7500</v>
      </c>
      <c r="AG3168" s="22" t="str">
        <f>IF(AND(B3168&gt;=2015,B3168&lt;=2024,C3168=19,G3168=41,I3168=2,K3168="A",L3168="RBUP",M3168&gt;=0.5,M3168&lt;=0.85),"IN","OUT")</f>
        <v>IN</v>
      </c>
    </row>
    <row r="3169" spans="1:33">
      <c r="A3169" s="14" t="s">
        <v>189</v>
      </c>
      <c r="B3169" s="16">
        <v>2019</v>
      </c>
      <c r="C3169" s="16">
        <v>19</v>
      </c>
      <c r="D3169" s="14" t="s">
        <v>80</v>
      </c>
      <c r="E3169" s="16">
        <v>175</v>
      </c>
      <c r="F3169" s="14" t="s">
        <v>173</v>
      </c>
      <c r="G3169" s="16">
        <v>41</v>
      </c>
      <c r="H3169" s="14" t="s">
        <v>186</v>
      </c>
      <c r="I3169" s="16">
        <v>2</v>
      </c>
      <c r="J3169" s="14" t="s">
        <v>83</v>
      </c>
      <c r="K3169" s="14" t="s">
        <v>84</v>
      </c>
      <c r="L3169" s="14" t="s">
        <v>85</v>
      </c>
      <c r="M3169" s="23">
        <v>0.8</v>
      </c>
      <c r="N3169" s="16">
        <v>178</v>
      </c>
      <c r="O3169" s="16">
        <v>128</v>
      </c>
      <c r="P3169" s="16">
        <v>52</v>
      </c>
      <c r="Q3169" s="16">
        <v>186</v>
      </c>
      <c r="R3169" s="16">
        <v>70</v>
      </c>
      <c r="S3169" s="14" t="s">
        <v>86</v>
      </c>
      <c r="T3169" s="16">
        <v>25863</v>
      </c>
      <c r="U3169" s="16">
        <v>0</v>
      </c>
      <c r="V3169" s="18">
        <v>11825983</v>
      </c>
      <c r="W3169" s="18">
        <v>1431710</v>
      </c>
      <c r="X3169" s="18">
        <v>878786</v>
      </c>
      <c r="Y3169" s="18">
        <v>744</v>
      </c>
      <c r="Z3169" s="18">
        <v>0</v>
      </c>
      <c r="AA3169" s="18">
        <v>0</v>
      </c>
      <c r="AB3169" s="18">
        <v>1342016</v>
      </c>
      <c r="AC3169" s="23">
        <v>0.9399999999999999</v>
      </c>
      <c r="AD3169" s="14" t="str">
        <f>IF(E3169=113,"Linn","Iowa ex-Linn")</f>
        <v>Iowa ex-Linn</v>
      </c>
      <c r="AE3169" s="23">
        <f>IFERROR(AB3169/W3169,"N/M")</f>
        <v>0.9373518380118879</v>
      </c>
      <c r="AF3169" s="14" t="str">
        <f>B3169&amp;"|"&amp;TEXT(E3169,"000")&amp;"|"&amp;TEXT(M3169,"0.0000")</f>
        <v>2019|175|0.8000</v>
      </c>
      <c r="AG3169" s="22" t="str">
        <f>IF(AND(B3169&gt;=2015,B3169&lt;=2024,C3169=19,G3169=41,I3169=2,K3169="A",L3169="RBUP",M3169&gt;=0.5,M3169&lt;=0.85),"IN","OUT")</f>
        <v>IN</v>
      </c>
    </row>
    <row r="3170" spans="1:33">
      <c r="A3170" s="14" t="s">
        <v>189</v>
      </c>
      <c r="B3170" s="16">
        <v>2019</v>
      </c>
      <c r="C3170" s="16">
        <v>19</v>
      </c>
      <c r="D3170" s="14" t="s">
        <v>80</v>
      </c>
      <c r="E3170" s="16">
        <v>175</v>
      </c>
      <c r="F3170" s="14" t="s">
        <v>173</v>
      </c>
      <c r="G3170" s="16">
        <v>41</v>
      </c>
      <c r="H3170" s="14" t="s">
        <v>186</v>
      </c>
      <c r="I3170" s="16">
        <v>2</v>
      </c>
      <c r="J3170" s="14" t="s">
        <v>83</v>
      </c>
      <c r="K3170" s="14" t="s">
        <v>84</v>
      </c>
      <c r="L3170" s="14" t="s">
        <v>85</v>
      </c>
      <c r="M3170" s="23">
        <v>0.85</v>
      </c>
      <c r="N3170" s="16">
        <v>45</v>
      </c>
      <c r="O3170" s="16">
        <v>19</v>
      </c>
      <c r="P3170" s="16">
        <v>11</v>
      </c>
      <c r="Q3170" s="16">
        <v>20</v>
      </c>
      <c r="R3170" s="16">
        <v>11</v>
      </c>
      <c r="S3170" s="14" t="s">
        <v>86</v>
      </c>
      <c r="T3170" s="16">
        <v>9299</v>
      </c>
      <c r="U3170" s="16">
        <v>0</v>
      </c>
      <c r="V3170" s="18">
        <v>4775194</v>
      </c>
      <c r="W3170" s="18">
        <v>589804</v>
      </c>
      <c r="X3170" s="18">
        <v>309752</v>
      </c>
      <c r="Y3170" s="18">
        <v>0</v>
      </c>
      <c r="Z3170" s="18">
        <v>0</v>
      </c>
      <c r="AA3170" s="18">
        <v>0</v>
      </c>
      <c r="AB3170" s="18">
        <v>641020</v>
      </c>
      <c r="AC3170" s="23">
        <v>1.09</v>
      </c>
      <c r="AD3170" s="14" t="str">
        <f>IF(E3170=113,"Linn","Iowa ex-Linn")</f>
        <v>Iowa ex-Linn</v>
      </c>
      <c r="AE3170" s="23">
        <f>IFERROR(AB3170/W3170,"N/M")</f>
        <v>1.0868356267505817</v>
      </c>
      <c r="AF3170" s="14" t="str">
        <f>B3170&amp;"|"&amp;TEXT(E3170,"000")&amp;"|"&amp;TEXT(M3170,"0.0000")</f>
        <v>2019|175|0.8500</v>
      </c>
      <c r="AG3170" s="22" t="str">
        <f>IF(AND(B3170&gt;=2015,B3170&lt;=2024,C3170=19,G3170=41,I3170=2,K3170="A",L3170="RBUP",M3170&gt;=0.5,M3170&lt;=0.85),"IN","OUT")</f>
        <v>IN</v>
      </c>
    </row>
    <row r="3171" spans="1:33">
      <c r="A3171" s="14" t="s">
        <v>189</v>
      </c>
      <c r="B3171" s="16">
        <v>2019</v>
      </c>
      <c r="C3171" s="16">
        <v>19</v>
      </c>
      <c r="D3171" s="14" t="s">
        <v>80</v>
      </c>
      <c r="E3171" s="16">
        <v>177</v>
      </c>
      <c r="F3171" s="14" t="s">
        <v>174</v>
      </c>
      <c r="G3171" s="16">
        <v>41</v>
      </c>
      <c r="H3171" s="14" t="s">
        <v>186</v>
      </c>
      <c r="I3171" s="16">
        <v>2</v>
      </c>
      <c r="J3171" s="14" t="s">
        <v>83</v>
      </c>
      <c r="K3171" s="14" t="s">
        <v>84</v>
      </c>
      <c r="L3171" s="14" t="s">
        <v>85</v>
      </c>
      <c r="M3171" s="23">
        <v>0.5</v>
      </c>
      <c r="N3171" s="16">
        <v>1</v>
      </c>
      <c r="O3171" s="16">
        <v>1</v>
      </c>
      <c r="P3171" s="16">
        <v>1</v>
      </c>
      <c r="Q3171" s="16">
        <v>1</v>
      </c>
      <c r="R3171" s="16">
        <v>1</v>
      </c>
      <c r="S3171" s="14" t="s">
        <v>86</v>
      </c>
      <c r="T3171" s="16">
        <v>43</v>
      </c>
      <c r="U3171" s="16">
        <v>0</v>
      </c>
      <c r="V3171" s="18">
        <v>9186</v>
      </c>
      <c r="W3171" s="18">
        <v>392</v>
      </c>
      <c r="X3171" s="18">
        <v>263</v>
      </c>
      <c r="Y3171" s="18">
        <v>0</v>
      </c>
      <c r="Z3171" s="18">
        <v>0</v>
      </c>
      <c r="AA3171" s="18">
        <v>0</v>
      </c>
      <c r="AB3171" s="18">
        <v>2849</v>
      </c>
      <c r="AC3171" s="23">
        <v>7.27</v>
      </c>
      <c r="AD3171" s="14" t="str">
        <f>IF(E3171=113,"Linn","Iowa ex-Linn")</f>
        <v>Iowa ex-Linn</v>
      </c>
      <c r="AE3171" s="23">
        <f>IFERROR(AB3171/W3171,"N/M")</f>
        <v>7.267857142857143</v>
      </c>
      <c r="AF3171" s="14" t="str">
        <f>B3171&amp;"|"&amp;TEXT(E3171,"000")&amp;"|"&amp;TEXT(M3171,"0.0000")</f>
        <v>2019|177|0.5000</v>
      </c>
      <c r="AG3171" s="22" t="str">
        <f>IF(AND(B3171&gt;=2015,B3171&lt;=2024,C3171=19,G3171=41,I3171=2,K3171="A",L3171="RBUP",M3171&gt;=0.5,M3171&lt;=0.85),"IN","OUT")</f>
        <v>IN</v>
      </c>
    </row>
    <row r="3172" spans="1:33">
      <c r="A3172" s="14" t="s">
        <v>189</v>
      </c>
      <c r="B3172" s="16">
        <v>2019</v>
      </c>
      <c r="C3172" s="16">
        <v>19</v>
      </c>
      <c r="D3172" s="14" t="s">
        <v>80</v>
      </c>
      <c r="E3172" s="16">
        <v>177</v>
      </c>
      <c r="F3172" s="14" t="s">
        <v>174</v>
      </c>
      <c r="G3172" s="16">
        <v>41</v>
      </c>
      <c r="H3172" s="14" t="s">
        <v>186</v>
      </c>
      <c r="I3172" s="16">
        <v>2</v>
      </c>
      <c r="J3172" s="14" t="s">
        <v>83</v>
      </c>
      <c r="K3172" s="14" t="s">
        <v>84</v>
      </c>
      <c r="L3172" s="14" t="s">
        <v>85</v>
      </c>
      <c r="M3172" s="23">
        <v>0.6</v>
      </c>
      <c r="N3172" s="16">
        <v>2</v>
      </c>
      <c r="O3172" s="16">
        <v>1</v>
      </c>
      <c r="P3172" s="16">
        <v>1</v>
      </c>
      <c r="Q3172" s="16">
        <v>2</v>
      </c>
      <c r="R3172" s="16">
        <v>2</v>
      </c>
      <c r="S3172" s="14" t="s">
        <v>86</v>
      </c>
      <c r="T3172" s="16">
        <v>23</v>
      </c>
      <c r="U3172" s="16">
        <v>0</v>
      </c>
      <c r="V3172" s="18">
        <v>6957</v>
      </c>
      <c r="W3172" s="18">
        <v>667</v>
      </c>
      <c r="X3172" s="18">
        <v>427</v>
      </c>
      <c r="Y3172" s="18">
        <v>0</v>
      </c>
      <c r="Z3172" s="18">
        <v>0</v>
      </c>
      <c r="AA3172" s="18">
        <v>0</v>
      </c>
      <c r="AB3172" s="18">
        <v>1480</v>
      </c>
      <c r="AC3172" s="23">
        <v>2.22</v>
      </c>
      <c r="AD3172" s="14" t="str">
        <f>IF(E3172=113,"Linn","Iowa ex-Linn")</f>
        <v>Iowa ex-Linn</v>
      </c>
      <c r="AE3172" s="23">
        <f>IFERROR(AB3172/W3172,"N/M")</f>
        <v>2.2188905547226385</v>
      </c>
      <c r="AF3172" s="14" t="str">
        <f>B3172&amp;"|"&amp;TEXT(E3172,"000")&amp;"|"&amp;TEXT(M3172,"0.0000")</f>
        <v>2019|177|0.6000</v>
      </c>
      <c r="AG3172" s="22" t="str">
        <f>IF(AND(B3172&gt;=2015,B3172&lt;=2024,C3172=19,G3172=41,I3172=2,K3172="A",L3172="RBUP",M3172&gt;=0.5,M3172&lt;=0.85),"IN","OUT")</f>
        <v>IN</v>
      </c>
    </row>
    <row r="3173" spans="1:33">
      <c r="A3173" s="14" t="s">
        <v>189</v>
      </c>
      <c r="B3173" s="16">
        <v>2019</v>
      </c>
      <c r="C3173" s="16">
        <v>19</v>
      </c>
      <c r="D3173" s="14" t="s">
        <v>80</v>
      </c>
      <c r="E3173" s="16">
        <v>177</v>
      </c>
      <c r="F3173" s="14" t="s">
        <v>174</v>
      </c>
      <c r="G3173" s="16">
        <v>41</v>
      </c>
      <c r="H3173" s="14" t="s">
        <v>186</v>
      </c>
      <c r="I3173" s="16">
        <v>2</v>
      </c>
      <c r="J3173" s="14" t="s">
        <v>83</v>
      </c>
      <c r="K3173" s="14" t="s">
        <v>84</v>
      </c>
      <c r="L3173" s="14" t="s">
        <v>85</v>
      </c>
      <c r="M3173" s="23">
        <v>0.65</v>
      </c>
      <c r="N3173" s="16">
        <v>8</v>
      </c>
      <c r="O3173" s="16">
        <v>7</v>
      </c>
      <c r="P3173" s="16">
        <v>2</v>
      </c>
      <c r="Q3173" s="16">
        <v>9</v>
      </c>
      <c r="R3173" s="16">
        <v>3</v>
      </c>
      <c r="S3173" s="14" t="s">
        <v>86</v>
      </c>
      <c r="T3173" s="16">
        <v>249</v>
      </c>
      <c r="U3173" s="16">
        <v>0</v>
      </c>
      <c r="V3173" s="18">
        <v>85209</v>
      </c>
      <c r="W3173" s="18">
        <v>6698</v>
      </c>
      <c r="X3173" s="18">
        <v>4158</v>
      </c>
      <c r="Y3173" s="18">
        <v>0</v>
      </c>
      <c r="Z3173" s="18">
        <v>0</v>
      </c>
      <c r="AA3173" s="18">
        <v>0</v>
      </c>
      <c r="AB3173" s="18">
        <v>13017</v>
      </c>
      <c r="AC3173" s="23">
        <v>1.94</v>
      </c>
      <c r="AD3173" s="14" t="str">
        <f>IF(E3173=113,"Linn","Iowa ex-Linn")</f>
        <v>Iowa ex-Linn</v>
      </c>
      <c r="AE3173" s="23">
        <f>IFERROR(AB3173/W3173,"N/M")</f>
        <v>1.9434159450582262</v>
      </c>
      <c r="AF3173" s="14" t="str">
        <f>B3173&amp;"|"&amp;TEXT(E3173,"000")&amp;"|"&amp;TEXT(M3173,"0.0000")</f>
        <v>2019|177|0.6500</v>
      </c>
      <c r="AG3173" s="22" t="str">
        <f>IF(AND(B3173&gt;=2015,B3173&lt;=2024,C3173=19,G3173=41,I3173=2,K3173="A",L3173="RBUP",M3173&gt;=0.5,M3173&lt;=0.85),"IN","OUT")</f>
        <v>IN</v>
      </c>
    </row>
    <row r="3174" spans="1:33">
      <c r="A3174" s="14" t="s">
        <v>189</v>
      </c>
      <c r="B3174" s="16">
        <v>2019</v>
      </c>
      <c r="C3174" s="16">
        <v>19</v>
      </c>
      <c r="D3174" s="14" t="s">
        <v>80</v>
      </c>
      <c r="E3174" s="16">
        <v>177</v>
      </c>
      <c r="F3174" s="14" t="s">
        <v>174</v>
      </c>
      <c r="G3174" s="16">
        <v>41</v>
      </c>
      <c r="H3174" s="14" t="s">
        <v>186</v>
      </c>
      <c r="I3174" s="16">
        <v>2</v>
      </c>
      <c r="J3174" s="14" t="s">
        <v>83</v>
      </c>
      <c r="K3174" s="14" t="s">
        <v>84</v>
      </c>
      <c r="L3174" s="14" t="s">
        <v>85</v>
      </c>
      <c r="M3174" s="23">
        <v>0.7</v>
      </c>
      <c r="N3174" s="16">
        <v>29</v>
      </c>
      <c r="O3174" s="16">
        <v>24</v>
      </c>
      <c r="P3174" s="16">
        <v>10</v>
      </c>
      <c r="Q3174" s="16">
        <v>40</v>
      </c>
      <c r="R3174" s="16">
        <v>15</v>
      </c>
      <c r="S3174" s="14" t="s">
        <v>86</v>
      </c>
      <c r="T3174" s="16">
        <v>1967</v>
      </c>
      <c r="U3174" s="16">
        <v>0</v>
      </c>
      <c r="V3174" s="18">
        <v>704745</v>
      </c>
      <c r="W3174" s="18">
        <v>79311</v>
      </c>
      <c r="X3174" s="18">
        <v>48443</v>
      </c>
      <c r="Y3174" s="18">
        <v>0</v>
      </c>
      <c r="Z3174" s="18">
        <v>0</v>
      </c>
      <c r="AA3174" s="18">
        <v>0</v>
      </c>
      <c r="AB3174" s="18">
        <v>138714</v>
      </c>
      <c r="AC3174" s="23">
        <v>1.75</v>
      </c>
      <c r="AD3174" s="14" t="str">
        <f>IF(E3174=113,"Linn","Iowa ex-Linn")</f>
        <v>Iowa ex-Linn</v>
      </c>
      <c r="AE3174" s="23">
        <f>IFERROR(AB3174/W3174,"N/M")</f>
        <v>1.748988160532587</v>
      </c>
      <c r="AF3174" s="14" t="str">
        <f>B3174&amp;"|"&amp;TEXT(E3174,"000")&amp;"|"&amp;TEXT(M3174,"0.0000")</f>
        <v>2019|177|0.7000</v>
      </c>
      <c r="AG3174" s="22" t="str">
        <f>IF(AND(B3174&gt;=2015,B3174&lt;=2024,C3174=19,G3174=41,I3174=2,K3174="A",L3174="RBUP",M3174&gt;=0.5,M3174&lt;=0.85),"IN","OUT")</f>
        <v>IN</v>
      </c>
    </row>
    <row r="3175" spans="1:33">
      <c r="A3175" s="14" t="s">
        <v>189</v>
      </c>
      <c r="B3175" s="16">
        <v>2019</v>
      </c>
      <c r="C3175" s="16">
        <v>19</v>
      </c>
      <c r="D3175" s="14" t="s">
        <v>80</v>
      </c>
      <c r="E3175" s="16">
        <v>177</v>
      </c>
      <c r="F3175" s="14" t="s">
        <v>174</v>
      </c>
      <c r="G3175" s="16">
        <v>41</v>
      </c>
      <c r="H3175" s="14" t="s">
        <v>186</v>
      </c>
      <c r="I3175" s="16">
        <v>2</v>
      </c>
      <c r="J3175" s="14" t="s">
        <v>83</v>
      </c>
      <c r="K3175" s="14" t="s">
        <v>84</v>
      </c>
      <c r="L3175" s="14" t="s">
        <v>85</v>
      </c>
      <c r="M3175" s="23">
        <v>0.75</v>
      </c>
      <c r="N3175" s="16">
        <v>122</v>
      </c>
      <c r="O3175" s="16">
        <v>76</v>
      </c>
      <c r="P3175" s="16">
        <v>28</v>
      </c>
      <c r="Q3175" s="16">
        <v>169</v>
      </c>
      <c r="R3175" s="16">
        <v>61</v>
      </c>
      <c r="S3175" s="14" t="s">
        <v>86</v>
      </c>
      <c r="T3175" s="16">
        <v>13293</v>
      </c>
      <c r="U3175" s="16">
        <v>0</v>
      </c>
      <c r="V3175" s="18">
        <v>5851323</v>
      </c>
      <c r="W3175" s="18">
        <v>610220</v>
      </c>
      <c r="X3175" s="18">
        <v>382190</v>
      </c>
      <c r="Y3175" s="18">
        <v>0</v>
      </c>
      <c r="Z3175" s="18">
        <v>0</v>
      </c>
      <c r="AA3175" s="18">
        <v>0</v>
      </c>
      <c r="AB3175" s="18">
        <v>400686</v>
      </c>
      <c r="AC3175" s="23">
        <v>0.66</v>
      </c>
      <c r="AD3175" s="14" t="str">
        <f>IF(E3175=113,"Linn","Iowa ex-Linn")</f>
        <v>Iowa ex-Linn</v>
      </c>
      <c r="AE3175" s="23">
        <f>IFERROR(AB3175/W3175,"N/M")</f>
        <v>0.6566254793353217</v>
      </c>
      <c r="AF3175" s="14" t="str">
        <f>B3175&amp;"|"&amp;TEXT(E3175,"000")&amp;"|"&amp;TEXT(M3175,"0.0000")</f>
        <v>2019|177|0.7500</v>
      </c>
      <c r="AG3175" s="22" t="str">
        <f>IF(AND(B3175&gt;=2015,B3175&lt;=2024,C3175=19,G3175=41,I3175=2,K3175="A",L3175="RBUP",M3175&gt;=0.5,M3175&lt;=0.85),"IN","OUT")</f>
        <v>IN</v>
      </c>
    </row>
    <row r="3176" spans="1:33">
      <c r="A3176" s="14" t="s">
        <v>189</v>
      </c>
      <c r="B3176" s="16">
        <v>2019</v>
      </c>
      <c r="C3176" s="16">
        <v>19</v>
      </c>
      <c r="D3176" s="14" t="s">
        <v>80</v>
      </c>
      <c r="E3176" s="16">
        <v>177</v>
      </c>
      <c r="F3176" s="14" t="s">
        <v>174</v>
      </c>
      <c r="G3176" s="16">
        <v>41</v>
      </c>
      <c r="H3176" s="14" t="s">
        <v>186</v>
      </c>
      <c r="I3176" s="16">
        <v>2</v>
      </c>
      <c r="J3176" s="14" t="s">
        <v>83</v>
      </c>
      <c r="K3176" s="14" t="s">
        <v>84</v>
      </c>
      <c r="L3176" s="14" t="s">
        <v>85</v>
      </c>
      <c r="M3176" s="23">
        <v>0.8</v>
      </c>
      <c r="N3176" s="16">
        <v>213</v>
      </c>
      <c r="O3176" s="16">
        <v>151</v>
      </c>
      <c r="P3176" s="16">
        <v>81</v>
      </c>
      <c r="Q3176" s="16">
        <v>232</v>
      </c>
      <c r="R3176" s="16">
        <v>113</v>
      </c>
      <c r="S3176" s="14" t="s">
        <v>86</v>
      </c>
      <c r="T3176" s="16">
        <v>28461</v>
      </c>
      <c r="U3176" s="16">
        <v>0</v>
      </c>
      <c r="V3176" s="18">
        <v>13706409</v>
      </c>
      <c r="W3176" s="18">
        <v>1481663</v>
      </c>
      <c r="X3176" s="18">
        <v>917802</v>
      </c>
      <c r="Y3176" s="18">
        <v>377</v>
      </c>
      <c r="Z3176" s="18">
        <v>0</v>
      </c>
      <c r="AA3176" s="18">
        <v>0</v>
      </c>
      <c r="AB3176" s="18">
        <v>1161200</v>
      </c>
      <c r="AC3176" s="23">
        <v>0.78</v>
      </c>
      <c r="AD3176" s="14" t="str">
        <f>IF(E3176=113,"Linn","Iowa ex-Linn")</f>
        <v>Iowa ex-Linn</v>
      </c>
      <c r="AE3176" s="23">
        <f>IFERROR(AB3176/W3176,"N/M")</f>
        <v>0.7837139754451585</v>
      </c>
      <c r="AF3176" s="14" t="str">
        <f>B3176&amp;"|"&amp;TEXT(E3176,"000")&amp;"|"&amp;TEXT(M3176,"0.0000")</f>
        <v>2019|177|0.8000</v>
      </c>
      <c r="AG3176" s="22" t="str">
        <f>IF(AND(B3176&gt;=2015,B3176&lt;=2024,C3176=19,G3176=41,I3176=2,K3176="A",L3176="RBUP",M3176&gt;=0.5,M3176&lt;=0.85),"IN","OUT")</f>
        <v>IN</v>
      </c>
    </row>
    <row r="3177" spans="1:33">
      <c r="A3177" s="14" t="s">
        <v>189</v>
      </c>
      <c r="B3177" s="16">
        <v>2019</v>
      </c>
      <c r="C3177" s="16">
        <v>19</v>
      </c>
      <c r="D3177" s="14" t="s">
        <v>80</v>
      </c>
      <c r="E3177" s="16">
        <v>177</v>
      </c>
      <c r="F3177" s="14" t="s">
        <v>174</v>
      </c>
      <c r="G3177" s="16">
        <v>41</v>
      </c>
      <c r="H3177" s="14" t="s">
        <v>186</v>
      </c>
      <c r="I3177" s="16">
        <v>2</v>
      </c>
      <c r="J3177" s="14" t="s">
        <v>83</v>
      </c>
      <c r="K3177" s="14" t="s">
        <v>84</v>
      </c>
      <c r="L3177" s="14" t="s">
        <v>85</v>
      </c>
      <c r="M3177" s="23">
        <v>0.85</v>
      </c>
      <c r="N3177" s="16">
        <v>44</v>
      </c>
      <c r="O3177" s="16">
        <v>23</v>
      </c>
      <c r="P3177" s="16">
        <v>15</v>
      </c>
      <c r="Q3177" s="16">
        <v>40</v>
      </c>
      <c r="R3177" s="16">
        <v>29</v>
      </c>
      <c r="S3177" s="14" t="s">
        <v>86</v>
      </c>
      <c r="T3177" s="16">
        <v>4605</v>
      </c>
      <c r="U3177" s="16">
        <v>0</v>
      </c>
      <c r="V3177" s="18">
        <v>2195324</v>
      </c>
      <c r="W3177" s="18">
        <v>265323</v>
      </c>
      <c r="X3177" s="18">
        <v>129980</v>
      </c>
      <c r="Y3177" s="18">
        <v>0</v>
      </c>
      <c r="Z3177" s="18">
        <v>0</v>
      </c>
      <c r="AA3177" s="18">
        <v>0</v>
      </c>
      <c r="AB3177" s="18">
        <v>306143</v>
      </c>
      <c r="AC3177" s="23">
        <v>1.15</v>
      </c>
      <c r="AD3177" s="14" t="str">
        <f>IF(E3177=113,"Linn","Iowa ex-Linn")</f>
        <v>Iowa ex-Linn</v>
      </c>
      <c r="AE3177" s="23">
        <f>IFERROR(AB3177/W3177,"N/M")</f>
        <v>1.1538502127595422</v>
      </c>
      <c r="AF3177" s="14" t="str">
        <f>B3177&amp;"|"&amp;TEXT(E3177,"000")&amp;"|"&amp;TEXT(M3177,"0.0000")</f>
        <v>2019|177|0.8500</v>
      </c>
      <c r="AG3177" s="22" t="str">
        <f>IF(AND(B3177&gt;=2015,B3177&lt;=2024,C3177=19,G3177=41,I3177=2,K3177="A",L3177="RBUP",M3177&gt;=0.5,M3177&lt;=0.85),"IN","OUT")</f>
        <v>IN</v>
      </c>
    </row>
    <row r="3178" spans="1:33">
      <c r="A3178" s="14" t="s">
        <v>189</v>
      </c>
      <c r="B3178" s="16">
        <v>2019</v>
      </c>
      <c r="C3178" s="16">
        <v>19</v>
      </c>
      <c r="D3178" s="14" t="s">
        <v>80</v>
      </c>
      <c r="E3178" s="16">
        <v>179</v>
      </c>
      <c r="F3178" s="14" t="s">
        <v>175</v>
      </c>
      <c r="G3178" s="16">
        <v>41</v>
      </c>
      <c r="H3178" s="14" t="s">
        <v>186</v>
      </c>
      <c r="I3178" s="16">
        <v>2</v>
      </c>
      <c r="J3178" s="14" t="s">
        <v>83</v>
      </c>
      <c r="K3178" s="14" t="s">
        <v>84</v>
      </c>
      <c r="L3178" s="14" t="s">
        <v>85</v>
      </c>
      <c r="M3178" s="23">
        <v>0.6</v>
      </c>
      <c r="N3178" s="16">
        <v>1</v>
      </c>
      <c r="O3178" s="16">
        <v>0</v>
      </c>
      <c r="P3178" s="16">
        <v>0</v>
      </c>
      <c r="Q3178" s="16">
        <v>0</v>
      </c>
      <c r="R3178" s="16">
        <v>0</v>
      </c>
      <c r="S3178" s="14" t="s">
        <v>86</v>
      </c>
      <c r="T3178" s="16">
        <v>0</v>
      </c>
      <c r="U3178" s="16">
        <v>0</v>
      </c>
      <c r="V3178" s="18">
        <v>0</v>
      </c>
      <c r="W3178" s="18">
        <v>0</v>
      </c>
      <c r="X3178" s="18">
        <v>0</v>
      </c>
      <c r="Y3178" s="18">
        <v>0</v>
      </c>
      <c r="Z3178" s="18">
        <v>0</v>
      </c>
      <c r="AA3178" s="18">
        <v>0</v>
      </c>
      <c r="AB3178" s="18">
        <v>0</v>
      </c>
      <c r="AC3178" s="23">
        <v>0</v>
      </c>
      <c r="AD3178" s="14" t="str">
        <f>IF(E3178=113,"Linn","Iowa ex-Linn")</f>
        <v>Iowa ex-Linn</v>
      </c>
      <c r="AE3178" s="23" t="str">
        <f>IFERROR(AB3178/W3178,"N/M")</f>
        <v>N/M</v>
      </c>
      <c r="AF3178" s="14" t="str">
        <f>B3178&amp;"|"&amp;TEXT(E3178,"000")&amp;"|"&amp;TEXT(M3178,"0.0000")</f>
        <v>2019|179|0.6000</v>
      </c>
      <c r="AG3178" s="22" t="str">
        <f>IF(AND(B3178&gt;=2015,B3178&lt;=2024,C3178=19,G3178=41,I3178=2,K3178="A",L3178="RBUP",M3178&gt;=0.5,M3178&lt;=0.85),"IN","OUT")</f>
        <v>IN</v>
      </c>
    </row>
    <row r="3179" spans="1:33">
      <c r="A3179" s="14" t="s">
        <v>189</v>
      </c>
      <c r="B3179" s="16">
        <v>2019</v>
      </c>
      <c r="C3179" s="16">
        <v>19</v>
      </c>
      <c r="D3179" s="14" t="s">
        <v>80</v>
      </c>
      <c r="E3179" s="16">
        <v>179</v>
      </c>
      <c r="F3179" s="14" t="s">
        <v>175</v>
      </c>
      <c r="G3179" s="16">
        <v>41</v>
      </c>
      <c r="H3179" s="14" t="s">
        <v>186</v>
      </c>
      <c r="I3179" s="16">
        <v>2</v>
      </c>
      <c r="J3179" s="14" t="s">
        <v>83</v>
      </c>
      <c r="K3179" s="14" t="s">
        <v>84</v>
      </c>
      <c r="L3179" s="14" t="s">
        <v>85</v>
      </c>
      <c r="M3179" s="23">
        <v>0.65</v>
      </c>
      <c r="N3179" s="16">
        <v>7</v>
      </c>
      <c r="O3179" s="16">
        <v>5</v>
      </c>
      <c r="P3179" s="16">
        <v>1</v>
      </c>
      <c r="Q3179" s="16">
        <v>8</v>
      </c>
      <c r="R3179" s="16">
        <v>1</v>
      </c>
      <c r="S3179" s="14" t="s">
        <v>86</v>
      </c>
      <c r="T3179" s="16">
        <v>347</v>
      </c>
      <c r="U3179" s="16">
        <v>0</v>
      </c>
      <c r="V3179" s="18">
        <v>158431</v>
      </c>
      <c r="W3179" s="18">
        <v>9575</v>
      </c>
      <c r="X3179" s="18">
        <v>5651</v>
      </c>
      <c r="Y3179" s="18">
        <v>0</v>
      </c>
      <c r="Z3179" s="18">
        <v>0</v>
      </c>
      <c r="AA3179" s="18">
        <v>0</v>
      </c>
      <c r="AB3179" s="18">
        <v>800</v>
      </c>
      <c r="AC3179" s="23">
        <v>0.08</v>
      </c>
      <c r="AD3179" s="14" t="str">
        <f>IF(E3179=113,"Linn","Iowa ex-Linn")</f>
        <v>Iowa ex-Linn</v>
      </c>
      <c r="AE3179" s="23">
        <f>IFERROR(AB3179/W3179,"N/M")</f>
        <v>0.0835509138381201</v>
      </c>
      <c r="AF3179" s="14" t="str">
        <f>B3179&amp;"|"&amp;TEXT(E3179,"000")&amp;"|"&amp;TEXT(M3179,"0.0000")</f>
        <v>2019|179|0.6500</v>
      </c>
      <c r="AG3179" s="22" t="str">
        <f>IF(AND(B3179&gt;=2015,B3179&lt;=2024,C3179=19,G3179=41,I3179=2,K3179="A",L3179="RBUP",M3179&gt;=0.5,M3179&lt;=0.85),"IN","OUT")</f>
        <v>IN</v>
      </c>
    </row>
    <row r="3180" spans="1:33">
      <c r="A3180" s="14" t="s">
        <v>189</v>
      </c>
      <c r="B3180" s="16">
        <v>2019</v>
      </c>
      <c r="C3180" s="16">
        <v>19</v>
      </c>
      <c r="D3180" s="14" t="s">
        <v>80</v>
      </c>
      <c r="E3180" s="16">
        <v>179</v>
      </c>
      <c r="F3180" s="14" t="s">
        <v>175</v>
      </c>
      <c r="G3180" s="16">
        <v>41</v>
      </c>
      <c r="H3180" s="14" t="s">
        <v>186</v>
      </c>
      <c r="I3180" s="16">
        <v>2</v>
      </c>
      <c r="J3180" s="14" t="s">
        <v>83</v>
      </c>
      <c r="K3180" s="14" t="s">
        <v>84</v>
      </c>
      <c r="L3180" s="14" t="s">
        <v>85</v>
      </c>
      <c r="M3180" s="23">
        <v>0.7</v>
      </c>
      <c r="N3180" s="16">
        <v>44</v>
      </c>
      <c r="O3180" s="16">
        <v>24</v>
      </c>
      <c r="P3180" s="16">
        <v>7</v>
      </c>
      <c r="Q3180" s="16">
        <v>37</v>
      </c>
      <c r="R3180" s="16">
        <v>10</v>
      </c>
      <c r="S3180" s="14" t="s">
        <v>86</v>
      </c>
      <c r="T3180" s="16">
        <v>1723</v>
      </c>
      <c r="U3180" s="16">
        <v>0</v>
      </c>
      <c r="V3180" s="18">
        <v>769581</v>
      </c>
      <c r="W3180" s="18">
        <v>56592</v>
      </c>
      <c r="X3180" s="18">
        <v>33902</v>
      </c>
      <c r="Y3180" s="18">
        <v>0</v>
      </c>
      <c r="Z3180" s="18">
        <v>0</v>
      </c>
      <c r="AA3180" s="18">
        <v>0</v>
      </c>
      <c r="AB3180" s="18">
        <v>42080</v>
      </c>
      <c r="AC3180" s="23">
        <v>0.74</v>
      </c>
      <c r="AD3180" s="14" t="str">
        <f>IF(E3180=113,"Linn","Iowa ex-Linn")</f>
        <v>Iowa ex-Linn</v>
      </c>
      <c r="AE3180" s="23">
        <f>IFERROR(AB3180/W3180,"N/M")</f>
        <v>0.7435679954763924</v>
      </c>
      <c r="AF3180" s="14" t="str">
        <f>B3180&amp;"|"&amp;TEXT(E3180,"000")&amp;"|"&amp;TEXT(M3180,"0.0000")</f>
        <v>2019|179|0.7000</v>
      </c>
      <c r="AG3180" s="22" t="str">
        <f>IF(AND(B3180&gt;=2015,B3180&lt;=2024,C3180=19,G3180=41,I3180=2,K3180="A",L3180="RBUP",M3180&gt;=0.5,M3180&lt;=0.85),"IN","OUT")</f>
        <v>IN</v>
      </c>
    </row>
    <row r="3181" spans="1:33">
      <c r="A3181" s="14" t="s">
        <v>189</v>
      </c>
      <c r="B3181" s="16">
        <v>2019</v>
      </c>
      <c r="C3181" s="16">
        <v>19</v>
      </c>
      <c r="D3181" s="14" t="s">
        <v>80</v>
      </c>
      <c r="E3181" s="16">
        <v>179</v>
      </c>
      <c r="F3181" s="14" t="s">
        <v>175</v>
      </c>
      <c r="G3181" s="16">
        <v>41</v>
      </c>
      <c r="H3181" s="14" t="s">
        <v>186</v>
      </c>
      <c r="I3181" s="16">
        <v>2</v>
      </c>
      <c r="J3181" s="14" t="s">
        <v>83</v>
      </c>
      <c r="K3181" s="14" t="s">
        <v>84</v>
      </c>
      <c r="L3181" s="14" t="s">
        <v>85</v>
      </c>
      <c r="M3181" s="23">
        <v>0.75</v>
      </c>
      <c r="N3181" s="16">
        <v>142</v>
      </c>
      <c r="O3181" s="16">
        <v>89</v>
      </c>
      <c r="P3181" s="16">
        <v>28</v>
      </c>
      <c r="Q3181" s="16">
        <v>144</v>
      </c>
      <c r="R3181" s="16">
        <v>49</v>
      </c>
      <c r="S3181" s="14" t="s">
        <v>86</v>
      </c>
      <c r="T3181" s="16">
        <v>13187</v>
      </c>
      <c r="U3181" s="16">
        <v>0</v>
      </c>
      <c r="V3181" s="18">
        <v>6419627</v>
      </c>
      <c r="W3181" s="18">
        <v>620933</v>
      </c>
      <c r="X3181" s="18">
        <v>405261</v>
      </c>
      <c r="Y3181" s="18">
        <v>0</v>
      </c>
      <c r="Z3181" s="18">
        <v>0</v>
      </c>
      <c r="AA3181" s="18">
        <v>0</v>
      </c>
      <c r="AB3181" s="18">
        <v>576865</v>
      </c>
      <c r="AC3181" s="23">
        <v>0.93</v>
      </c>
      <c r="AD3181" s="14" t="str">
        <f>IF(E3181=113,"Linn","Iowa ex-Linn")</f>
        <v>Iowa ex-Linn</v>
      </c>
      <c r="AE3181" s="23">
        <f>IFERROR(AB3181/W3181,"N/M")</f>
        <v>0.9290293799814151</v>
      </c>
      <c r="AF3181" s="14" t="str">
        <f>B3181&amp;"|"&amp;TEXT(E3181,"000")&amp;"|"&amp;TEXT(M3181,"0.0000")</f>
        <v>2019|179|0.7500</v>
      </c>
      <c r="AG3181" s="22" t="str">
        <f>IF(AND(B3181&gt;=2015,B3181&lt;=2024,C3181=19,G3181=41,I3181=2,K3181="A",L3181="RBUP",M3181&gt;=0.5,M3181&lt;=0.85),"IN","OUT")</f>
        <v>IN</v>
      </c>
    </row>
    <row r="3182" spans="1:33">
      <c r="A3182" s="14" t="s">
        <v>189</v>
      </c>
      <c r="B3182" s="16">
        <v>2019</v>
      </c>
      <c r="C3182" s="16">
        <v>19</v>
      </c>
      <c r="D3182" s="14" t="s">
        <v>80</v>
      </c>
      <c r="E3182" s="16">
        <v>179</v>
      </c>
      <c r="F3182" s="14" t="s">
        <v>175</v>
      </c>
      <c r="G3182" s="16">
        <v>41</v>
      </c>
      <c r="H3182" s="14" t="s">
        <v>186</v>
      </c>
      <c r="I3182" s="16">
        <v>2</v>
      </c>
      <c r="J3182" s="14" t="s">
        <v>83</v>
      </c>
      <c r="K3182" s="14" t="s">
        <v>84</v>
      </c>
      <c r="L3182" s="14" t="s">
        <v>85</v>
      </c>
      <c r="M3182" s="23">
        <v>0.8</v>
      </c>
      <c r="N3182" s="16">
        <v>228</v>
      </c>
      <c r="O3182" s="16">
        <v>178</v>
      </c>
      <c r="P3182" s="16">
        <v>74</v>
      </c>
      <c r="Q3182" s="16">
        <v>228</v>
      </c>
      <c r="R3182" s="16">
        <v>87</v>
      </c>
      <c r="S3182" s="14" t="s">
        <v>86</v>
      </c>
      <c r="T3182" s="16">
        <v>31523</v>
      </c>
      <c r="U3182" s="16">
        <v>0</v>
      </c>
      <c r="V3182" s="18">
        <v>16875388</v>
      </c>
      <c r="W3182" s="18">
        <v>1596492</v>
      </c>
      <c r="X3182" s="18">
        <v>1000741</v>
      </c>
      <c r="Y3182" s="18">
        <v>283</v>
      </c>
      <c r="Z3182" s="18">
        <v>0</v>
      </c>
      <c r="AA3182" s="18">
        <v>0</v>
      </c>
      <c r="AB3182" s="18">
        <v>1058200</v>
      </c>
      <c r="AC3182" s="23">
        <v>0.66</v>
      </c>
      <c r="AD3182" s="14" t="str">
        <f>IF(E3182=113,"Linn","Iowa ex-Linn")</f>
        <v>Iowa ex-Linn</v>
      </c>
      <c r="AE3182" s="23">
        <f>IFERROR(AB3182/W3182,"N/M")</f>
        <v>0.6628282509401864</v>
      </c>
      <c r="AF3182" s="14" t="str">
        <f>B3182&amp;"|"&amp;TEXT(E3182,"000")&amp;"|"&amp;TEXT(M3182,"0.0000")</f>
        <v>2019|179|0.8000</v>
      </c>
      <c r="AG3182" s="22" t="str">
        <f>IF(AND(B3182&gt;=2015,B3182&lt;=2024,C3182=19,G3182=41,I3182=2,K3182="A",L3182="RBUP",M3182&gt;=0.5,M3182&lt;=0.85),"IN","OUT")</f>
        <v>IN</v>
      </c>
    </row>
    <row r="3183" spans="1:33">
      <c r="A3183" s="14" t="s">
        <v>189</v>
      </c>
      <c r="B3183" s="16">
        <v>2019</v>
      </c>
      <c r="C3183" s="16">
        <v>19</v>
      </c>
      <c r="D3183" s="14" t="s">
        <v>80</v>
      </c>
      <c r="E3183" s="16">
        <v>179</v>
      </c>
      <c r="F3183" s="14" t="s">
        <v>175</v>
      </c>
      <c r="G3183" s="16">
        <v>41</v>
      </c>
      <c r="H3183" s="14" t="s">
        <v>186</v>
      </c>
      <c r="I3183" s="16">
        <v>2</v>
      </c>
      <c r="J3183" s="14" t="s">
        <v>83</v>
      </c>
      <c r="K3183" s="14" t="s">
        <v>84</v>
      </c>
      <c r="L3183" s="14" t="s">
        <v>85</v>
      </c>
      <c r="M3183" s="23">
        <v>0.85</v>
      </c>
      <c r="N3183" s="16">
        <v>59</v>
      </c>
      <c r="O3183" s="16">
        <v>41</v>
      </c>
      <c r="P3183" s="16">
        <v>22</v>
      </c>
      <c r="Q3183" s="16">
        <v>67</v>
      </c>
      <c r="R3183" s="16">
        <v>31</v>
      </c>
      <c r="S3183" s="14" t="s">
        <v>86</v>
      </c>
      <c r="T3183" s="16">
        <v>8085</v>
      </c>
      <c r="U3183" s="16">
        <v>0</v>
      </c>
      <c r="V3183" s="18">
        <v>4751098</v>
      </c>
      <c r="W3183" s="18">
        <v>516125</v>
      </c>
      <c r="X3183" s="18">
        <v>251427</v>
      </c>
      <c r="Y3183" s="18">
        <v>0</v>
      </c>
      <c r="Z3183" s="18">
        <v>0</v>
      </c>
      <c r="AA3183" s="18">
        <v>0</v>
      </c>
      <c r="AB3183" s="18">
        <v>398397</v>
      </c>
      <c r="AC3183" s="23">
        <v>0.77</v>
      </c>
      <c r="AD3183" s="14" t="str">
        <f>IF(E3183=113,"Linn","Iowa ex-Linn")</f>
        <v>Iowa ex-Linn</v>
      </c>
      <c r="AE3183" s="23">
        <f>IFERROR(AB3183/W3183,"N/M")</f>
        <v>0.7719002179704529</v>
      </c>
      <c r="AF3183" s="14" t="str">
        <f>B3183&amp;"|"&amp;TEXT(E3183,"000")&amp;"|"&amp;TEXT(M3183,"0.0000")</f>
        <v>2019|179|0.8500</v>
      </c>
      <c r="AG3183" s="22" t="str">
        <f>IF(AND(B3183&gt;=2015,B3183&lt;=2024,C3183=19,G3183=41,I3183=2,K3183="A",L3183="RBUP",M3183&gt;=0.5,M3183&lt;=0.85),"IN","OUT")</f>
        <v>IN</v>
      </c>
    </row>
    <row r="3184" spans="1:33">
      <c r="A3184" s="14" t="s">
        <v>189</v>
      </c>
      <c r="B3184" s="16">
        <v>2019</v>
      </c>
      <c r="C3184" s="16">
        <v>19</v>
      </c>
      <c r="D3184" s="14" t="s">
        <v>80</v>
      </c>
      <c r="E3184" s="16">
        <v>181</v>
      </c>
      <c r="F3184" s="14" t="s">
        <v>176</v>
      </c>
      <c r="G3184" s="16">
        <v>41</v>
      </c>
      <c r="H3184" s="14" t="s">
        <v>186</v>
      </c>
      <c r="I3184" s="16">
        <v>2</v>
      </c>
      <c r="J3184" s="14" t="s">
        <v>83</v>
      </c>
      <c r="K3184" s="14" t="s">
        <v>84</v>
      </c>
      <c r="L3184" s="14" t="s">
        <v>85</v>
      </c>
      <c r="M3184" s="23">
        <v>0.5</v>
      </c>
      <c r="N3184" s="16">
        <v>1</v>
      </c>
      <c r="O3184" s="16">
        <v>0</v>
      </c>
      <c r="P3184" s="16">
        <v>0</v>
      </c>
      <c r="Q3184" s="16">
        <v>0</v>
      </c>
      <c r="R3184" s="16">
        <v>0</v>
      </c>
      <c r="S3184" s="14" t="s">
        <v>86</v>
      </c>
      <c r="T3184" s="16">
        <v>0</v>
      </c>
      <c r="U3184" s="16">
        <v>0</v>
      </c>
      <c r="V3184" s="18">
        <v>0</v>
      </c>
      <c r="W3184" s="18">
        <v>0</v>
      </c>
      <c r="X3184" s="18">
        <v>0</v>
      </c>
      <c r="Y3184" s="18">
        <v>0</v>
      </c>
      <c r="Z3184" s="18">
        <v>0</v>
      </c>
      <c r="AA3184" s="18">
        <v>0</v>
      </c>
      <c r="AB3184" s="18">
        <v>0</v>
      </c>
      <c r="AC3184" s="23">
        <v>0</v>
      </c>
      <c r="AD3184" s="14" t="str">
        <f>IF(E3184=113,"Linn","Iowa ex-Linn")</f>
        <v>Iowa ex-Linn</v>
      </c>
      <c r="AE3184" s="23" t="str">
        <f>IFERROR(AB3184/W3184,"N/M")</f>
        <v>N/M</v>
      </c>
      <c r="AF3184" s="14" t="str">
        <f>B3184&amp;"|"&amp;TEXT(E3184,"000")&amp;"|"&amp;TEXT(M3184,"0.0000")</f>
        <v>2019|181|0.5000</v>
      </c>
      <c r="AG3184" s="22" t="str">
        <f>IF(AND(B3184&gt;=2015,B3184&lt;=2024,C3184=19,G3184=41,I3184=2,K3184="A",L3184="RBUP",M3184&gt;=0.5,M3184&lt;=0.85),"IN","OUT")</f>
        <v>IN</v>
      </c>
    </row>
    <row r="3185" spans="1:33">
      <c r="A3185" s="14" t="s">
        <v>189</v>
      </c>
      <c r="B3185" s="16">
        <v>2019</v>
      </c>
      <c r="C3185" s="16">
        <v>19</v>
      </c>
      <c r="D3185" s="14" t="s">
        <v>80</v>
      </c>
      <c r="E3185" s="16">
        <v>181</v>
      </c>
      <c r="F3185" s="14" t="s">
        <v>176</v>
      </c>
      <c r="G3185" s="16">
        <v>41</v>
      </c>
      <c r="H3185" s="14" t="s">
        <v>186</v>
      </c>
      <c r="I3185" s="16">
        <v>2</v>
      </c>
      <c r="J3185" s="14" t="s">
        <v>83</v>
      </c>
      <c r="K3185" s="14" t="s">
        <v>84</v>
      </c>
      <c r="L3185" s="14" t="s">
        <v>85</v>
      </c>
      <c r="M3185" s="23">
        <v>0.6</v>
      </c>
      <c r="N3185" s="16">
        <v>5</v>
      </c>
      <c r="O3185" s="16">
        <v>1</v>
      </c>
      <c r="P3185" s="16">
        <v>1</v>
      </c>
      <c r="Q3185" s="16">
        <v>1</v>
      </c>
      <c r="R3185" s="16">
        <v>1</v>
      </c>
      <c r="S3185" s="14" t="s">
        <v>86</v>
      </c>
      <c r="T3185" s="16">
        <v>45</v>
      </c>
      <c r="U3185" s="16">
        <v>0</v>
      </c>
      <c r="V3185" s="18">
        <v>12575</v>
      </c>
      <c r="W3185" s="18">
        <v>865</v>
      </c>
      <c r="X3185" s="18">
        <v>554</v>
      </c>
      <c r="Y3185" s="18">
        <v>0</v>
      </c>
      <c r="Z3185" s="18">
        <v>0</v>
      </c>
      <c r="AA3185" s="18">
        <v>0</v>
      </c>
      <c r="AB3185" s="18">
        <v>2392</v>
      </c>
      <c r="AC3185" s="23">
        <v>2.77</v>
      </c>
      <c r="AD3185" s="14" t="str">
        <f>IF(E3185=113,"Linn","Iowa ex-Linn")</f>
        <v>Iowa ex-Linn</v>
      </c>
      <c r="AE3185" s="23">
        <f>IFERROR(AB3185/W3185,"N/M")</f>
        <v>2.7653179190751445</v>
      </c>
      <c r="AF3185" s="14" t="str">
        <f>B3185&amp;"|"&amp;TEXT(E3185,"000")&amp;"|"&amp;TEXT(M3185,"0.0000")</f>
        <v>2019|181|0.6000</v>
      </c>
      <c r="AG3185" s="22" t="str">
        <f>IF(AND(B3185&gt;=2015,B3185&lt;=2024,C3185=19,G3185=41,I3185=2,K3185="A",L3185="RBUP",M3185&gt;=0.5,M3185&lt;=0.85),"IN","OUT")</f>
        <v>IN</v>
      </c>
    </row>
    <row r="3186" spans="1:33">
      <c r="A3186" s="14" t="s">
        <v>189</v>
      </c>
      <c r="B3186" s="16">
        <v>2019</v>
      </c>
      <c r="C3186" s="16">
        <v>19</v>
      </c>
      <c r="D3186" s="14" t="s">
        <v>80</v>
      </c>
      <c r="E3186" s="16">
        <v>181</v>
      </c>
      <c r="F3186" s="14" t="s">
        <v>176</v>
      </c>
      <c r="G3186" s="16">
        <v>41</v>
      </c>
      <c r="H3186" s="14" t="s">
        <v>186</v>
      </c>
      <c r="I3186" s="16">
        <v>2</v>
      </c>
      <c r="J3186" s="14" t="s">
        <v>83</v>
      </c>
      <c r="K3186" s="14" t="s">
        <v>84</v>
      </c>
      <c r="L3186" s="14" t="s">
        <v>85</v>
      </c>
      <c r="M3186" s="23">
        <v>0.65</v>
      </c>
      <c r="N3186" s="16">
        <v>17</v>
      </c>
      <c r="O3186" s="16">
        <v>11</v>
      </c>
      <c r="P3186" s="16">
        <v>0</v>
      </c>
      <c r="Q3186" s="16">
        <v>13</v>
      </c>
      <c r="R3186" s="16">
        <v>0</v>
      </c>
      <c r="S3186" s="14" t="s">
        <v>86</v>
      </c>
      <c r="T3186" s="16">
        <v>842</v>
      </c>
      <c r="U3186" s="16">
        <v>0</v>
      </c>
      <c r="V3186" s="18">
        <v>374975</v>
      </c>
      <c r="W3186" s="18">
        <v>23001</v>
      </c>
      <c r="X3186" s="18">
        <v>15956</v>
      </c>
      <c r="Y3186" s="18">
        <v>0</v>
      </c>
      <c r="Z3186" s="18">
        <v>0</v>
      </c>
      <c r="AA3186" s="18">
        <v>0</v>
      </c>
      <c r="AB3186" s="18">
        <v>0</v>
      </c>
      <c r="AC3186" s="23">
        <v>0</v>
      </c>
      <c r="AD3186" s="14" t="str">
        <f>IF(E3186=113,"Linn","Iowa ex-Linn")</f>
        <v>Iowa ex-Linn</v>
      </c>
      <c r="AE3186" s="23">
        <f>IFERROR(AB3186/W3186,"N/M")</f>
        <v>0.0</v>
      </c>
      <c r="AF3186" s="14" t="str">
        <f>B3186&amp;"|"&amp;TEXT(E3186,"000")&amp;"|"&amp;TEXT(M3186,"0.0000")</f>
        <v>2019|181|0.6500</v>
      </c>
      <c r="AG3186" s="22" t="str">
        <f>IF(AND(B3186&gt;=2015,B3186&lt;=2024,C3186=19,G3186=41,I3186=2,K3186="A",L3186="RBUP",M3186&gt;=0.5,M3186&lt;=0.85),"IN","OUT")</f>
        <v>IN</v>
      </c>
    </row>
    <row r="3187" spans="1:33">
      <c r="A3187" s="14" t="s">
        <v>189</v>
      </c>
      <c r="B3187" s="16">
        <v>2019</v>
      </c>
      <c r="C3187" s="16">
        <v>19</v>
      </c>
      <c r="D3187" s="14" t="s">
        <v>80</v>
      </c>
      <c r="E3187" s="16">
        <v>181</v>
      </c>
      <c r="F3187" s="14" t="s">
        <v>176</v>
      </c>
      <c r="G3187" s="16">
        <v>41</v>
      </c>
      <c r="H3187" s="14" t="s">
        <v>186</v>
      </c>
      <c r="I3187" s="16">
        <v>2</v>
      </c>
      <c r="J3187" s="14" t="s">
        <v>83</v>
      </c>
      <c r="K3187" s="14" t="s">
        <v>84</v>
      </c>
      <c r="L3187" s="14" t="s">
        <v>85</v>
      </c>
      <c r="M3187" s="23">
        <v>0.7</v>
      </c>
      <c r="N3187" s="16">
        <v>77</v>
      </c>
      <c r="O3187" s="16">
        <v>57</v>
      </c>
      <c r="P3187" s="16">
        <v>7</v>
      </c>
      <c r="Q3187" s="16">
        <v>110</v>
      </c>
      <c r="R3187" s="16">
        <v>13</v>
      </c>
      <c r="S3187" s="14" t="s">
        <v>86</v>
      </c>
      <c r="T3187" s="16">
        <v>6615</v>
      </c>
      <c r="U3187" s="16">
        <v>0</v>
      </c>
      <c r="V3187" s="18">
        <v>3022662</v>
      </c>
      <c r="W3187" s="18">
        <v>293655</v>
      </c>
      <c r="X3187" s="18">
        <v>183453</v>
      </c>
      <c r="Y3187" s="18">
        <v>0</v>
      </c>
      <c r="Z3187" s="18">
        <v>0</v>
      </c>
      <c r="AA3187" s="18">
        <v>0</v>
      </c>
      <c r="AB3187" s="18">
        <v>222407</v>
      </c>
      <c r="AC3187" s="23">
        <v>0.76</v>
      </c>
      <c r="AD3187" s="14" t="str">
        <f>IF(E3187=113,"Linn","Iowa ex-Linn")</f>
        <v>Iowa ex-Linn</v>
      </c>
      <c r="AE3187" s="23">
        <f>IFERROR(AB3187/W3187,"N/M")</f>
        <v>0.7573751511127003</v>
      </c>
      <c r="AF3187" s="14" t="str">
        <f>B3187&amp;"|"&amp;TEXT(E3187,"000")&amp;"|"&amp;TEXT(M3187,"0.0000")</f>
        <v>2019|181|0.7000</v>
      </c>
      <c r="AG3187" s="22" t="str">
        <f>IF(AND(B3187&gt;=2015,B3187&lt;=2024,C3187=19,G3187=41,I3187=2,K3187="A",L3187="RBUP",M3187&gt;=0.5,M3187&lt;=0.85),"IN","OUT")</f>
        <v>IN</v>
      </c>
    </row>
    <row r="3188" spans="1:33">
      <c r="A3188" s="14" t="s">
        <v>189</v>
      </c>
      <c r="B3188" s="16">
        <v>2019</v>
      </c>
      <c r="C3188" s="16">
        <v>19</v>
      </c>
      <c r="D3188" s="14" t="s">
        <v>80</v>
      </c>
      <c r="E3188" s="16">
        <v>181</v>
      </c>
      <c r="F3188" s="14" t="s">
        <v>176</v>
      </c>
      <c r="G3188" s="16">
        <v>41</v>
      </c>
      <c r="H3188" s="14" t="s">
        <v>186</v>
      </c>
      <c r="I3188" s="16">
        <v>2</v>
      </c>
      <c r="J3188" s="14" t="s">
        <v>83</v>
      </c>
      <c r="K3188" s="14" t="s">
        <v>84</v>
      </c>
      <c r="L3188" s="14" t="s">
        <v>85</v>
      </c>
      <c r="M3188" s="23">
        <v>0.75</v>
      </c>
      <c r="N3188" s="16">
        <v>232</v>
      </c>
      <c r="O3188" s="16">
        <v>158</v>
      </c>
      <c r="P3188" s="16">
        <v>22</v>
      </c>
      <c r="Q3188" s="16">
        <v>254</v>
      </c>
      <c r="R3188" s="16">
        <v>29</v>
      </c>
      <c r="S3188" s="14" t="s">
        <v>86</v>
      </c>
      <c r="T3188" s="16">
        <v>22869</v>
      </c>
      <c r="U3188" s="16">
        <v>0</v>
      </c>
      <c r="V3188" s="18">
        <v>11442883</v>
      </c>
      <c r="W3188" s="18">
        <v>1019577</v>
      </c>
      <c r="X3188" s="18">
        <v>695594</v>
      </c>
      <c r="Y3188" s="18">
        <v>0</v>
      </c>
      <c r="Z3188" s="18">
        <v>0</v>
      </c>
      <c r="AA3188" s="18">
        <v>0</v>
      </c>
      <c r="AB3188" s="18">
        <v>93373</v>
      </c>
      <c r="AC3188" s="23">
        <v>0.09</v>
      </c>
      <c r="AD3188" s="14" t="str">
        <f>IF(E3188=113,"Linn","Iowa ex-Linn")</f>
        <v>Iowa ex-Linn</v>
      </c>
      <c r="AE3188" s="23">
        <f>IFERROR(AB3188/W3188,"N/M")</f>
        <v>0.09158013568371982</v>
      </c>
      <c r="AF3188" s="14" t="str">
        <f>B3188&amp;"|"&amp;TEXT(E3188,"000")&amp;"|"&amp;TEXT(M3188,"0.0000")</f>
        <v>2019|181|0.7500</v>
      </c>
      <c r="AG3188" s="22" t="str">
        <f>IF(AND(B3188&gt;=2015,B3188&lt;=2024,C3188=19,G3188=41,I3188=2,K3188="A",L3188="RBUP",M3188&gt;=0.5,M3188&lt;=0.85),"IN","OUT")</f>
        <v>IN</v>
      </c>
    </row>
    <row r="3189" spans="1:33">
      <c r="A3189" s="14" t="s">
        <v>189</v>
      </c>
      <c r="B3189" s="16">
        <v>2019</v>
      </c>
      <c r="C3189" s="16">
        <v>19</v>
      </c>
      <c r="D3189" s="14" t="s">
        <v>80</v>
      </c>
      <c r="E3189" s="16">
        <v>181</v>
      </c>
      <c r="F3189" s="14" t="s">
        <v>176</v>
      </c>
      <c r="G3189" s="16">
        <v>41</v>
      </c>
      <c r="H3189" s="14" t="s">
        <v>186</v>
      </c>
      <c r="I3189" s="16">
        <v>2</v>
      </c>
      <c r="J3189" s="14" t="s">
        <v>83</v>
      </c>
      <c r="K3189" s="14" t="s">
        <v>84</v>
      </c>
      <c r="L3189" s="14" t="s">
        <v>85</v>
      </c>
      <c r="M3189" s="23">
        <v>0.8</v>
      </c>
      <c r="N3189" s="16">
        <v>210</v>
      </c>
      <c r="O3189" s="16">
        <v>140</v>
      </c>
      <c r="P3189" s="16">
        <v>39</v>
      </c>
      <c r="Q3189" s="16">
        <v>200</v>
      </c>
      <c r="R3189" s="16">
        <v>44</v>
      </c>
      <c r="S3189" s="14" t="s">
        <v>86</v>
      </c>
      <c r="T3189" s="16">
        <v>24475</v>
      </c>
      <c r="U3189" s="16">
        <v>0</v>
      </c>
      <c r="V3189" s="18">
        <v>12409252</v>
      </c>
      <c r="W3189" s="18">
        <v>1336120</v>
      </c>
      <c r="X3189" s="18">
        <v>835891</v>
      </c>
      <c r="Y3189" s="18">
        <v>0</v>
      </c>
      <c r="Z3189" s="18">
        <v>0</v>
      </c>
      <c r="AA3189" s="18">
        <v>0</v>
      </c>
      <c r="AB3189" s="18">
        <v>329581</v>
      </c>
      <c r="AC3189" s="23">
        <v>0.25</v>
      </c>
      <c r="AD3189" s="14" t="str">
        <f>IF(E3189=113,"Linn","Iowa ex-Linn")</f>
        <v>Iowa ex-Linn</v>
      </c>
      <c r="AE3189" s="23">
        <f>IFERROR(AB3189/W3189,"N/M")</f>
        <v>0.24667020926264108</v>
      </c>
      <c r="AF3189" s="14" t="str">
        <f>B3189&amp;"|"&amp;TEXT(E3189,"000")&amp;"|"&amp;TEXT(M3189,"0.0000")</f>
        <v>2019|181|0.8000</v>
      </c>
      <c r="AG3189" s="22" t="str">
        <f>IF(AND(B3189&gt;=2015,B3189&lt;=2024,C3189=19,G3189=41,I3189=2,K3189="A",L3189="RBUP",M3189&gt;=0.5,M3189&lt;=0.85),"IN","OUT")</f>
        <v>IN</v>
      </c>
    </row>
    <row r="3190" spans="1:33">
      <c r="A3190" s="14" t="s">
        <v>189</v>
      </c>
      <c r="B3190" s="16">
        <v>2019</v>
      </c>
      <c r="C3190" s="16">
        <v>19</v>
      </c>
      <c r="D3190" s="14" t="s">
        <v>80</v>
      </c>
      <c r="E3190" s="16">
        <v>181</v>
      </c>
      <c r="F3190" s="14" t="s">
        <v>176</v>
      </c>
      <c r="G3190" s="16">
        <v>41</v>
      </c>
      <c r="H3190" s="14" t="s">
        <v>186</v>
      </c>
      <c r="I3190" s="16">
        <v>2</v>
      </c>
      <c r="J3190" s="14" t="s">
        <v>83</v>
      </c>
      <c r="K3190" s="14" t="s">
        <v>84</v>
      </c>
      <c r="L3190" s="14" t="s">
        <v>85</v>
      </c>
      <c r="M3190" s="23">
        <v>0.85</v>
      </c>
      <c r="N3190" s="16">
        <v>58</v>
      </c>
      <c r="O3190" s="16">
        <v>36</v>
      </c>
      <c r="P3190" s="16">
        <v>18</v>
      </c>
      <c r="Q3190" s="16">
        <v>48</v>
      </c>
      <c r="R3190" s="16">
        <v>18</v>
      </c>
      <c r="S3190" s="14" t="s">
        <v>86</v>
      </c>
      <c r="T3190" s="16">
        <v>4366</v>
      </c>
      <c r="U3190" s="16">
        <v>0</v>
      </c>
      <c r="V3190" s="18">
        <v>2311559</v>
      </c>
      <c r="W3190" s="18">
        <v>284533</v>
      </c>
      <c r="X3190" s="18">
        <v>138462</v>
      </c>
      <c r="Y3190" s="18">
        <v>0</v>
      </c>
      <c r="Z3190" s="18">
        <v>0</v>
      </c>
      <c r="AA3190" s="18">
        <v>0</v>
      </c>
      <c r="AB3190" s="18">
        <v>159309</v>
      </c>
      <c r="AC3190" s="23">
        <v>0.5600000000000001</v>
      </c>
      <c r="AD3190" s="14" t="str">
        <f>IF(E3190=113,"Linn","Iowa ex-Linn")</f>
        <v>Iowa ex-Linn</v>
      </c>
      <c r="AE3190" s="23">
        <f>IFERROR(AB3190/W3190,"N/M")</f>
        <v>0.5598963916311992</v>
      </c>
      <c r="AF3190" s="14" t="str">
        <f>B3190&amp;"|"&amp;TEXT(E3190,"000")&amp;"|"&amp;TEXT(M3190,"0.0000")</f>
        <v>2019|181|0.8500</v>
      </c>
      <c r="AG3190" s="22" t="str">
        <f>IF(AND(B3190&gt;=2015,B3190&lt;=2024,C3190=19,G3190=41,I3190=2,K3190="A",L3190="RBUP",M3190&gt;=0.5,M3190&lt;=0.85),"IN","OUT")</f>
        <v>IN</v>
      </c>
    </row>
    <row r="3191" spans="1:33">
      <c r="A3191" s="14" t="s">
        <v>189</v>
      </c>
      <c r="B3191" s="16">
        <v>2019</v>
      </c>
      <c r="C3191" s="16">
        <v>19</v>
      </c>
      <c r="D3191" s="14" t="s">
        <v>80</v>
      </c>
      <c r="E3191" s="16">
        <v>183</v>
      </c>
      <c r="F3191" s="14" t="s">
        <v>177</v>
      </c>
      <c r="G3191" s="16">
        <v>41</v>
      </c>
      <c r="H3191" s="14" t="s">
        <v>186</v>
      </c>
      <c r="I3191" s="16">
        <v>2</v>
      </c>
      <c r="J3191" s="14" t="s">
        <v>83</v>
      </c>
      <c r="K3191" s="14" t="s">
        <v>84</v>
      </c>
      <c r="L3191" s="14" t="s">
        <v>85</v>
      </c>
      <c r="M3191" s="23">
        <v>0.5</v>
      </c>
      <c r="N3191" s="16">
        <v>4</v>
      </c>
      <c r="O3191" s="16">
        <v>3</v>
      </c>
      <c r="P3191" s="16">
        <v>1</v>
      </c>
      <c r="Q3191" s="16">
        <v>5</v>
      </c>
      <c r="R3191" s="16">
        <v>2</v>
      </c>
      <c r="S3191" s="14" t="s">
        <v>86</v>
      </c>
      <c r="T3191" s="16">
        <v>1564</v>
      </c>
      <c r="U3191" s="16">
        <v>0</v>
      </c>
      <c r="V3191" s="18">
        <v>636241</v>
      </c>
      <c r="W3191" s="18">
        <v>18664</v>
      </c>
      <c r="X3191" s="18">
        <v>14301</v>
      </c>
      <c r="Y3191" s="18">
        <v>993</v>
      </c>
      <c r="Z3191" s="18">
        <v>0</v>
      </c>
      <c r="AA3191" s="18">
        <v>0</v>
      </c>
      <c r="AB3191" s="18">
        <v>8895</v>
      </c>
      <c r="AC3191" s="23">
        <v>0.48</v>
      </c>
      <c r="AD3191" s="14" t="str">
        <f>IF(E3191=113,"Linn","Iowa ex-Linn")</f>
        <v>Iowa ex-Linn</v>
      </c>
      <c r="AE3191" s="23">
        <f>IFERROR(AB3191/W3191,"N/M")</f>
        <v>0.47658594084869266</v>
      </c>
      <c r="AF3191" s="14" t="str">
        <f>B3191&amp;"|"&amp;TEXT(E3191,"000")&amp;"|"&amp;TEXT(M3191,"0.0000")</f>
        <v>2019|183|0.5000</v>
      </c>
      <c r="AG3191" s="22" t="str">
        <f>IF(AND(B3191&gt;=2015,B3191&lt;=2024,C3191=19,G3191=41,I3191=2,K3191="A",L3191="RBUP",M3191&gt;=0.5,M3191&lt;=0.85),"IN","OUT")</f>
        <v>IN</v>
      </c>
    </row>
    <row r="3192" spans="1:33">
      <c r="A3192" s="14" t="s">
        <v>189</v>
      </c>
      <c r="B3192" s="16">
        <v>2019</v>
      </c>
      <c r="C3192" s="16">
        <v>19</v>
      </c>
      <c r="D3192" s="14" t="s">
        <v>80</v>
      </c>
      <c r="E3192" s="16">
        <v>183</v>
      </c>
      <c r="F3192" s="14" t="s">
        <v>177</v>
      </c>
      <c r="G3192" s="16">
        <v>41</v>
      </c>
      <c r="H3192" s="14" t="s">
        <v>186</v>
      </c>
      <c r="I3192" s="16">
        <v>2</v>
      </c>
      <c r="J3192" s="14" t="s">
        <v>83</v>
      </c>
      <c r="K3192" s="14" t="s">
        <v>84</v>
      </c>
      <c r="L3192" s="14" t="s">
        <v>85</v>
      </c>
      <c r="M3192" s="23">
        <v>0.6</v>
      </c>
      <c r="N3192" s="16">
        <v>2</v>
      </c>
      <c r="O3192" s="16">
        <v>1</v>
      </c>
      <c r="P3192" s="16">
        <v>0</v>
      </c>
      <c r="Q3192" s="16">
        <v>1</v>
      </c>
      <c r="R3192" s="16">
        <v>0</v>
      </c>
      <c r="S3192" s="14" t="s">
        <v>86</v>
      </c>
      <c r="T3192" s="16">
        <v>15</v>
      </c>
      <c r="U3192" s="16">
        <v>0</v>
      </c>
      <c r="V3192" s="18">
        <v>5253</v>
      </c>
      <c r="W3192" s="18">
        <v>155</v>
      </c>
      <c r="X3192" s="18">
        <v>99</v>
      </c>
      <c r="Y3192" s="18">
        <v>0</v>
      </c>
      <c r="Z3192" s="18">
        <v>0</v>
      </c>
      <c r="AA3192" s="18">
        <v>0</v>
      </c>
      <c r="AB3192" s="18">
        <v>0</v>
      </c>
      <c r="AC3192" s="23">
        <v>0</v>
      </c>
      <c r="AD3192" s="14" t="str">
        <f>IF(E3192=113,"Linn","Iowa ex-Linn")</f>
        <v>Iowa ex-Linn</v>
      </c>
      <c r="AE3192" s="23">
        <f>IFERROR(AB3192/W3192,"N/M")</f>
        <v>0.0</v>
      </c>
      <c r="AF3192" s="14" t="str">
        <f>B3192&amp;"|"&amp;TEXT(E3192,"000")&amp;"|"&amp;TEXT(M3192,"0.0000")</f>
        <v>2019|183|0.6000</v>
      </c>
      <c r="AG3192" s="22" t="str">
        <f>IF(AND(B3192&gt;=2015,B3192&lt;=2024,C3192=19,G3192=41,I3192=2,K3192="A",L3192="RBUP",M3192&gt;=0.5,M3192&lt;=0.85),"IN","OUT")</f>
        <v>IN</v>
      </c>
    </row>
    <row r="3193" spans="1:33">
      <c r="A3193" s="14" t="s">
        <v>189</v>
      </c>
      <c r="B3193" s="16">
        <v>2019</v>
      </c>
      <c r="C3193" s="16">
        <v>19</v>
      </c>
      <c r="D3193" s="14" t="s">
        <v>80</v>
      </c>
      <c r="E3193" s="16">
        <v>183</v>
      </c>
      <c r="F3193" s="14" t="s">
        <v>177</v>
      </c>
      <c r="G3193" s="16">
        <v>41</v>
      </c>
      <c r="H3193" s="14" t="s">
        <v>186</v>
      </c>
      <c r="I3193" s="16">
        <v>2</v>
      </c>
      <c r="J3193" s="14" t="s">
        <v>83</v>
      </c>
      <c r="K3193" s="14" t="s">
        <v>84</v>
      </c>
      <c r="L3193" s="14" t="s">
        <v>85</v>
      </c>
      <c r="M3193" s="23">
        <v>0.65</v>
      </c>
      <c r="N3193" s="16">
        <v>12</v>
      </c>
      <c r="O3193" s="16">
        <v>11</v>
      </c>
      <c r="P3193" s="16">
        <v>0</v>
      </c>
      <c r="Q3193" s="16">
        <v>14</v>
      </c>
      <c r="R3193" s="16">
        <v>2</v>
      </c>
      <c r="S3193" s="14" t="s">
        <v>86</v>
      </c>
      <c r="T3193" s="16">
        <v>1573</v>
      </c>
      <c r="U3193" s="16">
        <v>0</v>
      </c>
      <c r="V3193" s="18">
        <v>822449</v>
      </c>
      <c r="W3193" s="18">
        <v>32844</v>
      </c>
      <c r="X3193" s="18">
        <v>23015</v>
      </c>
      <c r="Y3193" s="18">
        <v>0</v>
      </c>
      <c r="Z3193" s="18">
        <v>0</v>
      </c>
      <c r="AA3193" s="18">
        <v>0</v>
      </c>
      <c r="AB3193" s="18">
        <v>12535</v>
      </c>
      <c r="AC3193" s="23">
        <v>0.38</v>
      </c>
      <c r="AD3193" s="14" t="str">
        <f>IF(E3193=113,"Linn","Iowa ex-Linn")</f>
        <v>Iowa ex-Linn</v>
      </c>
      <c r="AE3193" s="23">
        <f>IFERROR(AB3193/W3193,"N/M")</f>
        <v>0.38165266106442575</v>
      </c>
      <c r="AF3193" s="14" t="str">
        <f>B3193&amp;"|"&amp;TEXT(E3193,"000")&amp;"|"&amp;TEXT(M3193,"0.0000")</f>
        <v>2019|183|0.6500</v>
      </c>
      <c r="AG3193" s="22" t="str">
        <f>IF(AND(B3193&gt;=2015,B3193&lt;=2024,C3193=19,G3193=41,I3193=2,K3193="A",L3193="RBUP",M3193&gt;=0.5,M3193&lt;=0.85),"IN","OUT")</f>
        <v>IN</v>
      </c>
    </row>
    <row r="3194" spans="1:33">
      <c r="A3194" s="14" t="s">
        <v>189</v>
      </c>
      <c r="B3194" s="16">
        <v>2019</v>
      </c>
      <c r="C3194" s="16">
        <v>19</v>
      </c>
      <c r="D3194" s="14" t="s">
        <v>80</v>
      </c>
      <c r="E3194" s="16">
        <v>183</v>
      </c>
      <c r="F3194" s="14" t="s">
        <v>177</v>
      </c>
      <c r="G3194" s="16">
        <v>41</v>
      </c>
      <c r="H3194" s="14" t="s">
        <v>186</v>
      </c>
      <c r="I3194" s="16">
        <v>2</v>
      </c>
      <c r="J3194" s="14" t="s">
        <v>83</v>
      </c>
      <c r="K3194" s="14" t="s">
        <v>84</v>
      </c>
      <c r="L3194" s="14" t="s">
        <v>85</v>
      </c>
      <c r="M3194" s="23">
        <v>0.7</v>
      </c>
      <c r="N3194" s="16">
        <v>45</v>
      </c>
      <c r="O3194" s="16">
        <v>37</v>
      </c>
      <c r="P3194" s="16">
        <v>11</v>
      </c>
      <c r="Q3194" s="16">
        <v>49</v>
      </c>
      <c r="R3194" s="16">
        <v>16</v>
      </c>
      <c r="S3194" s="14" t="s">
        <v>86</v>
      </c>
      <c r="T3194" s="16">
        <v>6749</v>
      </c>
      <c r="U3194" s="16">
        <v>0</v>
      </c>
      <c r="V3194" s="18">
        <v>3731034</v>
      </c>
      <c r="W3194" s="18">
        <v>178692</v>
      </c>
      <c r="X3194" s="18">
        <v>131467</v>
      </c>
      <c r="Y3194" s="18">
        <v>3751</v>
      </c>
      <c r="Z3194" s="18">
        <v>0</v>
      </c>
      <c r="AA3194" s="18">
        <v>0</v>
      </c>
      <c r="AB3194" s="18">
        <v>74717</v>
      </c>
      <c r="AC3194" s="23">
        <v>0.42</v>
      </c>
      <c r="AD3194" s="14" t="str">
        <f>IF(E3194=113,"Linn","Iowa ex-Linn")</f>
        <v>Iowa ex-Linn</v>
      </c>
      <c r="AE3194" s="23">
        <f>IFERROR(AB3194/W3194,"N/M")</f>
        <v>0.41813287668166454</v>
      </c>
      <c r="AF3194" s="14" t="str">
        <f>B3194&amp;"|"&amp;TEXT(E3194,"000")&amp;"|"&amp;TEXT(M3194,"0.0000")</f>
        <v>2019|183|0.7000</v>
      </c>
      <c r="AG3194" s="22" t="str">
        <f>IF(AND(B3194&gt;=2015,B3194&lt;=2024,C3194=19,G3194=41,I3194=2,K3194="A",L3194="RBUP",M3194&gt;=0.5,M3194&lt;=0.85),"IN","OUT")</f>
        <v>IN</v>
      </c>
    </row>
    <row r="3195" spans="1:33">
      <c r="A3195" s="14" t="s">
        <v>189</v>
      </c>
      <c r="B3195" s="16">
        <v>2019</v>
      </c>
      <c r="C3195" s="16">
        <v>19</v>
      </c>
      <c r="D3195" s="14" t="s">
        <v>80</v>
      </c>
      <c r="E3195" s="16">
        <v>183</v>
      </c>
      <c r="F3195" s="14" t="s">
        <v>177</v>
      </c>
      <c r="G3195" s="16">
        <v>41</v>
      </c>
      <c r="H3195" s="14" t="s">
        <v>186</v>
      </c>
      <c r="I3195" s="16">
        <v>2</v>
      </c>
      <c r="J3195" s="14" t="s">
        <v>83</v>
      </c>
      <c r="K3195" s="14" t="s">
        <v>84</v>
      </c>
      <c r="L3195" s="14" t="s">
        <v>85</v>
      </c>
      <c r="M3195" s="23">
        <v>0.75</v>
      </c>
      <c r="N3195" s="16">
        <v>205</v>
      </c>
      <c r="O3195" s="16">
        <v>165</v>
      </c>
      <c r="P3195" s="16">
        <v>46</v>
      </c>
      <c r="Q3195" s="16">
        <v>243</v>
      </c>
      <c r="R3195" s="16">
        <v>56</v>
      </c>
      <c r="S3195" s="14" t="s">
        <v>86</v>
      </c>
      <c r="T3195" s="16">
        <v>27649</v>
      </c>
      <c r="U3195" s="16">
        <v>0</v>
      </c>
      <c r="V3195" s="18">
        <v>15887016</v>
      </c>
      <c r="W3195" s="18">
        <v>978050</v>
      </c>
      <c r="X3195" s="18">
        <v>662858</v>
      </c>
      <c r="Y3195" s="18">
        <v>3491</v>
      </c>
      <c r="Z3195" s="18">
        <v>0</v>
      </c>
      <c r="AA3195" s="18">
        <v>0</v>
      </c>
      <c r="AB3195" s="18">
        <v>432522</v>
      </c>
      <c r="AC3195" s="23">
        <v>0.44</v>
      </c>
      <c r="AD3195" s="14" t="str">
        <f>IF(E3195=113,"Linn","Iowa ex-Linn")</f>
        <v>Iowa ex-Linn</v>
      </c>
      <c r="AE3195" s="23">
        <f>IFERROR(AB3195/W3195,"N/M")</f>
        <v>0.4422289249015899</v>
      </c>
      <c r="AF3195" s="14" t="str">
        <f>B3195&amp;"|"&amp;TEXT(E3195,"000")&amp;"|"&amp;TEXT(M3195,"0.0000")</f>
        <v>2019|183|0.7500</v>
      </c>
      <c r="AG3195" s="22" t="str">
        <f>IF(AND(B3195&gt;=2015,B3195&lt;=2024,C3195=19,G3195=41,I3195=2,K3195="A",L3195="RBUP",M3195&gt;=0.5,M3195&lt;=0.85),"IN","OUT")</f>
        <v>IN</v>
      </c>
    </row>
    <row r="3196" spans="1:33">
      <c r="A3196" s="14" t="s">
        <v>189</v>
      </c>
      <c r="B3196" s="16">
        <v>2019</v>
      </c>
      <c r="C3196" s="16">
        <v>19</v>
      </c>
      <c r="D3196" s="14" t="s">
        <v>80</v>
      </c>
      <c r="E3196" s="16">
        <v>183</v>
      </c>
      <c r="F3196" s="14" t="s">
        <v>177</v>
      </c>
      <c r="G3196" s="16">
        <v>41</v>
      </c>
      <c r="H3196" s="14" t="s">
        <v>186</v>
      </c>
      <c r="I3196" s="16">
        <v>2</v>
      </c>
      <c r="J3196" s="14" t="s">
        <v>83</v>
      </c>
      <c r="K3196" s="14" t="s">
        <v>84</v>
      </c>
      <c r="L3196" s="14" t="s">
        <v>85</v>
      </c>
      <c r="M3196" s="23">
        <v>0.8</v>
      </c>
      <c r="N3196" s="16">
        <v>329</v>
      </c>
      <c r="O3196" s="16">
        <v>274</v>
      </c>
      <c r="P3196" s="16">
        <v>95</v>
      </c>
      <c r="Q3196" s="16">
        <v>435</v>
      </c>
      <c r="R3196" s="16">
        <v>103</v>
      </c>
      <c r="S3196" s="14" t="s">
        <v>86</v>
      </c>
      <c r="T3196" s="16">
        <v>46413</v>
      </c>
      <c r="U3196" s="16">
        <v>0</v>
      </c>
      <c r="V3196" s="18">
        <v>28120338</v>
      </c>
      <c r="W3196" s="18">
        <v>2220317</v>
      </c>
      <c r="X3196" s="18">
        <v>1281288</v>
      </c>
      <c r="Y3196" s="18">
        <v>2310</v>
      </c>
      <c r="Z3196" s="18">
        <v>0</v>
      </c>
      <c r="AA3196" s="18">
        <v>0</v>
      </c>
      <c r="AB3196" s="18">
        <v>873580</v>
      </c>
      <c r="AC3196" s="23">
        <v>0.39</v>
      </c>
      <c r="AD3196" s="14" t="str">
        <f>IF(E3196=113,"Linn","Iowa ex-Linn")</f>
        <v>Iowa ex-Linn</v>
      </c>
      <c r="AE3196" s="23">
        <f>IFERROR(AB3196/W3196,"N/M")</f>
        <v>0.39344832291965515</v>
      </c>
      <c r="AF3196" s="14" t="str">
        <f>B3196&amp;"|"&amp;TEXT(E3196,"000")&amp;"|"&amp;TEXT(M3196,"0.0000")</f>
        <v>2019|183|0.8000</v>
      </c>
      <c r="AG3196" s="22" t="str">
        <f>IF(AND(B3196&gt;=2015,B3196&lt;=2024,C3196=19,G3196=41,I3196=2,K3196="A",L3196="RBUP",M3196&gt;=0.5,M3196&lt;=0.85),"IN","OUT")</f>
        <v>IN</v>
      </c>
    </row>
    <row r="3197" spans="1:33">
      <c r="A3197" s="14" t="s">
        <v>189</v>
      </c>
      <c r="B3197" s="16">
        <v>2019</v>
      </c>
      <c r="C3197" s="16">
        <v>19</v>
      </c>
      <c r="D3197" s="14" t="s">
        <v>80</v>
      </c>
      <c r="E3197" s="16">
        <v>183</v>
      </c>
      <c r="F3197" s="14" t="s">
        <v>177</v>
      </c>
      <c r="G3197" s="16">
        <v>41</v>
      </c>
      <c r="H3197" s="14" t="s">
        <v>186</v>
      </c>
      <c r="I3197" s="16">
        <v>2</v>
      </c>
      <c r="J3197" s="14" t="s">
        <v>83</v>
      </c>
      <c r="K3197" s="14" t="s">
        <v>84</v>
      </c>
      <c r="L3197" s="14" t="s">
        <v>85</v>
      </c>
      <c r="M3197" s="23">
        <v>0.85</v>
      </c>
      <c r="N3197" s="16">
        <v>180</v>
      </c>
      <c r="O3197" s="16">
        <v>149</v>
      </c>
      <c r="P3197" s="16">
        <v>70</v>
      </c>
      <c r="Q3197" s="16">
        <v>275</v>
      </c>
      <c r="R3197" s="16">
        <v>118</v>
      </c>
      <c r="S3197" s="14" t="s">
        <v>86</v>
      </c>
      <c r="T3197" s="16">
        <v>27569</v>
      </c>
      <c r="U3197" s="16">
        <v>0</v>
      </c>
      <c r="V3197" s="18">
        <v>18007614</v>
      </c>
      <c r="W3197" s="18">
        <v>1774580</v>
      </c>
      <c r="X3197" s="18">
        <v>771659</v>
      </c>
      <c r="Y3197" s="18">
        <v>110</v>
      </c>
      <c r="Z3197" s="18">
        <v>0</v>
      </c>
      <c r="AA3197" s="18">
        <v>0</v>
      </c>
      <c r="AB3197" s="18">
        <v>1160060</v>
      </c>
      <c r="AC3197" s="23">
        <v>0.65</v>
      </c>
      <c r="AD3197" s="14" t="str">
        <f>IF(E3197=113,"Linn","Iowa ex-Linn")</f>
        <v>Iowa ex-Linn</v>
      </c>
      <c r="AE3197" s="23">
        <f>IFERROR(AB3197/W3197,"N/M")</f>
        <v>0.6537096101612776</v>
      </c>
      <c r="AF3197" s="14" t="str">
        <f>B3197&amp;"|"&amp;TEXT(E3197,"000")&amp;"|"&amp;TEXT(M3197,"0.0000")</f>
        <v>2019|183|0.8500</v>
      </c>
      <c r="AG3197" s="22" t="str">
        <f>IF(AND(B3197&gt;=2015,B3197&lt;=2024,C3197=19,G3197=41,I3197=2,K3197="A",L3197="RBUP",M3197&gt;=0.5,M3197&lt;=0.85),"IN","OUT")</f>
        <v>IN</v>
      </c>
    </row>
    <row r="3198" spans="1:33">
      <c r="A3198" s="14" t="s">
        <v>189</v>
      </c>
      <c r="B3198" s="16">
        <v>2019</v>
      </c>
      <c r="C3198" s="16">
        <v>19</v>
      </c>
      <c r="D3198" s="14" t="s">
        <v>80</v>
      </c>
      <c r="E3198" s="16">
        <v>185</v>
      </c>
      <c r="F3198" s="14" t="s">
        <v>178</v>
      </c>
      <c r="G3198" s="16">
        <v>41</v>
      </c>
      <c r="H3198" s="14" t="s">
        <v>186</v>
      </c>
      <c r="I3198" s="16">
        <v>2</v>
      </c>
      <c r="J3198" s="14" t="s">
        <v>83</v>
      </c>
      <c r="K3198" s="14" t="s">
        <v>84</v>
      </c>
      <c r="L3198" s="14" t="s">
        <v>85</v>
      </c>
      <c r="M3198" s="23">
        <v>0.5</v>
      </c>
      <c r="N3198" s="16">
        <v>2</v>
      </c>
      <c r="O3198" s="16">
        <v>0</v>
      </c>
      <c r="P3198" s="16">
        <v>0</v>
      </c>
      <c r="Q3198" s="16">
        <v>0</v>
      </c>
      <c r="R3198" s="16">
        <v>0</v>
      </c>
      <c r="S3198" s="14" t="s">
        <v>86</v>
      </c>
      <c r="T3198" s="16">
        <v>0</v>
      </c>
      <c r="U3198" s="16">
        <v>0</v>
      </c>
      <c r="V3198" s="18">
        <v>0</v>
      </c>
      <c r="W3198" s="18">
        <v>0</v>
      </c>
      <c r="X3198" s="18">
        <v>0</v>
      </c>
      <c r="Y3198" s="18">
        <v>0</v>
      </c>
      <c r="Z3198" s="18">
        <v>0</v>
      </c>
      <c r="AA3198" s="18">
        <v>0</v>
      </c>
      <c r="AB3198" s="18">
        <v>0</v>
      </c>
      <c r="AC3198" s="23">
        <v>0</v>
      </c>
      <c r="AD3198" s="14" t="str">
        <f>IF(E3198=113,"Linn","Iowa ex-Linn")</f>
        <v>Iowa ex-Linn</v>
      </c>
      <c r="AE3198" s="23" t="str">
        <f>IFERROR(AB3198/W3198,"N/M")</f>
        <v>N/M</v>
      </c>
      <c r="AF3198" s="14" t="str">
        <f>B3198&amp;"|"&amp;TEXT(E3198,"000")&amp;"|"&amp;TEXT(M3198,"0.0000")</f>
        <v>2019|185|0.5000</v>
      </c>
      <c r="AG3198" s="22" t="str">
        <f>IF(AND(B3198&gt;=2015,B3198&lt;=2024,C3198=19,G3198=41,I3198=2,K3198="A",L3198="RBUP",M3198&gt;=0.5,M3198&lt;=0.85),"IN","OUT")</f>
        <v>IN</v>
      </c>
    </row>
    <row r="3199" spans="1:33">
      <c r="A3199" s="14" t="s">
        <v>189</v>
      </c>
      <c r="B3199" s="16">
        <v>2019</v>
      </c>
      <c r="C3199" s="16">
        <v>19</v>
      </c>
      <c r="D3199" s="14" t="s">
        <v>80</v>
      </c>
      <c r="E3199" s="16">
        <v>185</v>
      </c>
      <c r="F3199" s="14" t="s">
        <v>178</v>
      </c>
      <c r="G3199" s="16">
        <v>41</v>
      </c>
      <c r="H3199" s="14" t="s">
        <v>186</v>
      </c>
      <c r="I3199" s="16">
        <v>2</v>
      </c>
      <c r="J3199" s="14" t="s">
        <v>83</v>
      </c>
      <c r="K3199" s="14" t="s">
        <v>84</v>
      </c>
      <c r="L3199" s="14" t="s">
        <v>85</v>
      </c>
      <c r="M3199" s="23">
        <v>0.65</v>
      </c>
      <c r="N3199" s="16">
        <v>6</v>
      </c>
      <c r="O3199" s="16">
        <v>3</v>
      </c>
      <c r="P3199" s="16">
        <v>1</v>
      </c>
      <c r="Q3199" s="16">
        <v>3</v>
      </c>
      <c r="R3199" s="16">
        <v>1</v>
      </c>
      <c r="S3199" s="14" t="s">
        <v>86</v>
      </c>
      <c r="T3199" s="16">
        <v>95</v>
      </c>
      <c r="U3199" s="16">
        <v>0</v>
      </c>
      <c r="V3199" s="18">
        <v>38433</v>
      </c>
      <c r="W3199" s="18">
        <v>3643</v>
      </c>
      <c r="X3199" s="18">
        <v>2150</v>
      </c>
      <c r="Y3199" s="18">
        <v>0</v>
      </c>
      <c r="Z3199" s="18">
        <v>0</v>
      </c>
      <c r="AA3199" s="18">
        <v>0</v>
      </c>
      <c r="AB3199" s="18">
        <v>1012</v>
      </c>
      <c r="AC3199" s="23">
        <v>0.28</v>
      </c>
      <c r="AD3199" s="14" t="str">
        <f>IF(E3199=113,"Linn","Iowa ex-Linn")</f>
        <v>Iowa ex-Linn</v>
      </c>
      <c r="AE3199" s="23">
        <f>IFERROR(AB3199/W3199,"N/M")</f>
        <v>0.27779302772440295</v>
      </c>
      <c r="AF3199" s="14" t="str">
        <f>B3199&amp;"|"&amp;TEXT(E3199,"000")&amp;"|"&amp;TEXT(M3199,"0.0000")</f>
        <v>2019|185|0.6500</v>
      </c>
      <c r="AG3199" s="22" t="str">
        <f>IF(AND(B3199&gt;=2015,B3199&lt;=2024,C3199=19,G3199=41,I3199=2,K3199="A",L3199="RBUP",M3199&gt;=0.5,M3199&lt;=0.85),"IN","OUT")</f>
        <v>IN</v>
      </c>
    </row>
    <row r="3200" spans="1:33">
      <c r="A3200" s="14" t="s">
        <v>189</v>
      </c>
      <c r="B3200" s="16">
        <v>2019</v>
      </c>
      <c r="C3200" s="16">
        <v>19</v>
      </c>
      <c r="D3200" s="14" t="s">
        <v>80</v>
      </c>
      <c r="E3200" s="16">
        <v>185</v>
      </c>
      <c r="F3200" s="14" t="s">
        <v>178</v>
      </c>
      <c r="G3200" s="16">
        <v>41</v>
      </c>
      <c r="H3200" s="14" t="s">
        <v>186</v>
      </c>
      <c r="I3200" s="16">
        <v>2</v>
      </c>
      <c r="J3200" s="14" t="s">
        <v>83</v>
      </c>
      <c r="K3200" s="14" t="s">
        <v>84</v>
      </c>
      <c r="L3200" s="14" t="s">
        <v>85</v>
      </c>
      <c r="M3200" s="23">
        <v>0.7</v>
      </c>
      <c r="N3200" s="16">
        <v>55</v>
      </c>
      <c r="O3200" s="16">
        <v>33</v>
      </c>
      <c r="P3200" s="16">
        <v>13</v>
      </c>
      <c r="Q3200" s="16">
        <v>69</v>
      </c>
      <c r="R3200" s="16">
        <v>18</v>
      </c>
      <c r="S3200" s="14" t="s">
        <v>86</v>
      </c>
      <c r="T3200" s="16">
        <v>3950</v>
      </c>
      <c r="U3200" s="16">
        <v>0</v>
      </c>
      <c r="V3200" s="18">
        <v>1568671</v>
      </c>
      <c r="W3200" s="18">
        <v>223306</v>
      </c>
      <c r="X3200" s="18">
        <v>131750</v>
      </c>
      <c r="Y3200" s="18">
        <v>0</v>
      </c>
      <c r="Z3200" s="18">
        <v>0</v>
      </c>
      <c r="AA3200" s="18">
        <v>0</v>
      </c>
      <c r="AB3200" s="18">
        <v>190940</v>
      </c>
      <c r="AC3200" s="23">
        <v>0.86</v>
      </c>
      <c r="AD3200" s="14" t="str">
        <f>IF(E3200=113,"Linn","Iowa ex-Linn")</f>
        <v>Iowa ex-Linn</v>
      </c>
      <c r="AE3200" s="23">
        <f>IFERROR(AB3200/W3200,"N/M")</f>
        <v>0.855059872999382</v>
      </c>
      <c r="AF3200" s="14" t="str">
        <f>B3200&amp;"|"&amp;TEXT(E3200,"000")&amp;"|"&amp;TEXT(M3200,"0.0000")</f>
        <v>2019|185|0.7000</v>
      </c>
      <c r="AG3200" s="22" t="str">
        <f>IF(AND(B3200&gt;=2015,B3200&lt;=2024,C3200=19,G3200=41,I3200=2,K3200="A",L3200="RBUP",M3200&gt;=0.5,M3200&lt;=0.85),"IN","OUT")</f>
        <v>IN</v>
      </c>
    </row>
    <row r="3201" spans="1:33">
      <c r="A3201" s="14" t="s">
        <v>189</v>
      </c>
      <c r="B3201" s="16">
        <v>2019</v>
      </c>
      <c r="C3201" s="16">
        <v>19</v>
      </c>
      <c r="D3201" s="14" t="s">
        <v>80</v>
      </c>
      <c r="E3201" s="16">
        <v>185</v>
      </c>
      <c r="F3201" s="14" t="s">
        <v>178</v>
      </c>
      <c r="G3201" s="16">
        <v>41</v>
      </c>
      <c r="H3201" s="14" t="s">
        <v>186</v>
      </c>
      <c r="I3201" s="16">
        <v>2</v>
      </c>
      <c r="J3201" s="14" t="s">
        <v>83</v>
      </c>
      <c r="K3201" s="14" t="s">
        <v>84</v>
      </c>
      <c r="L3201" s="14" t="s">
        <v>85</v>
      </c>
      <c r="M3201" s="23">
        <v>0.75</v>
      </c>
      <c r="N3201" s="16">
        <v>173</v>
      </c>
      <c r="O3201" s="16">
        <v>94</v>
      </c>
      <c r="P3201" s="16">
        <v>56</v>
      </c>
      <c r="Q3201" s="16">
        <v>185</v>
      </c>
      <c r="R3201" s="16">
        <v>85</v>
      </c>
      <c r="S3201" s="14" t="s">
        <v>86</v>
      </c>
      <c r="T3201" s="16">
        <v>15219</v>
      </c>
      <c r="U3201" s="16">
        <v>0</v>
      </c>
      <c r="V3201" s="18">
        <v>6067511</v>
      </c>
      <c r="W3201" s="18">
        <v>869874</v>
      </c>
      <c r="X3201" s="18">
        <v>543940</v>
      </c>
      <c r="Y3201" s="18">
        <v>0</v>
      </c>
      <c r="Z3201" s="18">
        <v>0</v>
      </c>
      <c r="AA3201" s="18">
        <v>0</v>
      </c>
      <c r="AB3201" s="18">
        <v>779364</v>
      </c>
      <c r="AC3201" s="23">
        <v>0.9</v>
      </c>
      <c r="AD3201" s="14" t="str">
        <f>IF(E3201=113,"Linn","Iowa ex-Linn")</f>
        <v>Iowa ex-Linn</v>
      </c>
      <c r="AE3201" s="23">
        <f>IFERROR(AB3201/W3201,"N/M")</f>
        <v>0.8959504479959166</v>
      </c>
      <c r="AF3201" s="14" t="str">
        <f>B3201&amp;"|"&amp;TEXT(E3201,"000")&amp;"|"&amp;TEXT(M3201,"0.0000")</f>
        <v>2019|185|0.7500</v>
      </c>
      <c r="AG3201" s="22" t="str">
        <f>IF(AND(B3201&gt;=2015,B3201&lt;=2024,C3201=19,G3201=41,I3201=2,K3201="A",L3201="RBUP",M3201&gt;=0.5,M3201&lt;=0.85),"IN","OUT")</f>
        <v>IN</v>
      </c>
    </row>
    <row r="3202" spans="1:33">
      <c r="A3202" s="14" t="s">
        <v>189</v>
      </c>
      <c r="B3202" s="16">
        <v>2019</v>
      </c>
      <c r="C3202" s="16">
        <v>19</v>
      </c>
      <c r="D3202" s="14" t="s">
        <v>80</v>
      </c>
      <c r="E3202" s="16">
        <v>185</v>
      </c>
      <c r="F3202" s="14" t="s">
        <v>178</v>
      </c>
      <c r="G3202" s="16">
        <v>41</v>
      </c>
      <c r="H3202" s="14" t="s">
        <v>186</v>
      </c>
      <c r="I3202" s="16">
        <v>2</v>
      </c>
      <c r="J3202" s="14" t="s">
        <v>83</v>
      </c>
      <c r="K3202" s="14" t="s">
        <v>84</v>
      </c>
      <c r="L3202" s="14" t="s">
        <v>85</v>
      </c>
      <c r="M3202" s="23">
        <v>0.8</v>
      </c>
      <c r="N3202" s="16">
        <v>180</v>
      </c>
      <c r="O3202" s="16">
        <v>115</v>
      </c>
      <c r="P3202" s="16">
        <v>77</v>
      </c>
      <c r="Q3202" s="16">
        <v>131</v>
      </c>
      <c r="R3202" s="16">
        <v>84</v>
      </c>
      <c r="S3202" s="14" t="s">
        <v>86</v>
      </c>
      <c r="T3202" s="16">
        <v>40556</v>
      </c>
      <c r="U3202" s="16">
        <v>0</v>
      </c>
      <c r="V3202" s="18">
        <v>17819220</v>
      </c>
      <c r="W3202" s="18">
        <v>2301782</v>
      </c>
      <c r="X3202" s="18">
        <v>1514008</v>
      </c>
      <c r="Y3202" s="18">
        <v>0</v>
      </c>
      <c r="Z3202" s="18">
        <v>0</v>
      </c>
      <c r="AA3202" s="18">
        <v>0</v>
      </c>
      <c r="AB3202" s="18">
        <v>1849573</v>
      </c>
      <c r="AC3202" s="23">
        <v>0.8</v>
      </c>
      <c r="AD3202" s="14" t="str">
        <f>IF(E3202=113,"Linn","Iowa ex-Linn")</f>
        <v>Iowa ex-Linn</v>
      </c>
      <c r="AE3202" s="23">
        <f>IFERROR(AB3202/W3202,"N/M")</f>
        <v>0.8035396054013804</v>
      </c>
      <c r="AF3202" s="14" t="str">
        <f>B3202&amp;"|"&amp;TEXT(E3202,"000")&amp;"|"&amp;TEXT(M3202,"0.0000")</f>
        <v>2019|185|0.8000</v>
      </c>
      <c r="AG3202" s="22" t="str">
        <f>IF(AND(B3202&gt;=2015,B3202&lt;=2024,C3202=19,G3202=41,I3202=2,K3202="A",L3202="RBUP",M3202&gt;=0.5,M3202&lt;=0.85),"IN","OUT")</f>
        <v>IN</v>
      </c>
    </row>
    <row r="3203" spans="1:33">
      <c r="A3203" s="14" t="s">
        <v>189</v>
      </c>
      <c r="B3203" s="16">
        <v>2019</v>
      </c>
      <c r="C3203" s="16">
        <v>19</v>
      </c>
      <c r="D3203" s="14" t="s">
        <v>80</v>
      </c>
      <c r="E3203" s="16">
        <v>185</v>
      </c>
      <c r="F3203" s="14" t="s">
        <v>178</v>
      </c>
      <c r="G3203" s="16">
        <v>41</v>
      </c>
      <c r="H3203" s="14" t="s">
        <v>186</v>
      </c>
      <c r="I3203" s="16">
        <v>2</v>
      </c>
      <c r="J3203" s="14" t="s">
        <v>83</v>
      </c>
      <c r="K3203" s="14" t="s">
        <v>84</v>
      </c>
      <c r="L3203" s="14" t="s">
        <v>85</v>
      </c>
      <c r="M3203" s="23">
        <v>0.85</v>
      </c>
      <c r="N3203" s="16">
        <v>31</v>
      </c>
      <c r="O3203" s="16">
        <v>11</v>
      </c>
      <c r="P3203" s="16">
        <v>7</v>
      </c>
      <c r="Q3203" s="16">
        <v>13</v>
      </c>
      <c r="R3203" s="16">
        <v>7</v>
      </c>
      <c r="S3203" s="14" t="s">
        <v>86</v>
      </c>
      <c r="T3203" s="16">
        <v>2591</v>
      </c>
      <c r="U3203" s="16">
        <v>0</v>
      </c>
      <c r="V3203" s="18">
        <v>1203030</v>
      </c>
      <c r="W3203" s="18">
        <v>176036</v>
      </c>
      <c r="X3203" s="18">
        <v>85479</v>
      </c>
      <c r="Y3203" s="18">
        <v>0</v>
      </c>
      <c r="Z3203" s="18">
        <v>0</v>
      </c>
      <c r="AA3203" s="18">
        <v>0</v>
      </c>
      <c r="AB3203" s="18">
        <v>157315</v>
      </c>
      <c r="AC3203" s="23">
        <v>0.89</v>
      </c>
      <c r="AD3203" s="14" t="str">
        <f>IF(E3203=113,"Linn","Iowa ex-Linn")</f>
        <v>Iowa ex-Linn</v>
      </c>
      <c r="AE3203" s="23">
        <f>IFERROR(AB3203/W3203,"N/M")</f>
        <v>0.8936524347292599</v>
      </c>
      <c r="AF3203" s="14" t="str">
        <f>B3203&amp;"|"&amp;TEXT(E3203,"000")&amp;"|"&amp;TEXT(M3203,"0.0000")</f>
        <v>2019|185|0.8500</v>
      </c>
      <c r="AG3203" s="22" t="str">
        <f>IF(AND(B3203&gt;=2015,B3203&lt;=2024,C3203=19,G3203=41,I3203=2,K3203="A",L3203="RBUP",M3203&gt;=0.5,M3203&lt;=0.85),"IN","OUT")</f>
        <v>IN</v>
      </c>
    </row>
    <row r="3204" spans="1:33">
      <c r="A3204" s="14" t="s">
        <v>189</v>
      </c>
      <c r="B3204" s="16">
        <v>2019</v>
      </c>
      <c r="C3204" s="16">
        <v>19</v>
      </c>
      <c r="D3204" s="14" t="s">
        <v>80</v>
      </c>
      <c r="E3204" s="16">
        <v>187</v>
      </c>
      <c r="F3204" s="14" t="s">
        <v>179</v>
      </c>
      <c r="G3204" s="16">
        <v>41</v>
      </c>
      <c r="H3204" s="14" t="s">
        <v>186</v>
      </c>
      <c r="I3204" s="16">
        <v>2</v>
      </c>
      <c r="J3204" s="14" t="s">
        <v>83</v>
      </c>
      <c r="K3204" s="14" t="s">
        <v>84</v>
      </c>
      <c r="L3204" s="14" t="s">
        <v>85</v>
      </c>
      <c r="M3204" s="23">
        <v>0.6</v>
      </c>
      <c r="N3204" s="16">
        <v>1</v>
      </c>
      <c r="O3204" s="16">
        <v>1</v>
      </c>
      <c r="P3204" s="16">
        <v>0</v>
      </c>
      <c r="Q3204" s="16">
        <v>1</v>
      </c>
      <c r="R3204" s="16">
        <v>0</v>
      </c>
      <c r="S3204" s="14" t="s">
        <v>86</v>
      </c>
      <c r="T3204" s="16">
        <v>245</v>
      </c>
      <c r="U3204" s="16">
        <v>0</v>
      </c>
      <c r="V3204" s="18">
        <v>122455</v>
      </c>
      <c r="W3204" s="18">
        <v>1071</v>
      </c>
      <c r="X3204" s="18">
        <v>857</v>
      </c>
      <c r="Y3204" s="18">
        <v>0</v>
      </c>
      <c r="Z3204" s="18">
        <v>0</v>
      </c>
      <c r="AA3204" s="18">
        <v>0</v>
      </c>
      <c r="AB3204" s="18">
        <v>0</v>
      </c>
      <c r="AC3204" s="23">
        <v>0</v>
      </c>
      <c r="AD3204" s="14" t="str">
        <f>IF(E3204=113,"Linn","Iowa ex-Linn")</f>
        <v>Iowa ex-Linn</v>
      </c>
      <c r="AE3204" s="23">
        <f>IFERROR(AB3204/W3204,"N/M")</f>
        <v>0.0</v>
      </c>
      <c r="AF3204" s="14" t="str">
        <f>B3204&amp;"|"&amp;TEXT(E3204,"000")&amp;"|"&amp;TEXT(M3204,"0.0000")</f>
        <v>2019|187|0.6000</v>
      </c>
      <c r="AG3204" s="22" t="str">
        <f>IF(AND(B3204&gt;=2015,B3204&lt;=2024,C3204=19,G3204=41,I3204=2,K3204="A",L3204="RBUP",M3204&gt;=0.5,M3204&lt;=0.85),"IN","OUT")</f>
        <v>IN</v>
      </c>
    </row>
    <row r="3205" spans="1:33">
      <c r="A3205" s="14" t="s">
        <v>189</v>
      </c>
      <c r="B3205" s="16">
        <v>2019</v>
      </c>
      <c r="C3205" s="16">
        <v>19</v>
      </c>
      <c r="D3205" s="14" t="s">
        <v>80</v>
      </c>
      <c r="E3205" s="16">
        <v>187</v>
      </c>
      <c r="F3205" s="14" t="s">
        <v>179</v>
      </c>
      <c r="G3205" s="16">
        <v>41</v>
      </c>
      <c r="H3205" s="14" t="s">
        <v>186</v>
      </c>
      <c r="I3205" s="16">
        <v>2</v>
      </c>
      <c r="J3205" s="14" t="s">
        <v>83</v>
      </c>
      <c r="K3205" s="14" t="s">
        <v>84</v>
      </c>
      <c r="L3205" s="14" t="s">
        <v>85</v>
      </c>
      <c r="M3205" s="23">
        <v>0.65</v>
      </c>
      <c r="N3205" s="16">
        <v>5</v>
      </c>
      <c r="O3205" s="16">
        <v>4</v>
      </c>
      <c r="P3205" s="16">
        <v>1</v>
      </c>
      <c r="Q3205" s="16">
        <v>6</v>
      </c>
      <c r="R3205" s="16">
        <v>1</v>
      </c>
      <c r="S3205" s="14" t="s">
        <v>86</v>
      </c>
      <c r="T3205" s="16">
        <v>110</v>
      </c>
      <c r="U3205" s="16">
        <v>0</v>
      </c>
      <c r="V3205" s="18">
        <v>45948</v>
      </c>
      <c r="W3205" s="18">
        <v>772</v>
      </c>
      <c r="X3205" s="18">
        <v>455</v>
      </c>
      <c r="Y3205" s="18">
        <v>0</v>
      </c>
      <c r="Z3205" s="18">
        <v>0</v>
      </c>
      <c r="AA3205" s="18">
        <v>0</v>
      </c>
      <c r="AB3205" s="18">
        <v>1206</v>
      </c>
      <c r="AC3205" s="23">
        <v>1.56</v>
      </c>
      <c r="AD3205" s="14" t="str">
        <f>IF(E3205=113,"Linn","Iowa ex-Linn")</f>
        <v>Iowa ex-Linn</v>
      </c>
      <c r="AE3205" s="23">
        <f>IFERROR(AB3205/W3205,"N/M")</f>
        <v>1.5621761658031088</v>
      </c>
      <c r="AF3205" s="14" t="str">
        <f>B3205&amp;"|"&amp;TEXT(E3205,"000")&amp;"|"&amp;TEXT(M3205,"0.0000")</f>
        <v>2019|187|0.6500</v>
      </c>
      <c r="AG3205" s="22" t="str">
        <f>IF(AND(B3205&gt;=2015,B3205&lt;=2024,C3205=19,G3205=41,I3205=2,K3205="A",L3205="RBUP",M3205&gt;=0.5,M3205&lt;=0.85),"IN","OUT")</f>
        <v>IN</v>
      </c>
    </row>
    <row r="3206" spans="1:33">
      <c r="A3206" s="14" t="s">
        <v>189</v>
      </c>
      <c r="B3206" s="16">
        <v>2019</v>
      </c>
      <c r="C3206" s="16">
        <v>19</v>
      </c>
      <c r="D3206" s="14" t="s">
        <v>80</v>
      </c>
      <c r="E3206" s="16">
        <v>187</v>
      </c>
      <c r="F3206" s="14" t="s">
        <v>179</v>
      </c>
      <c r="G3206" s="16">
        <v>41</v>
      </c>
      <c r="H3206" s="14" t="s">
        <v>186</v>
      </c>
      <c r="I3206" s="16">
        <v>2</v>
      </c>
      <c r="J3206" s="14" t="s">
        <v>83</v>
      </c>
      <c r="K3206" s="14" t="s">
        <v>84</v>
      </c>
      <c r="L3206" s="14" t="s">
        <v>85</v>
      </c>
      <c r="M3206" s="23">
        <v>0.7</v>
      </c>
      <c r="N3206" s="16">
        <v>34</v>
      </c>
      <c r="O3206" s="16">
        <v>30</v>
      </c>
      <c r="P3206" s="16">
        <v>2</v>
      </c>
      <c r="Q3206" s="16">
        <v>77</v>
      </c>
      <c r="R3206" s="16">
        <v>2</v>
      </c>
      <c r="S3206" s="14" t="s">
        <v>86</v>
      </c>
      <c r="T3206" s="16">
        <v>3838</v>
      </c>
      <c r="U3206" s="16">
        <v>0</v>
      </c>
      <c r="V3206" s="18">
        <v>2076184</v>
      </c>
      <c r="W3206" s="18">
        <v>57189</v>
      </c>
      <c r="X3206" s="18">
        <v>33739</v>
      </c>
      <c r="Y3206" s="18">
        <v>0</v>
      </c>
      <c r="Z3206" s="18">
        <v>0</v>
      </c>
      <c r="AA3206" s="18">
        <v>0</v>
      </c>
      <c r="AB3206" s="18">
        <v>22691</v>
      </c>
      <c r="AC3206" s="23">
        <v>0.4</v>
      </c>
      <c r="AD3206" s="14" t="str">
        <f>IF(E3206=113,"Linn","Iowa ex-Linn")</f>
        <v>Iowa ex-Linn</v>
      </c>
      <c r="AE3206" s="23">
        <f>IFERROR(AB3206/W3206,"N/M")</f>
        <v>0.39677210652398187</v>
      </c>
      <c r="AF3206" s="14" t="str">
        <f>B3206&amp;"|"&amp;TEXT(E3206,"000")&amp;"|"&amp;TEXT(M3206,"0.0000")</f>
        <v>2019|187|0.7000</v>
      </c>
      <c r="AG3206" s="22" t="str">
        <f>IF(AND(B3206&gt;=2015,B3206&lt;=2024,C3206=19,G3206=41,I3206=2,K3206="A",L3206="RBUP",M3206&gt;=0.5,M3206&lt;=0.85),"IN","OUT")</f>
        <v>IN</v>
      </c>
    </row>
    <row r="3207" spans="1:33">
      <c r="A3207" s="14" t="s">
        <v>189</v>
      </c>
      <c r="B3207" s="16">
        <v>2019</v>
      </c>
      <c r="C3207" s="16">
        <v>19</v>
      </c>
      <c r="D3207" s="14" t="s">
        <v>80</v>
      </c>
      <c r="E3207" s="16">
        <v>187</v>
      </c>
      <c r="F3207" s="14" t="s">
        <v>179</v>
      </c>
      <c r="G3207" s="16">
        <v>41</v>
      </c>
      <c r="H3207" s="14" t="s">
        <v>186</v>
      </c>
      <c r="I3207" s="16">
        <v>2</v>
      </c>
      <c r="J3207" s="14" t="s">
        <v>83</v>
      </c>
      <c r="K3207" s="14" t="s">
        <v>84</v>
      </c>
      <c r="L3207" s="14" t="s">
        <v>85</v>
      </c>
      <c r="M3207" s="23">
        <v>0.75</v>
      </c>
      <c r="N3207" s="16">
        <v>92</v>
      </c>
      <c r="O3207" s="16">
        <v>79</v>
      </c>
      <c r="P3207" s="16">
        <v>7</v>
      </c>
      <c r="Q3207" s="16">
        <v>137</v>
      </c>
      <c r="R3207" s="16">
        <v>9</v>
      </c>
      <c r="S3207" s="14" t="s">
        <v>86</v>
      </c>
      <c r="T3207" s="16">
        <v>10288</v>
      </c>
      <c r="U3207" s="16">
        <v>0</v>
      </c>
      <c r="V3207" s="18">
        <v>6058355</v>
      </c>
      <c r="W3207" s="18">
        <v>209761</v>
      </c>
      <c r="X3207" s="18">
        <v>118118</v>
      </c>
      <c r="Y3207" s="18">
        <v>0</v>
      </c>
      <c r="Z3207" s="18">
        <v>0</v>
      </c>
      <c r="AA3207" s="18">
        <v>0</v>
      </c>
      <c r="AB3207" s="18">
        <v>23837</v>
      </c>
      <c r="AC3207" s="23">
        <v>0.11</v>
      </c>
      <c r="AD3207" s="14" t="str">
        <f>IF(E3207=113,"Linn","Iowa ex-Linn")</f>
        <v>Iowa ex-Linn</v>
      </c>
      <c r="AE3207" s="23">
        <f>IFERROR(AB3207/W3207,"N/M")</f>
        <v>0.11363885565000167</v>
      </c>
      <c r="AF3207" s="14" t="str">
        <f>B3207&amp;"|"&amp;TEXT(E3207,"000")&amp;"|"&amp;TEXT(M3207,"0.0000")</f>
        <v>2019|187|0.7500</v>
      </c>
      <c r="AG3207" s="22" t="str">
        <f>IF(AND(B3207&gt;=2015,B3207&lt;=2024,C3207=19,G3207=41,I3207=2,K3207="A",L3207="RBUP",M3207&gt;=0.5,M3207&lt;=0.85),"IN","OUT")</f>
        <v>IN</v>
      </c>
    </row>
    <row r="3208" spans="1:33">
      <c r="A3208" s="14" t="s">
        <v>189</v>
      </c>
      <c r="B3208" s="16">
        <v>2019</v>
      </c>
      <c r="C3208" s="16">
        <v>19</v>
      </c>
      <c r="D3208" s="14" t="s">
        <v>80</v>
      </c>
      <c r="E3208" s="16">
        <v>187</v>
      </c>
      <c r="F3208" s="14" t="s">
        <v>179</v>
      </c>
      <c r="G3208" s="16">
        <v>41</v>
      </c>
      <c r="H3208" s="14" t="s">
        <v>186</v>
      </c>
      <c r="I3208" s="16">
        <v>2</v>
      </c>
      <c r="J3208" s="14" t="s">
        <v>83</v>
      </c>
      <c r="K3208" s="14" t="s">
        <v>84</v>
      </c>
      <c r="L3208" s="14" t="s">
        <v>85</v>
      </c>
      <c r="M3208" s="23">
        <v>0.8</v>
      </c>
      <c r="N3208" s="16">
        <v>383</v>
      </c>
      <c r="O3208" s="16">
        <v>333</v>
      </c>
      <c r="P3208" s="16">
        <v>35</v>
      </c>
      <c r="Q3208" s="16">
        <v>631</v>
      </c>
      <c r="R3208" s="16">
        <v>39</v>
      </c>
      <c r="S3208" s="14" t="s">
        <v>86</v>
      </c>
      <c r="T3208" s="16">
        <v>51711</v>
      </c>
      <c r="U3208" s="16">
        <v>0</v>
      </c>
      <c r="V3208" s="18">
        <v>33141649</v>
      </c>
      <c r="W3208" s="18">
        <v>1465928</v>
      </c>
      <c r="X3208" s="18">
        <v>791787</v>
      </c>
      <c r="Y3208" s="18">
        <v>1305</v>
      </c>
      <c r="Z3208" s="18">
        <v>0</v>
      </c>
      <c r="AA3208" s="18">
        <v>0</v>
      </c>
      <c r="AB3208" s="18">
        <v>155798</v>
      </c>
      <c r="AC3208" s="23">
        <v>0.11</v>
      </c>
      <c r="AD3208" s="14" t="str">
        <f>IF(E3208=113,"Linn","Iowa ex-Linn")</f>
        <v>Iowa ex-Linn</v>
      </c>
      <c r="AE3208" s="23">
        <f>IFERROR(AB3208/W3208,"N/M")</f>
        <v>0.10627943527922244</v>
      </c>
      <c r="AF3208" s="14" t="str">
        <f>B3208&amp;"|"&amp;TEXT(E3208,"000")&amp;"|"&amp;TEXT(M3208,"0.0000")</f>
        <v>2019|187|0.8000</v>
      </c>
      <c r="AG3208" s="22" t="str">
        <f>IF(AND(B3208&gt;=2015,B3208&lt;=2024,C3208=19,G3208=41,I3208=2,K3208="A",L3208="RBUP",M3208&gt;=0.5,M3208&lt;=0.85),"IN","OUT")</f>
        <v>IN</v>
      </c>
    </row>
    <row r="3209" spans="1:33">
      <c r="A3209" s="14" t="s">
        <v>189</v>
      </c>
      <c r="B3209" s="16">
        <v>2019</v>
      </c>
      <c r="C3209" s="16">
        <v>19</v>
      </c>
      <c r="D3209" s="14" t="s">
        <v>80</v>
      </c>
      <c r="E3209" s="16">
        <v>187</v>
      </c>
      <c r="F3209" s="14" t="s">
        <v>179</v>
      </c>
      <c r="G3209" s="16">
        <v>41</v>
      </c>
      <c r="H3209" s="14" t="s">
        <v>186</v>
      </c>
      <c r="I3209" s="16">
        <v>2</v>
      </c>
      <c r="J3209" s="14" t="s">
        <v>83</v>
      </c>
      <c r="K3209" s="14" t="s">
        <v>84</v>
      </c>
      <c r="L3209" s="14" t="s">
        <v>85</v>
      </c>
      <c r="M3209" s="23">
        <v>0.85</v>
      </c>
      <c r="N3209" s="16">
        <v>583</v>
      </c>
      <c r="O3209" s="16">
        <v>514</v>
      </c>
      <c r="P3209" s="16">
        <v>103</v>
      </c>
      <c r="Q3209" s="16">
        <v>1305</v>
      </c>
      <c r="R3209" s="16">
        <v>150</v>
      </c>
      <c r="S3209" s="14" t="s">
        <v>86</v>
      </c>
      <c r="T3209" s="16">
        <v>122877</v>
      </c>
      <c r="U3209" s="16">
        <v>0</v>
      </c>
      <c r="V3209" s="18">
        <v>82792869</v>
      </c>
      <c r="W3209" s="18">
        <v>4640191</v>
      </c>
      <c r="X3209" s="18">
        <v>1964813</v>
      </c>
      <c r="Y3209" s="18">
        <v>391</v>
      </c>
      <c r="Z3209" s="18">
        <v>0</v>
      </c>
      <c r="AA3209" s="18">
        <v>0</v>
      </c>
      <c r="AB3209" s="18">
        <v>818239</v>
      </c>
      <c r="AC3209" s="23">
        <v>0.18</v>
      </c>
      <c r="AD3209" s="14" t="str">
        <f>IF(E3209=113,"Linn","Iowa ex-Linn")</f>
        <v>Iowa ex-Linn</v>
      </c>
      <c r="AE3209" s="23">
        <f>IFERROR(AB3209/W3209,"N/M")</f>
        <v>0.17633735335463563</v>
      </c>
      <c r="AF3209" s="14" t="str">
        <f>B3209&amp;"|"&amp;TEXT(E3209,"000")&amp;"|"&amp;TEXT(M3209,"0.0000")</f>
        <v>2019|187|0.8500</v>
      </c>
      <c r="AG3209" s="22" t="str">
        <f>IF(AND(B3209&gt;=2015,B3209&lt;=2024,C3209=19,G3209=41,I3209=2,K3209="A",L3209="RBUP",M3209&gt;=0.5,M3209&lt;=0.85),"IN","OUT")</f>
        <v>IN</v>
      </c>
    </row>
    <row r="3210" spans="1:33">
      <c r="A3210" s="14" t="s">
        <v>189</v>
      </c>
      <c r="B3210" s="16">
        <v>2019</v>
      </c>
      <c r="C3210" s="16">
        <v>19</v>
      </c>
      <c r="D3210" s="14" t="s">
        <v>80</v>
      </c>
      <c r="E3210" s="16">
        <v>189</v>
      </c>
      <c r="F3210" s="14" t="s">
        <v>180</v>
      </c>
      <c r="G3210" s="16">
        <v>41</v>
      </c>
      <c r="H3210" s="14" t="s">
        <v>186</v>
      </c>
      <c r="I3210" s="16">
        <v>2</v>
      </c>
      <c r="J3210" s="14" t="s">
        <v>83</v>
      </c>
      <c r="K3210" s="14" t="s">
        <v>84</v>
      </c>
      <c r="L3210" s="14" t="s">
        <v>85</v>
      </c>
      <c r="M3210" s="23">
        <v>0.5</v>
      </c>
      <c r="N3210" s="16">
        <v>1</v>
      </c>
      <c r="O3210" s="16">
        <v>0</v>
      </c>
      <c r="P3210" s="16">
        <v>0</v>
      </c>
      <c r="Q3210" s="16">
        <v>0</v>
      </c>
      <c r="R3210" s="16">
        <v>0</v>
      </c>
      <c r="S3210" s="14" t="s">
        <v>86</v>
      </c>
      <c r="T3210" s="16">
        <v>0</v>
      </c>
      <c r="U3210" s="16">
        <v>0</v>
      </c>
      <c r="V3210" s="18">
        <v>0</v>
      </c>
      <c r="W3210" s="18">
        <v>0</v>
      </c>
      <c r="X3210" s="18">
        <v>0</v>
      </c>
      <c r="Y3210" s="18">
        <v>0</v>
      </c>
      <c r="Z3210" s="18">
        <v>0</v>
      </c>
      <c r="AA3210" s="18">
        <v>0</v>
      </c>
      <c r="AB3210" s="18">
        <v>0</v>
      </c>
      <c r="AC3210" s="23">
        <v>0</v>
      </c>
      <c r="AD3210" s="14" t="str">
        <f>IF(E3210=113,"Linn","Iowa ex-Linn")</f>
        <v>Iowa ex-Linn</v>
      </c>
      <c r="AE3210" s="23" t="str">
        <f>IFERROR(AB3210/W3210,"N/M")</f>
        <v>N/M</v>
      </c>
      <c r="AF3210" s="14" t="str">
        <f>B3210&amp;"|"&amp;TEXT(E3210,"000")&amp;"|"&amp;TEXT(M3210,"0.0000")</f>
        <v>2019|189|0.5000</v>
      </c>
      <c r="AG3210" s="22" t="str">
        <f>IF(AND(B3210&gt;=2015,B3210&lt;=2024,C3210=19,G3210=41,I3210=2,K3210="A",L3210="RBUP",M3210&gt;=0.5,M3210&lt;=0.85),"IN","OUT")</f>
        <v>IN</v>
      </c>
    </row>
    <row r="3211" spans="1:33">
      <c r="A3211" s="14" t="s">
        <v>189</v>
      </c>
      <c r="B3211" s="16">
        <v>2019</v>
      </c>
      <c r="C3211" s="16">
        <v>19</v>
      </c>
      <c r="D3211" s="14" t="s">
        <v>80</v>
      </c>
      <c r="E3211" s="16">
        <v>189</v>
      </c>
      <c r="F3211" s="14" t="s">
        <v>180</v>
      </c>
      <c r="G3211" s="16">
        <v>41</v>
      </c>
      <c r="H3211" s="14" t="s">
        <v>186</v>
      </c>
      <c r="I3211" s="16">
        <v>2</v>
      </c>
      <c r="J3211" s="14" t="s">
        <v>83</v>
      </c>
      <c r="K3211" s="14" t="s">
        <v>84</v>
      </c>
      <c r="L3211" s="14" t="s">
        <v>85</v>
      </c>
      <c r="M3211" s="23">
        <v>0.65</v>
      </c>
      <c r="N3211" s="16">
        <v>3</v>
      </c>
      <c r="O3211" s="16">
        <v>2</v>
      </c>
      <c r="P3211" s="16">
        <v>0</v>
      </c>
      <c r="Q3211" s="16">
        <v>2</v>
      </c>
      <c r="R3211" s="16">
        <v>0</v>
      </c>
      <c r="S3211" s="14" t="s">
        <v>86</v>
      </c>
      <c r="T3211" s="16">
        <v>178</v>
      </c>
      <c r="U3211" s="16">
        <v>0</v>
      </c>
      <c r="V3211" s="18">
        <v>91229</v>
      </c>
      <c r="W3211" s="18">
        <v>1415</v>
      </c>
      <c r="X3211" s="18">
        <v>835</v>
      </c>
      <c r="Y3211" s="18">
        <v>0</v>
      </c>
      <c r="Z3211" s="18">
        <v>0</v>
      </c>
      <c r="AA3211" s="18">
        <v>0</v>
      </c>
      <c r="AB3211" s="18">
        <v>0</v>
      </c>
      <c r="AC3211" s="23">
        <v>0</v>
      </c>
      <c r="AD3211" s="14" t="str">
        <f>IF(E3211=113,"Linn","Iowa ex-Linn")</f>
        <v>Iowa ex-Linn</v>
      </c>
      <c r="AE3211" s="23">
        <f>IFERROR(AB3211/W3211,"N/M")</f>
        <v>0.0</v>
      </c>
      <c r="AF3211" s="14" t="str">
        <f>B3211&amp;"|"&amp;TEXT(E3211,"000")&amp;"|"&amp;TEXT(M3211,"0.0000")</f>
        <v>2019|189|0.6500</v>
      </c>
      <c r="AG3211" s="22" t="str">
        <f>IF(AND(B3211&gt;=2015,B3211&lt;=2024,C3211=19,G3211=41,I3211=2,K3211="A",L3211="RBUP",M3211&gt;=0.5,M3211&lt;=0.85),"IN","OUT")</f>
        <v>IN</v>
      </c>
    </row>
    <row r="3212" spans="1:33">
      <c r="A3212" s="14" t="s">
        <v>189</v>
      </c>
      <c r="B3212" s="16">
        <v>2019</v>
      </c>
      <c r="C3212" s="16">
        <v>19</v>
      </c>
      <c r="D3212" s="14" t="s">
        <v>80</v>
      </c>
      <c r="E3212" s="16">
        <v>189</v>
      </c>
      <c r="F3212" s="14" t="s">
        <v>180</v>
      </c>
      <c r="G3212" s="16">
        <v>41</v>
      </c>
      <c r="H3212" s="14" t="s">
        <v>186</v>
      </c>
      <c r="I3212" s="16">
        <v>2</v>
      </c>
      <c r="J3212" s="14" t="s">
        <v>83</v>
      </c>
      <c r="K3212" s="14" t="s">
        <v>84</v>
      </c>
      <c r="L3212" s="14" t="s">
        <v>85</v>
      </c>
      <c r="M3212" s="23">
        <v>0.7</v>
      </c>
      <c r="N3212" s="16">
        <v>14</v>
      </c>
      <c r="O3212" s="16">
        <v>14</v>
      </c>
      <c r="P3212" s="16">
        <v>0</v>
      </c>
      <c r="Q3212" s="16">
        <v>16</v>
      </c>
      <c r="R3212" s="16">
        <v>0</v>
      </c>
      <c r="S3212" s="14" t="s">
        <v>86</v>
      </c>
      <c r="T3212" s="16">
        <v>1596</v>
      </c>
      <c r="U3212" s="16">
        <v>0</v>
      </c>
      <c r="V3212" s="18">
        <v>839703</v>
      </c>
      <c r="W3212" s="18">
        <v>18439</v>
      </c>
      <c r="X3212" s="18">
        <v>11442</v>
      </c>
      <c r="Y3212" s="18">
        <v>0</v>
      </c>
      <c r="Z3212" s="18">
        <v>0</v>
      </c>
      <c r="AA3212" s="18">
        <v>0</v>
      </c>
      <c r="AB3212" s="18">
        <v>0</v>
      </c>
      <c r="AC3212" s="23">
        <v>0</v>
      </c>
      <c r="AD3212" s="14" t="str">
        <f>IF(E3212=113,"Linn","Iowa ex-Linn")</f>
        <v>Iowa ex-Linn</v>
      </c>
      <c r="AE3212" s="23">
        <f>IFERROR(AB3212/W3212,"N/M")</f>
        <v>0.0</v>
      </c>
      <c r="AF3212" s="14" t="str">
        <f>B3212&amp;"|"&amp;TEXT(E3212,"000")&amp;"|"&amp;TEXT(M3212,"0.0000")</f>
        <v>2019|189|0.7000</v>
      </c>
      <c r="AG3212" s="22" t="str">
        <f>IF(AND(B3212&gt;=2015,B3212&lt;=2024,C3212=19,G3212=41,I3212=2,K3212="A",L3212="RBUP",M3212&gt;=0.5,M3212&lt;=0.85),"IN","OUT")</f>
        <v>IN</v>
      </c>
    </row>
    <row r="3213" spans="1:33">
      <c r="A3213" s="14" t="s">
        <v>189</v>
      </c>
      <c r="B3213" s="16">
        <v>2019</v>
      </c>
      <c r="C3213" s="16">
        <v>19</v>
      </c>
      <c r="D3213" s="14" t="s">
        <v>80</v>
      </c>
      <c r="E3213" s="16">
        <v>189</v>
      </c>
      <c r="F3213" s="14" t="s">
        <v>180</v>
      </c>
      <c r="G3213" s="16">
        <v>41</v>
      </c>
      <c r="H3213" s="14" t="s">
        <v>186</v>
      </c>
      <c r="I3213" s="16">
        <v>2</v>
      </c>
      <c r="J3213" s="14" t="s">
        <v>83</v>
      </c>
      <c r="K3213" s="14" t="s">
        <v>84</v>
      </c>
      <c r="L3213" s="14" t="s">
        <v>85</v>
      </c>
      <c r="M3213" s="23">
        <v>0.75</v>
      </c>
      <c r="N3213" s="16">
        <v>63</v>
      </c>
      <c r="O3213" s="16">
        <v>51</v>
      </c>
      <c r="P3213" s="16">
        <v>9</v>
      </c>
      <c r="Q3213" s="16">
        <v>86</v>
      </c>
      <c r="R3213" s="16">
        <v>12</v>
      </c>
      <c r="S3213" s="14" t="s">
        <v>86</v>
      </c>
      <c r="T3213" s="16">
        <v>11018</v>
      </c>
      <c r="U3213" s="16">
        <v>0</v>
      </c>
      <c r="V3213" s="18">
        <v>6387632</v>
      </c>
      <c r="W3213" s="18">
        <v>211161</v>
      </c>
      <c r="X3213" s="18">
        <v>138237</v>
      </c>
      <c r="Y3213" s="18">
        <v>0</v>
      </c>
      <c r="Z3213" s="18">
        <v>0</v>
      </c>
      <c r="AA3213" s="18">
        <v>0</v>
      </c>
      <c r="AB3213" s="18">
        <v>110331</v>
      </c>
      <c r="AC3213" s="23">
        <v>0.52</v>
      </c>
      <c r="AD3213" s="14" t="str">
        <f>IF(E3213=113,"Linn","Iowa ex-Linn")</f>
        <v>Iowa ex-Linn</v>
      </c>
      <c r="AE3213" s="23">
        <f>IFERROR(AB3213/W3213,"N/M")</f>
        <v>0.5224970520124455</v>
      </c>
      <c r="AF3213" s="14" t="str">
        <f>B3213&amp;"|"&amp;TEXT(E3213,"000")&amp;"|"&amp;TEXT(M3213,"0.0000")</f>
        <v>2019|189|0.7500</v>
      </c>
      <c r="AG3213" s="22" t="str">
        <f>IF(AND(B3213&gt;=2015,B3213&lt;=2024,C3213=19,G3213=41,I3213=2,K3213="A",L3213="RBUP",M3213&gt;=0.5,M3213&lt;=0.85),"IN","OUT")</f>
        <v>IN</v>
      </c>
    </row>
    <row r="3214" spans="1:33">
      <c r="A3214" s="14" t="s">
        <v>189</v>
      </c>
      <c r="B3214" s="16">
        <v>2019</v>
      </c>
      <c r="C3214" s="16">
        <v>19</v>
      </c>
      <c r="D3214" s="14" t="s">
        <v>80</v>
      </c>
      <c r="E3214" s="16">
        <v>189</v>
      </c>
      <c r="F3214" s="14" t="s">
        <v>180</v>
      </c>
      <c r="G3214" s="16">
        <v>41</v>
      </c>
      <c r="H3214" s="14" t="s">
        <v>186</v>
      </c>
      <c r="I3214" s="16">
        <v>2</v>
      </c>
      <c r="J3214" s="14" t="s">
        <v>83</v>
      </c>
      <c r="K3214" s="14" t="s">
        <v>84</v>
      </c>
      <c r="L3214" s="14" t="s">
        <v>85</v>
      </c>
      <c r="M3214" s="23">
        <v>0.8</v>
      </c>
      <c r="N3214" s="16">
        <v>268</v>
      </c>
      <c r="O3214" s="16">
        <v>216</v>
      </c>
      <c r="P3214" s="16">
        <v>35</v>
      </c>
      <c r="Q3214" s="16">
        <v>360</v>
      </c>
      <c r="R3214" s="16">
        <v>45</v>
      </c>
      <c r="S3214" s="14" t="s">
        <v>86</v>
      </c>
      <c r="T3214" s="16">
        <v>53706</v>
      </c>
      <c r="U3214" s="16">
        <v>0</v>
      </c>
      <c r="V3214" s="18">
        <v>33838398</v>
      </c>
      <c r="W3214" s="18">
        <v>1446844</v>
      </c>
      <c r="X3214" s="18">
        <v>861865</v>
      </c>
      <c r="Y3214" s="18">
        <v>0</v>
      </c>
      <c r="Z3214" s="18">
        <v>0</v>
      </c>
      <c r="AA3214" s="18">
        <v>0</v>
      </c>
      <c r="AB3214" s="18">
        <v>374323</v>
      </c>
      <c r="AC3214" s="23">
        <v>0.26</v>
      </c>
      <c r="AD3214" s="14" t="str">
        <f>IF(E3214=113,"Linn","Iowa ex-Linn")</f>
        <v>Iowa ex-Linn</v>
      </c>
      <c r="AE3214" s="23">
        <f>IFERROR(AB3214/W3214,"N/M")</f>
        <v>0.25871690382653556</v>
      </c>
      <c r="AF3214" s="14" t="str">
        <f>B3214&amp;"|"&amp;TEXT(E3214,"000")&amp;"|"&amp;TEXT(M3214,"0.0000")</f>
        <v>2019|189|0.8000</v>
      </c>
      <c r="AG3214" s="22" t="str">
        <f>IF(AND(B3214&gt;=2015,B3214&lt;=2024,C3214=19,G3214=41,I3214=2,K3214="A",L3214="RBUP",M3214&gt;=0.5,M3214&lt;=0.85),"IN","OUT")</f>
        <v>IN</v>
      </c>
    </row>
    <row r="3215" spans="1:33">
      <c r="A3215" s="14" t="s">
        <v>189</v>
      </c>
      <c r="B3215" s="16">
        <v>2019</v>
      </c>
      <c r="C3215" s="16">
        <v>19</v>
      </c>
      <c r="D3215" s="14" t="s">
        <v>80</v>
      </c>
      <c r="E3215" s="16">
        <v>189</v>
      </c>
      <c r="F3215" s="14" t="s">
        <v>180</v>
      </c>
      <c r="G3215" s="16">
        <v>41</v>
      </c>
      <c r="H3215" s="14" t="s">
        <v>186</v>
      </c>
      <c r="I3215" s="16">
        <v>2</v>
      </c>
      <c r="J3215" s="14" t="s">
        <v>83</v>
      </c>
      <c r="K3215" s="14" t="s">
        <v>84</v>
      </c>
      <c r="L3215" s="14" t="s">
        <v>85</v>
      </c>
      <c r="M3215" s="23">
        <v>0.85</v>
      </c>
      <c r="N3215" s="16">
        <v>176</v>
      </c>
      <c r="O3215" s="16">
        <v>152</v>
      </c>
      <c r="P3215" s="16">
        <v>49</v>
      </c>
      <c r="Q3215" s="16">
        <v>236</v>
      </c>
      <c r="R3215" s="16">
        <v>60</v>
      </c>
      <c r="S3215" s="14" t="s">
        <v>86</v>
      </c>
      <c r="T3215" s="16">
        <v>50463</v>
      </c>
      <c r="U3215" s="16">
        <v>0</v>
      </c>
      <c r="V3215" s="18">
        <v>33549980</v>
      </c>
      <c r="W3215" s="18">
        <v>1797770</v>
      </c>
      <c r="X3215" s="18">
        <v>846424</v>
      </c>
      <c r="Y3215" s="18">
        <v>0</v>
      </c>
      <c r="Z3215" s="18">
        <v>0</v>
      </c>
      <c r="AA3215" s="18">
        <v>0</v>
      </c>
      <c r="AB3215" s="18">
        <v>812474</v>
      </c>
      <c r="AC3215" s="23">
        <v>0.45</v>
      </c>
      <c r="AD3215" s="14" t="str">
        <f>IF(E3215=113,"Linn","Iowa ex-Linn")</f>
        <v>Iowa ex-Linn</v>
      </c>
      <c r="AE3215" s="23">
        <f>IFERROR(AB3215/W3215,"N/M")</f>
        <v>0.4519343408778654</v>
      </c>
      <c r="AF3215" s="14" t="str">
        <f>B3215&amp;"|"&amp;TEXT(E3215,"000")&amp;"|"&amp;TEXT(M3215,"0.0000")</f>
        <v>2019|189|0.8500</v>
      </c>
      <c r="AG3215" s="22" t="str">
        <f>IF(AND(B3215&gt;=2015,B3215&lt;=2024,C3215=19,G3215=41,I3215=2,K3215="A",L3215="RBUP",M3215&gt;=0.5,M3215&lt;=0.85),"IN","OUT")</f>
        <v>IN</v>
      </c>
    </row>
    <row r="3216" spans="1:33">
      <c r="A3216" s="14" t="s">
        <v>189</v>
      </c>
      <c r="B3216" s="16">
        <v>2019</v>
      </c>
      <c r="C3216" s="16">
        <v>19</v>
      </c>
      <c r="D3216" s="14" t="s">
        <v>80</v>
      </c>
      <c r="E3216" s="16">
        <v>191</v>
      </c>
      <c r="F3216" s="14" t="s">
        <v>181</v>
      </c>
      <c r="G3216" s="16">
        <v>41</v>
      </c>
      <c r="H3216" s="14" t="s">
        <v>186</v>
      </c>
      <c r="I3216" s="16">
        <v>2</v>
      </c>
      <c r="J3216" s="14" t="s">
        <v>83</v>
      </c>
      <c r="K3216" s="14" t="s">
        <v>84</v>
      </c>
      <c r="L3216" s="14" t="s">
        <v>85</v>
      </c>
      <c r="M3216" s="23">
        <v>0.5</v>
      </c>
      <c r="N3216" s="16">
        <v>2</v>
      </c>
      <c r="O3216" s="16">
        <v>2</v>
      </c>
      <c r="P3216" s="16">
        <v>0</v>
      </c>
      <c r="Q3216" s="16">
        <v>2</v>
      </c>
      <c r="R3216" s="16">
        <v>0</v>
      </c>
      <c r="S3216" s="14" t="s">
        <v>86</v>
      </c>
      <c r="T3216" s="16">
        <v>60</v>
      </c>
      <c r="U3216" s="16">
        <v>0</v>
      </c>
      <c r="V3216" s="18">
        <v>22450</v>
      </c>
      <c r="W3216" s="18">
        <v>179</v>
      </c>
      <c r="X3216" s="18">
        <v>119</v>
      </c>
      <c r="Y3216" s="18">
        <v>0</v>
      </c>
      <c r="Z3216" s="18">
        <v>0</v>
      </c>
      <c r="AA3216" s="18">
        <v>0</v>
      </c>
      <c r="AB3216" s="18">
        <v>0</v>
      </c>
      <c r="AC3216" s="23">
        <v>0</v>
      </c>
      <c r="AD3216" s="14" t="str">
        <f>IF(E3216=113,"Linn","Iowa ex-Linn")</f>
        <v>Iowa ex-Linn</v>
      </c>
      <c r="AE3216" s="23">
        <f>IFERROR(AB3216/W3216,"N/M")</f>
        <v>0.0</v>
      </c>
      <c r="AF3216" s="14" t="str">
        <f>B3216&amp;"|"&amp;TEXT(E3216,"000")&amp;"|"&amp;TEXT(M3216,"0.0000")</f>
        <v>2019|191|0.5000</v>
      </c>
      <c r="AG3216" s="22" t="str">
        <f>IF(AND(B3216&gt;=2015,B3216&lt;=2024,C3216=19,G3216=41,I3216=2,K3216="A",L3216="RBUP",M3216&gt;=0.5,M3216&lt;=0.85),"IN","OUT")</f>
        <v>IN</v>
      </c>
    </row>
    <row r="3217" spans="1:33">
      <c r="A3217" s="14" t="s">
        <v>189</v>
      </c>
      <c r="B3217" s="16">
        <v>2019</v>
      </c>
      <c r="C3217" s="16">
        <v>19</v>
      </c>
      <c r="D3217" s="14" t="s">
        <v>80</v>
      </c>
      <c r="E3217" s="16">
        <v>191</v>
      </c>
      <c r="F3217" s="14" t="s">
        <v>181</v>
      </c>
      <c r="G3217" s="16">
        <v>41</v>
      </c>
      <c r="H3217" s="14" t="s">
        <v>186</v>
      </c>
      <c r="I3217" s="16">
        <v>2</v>
      </c>
      <c r="J3217" s="14" t="s">
        <v>83</v>
      </c>
      <c r="K3217" s="14" t="s">
        <v>84</v>
      </c>
      <c r="L3217" s="14" t="s">
        <v>85</v>
      </c>
      <c r="M3217" s="23">
        <v>0.55</v>
      </c>
      <c r="N3217" s="16">
        <v>1</v>
      </c>
      <c r="O3217" s="16">
        <v>1</v>
      </c>
      <c r="P3217" s="16">
        <v>0</v>
      </c>
      <c r="Q3217" s="16">
        <v>1</v>
      </c>
      <c r="R3217" s="16">
        <v>0</v>
      </c>
      <c r="S3217" s="14" t="s">
        <v>86</v>
      </c>
      <c r="T3217" s="16">
        <v>11</v>
      </c>
      <c r="U3217" s="16">
        <v>0</v>
      </c>
      <c r="V3217" s="18">
        <v>3441</v>
      </c>
      <c r="W3217" s="18">
        <v>40</v>
      </c>
      <c r="X3217" s="18">
        <v>26</v>
      </c>
      <c r="Y3217" s="18">
        <v>0</v>
      </c>
      <c r="Z3217" s="18">
        <v>0</v>
      </c>
      <c r="AA3217" s="18">
        <v>0</v>
      </c>
      <c r="AB3217" s="18">
        <v>0</v>
      </c>
      <c r="AC3217" s="23">
        <v>0</v>
      </c>
      <c r="AD3217" s="14" t="str">
        <f>IF(E3217=113,"Linn","Iowa ex-Linn")</f>
        <v>Iowa ex-Linn</v>
      </c>
      <c r="AE3217" s="23">
        <f>IFERROR(AB3217/W3217,"N/M")</f>
        <v>0.0</v>
      </c>
      <c r="AF3217" s="14" t="str">
        <f>B3217&amp;"|"&amp;TEXT(E3217,"000")&amp;"|"&amp;TEXT(M3217,"0.0000")</f>
        <v>2019|191|0.5500</v>
      </c>
      <c r="AG3217" s="22" t="str">
        <f>IF(AND(B3217&gt;=2015,B3217&lt;=2024,C3217=19,G3217=41,I3217=2,K3217="A",L3217="RBUP",M3217&gt;=0.5,M3217&lt;=0.85),"IN","OUT")</f>
        <v>IN</v>
      </c>
    </row>
    <row r="3218" spans="1:33">
      <c r="A3218" s="14" t="s">
        <v>189</v>
      </c>
      <c r="B3218" s="16">
        <v>2019</v>
      </c>
      <c r="C3218" s="16">
        <v>19</v>
      </c>
      <c r="D3218" s="14" t="s">
        <v>80</v>
      </c>
      <c r="E3218" s="16">
        <v>191</v>
      </c>
      <c r="F3218" s="14" t="s">
        <v>181</v>
      </c>
      <c r="G3218" s="16">
        <v>41</v>
      </c>
      <c r="H3218" s="14" t="s">
        <v>186</v>
      </c>
      <c r="I3218" s="16">
        <v>2</v>
      </c>
      <c r="J3218" s="14" t="s">
        <v>83</v>
      </c>
      <c r="K3218" s="14" t="s">
        <v>84</v>
      </c>
      <c r="L3218" s="14" t="s">
        <v>85</v>
      </c>
      <c r="M3218" s="23">
        <v>0.6</v>
      </c>
      <c r="N3218" s="16">
        <v>1</v>
      </c>
      <c r="O3218" s="16">
        <v>1</v>
      </c>
      <c r="P3218" s="16">
        <v>0</v>
      </c>
      <c r="Q3218" s="16">
        <v>1</v>
      </c>
      <c r="R3218" s="16">
        <v>0</v>
      </c>
      <c r="S3218" s="14" t="s">
        <v>86</v>
      </c>
      <c r="T3218" s="16">
        <v>415</v>
      </c>
      <c r="U3218" s="16">
        <v>0</v>
      </c>
      <c r="V3218" s="18">
        <v>185887</v>
      </c>
      <c r="W3218" s="18">
        <v>2907</v>
      </c>
      <c r="X3218" s="18">
        <v>2326</v>
      </c>
      <c r="Y3218" s="18">
        <v>0</v>
      </c>
      <c r="Z3218" s="18">
        <v>0</v>
      </c>
      <c r="AA3218" s="18">
        <v>0</v>
      </c>
      <c r="AB3218" s="18">
        <v>0</v>
      </c>
      <c r="AC3218" s="23">
        <v>0</v>
      </c>
      <c r="AD3218" s="14" t="str">
        <f>IF(E3218=113,"Linn","Iowa ex-Linn")</f>
        <v>Iowa ex-Linn</v>
      </c>
      <c r="AE3218" s="23">
        <f>IFERROR(AB3218/W3218,"N/M")</f>
        <v>0.0</v>
      </c>
      <c r="AF3218" s="14" t="str">
        <f>B3218&amp;"|"&amp;TEXT(E3218,"000")&amp;"|"&amp;TEXT(M3218,"0.0000")</f>
        <v>2019|191|0.6000</v>
      </c>
      <c r="AG3218" s="22" t="str">
        <f>IF(AND(B3218&gt;=2015,B3218&lt;=2024,C3218=19,G3218=41,I3218=2,K3218="A",L3218="RBUP",M3218&gt;=0.5,M3218&lt;=0.85),"IN","OUT")</f>
        <v>IN</v>
      </c>
    </row>
    <row r="3219" spans="1:33">
      <c r="A3219" s="14" t="s">
        <v>189</v>
      </c>
      <c r="B3219" s="16">
        <v>2019</v>
      </c>
      <c r="C3219" s="16">
        <v>19</v>
      </c>
      <c r="D3219" s="14" t="s">
        <v>80</v>
      </c>
      <c r="E3219" s="16">
        <v>191</v>
      </c>
      <c r="F3219" s="14" t="s">
        <v>181</v>
      </c>
      <c r="G3219" s="16">
        <v>41</v>
      </c>
      <c r="H3219" s="14" t="s">
        <v>186</v>
      </c>
      <c r="I3219" s="16">
        <v>2</v>
      </c>
      <c r="J3219" s="14" t="s">
        <v>83</v>
      </c>
      <c r="K3219" s="14" t="s">
        <v>84</v>
      </c>
      <c r="L3219" s="14" t="s">
        <v>85</v>
      </c>
      <c r="M3219" s="23">
        <v>0.65</v>
      </c>
      <c r="N3219" s="16">
        <v>8</v>
      </c>
      <c r="O3219" s="16">
        <v>6</v>
      </c>
      <c r="P3219" s="16">
        <v>1</v>
      </c>
      <c r="Q3219" s="16">
        <v>11</v>
      </c>
      <c r="R3219" s="16">
        <v>1</v>
      </c>
      <c r="S3219" s="14" t="s">
        <v>86</v>
      </c>
      <c r="T3219" s="16">
        <v>870</v>
      </c>
      <c r="U3219" s="16">
        <v>0</v>
      </c>
      <c r="V3219" s="18">
        <v>534587</v>
      </c>
      <c r="W3219" s="18">
        <v>14490</v>
      </c>
      <c r="X3219" s="18">
        <v>8689</v>
      </c>
      <c r="Y3219" s="18">
        <v>0</v>
      </c>
      <c r="Z3219" s="18">
        <v>0</v>
      </c>
      <c r="AA3219" s="18">
        <v>0</v>
      </c>
      <c r="AB3219" s="18">
        <v>1614</v>
      </c>
      <c r="AC3219" s="23">
        <v>0.11</v>
      </c>
      <c r="AD3219" s="14" t="str">
        <f>IF(E3219=113,"Linn","Iowa ex-Linn")</f>
        <v>Iowa ex-Linn</v>
      </c>
      <c r="AE3219" s="23">
        <f>IFERROR(AB3219/W3219,"N/M")</f>
        <v>0.1113871635610766</v>
      </c>
      <c r="AF3219" s="14" t="str">
        <f>B3219&amp;"|"&amp;TEXT(E3219,"000")&amp;"|"&amp;TEXT(M3219,"0.0000")</f>
        <v>2019|191|0.6500</v>
      </c>
      <c r="AG3219" s="22" t="str">
        <f>IF(AND(B3219&gt;=2015,B3219&lt;=2024,C3219=19,G3219=41,I3219=2,K3219="A",L3219="RBUP",M3219&gt;=0.5,M3219&lt;=0.85),"IN","OUT")</f>
        <v>IN</v>
      </c>
    </row>
    <row r="3220" spans="1:33">
      <c r="A3220" s="14" t="s">
        <v>189</v>
      </c>
      <c r="B3220" s="16">
        <v>2019</v>
      </c>
      <c r="C3220" s="16">
        <v>19</v>
      </c>
      <c r="D3220" s="14" t="s">
        <v>80</v>
      </c>
      <c r="E3220" s="16">
        <v>191</v>
      </c>
      <c r="F3220" s="14" t="s">
        <v>181</v>
      </c>
      <c r="G3220" s="16">
        <v>41</v>
      </c>
      <c r="H3220" s="14" t="s">
        <v>186</v>
      </c>
      <c r="I3220" s="16">
        <v>2</v>
      </c>
      <c r="J3220" s="14" t="s">
        <v>83</v>
      </c>
      <c r="K3220" s="14" t="s">
        <v>84</v>
      </c>
      <c r="L3220" s="14" t="s">
        <v>85</v>
      </c>
      <c r="M3220" s="23">
        <v>0.7</v>
      </c>
      <c r="N3220" s="16">
        <v>28</v>
      </c>
      <c r="O3220" s="16">
        <v>25</v>
      </c>
      <c r="P3220" s="16">
        <v>1</v>
      </c>
      <c r="Q3220" s="16">
        <v>30</v>
      </c>
      <c r="R3220" s="16">
        <v>4</v>
      </c>
      <c r="S3220" s="14" t="s">
        <v>86</v>
      </c>
      <c r="T3220" s="16">
        <v>3807</v>
      </c>
      <c r="U3220" s="16">
        <v>0</v>
      </c>
      <c r="V3220" s="18">
        <v>2256515</v>
      </c>
      <c r="W3220" s="18">
        <v>58635</v>
      </c>
      <c r="X3220" s="18">
        <v>43263</v>
      </c>
      <c r="Y3220" s="18">
        <v>16</v>
      </c>
      <c r="Z3220" s="18">
        <v>0</v>
      </c>
      <c r="AA3220" s="18">
        <v>0</v>
      </c>
      <c r="AB3220" s="18">
        <v>127066</v>
      </c>
      <c r="AC3220" s="23">
        <v>2.17</v>
      </c>
      <c r="AD3220" s="14" t="str">
        <f>IF(E3220=113,"Linn","Iowa ex-Linn")</f>
        <v>Iowa ex-Linn</v>
      </c>
      <c r="AE3220" s="23">
        <f>IFERROR(AB3220/W3220,"N/M")</f>
        <v>2.167067451181035</v>
      </c>
      <c r="AF3220" s="14" t="str">
        <f>B3220&amp;"|"&amp;TEXT(E3220,"000")&amp;"|"&amp;TEXT(M3220,"0.0000")</f>
        <v>2019|191|0.7000</v>
      </c>
      <c r="AG3220" s="22" t="str">
        <f>IF(AND(B3220&gt;=2015,B3220&lt;=2024,C3220=19,G3220=41,I3220=2,K3220="A",L3220="RBUP",M3220&gt;=0.5,M3220&lt;=0.85),"IN","OUT")</f>
        <v>IN</v>
      </c>
    </row>
    <row r="3221" spans="1:33">
      <c r="A3221" s="14" t="s">
        <v>189</v>
      </c>
      <c r="B3221" s="16">
        <v>2019</v>
      </c>
      <c r="C3221" s="16">
        <v>19</v>
      </c>
      <c r="D3221" s="14" t="s">
        <v>80</v>
      </c>
      <c r="E3221" s="16">
        <v>191</v>
      </c>
      <c r="F3221" s="14" t="s">
        <v>181</v>
      </c>
      <c r="G3221" s="16">
        <v>41</v>
      </c>
      <c r="H3221" s="14" t="s">
        <v>186</v>
      </c>
      <c r="I3221" s="16">
        <v>2</v>
      </c>
      <c r="J3221" s="14" t="s">
        <v>83</v>
      </c>
      <c r="K3221" s="14" t="s">
        <v>84</v>
      </c>
      <c r="L3221" s="14" t="s">
        <v>85</v>
      </c>
      <c r="M3221" s="23">
        <v>0.75</v>
      </c>
      <c r="N3221" s="16">
        <v>180</v>
      </c>
      <c r="O3221" s="16">
        <v>158</v>
      </c>
      <c r="P3221" s="16">
        <v>18</v>
      </c>
      <c r="Q3221" s="16">
        <v>209</v>
      </c>
      <c r="R3221" s="16">
        <v>23</v>
      </c>
      <c r="S3221" s="14" t="s">
        <v>86</v>
      </c>
      <c r="T3221" s="16">
        <v>29505</v>
      </c>
      <c r="U3221" s="16">
        <v>0</v>
      </c>
      <c r="V3221" s="18">
        <v>17528814</v>
      </c>
      <c r="W3221" s="18">
        <v>630077</v>
      </c>
      <c r="X3221" s="18">
        <v>451066</v>
      </c>
      <c r="Y3221" s="18">
        <v>0</v>
      </c>
      <c r="Z3221" s="18">
        <v>0</v>
      </c>
      <c r="AA3221" s="18">
        <v>0</v>
      </c>
      <c r="AB3221" s="18">
        <v>340280</v>
      </c>
      <c r="AC3221" s="23">
        <v>0.54</v>
      </c>
      <c r="AD3221" s="14" t="str">
        <f>IF(E3221=113,"Linn","Iowa ex-Linn")</f>
        <v>Iowa ex-Linn</v>
      </c>
      <c r="AE3221" s="23">
        <f>IFERROR(AB3221/W3221,"N/M")</f>
        <v>0.5400609766742795</v>
      </c>
      <c r="AF3221" s="14" t="str">
        <f>B3221&amp;"|"&amp;TEXT(E3221,"000")&amp;"|"&amp;TEXT(M3221,"0.0000")</f>
        <v>2019|191|0.7500</v>
      </c>
      <c r="AG3221" s="22" t="str">
        <f>IF(AND(B3221&gt;=2015,B3221&lt;=2024,C3221=19,G3221=41,I3221=2,K3221="A",L3221="RBUP",M3221&gt;=0.5,M3221&lt;=0.85),"IN","OUT")</f>
        <v>IN</v>
      </c>
    </row>
    <row r="3222" spans="1:33">
      <c r="A3222" s="14" t="s">
        <v>189</v>
      </c>
      <c r="B3222" s="16">
        <v>2019</v>
      </c>
      <c r="C3222" s="16">
        <v>19</v>
      </c>
      <c r="D3222" s="14" t="s">
        <v>80</v>
      </c>
      <c r="E3222" s="16">
        <v>191</v>
      </c>
      <c r="F3222" s="14" t="s">
        <v>181</v>
      </c>
      <c r="G3222" s="16">
        <v>41</v>
      </c>
      <c r="H3222" s="14" t="s">
        <v>186</v>
      </c>
      <c r="I3222" s="16">
        <v>2</v>
      </c>
      <c r="J3222" s="14" t="s">
        <v>83</v>
      </c>
      <c r="K3222" s="14" t="s">
        <v>84</v>
      </c>
      <c r="L3222" s="14" t="s">
        <v>85</v>
      </c>
      <c r="M3222" s="23">
        <v>0.8</v>
      </c>
      <c r="N3222" s="16">
        <v>411</v>
      </c>
      <c r="O3222" s="16">
        <v>361</v>
      </c>
      <c r="P3222" s="16">
        <v>40</v>
      </c>
      <c r="Q3222" s="16">
        <v>409</v>
      </c>
      <c r="R3222" s="16">
        <v>41</v>
      </c>
      <c r="S3222" s="14" t="s">
        <v>86</v>
      </c>
      <c r="T3222" s="16">
        <v>69482</v>
      </c>
      <c r="U3222" s="16">
        <v>0</v>
      </c>
      <c r="V3222" s="18">
        <v>43746279</v>
      </c>
      <c r="W3222" s="18">
        <v>2055181</v>
      </c>
      <c r="X3222" s="18">
        <v>1319234</v>
      </c>
      <c r="Y3222" s="18">
        <v>478</v>
      </c>
      <c r="Z3222" s="18">
        <v>0</v>
      </c>
      <c r="AA3222" s="18">
        <v>0</v>
      </c>
      <c r="AB3222" s="18">
        <v>582224</v>
      </c>
      <c r="AC3222" s="23">
        <v>0.28</v>
      </c>
      <c r="AD3222" s="14" t="str">
        <f>IF(E3222=113,"Linn","Iowa ex-Linn")</f>
        <v>Iowa ex-Linn</v>
      </c>
      <c r="AE3222" s="23">
        <f>IFERROR(AB3222/W3222,"N/M")</f>
        <v>0.28329572918395024</v>
      </c>
      <c r="AF3222" s="14" t="str">
        <f>B3222&amp;"|"&amp;TEXT(E3222,"000")&amp;"|"&amp;TEXT(M3222,"0.0000")</f>
        <v>2019|191|0.8000</v>
      </c>
      <c r="AG3222" s="22" t="str">
        <f>IF(AND(B3222&gt;=2015,B3222&lt;=2024,C3222=19,G3222=41,I3222=2,K3222="A",L3222="RBUP",M3222&gt;=0.5,M3222&lt;=0.85),"IN","OUT")</f>
        <v>IN</v>
      </c>
    </row>
    <row r="3223" spans="1:33">
      <c r="A3223" s="14" t="s">
        <v>189</v>
      </c>
      <c r="B3223" s="16">
        <v>2019</v>
      </c>
      <c r="C3223" s="16">
        <v>19</v>
      </c>
      <c r="D3223" s="14" t="s">
        <v>80</v>
      </c>
      <c r="E3223" s="16">
        <v>191</v>
      </c>
      <c r="F3223" s="14" t="s">
        <v>181</v>
      </c>
      <c r="G3223" s="16">
        <v>41</v>
      </c>
      <c r="H3223" s="14" t="s">
        <v>186</v>
      </c>
      <c r="I3223" s="16">
        <v>2</v>
      </c>
      <c r="J3223" s="14" t="s">
        <v>83</v>
      </c>
      <c r="K3223" s="14" t="s">
        <v>84</v>
      </c>
      <c r="L3223" s="14" t="s">
        <v>85</v>
      </c>
      <c r="M3223" s="23">
        <v>0.85</v>
      </c>
      <c r="N3223" s="16">
        <v>231</v>
      </c>
      <c r="O3223" s="16">
        <v>211</v>
      </c>
      <c r="P3223" s="16">
        <v>45</v>
      </c>
      <c r="Q3223" s="16">
        <v>262</v>
      </c>
      <c r="R3223" s="16">
        <v>58</v>
      </c>
      <c r="S3223" s="14" t="s">
        <v>86</v>
      </c>
      <c r="T3223" s="16">
        <v>47683</v>
      </c>
      <c r="U3223" s="16">
        <v>0</v>
      </c>
      <c r="V3223" s="18">
        <v>31707140</v>
      </c>
      <c r="W3223" s="18">
        <v>1884921</v>
      </c>
      <c r="X3223" s="18">
        <v>955834</v>
      </c>
      <c r="Y3223" s="18">
        <v>969</v>
      </c>
      <c r="Z3223" s="18">
        <v>0</v>
      </c>
      <c r="AA3223" s="18">
        <v>0</v>
      </c>
      <c r="AB3223" s="18">
        <v>1478218</v>
      </c>
      <c r="AC3223" s="23">
        <v>0.78</v>
      </c>
      <c r="AD3223" s="14" t="str">
        <f>IF(E3223=113,"Linn","Iowa ex-Linn")</f>
        <v>Iowa ex-Linn</v>
      </c>
      <c r="AE3223" s="23">
        <f>IFERROR(AB3223/W3223,"N/M")</f>
        <v>0.7842333975800577</v>
      </c>
      <c r="AF3223" s="14" t="str">
        <f>B3223&amp;"|"&amp;TEXT(E3223,"000")&amp;"|"&amp;TEXT(M3223,"0.0000")</f>
        <v>2019|191|0.8500</v>
      </c>
      <c r="AG3223" s="22" t="str">
        <f>IF(AND(B3223&gt;=2015,B3223&lt;=2024,C3223=19,G3223=41,I3223=2,K3223="A",L3223="RBUP",M3223&gt;=0.5,M3223&lt;=0.85),"IN","OUT")</f>
        <v>IN</v>
      </c>
    </row>
    <row r="3224" spans="1:33">
      <c r="A3224" s="14" t="s">
        <v>189</v>
      </c>
      <c r="B3224" s="16">
        <v>2019</v>
      </c>
      <c r="C3224" s="16">
        <v>19</v>
      </c>
      <c r="D3224" s="14" t="s">
        <v>80</v>
      </c>
      <c r="E3224" s="16">
        <v>193</v>
      </c>
      <c r="F3224" s="14" t="s">
        <v>182</v>
      </c>
      <c r="G3224" s="16">
        <v>41</v>
      </c>
      <c r="H3224" s="14" t="s">
        <v>186</v>
      </c>
      <c r="I3224" s="16">
        <v>2</v>
      </c>
      <c r="J3224" s="14" t="s">
        <v>83</v>
      </c>
      <c r="K3224" s="14" t="s">
        <v>84</v>
      </c>
      <c r="L3224" s="14" t="s">
        <v>85</v>
      </c>
      <c r="M3224" s="23">
        <v>0.5</v>
      </c>
      <c r="N3224" s="16">
        <v>1</v>
      </c>
      <c r="O3224" s="16">
        <v>1</v>
      </c>
      <c r="P3224" s="16">
        <v>0</v>
      </c>
      <c r="Q3224" s="16">
        <v>1</v>
      </c>
      <c r="R3224" s="16">
        <v>0</v>
      </c>
      <c r="S3224" s="14" t="s">
        <v>86</v>
      </c>
      <c r="T3224" s="16">
        <v>429</v>
      </c>
      <c r="U3224" s="16">
        <v>0</v>
      </c>
      <c r="V3224" s="18">
        <v>187553</v>
      </c>
      <c r="W3224" s="18">
        <v>1801</v>
      </c>
      <c r="X3224" s="18">
        <v>1442</v>
      </c>
      <c r="Y3224" s="18">
        <v>0</v>
      </c>
      <c r="Z3224" s="18">
        <v>0</v>
      </c>
      <c r="AA3224" s="18">
        <v>0</v>
      </c>
      <c r="AB3224" s="18">
        <v>0</v>
      </c>
      <c r="AC3224" s="23">
        <v>0</v>
      </c>
      <c r="AD3224" s="14" t="str">
        <f>IF(E3224=113,"Linn","Iowa ex-Linn")</f>
        <v>Iowa ex-Linn</v>
      </c>
      <c r="AE3224" s="23">
        <f>IFERROR(AB3224/W3224,"N/M")</f>
        <v>0.0</v>
      </c>
      <c r="AF3224" s="14" t="str">
        <f>B3224&amp;"|"&amp;TEXT(E3224,"000")&amp;"|"&amp;TEXT(M3224,"0.0000")</f>
        <v>2019|193|0.5000</v>
      </c>
      <c r="AG3224" s="22" t="str">
        <f>IF(AND(B3224&gt;=2015,B3224&lt;=2024,C3224=19,G3224=41,I3224=2,K3224="A",L3224="RBUP",M3224&gt;=0.5,M3224&lt;=0.85),"IN","OUT")</f>
        <v>IN</v>
      </c>
    </row>
    <row r="3225" spans="1:33">
      <c r="A3225" s="14" t="s">
        <v>189</v>
      </c>
      <c r="B3225" s="16">
        <v>2019</v>
      </c>
      <c r="C3225" s="16">
        <v>19</v>
      </c>
      <c r="D3225" s="14" t="s">
        <v>80</v>
      </c>
      <c r="E3225" s="16">
        <v>193</v>
      </c>
      <c r="F3225" s="14" t="s">
        <v>182</v>
      </c>
      <c r="G3225" s="16">
        <v>41</v>
      </c>
      <c r="H3225" s="14" t="s">
        <v>186</v>
      </c>
      <c r="I3225" s="16">
        <v>2</v>
      </c>
      <c r="J3225" s="14" t="s">
        <v>83</v>
      </c>
      <c r="K3225" s="14" t="s">
        <v>84</v>
      </c>
      <c r="L3225" s="14" t="s">
        <v>85</v>
      </c>
      <c r="M3225" s="23">
        <v>0.6</v>
      </c>
      <c r="N3225" s="16">
        <v>2</v>
      </c>
      <c r="O3225" s="16">
        <v>2</v>
      </c>
      <c r="P3225" s="16">
        <v>0</v>
      </c>
      <c r="Q3225" s="16">
        <v>2</v>
      </c>
      <c r="R3225" s="16">
        <v>0</v>
      </c>
      <c r="S3225" s="14" t="s">
        <v>86</v>
      </c>
      <c r="T3225" s="16">
        <v>1167</v>
      </c>
      <c r="U3225" s="16">
        <v>0</v>
      </c>
      <c r="V3225" s="18">
        <v>556821</v>
      </c>
      <c r="W3225" s="18">
        <v>10092</v>
      </c>
      <c r="X3225" s="18">
        <v>8074</v>
      </c>
      <c r="Y3225" s="18">
        <v>0</v>
      </c>
      <c r="Z3225" s="18">
        <v>0</v>
      </c>
      <c r="AA3225" s="18">
        <v>0</v>
      </c>
      <c r="AB3225" s="18">
        <v>0</v>
      </c>
      <c r="AC3225" s="23">
        <v>0</v>
      </c>
      <c r="AD3225" s="14" t="str">
        <f>IF(E3225=113,"Linn","Iowa ex-Linn")</f>
        <v>Iowa ex-Linn</v>
      </c>
      <c r="AE3225" s="23">
        <f>IFERROR(AB3225/W3225,"N/M")</f>
        <v>0.0</v>
      </c>
      <c r="AF3225" s="14" t="str">
        <f>B3225&amp;"|"&amp;TEXT(E3225,"000")&amp;"|"&amp;TEXT(M3225,"0.0000")</f>
        <v>2019|193|0.6000</v>
      </c>
      <c r="AG3225" s="22" t="str">
        <f>IF(AND(B3225&gt;=2015,B3225&lt;=2024,C3225=19,G3225=41,I3225=2,K3225="A",L3225="RBUP",M3225&gt;=0.5,M3225&lt;=0.85),"IN","OUT")</f>
        <v>IN</v>
      </c>
    </row>
    <row r="3226" spans="1:33">
      <c r="A3226" s="14" t="s">
        <v>189</v>
      </c>
      <c r="B3226" s="16">
        <v>2019</v>
      </c>
      <c r="C3226" s="16">
        <v>19</v>
      </c>
      <c r="D3226" s="14" t="s">
        <v>80</v>
      </c>
      <c r="E3226" s="16">
        <v>193</v>
      </c>
      <c r="F3226" s="14" t="s">
        <v>182</v>
      </c>
      <c r="G3226" s="16">
        <v>41</v>
      </c>
      <c r="H3226" s="14" t="s">
        <v>186</v>
      </c>
      <c r="I3226" s="16">
        <v>2</v>
      </c>
      <c r="J3226" s="14" t="s">
        <v>83</v>
      </c>
      <c r="K3226" s="14" t="s">
        <v>84</v>
      </c>
      <c r="L3226" s="14" t="s">
        <v>85</v>
      </c>
      <c r="M3226" s="23">
        <v>0.65</v>
      </c>
      <c r="N3226" s="16">
        <v>2</v>
      </c>
      <c r="O3226" s="16">
        <v>1</v>
      </c>
      <c r="P3226" s="16">
        <v>0</v>
      </c>
      <c r="Q3226" s="16">
        <v>1</v>
      </c>
      <c r="R3226" s="16">
        <v>0</v>
      </c>
      <c r="S3226" s="14" t="s">
        <v>86</v>
      </c>
      <c r="T3226" s="16">
        <v>379</v>
      </c>
      <c r="U3226" s="16">
        <v>0</v>
      </c>
      <c r="V3226" s="18">
        <v>193295</v>
      </c>
      <c r="W3226" s="18">
        <v>4113</v>
      </c>
      <c r="X3226" s="18">
        <v>3291</v>
      </c>
      <c r="Y3226" s="18">
        <v>0</v>
      </c>
      <c r="Z3226" s="18">
        <v>0</v>
      </c>
      <c r="AA3226" s="18">
        <v>0</v>
      </c>
      <c r="AB3226" s="18">
        <v>0</v>
      </c>
      <c r="AC3226" s="23">
        <v>0</v>
      </c>
      <c r="AD3226" s="14" t="str">
        <f>IF(E3226=113,"Linn","Iowa ex-Linn")</f>
        <v>Iowa ex-Linn</v>
      </c>
      <c r="AE3226" s="23">
        <f>IFERROR(AB3226/W3226,"N/M")</f>
        <v>0.0</v>
      </c>
      <c r="AF3226" s="14" t="str">
        <f>B3226&amp;"|"&amp;TEXT(E3226,"000")&amp;"|"&amp;TEXT(M3226,"0.0000")</f>
        <v>2019|193|0.6500</v>
      </c>
      <c r="AG3226" s="22" t="str">
        <f>IF(AND(B3226&gt;=2015,B3226&lt;=2024,C3226=19,G3226=41,I3226=2,K3226="A",L3226="RBUP",M3226&gt;=0.5,M3226&lt;=0.85),"IN","OUT")</f>
        <v>IN</v>
      </c>
    </row>
    <row r="3227" spans="1:33">
      <c r="A3227" s="14" t="s">
        <v>189</v>
      </c>
      <c r="B3227" s="16">
        <v>2019</v>
      </c>
      <c r="C3227" s="16">
        <v>19</v>
      </c>
      <c r="D3227" s="14" t="s">
        <v>80</v>
      </c>
      <c r="E3227" s="16">
        <v>193</v>
      </c>
      <c r="F3227" s="14" t="s">
        <v>182</v>
      </c>
      <c r="G3227" s="16">
        <v>41</v>
      </c>
      <c r="H3227" s="14" t="s">
        <v>186</v>
      </c>
      <c r="I3227" s="16">
        <v>2</v>
      </c>
      <c r="J3227" s="14" t="s">
        <v>83</v>
      </c>
      <c r="K3227" s="14" t="s">
        <v>84</v>
      </c>
      <c r="L3227" s="14" t="s">
        <v>85</v>
      </c>
      <c r="M3227" s="23">
        <v>0.7</v>
      </c>
      <c r="N3227" s="16">
        <v>26</v>
      </c>
      <c r="O3227" s="16">
        <v>15</v>
      </c>
      <c r="P3227" s="16">
        <v>1</v>
      </c>
      <c r="Q3227" s="16">
        <v>21</v>
      </c>
      <c r="R3227" s="16">
        <v>1</v>
      </c>
      <c r="S3227" s="14" t="s">
        <v>86</v>
      </c>
      <c r="T3227" s="16">
        <v>5290</v>
      </c>
      <c r="U3227" s="16">
        <v>0</v>
      </c>
      <c r="V3227" s="18">
        <v>2992887</v>
      </c>
      <c r="W3227" s="18">
        <v>95005</v>
      </c>
      <c r="X3227" s="18">
        <v>70808</v>
      </c>
      <c r="Y3227" s="18">
        <v>0</v>
      </c>
      <c r="Z3227" s="18">
        <v>0</v>
      </c>
      <c r="AA3227" s="18">
        <v>0</v>
      </c>
      <c r="AB3227" s="18">
        <v>128</v>
      </c>
      <c r="AC3227" s="23">
        <v>0</v>
      </c>
      <c r="AD3227" s="14" t="str">
        <f>IF(E3227=113,"Linn","Iowa ex-Linn")</f>
        <v>Iowa ex-Linn</v>
      </c>
      <c r="AE3227" s="23">
        <f>IFERROR(AB3227/W3227,"N/M")</f>
        <v>0.0013472975106573338</v>
      </c>
      <c r="AF3227" s="14" t="str">
        <f>B3227&amp;"|"&amp;TEXT(E3227,"000")&amp;"|"&amp;TEXT(M3227,"0.0000")</f>
        <v>2019|193|0.7000</v>
      </c>
      <c r="AG3227" s="22" t="str">
        <f>IF(AND(B3227&gt;=2015,B3227&lt;=2024,C3227=19,G3227=41,I3227=2,K3227="A",L3227="RBUP",M3227&gt;=0.5,M3227&lt;=0.85),"IN","OUT")</f>
        <v>IN</v>
      </c>
    </row>
    <row r="3228" spans="1:33">
      <c r="A3228" s="14" t="s">
        <v>189</v>
      </c>
      <c r="B3228" s="16">
        <v>2019</v>
      </c>
      <c r="C3228" s="16">
        <v>19</v>
      </c>
      <c r="D3228" s="14" t="s">
        <v>80</v>
      </c>
      <c r="E3228" s="16">
        <v>193</v>
      </c>
      <c r="F3228" s="14" t="s">
        <v>182</v>
      </c>
      <c r="G3228" s="16">
        <v>41</v>
      </c>
      <c r="H3228" s="14" t="s">
        <v>186</v>
      </c>
      <c r="I3228" s="16">
        <v>2</v>
      </c>
      <c r="J3228" s="14" t="s">
        <v>83</v>
      </c>
      <c r="K3228" s="14" t="s">
        <v>84</v>
      </c>
      <c r="L3228" s="14" t="s">
        <v>85</v>
      </c>
      <c r="M3228" s="23">
        <v>0.75</v>
      </c>
      <c r="N3228" s="16">
        <v>144</v>
      </c>
      <c r="O3228" s="16">
        <v>110</v>
      </c>
      <c r="P3228" s="16">
        <v>9</v>
      </c>
      <c r="Q3228" s="16">
        <v>201</v>
      </c>
      <c r="R3228" s="16">
        <v>11</v>
      </c>
      <c r="S3228" s="14" t="s">
        <v>86</v>
      </c>
      <c r="T3228" s="16">
        <v>23298</v>
      </c>
      <c r="U3228" s="16">
        <v>0</v>
      </c>
      <c r="V3228" s="18">
        <v>13845711</v>
      </c>
      <c r="W3228" s="18">
        <v>724334</v>
      </c>
      <c r="X3228" s="18">
        <v>442636</v>
      </c>
      <c r="Y3228" s="18">
        <v>0</v>
      </c>
      <c r="Z3228" s="18">
        <v>0</v>
      </c>
      <c r="AA3228" s="18">
        <v>0</v>
      </c>
      <c r="AB3228" s="18">
        <v>137521</v>
      </c>
      <c r="AC3228" s="23">
        <v>0.19</v>
      </c>
      <c r="AD3228" s="14" t="str">
        <f>IF(E3228=113,"Linn","Iowa ex-Linn")</f>
        <v>Iowa ex-Linn</v>
      </c>
      <c r="AE3228" s="23">
        <f>IFERROR(AB3228/W3228,"N/M")</f>
        <v>0.18985854591942392</v>
      </c>
      <c r="AF3228" s="14" t="str">
        <f>B3228&amp;"|"&amp;TEXT(E3228,"000")&amp;"|"&amp;TEXT(M3228,"0.0000")</f>
        <v>2019|193|0.7500</v>
      </c>
      <c r="AG3228" s="22" t="str">
        <f>IF(AND(B3228&gt;=2015,B3228&lt;=2024,C3228=19,G3228=41,I3228=2,K3228="A",L3228="RBUP",M3228&gt;=0.5,M3228&lt;=0.85),"IN","OUT")</f>
        <v>IN</v>
      </c>
    </row>
    <row r="3229" spans="1:33">
      <c r="A3229" s="14" t="s">
        <v>189</v>
      </c>
      <c r="B3229" s="16">
        <v>2019</v>
      </c>
      <c r="C3229" s="16">
        <v>19</v>
      </c>
      <c r="D3229" s="14" t="s">
        <v>80</v>
      </c>
      <c r="E3229" s="16">
        <v>193</v>
      </c>
      <c r="F3229" s="14" t="s">
        <v>182</v>
      </c>
      <c r="G3229" s="16">
        <v>41</v>
      </c>
      <c r="H3229" s="14" t="s">
        <v>186</v>
      </c>
      <c r="I3229" s="16">
        <v>2</v>
      </c>
      <c r="J3229" s="14" t="s">
        <v>83</v>
      </c>
      <c r="K3229" s="14" t="s">
        <v>84</v>
      </c>
      <c r="L3229" s="14" t="s">
        <v>85</v>
      </c>
      <c r="M3229" s="23">
        <v>0.8</v>
      </c>
      <c r="N3229" s="16">
        <v>401</v>
      </c>
      <c r="O3229" s="16">
        <v>327</v>
      </c>
      <c r="P3229" s="16">
        <v>38</v>
      </c>
      <c r="Q3229" s="16">
        <v>657</v>
      </c>
      <c r="R3229" s="16">
        <v>91</v>
      </c>
      <c r="S3229" s="14" t="s">
        <v>86</v>
      </c>
      <c r="T3229" s="16">
        <v>96403</v>
      </c>
      <c r="U3229" s="16">
        <v>0</v>
      </c>
      <c r="V3229" s="18">
        <v>60362323</v>
      </c>
      <c r="W3229" s="18">
        <v>3765148</v>
      </c>
      <c r="X3229" s="18">
        <v>2140566</v>
      </c>
      <c r="Y3229" s="18">
        <v>3131</v>
      </c>
      <c r="Z3229" s="18">
        <v>0</v>
      </c>
      <c r="AA3229" s="18">
        <v>0</v>
      </c>
      <c r="AB3229" s="18">
        <v>1778013</v>
      </c>
      <c r="AC3229" s="23">
        <v>0.47</v>
      </c>
      <c r="AD3229" s="14" t="str">
        <f>IF(E3229=113,"Linn","Iowa ex-Linn")</f>
        <v>Iowa ex-Linn</v>
      </c>
      <c r="AE3229" s="23">
        <f>IFERROR(AB3229/W3229,"N/M")</f>
        <v>0.47222924570295777</v>
      </c>
      <c r="AF3229" s="14" t="str">
        <f>B3229&amp;"|"&amp;TEXT(E3229,"000")&amp;"|"&amp;TEXT(M3229,"0.0000")</f>
        <v>2019|193|0.8000</v>
      </c>
      <c r="AG3229" s="22" t="str">
        <f>IF(AND(B3229&gt;=2015,B3229&lt;=2024,C3229=19,G3229=41,I3229=2,K3229="A",L3229="RBUP",M3229&gt;=0.5,M3229&lt;=0.85),"IN","OUT")</f>
        <v>IN</v>
      </c>
    </row>
    <row r="3230" spans="1:33">
      <c r="A3230" s="14" t="s">
        <v>189</v>
      </c>
      <c r="B3230" s="16">
        <v>2019</v>
      </c>
      <c r="C3230" s="16">
        <v>19</v>
      </c>
      <c r="D3230" s="14" t="s">
        <v>80</v>
      </c>
      <c r="E3230" s="16">
        <v>193</v>
      </c>
      <c r="F3230" s="14" t="s">
        <v>182</v>
      </c>
      <c r="G3230" s="16">
        <v>41</v>
      </c>
      <c r="H3230" s="14" t="s">
        <v>186</v>
      </c>
      <c r="I3230" s="16">
        <v>2</v>
      </c>
      <c r="J3230" s="14" t="s">
        <v>83</v>
      </c>
      <c r="K3230" s="14" t="s">
        <v>84</v>
      </c>
      <c r="L3230" s="14" t="s">
        <v>85</v>
      </c>
      <c r="M3230" s="23">
        <v>0.85</v>
      </c>
      <c r="N3230" s="16">
        <v>276</v>
      </c>
      <c r="O3230" s="16">
        <v>206</v>
      </c>
      <c r="P3230" s="16">
        <v>28</v>
      </c>
      <c r="Q3230" s="16">
        <v>422</v>
      </c>
      <c r="R3230" s="16">
        <v>40</v>
      </c>
      <c r="S3230" s="14" t="s">
        <v>86</v>
      </c>
      <c r="T3230" s="16">
        <v>59427</v>
      </c>
      <c r="U3230" s="16">
        <v>0</v>
      </c>
      <c r="V3230" s="18">
        <v>39528336</v>
      </c>
      <c r="W3230" s="18">
        <v>3118013</v>
      </c>
      <c r="X3230" s="18">
        <v>1372554</v>
      </c>
      <c r="Y3230" s="18">
        <v>3557</v>
      </c>
      <c r="Z3230" s="18">
        <v>0</v>
      </c>
      <c r="AA3230" s="18">
        <v>0</v>
      </c>
      <c r="AB3230" s="18">
        <v>846143</v>
      </c>
      <c r="AC3230" s="23">
        <v>0.27</v>
      </c>
      <c r="AD3230" s="14" t="str">
        <f>IF(E3230=113,"Linn","Iowa ex-Linn")</f>
        <v>Iowa ex-Linn</v>
      </c>
      <c r="AE3230" s="23">
        <f>IFERROR(AB3230/W3230,"N/M")</f>
        <v>0.27137250550270314</v>
      </c>
      <c r="AF3230" s="14" t="str">
        <f>B3230&amp;"|"&amp;TEXT(E3230,"000")&amp;"|"&amp;TEXT(M3230,"0.0000")</f>
        <v>2019|193|0.8500</v>
      </c>
      <c r="AG3230" s="22" t="str">
        <f>IF(AND(B3230&gt;=2015,B3230&lt;=2024,C3230=19,G3230=41,I3230=2,K3230="A",L3230="RBUP",M3230&gt;=0.5,M3230&lt;=0.85),"IN","OUT")</f>
        <v>IN</v>
      </c>
    </row>
    <row r="3231" spans="1:33">
      <c r="A3231" s="14" t="s">
        <v>189</v>
      </c>
      <c r="B3231" s="16">
        <v>2019</v>
      </c>
      <c r="C3231" s="16">
        <v>19</v>
      </c>
      <c r="D3231" s="14" t="s">
        <v>80</v>
      </c>
      <c r="E3231" s="16">
        <v>195</v>
      </c>
      <c r="F3231" s="14" t="s">
        <v>183</v>
      </c>
      <c r="G3231" s="16">
        <v>41</v>
      </c>
      <c r="H3231" s="14" t="s">
        <v>186</v>
      </c>
      <c r="I3231" s="16">
        <v>2</v>
      </c>
      <c r="J3231" s="14" t="s">
        <v>83</v>
      </c>
      <c r="K3231" s="14" t="s">
        <v>84</v>
      </c>
      <c r="L3231" s="14" t="s">
        <v>85</v>
      </c>
      <c r="M3231" s="23">
        <v>0.6</v>
      </c>
      <c r="N3231" s="16">
        <v>1</v>
      </c>
      <c r="O3231" s="16">
        <v>1</v>
      </c>
      <c r="P3231" s="16">
        <v>0</v>
      </c>
      <c r="Q3231" s="16">
        <v>1</v>
      </c>
      <c r="R3231" s="16">
        <v>0</v>
      </c>
      <c r="S3231" s="14" t="s">
        <v>86</v>
      </c>
      <c r="T3231" s="16">
        <v>33</v>
      </c>
      <c r="U3231" s="16">
        <v>0</v>
      </c>
      <c r="V3231" s="18">
        <v>13292</v>
      </c>
      <c r="W3231" s="18">
        <v>203</v>
      </c>
      <c r="X3231" s="18">
        <v>130</v>
      </c>
      <c r="Y3231" s="18">
        <v>0</v>
      </c>
      <c r="Z3231" s="18">
        <v>0</v>
      </c>
      <c r="AA3231" s="18">
        <v>0</v>
      </c>
      <c r="AB3231" s="18">
        <v>0</v>
      </c>
      <c r="AC3231" s="23">
        <v>0</v>
      </c>
      <c r="AD3231" s="14" t="str">
        <f>IF(E3231=113,"Linn","Iowa ex-Linn")</f>
        <v>Iowa ex-Linn</v>
      </c>
      <c r="AE3231" s="23">
        <f>IFERROR(AB3231/W3231,"N/M")</f>
        <v>0.0</v>
      </c>
      <c r="AF3231" s="14" t="str">
        <f>B3231&amp;"|"&amp;TEXT(E3231,"000")&amp;"|"&amp;TEXT(M3231,"0.0000")</f>
        <v>2019|195|0.6000</v>
      </c>
      <c r="AG3231" s="22" t="str">
        <f>IF(AND(B3231&gt;=2015,B3231&lt;=2024,C3231=19,G3231=41,I3231=2,K3231="A",L3231="RBUP",M3231&gt;=0.5,M3231&lt;=0.85),"IN","OUT")</f>
        <v>IN</v>
      </c>
    </row>
    <row r="3232" spans="1:33">
      <c r="A3232" s="14" t="s">
        <v>189</v>
      </c>
      <c r="B3232" s="16">
        <v>2019</v>
      </c>
      <c r="C3232" s="16">
        <v>19</v>
      </c>
      <c r="D3232" s="14" t="s">
        <v>80</v>
      </c>
      <c r="E3232" s="16">
        <v>195</v>
      </c>
      <c r="F3232" s="14" t="s">
        <v>183</v>
      </c>
      <c r="G3232" s="16">
        <v>41</v>
      </c>
      <c r="H3232" s="14" t="s">
        <v>186</v>
      </c>
      <c r="I3232" s="16">
        <v>2</v>
      </c>
      <c r="J3232" s="14" t="s">
        <v>83</v>
      </c>
      <c r="K3232" s="14" t="s">
        <v>84</v>
      </c>
      <c r="L3232" s="14" t="s">
        <v>85</v>
      </c>
      <c r="M3232" s="23">
        <v>0.65</v>
      </c>
      <c r="N3232" s="16">
        <v>5</v>
      </c>
      <c r="O3232" s="16">
        <v>5</v>
      </c>
      <c r="P3232" s="16">
        <v>0</v>
      </c>
      <c r="Q3232" s="16">
        <v>7</v>
      </c>
      <c r="R3232" s="16">
        <v>0</v>
      </c>
      <c r="S3232" s="14" t="s">
        <v>86</v>
      </c>
      <c r="T3232" s="16">
        <v>539</v>
      </c>
      <c r="U3232" s="16">
        <v>0</v>
      </c>
      <c r="V3232" s="18">
        <v>220239</v>
      </c>
      <c r="W3232" s="18">
        <v>6860</v>
      </c>
      <c r="X3232" s="18">
        <v>4048</v>
      </c>
      <c r="Y3232" s="18">
        <v>0</v>
      </c>
      <c r="Z3232" s="18">
        <v>0</v>
      </c>
      <c r="AA3232" s="18">
        <v>0</v>
      </c>
      <c r="AB3232" s="18">
        <v>0</v>
      </c>
      <c r="AC3232" s="23">
        <v>0</v>
      </c>
      <c r="AD3232" s="14" t="str">
        <f>IF(E3232=113,"Linn","Iowa ex-Linn")</f>
        <v>Iowa ex-Linn</v>
      </c>
      <c r="AE3232" s="23">
        <f>IFERROR(AB3232/W3232,"N/M")</f>
        <v>0.0</v>
      </c>
      <c r="AF3232" s="14" t="str">
        <f>B3232&amp;"|"&amp;TEXT(E3232,"000")&amp;"|"&amp;TEXT(M3232,"0.0000")</f>
        <v>2019|195|0.6500</v>
      </c>
      <c r="AG3232" s="22" t="str">
        <f>IF(AND(B3232&gt;=2015,B3232&lt;=2024,C3232=19,G3232=41,I3232=2,K3232="A",L3232="RBUP",M3232&gt;=0.5,M3232&lt;=0.85),"IN","OUT")</f>
        <v>IN</v>
      </c>
    </row>
    <row r="3233" spans="1:33">
      <c r="A3233" s="14" t="s">
        <v>189</v>
      </c>
      <c r="B3233" s="16">
        <v>2019</v>
      </c>
      <c r="C3233" s="16">
        <v>19</v>
      </c>
      <c r="D3233" s="14" t="s">
        <v>80</v>
      </c>
      <c r="E3233" s="16">
        <v>195</v>
      </c>
      <c r="F3233" s="14" t="s">
        <v>183</v>
      </c>
      <c r="G3233" s="16">
        <v>41</v>
      </c>
      <c r="H3233" s="14" t="s">
        <v>186</v>
      </c>
      <c r="I3233" s="16">
        <v>2</v>
      </c>
      <c r="J3233" s="14" t="s">
        <v>83</v>
      </c>
      <c r="K3233" s="14" t="s">
        <v>84</v>
      </c>
      <c r="L3233" s="14" t="s">
        <v>85</v>
      </c>
      <c r="M3233" s="23">
        <v>0.7</v>
      </c>
      <c r="N3233" s="16">
        <v>16</v>
      </c>
      <c r="O3233" s="16">
        <v>15</v>
      </c>
      <c r="P3233" s="16">
        <v>1</v>
      </c>
      <c r="Q3233" s="16">
        <v>21</v>
      </c>
      <c r="R3233" s="16">
        <v>1</v>
      </c>
      <c r="S3233" s="14" t="s">
        <v>86</v>
      </c>
      <c r="T3233" s="16">
        <v>1733</v>
      </c>
      <c r="U3233" s="16">
        <v>0</v>
      </c>
      <c r="V3233" s="18">
        <v>893035</v>
      </c>
      <c r="W3233" s="18">
        <v>20529</v>
      </c>
      <c r="X3233" s="18">
        <v>14237</v>
      </c>
      <c r="Y3233" s="18">
        <v>0</v>
      </c>
      <c r="Z3233" s="18">
        <v>0</v>
      </c>
      <c r="AA3233" s="18">
        <v>0</v>
      </c>
      <c r="AB3233" s="18">
        <v>1462</v>
      </c>
      <c r="AC3233" s="23">
        <v>0.07000000000000001</v>
      </c>
      <c r="AD3233" s="14" t="str">
        <f>IF(E3233=113,"Linn","Iowa ex-Linn")</f>
        <v>Iowa ex-Linn</v>
      </c>
      <c r="AE3233" s="23">
        <f>IFERROR(AB3233/W3233,"N/M")</f>
        <v>0.07121632812119441</v>
      </c>
      <c r="AF3233" s="14" t="str">
        <f>B3233&amp;"|"&amp;TEXT(E3233,"000")&amp;"|"&amp;TEXT(M3233,"0.0000")</f>
        <v>2019|195|0.7000</v>
      </c>
      <c r="AG3233" s="22" t="str">
        <f>IF(AND(B3233&gt;=2015,B3233&lt;=2024,C3233=19,G3233=41,I3233=2,K3233="A",L3233="RBUP",M3233&gt;=0.5,M3233&lt;=0.85),"IN","OUT")</f>
        <v>IN</v>
      </c>
    </row>
    <row r="3234" spans="1:33">
      <c r="A3234" s="14" t="s">
        <v>189</v>
      </c>
      <c r="B3234" s="16">
        <v>2019</v>
      </c>
      <c r="C3234" s="16">
        <v>19</v>
      </c>
      <c r="D3234" s="14" t="s">
        <v>80</v>
      </c>
      <c r="E3234" s="16">
        <v>195</v>
      </c>
      <c r="F3234" s="14" t="s">
        <v>183</v>
      </c>
      <c r="G3234" s="16">
        <v>41</v>
      </c>
      <c r="H3234" s="14" t="s">
        <v>186</v>
      </c>
      <c r="I3234" s="16">
        <v>2</v>
      </c>
      <c r="J3234" s="14" t="s">
        <v>83</v>
      </c>
      <c r="K3234" s="14" t="s">
        <v>84</v>
      </c>
      <c r="L3234" s="14" t="s">
        <v>85</v>
      </c>
      <c r="M3234" s="23">
        <v>0.75</v>
      </c>
      <c r="N3234" s="16">
        <v>53</v>
      </c>
      <c r="O3234" s="16">
        <v>38</v>
      </c>
      <c r="P3234" s="16">
        <v>4</v>
      </c>
      <c r="Q3234" s="16">
        <v>48</v>
      </c>
      <c r="R3234" s="16">
        <v>5</v>
      </c>
      <c r="S3234" s="14" t="s">
        <v>86</v>
      </c>
      <c r="T3234" s="16">
        <v>8206</v>
      </c>
      <c r="U3234" s="16">
        <v>0</v>
      </c>
      <c r="V3234" s="18">
        <v>4871722</v>
      </c>
      <c r="W3234" s="18">
        <v>157415</v>
      </c>
      <c r="X3234" s="18">
        <v>110338</v>
      </c>
      <c r="Y3234" s="18">
        <v>0</v>
      </c>
      <c r="Z3234" s="18">
        <v>0</v>
      </c>
      <c r="AA3234" s="18">
        <v>0</v>
      </c>
      <c r="AB3234" s="18">
        <v>26075</v>
      </c>
      <c r="AC3234" s="23">
        <v>0.17</v>
      </c>
      <c r="AD3234" s="14" t="str">
        <f>IF(E3234=113,"Linn","Iowa ex-Linn")</f>
        <v>Iowa ex-Linn</v>
      </c>
      <c r="AE3234" s="23">
        <f>IFERROR(AB3234/W3234,"N/M")</f>
        <v>0.16564495124352827</v>
      </c>
      <c r="AF3234" s="14" t="str">
        <f>B3234&amp;"|"&amp;TEXT(E3234,"000")&amp;"|"&amp;TEXT(M3234,"0.0000")</f>
        <v>2019|195|0.7500</v>
      </c>
      <c r="AG3234" s="22" t="str">
        <f>IF(AND(B3234&gt;=2015,B3234&lt;=2024,C3234=19,G3234=41,I3234=2,K3234="A",L3234="RBUP",M3234&gt;=0.5,M3234&lt;=0.85),"IN","OUT")</f>
        <v>IN</v>
      </c>
    </row>
    <row r="3235" spans="1:33">
      <c r="A3235" s="14" t="s">
        <v>189</v>
      </c>
      <c r="B3235" s="16">
        <v>2019</v>
      </c>
      <c r="C3235" s="16">
        <v>19</v>
      </c>
      <c r="D3235" s="14" t="s">
        <v>80</v>
      </c>
      <c r="E3235" s="16">
        <v>195</v>
      </c>
      <c r="F3235" s="14" t="s">
        <v>183</v>
      </c>
      <c r="G3235" s="16">
        <v>41</v>
      </c>
      <c r="H3235" s="14" t="s">
        <v>186</v>
      </c>
      <c r="I3235" s="16">
        <v>2</v>
      </c>
      <c r="J3235" s="14" t="s">
        <v>83</v>
      </c>
      <c r="K3235" s="14" t="s">
        <v>84</v>
      </c>
      <c r="L3235" s="14" t="s">
        <v>85</v>
      </c>
      <c r="M3235" s="23">
        <v>0.8</v>
      </c>
      <c r="N3235" s="16">
        <v>269</v>
      </c>
      <c r="O3235" s="16">
        <v>222</v>
      </c>
      <c r="P3235" s="16">
        <v>38</v>
      </c>
      <c r="Q3235" s="16">
        <v>365</v>
      </c>
      <c r="R3235" s="16">
        <v>45</v>
      </c>
      <c r="S3235" s="14" t="s">
        <v>86</v>
      </c>
      <c r="T3235" s="16">
        <v>50317</v>
      </c>
      <c r="U3235" s="16">
        <v>0</v>
      </c>
      <c r="V3235" s="18">
        <v>31099510</v>
      </c>
      <c r="W3235" s="18">
        <v>1407022</v>
      </c>
      <c r="X3235" s="18">
        <v>845651</v>
      </c>
      <c r="Y3235" s="18">
        <v>0</v>
      </c>
      <c r="Z3235" s="18">
        <v>0</v>
      </c>
      <c r="AA3235" s="18">
        <v>0</v>
      </c>
      <c r="AB3235" s="18">
        <v>619220</v>
      </c>
      <c r="AC3235" s="23">
        <v>0.44</v>
      </c>
      <c r="AD3235" s="14" t="str">
        <f>IF(E3235=113,"Linn","Iowa ex-Linn")</f>
        <v>Iowa ex-Linn</v>
      </c>
      <c r="AE3235" s="23">
        <f>IFERROR(AB3235/W3235,"N/M")</f>
        <v>0.4400926211530452</v>
      </c>
      <c r="AF3235" s="14" t="str">
        <f>B3235&amp;"|"&amp;TEXT(E3235,"000")&amp;"|"&amp;TEXT(M3235,"0.0000")</f>
        <v>2019|195|0.8000</v>
      </c>
      <c r="AG3235" s="22" t="str">
        <f>IF(AND(B3235&gt;=2015,B3235&lt;=2024,C3235=19,G3235=41,I3235=2,K3235="A",L3235="RBUP",M3235&gt;=0.5,M3235&lt;=0.85),"IN","OUT")</f>
        <v>IN</v>
      </c>
    </row>
    <row r="3236" spans="1:33">
      <c r="A3236" s="14" t="s">
        <v>189</v>
      </c>
      <c r="B3236" s="16">
        <v>2019</v>
      </c>
      <c r="C3236" s="16">
        <v>19</v>
      </c>
      <c r="D3236" s="14" t="s">
        <v>80</v>
      </c>
      <c r="E3236" s="16">
        <v>195</v>
      </c>
      <c r="F3236" s="14" t="s">
        <v>183</v>
      </c>
      <c r="G3236" s="16">
        <v>41</v>
      </c>
      <c r="H3236" s="14" t="s">
        <v>186</v>
      </c>
      <c r="I3236" s="16">
        <v>2</v>
      </c>
      <c r="J3236" s="14" t="s">
        <v>83</v>
      </c>
      <c r="K3236" s="14" t="s">
        <v>84</v>
      </c>
      <c r="L3236" s="14" t="s">
        <v>85</v>
      </c>
      <c r="M3236" s="23">
        <v>0.85</v>
      </c>
      <c r="N3236" s="16">
        <v>178</v>
      </c>
      <c r="O3236" s="16">
        <v>143</v>
      </c>
      <c r="P3236" s="16">
        <v>47</v>
      </c>
      <c r="Q3236" s="16">
        <v>233</v>
      </c>
      <c r="R3236" s="16">
        <v>50</v>
      </c>
      <c r="S3236" s="14" t="s">
        <v>86</v>
      </c>
      <c r="T3236" s="16">
        <v>41364</v>
      </c>
      <c r="U3236" s="16">
        <v>0</v>
      </c>
      <c r="V3236" s="18">
        <v>26771459</v>
      </c>
      <c r="W3236" s="18">
        <v>1515257</v>
      </c>
      <c r="X3236" s="18">
        <v>711307</v>
      </c>
      <c r="Y3236" s="18">
        <v>0</v>
      </c>
      <c r="Z3236" s="18">
        <v>0</v>
      </c>
      <c r="AA3236" s="18">
        <v>0</v>
      </c>
      <c r="AB3236" s="18">
        <v>838027</v>
      </c>
      <c r="AC3236" s="23">
        <v>0.55</v>
      </c>
      <c r="AD3236" s="14" t="str">
        <f>IF(E3236=113,"Linn","Iowa ex-Linn")</f>
        <v>Iowa ex-Linn</v>
      </c>
      <c r="AE3236" s="23">
        <f>IFERROR(AB3236/W3236,"N/M")</f>
        <v>0.5530593160104194</v>
      </c>
      <c r="AF3236" s="14" t="str">
        <f>B3236&amp;"|"&amp;TEXT(E3236,"000")&amp;"|"&amp;TEXT(M3236,"0.0000")</f>
        <v>2019|195|0.8500</v>
      </c>
      <c r="AG3236" s="22" t="str">
        <f>IF(AND(B3236&gt;=2015,B3236&lt;=2024,C3236=19,G3236=41,I3236=2,K3236="A",L3236="RBUP",M3236&gt;=0.5,M3236&lt;=0.85),"IN","OUT")</f>
        <v>IN</v>
      </c>
    </row>
    <row r="3237" spans="1:33">
      <c r="A3237" s="14" t="s">
        <v>189</v>
      </c>
      <c r="B3237" s="16">
        <v>2019</v>
      </c>
      <c r="C3237" s="16">
        <v>19</v>
      </c>
      <c r="D3237" s="14" t="s">
        <v>80</v>
      </c>
      <c r="E3237" s="16">
        <v>197</v>
      </c>
      <c r="F3237" s="14" t="s">
        <v>184</v>
      </c>
      <c r="G3237" s="16">
        <v>41</v>
      </c>
      <c r="H3237" s="14" t="s">
        <v>186</v>
      </c>
      <c r="I3237" s="16">
        <v>2</v>
      </c>
      <c r="J3237" s="14" t="s">
        <v>83</v>
      </c>
      <c r="K3237" s="14" t="s">
        <v>84</v>
      </c>
      <c r="L3237" s="14" t="s">
        <v>85</v>
      </c>
      <c r="M3237" s="23">
        <v>0.55</v>
      </c>
      <c r="N3237" s="16">
        <v>1</v>
      </c>
      <c r="O3237" s="16">
        <v>1</v>
      </c>
      <c r="P3237" s="16">
        <v>0</v>
      </c>
      <c r="Q3237" s="16">
        <v>2</v>
      </c>
      <c r="R3237" s="16">
        <v>0</v>
      </c>
      <c r="S3237" s="14" t="s">
        <v>86</v>
      </c>
      <c r="T3237" s="16">
        <v>106</v>
      </c>
      <c r="U3237" s="16">
        <v>0</v>
      </c>
      <c r="V3237" s="18">
        <v>48452</v>
      </c>
      <c r="W3237" s="18">
        <v>659</v>
      </c>
      <c r="X3237" s="18">
        <v>422</v>
      </c>
      <c r="Y3237" s="18">
        <v>0</v>
      </c>
      <c r="Z3237" s="18">
        <v>0</v>
      </c>
      <c r="AA3237" s="18">
        <v>0</v>
      </c>
      <c r="AB3237" s="18">
        <v>0</v>
      </c>
      <c r="AC3237" s="23">
        <v>0</v>
      </c>
      <c r="AD3237" s="14" t="str">
        <f>IF(E3237=113,"Linn","Iowa ex-Linn")</f>
        <v>Iowa ex-Linn</v>
      </c>
      <c r="AE3237" s="23">
        <f>IFERROR(AB3237/W3237,"N/M")</f>
        <v>0.0</v>
      </c>
      <c r="AF3237" s="14" t="str">
        <f>B3237&amp;"|"&amp;TEXT(E3237,"000")&amp;"|"&amp;TEXT(M3237,"0.0000")</f>
        <v>2019|197|0.5500</v>
      </c>
      <c r="AG3237" s="22" t="str">
        <f>IF(AND(B3237&gt;=2015,B3237&lt;=2024,C3237=19,G3237=41,I3237=2,K3237="A",L3237="RBUP",M3237&gt;=0.5,M3237&lt;=0.85),"IN","OUT")</f>
        <v>IN</v>
      </c>
    </row>
    <row r="3238" spans="1:33">
      <c r="A3238" s="14" t="s">
        <v>189</v>
      </c>
      <c r="B3238" s="16">
        <v>2019</v>
      </c>
      <c r="C3238" s="16">
        <v>19</v>
      </c>
      <c r="D3238" s="14" t="s">
        <v>80</v>
      </c>
      <c r="E3238" s="16">
        <v>197</v>
      </c>
      <c r="F3238" s="14" t="s">
        <v>184</v>
      </c>
      <c r="G3238" s="16">
        <v>41</v>
      </c>
      <c r="H3238" s="14" t="s">
        <v>186</v>
      </c>
      <c r="I3238" s="16">
        <v>2</v>
      </c>
      <c r="J3238" s="14" t="s">
        <v>83</v>
      </c>
      <c r="K3238" s="14" t="s">
        <v>84</v>
      </c>
      <c r="L3238" s="14" t="s">
        <v>85</v>
      </c>
      <c r="M3238" s="23">
        <v>0.6</v>
      </c>
      <c r="N3238" s="16">
        <v>1</v>
      </c>
      <c r="O3238" s="16">
        <v>1</v>
      </c>
      <c r="P3238" s="16">
        <v>0</v>
      </c>
      <c r="Q3238" s="16">
        <v>1</v>
      </c>
      <c r="R3238" s="16">
        <v>0</v>
      </c>
      <c r="S3238" s="14" t="s">
        <v>86</v>
      </c>
      <c r="T3238" s="16">
        <v>185</v>
      </c>
      <c r="U3238" s="16">
        <v>0</v>
      </c>
      <c r="V3238" s="18">
        <v>83377</v>
      </c>
      <c r="W3238" s="18">
        <v>746</v>
      </c>
      <c r="X3238" s="18">
        <v>477</v>
      </c>
      <c r="Y3238" s="18">
        <v>0</v>
      </c>
      <c r="Z3238" s="18">
        <v>0</v>
      </c>
      <c r="AA3238" s="18">
        <v>0</v>
      </c>
      <c r="AB3238" s="18">
        <v>0</v>
      </c>
      <c r="AC3238" s="23">
        <v>0</v>
      </c>
      <c r="AD3238" s="14" t="str">
        <f>IF(E3238=113,"Linn","Iowa ex-Linn")</f>
        <v>Iowa ex-Linn</v>
      </c>
      <c r="AE3238" s="23">
        <f>IFERROR(AB3238/W3238,"N/M")</f>
        <v>0.0</v>
      </c>
      <c r="AF3238" s="14" t="str">
        <f>B3238&amp;"|"&amp;TEXT(E3238,"000")&amp;"|"&amp;TEXT(M3238,"0.0000")</f>
        <v>2019|197|0.6000</v>
      </c>
      <c r="AG3238" s="22" t="str">
        <f>IF(AND(B3238&gt;=2015,B3238&lt;=2024,C3238=19,G3238=41,I3238=2,K3238="A",L3238="RBUP",M3238&gt;=0.5,M3238&lt;=0.85),"IN","OUT")</f>
        <v>IN</v>
      </c>
    </row>
    <row r="3239" spans="1:33">
      <c r="A3239" s="14" t="s">
        <v>189</v>
      </c>
      <c r="B3239" s="16">
        <v>2019</v>
      </c>
      <c r="C3239" s="16">
        <v>19</v>
      </c>
      <c r="D3239" s="14" t="s">
        <v>80</v>
      </c>
      <c r="E3239" s="16">
        <v>197</v>
      </c>
      <c r="F3239" s="14" t="s">
        <v>184</v>
      </c>
      <c r="G3239" s="16">
        <v>41</v>
      </c>
      <c r="H3239" s="14" t="s">
        <v>186</v>
      </c>
      <c r="I3239" s="16">
        <v>2</v>
      </c>
      <c r="J3239" s="14" t="s">
        <v>83</v>
      </c>
      <c r="K3239" s="14" t="s">
        <v>84</v>
      </c>
      <c r="L3239" s="14" t="s">
        <v>85</v>
      </c>
      <c r="M3239" s="23">
        <v>0.65</v>
      </c>
      <c r="N3239" s="16">
        <v>10</v>
      </c>
      <c r="O3239" s="16">
        <v>7</v>
      </c>
      <c r="P3239" s="16">
        <v>0</v>
      </c>
      <c r="Q3239" s="16">
        <v>12</v>
      </c>
      <c r="R3239" s="16">
        <v>0</v>
      </c>
      <c r="S3239" s="14" t="s">
        <v>86</v>
      </c>
      <c r="T3239" s="16">
        <v>789</v>
      </c>
      <c r="U3239" s="16">
        <v>0</v>
      </c>
      <c r="V3239" s="18">
        <v>412297</v>
      </c>
      <c r="W3239" s="18">
        <v>8138</v>
      </c>
      <c r="X3239" s="18">
        <v>5085</v>
      </c>
      <c r="Y3239" s="18">
        <v>0</v>
      </c>
      <c r="Z3239" s="18">
        <v>0</v>
      </c>
      <c r="AA3239" s="18">
        <v>0</v>
      </c>
      <c r="AB3239" s="18">
        <v>0</v>
      </c>
      <c r="AC3239" s="23">
        <v>0</v>
      </c>
      <c r="AD3239" s="14" t="str">
        <f>IF(E3239=113,"Linn","Iowa ex-Linn")</f>
        <v>Iowa ex-Linn</v>
      </c>
      <c r="AE3239" s="23">
        <f>IFERROR(AB3239/W3239,"N/M")</f>
        <v>0.0</v>
      </c>
      <c r="AF3239" s="14" t="str">
        <f>B3239&amp;"|"&amp;TEXT(E3239,"000")&amp;"|"&amp;TEXT(M3239,"0.0000")</f>
        <v>2019|197|0.6500</v>
      </c>
      <c r="AG3239" s="22" t="str">
        <f>IF(AND(B3239&gt;=2015,B3239&lt;=2024,C3239=19,G3239=41,I3239=2,K3239="A",L3239="RBUP",M3239&gt;=0.5,M3239&lt;=0.85),"IN","OUT")</f>
        <v>IN</v>
      </c>
    </row>
    <row r="3240" spans="1:33">
      <c r="A3240" s="14" t="s">
        <v>189</v>
      </c>
      <c r="B3240" s="16">
        <v>2019</v>
      </c>
      <c r="C3240" s="16">
        <v>19</v>
      </c>
      <c r="D3240" s="14" t="s">
        <v>80</v>
      </c>
      <c r="E3240" s="16">
        <v>197</v>
      </c>
      <c r="F3240" s="14" t="s">
        <v>184</v>
      </c>
      <c r="G3240" s="16">
        <v>41</v>
      </c>
      <c r="H3240" s="14" t="s">
        <v>186</v>
      </c>
      <c r="I3240" s="16">
        <v>2</v>
      </c>
      <c r="J3240" s="14" t="s">
        <v>83</v>
      </c>
      <c r="K3240" s="14" t="s">
        <v>84</v>
      </c>
      <c r="L3240" s="14" t="s">
        <v>85</v>
      </c>
      <c r="M3240" s="23">
        <v>0.7</v>
      </c>
      <c r="N3240" s="16">
        <v>12</v>
      </c>
      <c r="O3240" s="16">
        <v>11</v>
      </c>
      <c r="P3240" s="16">
        <v>0</v>
      </c>
      <c r="Q3240" s="16">
        <v>14</v>
      </c>
      <c r="R3240" s="16">
        <v>0</v>
      </c>
      <c r="S3240" s="14" t="s">
        <v>86</v>
      </c>
      <c r="T3240" s="16">
        <v>1239</v>
      </c>
      <c r="U3240" s="16">
        <v>0</v>
      </c>
      <c r="V3240" s="18">
        <v>669218</v>
      </c>
      <c r="W3240" s="18">
        <v>14729</v>
      </c>
      <c r="X3240" s="18">
        <v>10576</v>
      </c>
      <c r="Y3240" s="18">
        <v>0</v>
      </c>
      <c r="Z3240" s="18">
        <v>0</v>
      </c>
      <c r="AA3240" s="18">
        <v>0</v>
      </c>
      <c r="AB3240" s="18">
        <v>0</v>
      </c>
      <c r="AC3240" s="23">
        <v>0</v>
      </c>
      <c r="AD3240" s="14" t="str">
        <f>IF(E3240=113,"Linn","Iowa ex-Linn")</f>
        <v>Iowa ex-Linn</v>
      </c>
      <c r="AE3240" s="23">
        <f>IFERROR(AB3240/W3240,"N/M")</f>
        <v>0.0</v>
      </c>
      <c r="AF3240" s="14" t="str">
        <f>B3240&amp;"|"&amp;TEXT(E3240,"000")&amp;"|"&amp;TEXT(M3240,"0.0000")</f>
        <v>2019|197|0.7000</v>
      </c>
      <c r="AG3240" s="22" t="str">
        <f>IF(AND(B3240&gt;=2015,B3240&lt;=2024,C3240=19,G3240=41,I3240=2,K3240="A",L3240="RBUP",M3240&gt;=0.5,M3240&lt;=0.85),"IN","OUT")</f>
        <v>IN</v>
      </c>
    </row>
    <row r="3241" spans="1:33">
      <c r="A3241" s="14" t="s">
        <v>189</v>
      </c>
      <c r="B3241" s="16">
        <v>2019</v>
      </c>
      <c r="C3241" s="16">
        <v>19</v>
      </c>
      <c r="D3241" s="14" t="s">
        <v>80</v>
      </c>
      <c r="E3241" s="16">
        <v>197</v>
      </c>
      <c r="F3241" s="14" t="s">
        <v>184</v>
      </c>
      <c r="G3241" s="16">
        <v>41</v>
      </c>
      <c r="H3241" s="14" t="s">
        <v>186</v>
      </c>
      <c r="I3241" s="16">
        <v>2</v>
      </c>
      <c r="J3241" s="14" t="s">
        <v>83</v>
      </c>
      <c r="K3241" s="14" t="s">
        <v>84</v>
      </c>
      <c r="L3241" s="14" t="s">
        <v>85</v>
      </c>
      <c r="M3241" s="23">
        <v>0.75</v>
      </c>
      <c r="N3241" s="16">
        <v>73</v>
      </c>
      <c r="O3241" s="16">
        <v>63</v>
      </c>
      <c r="P3241" s="16">
        <v>4</v>
      </c>
      <c r="Q3241" s="16">
        <v>94</v>
      </c>
      <c r="R3241" s="16">
        <v>4</v>
      </c>
      <c r="S3241" s="14" t="s">
        <v>86</v>
      </c>
      <c r="T3241" s="16">
        <v>9574</v>
      </c>
      <c r="U3241" s="16">
        <v>0</v>
      </c>
      <c r="V3241" s="18">
        <v>5551916</v>
      </c>
      <c r="W3241" s="18">
        <v>183517</v>
      </c>
      <c r="X3241" s="18">
        <v>120428</v>
      </c>
      <c r="Y3241" s="18">
        <v>0</v>
      </c>
      <c r="Z3241" s="18">
        <v>0</v>
      </c>
      <c r="AA3241" s="18">
        <v>0</v>
      </c>
      <c r="AB3241" s="18">
        <v>3547</v>
      </c>
      <c r="AC3241" s="23">
        <v>0.02</v>
      </c>
      <c r="AD3241" s="14" t="str">
        <f>IF(E3241=113,"Linn","Iowa ex-Linn")</f>
        <v>Iowa ex-Linn</v>
      </c>
      <c r="AE3241" s="23">
        <f>IFERROR(AB3241/W3241,"N/M")</f>
        <v>0.019327909675942827</v>
      </c>
      <c r="AF3241" s="14" t="str">
        <f>B3241&amp;"|"&amp;TEXT(E3241,"000")&amp;"|"&amp;TEXT(M3241,"0.0000")</f>
        <v>2019|197|0.7500</v>
      </c>
      <c r="AG3241" s="22" t="str">
        <f>IF(AND(B3241&gt;=2015,B3241&lt;=2024,C3241=19,G3241=41,I3241=2,K3241="A",L3241="RBUP",M3241&gt;=0.5,M3241&lt;=0.85),"IN","OUT")</f>
        <v>IN</v>
      </c>
    </row>
    <row r="3242" spans="1:33">
      <c r="A3242" s="14" t="s">
        <v>189</v>
      </c>
      <c r="B3242" s="16">
        <v>2019</v>
      </c>
      <c r="C3242" s="16">
        <v>19</v>
      </c>
      <c r="D3242" s="14" t="s">
        <v>80</v>
      </c>
      <c r="E3242" s="16">
        <v>197</v>
      </c>
      <c r="F3242" s="14" t="s">
        <v>184</v>
      </c>
      <c r="G3242" s="16">
        <v>41</v>
      </c>
      <c r="H3242" s="14" t="s">
        <v>186</v>
      </c>
      <c r="I3242" s="16">
        <v>2</v>
      </c>
      <c r="J3242" s="14" t="s">
        <v>83</v>
      </c>
      <c r="K3242" s="14" t="s">
        <v>84</v>
      </c>
      <c r="L3242" s="14" t="s">
        <v>85</v>
      </c>
      <c r="M3242" s="23">
        <v>0.8</v>
      </c>
      <c r="N3242" s="16">
        <v>227</v>
      </c>
      <c r="O3242" s="16">
        <v>200</v>
      </c>
      <c r="P3242" s="16">
        <v>25</v>
      </c>
      <c r="Q3242" s="16">
        <v>384</v>
      </c>
      <c r="R3242" s="16">
        <v>30</v>
      </c>
      <c r="S3242" s="14" t="s">
        <v>86</v>
      </c>
      <c r="T3242" s="16">
        <v>48947</v>
      </c>
      <c r="U3242" s="16">
        <v>0</v>
      </c>
      <c r="V3242" s="18">
        <v>30513760</v>
      </c>
      <c r="W3242" s="18">
        <v>1404102</v>
      </c>
      <c r="X3242" s="18">
        <v>784680</v>
      </c>
      <c r="Y3242" s="18">
        <v>0</v>
      </c>
      <c r="Z3242" s="18">
        <v>0</v>
      </c>
      <c r="AA3242" s="18">
        <v>0</v>
      </c>
      <c r="AB3242" s="18">
        <v>322155</v>
      </c>
      <c r="AC3242" s="23">
        <v>0.23</v>
      </c>
      <c r="AD3242" s="14" t="str">
        <f>IF(E3242=113,"Linn","Iowa ex-Linn")</f>
        <v>Iowa ex-Linn</v>
      </c>
      <c r="AE3242" s="23">
        <f>IFERROR(AB3242/W3242,"N/M")</f>
        <v>0.22943845959908896</v>
      </c>
      <c r="AF3242" s="14" t="str">
        <f>B3242&amp;"|"&amp;TEXT(E3242,"000")&amp;"|"&amp;TEXT(M3242,"0.0000")</f>
        <v>2019|197|0.8000</v>
      </c>
      <c r="AG3242" s="22" t="str">
        <f>IF(AND(B3242&gt;=2015,B3242&lt;=2024,C3242=19,G3242=41,I3242=2,K3242="A",L3242="RBUP",M3242&gt;=0.5,M3242&lt;=0.85),"IN","OUT")</f>
        <v>IN</v>
      </c>
    </row>
    <row r="3243" spans="1:33">
      <c r="A3243" s="14" t="s">
        <v>189</v>
      </c>
      <c r="B3243" s="16">
        <v>2019</v>
      </c>
      <c r="C3243" s="16">
        <v>19</v>
      </c>
      <c r="D3243" s="14" t="s">
        <v>80</v>
      </c>
      <c r="E3243" s="16">
        <v>197</v>
      </c>
      <c r="F3243" s="14" t="s">
        <v>184</v>
      </c>
      <c r="G3243" s="16">
        <v>41</v>
      </c>
      <c r="H3243" s="14" t="s">
        <v>186</v>
      </c>
      <c r="I3243" s="16">
        <v>2</v>
      </c>
      <c r="J3243" s="14" t="s">
        <v>83</v>
      </c>
      <c r="K3243" s="14" t="s">
        <v>84</v>
      </c>
      <c r="L3243" s="14" t="s">
        <v>85</v>
      </c>
      <c r="M3243" s="23">
        <v>0.85</v>
      </c>
      <c r="N3243" s="16">
        <v>359</v>
      </c>
      <c r="O3243" s="16">
        <v>300</v>
      </c>
      <c r="P3243" s="16">
        <v>65</v>
      </c>
      <c r="Q3243" s="16">
        <v>731</v>
      </c>
      <c r="R3243" s="16">
        <v>126</v>
      </c>
      <c r="S3243" s="14" t="s">
        <v>86</v>
      </c>
      <c r="T3243" s="16">
        <v>92550</v>
      </c>
      <c r="U3243" s="16">
        <v>0</v>
      </c>
      <c r="V3243" s="18">
        <v>59693145</v>
      </c>
      <c r="W3243" s="18">
        <v>3449223</v>
      </c>
      <c r="X3243" s="18">
        <v>1528489</v>
      </c>
      <c r="Y3243" s="18">
        <v>1975</v>
      </c>
      <c r="Z3243" s="18">
        <v>0</v>
      </c>
      <c r="AA3243" s="18">
        <v>0</v>
      </c>
      <c r="AB3243" s="18">
        <v>1002689</v>
      </c>
      <c r="AC3243" s="23">
        <v>0.29</v>
      </c>
      <c r="AD3243" s="14" t="str">
        <f>IF(E3243=113,"Linn","Iowa ex-Linn")</f>
        <v>Iowa ex-Linn</v>
      </c>
      <c r="AE3243" s="23">
        <f>IFERROR(AB3243/W3243,"N/M")</f>
        <v>0.29069996344104165</v>
      </c>
      <c r="AF3243" s="14" t="str">
        <f>B3243&amp;"|"&amp;TEXT(E3243,"000")&amp;"|"&amp;TEXT(M3243,"0.0000")</f>
        <v>2019|197|0.8500</v>
      </c>
      <c r="AG3243" s="22" t="str">
        <f>IF(AND(B3243&gt;=2015,B3243&lt;=2024,C3243=19,G3243=41,I3243=2,K3243="A",L3243="RBUP",M3243&gt;=0.5,M3243&lt;=0.85),"IN","OUT")</f>
        <v>IN</v>
      </c>
    </row>
    <row r="3244" spans="1:33">
      <c r="A3244" s="14" t="s">
        <v>190</v>
      </c>
      <c r="B3244" s="16">
        <v>2020</v>
      </c>
      <c r="C3244" s="16">
        <v>19</v>
      </c>
      <c r="D3244" s="14" t="s">
        <v>80</v>
      </c>
      <c r="E3244" s="16">
        <v>1</v>
      </c>
      <c r="F3244" s="14" t="s">
        <v>81</v>
      </c>
      <c r="G3244" s="16">
        <v>41</v>
      </c>
      <c r="H3244" s="14" t="s">
        <v>186</v>
      </c>
      <c r="I3244" s="16">
        <v>2</v>
      </c>
      <c r="J3244" s="14" t="s">
        <v>83</v>
      </c>
      <c r="K3244" s="14" t="s">
        <v>84</v>
      </c>
      <c r="L3244" s="14" t="s">
        <v>85</v>
      </c>
      <c r="M3244" s="23">
        <v>0.6</v>
      </c>
      <c r="N3244" s="16">
        <v>1</v>
      </c>
      <c r="O3244" s="16">
        <v>1</v>
      </c>
      <c r="P3244" s="16">
        <v>0</v>
      </c>
      <c r="Q3244" s="16">
        <v>1</v>
      </c>
      <c r="R3244" s="16">
        <v>0</v>
      </c>
      <c r="S3244" s="14" t="s">
        <v>86</v>
      </c>
      <c r="T3244" s="16">
        <v>79</v>
      </c>
      <c r="U3244" s="16">
        <v>0</v>
      </c>
      <c r="V3244" s="18">
        <v>29240</v>
      </c>
      <c r="W3244" s="18">
        <v>471</v>
      </c>
      <c r="X3244" s="18">
        <v>301</v>
      </c>
      <c r="Y3244" s="18">
        <v>0</v>
      </c>
      <c r="Z3244" s="18">
        <v>0</v>
      </c>
      <c r="AA3244" s="18">
        <v>0</v>
      </c>
      <c r="AB3244" s="18">
        <v>0</v>
      </c>
      <c r="AC3244" s="23">
        <v>0</v>
      </c>
      <c r="AD3244" s="14" t="str">
        <f>IF(E3244=113,"Linn","Iowa ex-Linn")</f>
        <v>Iowa ex-Linn</v>
      </c>
      <c r="AE3244" s="23">
        <f>IFERROR(AB3244/W3244,"N/M")</f>
        <v>0.0</v>
      </c>
      <c r="AF3244" s="14" t="str">
        <f>B3244&amp;"|"&amp;TEXT(E3244,"000")&amp;"|"&amp;TEXT(M3244,"0.0000")</f>
        <v>2020|001|0.6000</v>
      </c>
      <c r="AG3244" s="22" t="str">
        <f>IF(AND(B3244&gt;=2015,B3244&lt;=2024,C3244=19,G3244=41,I3244=2,K3244="A",L3244="RBUP",M3244&gt;=0.5,M3244&lt;=0.85),"IN","OUT")</f>
        <v>IN</v>
      </c>
    </row>
    <row r="3245" spans="1:33">
      <c r="A3245" s="14" t="s">
        <v>190</v>
      </c>
      <c r="B3245" s="16">
        <v>2020</v>
      </c>
      <c r="C3245" s="16">
        <v>19</v>
      </c>
      <c r="D3245" s="14" t="s">
        <v>80</v>
      </c>
      <c r="E3245" s="16">
        <v>1</v>
      </c>
      <c r="F3245" s="14" t="s">
        <v>81</v>
      </c>
      <c r="G3245" s="16">
        <v>41</v>
      </c>
      <c r="H3245" s="14" t="s">
        <v>186</v>
      </c>
      <c r="I3245" s="16">
        <v>2</v>
      </c>
      <c r="J3245" s="14" t="s">
        <v>83</v>
      </c>
      <c r="K3245" s="14" t="s">
        <v>84</v>
      </c>
      <c r="L3245" s="14" t="s">
        <v>85</v>
      </c>
      <c r="M3245" s="23">
        <v>0.65</v>
      </c>
      <c r="N3245" s="16">
        <v>9</v>
      </c>
      <c r="O3245" s="16">
        <v>9</v>
      </c>
      <c r="P3245" s="16">
        <v>0</v>
      </c>
      <c r="Q3245" s="16">
        <v>23</v>
      </c>
      <c r="R3245" s="16">
        <v>0</v>
      </c>
      <c r="S3245" s="14" t="s">
        <v>86</v>
      </c>
      <c r="T3245" s="16">
        <v>1284</v>
      </c>
      <c r="U3245" s="16">
        <v>0</v>
      </c>
      <c r="V3245" s="18">
        <v>543787</v>
      </c>
      <c r="W3245" s="18">
        <v>11692</v>
      </c>
      <c r="X3245" s="18">
        <v>7757</v>
      </c>
      <c r="Y3245" s="18">
        <v>0</v>
      </c>
      <c r="Z3245" s="18">
        <v>0</v>
      </c>
      <c r="AA3245" s="18">
        <v>0</v>
      </c>
      <c r="AB3245" s="18">
        <v>0</v>
      </c>
      <c r="AC3245" s="23">
        <v>0</v>
      </c>
      <c r="AD3245" s="14" t="str">
        <f>IF(E3245=113,"Linn","Iowa ex-Linn")</f>
        <v>Iowa ex-Linn</v>
      </c>
      <c r="AE3245" s="23">
        <f>IFERROR(AB3245/W3245,"N/M")</f>
        <v>0.0</v>
      </c>
      <c r="AF3245" s="14" t="str">
        <f>B3245&amp;"|"&amp;TEXT(E3245,"000")&amp;"|"&amp;TEXT(M3245,"0.0000")</f>
        <v>2020|001|0.6500</v>
      </c>
      <c r="AG3245" s="22" t="str">
        <f>IF(AND(B3245&gt;=2015,B3245&lt;=2024,C3245=19,G3245=41,I3245=2,K3245="A",L3245="RBUP",M3245&gt;=0.5,M3245&lt;=0.85),"IN","OUT")</f>
        <v>IN</v>
      </c>
    </row>
    <row r="3246" spans="1:33">
      <c r="A3246" s="14" t="s">
        <v>190</v>
      </c>
      <c r="B3246" s="16">
        <v>2020</v>
      </c>
      <c r="C3246" s="16">
        <v>19</v>
      </c>
      <c r="D3246" s="14" t="s">
        <v>80</v>
      </c>
      <c r="E3246" s="16">
        <v>1</v>
      </c>
      <c r="F3246" s="14" t="s">
        <v>81</v>
      </c>
      <c r="G3246" s="16">
        <v>41</v>
      </c>
      <c r="H3246" s="14" t="s">
        <v>186</v>
      </c>
      <c r="I3246" s="16">
        <v>2</v>
      </c>
      <c r="J3246" s="14" t="s">
        <v>83</v>
      </c>
      <c r="K3246" s="14" t="s">
        <v>84</v>
      </c>
      <c r="L3246" s="14" t="s">
        <v>85</v>
      </c>
      <c r="M3246" s="23">
        <v>0.7</v>
      </c>
      <c r="N3246" s="16">
        <v>21</v>
      </c>
      <c r="O3246" s="16">
        <v>15</v>
      </c>
      <c r="P3246" s="16">
        <v>0</v>
      </c>
      <c r="Q3246" s="16">
        <v>22</v>
      </c>
      <c r="R3246" s="16">
        <v>0</v>
      </c>
      <c r="S3246" s="14" t="s">
        <v>86</v>
      </c>
      <c r="T3246" s="16">
        <v>1549</v>
      </c>
      <c r="U3246" s="16">
        <v>0</v>
      </c>
      <c r="V3246" s="18">
        <v>692684</v>
      </c>
      <c r="W3246" s="18">
        <v>17869</v>
      </c>
      <c r="X3246" s="18">
        <v>11156</v>
      </c>
      <c r="Y3246" s="18">
        <v>102</v>
      </c>
      <c r="Z3246" s="18">
        <v>0</v>
      </c>
      <c r="AA3246" s="18">
        <v>0</v>
      </c>
      <c r="AB3246" s="18">
        <v>0</v>
      </c>
      <c r="AC3246" s="23">
        <v>0</v>
      </c>
      <c r="AD3246" s="14" t="str">
        <f>IF(E3246=113,"Linn","Iowa ex-Linn")</f>
        <v>Iowa ex-Linn</v>
      </c>
      <c r="AE3246" s="23">
        <f>IFERROR(AB3246/W3246,"N/M")</f>
        <v>0.0</v>
      </c>
      <c r="AF3246" s="14" t="str">
        <f>B3246&amp;"|"&amp;TEXT(E3246,"000")&amp;"|"&amp;TEXT(M3246,"0.0000")</f>
        <v>2020|001|0.7000</v>
      </c>
      <c r="AG3246" s="22" t="str">
        <f>IF(AND(B3246&gt;=2015,B3246&lt;=2024,C3246=19,G3246=41,I3246=2,K3246="A",L3246="RBUP",M3246&gt;=0.5,M3246&lt;=0.85),"IN","OUT")</f>
        <v>IN</v>
      </c>
    </row>
    <row r="3247" spans="1:33">
      <c r="A3247" s="14" t="s">
        <v>190</v>
      </c>
      <c r="B3247" s="16">
        <v>2020</v>
      </c>
      <c r="C3247" s="16">
        <v>19</v>
      </c>
      <c r="D3247" s="14" t="s">
        <v>80</v>
      </c>
      <c r="E3247" s="16">
        <v>1</v>
      </c>
      <c r="F3247" s="14" t="s">
        <v>81</v>
      </c>
      <c r="G3247" s="16">
        <v>41</v>
      </c>
      <c r="H3247" s="14" t="s">
        <v>186</v>
      </c>
      <c r="I3247" s="16">
        <v>2</v>
      </c>
      <c r="J3247" s="14" t="s">
        <v>83</v>
      </c>
      <c r="K3247" s="14" t="s">
        <v>84</v>
      </c>
      <c r="L3247" s="14" t="s">
        <v>85</v>
      </c>
      <c r="M3247" s="23">
        <v>0.75</v>
      </c>
      <c r="N3247" s="16">
        <v>120</v>
      </c>
      <c r="O3247" s="16">
        <v>99</v>
      </c>
      <c r="P3247" s="16">
        <v>2</v>
      </c>
      <c r="Q3247" s="16">
        <v>133</v>
      </c>
      <c r="R3247" s="16">
        <v>2</v>
      </c>
      <c r="S3247" s="14" t="s">
        <v>86</v>
      </c>
      <c r="T3247" s="16">
        <v>20242</v>
      </c>
      <c r="U3247" s="16">
        <v>0</v>
      </c>
      <c r="V3247" s="18">
        <v>9963428</v>
      </c>
      <c r="W3247" s="18">
        <v>363709</v>
      </c>
      <c r="X3247" s="18">
        <v>256149</v>
      </c>
      <c r="Y3247" s="18">
        <v>2949</v>
      </c>
      <c r="Z3247" s="18">
        <v>0</v>
      </c>
      <c r="AA3247" s="18">
        <v>0</v>
      </c>
      <c r="AB3247" s="18">
        <v>6760</v>
      </c>
      <c r="AC3247" s="23">
        <v>0.02</v>
      </c>
      <c r="AD3247" s="14" t="str">
        <f>IF(E3247=113,"Linn","Iowa ex-Linn")</f>
        <v>Iowa ex-Linn</v>
      </c>
      <c r="AE3247" s="23">
        <f>IFERROR(AB3247/W3247,"N/M")</f>
        <v>0.018586287389094028</v>
      </c>
      <c r="AF3247" s="14" t="str">
        <f>B3247&amp;"|"&amp;TEXT(E3247,"000")&amp;"|"&amp;TEXT(M3247,"0.0000")</f>
        <v>2020|001|0.7500</v>
      </c>
      <c r="AG3247" s="22" t="str">
        <f>IF(AND(B3247&gt;=2015,B3247&lt;=2024,C3247=19,G3247=41,I3247=2,K3247="A",L3247="RBUP",M3247&gt;=0.5,M3247&lt;=0.85),"IN","OUT")</f>
        <v>IN</v>
      </c>
    </row>
    <row r="3248" spans="1:33">
      <c r="A3248" s="14" t="s">
        <v>190</v>
      </c>
      <c r="B3248" s="16">
        <v>2020</v>
      </c>
      <c r="C3248" s="16">
        <v>19</v>
      </c>
      <c r="D3248" s="14" t="s">
        <v>80</v>
      </c>
      <c r="E3248" s="16">
        <v>1</v>
      </c>
      <c r="F3248" s="14" t="s">
        <v>81</v>
      </c>
      <c r="G3248" s="16">
        <v>41</v>
      </c>
      <c r="H3248" s="14" t="s">
        <v>186</v>
      </c>
      <c r="I3248" s="16">
        <v>2</v>
      </c>
      <c r="J3248" s="14" t="s">
        <v>83</v>
      </c>
      <c r="K3248" s="14" t="s">
        <v>84</v>
      </c>
      <c r="L3248" s="14" t="s">
        <v>85</v>
      </c>
      <c r="M3248" s="23">
        <v>0.8</v>
      </c>
      <c r="N3248" s="16">
        <v>264</v>
      </c>
      <c r="O3248" s="16">
        <v>218</v>
      </c>
      <c r="P3248" s="16">
        <v>21</v>
      </c>
      <c r="Q3248" s="16">
        <v>309</v>
      </c>
      <c r="R3248" s="16">
        <v>23</v>
      </c>
      <c r="S3248" s="14" t="s">
        <v>86</v>
      </c>
      <c r="T3248" s="16">
        <v>46475</v>
      </c>
      <c r="U3248" s="16">
        <v>0</v>
      </c>
      <c r="V3248" s="18">
        <v>25089720</v>
      </c>
      <c r="W3248" s="18">
        <v>1174418</v>
      </c>
      <c r="X3248" s="18">
        <v>732531</v>
      </c>
      <c r="Y3248" s="18">
        <v>0</v>
      </c>
      <c r="Z3248" s="18">
        <v>0</v>
      </c>
      <c r="AA3248" s="18">
        <v>0</v>
      </c>
      <c r="AB3248" s="18">
        <v>148024</v>
      </c>
      <c r="AC3248" s="23">
        <v>0.13</v>
      </c>
      <c r="AD3248" s="14" t="str">
        <f>IF(E3248=113,"Linn","Iowa ex-Linn")</f>
        <v>Iowa ex-Linn</v>
      </c>
      <c r="AE3248" s="23">
        <f>IFERROR(AB3248/W3248,"N/M")</f>
        <v>0.1260403025157993</v>
      </c>
      <c r="AF3248" s="14" t="str">
        <f>B3248&amp;"|"&amp;TEXT(E3248,"000")&amp;"|"&amp;TEXT(M3248,"0.0000")</f>
        <v>2020|001|0.8000</v>
      </c>
      <c r="AG3248" s="22" t="str">
        <f>IF(AND(B3248&gt;=2015,B3248&lt;=2024,C3248=19,G3248=41,I3248=2,K3248="A",L3248="RBUP",M3248&gt;=0.5,M3248&lt;=0.85),"IN","OUT")</f>
        <v>IN</v>
      </c>
    </row>
    <row r="3249" spans="1:33">
      <c r="A3249" s="14" t="s">
        <v>190</v>
      </c>
      <c r="B3249" s="16">
        <v>2020</v>
      </c>
      <c r="C3249" s="16">
        <v>19</v>
      </c>
      <c r="D3249" s="14" t="s">
        <v>80</v>
      </c>
      <c r="E3249" s="16">
        <v>1</v>
      </c>
      <c r="F3249" s="14" t="s">
        <v>81</v>
      </c>
      <c r="G3249" s="16">
        <v>41</v>
      </c>
      <c r="H3249" s="14" t="s">
        <v>186</v>
      </c>
      <c r="I3249" s="16">
        <v>2</v>
      </c>
      <c r="J3249" s="14" t="s">
        <v>83</v>
      </c>
      <c r="K3249" s="14" t="s">
        <v>84</v>
      </c>
      <c r="L3249" s="14" t="s">
        <v>85</v>
      </c>
      <c r="M3249" s="23">
        <v>0.85</v>
      </c>
      <c r="N3249" s="16">
        <v>172</v>
      </c>
      <c r="O3249" s="16">
        <v>121</v>
      </c>
      <c r="P3249" s="16">
        <v>28</v>
      </c>
      <c r="Q3249" s="16">
        <v>196</v>
      </c>
      <c r="R3249" s="16">
        <v>44</v>
      </c>
      <c r="S3249" s="14" t="s">
        <v>86</v>
      </c>
      <c r="T3249" s="16">
        <v>29148</v>
      </c>
      <c r="U3249" s="16">
        <v>0</v>
      </c>
      <c r="V3249" s="18">
        <v>16197956</v>
      </c>
      <c r="W3249" s="18">
        <v>1008023</v>
      </c>
      <c r="X3249" s="18">
        <v>471168</v>
      </c>
      <c r="Y3249" s="18">
        <v>5996</v>
      </c>
      <c r="Z3249" s="18">
        <v>0</v>
      </c>
      <c r="AA3249" s="18">
        <v>0</v>
      </c>
      <c r="AB3249" s="18">
        <v>403610</v>
      </c>
      <c r="AC3249" s="23">
        <v>0.4</v>
      </c>
      <c r="AD3249" s="14" t="str">
        <f>IF(E3249=113,"Linn","Iowa ex-Linn")</f>
        <v>Iowa ex-Linn</v>
      </c>
      <c r="AE3249" s="23">
        <f>IFERROR(AB3249/W3249,"N/M")</f>
        <v>0.4003976099751692</v>
      </c>
      <c r="AF3249" s="14" t="str">
        <f>B3249&amp;"|"&amp;TEXT(E3249,"000")&amp;"|"&amp;TEXT(M3249,"0.0000")</f>
        <v>2020|001|0.8500</v>
      </c>
      <c r="AG3249" s="22" t="str">
        <f>IF(AND(B3249&gt;=2015,B3249&lt;=2024,C3249=19,G3249=41,I3249=2,K3249="A",L3249="RBUP",M3249&gt;=0.5,M3249&lt;=0.85),"IN","OUT")</f>
        <v>IN</v>
      </c>
    </row>
    <row r="3250" spans="1:33">
      <c r="A3250" s="14" t="s">
        <v>190</v>
      </c>
      <c r="B3250" s="16">
        <v>2020</v>
      </c>
      <c r="C3250" s="16">
        <v>19</v>
      </c>
      <c r="D3250" s="14" t="s">
        <v>80</v>
      </c>
      <c r="E3250" s="16">
        <v>3</v>
      </c>
      <c r="F3250" s="14" t="s">
        <v>87</v>
      </c>
      <c r="G3250" s="16">
        <v>41</v>
      </c>
      <c r="H3250" s="14" t="s">
        <v>186</v>
      </c>
      <c r="I3250" s="16">
        <v>2</v>
      </c>
      <c r="J3250" s="14" t="s">
        <v>83</v>
      </c>
      <c r="K3250" s="14" t="s">
        <v>84</v>
      </c>
      <c r="L3250" s="14" t="s">
        <v>85</v>
      </c>
      <c r="M3250" s="23">
        <v>0.6</v>
      </c>
      <c r="N3250" s="16">
        <v>3</v>
      </c>
      <c r="O3250" s="16">
        <v>3</v>
      </c>
      <c r="P3250" s="16">
        <v>0</v>
      </c>
      <c r="Q3250" s="16">
        <v>4</v>
      </c>
      <c r="R3250" s="16">
        <v>0</v>
      </c>
      <c r="S3250" s="14" t="s">
        <v>86</v>
      </c>
      <c r="T3250" s="16">
        <v>175</v>
      </c>
      <c r="U3250" s="16">
        <v>0</v>
      </c>
      <c r="V3250" s="18">
        <v>73624</v>
      </c>
      <c r="W3250" s="18">
        <v>1358</v>
      </c>
      <c r="X3250" s="18">
        <v>869</v>
      </c>
      <c r="Y3250" s="18">
        <v>0</v>
      </c>
      <c r="Z3250" s="18">
        <v>0</v>
      </c>
      <c r="AA3250" s="18">
        <v>0</v>
      </c>
      <c r="AB3250" s="18">
        <v>0</v>
      </c>
      <c r="AC3250" s="23">
        <v>0</v>
      </c>
      <c r="AD3250" s="14" t="str">
        <f>IF(E3250=113,"Linn","Iowa ex-Linn")</f>
        <v>Iowa ex-Linn</v>
      </c>
      <c r="AE3250" s="23">
        <f>IFERROR(AB3250/W3250,"N/M")</f>
        <v>0.0</v>
      </c>
      <c r="AF3250" s="14" t="str">
        <f>B3250&amp;"|"&amp;TEXT(E3250,"000")&amp;"|"&amp;TEXT(M3250,"0.0000")</f>
        <v>2020|003|0.6000</v>
      </c>
      <c r="AG3250" s="22" t="str">
        <f>IF(AND(B3250&gt;=2015,B3250&lt;=2024,C3250=19,G3250=41,I3250=2,K3250="A",L3250="RBUP",M3250&gt;=0.5,M3250&lt;=0.85),"IN","OUT")</f>
        <v>IN</v>
      </c>
    </row>
    <row r="3251" spans="1:33">
      <c r="A3251" s="14" t="s">
        <v>190</v>
      </c>
      <c r="B3251" s="16">
        <v>2020</v>
      </c>
      <c r="C3251" s="16">
        <v>19</v>
      </c>
      <c r="D3251" s="14" t="s">
        <v>80</v>
      </c>
      <c r="E3251" s="16">
        <v>3</v>
      </c>
      <c r="F3251" s="14" t="s">
        <v>87</v>
      </c>
      <c r="G3251" s="16">
        <v>41</v>
      </c>
      <c r="H3251" s="14" t="s">
        <v>186</v>
      </c>
      <c r="I3251" s="16">
        <v>2</v>
      </c>
      <c r="J3251" s="14" t="s">
        <v>83</v>
      </c>
      <c r="K3251" s="14" t="s">
        <v>84</v>
      </c>
      <c r="L3251" s="14" t="s">
        <v>85</v>
      </c>
      <c r="M3251" s="23">
        <v>0.65</v>
      </c>
      <c r="N3251" s="16">
        <v>9</v>
      </c>
      <c r="O3251" s="16">
        <v>7</v>
      </c>
      <c r="P3251" s="16">
        <v>0</v>
      </c>
      <c r="Q3251" s="16">
        <v>7</v>
      </c>
      <c r="R3251" s="16">
        <v>0</v>
      </c>
      <c r="S3251" s="14" t="s">
        <v>86</v>
      </c>
      <c r="T3251" s="16">
        <v>201</v>
      </c>
      <c r="U3251" s="16">
        <v>0</v>
      </c>
      <c r="V3251" s="18">
        <v>74533</v>
      </c>
      <c r="W3251" s="18">
        <v>2305</v>
      </c>
      <c r="X3251" s="18">
        <v>1384</v>
      </c>
      <c r="Y3251" s="18">
        <v>0</v>
      </c>
      <c r="Z3251" s="18">
        <v>0</v>
      </c>
      <c r="AA3251" s="18">
        <v>0</v>
      </c>
      <c r="AB3251" s="18">
        <v>0</v>
      </c>
      <c r="AC3251" s="23">
        <v>0</v>
      </c>
      <c r="AD3251" s="14" t="str">
        <f>IF(E3251=113,"Linn","Iowa ex-Linn")</f>
        <v>Iowa ex-Linn</v>
      </c>
      <c r="AE3251" s="23">
        <f>IFERROR(AB3251/W3251,"N/M")</f>
        <v>0.0</v>
      </c>
      <c r="AF3251" s="14" t="str">
        <f>B3251&amp;"|"&amp;TEXT(E3251,"000")&amp;"|"&amp;TEXT(M3251,"0.0000")</f>
        <v>2020|003|0.6500</v>
      </c>
      <c r="AG3251" s="22" t="str">
        <f>IF(AND(B3251&gt;=2015,B3251&lt;=2024,C3251=19,G3251=41,I3251=2,K3251="A",L3251="RBUP",M3251&gt;=0.5,M3251&lt;=0.85),"IN","OUT")</f>
        <v>IN</v>
      </c>
    </row>
    <row r="3252" spans="1:33">
      <c r="A3252" s="14" t="s">
        <v>190</v>
      </c>
      <c r="B3252" s="16">
        <v>2020</v>
      </c>
      <c r="C3252" s="16">
        <v>19</v>
      </c>
      <c r="D3252" s="14" t="s">
        <v>80</v>
      </c>
      <c r="E3252" s="16">
        <v>3</v>
      </c>
      <c r="F3252" s="14" t="s">
        <v>87</v>
      </c>
      <c r="G3252" s="16">
        <v>41</v>
      </c>
      <c r="H3252" s="14" t="s">
        <v>186</v>
      </c>
      <c r="I3252" s="16">
        <v>2</v>
      </c>
      <c r="J3252" s="14" t="s">
        <v>83</v>
      </c>
      <c r="K3252" s="14" t="s">
        <v>84</v>
      </c>
      <c r="L3252" s="14" t="s">
        <v>85</v>
      </c>
      <c r="M3252" s="23">
        <v>0.7</v>
      </c>
      <c r="N3252" s="16">
        <v>30</v>
      </c>
      <c r="O3252" s="16">
        <v>26</v>
      </c>
      <c r="P3252" s="16">
        <v>1</v>
      </c>
      <c r="Q3252" s="16">
        <v>44</v>
      </c>
      <c r="R3252" s="16">
        <v>1</v>
      </c>
      <c r="S3252" s="14" t="s">
        <v>86</v>
      </c>
      <c r="T3252" s="16">
        <v>3059</v>
      </c>
      <c r="U3252" s="16">
        <v>0</v>
      </c>
      <c r="V3252" s="18">
        <v>1435936</v>
      </c>
      <c r="W3252" s="18">
        <v>52105</v>
      </c>
      <c r="X3252" s="18">
        <v>34605</v>
      </c>
      <c r="Y3252" s="18">
        <v>362</v>
      </c>
      <c r="Z3252" s="18">
        <v>0</v>
      </c>
      <c r="AA3252" s="18">
        <v>0</v>
      </c>
      <c r="AB3252" s="18">
        <v>6309</v>
      </c>
      <c r="AC3252" s="23">
        <v>0.12</v>
      </c>
      <c r="AD3252" s="14" t="str">
        <f>IF(E3252=113,"Linn","Iowa ex-Linn")</f>
        <v>Iowa ex-Linn</v>
      </c>
      <c r="AE3252" s="23">
        <f>IFERROR(AB3252/W3252,"N/M")</f>
        <v>0.12108242970924095</v>
      </c>
      <c r="AF3252" s="14" t="str">
        <f>B3252&amp;"|"&amp;TEXT(E3252,"000")&amp;"|"&amp;TEXT(M3252,"0.0000")</f>
        <v>2020|003|0.7000</v>
      </c>
      <c r="AG3252" s="22" t="str">
        <f>IF(AND(B3252&gt;=2015,B3252&lt;=2024,C3252=19,G3252=41,I3252=2,K3252="A",L3252="RBUP",M3252&gt;=0.5,M3252&lt;=0.85),"IN","OUT")</f>
        <v>IN</v>
      </c>
    </row>
    <row r="3253" spans="1:33">
      <c r="A3253" s="14" t="s">
        <v>190</v>
      </c>
      <c r="B3253" s="16">
        <v>2020</v>
      </c>
      <c r="C3253" s="16">
        <v>19</v>
      </c>
      <c r="D3253" s="14" t="s">
        <v>80</v>
      </c>
      <c r="E3253" s="16">
        <v>3</v>
      </c>
      <c r="F3253" s="14" t="s">
        <v>87</v>
      </c>
      <c r="G3253" s="16">
        <v>41</v>
      </c>
      <c r="H3253" s="14" t="s">
        <v>186</v>
      </c>
      <c r="I3253" s="16">
        <v>2</v>
      </c>
      <c r="J3253" s="14" t="s">
        <v>83</v>
      </c>
      <c r="K3253" s="14" t="s">
        <v>84</v>
      </c>
      <c r="L3253" s="14" t="s">
        <v>85</v>
      </c>
      <c r="M3253" s="23">
        <v>0.75</v>
      </c>
      <c r="N3253" s="16">
        <v>149</v>
      </c>
      <c r="O3253" s="16">
        <v>114</v>
      </c>
      <c r="P3253" s="16">
        <v>0</v>
      </c>
      <c r="Q3253" s="16">
        <v>189</v>
      </c>
      <c r="R3253" s="16">
        <v>0</v>
      </c>
      <c r="S3253" s="14" t="s">
        <v>86</v>
      </c>
      <c r="T3253" s="16">
        <v>21270</v>
      </c>
      <c r="U3253" s="16">
        <v>0</v>
      </c>
      <c r="V3253" s="18">
        <v>11091624</v>
      </c>
      <c r="W3253" s="18">
        <v>552732</v>
      </c>
      <c r="X3253" s="18">
        <v>367811</v>
      </c>
      <c r="Y3253" s="18">
        <v>5638</v>
      </c>
      <c r="Z3253" s="18">
        <v>0</v>
      </c>
      <c r="AA3253" s="18">
        <v>0</v>
      </c>
      <c r="AB3253" s="18">
        <v>0</v>
      </c>
      <c r="AC3253" s="23">
        <v>0</v>
      </c>
      <c r="AD3253" s="14" t="str">
        <f>IF(E3253=113,"Linn","Iowa ex-Linn")</f>
        <v>Iowa ex-Linn</v>
      </c>
      <c r="AE3253" s="23">
        <f>IFERROR(AB3253/W3253,"N/M")</f>
        <v>0.0</v>
      </c>
      <c r="AF3253" s="14" t="str">
        <f>B3253&amp;"|"&amp;TEXT(E3253,"000")&amp;"|"&amp;TEXT(M3253,"0.0000")</f>
        <v>2020|003|0.7500</v>
      </c>
      <c r="AG3253" s="22" t="str">
        <f>IF(AND(B3253&gt;=2015,B3253&lt;=2024,C3253=19,G3253=41,I3253=2,K3253="A",L3253="RBUP",M3253&gt;=0.5,M3253&lt;=0.85),"IN","OUT")</f>
        <v>IN</v>
      </c>
    </row>
    <row r="3254" spans="1:33">
      <c r="A3254" s="14" t="s">
        <v>190</v>
      </c>
      <c r="B3254" s="16">
        <v>2020</v>
      </c>
      <c r="C3254" s="16">
        <v>19</v>
      </c>
      <c r="D3254" s="14" t="s">
        <v>80</v>
      </c>
      <c r="E3254" s="16">
        <v>3</v>
      </c>
      <c r="F3254" s="14" t="s">
        <v>87</v>
      </c>
      <c r="G3254" s="16">
        <v>41</v>
      </c>
      <c r="H3254" s="14" t="s">
        <v>186</v>
      </c>
      <c r="I3254" s="16">
        <v>2</v>
      </c>
      <c r="J3254" s="14" t="s">
        <v>83</v>
      </c>
      <c r="K3254" s="14" t="s">
        <v>84</v>
      </c>
      <c r="L3254" s="14" t="s">
        <v>85</v>
      </c>
      <c r="M3254" s="23">
        <v>0.8</v>
      </c>
      <c r="N3254" s="16">
        <v>201</v>
      </c>
      <c r="O3254" s="16">
        <v>149</v>
      </c>
      <c r="P3254" s="16">
        <v>7</v>
      </c>
      <c r="Q3254" s="16">
        <v>245</v>
      </c>
      <c r="R3254" s="16">
        <v>9</v>
      </c>
      <c r="S3254" s="14" t="s">
        <v>86</v>
      </c>
      <c r="T3254" s="16">
        <v>27539</v>
      </c>
      <c r="U3254" s="16">
        <v>0</v>
      </c>
      <c r="V3254" s="18">
        <v>15185776</v>
      </c>
      <c r="W3254" s="18">
        <v>943195</v>
      </c>
      <c r="X3254" s="18">
        <v>554793</v>
      </c>
      <c r="Y3254" s="18">
        <v>926</v>
      </c>
      <c r="Z3254" s="18">
        <v>0</v>
      </c>
      <c r="AA3254" s="18">
        <v>0</v>
      </c>
      <c r="AB3254" s="18">
        <v>31518</v>
      </c>
      <c r="AC3254" s="23">
        <v>0.03</v>
      </c>
      <c r="AD3254" s="14" t="str">
        <f>IF(E3254=113,"Linn","Iowa ex-Linn")</f>
        <v>Iowa ex-Linn</v>
      </c>
      <c r="AE3254" s="23">
        <f>IFERROR(AB3254/W3254,"N/M")</f>
        <v>0.03341620767709753</v>
      </c>
      <c r="AF3254" s="14" t="str">
        <f>B3254&amp;"|"&amp;TEXT(E3254,"000")&amp;"|"&amp;TEXT(M3254,"0.0000")</f>
        <v>2020|003|0.8000</v>
      </c>
      <c r="AG3254" s="22" t="str">
        <f>IF(AND(B3254&gt;=2015,B3254&lt;=2024,C3254=19,G3254=41,I3254=2,K3254="A",L3254="RBUP",M3254&gt;=0.5,M3254&lt;=0.85),"IN","OUT")</f>
        <v>IN</v>
      </c>
    </row>
    <row r="3255" spans="1:33">
      <c r="A3255" s="14" t="s">
        <v>190</v>
      </c>
      <c r="B3255" s="16">
        <v>2020</v>
      </c>
      <c r="C3255" s="16">
        <v>19</v>
      </c>
      <c r="D3255" s="14" t="s">
        <v>80</v>
      </c>
      <c r="E3255" s="16">
        <v>3</v>
      </c>
      <c r="F3255" s="14" t="s">
        <v>87</v>
      </c>
      <c r="G3255" s="16">
        <v>41</v>
      </c>
      <c r="H3255" s="14" t="s">
        <v>186</v>
      </c>
      <c r="I3255" s="16">
        <v>2</v>
      </c>
      <c r="J3255" s="14" t="s">
        <v>83</v>
      </c>
      <c r="K3255" s="14" t="s">
        <v>84</v>
      </c>
      <c r="L3255" s="14" t="s">
        <v>85</v>
      </c>
      <c r="M3255" s="23">
        <v>0.85</v>
      </c>
      <c r="N3255" s="16">
        <v>83</v>
      </c>
      <c r="O3255" s="16">
        <v>49</v>
      </c>
      <c r="P3255" s="16">
        <v>10</v>
      </c>
      <c r="Q3255" s="16">
        <v>76</v>
      </c>
      <c r="R3255" s="16">
        <v>11</v>
      </c>
      <c r="S3255" s="14" t="s">
        <v>86</v>
      </c>
      <c r="T3255" s="16">
        <v>10778</v>
      </c>
      <c r="U3255" s="16">
        <v>0</v>
      </c>
      <c r="V3255" s="18">
        <v>5929302</v>
      </c>
      <c r="W3255" s="18">
        <v>431075</v>
      </c>
      <c r="X3255" s="18">
        <v>206064</v>
      </c>
      <c r="Y3255" s="18">
        <v>559</v>
      </c>
      <c r="Z3255" s="18">
        <v>0</v>
      </c>
      <c r="AA3255" s="18">
        <v>0</v>
      </c>
      <c r="AB3255" s="18">
        <v>189555</v>
      </c>
      <c r="AC3255" s="23">
        <v>0.44</v>
      </c>
      <c r="AD3255" s="14" t="str">
        <f>IF(E3255=113,"Linn","Iowa ex-Linn")</f>
        <v>Iowa ex-Linn</v>
      </c>
      <c r="AE3255" s="23">
        <f>IFERROR(AB3255/W3255,"N/M")</f>
        <v>0.4397262657310213</v>
      </c>
      <c r="AF3255" s="14" t="str">
        <f>B3255&amp;"|"&amp;TEXT(E3255,"000")&amp;"|"&amp;TEXT(M3255,"0.0000")</f>
        <v>2020|003|0.8500</v>
      </c>
      <c r="AG3255" s="22" t="str">
        <f>IF(AND(B3255&gt;=2015,B3255&lt;=2024,C3255=19,G3255=41,I3255=2,K3255="A",L3255="RBUP",M3255&gt;=0.5,M3255&lt;=0.85),"IN","OUT")</f>
        <v>IN</v>
      </c>
    </row>
    <row r="3256" spans="1:33">
      <c r="A3256" s="14" t="s">
        <v>190</v>
      </c>
      <c r="B3256" s="16">
        <v>2020</v>
      </c>
      <c r="C3256" s="16">
        <v>19</v>
      </c>
      <c r="D3256" s="14" t="s">
        <v>80</v>
      </c>
      <c r="E3256" s="16">
        <v>5</v>
      </c>
      <c r="F3256" s="14" t="s">
        <v>88</v>
      </c>
      <c r="G3256" s="16">
        <v>41</v>
      </c>
      <c r="H3256" s="14" t="s">
        <v>186</v>
      </c>
      <c r="I3256" s="16">
        <v>2</v>
      </c>
      <c r="J3256" s="14" t="s">
        <v>83</v>
      </c>
      <c r="K3256" s="14" t="s">
        <v>84</v>
      </c>
      <c r="L3256" s="14" t="s">
        <v>85</v>
      </c>
      <c r="M3256" s="23">
        <v>0.55</v>
      </c>
      <c r="N3256" s="16">
        <v>1</v>
      </c>
      <c r="O3256" s="16">
        <v>1</v>
      </c>
      <c r="P3256" s="16">
        <v>0</v>
      </c>
      <c r="Q3256" s="16">
        <v>1</v>
      </c>
      <c r="R3256" s="16">
        <v>0</v>
      </c>
      <c r="S3256" s="14" t="s">
        <v>86</v>
      </c>
      <c r="T3256" s="16">
        <v>95</v>
      </c>
      <c r="U3256" s="16">
        <v>0</v>
      </c>
      <c r="V3256" s="18">
        <v>35238</v>
      </c>
      <c r="W3256" s="18">
        <v>368</v>
      </c>
      <c r="X3256" s="18">
        <v>294</v>
      </c>
      <c r="Y3256" s="18">
        <v>0</v>
      </c>
      <c r="Z3256" s="18">
        <v>0</v>
      </c>
      <c r="AA3256" s="18">
        <v>0</v>
      </c>
      <c r="AB3256" s="18">
        <v>0</v>
      </c>
      <c r="AC3256" s="23">
        <v>0</v>
      </c>
      <c r="AD3256" s="14" t="str">
        <f>IF(E3256=113,"Linn","Iowa ex-Linn")</f>
        <v>Iowa ex-Linn</v>
      </c>
      <c r="AE3256" s="23">
        <f>IFERROR(AB3256/W3256,"N/M")</f>
        <v>0.0</v>
      </c>
      <c r="AF3256" s="14" t="str">
        <f>B3256&amp;"|"&amp;TEXT(E3256,"000")&amp;"|"&amp;TEXT(M3256,"0.0000")</f>
        <v>2020|005|0.5500</v>
      </c>
      <c r="AG3256" s="22" t="str">
        <f>IF(AND(B3256&gt;=2015,B3256&lt;=2024,C3256=19,G3256=41,I3256=2,K3256="A",L3256="RBUP",M3256&gt;=0.5,M3256&lt;=0.85),"IN","OUT")</f>
        <v>IN</v>
      </c>
    </row>
    <row r="3257" spans="1:33">
      <c r="A3257" s="14" t="s">
        <v>190</v>
      </c>
      <c r="B3257" s="16">
        <v>2020</v>
      </c>
      <c r="C3257" s="16">
        <v>19</v>
      </c>
      <c r="D3257" s="14" t="s">
        <v>80</v>
      </c>
      <c r="E3257" s="16">
        <v>5</v>
      </c>
      <c r="F3257" s="14" t="s">
        <v>88</v>
      </c>
      <c r="G3257" s="16">
        <v>41</v>
      </c>
      <c r="H3257" s="14" t="s">
        <v>186</v>
      </c>
      <c r="I3257" s="16">
        <v>2</v>
      </c>
      <c r="J3257" s="14" t="s">
        <v>83</v>
      </c>
      <c r="K3257" s="14" t="s">
        <v>84</v>
      </c>
      <c r="L3257" s="14" t="s">
        <v>85</v>
      </c>
      <c r="M3257" s="23">
        <v>0.6</v>
      </c>
      <c r="N3257" s="16">
        <v>1</v>
      </c>
      <c r="O3257" s="16">
        <v>1</v>
      </c>
      <c r="P3257" s="16">
        <v>0</v>
      </c>
      <c r="Q3257" s="16">
        <v>1</v>
      </c>
      <c r="R3257" s="16">
        <v>0</v>
      </c>
      <c r="S3257" s="14" t="s">
        <v>86</v>
      </c>
      <c r="T3257" s="16">
        <v>389</v>
      </c>
      <c r="U3257" s="16">
        <v>0</v>
      </c>
      <c r="V3257" s="18">
        <v>183906</v>
      </c>
      <c r="W3257" s="18">
        <v>2406</v>
      </c>
      <c r="X3257" s="18">
        <v>1924</v>
      </c>
      <c r="Y3257" s="18">
        <v>0</v>
      </c>
      <c r="Z3257" s="18">
        <v>0</v>
      </c>
      <c r="AA3257" s="18">
        <v>0</v>
      </c>
      <c r="AB3257" s="18">
        <v>0</v>
      </c>
      <c r="AC3257" s="23">
        <v>0</v>
      </c>
      <c r="AD3257" s="14" t="str">
        <f>IF(E3257=113,"Linn","Iowa ex-Linn")</f>
        <v>Iowa ex-Linn</v>
      </c>
      <c r="AE3257" s="23">
        <f>IFERROR(AB3257/W3257,"N/M")</f>
        <v>0.0</v>
      </c>
      <c r="AF3257" s="14" t="str">
        <f>B3257&amp;"|"&amp;TEXT(E3257,"000")&amp;"|"&amp;TEXT(M3257,"0.0000")</f>
        <v>2020|005|0.6000</v>
      </c>
      <c r="AG3257" s="22" t="str">
        <f>IF(AND(B3257&gt;=2015,B3257&lt;=2024,C3257=19,G3257=41,I3257=2,K3257="A",L3257="RBUP",M3257&gt;=0.5,M3257&lt;=0.85),"IN","OUT")</f>
        <v>IN</v>
      </c>
    </row>
    <row r="3258" spans="1:33">
      <c r="A3258" s="14" t="s">
        <v>190</v>
      </c>
      <c r="B3258" s="16">
        <v>2020</v>
      </c>
      <c r="C3258" s="16">
        <v>19</v>
      </c>
      <c r="D3258" s="14" t="s">
        <v>80</v>
      </c>
      <c r="E3258" s="16">
        <v>5</v>
      </c>
      <c r="F3258" s="14" t="s">
        <v>88</v>
      </c>
      <c r="G3258" s="16">
        <v>41</v>
      </c>
      <c r="H3258" s="14" t="s">
        <v>186</v>
      </c>
      <c r="I3258" s="16">
        <v>2</v>
      </c>
      <c r="J3258" s="14" t="s">
        <v>83</v>
      </c>
      <c r="K3258" s="14" t="s">
        <v>84</v>
      </c>
      <c r="L3258" s="14" t="s">
        <v>85</v>
      </c>
      <c r="M3258" s="23">
        <v>0.65</v>
      </c>
      <c r="N3258" s="16">
        <v>2</v>
      </c>
      <c r="O3258" s="16">
        <v>2</v>
      </c>
      <c r="P3258" s="16">
        <v>0</v>
      </c>
      <c r="Q3258" s="16">
        <v>4</v>
      </c>
      <c r="R3258" s="16">
        <v>0</v>
      </c>
      <c r="S3258" s="14" t="s">
        <v>86</v>
      </c>
      <c r="T3258" s="16">
        <v>177</v>
      </c>
      <c r="U3258" s="16">
        <v>0</v>
      </c>
      <c r="V3258" s="18">
        <v>96251</v>
      </c>
      <c r="W3258" s="18">
        <v>1945</v>
      </c>
      <c r="X3258" s="18">
        <v>1147</v>
      </c>
      <c r="Y3258" s="18">
        <v>0</v>
      </c>
      <c r="Z3258" s="18">
        <v>0</v>
      </c>
      <c r="AA3258" s="18">
        <v>0</v>
      </c>
      <c r="AB3258" s="18">
        <v>0</v>
      </c>
      <c r="AC3258" s="23">
        <v>0</v>
      </c>
      <c r="AD3258" s="14" t="str">
        <f>IF(E3258=113,"Linn","Iowa ex-Linn")</f>
        <v>Iowa ex-Linn</v>
      </c>
      <c r="AE3258" s="23">
        <f>IFERROR(AB3258/W3258,"N/M")</f>
        <v>0.0</v>
      </c>
      <c r="AF3258" s="14" t="str">
        <f>B3258&amp;"|"&amp;TEXT(E3258,"000")&amp;"|"&amp;TEXT(M3258,"0.0000")</f>
        <v>2020|005|0.6500</v>
      </c>
      <c r="AG3258" s="22" t="str">
        <f>IF(AND(B3258&gt;=2015,B3258&lt;=2024,C3258=19,G3258=41,I3258=2,K3258="A",L3258="RBUP",M3258&gt;=0.5,M3258&lt;=0.85),"IN","OUT")</f>
        <v>IN</v>
      </c>
    </row>
    <row r="3259" spans="1:33">
      <c r="A3259" s="14" t="s">
        <v>190</v>
      </c>
      <c r="B3259" s="16">
        <v>2020</v>
      </c>
      <c r="C3259" s="16">
        <v>19</v>
      </c>
      <c r="D3259" s="14" t="s">
        <v>80</v>
      </c>
      <c r="E3259" s="16">
        <v>5</v>
      </c>
      <c r="F3259" s="14" t="s">
        <v>88</v>
      </c>
      <c r="G3259" s="16">
        <v>41</v>
      </c>
      <c r="H3259" s="14" t="s">
        <v>186</v>
      </c>
      <c r="I3259" s="16">
        <v>2</v>
      </c>
      <c r="J3259" s="14" t="s">
        <v>83</v>
      </c>
      <c r="K3259" s="14" t="s">
        <v>84</v>
      </c>
      <c r="L3259" s="14" t="s">
        <v>85</v>
      </c>
      <c r="M3259" s="23">
        <v>0.7</v>
      </c>
      <c r="N3259" s="16">
        <v>19</v>
      </c>
      <c r="O3259" s="16">
        <v>16</v>
      </c>
      <c r="P3259" s="16">
        <v>1</v>
      </c>
      <c r="Q3259" s="16">
        <v>25</v>
      </c>
      <c r="R3259" s="16">
        <v>1</v>
      </c>
      <c r="S3259" s="14" t="s">
        <v>86</v>
      </c>
      <c r="T3259" s="16">
        <v>2563</v>
      </c>
      <c r="U3259" s="16">
        <v>0</v>
      </c>
      <c r="V3259" s="18">
        <v>1408393</v>
      </c>
      <c r="W3259" s="18">
        <v>30420</v>
      </c>
      <c r="X3259" s="18">
        <v>22486</v>
      </c>
      <c r="Y3259" s="18">
        <v>0</v>
      </c>
      <c r="Z3259" s="18">
        <v>0</v>
      </c>
      <c r="AA3259" s="18">
        <v>0</v>
      </c>
      <c r="AB3259" s="18">
        <v>12332</v>
      </c>
      <c r="AC3259" s="23">
        <v>0.41</v>
      </c>
      <c r="AD3259" s="14" t="str">
        <f>IF(E3259=113,"Linn","Iowa ex-Linn")</f>
        <v>Iowa ex-Linn</v>
      </c>
      <c r="AE3259" s="23">
        <f>IFERROR(AB3259/W3259,"N/M")</f>
        <v>0.40539119000657464</v>
      </c>
      <c r="AF3259" s="14" t="str">
        <f>B3259&amp;"|"&amp;TEXT(E3259,"000")&amp;"|"&amp;TEXT(M3259,"0.0000")</f>
        <v>2020|005|0.7000</v>
      </c>
      <c r="AG3259" s="22" t="str">
        <f>IF(AND(B3259&gt;=2015,B3259&lt;=2024,C3259=19,G3259=41,I3259=2,K3259="A",L3259="RBUP",M3259&gt;=0.5,M3259&lt;=0.85),"IN","OUT")</f>
        <v>IN</v>
      </c>
    </row>
    <row r="3260" spans="1:33">
      <c r="A3260" s="14" t="s">
        <v>190</v>
      </c>
      <c r="B3260" s="16">
        <v>2020</v>
      </c>
      <c r="C3260" s="16">
        <v>19</v>
      </c>
      <c r="D3260" s="14" t="s">
        <v>80</v>
      </c>
      <c r="E3260" s="16">
        <v>5</v>
      </c>
      <c r="F3260" s="14" t="s">
        <v>88</v>
      </c>
      <c r="G3260" s="16">
        <v>41</v>
      </c>
      <c r="H3260" s="14" t="s">
        <v>186</v>
      </c>
      <c r="I3260" s="16">
        <v>2</v>
      </c>
      <c r="J3260" s="14" t="s">
        <v>83</v>
      </c>
      <c r="K3260" s="14" t="s">
        <v>84</v>
      </c>
      <c r="L3260" s="14" t="s">
        <v>85</v>
      </c>
      <c r="M3260" s="23">
        <v>0.75</v>
      </c>
      <c r="N3260" s="16">
        <v>100</v>
      </c>
      <c r="O3260" s="16">
        <v>83</v>
      </c>
      <c r="P3260" s="16">
        <v>3</v>
      </c>
      <c r="Q3260" s="16">
        <v>86</v>
      </c>
      <c r="R3260" s="16">
        <v>4</v>
      </c>
      <c r="S3260" s="14" t="s">
        <v>86</v>
      </c>
      <c r="T3260" s="16">
        <v>13789</v>
      </c>
      <c r="U3260" s="16">
        <v>0</v>
      </c>
      <c r="V3260" s="18">
        <v>7725934</v>
      </c>
      <c r="W3260" s="18">
        <v>214801</v>
      </c>
      <c r="X3260" s="18">
        <v>160312</v>
      </c>
      <c r="Y3260" s="18">
        <v>65</v>
      </c>
      <c r="Z3260" s="18">
        <v>0</v>
      </c>
      <c r="AA3260" s="18">
        <v>0</v>
      </c>
      <c r="AB3260" s="18">
        <v>16381</v>
      </c>
      <c r="AC3260" s="23">
        <v>0.08</v>
      </c>
      <c r="AD3260" s="14" t="str">
        <f>IF(E3260=113,"Linn","Iowa ex-Linn")</f>
        <v>Iowa ex-Linn</v>
      </c>
      <c r="AE3260" s="23">
        <f>IFERROR(AB3260/W3260,"N/M")</f>
        <v>0.07626128369979655</v>
      </c>
      <c r="AF3260" s="14" t="str">
        <f>B3260&amp;"|"&amp;TEXT(E3260,"000")&amp;"|"&amp;TEXT(M3260,"0.0000")</f>
        <v>2020|005|0.7500</v>
      </c>
      <c r="AG3260" s="22" t="str">
        <f>IF(AND(B3260&gt;=2015,B3260&lt;=2024,C3260=19,G3260=41,I3260=2,K3260="A",L3260="RBUP",M3260&gt;=0.5,M3260&lt;=0.85),"IN","OUT")</f>
        <v>IN</v>
      </c>
    </row>
    <row r="3261" spans="1:33">
      <c r="A3261" s="14" t="s">
        <v>190</v>
      </c>
      <c r="B3261" s="16">
        <v>2020</v>
      </c>
      <c r="C3261" s="16">
        <v>19</v>
      </c>
      <c r="D3261" s="14" t="s">
        <v>80</v>
      </c>
      <c r="E3261" s="16">
        <v>5</v>
      </c>
      <c r="F3261" s="14" t="s">
        <v>88</v>
      </c>
      <c r="G3261" s="16">
        <v>41</v>
      </c>
      <c r="H3261" s="14" t="s">
        <v>186</v>
      </c>
      <c r="I3261" s="16">
        <v>2</v>
      </c>
      <c r="J3261" s="14" t="s">
        <v>83</v>
      </c>
      <c r="K3261" s="14" t="s">
        <v>84</v>
      </c>
      <c r="L3261" s="14" t="s">
        <v>85</v>
      </c>
      <c r="M3261" s="23">
        <v>0.8</v>
      </c>
      <c r="N3261" s="16">
        <v>233</v>
      </c>
      <c r="O3261" s="16">
        <v>209</v>
      </c>
      <c r="P3261" s="16">
        <v>25</v>
      </c>
      <c r="Q3261" s="16">
        <v>267</v>
      </c>
      <c r="R3261" s="16">
        <v>29</v>
      </c>
      <c r="S3261" s="14" t="s">
        <v>86</v>
      </c>
      <c r="T3261" s="16">
        <v>50439</v>
      </c>
      <c r="U3261" s="16">
        <v>0</v>
      </c>
      <c r="V3261" s="18">
        <v>30210327</v>
      </c>
      <c r="W3261" s="18">
        <v>1178034</v>
      </c>
      <c r="X3261" s="18">
        <v>755642</v>
      </c>
      <c r="Y3261" s="18">
        <v>1504</v>
      </c>
      <c r="Z3261" s="18">
        <v>0</v>
      </c>
      <c r="AA3261" s="18">
        <v>0</v>
      </c>
      <c r="AB3261" s="18">
        <v>317628</v>
      </c>
      <c r="AC3261" s="23">
        <v>0.27</v>
      </c>
      <c r="AD3261" s="14" t="str">
        <f>IF(E3261=113,"Linn","Iowa ex-Linn")</f>
        <v>Iowa ex-Linn</v>
      </c>
      <c r="AE3261" s="23">
        <f>IFERROR(AB3261/W3261,"N/M")</f>
        <v>0.2696254946801196</v>
      </c>
      <c r="AF3261" s="14" t="str">
        <f>B3261&amp;"|"&amp;TEXT(E3261,"000")&amp;"|"&amp;TEXT(M3261,"0.0000")</f>
        <v>2020|005|0.8000</v>
      </c>
      <c r="AG3261" s="22" t="str">
        <f>IF(AND(B3261&gt;=2015,B3261&lt;=2024,C3261=19,G3261=41,I3261=2,K3261="A",L3261="RBUP",M3261&gt;=0.5,M3261&lt;=0.85),"IN","OUT")</f>
        <v>IN</v>
      </c>
    </row>
    <row r="3262" spans="1:33">
      <c r="A3262" s="14" t="s">
        <v>190</v>
      </c>
      <c r="B3262" s="16">
        <v>2020</v>
      </c>
      <c r="C3262" s="16">
        <v>19</v>
      </c>
      <c r="D3262" s="14" t="s">
        <v>80</v>
      </c>
      <c r="E3262" s="16">
        <v>5</v>
      </c>
      <c r="F3262" s="14" t="s">
        <v>88</v>
      </c>
      <c r="G3262" s="16">
        <v>41</v>
      </c>
      <c r="H3262" s="14" t="s">
        <v>186</v>
      </c>
      <c r="I3262" s="16">
        <v>2</v>
      </c>
      <c r="J3262" s="14" t="s">
        <v>83</v>
      </c>
      <c r="K3262" s="14" t="s">
        <v>84</v>
      </c>
      <c r="L3262" s="14" t="s">
        <v>85</v>
      </c>
      <c r="M3262" s="23">
        <v>0.85</v>
      </c>
      <c r="N3262" s="16">
        <v>106</v>
      </c>
      <c r="O3262" s="16">
        <v>83</v>
      </c>
      <c r="P3262" s="16">
        <v>14</v>
      </c>
      <c r="Q3262" s="16">
        <v>93</v>
      </c>
      <c r="R3262" s="16">
        <v>16</v>
      </c>
      <c r="S3262" s="14" t="s">
        <v>86</v>
      </c>
      <c r="T3262" s="16">
        <v>14458</v>
      </c>
      <c r="U3262" s="16">
        <v>0</v>
      </c>
      <c r="V3262" s="18">
        <v>9261954</v>
      </c>
      <c r="W3262" s="18">
        <v>467367</v>
      </c>
      <c r="X3262" s="18">
        <v>235342</v>
      </c>
      <c r="Y3262" s="18">
        <v>409</v>
      </c>
      <c r="Z3262" s="18">
        <v>0</v>
      </c>
      <c r="AA3262" s="18">
        <v>0</v>
      </c>
      <c r="AB3262" s="18">
        <v>223749</v>
      </c>
      <c r="AC3262" s="23">
        <v>0.48</v>
      </c>
      <c r="AD3262" s="14" t="str">
        <f>IF(E3262=113,"Linn","Iowa ex-Linn")</f>
        <v>Iowa ex-Linn</v>
      </c>
      <c r="AE3262" s="23">
        <f>IFERROR(AB3262/W3262,"N/M")</f>
        <v>0.4787436853693136</v>
      </c>
      <c r="AF3262" s="14" t="str">
        <f>B3262&amp;"|"&amp;TEXT(E3262,"000")&amp;"|"&amp;TEXT(M3262,"0.0000")</f>
        <v>2020|005|0.8500</v>
      </c>
      <c r="AG3262" s="22" t="str">
        <f>IF(AND(B3262&gt;=2015,B3262&lt;=2024,C3262=19,G3262=41,I3262=2,K3262="A",L3262="RBUP",M3262&gt;=0.5,M3262&lt;=0.85),"IN","OUT")</f>
        <v>IN</v>
      </c>
    </row>
    <row r="3263" spans="1:33">
      <c r="A3263" s="14" t="s">
        <v>190</v>
      </c>
      <c r="B3263" s="16">
        <v>2020</v>
      </c>
      <c r="C3263" s="16">
        <v>19</v>
      </c>
      <c r="D3263" s="14" t="s">
        <v>80</v>
      </c>
      <c r="E3263" s="16">
        <v>7</v>
      </c>
      <c r="F3263" s="14" t="s">
        <v>89</v>
      </c>
      <c r="G3263" s="16">
        <v>41</v>
      </c>
      <c r="H3263" s="14" t="s">
        <v>186</v>
      </c>
      <c r="I3263" s="16">
        <v>2</v>
      </c>
      <c r="J3263" s="14" t="s">
        <v>83</v>
      </c>
      <c r="K3263" s="14" t="s">
        <v>84</v>
      </c>
      <c r="L3263" s="14" t="s">
        <v>85</v>
      </c>
      <c r="M3263" s="23">
        <v>0.5</v>
      </c>
      <c r="N3263" s="16">
        <v>3</v>
      </c>
      <c r="O3263" s="16">
        <v>3</v>
      </c>
      <c r="P3263" s="16">
        <v>1</v>
      </c>
      <c r="Q3263" s="16">
        <v>3</v>
      </c>
      <c r="R3263" s="16">
        <v>1</v>
      </c>
      <c r="S3263" s="14" t="s">
        <v>86</v>
      </c>
      <c r="T3263" s="16">
        <v>322</v>
      </c>
      <c r="U3263" s="16">
        <v>0</v>
      </c>
      <c r="V3263" s="18">
        <v>99792</v>
      </c>
      <c r="W3263" s="18">
        <v>5425</v>
      </c>
      <c r="X3263" s="18">
        <v>4148</v>
      </c>
      <c r="Y3263" s="18">
        <v>0</v>
      </c>
      <c r="Z3263" s="18">
        <v>0</v>
      </c>
      <c r="AA3263" s="18">
        <v>0</v>
      </c>
      <c r="AB3263" s="18">
        <v>1406</v>
      </c>
      <c r="AC3263" s="23">
        <v>0.26</v>
      </c>
      <c r="AD3263" s="14" t="str">
        <f>IF(E3263=113,"Linn","Iowa ex-Linn")</f>
        <v>Iowa ex-Linn</v>
      </c>
      <c r="AE3263" s="23">
        <f>IFERROR(AB3263/W3263,"N/M")</f>
        <v>0.2591705069124424</v>
      </c>
      <c r="AF3263" s="14" t="str">
        <f>B3263&amp;"|"&amp;TEXT(E3263,"000")&amp;"|"&amp;TEXT(M3263,"0.0000")</f>
        <v>2020|007|0.5000</v>
      </c>
      <c r="AG3263" s="22" t="str">
        <f>IF(AND(B3263&gt;=2015,B3263&lt;=2024,C3263=19,G3263=41,I3263=2,K3263="A",L3263="RBUP",M3263&gt;=0.5,M3263&lt;=0.85),"IN","OUT")</f>
        <v>IN</v>
      </c>
    </row>
    <row r="3264" spans="1:33">
      <c r="A3264" s="14" t="s">
        <v>190</v>
      </c>
      <c r="B3264" s="16">
        <v>2020</v>
      </c>
      <c r="C3264" s="16">
        <v>19</v>
      </c>
      <c r="D3264" s="14" t="s">
        <v>80</v>
      </c>
      <c r="E3264" s="16">
        <v>7</v>
      </c>
      <c r="F3264" s="14" t="s">
        <v>89</v>
      </c>
      <c r="G3264" s="16">
        <v>41</v>
      </c>
      <c r="H3264" s="14" t="s">
        <v>186</v>
      </c>
      <c r="I3264" s="16">
        <v>2</v>
      </c>
      <c r="J3264" s="14" t="s">
        <v>83</v>
      </c>
      <c r="K3264" s="14" t="s">
        <v>84</v>
      </c>
      <c r="L3264" s="14" t="s">
        <v>85</v>
      </c>
      <c r="M3264" s="23">
        <v>0.65</v>
      </c>
      <c r="N3264" s="16">
        <v>13</v>
      </c>
      <c r="O3264" s="16">
        <v>10</v>
      </c>
      <c r="P3264" s="16">
        <v>2</v>
      </c>
      <c r="Q3264" s="16">
        <v>12</v>
      </c>
      <c r="R3264" s="16">
        <v>2</v>
      </c>
      <c r="S3264" s="14" t="s">
        <v>86</v>
      </c>
      <c r="T3264" s="16">
        <v>342</v>
      </c>
      <c r="U3264" s="16">
        <v>0</v>
      </c>
      <c r="V3264" s="18">
        <v>127389</v>
      </c>
      <c r="W3264" s="18">
        <v>13120</v>
      </c>
      <c r="X3264" s="18">
        <v>7572</v>
      </c>
      <c r="Y3264" s="18">
        <v>0</v>
      </c>
      <c r="Z3264" s="18">
        <v>0</v>
      </c>
      <c r="AA3264" s="18">
        <v>0</v>
      </c>
      <c r="AB3264" s="18">
        <v>11822</v>
      </c>
      <c r="AC3264" s="23">
        <v>0.9</v>
      </c>
      <c r="AD3264" s="14" t="str">
        <f>IF(E3264=113,"Linn","Iowa ex-Linn")</f>
        <v>Iowa ex-Linn</v>
      </c>
      <c r="AE3264" s="23">
        <f>IFERROR(AB3264/W3264,"N/M")</f>
        <v>0.9010670731707318</v>
      </c>
      <c r="AF3264" s="14" t="str">
        <f>B3264&amp;"|"&amp;TEXT(E3264,"000")&amp;"|"&amp;TEXT(M3264,"0.0000")</f>
        <v>2020|007|0.6500</v>
      </c>
      <c r="AG3264" s="22" t="str">
        <f>IF(AND(B3264&gt;=2015,B3264&lt;=2024,C3264=19,G3264=41,I3264=2,K3264="A",L3264="RBUP",M3264&gt;=0.5,M3264&lt;=0.85),"IN","OUT")</f>
        <v>IN</v>
      </c>
    </row>
    <row r="3265" spans="1:33">
      <c r="A3265" s="14" t="s">
        <v>190</v>
      </c>
      <c r="B3265" s="16">
        <v>2020</v>
      </c>
      <c r="C3265" s="16">
        <v>19</v>
      </c>
      <c r="D3265" s="14" t="s">
        <v>80</v>
      </c>
      <c r="E3265" s="16">
        <v>7</v>
      </c>
      <c r="F3265" s="14" t="s">
        <v>89</v>
      </c>
      <c r="G3265" s="16">
        <v>41</v>
      </c>
      <c r="H3265" s="14" t="s">
        <v>186</v>
      </c>
      <c r="I3265" s="16">
        <v>2</v>
      </c>
      <c r="J3265" s="14" t="s">
        <v>83</v>
      </c>
      <c r="K3265" s="14" t="s">
        <v>84</v>
      </c>
      <c r="L3265" s="14" t="s">
        <v>85</v>
      </c>
      <c r="M3265" s="23">
        <v>0.7</v>
      </c>
      <c r="N3265" s="16">
        <v>46</v>
      </c>
      <c r="O3265" s="16">
        <v>19</v>
      </c>
      <c r="P3265" s="16">
        <v>2</v>
      </c>
      <c r="Q3265" s="16">
        <v>35</v>
      </c>
      <c r="R3265" s="16">
        <v>2</v>
      </c>
      <c r="S3265" s="14" t="s">
        <v>86</v>
      </c>
      <c r="T3265" s="16">
        <v>1693</v>
      </c>
      <c r="U3265" s="16">
        <v>0</v>
      </c>
      <c r="V3265" s="18">
        <v>680115</v>
      </c>
      <c r="W3265" s="18">
        <v>87169</v>
      </c>
      <c r="X3265" s="18">
        <v>52283</v>
      </c>
      <c r="Y3265" s="18">
        <v>0</v>
      </c>
      <c r="Z3265" s="18">
        <v>0</v>
      </c>
      <c r="AA3265" s="18">
        <v>0</v>
      </c>
      <c r="AB3265" s="18">
        <v>3478</v>
      </c>
      <c r="AC3265" s="23">
        <v>0.04</v>
      </c>
      <c r="AD3265" s="14" t="str">
        <f>IF(E3265=113,"Linn","Iowa ex-Linn")</f>
        <v>Iowa ex-Linn</v>
      </c>
      <c r="AE3265" s="23">
        <f>IFERROR(AB3265/W3265,"N/M")</f>
        <v>0.03989950555816862</v>
      </c>
      <c r="AF3265" s="14" t="str">
        <f>B3265&amp;"|"&amp;TEXT(E3265,"000")&amp;"|"&amp;TEXT(M3265,"0.0000")</f>
        <v>2020|007|0.7000</v>
      </c>
      <c r="AG3265" s="22" t="str">
        <f>IF(AND(B3265&gt;=2015,B3265&lt;=2024,C3265=19,G3265=41,I3265=2,K3265="A",L3265="RBUP",M3265&gt;=0.5,M3265&lt;=0.85),"IN","OUT")</f>
        <v>IN</v>
      </c>
    </row>
    <row r="3266" spans="1:33">
      <c r="A3266" s="14" t="s">
        <v>190</v>
      </c>
      <c r="B3266" s="16">
        <v>2020</v>
      </c>
      <c r="C3266" s="16">
        <v>19</v>
      </c>
      <c r="D3266" s="14" t="s">
        <v>80</v>
      </c>
      <c r="E3266" s="16">
        <v>7</v>
      </c>
      <c r="F3266" s="14" t="s">
        <v>89</v>
      </c>
      <c r="G3266" s="16">
        <v>41</v>
      </c>
      <c r="H3266" s="14" t="s">
        <v>186</v>
      </c>
      <c r="I3266" s="16">
        <v>2</v>
      </c>
      <c r="J3266" s="14" t="s">
        <v>83</v>
      </c>
      <c r="K3266" s="14" t="s">
        <v>84</v>
      </c>
      <c r="L3266" s="14" t="s">
        <v>85</v>
      </c>
      <c r="M3266" s="23">
        <v>0.75</v>
      </c>
      <c r="N3266" s="16">
        <v>160</v>
      </c>
      <c r="O3266" s="16">
        <v>87</v>
      </c>
      <c r="P3266" s="16">
        <v>27</v>
      </c>
      <c r="Q3266" s="16">
        <v>103</v>
      </c>
      <c r="R3266" s="16">
        <v>30</v>
      </c>
      <c r="S3266" s="14" t="s">
        <v>86</v>
      </c>
      <c r="T3266" s="16">
        <v>9102</v>
      </c>
      <c r="U3266" s="16">
        <v>0</v>
      </c>
      <c r="V3266" s="18">
        <v>4029353</v>
      </c>
      <c r="W3266" s="18">
        <v>471355</v>
      </c>
      <c r="X3266" s="18">
        <v>327462</v>
      </c>
      <c r="Y3266" s="18">
        <v>908</v>
      </c>
      <c r="Z3266" s="18">
        <v>0</v>
      </c>
      <c r="AA3266" s="18">
        <v>0</v>
      </c>
      <c r="AB3266" s="18">
        <v>139366</v>
      </c>
      <c r="AC3266" s="23">
        <v>0.3</v>
      </c>
      <c r="AD3266" s="14" t="str">
        <f>IF(E3266=113,"Linn","Iowa ex-Linn")</f>
        <v>Iowa ex-Linn</v>
      </c>
      <c r="AE3266" s="23">
        <f>IFERROR(AB3266/W3266,"N/M")</f>
        <v>0.2956709910789108</v>
      </c>
      <c r="AF3266" s="14" t="str">
        <f>B3266&amp;"|"&amp;TEXT(E3266,"000")&amp;"|"&amp;TEXT(M3266,"0.0000")</f>
        <v>2020|007|0.7500</v>
      </c>
      <c r="AG3266" s="22" t="str">
        <f>IF(AND(B3266&gt;=2015,B3266&lt;=2024,C3266=19,G3266=41,I3266=2,K3266="A",L3266="RBUP",M3266&gt;=0.5,M3266&lt;=0.85),"IN","OUT")</f>
        <v>IN</v>
      </c>
    </row>
    <row r="3267" spans="1:33">
      <c r="A3267" s="14" t="s">
        <v>190</v>
      </c>
      <c r="B3267" s="16">
        <v>2020</v>
      </c>
      <c r="C3267" s="16">
        <v>19</v>
      </c>
      <c r="D3267" s="14" t="s">
        <v>80</v>
      </c>
      <c r="E3267" s="16">
        <v>7</v>
      </c>
      <c r="F3267" s="14" t="s">
        <v>89</v>
      </c>
      <c r="G3267" s="16">
        <v>41</v>
      </c>
      <c r="H3267" s="14" t="s">
        <v>186</v>
      </c>
      <c r="I3267" s="16">
        <v>2</v>
      </c>
      <c r="J3267" s="14" t="s">
        <v>83</v>
      </c>
      <c r="K3267" s="14" t="s">
        <v>84</v>
      </c>
      <c r="L3267" s="14" t="s">
        <v>85</v>
      </c>
      <c r="M3267" s="23">
        <v>0.8</v>
      </c>
      <c r="N3267" s="16">
        <v>146</v>
      </c>
      <c r="O3267" s="16">
        <v>83</v>
      </c>
      <c r="P3267" s="16">
        <v>30</v>
      </c>
      <c r="Q3267" s="16">
        <v>96</v>
      </c>
      <c r="R3267" s="16">
        <v>32</v>
      </c>
      <c r="S3267" s="14" t="s">
        <v>86</v>
      </c>
      <c r="T3267" s="16">
        <v>14083</v>
      </c>
      <c r="U3267" s="16">
        <v>0</v>
      </c>
      <c r="V3267" s="18">
        <v>7005294</v>
      </c>
      <c r="W3267" s="18">
        <v>882638</v>
      </c>
      <c r="X3267" s="18">
        <v>580481</v>
      </c>
      <c r="Y3267" s="18">
        <v>108</v>
      </c>
      <c r="Z3267" s="18">
        <v>0</v>
      </c>
      <c r="AA3267" s="18">
        <v>0</v>
      </c>
      <c r="AB3267" s="18">
        <v>110482</v>
      </c>
      <c r="AC3267" s="23">
        <v>0.13</v>
      </c>
      <c r="AD3267" s="14" t="str">
        <f>IF(E3267=113,"Linn","Iowa ex-Linn")</f>
        <v>Iowa ex-Linn</v>
      </c>
      <c r="AE3267" s="23">
        <f>IFERROR(AB3267/W3267,"N/M")</f>
        <v>0.12517249427285024</v>
      </c>
      <c r="AF3267" s="14" t="str">
        <f>B3267&amp;"|"&amp;TEXT(E3267,"000")&amp;"|"&amp;TEXT(M3267,"0.0000")</f>
        <v>2020|007|0.8000</v>
      </c>
      <c r="AG3267" s="22" t="str">
        <f>IF(AND(B3267&gt;=2015,B3267&lt;=2024,C3267=19,G3267=41,I3267=2,K3267="A",L3267="RBUP",M3267&gt;=0.5,M3267&lt;=0.85),"IN","OUT")</f>
        <v>IN</v>
      </c>
    </row>
    <row r="3268" spans="1:33">
      <c r="A3268" s="14" t="s">
        <v>190</v>
      </c>
      <c r="B3268" s="16">
        <v>2020</v>
      </c>
      <c r="C3268" s="16">
        <v>19</v>
      </c>
      <c r="D3268" s="14" t="s">
        <v>80</v>
      </c>
      <c r="E3268" s="16">
        <v>7</v>
      </c>
      <c r="F3268" s="14" t="s">
        <v>89</v>
      </c>
      <c r="G3268" s="16">
        <v>41</v>
      </c>
      <c r="H3268" s="14" t="s">
        <v>186</v>
      </c>
      <c r="I3268" s="16">
        <v>2</v>
      </c>
      <c r="J3268" s="14" t="s">
        <v>83</v>
      </c>
      <c r="K3268" s="14" t="s">
        <v>84</v>
      </c>
      <c r="L3268" s="14" t="s">
        <v>85</v>
      </c>
      <c r="M3268" s="23">
        <v>0.85</v>
      </c>
      <c r="N3268" s="16">
        <v>38</v>
      </c>
      <c r="O3268" s="16">
        <v>16</v>
      </c>
      <c r="P3268" s="16">
        <v>5</v>
      </c>
      <c r="Q3268" s="16">
        <v>16</v>
      </c>
      <c r="R3268" s="16">
        <v>5</v>
      </c>
      <c r="S3268" s="14" t="s">
        <v>86</v>
      </c>
      <c r="T3268" s="16">
        <v>3647</v>
      </c>
      <c r="U3268" s="16">
        <v>0</v>
      </c>
      <c r="V3268" s="18">
        <v>1949787</v>
      </c>
      <c r="W3268" s="18">
        <v>285674</v>
      </c>
      <c r="X3268" s="18">
        <v>149642</v>
      </c>
      <c r="Y3268" s="18">
        <v>0</v>
      </c>
      <c r="Z3268" s="18">
        <v>0</v>
      </c>
      <c r="AA3268" s="18">
        <v>0</v>
      </c>
      <c r="AB3268" s="18">
        <v>260724</v>
      </c>
      <c r="AC3268" s="23">
        <v>0.91</v>
      </c>
      <c r="AD3268" s="14" t="str">
        <f>IF(E3268=113,"Linn","Iowa ex-Linn")</f>
        <v>Iowa ex-Linn</v>
      </c>
      <c r="AE3268" s="23">
        <f>IFERROR(AB3268/W3268,"N/M")</f>
        <v>0.9126626854386468</v>
      </c>
      <c r="AF3268" s="14" t="str">
        <f>B3268&amp;"|"&amp;TEXT(E3268,"000")&amp;"|"&amp;TEXT(M3268,"0.0000")</f>
        <v>2020|007|0.8500</v>
      </c>
      <c r="AG3268" s="22" t="str">
        <f>IF(AND(B3268&gt;=2015,B3268&lt;=2024,C3268=19,G3268=41,I3268=2,K3268="A",L3268="RBUP",M3268&gt;=0.5,M3268&lt;=0.85),"IN","OUT")</f>
        <v>IN</v>
      </c>
    </row>
    <row r="3269" spans="1:33">
      <c r="A3269" s="14" t="s">
        <v>190</v>
      </c>
      <c r="B3269" s="16">
        <v>2020</v>
      </c>
      <c r="C3269" s="16">
        <v>19</v>
      </c>
      <c r="D3269" s="14" t="s">
        <v>80</v>
      </c>
      <c r="E3269" s="16">
        <v>9</v>
      </c>
      <c r="F3269" s="14" t="s">
        <v>90</v>
      </c>
      <c r="G3269" s="16">
        <v>41</v>
      </c>
      <c r="H3269" s="14" t="s">
        <v>186</v>
      </c>
      <c r="I3269" s="16">
        <v>2</v>
      </c>
      <c r="J3269" s="14" t="s">
        <v>83</v>
      </c>
      <c r="K3269" s="14" t="s">
        <v>84</v>
      </c>
      <c r="L3269" s="14" t="s">
        <v>85</v>
      </c>
      <c r="M3269" s="23">
        <v>0.5</v>
      </c>
      <c r="N3269" s="16">
        <v>1</v>
      </c>
      <c r="O3269" s="16">
        <v>1</v>
      </c>
      <c r="P3269" s="16">
        <v>0</v>
      </c>
      <c r="Q3269" s="16">
        <v>1</v>
      </c>
      <c r="R3269" s="16">
        <v>0</v>
      </c>
      <c r="S3269" s="14" t="s">
        <v>86</v>
      </c>
      <c r="T3269" s="16">
        <v>33</v>
      </c>
      <c r="U3269" s="16">
        <v>0</v>
      </c>
      <c r="V3269" s="18">
        <v>10853</v>
      </c>
      <c r="W3269" s="18">
        <v>77</v>
      </c>
      <c r="X3269" s="18">
        <v>52</v>
      </c>
      <c r="Y3269" s="18">
        <v>0</v>
      </c>
      <c r="Z3269" s="18">
        <v>0</v>
      </c>
      <c r="AA3269" s="18">
        <v>0</v>
      </c>
      <c r="AB3269" s="18">
        <v>0</v>
      </c>
      <c r="AC3269" s="23">
        <v>0</v>
      </c>
      <c r="AD3269" s="14" t="str">
        <f>IF(E3269=113,"Linn","Iowa ex-Linn")</f>
        <v>Iowa ex-Linn</v>
      </c>
      <c r="AE3269" s="23">
        <f>IFERROR(AB3269/W3269,"N/M")</f>
        <v>0.0</v>
      </c>
      <c r="AF3269" s="14" t="str">
        <f>B3269&amp;"|"&amp;TEXT(E3269,"000")&amp;"|"&amp;TEXT(M3269,"0.0000")</f>
        <v>2020|009|0.5000</v>
      </c>
      <c r="AG3269" s="22" t="str">
        <f>IF(AND(B3269&gt;=2015,B3269&lt;=2024,C3269=19,G3269=41,I3269=2,K3269="A",L3269="RBUP",M3269&gt;=0.5,M3269&lt;=0.85),"IN","OUT")</f>
        <v>IN</v>
      </c>
    </row>
    <row r="3270" spans="1:33">
      <c r="A3270" s="14" t="s">
        <v>190</v>
      </c>
      <c r="B3270" s="16">
        <v>2020</v>
      </c>
      <c r="C3270" s="16">
        <v>19</v>
      </c>
      <c r="D3270" s="14" t="s">
        <v>80</v>
      </c>
      <c r="E3270" s="16">
        <v>9</v>
      </c>
      <c r="F3270" s="14" t="s">
        <v>90</v>
      </c>
      <c r="G3270" s="16">
        <v>41</v>
      </c>
      <c r="H3270" s="14" t="s">
        <v>186</v>
      </c>
      <c r="I3270" s="16">
        <v>2</v>
      </c>
      <c r="J3270" s="14" t="s">
        <v>83</v>
      </c>
      <c r="K3270" s="14" t="s">
        <v>84</v>
      </c>
      <c r="L3270" s="14" t="s">
        <v>85</v>
      </c>
      <c r="M3270" s="23">
        <v>0.6</v>
      </c>
      <c r="N3270" s="16">
        <v>1</v>
      </c>
      <c r="O3270" s="16">
        <v>1</v>
      </c>
      <c r="P3270" s="16">
        <v>0</v>
      </c>
      <c r="Q3270" s="16">
        <v>1</v>
      </c>
      <c r="R3270" s="16">
        <v>0</v>
      </c>
      <c r="S3270" s="14" t="s">
        <v>86</v>
      </c>
      <c r="T3270" s="16">
        <v>81</v>
      </c>
      <c r="U3270" s="16">
        <v>0</v>
      </c>
      <c r="V3270" s="18">
        <v>32882</v>
      </c>
      <c r="W3270" s="18">
        <v>484</v>
      </c>
      <c r="X3270" s="18">
        <v>387</v>
      </c>
      <c r="Y3270" s="18">
        <v>0</v>
      </c>
      <c r="Z3270" s="18">
        <v>0</v>
      </c>
      <c r="AA3270" s="18">
        <v>0</v>
      </c>
      <c r="AB3270" s="18">
        <v>0</v>
      </c>
      <c r="AC3270" s="23">
        <v>0</v>
      </c>
      <c r="AD3270" s="14" t="str">
        <f>IF(E3270=113,"Linn","Iowa ex-Linn")</f>
        <v>Iowa ex-Linn</v>
      </c>
      <c r="AE3270" s="23">
        <f>IFERROR(AB3270/W3270,"N/M")</f>
        <v>0.0</v>
      </c>
      <c r="AF3270" s="14" t="str">
        <f>B3270&amp;"|"&amp;TEXT(E3270,"000")&amp;"|"&amp;TEXT(M3270,"0.0000")</f>
        <v>2020|009|0.6000</v>
      </c>
      <c r="AG3270" s="22" t="str">
        <f>IF(AND(B3270&gt;=2015,B3270&lt;=2024,C3270=19,G3270=41,I3270=2,K3270="A",L3270="RBUP",M3270&gt;=0.5,M3270&lt;=0.85),"IN","OUT")</f>
        <v>IN</v>
      </c>
    </row>
    <row r="3271" spans="1:33">
      <c r="A3271" s="14" t="s">
        <v>190</v>
      </c>
      <c r="B3271" s="16">
        <v>2020</v>
      </c>
      <c r="C3271" s="16">
        <v>19</v>
      </c>
      <c r="D3271" s="14" t="s">
        <v>80</v>
      </c>
      <c r="E3271" s="16">
        <v>9</v>
      </c>
      <c r="F3271" s="14" t="s">
        <v>90</v>
      </c>
      <c r="G3271" s="16">
        <v>41</v>
      </c>
      <c r="H3271" s="14" t="s">
        <v>186</v>
      </c>
      <c r="I3271" s="16">
        <v>2</v>
      </c>
      <c r="J3271" s="14" t="s">
        <v>83</v>
      </c>
      <c r="K3271" s="14" t="s">
        <v>84</v>
      </c>
      <c r="L3271" s="14" t="s">
        <v>85</v>
      </c>
      <c r="M3271" s="23">
        <v>0.7</v>
      </c>
      <c r="N3271" s="16">
        <v>15</v>
      </c>
      <c r="O3271" s="16">
        <v>13</v>
      </c>
      <c r="P3271" s="16">
        <v>2</v>
      </c>
      <c r="Q3271" s="16">
        <v>14</v>
      </c>
      <c r="R3271" s="16">
        <v>2</v>
      </c>
      <c r="S3271" s="14" t="s">
        <v>86</v>
      </c>
      <c r="T3271" s="16">
        <v>1288</v>
      </c>
      <c r="U3271" s="16">
        <v>0</v>
      </c>
      <c r="V3271" s="18">
        <v>685909</v>
      </c>
      <c r="W3271" s="18">
        <v>15436</v>
      </c>
      <c r="X3271" s="18">
        <v>9508</v>
      </c>
      <c r="Y3271" s="18">
        <v>0</v>
      </c>
      <c r="Z3271" s="18">
        <v>0</v>
      </c>
      <c r="AA3271" s="18">
        <v>0</v>
      </c>
      <c r="AB3271" s="18">
        <v>16088</v>
      </c>
      <c r="AC3271" s="23">
        <v>1.04</v>
      </c>
      <c r="AD3271" s="14" t="str">
        <f>IF(E3271=113,"Linn","Iowa ex-Linn")</f>
        <v>Iowa ex-Linn</v>
      </c>
      <c r="AE3271" s="23">
        <f>IFERROR(AB3271/W3271,"N/M")</f>
        <v>1.0422389220005184</v>
      </c>
      <c r="AF3271" s="14" t="str">
        <f>B3271&amp;"|"&amp;TEXT(E3271,"000")&amp;"|"&amp;TEXT(M3271,"0.0000")</f>
        <v>2020|009|0.7000</v>
      </c>
      <c r="AG3271" s="22" t="str">
        <f>IF(AND(B3271&gt;=2015,B3271&lt;=2024,C3271=19,G3271=41,I3271=2,K3271="A",L3271="RBUP",M3271&gt;=0.5,M3271&lt;=0.85),"IN","OUT")</f>
        <v>IN</v>
      </c>
    </row>
    <row r="3272" spans="1:33">
      <c r="A3272" s="14" t="s">
        <v>190</v>
      </c>
      <c r="B3272" s="16">
        <v>2020</v>
      </c>
      <c r="C3272" s="16">
        <v>19</v>
      </c>
      <c r="D3272" s="14" t="s">
        <v>80</v>
      </c>
      <c r="E3272" s="16">
        <v>9</v>
      </c>
      <c r="F3272" s="14" t="s">
        <v>90</v>
      </c>
      <c r="G3272" s="16">
        <v>41</v>
      </c>
      <c r="H3272" s="14" t="s">
        <v>186</v>
      </c>
      <c r="I3272" s="16">
        <v>2</v>
      </c>
      <c r="J3272" s="14" t="s">
        <v>83</v>
      </c>
      <c r="K3272" s="14" t="s">
        <v>84</v>
      </c>
      <c r="L3272" s="14" t="s">
        <v>85</v>
      </c>
      <c r="M3272" s="23">
        <v>0.75</v>
      </c>
      <c r="N3272" s="16">
        <v>65</v>
      </c>
      <c r="O3272" s="16">
        <v>52</v>
      </c>
      <c r="P3272" s="16">
        <v>15</v>
      </c>
      <c r="Q3272" s="16">
        <v>67</v>
      </c>
      <c r="R3272" s="16">
        <v>16</v>
      </c>
      <c r="S3272" s="14" t="s">
        <v>86</v>
      </c>
      <c r="T3272" s="16">
        <v>11818</v>
      </c>
      <c r="U3272" s="16">
        <v>0</v>
      </c>
      <c r="V3272" s="18">
        <v>7164643</v>
      </c>
      <c r="W3272" s="18">
        <v>215930</v>
      </c>
      <c r="X3272" s="18">
        <v>146279</v>
      </c>
      <c r="Y3272" s="18">
        <v>2086</v>
      </c>
      <c r="Z3272" s="18">
        <v>0</v>
      </c>
      <c r="AA3272" s="18">
        <v>0</v>
      </c>
      <c r="AB3272" s="18">
        <v>173094</v>
      </c>
      <c r="AC3272" s="23">
        <v>0.8</v>
      </c>
      <c r="AD3272" s="14" t="str">
        <f>IF(E3272=113,"Linn","Iowa ex-Linn")</f>
        <v>Iowa ex-Linn</v>
      </c>
      <c r="AE3272" s="23">
        <f>IFERROR(AB3272/W3272,"N/M")</f>
        <v>0.8016208956606308</v>
      </c>
      <c r="AF3272" s="14" t="str">
        <f>B3272&amp;"|"&amp;TEXT(E3272,"000")&amp;"|"&amp;TEXT(M3272,"0.0000")</f>
        <v>2020|009|0.7500</v>
      </c>
      <c r="AG3272" s="22" t="str">
        <f>IF(AND(B3272&gt;=2015,B3272&lt;=2024,C3272=19,G3272=41,I3272=2,K3272="A",L3272="RBUP",M3272&gt;=0.5,M3272&lt;=0.85),"IN","OUT")</f>
        <v>IN</v>
      </c>
    </row>
    <row r="3273" spans="1:33">
      <c r="A3273" s="14" t="s">
        <v>190</v>
      </c>
      <c r="B3273" s="16">
        <v>2020</v>
      </c>
      <c r="C3273" s="16">
        <v>19</v>
      </c>
      <c r="D3273" s="14" t="s">
        <v>80</v>
      </c>
      <c r="E3273" s="16">
        <v>9</v>
      </c>
      <c r="F3273" s="14" t="s">
        <v>90</v>
      </c>
      <c r="G3273" s="16">
        <v>41</v>
      </c>
      <c r="H3273" s="14" t="s">
        <v>186</v>
      </c>
      <c r="I3273" s="16">
        <v>2</v>
      </c>
      <c r="J3273" s="14" t="s">
        <v>83</v>
      </c>
      <c r="K3273" s="14" t="s">
        <v>84</v>
      </c>
      <c r="L3273" s="14" t="s">
        <v>85</v>
      </c>
      <c r="M3273" s="23">
        <v>0.8</v>
      </c>
      <c r="N3273" s="16">
        <v>217</v>
      </c>
      <c r="O3273" s="16">
        <v>188</v>
      </c>
      <c r="P3273" s="16">
        <v>67</v>
      </c>
      <c r="Q3273" s="16">
        <v>238</v>
      </c>
      <c r="R3273" s="16">
        <v>78</v>
      </c>
      <c r="S3273" s="14" t="s">
        <v>86</v>
      </c>
      <c r="T3273" s="16">
        <v>38115</v>
      </c>
      <c r="U3273" s="16">
        <v>0</v>
      </c>
      <c r="V3273" s="18">
        <v>23694430</v>
      </c>
      <c r="W3273" s="18">
        <v>966780</v>
      </c>
      <c r="X3273" s="18">
        <v>599008</v>
      </c>
      <c r="Y3273" s="18">
        <v>1340</v>
      </c>
      <c r="Z3273" s="18">
        <v>0</v>
      </c>
      <c r="AA3273" s="18">
        <v>0</v>
      </c>
      <c r="AB3273" s="18">
        <v>714002</v>
      </c>
      <c r="AC3273" s="23">
        <v>0.74</v>
      </c>
      <c r="AD3273" s="14" t="str">
        <f>IF(E3273=113,"Linn","Iowa ex-Linn")</f>
        <v>Iowa ex-Linn</v>
      </c>
      <c r="AE3273" s="23">
        <f>IFERROR(AB3273/W3273,"N/M")</f>
        <v>0.7385361716212582</v>
      </c>
      <c r="AF3273" s="14" t="str">
        <f>B3273&amp;"|"&amp;TEXT(E3273,"000")&amp;"|"&amp;TEXT(M3273,"0.0000")</f>
        <v>2020|009|0.8000</v>
      </c>
      <c r="AG3273" s="22" t="str">
        <f>IF(AND(B3273&gt;=2015,B3273&lt;=2024,C3273=19,G3273=41,I3273=2,K3273="A",L3273="RBUP",M3273&gt;=0.5,M3273&lt;=0.85),"IN","OUT")</f>
        <v>IN</v>
      </c>
    </row>
    <row r="3274" spans="1:33">
      <c r="A3274" s="14" t="s">
        <v>190</v>
      </c>
      <c r="B3274" s="16">
        <v>2020</v>
      </c>
      <c r="C3274" s="16">
        <v>19</v>
      </c>
      <c r="D3274" s="14" t="s">
        <v>80</v>
      </c>
      <c r="E3274" s="16">
        <v>9</v>
      </c>
      <c r="F3274" s="14" t="s">
        <v>90</v>
      </c>
      <c r="G3274" s="16">
        <v>41</v>
      </c>
      <c r="H3274" s="14" t="s">
        <v>186</v>
      </c>
      <c r="I3274" s="16">
        <v>2</v>
      </c>
      <c r="J3274" s="14" t="s">
        <v>83</v>
      </c>
      <c r="K3274" s="14" t="s">
        <v>84</v>
      </c>
      <c r="L3274" s="14" t="s">
        <v>85</v>
      </c>
      <c r="M3274" s="23">
        <v>0.85</v>
      </c>
      <c r="N3274" s="16">
        <v>255</v>
      </c>
      <c r="O3274" s="16">
        <v>215</v>
      </c>
      <c r="P3274" s="16">
        <v>107</v>
      </c>
      <c r="Q3274" s="16">
        <v>398</v>
      </c>
      <c r="R3274" s="16">
        <v>192</v>
      </c>
      <c r="S3274" s="14" t="s">
        <v>86</v>
      </c>
      <c r="T3274" s="16">
        <v>56121</v>
      </c>
      <c r="U3274" s="16">
        <v>0</v>
      </c>
      <c r="V3274" s="18">
        <v>38052477</v>
      </c>
      <c r="W3274" s="18">
        <v>2028430</v>
      </c>
      <c r="X3274" s="18">
        <v>934305</v>
      </c>
      <c r="Y3274" s="18">
        <v>1311</v>
      </c>
      <c r="Z3274" s="18">
        <v>0</v>
      </c>
      <c r="AA3274" s="18">
        <v>0</v>
      </c>
      <c r="AB3274" s="18">
        <v>3222318</v>
      </c>
      <c r="AC3274" s="23">
        <v>1.59</v>
      </c>
      <c r="AD3274" s="14" t="str">
        <f>IF(E3274=113,"Linn","Iowa ex-Linn")</f>
        <v>Iowa ex-Linn</v>
      </c>
      <c r="AE3274" s="23">
        <f>IFERROR(AB3274/W3274,"N/M")</f>
        <v>1.5885773726478114</v>
      </c>
      <c r="AF3274" s="14" t="str">
        <f>B3274&amp;"|"&amp;TEXT(E3274,"000")&amp;"|"&amp;TEXT(M3274,"0.0000")</f>
        <v>2020|009|0.8500</v>
      </c>
      <c r="AG3274" s="22" t="str">
        <f>IF(AND(B3274&gt;=2015,B3274&lt;=2024,C3274=19,G3274=41,I3274=2,K3274="A",L3274="RBUP",M3274&gt;=0.5,M3274&lt;=0.85),"IN","OUT")</f>
        <v>IN</v>
      </c>
    </row>
    <row r="3275" spans="1:33">
      <c r="A3275" s="14" t="s">
        <v>190</v>
      </c>
      <c r="B3275" s="16">
        <v>2020</v>
      </c>
      <c r="C3275" s="16">
        <v>19</v>
      </c>
      <c r="D3275" s="14" t="s">
        <v>80</v>
      </c>
      <c r="E3275" s="16">
        <v>11</v>
      </c>
      <c r="F3275" s="14" t="s">
        <v>91</v>
      </c>
      <c r="G3275" s="16">
        <v>41</v>
      </c>
      <c r="H3275" s="14" t="s">
        <v>186</v>
      </c>
      <c r="I3275" s="16">
        <v>2</v>
      </c>
      <c r="J3275" s="14" t="s">
        <v>83</v>
      </c>
      <c r="K3275" s="14" t="s">
        <v>84</v>
      </c>
      <c r="L3275" s="14" t="s">
        <v>85</v>
      </c>
      <c r="M3275" s="23">
        <v>0.5</v>
      </c>
      <c r="N3275" s="16">
        <v>0</v>
      </c>
      <c r="O3275" s="16">
        <v>0</v>
      </c>
      <c r="P3275" s="16">
        <v>0</v>
      </c>
      <c r="Q3275" s="16">
        <v>0</v>
      </c>
      <c r="R3275" s="16">
        <v>0</v>
      </c>
      <c r="S3275" s="14" t="s">
        <v>86</v>
      </c>
      <c r="T3275" s="16">
        <v>0</v>
      </c>
      <c r="U3275" s="16">
        <v>0</v>
      </c>
      <c r="V3275" s="18">
        <v>0</v>
      </c>
      <c r="W3275" s="18">
        <v>0</v>
      </c>
      <c r="X3275" s="18">
        <v>0</v>
      </c>
      <c r="Y3275" s="18">
        <v>0</v>
      </c>
      <c r="Z3275" s="18">
        <v>0</v>
      </c>
      <c r="AA3275" s="18">
        <v>0</v>
      </c>
      <c r="AB3275" s="18">
        <v>0</v>
      </c>
      <c r="AC3275" s="23">
        <v>0</v>
      </c>
      <c r="AD3275" s="14" t="str">
        <f>IF(E3275=113,"Linn","Iowa ex-Linn")</f>
        <v>Iowa ex-Linn</v>
      </c>
      <c r="AE3275" s="23" t="str">
        <f>IFERROR(AB3275/W3275,"N/M")</f>
        <v>N/M</v>
      </c>
      <c r="AF3275" s="14" t="str">
        <f>B3275&amp;"|"&amp;TEXT(E3275,"000")&amp;"|"&amp;TEXT(M3275,"0.0000")</f>
        <v>2020|011|0.5000</v>
      </c>
      <c r="AG3275" s="22" t="str">
        <f>IF(AND(B3275&gt;=2015,B3275&lt;=2024,C3275=19,G3275=41,I3275=2,K3275="A",L3275="RBUP",M3275&gt;=0.5,M3275&lt;=0.85),"IN","OUT")</f>
        <v>IN</v>
      </c>
    </row>
    <row r="3276" spans="1:33">
      <c r="A3276" s="14" t="s">
        <v>190</v>
      </c>
      <c r="B3276" s="16">
        <v>2020</v>
      </c>
      <c r="C3276" s="16">
        <v>19</v>
      </c>
      <c r="D3276" s="14" t="s">
        <v>80</v>
      </c>
      <c r="E3276" s="16">
        <v>11</v>
      </c>
      <c r="F3276" s="14" t="s">
        <v>91</v>
      </c>
      <c r="G3276" s="16">
        <v>41</v>
      </c>
      <c r="H3276" s="14" t="s">
        <v>186</v>
      </c>
      <c r="I3276" s="16">
        <v>2</v>
      </c>
      <c r="J3276" s="14" t="s">
        <v>83</v>
      </c>
      <c r="K3276" s="14" t="s">
        <v>84</v>
      </c>
      <c r="L3276" s="14" t="s">
        <v>85</v>
      </c>
      <c r="M3276" s="23">
        <v>0.65</v>
      </c>
      <c r="N3276" s="16">
        <v>3</v>
      </c>
      <c r="O3276" s="16">
        <v>3</v>
      </c>
      <c r="P3276" s="16">
        <v>3</v>
      </c>
      <c r="Q3276" s="16">
        <v>4</v>
      </c>
      <c r="R3276" s="16">
        <v>3</v>
      </c>
      <c r="S3276" s="14" t="s">
        <v>86</v>
      </c>
      <c r="T3276" s="16">
        <v>394</v>
      </c>
      <c r="U3276" s="16">
        <v>0</v>
      </c>
      <c r="V3276" s="18">
        <v>192512</v>
      </c>
      <c r="W3276" s="18">
        <v>1676</v>
      </c>
      <c r="X3276" s="18">
        <v>988</v>
      </c>
      <c r="Y3276" s="18">
        <v>0</v>
      </c>
      <c r="Z3276" s="18">
        <v>0</v>
      </c>
      <c r="AA3276" s="18">
        <v>0</v>
      </c>
      <c r="AB3276" s="18">
        <v>83718</v>
      </c>
      <c r="AC3276" s="23">
        <v>49.95</v>
      </c>
      <c r="AD3276" s="14" t="str">
        <f>IF(E3276=113,"Linn","Iowa ex-Linn")</f>
        <v>Iowa ex-Linn</v>
      </c>
      <c r="AE3276" s="23">
        <f>IFERROR(AB3276/W3276,"N/M")</f>
        <v>49.95107398568019</v>
      </c>
      <c r="AF3276" s="14" t="str">
        <f>B3276&amp;"|"&amp;TEXT(E3276,"000")&amp;"|"&amp;TEXT(M3276,"0.0000")</f>
        <v>2020|011|0.6500</v>
      </c>
      <c r="AG3276" s="22" t="str">
        <f>IF(AND(B3276&gt;=2015,B3276&lt;=2024,C3276=19,G3276=41,I3276=2,K3276="A",L3276="RBUP",M3276&gt;=0.5,M3276&lt;=0.85),"IN","OUT")</f>
        <v>IN</v>
      </c>
    </row>
    <row r="3277" spans="1:33">
      <c r="A3277" s="14" t="s">
        <v>190</v>
      </c>
      <c r="B3277" s="16">
        <v>2020</v>
      </c>
      <c r="C3277" s="16">
        <v>19</v>
      </c>
      <c r="D3277" s="14" t="s">
        <v>80</v>
      </c>
      <c r="E3277" s="16">
        <v>11</v>
      </c>
      <c r="F3277" s="14" t="s">
        <v>91</v>
      </c>
      <c r="G3277" s="16">
        <v>41</v>
      </c>
      <c r="H3277" s="14" t="s">
        <v>186</v>
      </c>
      <c r="I3277" s="16">
        <v>2</v>
      </c>
      <c r="J3277" s="14" t="s">
        <v>83</v>
      </c>
      <c r="K3277" s="14" t="s">
        <v>84</v>
      </c>
      <c r="L3277" s="14" t="s">
        <v>85</v>
      </c>
      <c r="M3277" s="23">
        <v>0.7</v>
      </c>
      <c r="N3277" s="16">
        <v>15</v>
      </c>
      <c r="O3277" s="16">
        <v>8</v>
      </c>
      <c r="P3277" s="16">
        <v>0</v>
      </c>
      <c r="Q3277" s="16">
        <v>12</v>
      </c>
      <c r="R3277" s="16">
        <v>0</v>
      </c>
      <c r="S3277" s="14" t="s">
        <v>86</v>
      </c>
      <c r="T3277" s="16">
        <v>1155</v>
      </c>
      <c r="U3277" s="16">
        <v>0</v>
      </c>
      <c r="V3277" s="18">
        <v>601119</v>
      </c>
      <c r="W3277" s="18">
        <v>9435</v>
      </c>
      <c r="X3277" s="18">
        <v>5568</v>
      </c>
      <c r="Y3277" s="18">
        <v>0</v>
      </c>
      <c r="Z3277" s="18">
        <v>0</v>
      </c>
      <c r="AA3277" s="18">
        <v>0</v>
      </c>
      <c r="AB3277" s="18">
        <v>0</v>
      </c>
      <c r="AC3277" s="23">
        <v>0</v>
      </c>
      <c r="AD3277" s="14" t="str">
        <f>IF(E3277=113,"Linn","Iowa ex-Linn")</f>
        <v>Iowa ex-Linn</v>
      </c>
      <c r="AE3277" s="23">
        <f>IFERROR(AB3277/W3277,"N/M")</f>
        <v>0.0</v>
      </c>
      <c r="AF3277" s="14" t="str">
        <f>B3277&amp;"|"&amp;TEXT(E3277,"000")&amp;"|"&amp;TEXT(M3277,"0.0000")</f>
        <v>2020|011|0.7000</v>
      </c>
      <c r="AG3277" s="22" t="str">
        <f>IF(AND(B3277&gt;=2015,B3277&lt;=2024,C3277=19,G3277=41,I3277=2,K3277="A",L3277="RBUP",M3277&gt;=0.5,M3277&lt;=0.85),"IN","OUT")</f>
        <v>IN</v>
      </c>
    </row>
    <row r="3278" spans="1:33">
      <c r="A3278" s="14" t="s">
        <v>190</v>
      </c>
      <c r="B3278" s="16">
        <v>2020</v>
      </c>
      <c r="C3278" s="16">
        <v>19</v>
      </c>
      <c r="D3278" s="14" t="s">
        <v>80</v>
      </c>
      <c r="E3278" s="16">
        <v>11</v>
      </c>
      <c r="F3278" s="14" t="s">
        <v>91</v>
      </c>
      <c r="G3278" s="16">
        <v>41</v>
      </c>
      <c r="H3278" s="14" t="s">
        <v>186</v>
      </c>
      <c r="I3278" s="16">
        <v>2</v>
      </c>
      <c r="J3278" s="14" t="s">
        <v>83</v>
      </c>
      <c r="K3278" s="14" t="s">
        <v>84</v>
      </c>
      <c r="L3278" s="14" t="s">
        <v>85</v>
      </c>
      <c r="M3278" s="23">
        <v>0.75</v>
      </c>
      <c r="N3278" s="16">
        <v>105</v>
      </c>
      <c r="O3278" s="16">
        <v>81</v>
      </c>
      <c r="P3278" s="16">
        <v>58</v>
      </c>
      <c r="Q3278" s="16">
        <v>110</v>
      </c>
      <c r="R3278" s="16">
        <v>75</v>
      </c>
      <c r="S3278" s="14" t="s">
        <v>86</v>
      </c>
      <c r="T3278" s="16">
        <v>14282</v>
      </c>
      <c r="U3278" s="16">
        <v>0</v>
      </c>
      <c r="V3278" s="18">
        <v>8475759</v>
      </c>
      <c r="W3278" s="18">
        <v>179369</v>
      </c>
      <c r="X3278" s="18">
        <v>122669</v>
      </c>
      <c r="Y3278" s="18">
        <v>777</v>
      </c>
      <c r="Z3278" s="18">
        <v>0</v>
      </c>
      <c r="AA3278" s="18">
        <v>0</v>
      </c>
      <c r="AB3278" s="18">
        <v>2874163</v>
      </c>
      <c r="AC3278" s="23">
        <v>16.02</v>
      </c>
      <c r="AD3278" s="14" t="str">
        <f>IF(E3278=113,"Linn","Iowa ex-Linn")</f>
        <v>Iowa ex-Linn</v>
      </c>
      <c r="AE3278" s="23">
        <f>IFERROR(AB3278/W3278,"N/M")</f>
        <v>16.023744348243007</v>
      </c>
      <c r="AF3278" s="14" t="str">
        <f>B3278&amp;"|"&amp;TEXT(E3278,"000")&amp;"|"&amp;TEXT(M3278,"0.0000")</f>
        <v>2020|011|0.7500</v>
      </c>
      <c r="AG3278" s="22" t="str">
        <f>IF(AND(B3278&gt;=2015,B3278&lt;=2024,C3278=19,G3278=41,I3278=2,K3278="A",L3278="RBUP",M3278&gt;=0.5,M3278&lt;=0.85),"IN","OUT")</f>
        <v>IN</v>
      </c>
    </row>
    <row r="3279" spans="1:33">
      <c r="A3279" s="14" t="s">
        <v>190</v>
      </c>
      <c r="B3279" s="16">
        <v>2020</v>
      </c>
      <c r="C3279" s="16">
        <v>19</v>
      </c>
      <c r="D3279" s="14" t="s">
        <v>80</v>
      </c>
      <c r="E3279" s="16">
        <v>11</v>
      </c>
      <c r="F3279" s="14" t="s">
        <v>91</v>
      </c>
      <c r="G3279" s="16">
        <v>41</v>
      </c>
      <c r="H3279" s="14" t="s">
        <v>186</v>
      </c>
      <c r="I3279" s="16">
        <v>2</v>
      </c>
      <c r="J3279" s="14" t="s">
        <v>83</v>
      </c>
      <c r="K3279" s="14" t="s">
        <v>84</v>
      </c>
      <c r="L3279" s="14" t="s">
        <v>85</v>
      </c>
      <c r="M3279" s="23">
        <v>0.8</v>
      </c>
      <c r="N3279" s="16">
        <v>332</v>
      </c>
      <c r="O3279" s="16">
        <v>296</v>
      </c>
      <c r="P3279" s="16">
        <v>243</v>
      </c>
      <c r="Q3279" s="16">
        <v>409</v>
      </c>
      <c r="R3279" s="16">
        <v>340</v>
      </c>
      <c r="S3279" s="14" t="s">
        <v>86</v>
      </c>
      <c r="T3279" s="16">
        <v>63640</v>
      </c>
      <c r="U3279" s="16">
        <v>0</v>
      </c>
      <c r="V3279" s="18">
        <v>41760770</v>
      </c>
      <c r="W3279" s="18">
        <v>1232938</v>
      </c>
      <c r="X3279" s="18">
        <v>756686</v>
      </c>
      <c r="Y3279" s="18">
        <v>362</v>
      </c>
      <c r="Z3279" s="18">
        <v>0</v>
      </c>
      <c r="AA3279" s="18">
        <v>0</v>
      </c>
      <c r="AB3279" s="18">
        <v>19880804</v>
      </c>
      <c r="AC3279" s="23">
        <v>16.12</v>
      </c>
      <c r="AD3279" s="14" t="str">
        <f>IF(E3279=113,"Linn","Iowa ex-Linn")</f>
        <v>Iowa ex-Linn</v>
      </c>
      <c r="AE3279" s="23">
        <f>IFERROR(AB3279/W3279,"N/M")</f>
        <v>16.12473944350811</v>
      </c>
      <c r="AF3279" s="14" t="str">
        <f>B3279&amp;"|"&amp;TEXT(E3279,"000")&amp;"|"&amp;TEXT(M3279,"0.0000")</f>
        <v>2020|011|0.8000</v>
      </c>
      <c r="AG3279" s="22" t="str">
        <f>IF(AND(B3279&gt;=2015,B3279&lt;=2024,C3279=19,G3279=41,I3279=2,K3279="A",L3279="RBUP",M3279&gt;=0.5,M3279&lt;=0.85),"IN","OUT")</f>
        <v>IN</v>
      </c>
    </row>
    <row r="3280" spans="1:33">
      <c r="A3280" s="14" t="s">
        <v>190</v>
      </c>
      <c r="B3280" s="16">
        <v>2020</v>
      </c>
      <c r="C3280" s="16">
        <v>19</v>
      </c>
      <c r="D3280" s="14" t="s">
        <v>80</v>
      </c>
      <c r="E3280" s="16">
        <v>11</v>
      </c>
      <c r="F3280" s="14" t="s">
        <v>91</v>
      </c>
      <c r="G3280" s="16">
        <v>41</v>
      </c>
      <c r="H3280" s="14" t="s">
        <v>186</v>
      </c>
      <c r="I3280" s="16">
        <v>2</v>
      </c>
      <c r="J3280" s="14" t="s">
        <v>83</v>
      </c>
      <c r="K3280" s="14" t="s">
        <v>84</v>
      </c>
      <c r="L3280" s="14" t="s">
        <v>85</v>
      </c>
      <c r="M3280" s="23">
        <v>0.85</v>
      </c>
      <c r="N3280" s="16">
        <v>437</v>
      </c>
      <c r="O3280" s="16">
        <v>346</v>
      </c>
      <c r="P3280" s="16">
        <v>311</v>
      </c>
      <c r="Q3280" s="16">
        <v>463</v>
      </c>
      <c r="R3280" s="16">
        <v>410</v>
      </c>
      <c r="S3280" s="14" t="s">
        <v>86</v>
      </c>
      <c r="T3280" s="16">
        <v>93070</v>
      </c>
      <c r="U3280" s="16">
        <v>0</v>
      </c>
      <c r="V3280" s="18">
        <v>64805610</v>
      </c>
      <c r="W3280" s="18">
        <v>2540527</v>
      </c>
      <c r="X3280" s="18">
        <v>1250437</v>
      </c>
      <c r="Y3280" s="18">
        <v>1131</v>
      </c>
      <c r="Z3280" s="18">
        <v>0</v>
      </c>
      <c r="AA3280" s="18">
        <v>0</v>
      </c>
      <c r="AB3280" s="18">
        <v>27519619</v>
      </c>
      <c r="AC3280" s="23">
        <v>10.83</v>
      </c>
      <c r="AD3280" s="14" t="str">
        <f>IF(E3280=113,"Linn","Iowa ex-Linn")</f>
        <v>Iowa ex-Linn</v>
      </c>
      <c r="AE3280" s="23">
        <f>IFERROR(AB3280/W3280,"N/M")</f>
        <v>10.832248191024933</v>
      </c>
      <c r="AF3280" s="14" t="str">
        <f>B3280&amp;"|"&amp;TEXT(E3280,"000")&amp;"|"&amp;TEXT(M3280,"0.0000")</f>
        <v>2020|011|0.8500</v>
      </c>
      <c r="AG3280" s="22" t="str">
        <f>IF(AND(B3280&gt;=2015,B3280&lt;=2024,C3280=19,G3280=41,I3280=2,K3280="A",L3280="RBUP",M3280&gt;=0.5,M3280&lt;=0.85),"IN","OUT")</f>
        <v>IN</v>
      </c>
    </row>
    <row r="3281" spans="1:33">
      <c r="A3281" s="14" t="s">
        <v>190</v>
      </c>
      <c r="B3281" s="16">
        <v>2020</v>
      </c>
      <c r="C3281" s="16">
        <v>19</v>
      </c>
      <c r="D3281" s="14" t="s">
        <v>80</v>
      </c>
      <c r="E3281" s="16">
        <v>13</v>
      </c>
      <c r="F3281" s="14" t="s">
        <v>92</v>
      </c>
      <c r="G3281" s="16">
        <v>41</v>
      </c>
      <c r="H3281" s="14" t="s">
        <v>186</v>
      </c>
      <c r="I3281" s="16">
        <v>2</v>
      </c>
      <c r="J3281" s="14" t="s">
        <v>83</v>
      </c>
      <c r="K3281" s="14" t="s">
        <v>84</v>
      </c>
      <c r="L3281" s="14" t="s">
        <v>85</v>
      </c>
      <c r="M3281" s="23">
        <v>0.5</v>
      </c>
      <c r="N3281" s="16">
        <v>4</v>
      </c>
      <c r="O3281" s="16">
        <v>3</v>
      </c>
      <c r="P3281" s="16">
        <v>0</v>
      </c>
      <c r="Q3281" s="16">
        <v>4</v>
      </c>
      <c r="R3281" s="16">
        <v>0</v>
      </c>
      <c r="S3281" s="14" t="s">
        <v>86</v>
      </c>
      <c r="T3281" s="16">
        <v>432</v>
      </c>
      <c r="U3281" s="16">
        <v>0</v>
      </c>
      <c r="V3281" s="18">
        <v>141495</v>
      </c>
      <c r="W3281" s="18">
        <v>806</v>
      </c>
      <c r="X3281" s="18">
        <v>617</v>
      </c>
      <c r="Y3281" s="18">
        <v>0</v>
      </c>
      <c r="Z3281" s="18">
        <v>0</v>
      </c>
      <c r="AA3281" s="18">
        <v>0</v>
      </c>
      <c r="AB3281" s="18">
        <v>0</v>
      </c>
      <c r="AC3281" s="23">
        <v>0</v>
      </c>
      <c r="AD3281" s="14" t="str">
        <f>IF(E3281=113,"Linn","Iowa ex-Linn")</f>
        <v>Iowa ex-Linn</v>
      </c>
      <c r="AE3281" s="23">
        <f>IFERROR(AB3281/W3281,"N/M")</f>
        <v>0.0</v>
      </c>
      <c r="AF3281" s="14" t="str">
        <f>B3281&amp;"|"&amp;TEXT(E3281,"000")&amp;"|"&amp;TEXT(M3281,"0.0000")</f>
        <v>2020|013|0.5000</v>
      </c>
      <c r="AG3281" s="22" t="str">
        <f>IF(AND(B3281&gt;=2015,B3281&lt;=2024,C3281=19,G3281=41,I3281=2,K3281="A",L3281="RBUP",M3281&gt;=0.5,M3281&lt;=0.85),"IN","OUT")</f>
        <v>IN</v>
      </c>
    </row>
    <row r="3282" spans="1:33">
      <c r="A3282" s="14" t="s">
        <v>190</v>
      </c>
      <c r="B3282" s="16">
        <v>2020</v>
      </c>
      <c r="C3282" s="16">
        <v>19</v>
      </c>
      <c r="D3282" s="14" t="s">
        <v>80</v>
      </c>
      <c r="E3282" s="16">
        <v>13</v>
      </c>
      <c r="F3282" s="14" t="s">
        <v>92</v>
      </c>
      <c r="G3282" s="16">
        <v>41</v>
      </c>
      <c r="H3282" s="14" t="s">
        <v>186</v>
      </c>
      <c r="I3282" s="16">
        <v>2</v>
      </c>
      <c r="J3282" s="14" t="s">
        <v>83</v>
      </c>
      <c r="K3282" s="14" t="s">
        <v>84</v>
      </c>
      <c r="L3282" s="14" t="s">
        <v>85</v>
      </c>
      <c r="M3282" s="23">
        <v>0.65</v>
      </c>
      <c r="N3282" s="16">
        <v>4</v>
      </c>
      <c r="O3282" s="16">
        <v>3</v>
      </c>
      <c r="P3282" s="16">
        <v>0</v>
      </c>
      <c r="Q3282" s="16">
        <v>3</v>
      </c>
      <c r="R3282" s="16">
        <v>0</v>
      </c>
      <c r="S3282" s="14" t="s">
        <v>86</v>
      </c>
      <c r="T3282" s="16">
        <v>146</v>
      </c>
      <c r="U3282" s="16">
        <v>0</v>
      </c>
      <c r="V3282" s="18">
        <v>72484</v>
      </c>
      <c r="W3282" s="18">
        <v>898</v>
      </c>
      <c r="X3282" s="18">
        <v>381</v>
      </c>
      <c r="Y3282" s="18">
        <v>0</v>
      </c>
      <c r="Z3282" s="18">
        <v>0</v>
      </c>
      <c r="AA3282" s="18">
        <v>0</v>
      </c>
      <c r="AB3282" s="18">
        <v>0</v>
      </c>
      <c r="AC3282" s="23">
        <v>0</v>
      </c>
      <c r="AD3282" s="14" t="str">
        <f>IF(E3282=113,"Linn","Iowa ex-Linn")</f>
        <v>Iowa ex-Linn</v>
      </c>
      <c r="AE3282" s="23">
        <f>IFERROR(AB3282/W3282,"N/M")</f>
        <v>0.0</v>
      </c>
      <c r="AF3282" s="14" t="str">
        <f>B3282&amp;"|"&amp;TEXT(E3282,"000")&amp;"|"&amp;TEXT(M3282,"0.0000")</f>
        <v>2020|013|0.6500</v>
      </c>
      <c r="AG3282" s="22" t="str">
        <f>IF(AND(B3282&gt;=2015,B3282&lt;=2024,C3282=19,G3282=41,I3282=2,K3282="A",L3282="RBUP",M3282&gt;=0.5,M3282&lt;=0.85),"IN","OUT")</f>
        <v>IN</v>
      </c>
    </row>
    <row r="3283" spans="1:33">
      <c r="A3283" s="14" t="s">
        <v>190</v>
      </c>
      <c r="B3283" s="16">
        <v>2020</v>
      </c>
      <c r="C3283" s="16">
        <v>19</v>
      </c>
      <c r="D3283" s="14" t="s">
        <v>80</v>
      </c>
      <c r="E3283" s="16">
        <v>13</v>
      </c>
      <c r="F3283" s="14" t="s">
        <v>92</v>
      </c>
      <c r="G3283" s="16">
        <v>41</v>
      </c>
      <c r="H3283" s="14" t="s">
        <v>186</v>
      </c>
      <c r="I3283" s="16">
        <v>2</v>
      </c>
      <c r="J3283" s="14" t="s">
        <v>83</v>
      </c>
      <c r="K3283" s="14" t="s">
        <v>84</v>
      </c>
      <c r="L3283" s="14" t="s">
        <v>85</v>
      </c>
      <c r="M3283" s="23">
        <v>0.7</v>
      </c>
      <c r="N3283" s="16">
        <v>23</v>
      </c>
      <c r="O3283" s="16">
        <v>19</v>
      </c>
      <c r="P3283" s="16">
        <v>3</v>
      </c>
      <c r="Q3283" s="16">
        <v>37</v>
      </c>
      <c r="R3283" s="16">
        <v>9</v>
      </c>
      <c r="S3283" s="14" t="s">
        <v>86</v>
      </c>
      <c r="T3283" s="16">
        <v>2479</v>
      </c>
      <c r="U3283" s="16">
        <v>0</v>
      </c>
      <c r="V3283" s="18">
        <v>1279207</v>
      </c>
      <c r="W3283" s="18">
        <v>29407</v>
      </c>
      <c r="X3283" s="18">
        <v>17935</v>
      </c>
      <c r="Y3283" s="18">
        <v>0</v>
      </c>
      <c r="Z3283" s="18">
        <v>0</v>
      </c>
      <c r="AA3283" s="18">
        <v>0</v>
      </c>
      <c r="AB3283" s="18">
        <v>72873</v>
      </c>
      <c r="AC3283" s="23">
        <v>2.48</v>
      </c>
      <c r="AD3283" s="14" t="str">
        <f>IF(E3283=113,"Linn","Iowa ex-Linn")</f>
        <v>Iowa ex-Linn</v>
      </c>
      <c r="AE3283" s="23">
        <f>IFERROR(AB3283/W3283,"N/M")</f>
        <v>2.478083449518822</v>
      </c>
      <c r="AF3283" s="14" t="str">
        <f>B3283&amp;"|"&amp;TEXT(E3283,"000")&amp;"|"&amp;TEXT(M3283,"0.0000")</f>
        <v>2020|013|0.7000</v>
      </c>
      <c r="AG3283" s="22" t="str">
        <f>IF(AND(B3283&gt;=2015,B3283&lt;=2024,C3283=19,G3283=41,I3283=2,K3283="A",L3283="RBUP",M3283&gt;=0.5,M3283&lt;=0.85),"IN","OUT")</f>
        <v>IN</v>
      </c>
    </row>
    <row r="3284" spans="1:33">
      <c r="A3284" s="14" t="s">
        <v>190</v>
      </c>
      <c r="B3284" s="16">
        <v>2020</v>
      </c>
      <c r="C3284" s="16">
        <v>19</v>
      </c>
      <c r="D3284" s="14" t="s">
        <v>80</v>
      </c>
      <c r="E3284" s="16">
        <v>13</v>
      </c>
      <c r="F3284" s="14" t="s">
        <v>92</v>
      </c>
      <c r="G3284" s="16">
        <v>41</v>
      </c>
      <c r="H3284" s="14" t="s">
        <v>186</v>
      </c>
      <c r="I3284" s="16">
        <v>2</v>
      </c>
      <c r="J3284" s="14" t="s">
        <v>83</v>
      </c>
      <c r="K3284" s="14" t="s">
        <v>84</v>
      </c>
      <c r="L3284" s="14" t="s">
        <v>85</v>
      </c>
      <c r="M3284" s="23">
        <v>0.75</v>
      </c>
      <c r="N3284" s="16">
        <v>89</v>
      </c>
      <c r="O3284" s="16">
        <v>77</v>
      </c>
      <c r="P3284" s="16">
        <v>7</v>
      </c>
      <c r="Q3284" s="16">
        <v>96</v>
      </c>
      <c r="R3284" s="16">
        <v>8</v>
      </c>
      <c r="S3284" s="14" t="s">
        <v>86</v>
      </c>
      <c r="T3284" s="16">
        <v>12786</v>
      </c>
      <c r="U3284" s="16">
        <v>0</v>
      </c>
      <c r="V3284" s="18">
        <v>7282188</v>
      </c>
      <c r="W3284" s="18">
        <v>205205</v>
      </c>
      <c r="X3284" s="18">
        <v>144283</v>
      </c>
      <c r="Y3284" s="18">
        <v>3716</v>
      </c>
      <c r="Z3284" s="18">
        <v>0</v>
      </c>
      <c r="AA3284" s="18">
        <v>0</v>
      </c>
      <c r="AB3284" s="18">
        <v>26098</v>
      </c>
      <c r="AC3284" s="23">
        <v>0.13</v>
      </c>
      <c r="AD3284" s="14" t="str">
        <f>IF(E3284=113,"Linn","Iowa ex-Linn")</f>
        <v>Iowa ex-Linn</v>
      </c>
      <c r="AE3284" s="23">
        <f>IFERROR(AB3284/W3284,"N/M")</f>
        <v>0.1271801369362345</v>
      </c>
      <c r="AF3284" s="14" t="str">
        <f>B3284&amp;"|"&amp;TEXT(E3284,"000")&amp;"|"&amp;TEXT(M3284,"0.0000")</f>
        <v>2020|013|0.7500</v>
      </c>
      <c r="AG3284" s="22" t="str">
        <f>IF(AND(B3284&gt;=2015,B3284&lt;=2024,C3284=19,G3284=41,I3284=2,K3284="A",L3284="RBUP",M3284&gt;=0.5,M3284&lt;=0.85),"IN","OUT")</f>
        <v>IN</v>
      </c>
    </row>
    <row r="3285" spans="1:33">
      <c r="A3285" s="14" t="s">
        <v>190</v>
      </c>
      <c r="B3285" s="16">
        <v>2020</v>
      </c>
      <c r="C3285" s="16">
        <v>19</v>
      </c>
      <c r="D3285" s="14" t="s">
        <v>80</v>
      </c>
      <c r="E3285" s="16">
        <v>13</v>
      </c>
      <c r="F3285" s="14" t="s">
        <v>92</v>
      </c>
      <c r="G3285" s="16">
        <v>41</v>
      </c>
      <c r="H3285" s="14" t="s">
        <v>186</v>
      </c>
      <c r="I3285" s="16">
        <v>2</v>
      </c>
      <c r="J3285" s="14" t="s">
        <v>83</v>
      </c>
      <c r="K3285" s="14" t="s">
        <v>84</v>
      </c>
      <c r="L3285" s="14" t="s">
        <v>85</v>
      </c>
      <c r="M3285" s="23">
        <v>0.8</v>
      </c>
      <c r="N3285" s="16">
        <v>293</v>
      </c>
      <c r="O3285" s="16">
        <v>228</v>
      </c>
      <c r="P3285" s="16">
        <v>41</v>
      </c>
      <c r="Q3285" s="16">
        <v>308</v>
      </c>
      <c r="R3285" s="16">
        <v>64</v>
      </c>
      <c r="S3285" s="14" t="s">
        <v>86</v>
      </c>
      <c r="T3285" s="16">
        <v>51826</v>
      </c>
      <c r="U3285" s="16">
        <v>0</v>
      </c>
      <c r="V3285" s="18">
        <v>32932691</v>
      </c>
      <c r="W3285" s="18">
        <v>1277488</v>
      </c>
      <c r="X3285" s="18">
        <v>780393</v>
      </c>
      <c r="Y3285" s="18">
        <v>1288</v>
      </c>
      <c r="Z3285" s="18">
        <v>0</v>
      </c>
      <c r="AA3285" s="18">
        <v>0</v>
      </c>
      <c r="AB3285" s="18">
        <v>452845</v>
      </c>
      <c r="AC3285" s="23">
        <v>0.35</v>
      </c>
      <c r="AD3285" s="14" t="str">
        <f>IF(E3285=113,"Linn","Iowa ex-Linn")</f>
        <v>Iowa ex-Linn</v>
      </c>
      <c r="AE3285" s="23">
        <f>IFERROR(AB3285/W3285,"N/M")</f>
        <v>0.35448082486880506</v>
      </c>
      <c r="AF3285" s="14" t="str">
        <f>B3285&amp;"|"&amp;TEXT(E3285,"000")&amp;"|"&amp;TEXT(M3285,"0.0000")</f>
        <v>2020|013|0.8000</v>
      </c>
      <c r="AG3285" s="22" t="str">
        <f>IF(AND(B3285&gt;=2015,B3285&lt;=2024,C3285=19,G3285=41,I3285=2,K3285="A",L3285="RBUP",M3285&gt;=0.5,M3285&lt;=0.85),"IN","OUT")</f>
        <v>IN</v>
      </c>
    </row>
    <row r="3286" spans="1:33">
      <c r="A3286" s="14" t="s">
        <v>190</v>
      </c>
      <c r="B3286" s="16">
        <v>2020</v>
      </c>
      <c r="C3286" s="16">
        <v>19</v>
      </c>
      <c r="D3286" s="14" t="s">
        <v>80</v>
      </c>
      <c r="E3286" s="16">
        <v>13</v>
      </c>
      <c r="F3286" s="14" t="s">
        <v>92</v>
      </c>
      <c r="G3286" s="16">
        <v>41</v>
      </c>
      <c r="H3286" s="14" t="s">
        <v>186</v>
      </c>
      <c r="I3286" s="16">
        <v>2</v>
      </c>
      <c r="J3286" s="14" t="s">
        <v>83</v>
      </c>
      <c r="K3286" s="14" t="s">
        <v>84</v>
      </c>
      <c r="L3286" s="14" t="s">
        <v>85</v>
      </c>
      <c r="M3286" s="23">
        <v>0.85</v>
      </c>
      <c r="N3286" s="16">
        <v>310</v>
      </c>
      <c r="O3286" s="16">
        <v>272</v>
      </c>
      <c r="P3286" s="16">
        <v>107</v>
      </c>
      <c r="Q3286" s="16">
        <v>453</v>
      </c>
      <c r="R3286" s="16">
        <v>166</v>
      </c>
      <c r="S3286" s="14" t="s">
        <v>86</v>
      </c>
      <c r="T3286" s="16">
        <v>65723</v>
      </c>
      <c r="U3286" s="16">
        <v>0</v>
      </c>
      <c r="V3286" s="18">
        <v>43833554</v>
      </c>
      <c r="W3286" s="18">
        <v>2152886</v>
      </c>
      <c r="X3286" s="18">
        <v>1019372</v>
      </c>
      <c r="Y3286" s="18">
        <v>2473</v>
      </c>
      <c r="Z3286" s="18">
        <v>0</v>
      </c>
      <c r="AA3286" s="18">
        <v>0</v>
      </c>
      <c r="AB3286" s="18">
        <v>1950332</v>
      </c>
      <c r="AC3286" s="23">
        <v>0.91</v>
      </c>
      <c r="AD3286" s="14" t="str">
        <f>IF(E3286=113,"Linn","Iowa ex-Linn")</f>
        <v>Iowa ex-Linn</v>
      </c>
      <c r="AE3286" s="23">
        <f>IFERROR(AB3286/W3286,"N/M")</f>
        <v>0.905915129737478</v>
      </c>
      <c r="AF3286" s="14" t="str">
        <f>B3286&amp;"|"&amp;TEXT(E3286,"000")&amp;"|"&amp;TEXT(M3286,"0.0000")</f>
        <v>2020|013|0.8500</v>
      </c>
      <c r="AG3286" s="22" t="str">
        <f>IF(AND(B3286&gt;=2015,B3286&lt;=2024,C3286=19,G3286=41,I3286=2,K3286="A",L3286="RBUP",M3286&gt;=0.5,M3286&lt;=0.85),"IN","OUT")</f>
        <v>IN</v>
      </c>
    </row>
    <row r="3287" spans="1:33">
      <c r="A3287" s="14" t="s">
        <v>190</v>
      </c>
      <c r="B3287" s="16">
        <v>2020</v>
      </c>
      <c r="C3287" s="16">
        <v>19</v>
      </c>
      <c r="D3287" s="14" t="s">
        <v>80</v>
      </c>
      <c r="E3287" s="16">
        <v>15</v>
      </c>
      <c r="F3287" s="14" t="s">
        <v>93</v>
      </c>
      <c r="G3287" s="16">
        <v>41</v>
      </c>
      <c r="H3287" s="14" t="s">
        <v>186</v>
      </c>
      <c r="I3287" s="16">
        <v>2</v>
      </c>
      <c r="J3287" s="14" t="s">
        <v>83</v>
      </c>
      <c r="K3287" s="14" t="s">
        <v>84</v>
      </c>
      <c r="L3287" s="14" t="s">
        <v>85</v>
      </c>
      <c r="M3287" s="23">
        <v>0.5</v>
      </c>
      <c r="N3287" s="16">
        <v>2</v>
      </c>
      <c r="O3287" s="16">
        <v>1</v>
      </c>
      <c r="P3287" s="16">
        <v>0</v>
      </c>
      <c r="Q3287" s="16">
        <v>1</v>
      </c>
      <c r="R3287" s="16">
        <v>0</v>
      </c>
      <c r="S3287" s="14" t="s">
        <v>86</v>
      </c>
      <c r="T3287" s="16">
        <v>289</v>
      </c>
      <c r="U3287" s="16">
        <v>0</v>
      </c>
      <c r="V3287" s="18">
        <v>108776</v>
      </c>
      <c r="W3287" s="18">
        <v>333</v>
      </c>
      <c r="X3287" s="18">
        <v>267</v>
      </c>
      <c r="Y3287" s="18">
        <v>0</v>
      </c>
      <c r="Z3287" s="18">
        <v>0</v>
      </c>
      <c r="AA3287" s="18">
        <v>0</v>
      </c>
      <c r="AB3287" s="18">
        <v>0</v>
      </c>
      <c r="AC3287" s="23">
        <v>0</v>
      </c>
      <c r="AD3287" s="14" t="str">
        <f>IF(E3287=113,"Linn","Iowa ex-Linn")</f>
        <v>Iowa ex-Linn</v>
      </c>
      <c r="AE3287" s="23">
        <f>IFERROR(AB3287/W3287,"N/M")</f>
        <v>0.0</v>
      </c>
      <c r="AF3287" s="14" t="str">
        <f>B3287&amp;"|"&amp;TEXT(E3287,"000")&amp;"|"&amp;TEXT(M3287,"0.0000")</f>
        <v>2020|015|0.5000</v>
      </c>
      <c r="AG3287" s="22" t="str">
        <f>IF(AND(B3287&gt;=2015,B3287&lt;=2024,C3287=19,G3287=41,I3287=2,K3287="A",L3287="RBUP",M3287&gt;=0.5,M3287&lt;=0.85),"IN","OUT")</f>
        <v>IN</v>
      </c>
    </row>
    <row r="3288" spans="1:33">
      <c r="A3288" s="14" t="s">
        <v>190</v>
      </c>
      <c r="B3288" s="16">
        <v>2020</v>
      </c>
      <c r="C3288" s="16">
        <v>19</v>
      </c>
      <c r="D3288" s="14" t="s">
        <v>80</v>
      </c>
      <c r="E3288" s="16">
        <v>15</v>
      </c>
      <c r="F3288" s="14" t="s">
        <v>93</v>
      </c>
      <c r="G3288" s="16">
        <v>41</v>
      </c>
      <c r="H3288" s="14" t="s">
        <v>186</v>
      </c>
      <c r="I3288" s="16">
        <v>2</v>
      </c>
      <c r="J3288" s="14" t="s">
        <v>83</v>
      </c>
      <c r="K3288" s="14" t="s">
        <v>84</v>
      </c>
      <c r="L3288" s="14" t="s">
        <v>85</v>
      </c>
      <c r="M3288" s="23">
        <v>0.6</v>
      </c>
      <c r="N3288" s="16">
        <v>1</v>
      </c>
      <c r="O3288" s="16">
        <v>1</v>
      </c>
      <c r="P3288" s="16">
        <v>0</v>
      </c>
      <c r="Q3288" s="16">
        <v>1</v>
      </c>
      <c r="R3288" s="16">
        <v>0</v>
      </c>
      <c r="S3288" s="14" t="s">
        <v>86</v>
      </c>
      <c r="T3288" s="16">
        <v>56</v>
      </c>
      <c r="U3288" s="16">
        <v>0</v>
      </c>
      <c r="V3288" s="18">
        <v>25683</v>
      </c>
      <c r="W3288" s="18">
        <v>177</v>
      </c>
      <c r="X3288" s="18">
        <v>113</v>
      </c>
      <c r="Y3288" s="18">
        <v>0</v>
      </c>
      <c r="Z3288" s="18">
        <v>0</v>
      </c>
      <c r="AA3288" s="18">
        <v>0</v>
      </c>
      <c r="AB3288" s="18">
        <v>0</v>
      </c>
      <c r="AC3288" s="23">
        <v>0</v>
      </c>
      <c r="AD3288" s="14" t="str">
        <f>IF(E3288=113,"Linn","Iowa ex-Linn")</f>
        <v>Iowa ex-Linn</v>
      </c>
      <c r="AE3288" s="23">
        <f>IFERROR(AB3288/W3288,"N/M")</f>
        <v>0.0</v>
      </c>
      <c r="AF3288" s="14" t="str">
        <f>B3288&amp;"|"&amp;TEXT(E3288,"000")&amp;"|"&amp;TEXT(M3288,"0.0000")</f>
        <v>2020|015|0.6000</v>
      </c>
      <c r="AG3288" s="22" t="str">
        <f>IF(AND(B3288&gt;=2015,B3288&lt;=2024,C3288=19,G3288=41,I3288=2,K3288="A",L3288="RBUP",M3288&gt;=0.5,M3288&lt;=0.85),"IN","OUT")</f>
        <v>IN</v>
      </c>
    </row>
    <row r="3289" spans="1:33">
      <c r="A3289" s="14" t="s">
        <v>190</v>
      </c>
      <c r="B3289" s="16">
        <v>2020</v>
      </c>
      <c r="C3289" s="16">
        <v>19</v>
      </c>
      <c r="D3289" s="14" t="s">
        <v>80</v>
      </c>
      <c r="E3289" s="16">
        <v>15</v>
      </c>
      <c r="F3289" s="14" t="s">
        <v>93</v>
      </c>
      <c r="G3289" s="16">
        <v>41</v>
      </c>
      <c r="H3289" s="14" t="s">
        <v>186</v>
      </c>
      <c r="I3289" s="16">
        <v>2</v>
      </c>
      <c r="J3289" s="14" t="s">
        <v>83</v>
      </c>
      <c r="K3289" s="14" t="s">
        <v>84</v>
      </c>
      <c r="L3289" s="14" t="s">
        <v>85</v>
      </c>
      <c r="M3289" s="23">
        <v>0.65</v>
      </c>
      <c r="N3289" s="16">
        <v>3</v>
      </c>
      <c r="O3289" s="16">
        <v>1</v>
      </c>
      <c r="P3289" s="16">
        <v>0</v>
      </c>
      <c r="Q3289" s="16">
        <v>1</v>
      </c>
      <c r="R3289" s="16">
        <v>0</v>
      </c>
      <c r="S3289" s="14" t="s">
        <v>86</v>
      </c>
      <c r="T3289" s="16">
        <v>109</v>
      </c>
      <c r="U3289" s="16">
        <v>0</v>
      </c>
      <c r="V3289" s="18">
        <v>48499</v>
      </c>
      <c r="W3289" s="18">
        <v>359</v>
      </c>
      <c r="X3289" s="18">
        <v>212</v>
      </c>
      <c r="Y3289" s="18">
        <v>0</v>
      </c>
      <c r="Z3289" s="18">
        <v>0</v>
      </c>
      <c r="AA3289" s="18">
        <v>0</v>
      </c>
      <c r="AB3289" s="18">
        <v>0</v>
      </c>
      <c r="AC3289" s="23">
        <v>0</v>
      </c>
      <c r="AD3289" s="14" t="str">
        <f>IF(E3289=113,"Linn","Iowa ex-Linn")</f>
        <v>Iowa ex-Linn</v>
      </c>
      <c r="AE3289" s="23">
        <f>IFERROR(AB3289/W3289,"N/M")</f>
        <v>0.0</v>
      </c>
      <c r="AF3289" s="14" t="str">
        <f>B3289&amp;"|"&amp;TEXT(E3289,"000")&amp;"|"&amp;TEXT(M3289,"0.0000")</f>
        <v>2020|015|0.6500</v>
      </c>
      <c r="AG3289" s="22" t="str">
        <f>IF(AND(B3289&gt;=2015,B3289&lt;=2024,C3289=19,G3289=41,I3289=2,K3289="A",L3289="RBUP",M3289&gt;=0.5,M3289&lt;=0.85),"IN","OUT")</f>
        <v>IN</v>
      </c>
    </row>
    <row r="3290" spans="1:33">
      <c r="A3290" s="14" t="s">
        <v>190</v>
      </c>
      <c r="B3290" s="16">
        <v>2020</v>
      </c>
      <c r="C3290" s="16">
        <v>19</v>
      </c>
      <c r="D3290" s="14" t="s">
        <v>80</v>
      </c>
      <c r="E3290" s="16">
        <v>15</v>
      </c>
      <c r="F3290" s="14" t="s">
        <v>93</v>
      </c>
      <c r="G3290" s="16">
        <v>41</v>
      </c>
      <c r="H3290" s="14" t="s">
        <v>186</v>
      </c>
      <c r="I3290" s="16">
        <v>2</v>
      </c>
      <c r="J3290" s="14" t="s">
        <v>83</v>
      </c>
      <c r="K3290" s="14" t="s">
        <v>84</v>
      </c>
      <c r="L3290" s="14" t="s">
        <v>85</v>
      </c>
      <c r="M3290" s="23">
        <v>0.7</v>
      </c>
      <c r="N3290" s="16">
        <v>22</v>
      </c>
      <c r="O3290" s="16">
        <v>18</v>
      </c>
      <c r="P3290" s="16">
        <v>5</v>
      </c>
      <c r="Q3290" s="16">
        <v>24</v>
      </c>
      <c r="R3290" s="16">
        <v>6</v>
      </c>
      <c r="S3290" s="14" t="s">
        <v>86</v>
      </c>
      <c r="T3290" s="16">
        <v>1344</v>
      </c>
      <c r="U3290" s="16">
        <v>0</v>
      </c>
      <c r="V3290" s="18">
        <v>712913</v>
      </c>
      <c r="W3290" s="18">
        <v>10154</v>
      </c>
      <c r="X3290" s="18">
        <v>6943</v>
      </c>
      <c r="Y3290" s="18">
        <v>0</v>
      </c>
      <c r="Z3290" s="18">
        <v>0</v>
      </c>
      <c r="AA3290" s="18">
        <v>0</v>
      </c>
      <c r="AB3290" s="18">
        <v>35271</v>
      </c>
      <c r="AC3290" s="23">
        <v>3.47</v>
      </c>
      <c r="AD3290" s="14" t="str">
        <f>IF(E3290=113,"Linn","Iowa ex-Linn")</f>
        <v>Iowa ex-Linn</v>
      </c>
      <c r="AE3290" s="23">
        <f>IFERROR(AB3290/W3290,"N/M")</f>
        <v>3.473606460508174</v>
      </c>
      <c r="AF3290" s="14" t="str">
        <f>B3290&amp;"|"&amp;TEXT(E3290,"000")&amp;"|"&amp;TEXT(M3290,"0.0000")</f>
        <v>2020|015|0.7000</v>
      </c>
      <c r="AG3290" s="22" t="str">
        <f>IF(AND(B3290&gt;=2015,B3290&lt;=2024,C3290=19,G3290=41,I3290=2,K3290="A",L3290="RBUP",M3290&gt;=0.5,M3290&lt;=0.85),"IN","OUT")</f>
        <v>IN</v>
      </c>
    </row>
    <row r="3291" spans="1:33">
      <c r="A3291" s="14" t="s">
        <v>190</v>
      </c>
      <c r="B3291" s="16">
        <v>2020</v>
      </c>
      <c r="C3291" s="16">
        <v>19</v>
      </c>
      <c r="D3291" s="14" t="s">
        <v>80</v>
      </c>
      <c r="E3291" s="16">
        <v>15</v>
      </c>
      <c r="F3291" s="14" t="s">
        <v>93</v>
      </c>
      <c r="G3291" s="16">
        <v>41</v>
      </c>
      <c r="H3291" s="14" t="s">
        <v>186</v>
      </c>
      <c r="I3291" s="16">
        <v>2</v>
      </c>
      <c r="J3291" s="14" t="s">
        <v>83</v>
      </c>
      <c r="K3291" s="14" t="s">
        <v>84</v>
      </c>
      <c r="L3291" s="14" t="s">
        <v>85</v>
      </c>
      <c r="M3291" s="23">
        <v>0.75</v>
      </c>
      <c r="N3291" s="16">
        <v>90</v>
      </c>
      <c r="O3291" s="16">
        <v>76</v>
      </c>
      <c r="P3291" s="16">
        <v>29</v>
      </c>
      <c r="Q3291" s="16">
        <v>176</v>
      </c>
      <c r="R3291" s="16">
        <v>43</v>
      </c>
      <c r="S3291" s="14" t="s">
        <v>86</v>
      </c>
      <c r="T3291" s="16">
        <v>12208</v>
      </c>
      <c r="U3291" s="16">
        <v>0</v>
      </c>
      <c r="V3291" s="18">
        <v>7184490</v>
      </c>
      <c r="W3291" s="18">
        <v>174794</v>
      </c>
      <c r="X3291" s="18">
        <v>104092</v>
      </c>
      <c r="Y3291" s="18">
        <v>0</v>
      </c>
      <c r="Z3291" s="18">
        <v>0</v>
      </c>
      <c r="AA3291" s="18">
        <v>0</v>
      </c>
      <c r="AB3291" s="18">
        <v>1420908</v>
      </c>
      <c r="AC3291" s="23">
        <v>8.130000000000001</v>
      </c>
      <c r="AD3291" s="14" t="str">
        <f>IF(E3291=113,"Linn","Iowa ex-Linn")</f>
        <v>Iowa ex-Linn</v>
      </c>
      <c r="AE3291" s="23">
        <f>IFERROR(AB3291/W3291,"N/M")</f>
        <v>8.129043331006786</v>
      </c>
      <c r="AF3291" s="14" t="str">
        <f>B3291&amp;"|"&amp;TEXT(E3291,"000")&amp;"|"&amp;TEXT(M3291,"0.0000")</f>
        <v>2020|015|0.7500</v>
      </c>
      <c r="AG3291" s="22" t="str">
        <f>IF(AND(B3291&gt;=2015,B3291&lt;=2024,C3291=19,G3291=41,I3291=2,K3291="A",L3291="RBUP",M3291&gt;=0.5,M3291&lt;=0.85),"IN","OUT")</f>
        <v>IN</v>
      </c>
    </row>
    <row r="3292" spans="1:33">
      <c r="A3292" s="14" t="s">
        <v>190</v>
      </c>
      <c r="B3292" s="16">
        <v>2020</v>
      </c>
      <c r="C3292" s="16">
        <v>19</v>
      </c>
      <c r="D3292" s="14" t="s">
        <v>80</v>
      </c>
      <c r="E3292" s="16">
        <v>15</v>
      </c>
      <c r="F3292" s="14" t="s">
        <v>93</v>
      </c>
      <c r="G3292" s="16">
        <v>41</v>
      </c>
      <c r="H3292" s="14" t="s">
        <v>186</v>
      </c>
      <c r="I3292" s="16">
        <v>2</v>
      </c>
      <c r="J3292" s="14" t="s">
        <v>83</v>
      </c>
      <c r="K3292" s="14" t="s">
        <v>84</v>
      </c>
      <c r="L3292" s="14" t="s">
        <v>85</v>
      </c>
      <c r="M3292" s="23">
        <v>0.8</v>
      </c>
      <c r="N3292" s="16">
        <v>326</v>
      </c>
      <c r="O3292" s="16">
        <v>269</v>
      </c>
      <c r="P3292" s="16">
        <v>134</v>
      </c>
      <c r="Q3292" s="16">
        <v>535</v>
      </c>
      <c r="R3292" s="16">
        <v>205</v>
      </c>
      <c r="S3292" s="14" t="s">
        <v>86</v>
      </c>
      <c r="T3292" s="16">
        <v>57657</v>
      </c>
      <c r="U3292" s="16">
        <v>0</v>
      </c>
      <c r="V3292" s="18">
        <v>35691741</v>
      </c>
      <c r="W3292" s="18">
        <v>1178077</v>
      </c>
      <c r="X3292" s="18">
        <v>675590</v>
      </c>
      <c r="Y3292" s="18">
        <v>154</v>
      </c>
      <c r="Z3292" s="18">
        <v>0</v>
      </c>
      <c r="AA3292" s="18">
        <v>0</v>
      </c>
      <c r="AB3292" s="18">
        <v>7632336</v>
      </c>
      <c r="AC3292" s="23">
        <v>6.48</v>
      </c>
      <c r="AD3292" s="14" t="str">
        <f>IF(E3292=113,"Linn","Iowa ex-Linn")</f>
        <v>Iowa ex-Linn</v>
      </c>
      <c r="AE3292" s="23">
        <f>IFERROR(AB3292/W3292,"N/M")</f>
        <v>6.478639341910588</v>
      </c>
      <c r="AF3292" s="14" t="str">
        <f>B3292&amp;"|"&amp;TEXT(E3292,"000")&amp;"|"&amp;TEXT(M3292,"0.0000")</f>
        <v>2020|015|0.8000</v>
      </c>
      <c r="AG3292" s="22" t="str">
        <f>IF(AND(B3292&gt;=2015,B3292&lt;=2024,C3292=19,G3292=41,I3292=2,K3292="A",L3292="RBUP",M3292&gt;=0.5,M3292&lt;=0.85),"IN","OUT")</f>
        <v>IN</v>
      </c>
    </row>
    <row r="3293" spans="1:33">
      <c r="A3293" s="14" t="s">
        <v>190</v>
      </c>
      <c r="B3293" s="16">
        <v>2020</v>
      </c>
      <c r="C3293" s="16">
        <v>19</v>
      </c>
      <c r="D3293" s="14" t="s">
        <v>80</v>
      </c>
      <c r="E3293" s="16">
        <v>15</v>
      </c>
      <c r="F3293" s="14" t="s">
        <v>93</v>
      </c>
      <c r="G3293" s="16">
        <v>41</v>
      </c>
      <c r="H3293" s="14" t="s">
        <v>186</v>
      </c>
      <c r="I3293" s="16">
        <v>2</v>
      </c>
      <c r="J3293" s="14" t="s">
        <v>83</v>
      </c>
      <c r="K3293" s="14" t="s">
        <v>84</v>
      </c>
      <c r="L3293" s="14" t="s">
        <v>85</v>
      </c>
      <c r="M3293" s="23">
        <v>0.85</v>
      </c>
      <c r="N3293" s="16">
        <v>397</v>
      </c>
      <c r="O3293" s="16">
        <v>337</v>
      </c>
      <c r="P3293" s="16">
        <v>208</v>
      </c>
      <c r="Q3293" s="16">
        <v>669</v>
      </c>
      <c r="R3293" s="16">
        <v>348</v>
      </c>
      <c r="S3293" s="14" t="s">
        <v>86</v>
      </c>
      <c r="T3293" s="16">
        <v>76419</v>
      </c>
      <c r="U3293" s="16">
        <v>0</v>
      </c>
      <c r="V3293" s="18">
        <v>50094848</v>
      </c>
      <c r="W3293" s="18">
        <v>2093102</v>
      </c>
      <c r="X3293" s="18">
        <v>960141</v>
      </c>
      <c r="Y3293" s="18">
        <v>732</v>
      </c>
      <c r="Z3293" s="18">
        <v>0</v>
      </c>
      <c r="AA3293" s="18">
        <v>0</v>
      </c>
      <c r="AB3293" s="18">
        <v>10786084</v>
      </c>
      <c r="AC3293" s="23">
        <v>5.15</v>
      </c>
      <c r="AD3293" s="14" t="str">
        <f>IF(E3293=113,"Linn","Iowa ex-Linn")</f>
        <v>Iowa ex-Linn</v>
      </c>
      <c r="AE3293" s="23">
        <f>IFERROR(AB3293/W3293,"N/M")</f>
        <v>5.153157371212679</v>
      </c>
      <c r="AF3293" s="14" t="str">
        <f>B3293&amp;"|"&amp;TEXT(E3293,"000")&amp;"|"&amp;TEXT(M3293,"0.0000")</f>
        <v>2020|015|0.8500</v>
      </c>
      <c r="AG3293" s="22" t="str">
        <f>IF(AND(B3293&gt;=2015,B3293&lt;=2024,C3293=19,G3293=41,I3293=2,K3293="A",L3293="RBUP",M3293&gt;=0.5,M3293&lt;=0.85),"IN","OUT")</f>
        <v>IN</v>
      </c>
    </row>
    <row r="3294" spans="1:33">
      <c r="A3294" s="14" t="s">
        <v>190</v>
      </c>
      <c r="B3294" s="16">
        <v>2020</v>
      </c>
      <c r="C3294" s="16">
        <v>19</v>
      </c>
      <c r="D3294" s="14" t="s">
        <v>80</v>
      </c>
      <c r="E3294" s="16">
        <v>17</v>
      </c>
      <c r="F3294" s="14" t="s">
        <v>94</v>
      </c>
      <c r="G3294" s="16">
        <v>41</v>
      </c>
      <c r="H3294" s="14" t="s">
        <v>186</v>
      </c>
      <c r="I3294" s="16">
        <v>2</v>
      </c>
      <c r="J3294" s="14" t="s">
        <v>83</v>
      </c>
      <c r="K3294" s="14" t="s">
        <v>84</v>
      </c>
      <c r="L3294" s="14" t="s">
        <v>85</v>
      </c>
      <c r="M3294" s="23">
        <v>0.5</v>
      </c>
      <c r="N3294" s="16">
        <v>2</v>
      </c>
      <c r="O3294" s="16">
        <v>1</v>
      </c>
      <c r="P3294" s="16">
        <v>0</v>
      </c>
      <c r="Q3294" s="16">
        <v>1</v>
      </c>
      <c r="R3294" s="16">
        <v>0</v>
      </c>
      <c r="S3294" s="14" t="s">
        <v>86</v>
      </c>
      <c r="T3294" s="16">
        <v>96</v>
      </c>
      <c r="U3294" s="16">
        <v>0</v>
      </c>
      <c r="V3294" s="18">
        <v>28257</v>
      </c>
      <c r="W3294" s="18">
        <v>130</v>
      </c>
      <c r="X3294" s="18">
        <v>87</v>
      </c>
      <c r="Y3294" s="18">
        <v>0</v>
      </c>
      <c r="Z3294" s="18">
        <v>0</v>
      </c>
      <c r="AA3294" s="18">
        <v>0</v>
      </c>
      <c r="AB3294" s="18">
        <v>0</v>
      </c>
      <c r="AC3294" s="23">
        <v>0</v>
      </c>
      <c r="AD3294" s="14" t="str">
        <f>IF(E3294=113,"Linn","Iowa ex-Linn")</f>
        <v>Iowa ex-Linn</v>
      </c>
      <c r="AE3294" s="23">
        <f>IFERROR(AB3294/W3294,"N/M")</f>
        <v>0.0</v>
      </c>
      <c r="AF3294" s="14" t="str">
        <f>B3294&amp;"|"&amp;TEXT(E3294,"000")&amp;"|"&amp;TEXT(M3294,"0.0000")</f>
        <v>2020|017|0.5000</v>
      </c>
      <c r="AG3294" s="22" t="str">
        <f>IF(AND(B3294&gt;=2015,B3294&lt;=2024,C3294=19,G3294=41,I3294=2,K3294="A",L3294="RBUP",M3294&gt;=0.5,M3294&lt;=0.85),"IN","OUT")</f>
        <v>IN</v>
      </c>
    </row>
    <row r="3295" spans="1:33">
      <c r="A3295" s="14" t="s">
        <v>190</v>
      </c>
      <c r="B3295" s="16">
        <v>2020</v>
      </c>
      <c r="C3295" s="16">
        <v>19</v>
      </c>
      <c r="D3295" s="14" t="s">
        <v>80</v>
      </c>
      <c r="E3295" s="16">
        <v>17</v>
      </c>
      <c r="F3295" s="14" t="s">
        <v>94</v>
      </c>
      <c r="G3295" s="16">
        <v>41</v>
      </c>
      <c r="H3295" s="14" t="s">
        <v>186</v>
      </c>
      <c r="I3295" s="16">
        <v>2</v>
      </c>
      <c r="J3295" s="14" t="s">
        <v>83</v>
      </c>
      <c r="K3295" s="14" t="s">
        <v>84</v>
      </c>
      <c r="L3295" s="14" t="s">
        <v>85</v>
      </c>
      <c r="M3295" s="23">
        <v>0.55</v>
      </c>
      <c r="N3295" s="16">
        <v>0</v>
      </c>
      <c r="O3295" s="16">
        <v>0</v>
      </c>
      <c r="P3295" s="16">
        <v>0</v>
      </c>
      <c r="Q3295" s="16">
        <v>0</v>
      </c>
      <c r="R3295" s="16">
        <v>0</v>
      </c>
      <c r="S3295" s="14" t="s">
        <v>86</v>
      </c>
      <c r="T3295" s="16">
        <v>0</v>
      </c>
      <c r="U3295" s="16">
        <v>0</v>
      </c>
      <c r="V3295" s="18">
        <v>0</v>
      </c>
      <c r="W3295" s="18">
        <v>0</v>
      </c>
      <c r="X3295" s="18">
        <v>0</v>
      </c>
      <c r="Y3295" s="18">
        <v>0</v>
      </c>
      <c r="Z3295" s="18">
        <v>0</v>
      </c>
      <c r="AA3295" s="18">
        <v>0</v>
      </c>
      <c r="AB3295" s="18">
        <v>0</v>
      </c>
      <c r="AC3295" s="23">
        <v>0</v>
      </c>
      <c r="AD3295" s="14" t="str">
        <f>IF(E3295=113,"Linn","Iowa ex-Linn")</f>
        <v>Iowa ex-Linn</v>
      </c>
      <c r="AE3295" s="23" t="str">
        <f>IFERROR(AB3295/W3295,"N/M")</f>
        <v>N/M</v>
      </c>
      <c r="AF3295" s="14" t="str">
        <f>B3295&amp;"|"&amp;TEXT(E3295,"000")&amp;"|"&amp;TEXT(M3295,"0.0000")</f>
        <v>2020|017|0.5500</v>
      </c>
      <c r="AG3295" s="22" t="str">
        <f>IF(AND(B3295&gt;=2015,B3295&lt;=2024,C3295=19,G3295=41,I3295=2,K3295="A",L3295="RBUP",M3295&gt;=0.5,M3295&lt;=0.85),"IN","OUT")</f>
        <v>IN</v>
      </c>
    </row>
    <row r="3296" spans="1:33">
      <c r="A3296" s="14" t="s">
        <v>190</v>
      </c>
      <c r="B3296" s="16">
        <v>2020</v>
      </c>
      <c r="C3296" s="16">
        <v>19</v>
      </c>
      <c r="D3296" s="14" t="s">
        <v>80</v>
      </c>
      <c r="E3296" s="16">
        <v>17</v>
      </c>
      <c r="F3296" s="14" t="s">
        <v>94</v>
      </c>
      <c r="G3296" s="16">
        <v>41</v>
      </c>
      <c r="H3296" s="14" t="s">
        <v>186</v>
      </c>
      <c r="I3296" s="16">
        <v>2</v>
      </c>
      <c r="J3296" s="14" t="s">
        <v>83</v>
      </c>
      <c r="K3296" s="14" t="s">
        <v>84</v>
      </c>
      <c r="L3296" s="14" t="s">
        <v>85</v>
      </c>
      <c r="M3296" s="23">
        <v>0.65</v>
      </c>
      <c r="N3296" s="16">
        <v>1</v>
      </c>
      <c r="O3296" s="16">
        <v>1</v>
      </c>
      <c r="P3296" s="16">
        <v>0</v>
      </c>
      <c r="Q3296" s="16">
        <v>2</v>
      </c>
      <c r="R3296" s="16">
        <v>1</v>
      </c>
      <c r="S3296" s="14" t="s">
        <v>86</v>
      </c>
      <c r="T3296" s="16">
        <v>96</v>
      </c>
      <c r="U3296" s="16">
        <v>0</v>
      </c>
      <c r="V3296" s="18">
        <v>45558</v>
      </c>
      <c r="W3296" s="18">
        <v>1703</v>
      </c>
      <c r="X3296" s="18">
        <v>1005</v>
      </c>
      <c r="Y3296" s="18">
        <v>0</v>
      </c>
      <c r="Z3296" s="18">
        <v>0</v>
      </c>
      <c r="AA3296" s="18">
        <v>0</v>
      </c>
      <c r="AB3296" s="18">
        <v>4229</v>
      </c>
      <c r="AC3296" s="23">
        <v>2.48</v>
      </c>
      <c r="AD3296" s="14" t="str">
        <f>IF(E3296=113,"Linn","Iowa ex-Linn")</f>
        <v>Iowa ex-Linn</v>
      </c>
      <c r="AE3296" s="23">
        <f>IFERROR(AB3296/W3296,"N/M")</f>
        <v>2.4832648267762774</v>
      </c>
      <c r="AF3296" s="14" t="str">
        <f>B3296&amp;"|"&amp;TEXT(E3296,"000")&amp;"|"&amp;TEXT(M3296,"0.0000")</f>
        <v>2020|017|0.6500</v>
      </c>
      <c r="AG3296" s="22" t="str">
        <f>IF(AND(B3296&gt;=2015,B3296&lt;=2024,C3296=19,G3296=41,I3296=2,K3296="A",L3296="RBUP",M3296&gt;=0.5,M3296&lt;=0.85),"IN","OUT")</f>
        <v>IN</v>
      </c>
    </row>
    <row r="3297" spans="1:33">
      <c r="A3297" s="14" t="s">
        <v>190</v>
      </c>
      <c r="B3297" s="16">
        <v>2020</v>
      </c>
      <c r="C3297" s="16">
        <v>19</v>
      </c>
      <c r="D3297" s="14" t="s">
        <v>80</v>
      </c>
      <c r="E3297" s="16">
        <v>17</v>
      </c>
      <c r="F3297" s="14" t="s">
        <v>94</v>
      </c>
      <c r="G3297" s="16">
        <v>41</v>
      </c>
      <c r="H3297" s="14" t="s">
        <v>186</v>
      </c>
      <c r="I3297" s="16">
        <v>2</v>
      </c>
      <c r="J3297" s="14" t="s">
        <v>83</v>
      </c>
      <c r="K3297" s="14" t="s">
        <v>84</v>
      </c>
      <c r="L3297" s="14" t="s">
        <v>85</v>
      </c>
      <c r="M3297" s="23">
        <v>0.7</v>
      </c>
      <c r="N3297" s="16">
        <v>13</v>
      </c>
      <c r="O3297" s="16">
        <v>10</v>
      </c>
      <c r="P3297" s="16">
        <v>0</v>
      </c>
      <c r="Q3297" s="16">
        <v>12</v>
      </c>
      <c r="R3297" s="16">
        <v>2</v>
      </c>
      <c r="S3297" s="14" t="s">
        <v>86</v>
      </c>
      <c r="T3297" s="16">
        <v>1484</v>
      </c>
      <c r="U3297" s="16">
        <v>0</v>
      </c>
      <c r="V3297" s="18">
        <v>830635</v>
      </c>
      <c r="W3297" s="18">
        <v>18652</v>
      </c>
      <c r="X3297" s="18">
        <v>13413</v>
      </c>
      <c r="Y3297" s="18">
        <v>0</v>
      </c>
      <c r="Z3297" s="18">
        <v>0</v>
      </c>
      <c r="AA3297" s="18">
        <v>0</v>
      </c>
      <c r="AB3297" s="18">
        <v>2205</v>
      </c>
      <c r="AC3297" s="23">
        <v>0.12</v>
      </c>
      <c r="AD3297" s="14" t="str">
        <f>IF(E3297=113,"Linn","Iowa ex-Linn")</f>
        <v>Iowa ex-Linn</v>
      </c>
      <c r="AE3297" s="23">
        <f>IFERROR(AB3297/W3297,"N/M")</f>
        <v>0.11821788548144971</v>
      </c>
      <c r="AF3297" s="14" t="str">
        <f>B3297&amp;"|"&amp;TEXT(E3297,"000")&amp;"|"&amp;TEXT(M3297,"0.0000")</f>
        <v>2020|017|0.7000</v>
      </c>
      <c r="AG3297" s="22" t="str">
        <f>IF(AND(B3297&gt;=2015,B3297&lt;=2024,C3297=19,G3297=41,I3297=2,K3297="A",L3297="RBUP",M3297&gt;=0.5,M3297&lt;=0.85),"IN","OUT")</f>
        <v>IN</v>
      </c>
    </row>
    <row r="3298" spans="1:33">
      <c r="A3298" s="14" t="s">
        <v>190</v>
      </c>
      <c r="B3298" s="16">
        <v>2020</v>
      </c>
      <c r="C3298" s="16">
        <v>19</v>
      </c>
      <c r="D3298" s="14" t="s">
        <v>80</v>
      </c>
      <c r="E3298" s="16">
        <v>17</v>
      </c>
      <c r="F3298" s="14" t="s">
        <v>94</v>
      </c>
      <c r="G3298" s="16">
        <v>41</v>
      </c>
      <c r="H3298" s="14" t="s">
        <v>186</v>
      </c>
      <c r="I3298" s="16">
        <v>2</v>
      </c>
      <c r="J3298" s="14" t="s">
        <v>83</v>
      </c>
      <c r="K3298" s="14" t="s">
        <v>84</v>
      </c>
      <c r="L3298" s="14" t="s">
        <v>85</v>
      </c>
      <c r="M3298" s="23">
        <v>0.75</v>
      </c>
      <c r="N3298" s="16">
        <v>67</v>
      </c>
      <c r="O3298" s="16">
        <v>55</v>
      </c>
      <c r="P3298" s="16">
        <v>6</v>
      </c>
      <c r="Q3298" s="16">
        <v>58</v>
      </c>
      <c r="R3298" s="16">
        <v>6</v>
      </c>
      <c r="S3298" s="14" t="s">
        <v>86</v>
      </c>
      <c r="T3298" s="16">
        <v>5417</v>
      </c>
      <c r="U3298" s="16">
        <v>0</v>
      </c>
      <c r="V3298" s="18">
        <v>3313206</v>
      </c>
      <c r="W3298" s="18">
        <v>79347</v>
      </c>
      <c r="X3298" s="18">
        <v>53128</v>
      </c>
      <c r="Y3298" s="18">
        <v>64</v>
      </c>
      <c r="Z3298" s="18">
        <v>0</v>
      </c>
      <c r="AA3298" s="18">
        <v>0</v>
      </c>
      <c r="AB3298" s="18">
        <v>13883</v>
      </c>
      <c r="AC3298" s="23">
        <v>0.17</v>
      </c>
      <c r="AD3298" s="14" t="str">
        <f>IF(E3298=113,"Linn","Iowa ex-Linn")</f>
        <v>Iowa ex-Linn</v>
      </c>
      <c r="AE3298" s="23">
        <f>IFERROR(AB3298/W3298,"N/M")</f>
        <v>0.17496565717670484</v>
      </c>
      <c r="AF3298" s="14" t="str">
        <f>B3298&amp;"|"&amp;TEXT(E3298,"000")&amp;"|"&amp;TEXT(M3298,"0.0000")</f>
        <v>2020|017|0.7500</v>
      </c>
      <c r="AG3298" s="22" t="str">
        <f>IF(AND(B3298&gt;=2015,B3298&lt;=2024,C3298=19,G3298=41,I3298=2,K3298="A",L3298="RBUP",M3298&gt;=0.5,M3298&lt;=0.85),"IN","OUT")</f>
        <v>IN</v>
      </c>
    </row>
    <row r="3299" spans="1:33">
      <c r="A3299" s="14" t="s">
        <v>190</v>
      </c>
      <c r="B3299" s="16">
        <v>2020</v>
      </c>
      <c r="C3299" s="16">
        <v>19</v>
      </c>
      <c r="D3299" s="14" t="s">
        <v>80</v>
      </c>
      <c r="E3299" s="16">
        <v>17</v>
      </c>
      <c r="F3299" s="14" t="s">
        <v>94</v>
      </c>
      <c r="G3299" s="16">
        <v>41</v>
      </c>
      <c r="H3299" s="14" t="s">
        <v>186</v>
      </c>
      <c r="I3299" s="16">
        <v>2</v>
      </c>
      <c r="J3299" s="14" t="s">
        <v>83</v>
      </c>
      <c r="K3299" s="14" t="s">
        <v>84</v>
      </c>
      <c r="L3299" s="14" t="s">
        <v>85</v>
      </c>
      <c r="M3299" s="23">
        <v>0.8</v>
      </c>
      <c r="N3299" s="16">
        <v>311</v>
      </c>
      <c r="O3299" s="16">
        <v>289</v>
      </c>
      <c r="P3299" s="16">
        <v>28</v>
      </c>
      <c r="Q3299" s="16">
        <v>322</v>
      </c>
      <c r="R3299" s="16">
        <v>27</v>
      </c>
      <c r="S3299" s="14" t="s">
        <v>86</v>
      </c>
      <c r="T3299" s="16">
        <v>51177</v>
      </c>
      <c r="U3299" s="16">
        <v>0</v>
      </c>
      <c r="V3299" s="18">
        <v>33421294</v>
      </c>
      <c r="W3299" s="18">
        <v>1129764</v>
      </c>
      <c r="X3299" s="18">
        <v>719068</v>
      </c>
      <c r="Y3299" s="18">
        <v>2450</v>
      </c>
      <c r="Z3299" s="18">
        <v>0</v>
      </c>
      <c r="AA3299" s="18">
        <v>0</v>
      </c>
      <c r="AB3299" s="18">
        <v>163377</v>
      </c>
      <c r="AC3299" s="23">
        <v>0.14</v>
      </c>
      <c r="AD3299" s="14" t="str">
        <f>IF(E3299=113,"Linn","Iowa ex-Linn")</f>
        <v>Iowa ex-Linn</v>
      </c>
      <c r="AE3299" s="23">
        <f>IFERROR(AB3299/W3299,"N/M")</f>
        <v>0.14461161800163574</v>
      </c>
      <c r="AF3299" s="14" t="str">
        <f>B3299&amp;"|"&amp;TEXT(E3299,"000")&amp;"|"&amp;TEXT(M3299,"0.0000")</f>
        <v>2020|017|0.8000</v>
      </c>
      <c r="AG3299" s="22" t="str">
        <f>IF(AND(B3299&gt;=2015,B3299&lt;=2024,C3299=19,G3299=41,I3299=2,K3299="A",L3299="RBUP",M3299&gt;=0.5,M3299&lt;=0.85),"IN","OUT")</f>
        <v>IN</v>
      </c>
    </row>
    <row r="3300" spans="1:33">
      <c r="A3300" s="14" t="s">
        <v>190</v>
      </c>
      <c r="B3300" s="16">
        <v>2020</v>
      </c>
      <c r="C3300" s="16">
        <v>19</v>
      </c>
      <c r="D3300" s="14" t="s">
        <v>80</v>
      </c>
      <c r="E3300" s="16">
        <v>17</v>
      </c>
      <c r="F3300" s="14" t="s">
        <v>94</v>
      </c>
      <c r="G3300" s="16">
        <v>41</v>
      </c>
      <c r="H3300" s="14" t="s">
        <v>186</v>
      </c>
      <c r="I3300" s="16">
        <v>2</v>
      </c>
      <c r="J3300" s="14" t="s">
        <v>83</v>
      </c>
      <c r="K3300" s="14" t="s">
        <v>84</v>
      </c>
      <c r="L3300" s="14" t="s">
        <v>85</v>
      </c>
      <c r="M3300" s="23">
        <v>0.85</v>
      </c>
      <c r="N3300" s="16">
        <v>319</v>
      </c>
      <c r="O3300" s="16">
        <v>270</v>
      </c>
      <c r="P3300" s="16">
        <v>83</v>
      </c>
      <c r="Q3300" s="16">
        <v>406</v>
      </c>
      <c r="R3300" s="16">
        <v>102</v>
      </c>
      <c r="S3300" s="14" t="s">
        <v>86</v>
      </c>
      <c r="T3300" s="16">
        <v>59927</v>
      </c>
      <c r="U3300" s="16">
        <v>0</v>
      </c>
      <c r="V3300" s="18">
        <v>41404012</v>
      </c>
      <c r="W3300" s="18">
        <v>1839417</v>
      </c>
      <c r="X3300" s="18">
        <v>890340</v>
      </c>
      <c r="Y3300" s="18">
        <v>3636</v>
      </c>
      <c r="Z3300" s="18">
        <v>0</v>
      </c>
      <c r="AA3300" s="18">
        <v>0</v>
      </c>
      <c r="AB3300" s="18">
        <v>646745</v>
      </c>
      <c r="AC3300" s="23">
        <v>0.35</v>
      </c>
      <c r="AD3300" s="14" t="str">
        <f>IF(E3300=113,"Linn","Iowa ex-Linn")</f>
        <v>Iowa ex-Linn</v>
      </c>
      <c r="AE3300" s="23">
        <f>IFERROR(AB3300/W3300,"N/M")</f>
        <v>0.35160325255230324</v>
      </c>
      <c r="AF3300" s="14" t="str">
        <f>B3300&amp;"|"&amp;TEXT(E3300,"000")&amp;"|"&amp;TEXT(M3300,"0.0000")</f>
        <v>2020|017|0.8500</v>
      </c>
      <c r="AG3300" s="22" t="str">
        <f>IF(AND(B3300&gt;=2015,B3300&lt;=2024,C3300=19,G3300=41,I3300=2,K3300="A",L3300="RBUP",M3300&gt;=0.5,M3300&lt;=0.85),"IN","OUT")</f>
        <v>IN</v>
      </c>
    </row>
    <row r="3301" spans="1:33">
      <c r="A3301" s="14" t="s">
        <v>190</v>
      </c>
      <c r="B3301" s="16">
        <v>2020</v>
      </c>
      <c r="C3301" s="16">
        <v>19</v>
      </c>
      <c r="D3301" s="14" t="s">
        <v>80</v>
      </c>
      <c r="E3301" s="16">
        <v>19</v>
      </c>
      <c r="F3301" s="14" t="s">
        <v>95</v>
      </c>
      <c r="G3301" s="16">
        <v>41</v>
      </c>
      <c r="H3301" s="14" t="s">
        <v>186</v>
      </c>
      <c r="I3301" s="16">
        <v>2</v>
      </c>
      <c r="J3301" s="14" t="s">
        <v>83</v>
      </c>
      <c r="K3301" s="14" t="s">
        <v>84</v>
      </c>
      <c r="L3301" s="14" t="s">
        <v>85</v>
      </c>
      <c r="M3301" s="23">
        <v>0.5</v>
      </c>
      <c r="N3301" s="16">
        <v>1</v>
      </c>
      <c r="O3301" s="16">
        <v>1</v>
      </c>
      <c r="P3301" s="16">
        <v>0</v>
      </c>
      <c r="Q3301" s="16">
        <v>1</v>
      </c>
      <c r="R3301" s="16">
        <v>0</v>
      </c>
      <c r="S3301" s="14" t="s">
        <v>86</v>
      </c>
      <c r="T3301" s="16">
        <v>33</v>
      </c>
      <c r="U3301" s="16">
        <v>0</v>
      </c>
      <c r="V3301" s="18">
        <v>12109</v>
      </c>
      <c r="W3301" s="18">
        <v>46</v>
      </c>
      <c r="X3301" s="18">
        <v>36</v>
      </c>
      <c r="Y3301" s="18">
        <v>0</v>
      </c>
      <c r="Z3301" s="18">
        <v>0</v>
      </c>
      <c r="AA3301" s="18">
        <v>0</v>
      </c>
      <c r="AB3301" s="18">
        <v>0</v>
      </c>
      <c r="AC3301" s="23">
        <v>0</v>
      </c>
      <c r="AD3301" s="14" t="str">
        <f>IF(E3301=113,"Linn","Iowa ex-Linn")</f>
        <v>Iowa ex-Linn</v>
      </c>
      <c r="AE3301" s="23">
        <f>IFERROR(AB3301/W3301,"N/M")</f>
        <v>0.0</v>
      </c>
      <c r="AF3301" s="14" t="str">
        <f>B3301&amp;"|"&amp;TEXT(E3301,"000")&amp;"|"&amp;TEXT(M3301,"0.0000")</f>
        <v>2020|019|0.5000</v>
      </c>
      <c r="AG3301" s="22" t="str">
        <f>IF(AND(B3301&gt;=2015,B3301&lt;=2024,C3301=19,G3301=41,I3301=2,K3301="A",L3301="RBUP",M3301&gt;=0.5,M3301&lt;=0.85),"IN","OUT")</f>
        <v>IN</v>
      </c>
    </row>
    <row r="3302" spans="1:33">
      <c r="A3302" s="14" t="s">
        <v>190</v>
      </c>
      <c r="B3302" s="16">
        <v>2020</v>
      </c>
      <c r="C3302" s="16">
        <v>19</v>
      </c>
      <c r="D3302" s="14" t="s">
        <v>80</v>
      </c>
      <c r="E3302" s="16">
        <v>19</v>
      </c>
      <c r="F3302" s="14" t="s">
        <v>95</v>
      </c>
      <c r="G3302" s="16">
        <v>41</v>
      </c>
      <c r="H3302" s="14" t="s">
        <v>186</v>
      </c>
      <c r="I3302" s="16">
        <v>2</v>
      </c>
      <c r="J3302" s="14" t="s">
        <v>83</v>
      </c>
      <c r="K3302" s="14" t="s">
        <v>84</v>
      </c>
      <c r="L3302" s="14" t="s">
        <v>85</v>
      </c>
      <c r="M3302" s="23">
        <v>0.55</v>
      </c>
      <c r="N3302" s="16">
        <v>0</v>
      </c>
      <c r="O3302" s="16">
        <v>0</v>
      </c>
      <c r="P3302" s="16">
        <v>0</v>
      </c>
      <c r="Q3302" s="16">
        <v>1</v>
      </c>
      <c r="R3302" s="16">
        <v>0</v>
      </c>
      <c r="S3302" s="14" t="s">
        <v>86</v>
      </c>
      <c r="T3302" s="16">
        <v>8</v>
      </c>
      <c r="U3302" s="16">
        <v>0</v>
      </c>
      <c r="V3302" s="18">
        <v>3330</v>
      </c>
      <c r="W3302" s="18">
        <v>228</v>
      </c>
      <c r="X3302" s="18">
        <v>146</v>
      </c>
      <c r="Y3302" s="18">
        <v>0</v>
      </c>
      <c r="Z3302" s="18">
        <v>0</v>
      </c>
      <c r="AA3302" s="18">
        <v>0</v>
      </c>
      <c r="AB3302" s="18">
        <v>0</v>
      </c>
      <c r="AC3302" s="23">
        <v>0</v>
      </c>
      <c r="AD3302" s="14" t="str">
        <f>IF(E3302=113,"Linn","Iowa ex-Linn")</f>
        <v>Iowa ex-Linn</v>
      </c>
      <c r="AE3302" s="23">
        <f>IFERROR(AB3302/W3302,"N/M")</f>
        <v>0.0</v>
      </c>
      <c r="AF3302" s="14" t="str">
        <f>B3302&amp;"|"&amp;TEXT(E3302,"000")&amp;"|"&amp;TEXT(M3302,"0.0000")</f>
        <v>2020|019|0.5500</v>
      </c>
      <c r="AG3302" s="22" t="str">
        <f>IF(AND(B3302&gt;=2015,B3302&lt;=2024,C3302=19,G3302=41,I3302=2,K3302="A",L3302="RBUP",M3302&gt;=0.5,M3302&lt;=0.85),"IN","OUT")</f>
        <v>IN</v>
      </c>
    </row>
    <row r="3303" spans="1:33">
      <c r="A3303" s="14" t="s">
        <v>190</v>
      </c>
      <c r="B3303" s="16">
        <v>2020</v>
      </c>
      <c r="C3303" s="16">
        <v>19</v>
      </c>
      <c r="D3303" s="14" t="s">
        <v>80</v>
      </c>
      <c r="E3303" s="16">
        <v>19</v>
      </c>
      <c r="F3303" s="14" t="s">
        <v>95</v>
      </c>
      <c r="G3303" s="16">
        <v>41</v>
      </c>
      <c r="H3303" s="14" t="s">
        <v>186</v>
      </c>
      <c r="I3303" s="16">
        <v>2</v>
      </c>
      <c r="J3303" s="14" t="s">
        <v>83</v>
      </c>
      <c r="K3303" s="14" t="s">
        <v>84</v>
      </c>
      <c r="L3303" s="14" t="s">
        <v>85</v>
      </c>
      <c r="M3303" s="23">
        <v>0.6</v>
      </c>
      <c r="N3303" s="16">
        <v>2</v>
      </c>
      <c r="O3303" s="16">
        <v>2</v>
      </c>
      <c r="P3303" s="16">
        <v>0</v>
      </c>
      <c r="Q3303" s="16">
        <v>2</v>
      </c>
      <c r="R3303" s="16">
        <v>0</v>
      </c>
      <c r="S3303" s="14" t="s">
        <v>86</v>
      </c>
      <c r="T3303" s="16">
        <v>112</v>
      </c>
      <c r="U3303" s="16">
        <v>0</v>
      </c>
      <c r="V3303" s="18">
        <v>46289</v>
      </c>
      <c r="W3303" s="18">
        <v>3560</v>
      </c>
      <c r="X3303" s="18">
        <v>2278</v>
      </c>
      <c r="Y3303" s="18">
        <v>0</v>
      </c>
      <c r="Z3303" s="18">
        <v>0</v>
      </c>
      <c r="AA3303" s="18">
        <v>0</v>
      </c>
      <c r="AB3303" s="18">
        <v>0</v>
      </c>
      <c r="AC3303" s="23">
        <v>0</v>
      </c>
      <c r="AD3303" s="14" t="str">
        <f>IF(E3303=113,"Linn","Iowa ex-Linn")</f>
        <v>Iowa ex-Linn</v>
      </c>
      <c r="AE3303" s="23">
        <f>IFERROR(AB3303/W3303,"N/M")</f>
        <v>0.0</v>
      </c>
      <c r="AF3303" s="14" t="str">
        <f>B3303&amp;"|"&amp;TEXT(E3303,"000")&amp;"|"&amp;TEXT(M3303,"0.0000")</f>
        <v>2020|019|0.6000</v>
      </c>
      <c r="AG3303" s="22" t="str">
        <f>IF(AND(B3303&gt;=2015,B3303&lt;=2024,C3303=19,G3303=41,I3303=2,K3303="A",L3303="RBUP",M3303&gt;=0.5,M3303&lt;=0.85),"IN","OUT")</f>
        <v>IN</v>
      </c>
    </row>
    <row r="3304" spans="1:33">
      <c r="A3304" s="14" t="s">
        <v>190</v>
      </c>
      <c r="B3304" s="16">
        <v>2020</v>
      </c>
      <c r="C3304" s="16">
        <v>19</v>
      </c>
      <c r="D3304" s="14" t="s">
        <v>80</v>
      </c>
      <c r="E3304" s="16">
        <v>19</v>
      </c>
      <c r="F3304" s="14" t="s">
        <v>95</v>
      </c>
      <c r="G3304" s="16">
        <v>41</v>
      </c>
      <c r="H3304" s="14" t="s">
        <v>186</v>
      </c>
      <c r="I3304" s="16">
        <v>2</v>
      </c>
      <c r="J3304" s="14" t="s">
        <v>83</v>
      </c>
      <c r="K3304" s="14" t="s">
        <v>84</v>
      </c>
      <c r="L3304" s="14" t="s">
        <v>85</v>
      </c>
      <c r="M3304" s="23">
        <v>0.65</v>
      </c>
      <c r="N3304" s="16">
        <v>4</v>
      </c>
      <c r="O3304" s="16">
        <v>4</v>
      </c>
      <c r="P3304" s="16">
        <v>0</v>
      </c>
      <c r="Q3304" s="16">
        <v>4</v>
      </c>
      <c r="R3304" s="16">
        <v>0</v>
      </c>
      <c r="S3304" s="14" t="s">
        <v>86</v>
      </c>
      <c r="T3304" s="16">
        <v>277</v>
      </c>
      <c r="U3304" s="16">
        <v>0</v>
      </c>
      <c r="V3304" s="18">
        <v>136735</v>
      </c>
      <c r="W3304" s="18">
        <v>1586</v>
      </c>
      <c r="X3304" s="18">
        <v>935</v>
      </c>
      <c r="Y3304" s="18">
        <v>0</v>
      </c>
      <c r="Z3304" s="18">
        <v>0</v>
      </c>
      <c r="AA3304" s="18">
        <v>0</v>
      </c>
      <c r="AB3304" s="18">
        <v>0</v>
      </c>
      <c r="AC3304" s="23">
        <v>0</v>
      </c>
      <c r="AD3304" s="14" t="str">
        <f>IF(E3304=113,"Linn","Iowa ex-Linn")</f>
        <v>Iowa ex-Linn</v>
      </c>
      <c r="AE3304" s="23">
        <f>IFERROR(AB3304/W3304,"N/M")</f>
        <v>0.0</v>
      </c>
      <c r="AF3304" s="14" t="str">
        <f>B3304&amp;"|"&amp;TEXT(E3304,"000")&amp;"|"&amp;TEXT(M3304,"0.0000")</f>
        <v>2020|019|0.6500</v>
      </c>
      <c r="AG3304" s="22" t="str">
        <f>IF(AND(B3304&gt;=2015,B3304&lt;=2024,C3304=19,G3304=41,I3304=2,K3304="A",L3304="RBUP",M3304&gt;=0.5,M3304&lt;=0.85),"IN","OUT")</f>
        <v>IN</v>
      </c>
    </row>
    <row r="3305" spans="1:33">
      <c r="A3305" s="14" t="s">
        <v>190</v>
      </c>
      <c r="B3305" s="16">
        <v>2020</v>
      </c>
      <c r="C3305" s="16">
        <v>19</v>
      </c>
      <c r="D3305" s="14" t="s">
        <v>80</v>
      </c>
      <c r="E3305" s="16">
        <v>19</v>
      </c>
      <c r="F3305" s="14" t="s">
        <v>95</v>
      </c>
      <c r="G3305" s="16">
        <v>41</v>
      </c>
      <c r="H3305" s="14" t="s">
        <v>186</v>
      </c>
      <c r="I3305" s="16">
        <v>2</v>
      </c>
      <c r="J3305" s="14" t="s">
        <v>83</v>
      </c>
      <c r="K3305" s="14" t="s">
        <v>84</v>
      </c>
      <c r="L3305" s="14" t="s">
        <v>85</v>
      </c>
      <c r="M3305" s="23">
        <v>0.7</v>
      </c>
      <c r="N3305" s="16">
        <v>15</v>
      </c>
      <c r="O3305" s="16">
        <v>10</v>
      </c>
      <c r="P3305" s="16">
        <v>1</v>
      </c>
      <c r="Q3305" s="16">
        <v>13</v>
      </c>
      <c r="R3305" s="16">
        <v>3</v>
      </c>
      <c r="S3305" s="14" t="s">
        <v>86</v>
      </c>
      <c r="T3305" s="16">
        <v>886</v>
      </c>
      <c r="U3305" s="16">
        <v>0</v>
      </c>
      <c r="V3305" s="18">
        <v>484129</v>
      </c>
      <c r="W3305" s="18">
        <v>10020</v>
      </c>
      <c r="X3305" s="18">
        <v>6472</v>
      </c>
      <c r="Y3305" s="18">
        <v>0</v>
      </c>
      <c r="Z3305" s="18">
        <v>0</v>
      </c>
      <c r="AA3305" s="18">
        <v>0</v>
      </c>
      <c r="AB3305" s="18">
        <v>6153</v>
      </c>
      <c r="AC3305" s="23">
        <v>0.61</v>
      </c>
      <c r="AD3305" s="14" t="str">
        <f>IF(E3305=113,"Linn","Iowa ex-Linn")</f>
        <v>Iowa ex-Linn</v>
      </c>
      <c r="AE3305" s="23">
        <f>IFERROR(AB3305/W3305,"N/M")</f>
        <v>0.6140718562874251</v>
      </c>
      <c r="AF3305" s="14" t="str">
        <f>B3305&amp;"|"&amp;TEXT(E3305,"000")&amp;"|"&amp;TEXT(M3305,"0.0000")</f>
        <v>2020|019|0.7000</v>
      </c>
      <c r="AG3305" s="22" t="str">
        <f>IF(AND(B3305&gt;=2015,B3305&lt;=2024,C3305=19,G3305=41,I3305=2,K3305="A",L3305="RBUP",M3305&gt;=0.5,M3305&lt;=0.85),"IN","OUT")</f>
        <v>IN</v>
      </c>
    </row>
    <row r="3306" spans="1:33">
      <c r="A3306" s="14" t="s">
        <v>190</v>
      </c>
      <c r="B3306" s="16">
        <v>2020</v>
      </c>
      <c r="C3306" s="16">
        <v>19</v>
      </c>
      <c r="D3306" s="14" t="s">
        <v>80</v>
      </c>
      <c r="E3306" s="16">
        <v>19</v>
      </c>
      <c r="F3306" s="14" t="s">
        <v>95</v>
      </c>
      <c r="G3306" s="16">
        <v>41</v>
      </c>
      <c r="H3306" s="14" t="s">
        <v>186</v>
      </c>
      <c r="I3306" s="16">
        <v>2</v>
      </c>
      <c r="J3306" s="14" t="s">
        <v>83</v>
      </c>
      <c r="K3306" s="14" t="s">
        <v>84</v>
      </c>
      <c r="L3306" s="14" t="s">
        <v>85</v>
      </c>
      <c r="M3306" s="23">
        <v>0.75</v>
      </c>
      <c r="N3306" s="16">
        <v>78</v>
      </c>
      <c r="O3306" s="16">
        <v>63</v>
      </c>
      <c r="P3306" s="16">
        <v>10</v>
      </c>
      <c r="Q3306" s="16">
        <v>69</v>
      </c>
      <c r="R3306" s="16">
        <v>13</v>
      </c>
      <c r="S3306" s="14" t="s">
        <v>86</v>
      </c>
      <c r="T3306" s="16">
        <v>12581</v>
      </c>
      <c r="U3306" s="16">
        <v>0</v>
      </c>
      <c r="V3306" s="18">
        <v>7411364</v>
      </c>
      <c r="W3306" s="18">
        <v>171937</v>
      </c>
      <c r="X3306" s="18">
        <v>123289</v>
      </c>
      <c r="Y3306" s="18">
        <v>0</v>
      </c>
      <c r="Z3306" s="18">
        <v>0</v>
      </c>
      <c r="AA3306" s="18">
        <v>0</v>
      </c>
      <c r="AB3306" s="18">
        <v>82950</v>
      </c>
      <c r="AC3306" s="23">
        <v>0.48</v>
      </c>
      <c r="AD3306" s="14" t="str">
        <f>IF(E3306=113,"Linn","Iowa ex-Linn")</f>
        <v>Iowa ex-Linn</v>
      </c>
      <c r="AE3306" s="23">
        <f>IFERROR(AB3306/W3306,"N/M")</f>
        <v>0.4824441510553284</v>
      </c>
      <c r="AF3306" s="14" t="str">
        <f>B3306&amp;"|"&amp;TEXT(E3306,"000")&amp;"|"&amp;TEXT(M3306,"0.0000")</f>
        <v>2020|019|0.7500</v>
      </c>
      <c r="AG3306" s="22" t="str">
        <f>IF(AND(B3306&gt;=2015,B3306&lt;=2024,C3306=19,G3306=41,I3306=2,K3306="A",L3306="RBUP",M3306&gt;=0.5,M3306&lt;=0.85),"IN","OUT")</f>
        <v>IN</v>
      </c>
    </row>
    <row r="3307" spans="1:33">
      <c r="A3307" s="14" t="s">
        <v>190</v>
      </c>
      <c r="B3307" s="16">
        <v>2020</v>
      </c>
      <c r="C3307" s="16">
        <v>19</v>
      </c>
      <c r="D3307" s="14" t="s">
        <v>80</v>
      </c>
      <c r="E3307" s="16">
        <v>19</v>
      </c>
      <c r="F3307" s="14" t="s">
        <v>95</v>
      </c>
      <c r="G3307" s="16">
        <v>41</v>
      </c>
      <c r="H3307" s="14" t="s">
        <v>186</v>
      </c>
      <c r="I3307" s="16">
        <v>2</v>
      </c>
      <c r="J3307" s="14" t="s">
        <v>83</v>
      </c>
      <c r="K3307" s="14" t="s">
        <v>84</v>
      </c>
      <c r="L3307" s="14" t="s">
        <v>85</v>
      </c>
      <c r="M3307" s="23">
        <v>0.8</v>
      </c>
      <c r="N3307" s="16">
        <v>318</v>
      </c>
      <c r="O3307" s="16">
        <v>283</v>
      </c>
      <c r="P3307" s="16">
        <v>47</v>
      </c>
      <c r="Q3307" s="16">
        <v>341</v>
      </c>
      <c r="R3307" s="16">
        <v>65</v>
      </c>
      <c r="S3307" s="14" t="s">
        <v>86</v>
      </c>
      <c r="T3307" s="16">
        <v>86708</v>
      </c>
      <c r="U3307" s="16">
        <v>0</v>
      </c>
      <c r="V3307" s="18">
        <v>55508589</v>
      </c>
      <c r="W3307" s="18">
        <v>1819452</v>
      </c>
      <c r="X3307" s="18">
        <v>1178280</v>
      </c>
      <c r="Y3307" s="18">
        <v>8381</v>
      </c>
      <c r="Z3307" s="18">
        <v>0</v>
      </c>
      <c r="AA3307" s="18">
        <v>0</v>
      </c>
      <c r="AB3307" s="18">
        <v>714765</v>
      </c>
      <c r="AC3307" s="23">
        <v>0.39</v>
      </c>
      <c r="AD3307" s="14" t="str">
        <f>IF(E3307=113,"Linn","Iowa ex-Linn")</f>
        <v>Iowa ex-Linn</v>
      </c>
      <c r="AE3307" s="23">
        <f>IFERROR(AB3307/W3307,"N/M")</f>
        <v>0.3928463075695319</v>
      </c>
      <c r="AF3307" s="14" t="str">
        <f>B3307&amp;"|"&amp;TEXT(E3307,"000")&amp;"|"&amp;TEXT(M3307,"0.0000")</f>
        <v>2020|019|0.8000</v>
      </c>
      <c r="AG3307" s="22" t="str">
        <f>IF(AND(B3307&gt;=2015,B3307&lt;=2024,C3307=19,G3307=41,I3307=2,K3307="A",L3307="RBUP",M3307&gt;=0.5,M3307&lt;=0.85),"IN","OUT")</f>
        <v>IN</v>
      </c>
    </row>
    <row r="3308" spans="1:33">
      <c r="A3308" s="14" t="s">
        <v>190</v>
      </c>
      <c r="B3308" s="16">
        <v>2020</v>
      </c>
      <c r="C3308" s="16">
        <v>19</v>
      </c>
      <c r="D3308" s="14" t="s">
        <v>80</v>
      </c>
      <c r="E3308" s="16">
        <v>19</v>
      </c>
      <c r="F3308" s="14" t="s">
        <v>95</v>
      </c>
      <c r="G3308" s="16">
        <v>41</v>
      </c>
      <c r="H3308" s="14" t="s">
        <v>186</v>
      </c>
      <c r="I3308" s="16">
        <v>2</v>
      </c>
      <c r="J3308" s="14" t="s">
        <v>83</v>
      </c>
      <c r="K3308" s="14" t="s">
        <v>84</v>
      </c>
      <c r="L3308" s="14" t="s">
        <v>85</v>
      </c>
      <c r="M3308" s="23">
        <v>0.85</v>
      </c>
      <c r="N3308" s="16">
        <v>367</v>
      </c>
      <c r="O3308" s="16">
        <v>315</v>
      </c>
      <c r="P3308" s="16">
        <v>128</v>
      </c>
      <c r="Q3308" s="16">
        <v>443</v>
      </c>
      <c r="R3308" s="16">
        <v>164</v>
      </c>
      <c r="S3308" s="14" t="s">
        <v>86</v>
      </c>
      <c r="T3308" s="16">
        <v>90862</v>
      </c>
      <c r="U3308" s="16">
        <v>0</v>
      </c>
      <c r="V3308" s="18">
        <v>60999562</v>
      </c>
      <c r="W3308" s="18">
        <v>2689880</v>
      </c>
      <c r="X3308" s="18">
        <v>1331514</v>
      </c>
      <c r="Y3308" s="18">
        <v>1577</v>
      </c>
      <c r="Z3308" s="18">
        <v>0</v>
      </c>
      <c r="AA3308" s="18">
        <v>0</v>
      </c>
      <c r="AB3308" s="18">
        <v>2468982</v>
      </c>
      <c r="AC3308" s="23">
        <v>0.92</v>
      </c>
      <c r="AD3308" s="14" t="str">
        <f>IF(E3308=113,"Linn","Iowa ex-Linn")</f>
        <v>Iowa ex-Linn</v>
      </c>
      <c r="AE3308" s="23">
        <f>IFERROR(AB3308/W3308,"N/M")</f>
        <v>0.9178781209570687</v>
      </c>
      <c r="AF3308" s="14" t="str">
        <f>B3308&amp;"|"&amp;TEXT(E3308,"000")&amp;"|"&amp;TEXT(M3308,"0.0000")</f>
        <v>2020|019|0.8500</v>
      </c>
      <c r="AG3308" s="22" t="str">
        <f>IF(AND(B3308&gt;=2015,B3308&lt;=2024,C3308=19,G3308=41,I3308=2,K3308="A",L3308="RBUP",M3308&gt;=0.5,M3308&lt;=0.85),"IN","OUT")</f>
        <v>IN</v>
      </c>
    </row>
    <row r="3309" spans="1:33">
      <c r="A3309" s="14" t="s">
        <v>190</v>
      </c>
      <c r="B3309" s="16">
        <v>2020</v>
      </c>
      <c r="C3309" s="16">
        <v>19</v>
      </c>
      <c r="D3309" s="14" t="s">
        <v>80</v>
      </c>
      <c r="E3309" s="16">
        <v>21</v>
      </c>
      <c r="F3309" s="14" t="s">
        <v>96</v>
      </c>
      <c r="G3309" s="16">
        <v>41</v>
      </c>
      <c r="H3309" s="14" t="s">
        <v>186</v>
      </c>
      <c r="I3309" s="16">
        <v>2</v>
      </c>
      <c r="J3309" s="14" t="s">
        <v>83</v>
      </c>
      <c r="K3309" s="14" t="s">
        <v>84</v>
      </c>
      <c r="L3309" s="14" t="s">
        <v>85</v>
      </c>
      <c r="M3309" s="23">
        <v>0.55</v>
      </c>
      <c r="N3309" s="16">
        <v>1</v>
      </c>
      <c r="O3309" s="16">
        <v>0</v>
      </c>
      <c r="P3309" s="16">
        <v>0</v>
      </c>
      <c r="Q3309" s="16">
        <v>0</v>
      </c>
      <c r="R3309" s="16">
        <v>0</v>
      </c>
      <c r="S3309" s="14" t="s">
        <v>86</v>
      </c>
      <c r="T3309" s="16">
        <v>0</v>
      </c>
      <c r="U3309" s="16">
        <v>0</v>
      </c>
      <c r="V3309" s="18">
        <v>0</v>
      </c>
      <c r="W3309" s="18">
        <v>0</v>
      </c>
      <c r="X3309" s="18">
        <v>0</v>
      </c>
      <c r="Y3309" s="18">
        <v>0</v>
      </c>
      <c r="Z3309" s="18">
        <v>0</v>
      </c>
      <c r="AA3309" s="18">
        <v>0</v>
      </c>
      <c r="AB3309" s="18">
        <v>0</v>
      </c>
      <c r="AC3309" s="23">
        <v>0</v>
      </c>
      <c r="AD3309" s="14" t="str">
        <f>IF(E3309=113,"Linn","Iowa ex-Linn")</f>
        <v>Iowa ex-Linn</v>
      </c>
      <c r="AE3309" s="23" t="str">
        <f>IFERROR(AB3309/W3309,"N/M")</f>
        <v>N/M</v>
      </c>
      <c r="AF3309" s="14" t="str">
        <f>B3309&amp;"|"&amp;TEXT(E3309,"000")&amp;"|"&amp;TEXT(M3309,"0.0000")</f>
        <v>2020|021|0.5500</v>
      </c>
      <c r="AG3309" s="22" t="str">
        <f>IF(AND(B3309&gt;=2015,B3309&lt;=2024,C3309=19,G3309=41,I3309=2,K3309="A",L3309="RBUP",M3309&gt;=0.5,M3309&lt;=0.85),"IN","OUT")</f>
        <v>IN</v>
      </c>
    </row>
    <row r="3310" spans="1:33">
      <c r="A3310" s="14" t="s">
        <v>190</v>
      </c>
      <c r="B3310" s="16">
        <v>2020</v>
      </c>
      <c r="C3310" s="16">
        <v>19</v>
      </c>
      <c r="D3310" s="14" t="s">
        <v>80</v>
      </c>
      <c r="E3310" s="16">
        <v>21</v>
      </c>
      <c r="F3310" s="14" t="s">
        <v>96</v>
      </c>
      <c r="G3310" s="16">
        <v>41</v>
      </c>
      <c r="H3310" s="14" t="s">
        <v>186</v>
      </c>
      <c r="I3310" s="16">
        <v>2</v>
      </c>
      <c r="J3310" s="14" t="s">
        <v>83</v>
      </c>
      <c r="K3310" s="14" t="s">
        <v>84</v>
      </c>
      <c r="L3310" s="14" t="s">
        <v>85</v>
      </c>
      <c r="M3310" s="23">
        <v>0.6</v>
      </c>
      <c r="N3310" s="16">
        <v>5</v>
      </c>
      <c r="O3310" s="16">
        <v>5</v>
      </c>
      <c r="P3310" s="16">
        <v>0</v>
      </c>
      <c r="Q3310" s="16">
        <v>12</v>
      </c>
      <c r="R3310" s="16">
        <v>0</v>
      </c>
      <c r="S3310" s="14" t="s">
        <v>86</v>
      </c>
      <c r="T3310" s="16">
        <v>995</v>
      </c>
      <c r="U3310" s="16">
        <v>0</v>
      </c>
      <c r="V3310" s="18">
        <v>468858</v>
      </c>
      <c r="W3310" s="18">
        <v>3097</v>
      </c>
      <c r="X3310" s="18">
        <v>1981</v>
      </c>
      <c r="Y3310" s="18">
        <v>0</v>
      </c>
      <c r="Z3310" s="18">
        <v>0</v>
      </c>
      <c r="AA3310" s="18">
        <v>0</v>
      </c>
      <c r="AB3310" s="18">
        <v>0</v>
      </c>
      <c r="AC3310" s="23">
        <v>0</v>
      </c>
      <c r="AD3310" s="14" t="str">
        <f>IF(E3310=113,"Linn","Iowa ex-Linn")</f>
        <v>Iowa ex-Linn</v>
      </c>
      <c r="AE3310" s="23">
        <f>IFERROR(AB3310/W3310,"N/M")</f>
        <v>0.0</v>
      </c>
      <c r="AF3310" s="14" t="str">
        <f>B3310&amp;"|"&amp;TEXT(E3310,"000")&amp;"|"&amp;TEXT(M3310,"0.0000")</f>
        <v>2020|021|0.6000</v>
      </c>
      <c r="AG3310" s="22" t="str">
        <f>IF(AND(B3310&gt;=2015,B3310&lt;=2024,C3310=19,G3310=41,I3310=2,K3310="A",L3310="RBUP",M3310&gt;=0.5,M3310&lt;=0.85),"IN","OUT")</f>
        <v>IN</v>
      </c>
    </row>
    <row r="3311" spans="1:33">
      <c r="A3311" s="14" t="s">
        <v>190</v>
      </c>
      <c r="B3311" s="16">
        <v>2020</v>
      </c>
      <c r="C3311" s="16">
        <v>19</v>
      </c>
      <c r="D3311" s="14" t="s">
        <v>80</v>
      </c>
      <c r="E3311" s="16">
        <v>21</v>
      </c>
      <c r="F3311" s="14" t="s">
        <v>96</v>
      </c>
      <c r="G3311" s="16">
        <v>41</v>
      </c>
      <c r="H3311" s="14" t="s">
        <v>186</v>
      </c>
      <c r="I3311" s="16">
        <v>2</v>
      </c>
      <c r="J3311" s="14" t="s">
        <v>83</v>
      </c>
      <c r="K3311" s="14" t="s">
        <v>84</v>
      </c>
      <c r="L3311" s="14" t="s">
        <v>85</v>
      </c>
      <c r="M3311" s="23">
        <v>0.65</v>
      </c>
      <c r="N3311" s="16">
        <v>3</v>
      </c>
      <c r="O3311" s="16">
        <v>2</v>
      </c>
      <c r="P3311" s="16">
        <v>0</v>
      </c>
      <c r="Q3311" s="16">
        <v>2</v>
      </c>
      <c r="R3311" s="16">
        <v>0</v>
      </c>
      <c r="S3311" s="14" t="s">
        <v>86</v>
      </c>
      <c r="T3311" s="16">
        <v>204</v>
      </c>
      <c r="U3311" s="16">
        <v>0</v>
      </c>
      <c r="V3311" s="18">
        <v>93551</v>
      </c>
      <c r="W3311" s="18">
        <v>791</v>
      </c>
      <c r="X3311" s="18">
        <v>561</v>
      </c>
      <c r="Y3311" s="18">
        <v>0</v>
      </c>
      <c r="Z3311" s="18">
        <v>0</v>
      </c>
      <c r="AA3311" s="18">
        <v>0</v>
      </c>
      <c r="AB3311" s="18">
        <v>0</v>
      </c>
      <c r="AC3311" s="23">
        <v>0</v>
      </c>
      <c r="AD3311" s="14" t="str">
        <f>IF(E3311=113,"Linn","Iowa ex-Linn")</f>
        <v>Iowa ex-Linn</v>
      </c>
      <c r="AE3311" s="23">
        <f>IFERROR(AB3311/W3311,"N/M")</f>
        <v>0.0</v>
      </c>
      <c r="AF3311" s="14" t="str">
        <f>B3311&amp;"|"&amp;TEXT(E3311,"000")&amp;"|"&amp;TEXT(M3311,"0.0000")</f>
        <v>2020|021|0.6500</v>
      </c>
      <c r="AG3311" s="22" t="str">
        <f>IF(AND(B3311&gt;=2015,B3311&lt;=2024,C3311=19,G3311=41,I3311=2,K3311="A",L3311="RBUP",M3311&gt;=0.5,M3311&lt;=0.85),"IN","OUT")</f>
        <v>IN</v>
      </c>
    </row>
    <row r="3312" spans="1:33">
      <c r="A3312" s="14" t="s">
        <v>190</v>
      </c>
      <c r="B3312" s="16">
        <v>2020</v>
      </c>
      <c r="C3312" s="16">
        <v>19</v>
      </c>
      <c r="D3312" s="14" t="s">
        <v>80</v>
      </c>
      <c r="E3312" s="16">
        <v>21</v>
      </c>
      <c r="F3312" s="14" t="s">
        <v>96</v>
      </c>
      <c r="G3312" s="16">
        <v>41</v>
      </c>
      <c r="H3312" s="14" t="s">
        <v>186</v>
      </c>
      <c r="I3312" s="16">
        <v>2</v>
      </c>
      <c r="J3312" s="14" t="s">
        <v>83</v>
      </c>
      <c r="K3312" s="14" t="s">
        <v>84</v>
      </c>
      <c r="L3312" s="14" t="s">
        <v>85</v>
      </c>
      <c r="M3312" s="23">
        <v>0.7</v>
      </c>
      <c r="N3312" s="16">
        <v>23</v>
      </c>
      <c r="O3312" s="16">
        <v>16</v>
      </c>
      <c r="P3312" s="16">
        <v>2</v>
      </c>
      <c r="Q3312" s="16">
        <v>21</v>
      </c>
      <c r="R3312" s="16">
        <v>2</v>
      </c>
      <c r="S3312" s="14" t="s">
        <v>86</v>
      </c>
      <c r="T3312" s="16">
        <v>1034</v>
      </c>
      <c r="U3312" s="16">
        <v>0</v>
      </c>
      <c r="V3312" s="18">
        <v>575769</v>
      </c>
      <c r="W3312" s="18">
        <v>9216</v>
      </c>
      <c r="X3312" s="18">
        <v>5601</v>
      </c>
      <c r="Y3312" s="18">
        <v>0</v>
      </c>
      <c r="Z3312" s="18">
        <v>0</v>
      </c>
      <c r="AA3312" s="18">
        <v>0</v>
      </c>
      <c r="AB3312" s="18">
        <v>6407</v>
      </c>
      <c r="AC3312" s="23">
        <v>0.7</v>
      </c>
      <c r="AD3312" s="14" t="str">
        <f>IF(E3312=113,"Linn","Iowa ex-Linn")</f>
        <v>Iowa ex-Linn</v>
      </c>
      <c r="AE3312" s="23">
        <f>IFERROR(AB3312/W3312,"N/M")</f>
        <v>0.6952039930555556</v>
      </c>
      <c r="AF3312" s="14" t="str">
        <f>B3312&amp;"|"&amp;TEXT(E3312,"000")&amp;"|"&amp;TEXT(M3312,"0.0000")</f>
        <v>2020|021|0.7000</v>
      </c>
      <c r="AG3312" s="22" t="str">
        <f>IF(AND(B3312&gt;=2015,B3312&lt;=2024,C3312=19,G3312=41,I3312=2,K3312="A",L3312="RBUP",M3312&gt;=0.5,M3312&lt;=0.85),"IN","OUT")</f>
        <v>IN</v>
      </c>
    </row>
    <row r="3313" spans="1:33">
      <c r="A3313" s="14" t="s">
        <v>190</v>
      </c>
      <c r="B3313" s="16">
        <v>2020</v>
      </c>
      <c r="C3313" s="16">
        <v>19</v>
      </c>
      <c r="D3313" s="14" t="s">
        <v>80</v>
      </c>
      <c r="E3313" s="16">
        <v>21</v>
      </c>
      <c r="F3313" s="14" t="s">
        <v>96</v>
      </c>
      <c r="G3313" s="16">
        <v>41</v>
      </c>
      <c r="H3313" s="14" t="s">
        <v>186</v>
      </c>
      <c r="I3313" s="16">
        <v>2</v>
      </c>
      <c r="J3313" s="14" t="s">
        <v>83</v>
      </c>
      <c r="K3313" s="14" t="s">
        <v>84</v>
      </c>
      <c r="L3313" s="14" t="s">
        <v>85</v>
      </c>
      <c r="M3313" s="23">
        <v>0.75</v>
      </c>
      <c r="N3313" s="16">
        <v>100</v>
      </c>
      <c r="O3313" s="16">
        <v>81</v>
      </c>
      <c r="P3313" s="16">
        <v>8</v>
      </c>
      <c r="Q3313" s="16">
        <v>143</v>
      </c>
      <c r="R3313" s="16">
        <v>8</v>
      </c>
      <c r="S3313" s="14" t="s">
        <v>86</v>
      </c>
      <c r="T3313" s="16">
        <v>14286</v>
      </c>
      <c r="U3313" s="16">
        <v>0</v>
      </c>
      <c r="V3313" s="18">
        <v>8389480</v>
      </c>
      <c r="W3313" s="18">
        <v>184965</v>
      </c>
      <c r="X3313" s="18">
        <v>119778</v>
      </c>
      <c r="Y3313" s="18">
        <v>0</v>
      </c>
      <c r="Z3313" s="18">
        <v>0</v>
      </c>
      <c r="AA3313" s="18">
        <v>0</v>
      </c>
      <c r="AB3313" s="18">
        <v>33612</v>
      </c>
      <c r="AC3313" s="23">
        <v>0.18</v>
      </c>
      <c r="AD3313" s="14" t="str">
        <f>IF(E3313=113,"Linn","Iowa ex-Linn")</f>
        <v>Iowa ex-Linn</v>
      </c>
      <c r="AE3313" s="23">
        <f>IFERROR(AB3313/W3313,"N/M")</f>
        <v>0.18172086610980456</v>
      </c>
      <c r="AF3313" s="14" t="str">
        <f>B3313&amp;"|"&amp;TEXT(E3313,"000")&amp;"|"&amp;TEXT(M3313,"0.0000")</f>
        <v>2020|021|0.7500</v>
      </c>
      <c r="AG3313" s="22" t="str">
        <f>IF(AND(B3313&gt;=2015,B3313&lt;=2024,C3313=19,G3313=41,I3313=2,K3313="A",L3313="RBUP",M3313&gt;=0.5,M3313&lt;=0.85),"IN","OUT")</f>
        <v>IN</v>
      </c>
    </row>
    <row r="3314" spans="1:33">
      <c r="A3314" s="14" t="s">
        <v>190</v>
      </c>
      <c r="B3314" s="16">
        <v>2020</v>
      </c>
      <c r="C3314" s="16">
        <v>19</v>
      </c>
      <c r="D3314" s="14" t="s">
        <v>80</v>
      </c>
      <c r="E3314" s="16">
        <v>21</v>
      </c>
      <c r="F3314" s="14" t="s">
        <v>96</v>
      </c>
      <c r="G3314" s="16">
        <v>41</v>
      </c>
      <c r="H3314" s="14" t="s">
        <v>186</v>
      </c>
      <c r="I3314" s="16">
        <v>2</v>
      </c>
      <c r="J3314" s="14" t="s">
        <v>83</v>
      </c>
      <c r="K3314" s="14" t="s">
        <v>84</v>
      </c>
      <c r="L3314" s="14" t="s">
        <v>85</v>
      </c>
      <c r="M3314" s="23">
        <v>0.8</v>
      </c>
      <c r="N3314" s="16">
        <v>346</v>
      </c>
      <c r="O3314" s="16">
        <v>297</v>
      </c>
      <c r="P3314" s="16">
        <v>40</v>
      </c>
      <c r="Q3314" s="16">
        <v>481</v>
      </c>
      <c r="R3314" s="16">
        <v>54</v>
      </c>
      <c r="S3314" s="14" t="s">
        <v>86</v>
      </c>
      <c r="T3314" s="16">
        <v>49161</v>
      </c>
      <c r="U3314" s="16">
        <v>0</v>
      </c>
      <c r="V3314" s="18">
        <v>30257936</v>
      </c>
      <c r="W3314" s="18">
        <v>984502</v>
      </c>
      <c r="X3314" s="18">
        <v>565587</v>
      </c>
      <c r="Y3314" s="18">
        <v>0</v>
      </c>
      <c r="Z3314" s="18">
        <v>0</v>
      </c>
      <c r="AA3314" s="18">
        <v>0</v>
      </c>
      <c r="AB3314" s="18">
        <v>217959</v>
      </c>
      <c r="AC3314" s="23">
        <v>0.22</v>
      </c>
      <c r="AD3314" s="14" t="str">
        <f>IF(E3314=113,"Linn","Iowa ex-Linn")</f>
        <v>Iowa ex-Linn</v>
      </c>
      <c r="AE3314" s="23">
        <f>IFERROR(AB3314/W3314,"N/M")</f>
        <v>0.22139010382914406</v>
      </c>
      <c r="AF3314" s="14" t="str">
        <f>B3314&amp;"|"&amp;TEXT(E3314,"000")&amp;"|"&amp;TEXT(M3314,"0.0000")</f>
        <v>2020|021|0.8000</v>
      </c>
      <c r="AG3314" s="22" t="str">
        <f>IF(AND(B3314&gt;=2015,B3314&lt;=2024,C3314=19,G3314=41,I3314=2,K3314="A",L3314="RBUP",M3314&gt;=0.5,M3314&lt;=0.85),"IN","OUT")</f>
        <v>IN</v>
      </c>
    </row>
    <row r="3315" spans="1:33">
      <c r="A3315" s="14" t="s">
        <v>190</v>
      </c>
      <c r="B3315" s="16">
        <v>2020</v>
      </c>
      <c r="C3315" s="16">
        <v>19</v>
      </c>
      <c r="D3315" s="14" t="s">
        <v>80</v>
      </c>
      <c r="E3315" s="16">
        <v>21</v>
      </c>
      <c r="F3315" s="14" t="s">
        <v>96</v>
      </c>
      <c r="G3315" s="16">
        <v>41</v>
      </c>
      <c r="H3315" s="14" t="s">
        <v>186</v>
      </c>
      <c r="I3315" s="16">
        <v>2</v>
      </c>
      <c r="J3315" s="14" t="s">
        <v>83</v>
      </c>
      <c r="K3315" s="14" t="s">
        <v>84</v>
      </c>
      <c r="L3315" s="14" t="s">
        <v>85</v>
      </c>
      <c r="M3315" s="23">
        <v>0.85</v>
      </c>
      <c r="N3315" s="16">
        <v>458</v>
      </c>
      <c r="O3315" s="16">
        <v>393</v>
      </c>
      <c r="P3315" s="16">
        <v>125</v>
      </c>
      <c r="Q3315" s="16">
        <v>712</v>
      </c>
      <c r="R3315" s="16">
        <v>178</v>
      </c>
      <c r="S3315" s="14" t="s">
        <v>86</v>
      </c>
      <c r="T3315" s="16">
        <v>90442</v>
      </c>
      <c r="U3315" s="16">
        <v>0</v>
      </c>
      <c r="V3315" s="18">
        <v>59092203</v>
      </c>
      <c r="W3315" s="18">
        <v>2439330</v>
      </c>
      <c r="X3315" s="18">
        <v>1125001</v>
      </c>
      <c r="Y3315" s="18">
        <v>0</v>
      </c>
      <c r="Z3315" s="18">
        <v>0</v>
      </c>
      <c r="AA3315" s="18">
        <v>0</v>
      </c>
      <c r="AB3315" s="18">
        <v>1268795</v>
      </c>
      <c r="AC3315" s="23">
        <v>0.52</v>
      </c>
      <c r="AD3315" s="14" t="str">
        <f>IF(E3315=113,"Linn","Iowa ex-Linn")</f>
        <v>Iowa ex-Linn</v>
      </c>
      <c r="AE3315" s="23">
        <f>IFERROR(AB3315/W3315,"N/M")</f>
        <v>0.520140776360722</v>
      </c>
      <c r="AF3315" s="14" t="str">
        <f>B3315&amp;"|"&amp;TEXT(E3315,"000")&amp;"|"&amp;TEXT(M3315,"0.0000")</f>
        <v>2020|021|0.8500</v>
      </c>
      <c r="AG3315" s="22" t="str">
        <f>IF(AND(B3315&gt;=2015,B3315&lt;=2024,C3315=19,G3315=41,I3315=2,K3315="A",L3315="RBUP",M3315&gt;=0.5,M3315&lt;=0.85),"IN","OUT")</f>
        <v>IN</v>
      </c>
    </row>
    <row r="3316" spans="1:33">
      <c r="A3316" s="14" t="s">
        <v>190</v>
      </c>
      <c r="B3316" s="16">
        <v>2020</v>
      </c>
      <c r="C3316" s="16">
        <v>19</v>
      </c>
      <c r="D3316" s="14" t="s">
        <v>80</v>
      </c>
      <c r="E3316" s="16">
        <v>23</v>
      </c>
      <c r="F3316" s="14" t="s">
        <v>97</v>
      </c>
      <c r="G3316" s="16">
        <v>41</v>
      </c>
      <c r="H3316" s="14" t="s">
        <v>186</v>
      </c>
      <c r="I3316" s="16">
        <v>2</v>
      </c>
      <c r="J3316" s="14" t="s">
        <v>83</v>
      </c>
      <c r="K3316" s="14" t="s">
        <v>84</v>
      </c>
      <c r="L3316" s="14" t="s">
        <v>85</v>
      </c>
      <c r="M3316" s="23">
        <v>0.5</v>
      </c>
      <c r="N3316" s="16">
        <v>1</v>
      </c>
      <c r="O3316" s="16">
        <v>1</v>
      </c>
      <c r="P3316" s="16">
        <v>0</v>
      </c>
      <c r="Q3316" s="16">
        <v>2</v>
      </c>
      <c r="R3316" s="16">
        <v>0</v>
      </c>
      <c r="S3316" s="14" t="s">
        <v>86</v>
      </c>
      <c r="T3316" s="16">
        <v>81</v>
      </c>
      <c r="U3316" s="16">
        <v>0</v>
      </c>
      <c r="V3316" s="18">
        <v>28524</v>
      </c>
      <c r="W3316" s="18">
        <v>379</v>
      </c>
      <c r="X3316" s="18">
        <v>254</v>
      </c>
      <c r="Y3316" s="18">
        <v>0</v>
      </c>
      <c r="Z3316" s="18">
        <v>0</v>
      </c>
      <c r="AA3316" s="18">
        <v>0</v>
      </c>
      <c r="AB3316" s="18">
        <v>0</v>
      </c>
      <c r="AC3316" s="23">
        <v>0</v>
      </c>
      <c r="AD3316" s="14" t="str">
        <f>IF(E3316=113,"Linn","Iowa ex-Linn")</f>
        <v>Iowa ex-Linn</v>
      </c>
      <c r="AE3316" s="23">
        <f>IFERROR(AB3316/W3316,"N/M")</f>
        <v>0.0</v>
      </c>
      <c r="AF3316" s="14" t="str">
        <f>B3316&amp;"|"&amp;TEXT(E3316,"000")&amp;"|"&amp;TEXT(M3316,"0.0000")</f>
        <v>2020|023|0.5000</v>
      </c>
      <c r="AG3316" s="22" t="str">
        <f>IF(AND(B3316&gt;=2015,B3316&lt;=2024,C3316=19,G3316=41,I3316=2,K3316="A",L3316="RBUP",M3316&gt;=0.5,M3316&lt;=0.85),"IN","OUT")</f>
        <v>IN</v>
      </c>
    </row>
    <row r="3317" spans="1:33">
      <c r="A3317" s="14" t="s">
        <v>190</v>
      </c>
      <c r="B3317" s="16">
        <v>2020</v>
      </c>
      <c r="C3317" s="16">
        <v>19</v>
      </c>
      <c r="D3317" s="14" t="s">
        <v>80</v>
      </c>
      <c r="E3317" s="16">
        <v>23</v>
      </c>
      <c r="F3317" s="14" t="s">
        <v>97</v>
      </c>
      <c r="G3317" s="16">
        <v>41</v>
      </c>
      <c r="H3317" s="14" t="s">
        <v>186</v>
      </c>
      <c r="I3317" s="16">
        <v>2</v>
      </c>
      <c r="J3317" s="14" t="s">
        <v>83</v>
      </c>
      <c r="K3317" s="14" t="s">
        <v>84</v>
      </c>
      <c r="L3317" s="14" t="s">
        <v>85</v>
      </c>
      <c r="M3317" s="23">
        <v>0.6</v>
      </c>
      <c r="N3317" s="16">
        <v>1</v>
      </c>
      <c r="O3317" s="16">
        <v>1</v>
      </c>
      <c r="P3317" s="16">
        <v>0</v>
      </c>
      <c r="Q3317" s="16">
        <v>1</v>
      </c>
      <c r="R3317" s="16">
        <v>0</v>
      </c>
      <c r="S3317" s="14" t="s">
        <v>86</v>
      </c>
      <c r="T3317" s="16">
        <v>157</v>
      </c>
      <c r="U3317" s="16">
        <v>0</v>
      </c>
      <c r="V3317" s="18">
        <v>103236</v>
      </c>
      <c r="W3317" s="18">
        <v>1202</v>
      </c>
      <c r="X3317" s="18">
        <v>962</v>
      </c>
      <c r="Y3317" s="18">
        <v>0</v>
      </c>
      <c r="Z3317" s="18">
        <v>0</v>
      </c>
      <c r="AA3317" s="18">
        <v>0</v>
      </c>
      <c r="AB3317" s="18">
        <v>0</v>
      </c>
      <c r="AC3317" s="23">
        <v>0</v>
      </c>
      <c r="AD3317" s="14" t="str">
        <f>IF(E3317=113,"Linn","Iowa ex-Linn")</f>
        <v>Iowa ex-Linn</v>
      </c>
      <c r="AE3317" s="23">
        <f>IFERROR(AB3317/W3317,"N/M")</f>
        <v>0.0</v>
      </c>
      <c r="AF3317" s="14" t="str">
        <f>B3317&amp;"|"&amp;TEXT(E3317,"000")&amp;"|"&amp;TEXT(M3317,"0.0000")</f>
        <v>2020|023|0.6000</v>
      </c>
      <c r="AG3317" s="22" t="str">
        <f>IF(AND(B3317&gt;=2015,B3317&lt;=2024,C3317=19,G3317=41,I3317=2,K3317="A",L3317="RBUP",M3317&gt;=0.5,M3317&lt;=0.85),"IN","OUT")</f>
        <v>IN</v>
      </c>
    </row>
    <row r="3318" spans="1:33">
      <c r="A3318" s="14" t="s">
        <v>190</v>
      </c>
      <c r="B3318" s="16">
        <v>2020</v>
      </c>
      <c r="C3318" s="16">
        <v>19</v>
      </c>
      <c r="D3318" s="14" t="s">
        <v>80</v>
      </c>
      <c r="E3318" s="16">
        <v>23</v>
      </c>
      <c r="F3318" s="14" t="s">
        <v>97</v>
      </c>
      <c r="G3318" s="16">
        <v>41</v>
      </c>
      <c r="H3318" s="14" t="s">
        <v>186</v>
      </c>
      <c r="I3318" s="16">
        <v>2</v>
      </c>
      <c r="J3318" s="14" t="s">
        <v>83</v>
      </c>
      <c r="K3318" s="14" t="s">
        <v>84</v>
      </c>
      <c r="L3318" s="14" t="s">
        <v>85</v>
      </c>
      <c r="M3318" s="23">
        <v>0.65</v>
      </c>
      <c r="N3318" s="16">
        <v>6</v>
      </c>
      <c r="O3318" s="16">
        <v>6</v>
      </c>
      <c r="P3318" s="16">
        <v>4</v>
      </c>
      <c r="Q3318" s="16">
        <v>9</v>
      </c>
      <c r="R3318" s="16">
        <v>6</v>
      </c>
      <c r="S3318" s="14" t="s">
        <v>86</v>
      </c>
      <c r="T3318" s="16">
        <v>365</v>
      </c>
      <c r="U3318" s="16">
        <v>0</v>
      </c>
      <c r="V3318" s="18">
        <v>159470</v>
      </c>
      <c r="W3318" s="18">
        <v>4767</v>
      </c>
      <c r="X3318" s="18">
        <v>2812</v>
      </c>
      <c r="Y3318" s="18">
        <v>0</v>
      </c>
      <c r="Z3318" s="18">
        <v>0</v>
      </c>
      <c r="AA3318" s="18">
        <v>0</v>
      </c>
      <c r="AB3318" s="18">
        <v>6100</v>
      </c>
      <c r="AC3318" s="23">
        <v>1.28</v>
      </c>
      <c r="AD3318" s="14" t="str">
        <f>IF(E3318=113,"Linn","Iowa ex-Linn")</f>
        <v>Iowa ex-Linn</v>
      </c>
      <c r="AE3318" s="23">
        <f>IFERROR(AB3318/W3318,"N/M")</f>
        <v>1.2796307950492973</v>
      </c>
      <c r="AF3318" s="14" t="str">
        <f>B3318&amp;"|"&amp;TEXT(E3318,"000")&amp;"|"&amp;TEXT(M3318,"0.0000")</f>
        <v>2020|023|0.6500</v>
      </c>
      <c r="AG3318" s="22" t="str">
        <f>IF(AND(B3318&gt;=2015,B3318&lt;=2024,C3318=19,G3318=41,I3318=2,K3318="A",L3318="RBUP",M3318&gt;=0.5,M3318&lt;=0.85),"IN","OUT")</f>
        <v>IN</v>
      </c>
    </row>
    <row r="3319" spans="1:33">
      <c r="A3319" s="14" t="s">
        <v>190</v>
      </c>
      <c r="B3319" s="16">
        <v>2020</v>
      </c>
      <c r="C3319" s="16">
        <v>19</v>
      </c>
      <c r="D3319" s="14" t="s">
        <v>80</v>
      </c>
      <c r="E3319" s="16">
        <v>23</v>
      </c>
      <c r="F3319" s="14" t="s">
        <v>97</v>
      </c>
      <c r="G3319" s="16">
        <v>41</v>
      </c>
      <c r="H3319" s="14" t="s">
        <v>186</v>
      </c>
      <c r="I3319" s="16">
        <v>2</v>
      </c>
      <c r="J3319" s="14" t="s">
        <v>83</v>
      </c>
      <c r="K3319" s="14" t="s">
        <v>84</v>
      </c>
      <c r="L3319" s="14" t="s">
        <v>85</v>
      </c>
      <c r="M3319" s="23">
        <v>0.7</v>
      </c>
      <c r="N3319" s="16">
        <v>16</v>
      </c>
      <c r="O3319" s="16">
        <v>14</v>
      </c>
      <c r="P3319" s="16">
        <v>0</v>
      </c>
      <c r="Q3319" s="16">
        <v>18</v>
      </c>
      <c r="R3319" s="16">
        <v>0</v>
      </c>
      <c r="S3319" s="14" t="s">
        <v>86</v>
      </c>
      <c r="T3319" s="16">
        <v>3120</v>
      </c>
      <c r="U3319" s="16">
        <v>0</v>
      </c>
      <c r="V3319" s="18">
        <v>1760795</v>
      </c>
      <c r="W3319" s="18">
        <v>39875</v>
      </c>
      <c r="X3319" s="18">
        <v>28190</v>
      </c>
      <c r="Y3319" s="18">
        <v>0</v>
      </c>
      <c r="Z3319" s="18">
        <v>0</v>
      </c>
      <c r="AA3319" s="18">
        <v>0</v>
      </c>
      <c r="AB3319" s="18">
        <v>0</v>
      </c>
      <c r="AC3319" s="23">
        <v>0</v>
      </c>
      <c r="AD3319" s="14" t="str">
        <f>IF(E3319=113,"Linn","Iowa ex-Linn")</f>
        <v>Iowa ex-Linn</v>
      </c>
      <c r="AE3319" s="23">
        <f>IFERROR(AB3319/W3319,"N/M")</f>
        <v>0.0</v>
      </c>
      <c r="AF3319" s="14" t="str">
        <f>B3319&amp;"|"&amp;TEXT(E3319,"000")&amp;"|"&amp;TEXT(M3319,"0.0000")</f>
        <v>2020|023|0.7000</v>
      </c>
      <c r="AG3319" s="22" t="str">
        <f>IF(AND(B3319&gt;=2015,B3319&lt;=2024,C3319=19,G3319=41,I3319=2,K3319="A",L3319="RBUP",M3319&gt;=0.5,M3319&lt;=0.85),"IN","OUT")</f>
        <v>IN</v>
      </c>
    </row>
    <row r="3320" spans="1:33">
      <c r="A3320" s="14" t="s">
        <v>190</v>
      </c>
      <c r="B3320" s="16">
        <v>2020</v>
      </c>
      <c r="C3320" s="16">
        <v>19</v>
      </c>
      <c r="D3320" s="14" t="s">
        <v>80</v>
      </c>
      <c r="E3320" s="16">
        <v>23</v>
      </c>
      <c r="F3320" s="14" t="s">
        <v>97</v>
      </c>
      <c r="G3320" s="16">
        <v>41</v>
      </c>
      <c r="H3320" s="14" t="s">
        <v>186</v>
      </c>
      <c r="I3320" s="16">
        <v>2</v>
      </c>
      <c r="J3320" s="14" t="s">
        <v>83</v>
      </c>
      <c r="K3320" s="14" t="s">
        <v>84</v>
      </c>
      <c r="L3320" s="14" t="s">
        <v>85</v>
      </c>
      <c r="M3320" s="23">
        <v>0.75</v>
      </c>
      <c r="N3320" s="16">
        <v>88</v>
      </c>
      <c r="O3320" s="16">
        <v>84</v>
      </c>
      <c r="P3320" s="16">
        <v>17</v>
      </c>
      <c r="Q3320" s="16">
        <v>141</v>
      </c>
      <c r="R3320" s="16">
        <v>23</v>
      </c>
      <c r="S3320" s="14" t="s">
        <v>86</v>
      </c>
      <c r="T3320" s="16">
        <v>15798</v>
      </c>
      <c r="U3320" s="16">
        <v>0</v>
      </c>
      <c r="V3320" s="18">
        <v>9211606</v>
      </c>
      <c r="W3320" s="18">
        <v>325400</v>
      </c>
      <c r="X3320" s="18">
        <v>213567</v>
      </c>
      <c r="Y3320" s="18">
        <v>3291</v>
      </c>
      <c r="Z3320" s="18">
        <v>0</v>
      </c>
      <c r="AA3320" s="18">
        <v>0</v>
      </c>
      <c r="AB3320" s="18">
        <v>106482</v>
      </c>
      <c r="AC3320" s="23">
        <v>0.33</v>
      </c>
      <c r="AD3320" s="14" t="str">
        <f>IF(E3320=113,"Linn","Iowa ex-Linn")</f>
        <v>Iowa ex-Linn</v>
      </c>
      <c r="AE3320" s="23">
        <f>IFERROR(AB3320/W3320,"N/M")</f>
        <v>0.32723417332513827</v>
      </c>
      <c r="AF3320" s="14" t="str">
        <f>B3320&amp;"|"&amp;TEXT(E3320,"000")&amp;"|"&amp;TEXT(M3320,"0.0000")</f>
        <v>2020|023|0.7500</v>
      </c>
      <c r="AG3320" s="22" t="str">
        <f>IF(AND(B3320&gt;=2015,B3320&lt;=2024,C3320=19,G3320=41,I3320=2,K3320="A",L3320="RBUP",M3320&gt;=0.5,M3320&lt;=0.85),"IN","OUT")</f>
        <v>IN</v>
      </c>
    </row>
    <row r="3321" spans="1:33">
      <c r="A3321" s="14" t="s">
        <v>190</v>
      </c>
      <c r="B3321" s="16">
        <v>2020</v>
      </c>
      <c r="C3321" s="16">
        <v>19</v>
      </c>
      <c r="D3321" s="14" t="s">
        <v>80</v>
      </c>
      <c r="E3321" s="16">
        <v>23</v>
      </c>
      <c r="F3321" s="14" t="s">
        <v>97</v>
      </c>
      <c r="G3321" s="16">
        <v>41</v>
      </c>
      <c r="H3321" s="14" t="s">
        <v>186</v>
      </c>
      <c r="I3321" s="16">
        <v>2</v>
      </c>
      <c r="J3321" s="14" t="s">
        <v>83</v>
      </c>
      <c r="K3321" s="14" t="s">
        <v>84</v>
      </c>
      <c r="L3321" s="14" t="s">
        <v>85</v>
      </c>
      <c r="M3321" s="23">
        <v>0.8</v>
      </c>
      <c r="N3321" s="16">
        <v>267</v>
      </c>
      <c r="O3321" s="16">
        <v>220</v>
      </c>
      <c r="P3321" s="16">
        <v>36</v>
      </c>
      <c r="Q3321" s="16">
        <v>345</v>
      </c>
      <c r="R3321" s="16">
        <v>44</v>
      </c>
      <c r="S3321" s="14" t="s">
        <v>86</v>
      </c>
      <c r="T3321" s="16">
        <v>62436</v>
      </c>
      <c r="U3321" s="16">
        <v>0</v>
      </c>
      <c r="V3321" s="18">
        <v>40288898</v>
      </c>
      <c r="W3321" s="18">
        <v>1678692</v>
      </c>
      <c r="X3321" s="18">
        <v>1028430</v>
      </c>
      <c r="Y3321" s="18">
        <v>539</v>
      </c>
      <c r="Z3321" s="18">
        <v>0</v>
      </c>
      <c r="AA3321" s="18">
        <v>0</v>
      </c>
      <c r="AB3321" s="18">
        <v>439889</v>
      </c>
      <c r="AC3321" s="23">
        <v>0.26</v>
      </c>
      <c r="AD3321" s="14" t="str">
        <f>IF(E3321=113,"Linn","Iowa ex-Linn")</f>
        <v>Iowa ex-Linn</v>
      </c>
      <c r="AE3321" s="23">
        <f>IFERROR(AB3321/W3321,"N/M")</f>
        <v>0.2620427094428281</v>
      </c>
      <c r="AF3321" s="14" t="str">
        <f>B3321&amp;"|"&amp;TEXT(E3321,"000")&amp;"|"&amp;TEXT(M3321,"0.0000")</f>
        <v>2020|023|0.8000</v>
      </c>
      <c r="AG3321" s="22" t="str">
        <f>IF(AND(B3321&gt;=2015,B3321&lt;=2024,C3321=19,G3321=41,I3321=2,K3321="A",L3321="RBUP",M3321&gt;=0.5,M3321&lt;=0.85),"IN","OUT")</f>
        <v>IN</v>
      </c>
    </row>
    <row r="3322" spans="1:33">
      <c r="A3322" s="14" t="s">
        <v>190</v>
      </c>
      <c r="B3322" s="16">
        <v>2020</v>
      </c>
      <c r="C3322" s="16">
        <v>19</v>
      </c>
      <c r="D3322" s="14" t="s">
        <v>80</v>
      </c>
      <c r="E3322" s="16">
        <v>23</v>
      </c>
      <c r="F3322" s="14" t="s">
        <v>97</v>
      </c>
      <c r="G3322" s="16">
        <v>41</v>
      </c>
      <c r="H3322" s="14" t="s">
        <v>186</v>
      </c>
      <c r="I3322" s="16">
        <v>2</v>
      </c>
      <c r="J3322" s="14" t="s">
        <v>83</v>
      </c>
      <c r="K3322" s="14" t="s">
        <v>84</v>
      </c>
      <c r="L3322" s="14" t="s">
        <v>85</v>
      </c>
      <c r="M3322" s="23">
        <v>0.85</v>
      </c>
      <c r="N3322" s="16">
        <v>313</v>
      </c>
      <c r="O3322" s="16">
        <v>262</v>
      </c>
      <c r="P3322" s="16">
        <v>90</v>
      </c>
      <c r="Q3322" s="16">
        <v>465</v>
      </c>
      <c r="R3322" s="16">
        <v>165</v>
      </c>
      <c r="S3322" s="14" t="s">
        <v>86</v>
      </c>
      <c r="T3322" s="16">
        <v>81833</v>
      </c>
      <c r="U3322" s="16">
        <v>0</v>
      </c>
      <c r="V3322" s="18">
        <v>54438032</v>
      </c>
      <c r="W3322" s="18">
        <v>2959812</v>
      </c>
      <c r="X3322" s="18">
        <v>1405266</v>
      </c>
      <c r="Y3322" s="18">
        <v>7342</v>
      </c>
      <c r="Z3322" s="18">
        <v>0</v>
      </c>
      <c r="AA3322" s="18">
        <v>0</v>
      </c>
      <c r="AB3322" s="18">
        <v>1640520</v>
      </c>
      <c r="AC3322" s="23">
        <v>0.55</v>
      </c>
      <c r="AD3322" s="14" t="str">
        <f>IF(E3322=113,"Linn","Iowa ex-Linn")</f>
        <v>Iowa ex-Linn</v>
      </c>
      <c r="AE3322" s="23">
        <f>IFERROR(AB3322/W3322,"N/M")</f>
        <v>0.5542649330430446</v>
      </c>
      <c r="AF3322" s="14" t="str">
        <f>B3322&amp;"|"&amp;TEXT(E3322,"000")&amp;"|"&amp;TEXT(M3322,"0.0000")</f>
        <v>2020|023|0.8500</v>
      </c>
      <c r="AG3322" s="22" t="str">
        <f>IF(AND(B3322&gt;=2015,B3322&lt;=2024,C3322=19,G3322=41,I3322=2,K3322="A",L3322="RBUP",M3322&gt;=0.5,M3322&lt;=0.85),"IN","OUT")</f>
        <v>IN</v>
      </c>
    </row>
    <row r="3323" spans="1:33">
      <c r="A3323" s="14" t="s">
        <v>190</v>
      </c>
      <c r="B3323" s="16">
        <v>2020</v>
      </c>
      <c r="C3323" s="16">
        <v>19</v>
      </c>
      <c r="D3323" s="14" t="s">
        <v>80</v>
      </c>
      <c r="E3323" s="16">
        <v>25</v>
      </c>
      <c r="F3323" s="14" t="s">
        <v>98</v>
      </c>
      <c r="G3323" s="16">
        <v>41</v>
      </c>
      <c r="H3323" s="14" t="s">
        <v>186</v>
      </c>
      <c r="I3323" s="16">
        <v>2</v>
      </c>
      <c r="J3323" s="14" t="s">
        <v>83</v>
      </c>
      <c r="K3323" s="14" t="s">
        <v>84</v>
      </c>
      <c r="L3323" s="14" t="s">
        <v>85</v>
      </c>
      <c r="M3323" s="23">
        <v>0.5</v>
      </c>
      <c r="N3323" s="16">
        <v>0</v>
      </c>
      <c r="O3323" s="16">
        <v>0</v>
      </c>
      <c r="P3323" s="16">
        <v>0</v>
      </c>
      <c r="Q3323" s="16">
        <v>0</v>
      </c>
      <c r="R3323" s="16">
        <v>0</v>
      </c>
      <c r="S3323" s="14" t="s">
        <v>86</v>
      </c>
      <c r="T3323" s="16">
        <v>0</v>
      </c>
      <c r="U3323" s="16">
        <v>0</v>
      </c>
      <c r="V3323" s="18">
        <v>0</v>
      </c>
      <c r="W3323" s="18">
        <v>0</v>
      </c>
      <c r="X3323" s="18">
        <v>0</v>
      </c>
      <c r="Y3323" s="18">
        <v>0</v>
      </c>
      <c r="Z3323" s="18">
        <v>0</v>
      </c>
      <c r="AA3323" s="18">
        <v>0</v>
      </c>
      <c r="AB3323" s="18">
        <v>0</v>
      </c>
      <c r="AC3323" s="23">
        <v>0</v>
      </c>
      <c r="AD3323" s="14" t="str">
        <f>IF(E3323=113,"Linn","Iowa ex-Linn")</f>
        <v>Iowa ex-Linn</v>
      </c>
      <c r="AE3323" s="23" t="str">
        <f>IFERROR(AB3323/W3323,"N/M")</f>
        <v>N/M</v>
      </c>
      <c r="AF3323" s="14" t="str">
        <f>B3323&amp;"|"&amp;TEXT(E3323,"000")&amp;"|"&amp;TEXT(M3323,"0.0000")</f>
        <v>2020|025|0.5000</v>
      </c>
      <c r="AG3323" s="22" t="str">
        <f>IF(AND(B3323&gt;=2015,B3323&lt;=2024,C3323=19,G3323=41,I3323=2,K3323="A",L3323="RBUP",M3323&gt;=0.5,M3323&lt;=0.85),"IN","OUT")</f>
        <v>IN</v>
      </c>
    </row>
    <row r="3324" spans="1:33">
      <c r="A3324" s="14" t="s">
        <v>190</v>
      </c>
      <c r="B3324" s="16">
        <v>2020</v>
      </c>
      <c r="C3324" s="16">
        <v>19</v>
      </c>
      <c r="D3324" s="14" t="s">
        <v>80</v>
      </c>
      <c r="E3324" s="16">
        <v>25</v>
      </c>
      <c r="F3324" s="14" t="s">
        <v>98</v>
      </c>
      <c r="G3324" s="16">
        <v>41</v>
      </c>
      <c r="H3324" s="14" t="s">
        <v>186</v>
      </c>
      <c r="I3324" s="16">
        <v>2</v>
      </c>
      <c r="J3324" s="14" t="s">
        <v>83</v>
      </c>
      <c r="K3324" s="14" t="s">
        <v>84</v>
      </c>
      <c r="L3324" s="14" t="s">
        <v>85</v>
      </c>
      <c r="M3324" s="23">
        <v>0.6</v>
      </c>
      <c r="N3324" s="16">
        <v>1</v>
      </c>
      <c r="O3324" s="16">
        <v>0</v>
      </c>
      <c r="P3324" s="16">
        <v>0</v>
      </c>
      <c r="Q3324" s="16">
        <v>1</v>
      </c>
      <c r="R3324" s="16">
        <v>0</v>
      </c>
      <c r="S3324" s="14" t="s">
        <v>86</v>
      </c>
      <c r="T3324" s="16">
        <v>146</v>
      </c>
      <c r="U3324" s="16">
        <v>0</v>
      </c>
      <c r="V3324" s="18">
        <v>61638</v>
      </c>
      <c r="W3324" s="18">
        <v>533</v>
      </c>
      <c r="X3324" s="18">
        <v>341</v>
      </c>
      <c r="Y3324" s="18">
        <v>0</v>
      </c>
      <c r="Z3324" s="18">
        <v>0</v>
      </c>
      <c r="AA3324" s="18">
        <v>0</v>
      </c>
      <c r="AB3324" s="18">
        <v>0</v>
      </c>
      <c r="AC3324" s="23">
        <v>0</v>
      </c>
      <c r="AD3324" s="14" t="str">
        <f>IF(E3324=113,"Linn","Iowa ex-Linn")</f>
        <v>Iowa ex-Linn</v>
      </c>
      <c r="AE3324" s="23">
        <f>IFERROR(AB3324/W3324,"N/M")</f>
        <v>0.0</v>
      </c>
      <c r="AF3324" s="14" t="str">
        <f>B3324&amp;"|"&amp;TEXT(E3324,"000")&amp;"|"&amp;TEXT(M3324,"0.0000")</f>
        <v>2020|025|0.6000</v>
      </c>
      <c r="AG3324" s="22" t="str">
        <f>IF(AND(B3324&gt;=2015,B3324&lt;=2024,C3324=19,G3324=41,I3324=2,K3324="A",L3324="RBUP",M3324&gt;=0.5,M3324&lt;=0.85),"IN","OUT")</f>
        <v>IN</v>
      </c>
    </row>
    <row r="3325" spans="1:33">
      <c r="A3325" s="14" t="s">
        <v>190</v>
      </c>
      <c r="B3325" s="16">
        <v>2020</v>
      </c>
      <c r="C3325" s="16">
        <v>19</v>
      </c>
      <c r="D3325" s="14" t="s">
        <v>80</v>
      </c>
      <c r="E3325" s="16">
        <v>25</v>
      </c>
      <c r="F3325" s="14" t="s">
        <v>98</v>
      </c>
      <c r="G3325" s="16">
        <v>41</v>
      </c>
      <c r="H3325" s="14" t="s">
        <v>186</v>
      </c>
      <c r="I3325" s="16">
        <v>2</v>
      </c>
      <c r="J3325" s="14" t="s">
        <v>83</v>
      </c>
      <c r="K3325" s="14" t="s">
        <v>84</v>
      </c>
      <c r="L3325" s="14" t="s">
        <v>85</v>
      </c>
      <c r="M3325" s="23">
        <v>0.65</v>
      </c>
      <c r="N3325" s="16">
        <v>7</v>
      </c>
      <c r="O3325" s="16">
        <v>6</v>
      </c>
      <c r="P3325" s="16">
        <v>0</v>
      </c>
      <c r="Q3325" s="16">
        <v>9</v>
      </c>
      <c r="R3325" s="16">
        <v>0</v>
      </c>
      <c r="S3325" s="14" t="s">
        <v>86</v>
      </c>
      <c r="T3325" s="16">
        <v>286</v>
      </c>
      <c r="U3325" s="16">
        <v>0</v>
      </c>
      <c r="V3325" s="18">
        <v>136259</v>
      </c>
      <c r="W3325" s="18">
        <v>2344</v>
      </c>
      <c r="X3325" s="18">
        <v>1251</v>
      </c>
      <c r="Y3325" s="18">
        <v>0</v>
      </c>
      <c r="Z3325" s="18">
        <v>0</v>
      </c>
      <c r="AA3325" s="18">
        <v>0</v>
      </c>
      <c r="AB3325" s="18">
        <v>0</v>
      </c>
      <c r="AC3325" s="23">
        <v>0</v>
      </c>
      <c r="AD3325" s="14" t="str">
        <f>IF(E3325=113,"Linn","Iowa ex-Linn")</f>
        <v>Iowa ex-Linn</v>
      </c>
      <c r="AE3325" s="23">
        <f>IFERROR(AB3325/W3325,"N/M")</f>
        <v>0.0</v>
      </c>
      <c r="AF3325" s="14" t="str">
        <f>B3325&amp;"|"&amp;TEXT(E3325,"000")&amp;"|"&amp;TEXT(M3325,"0.0000")</f>
        <v>2020|025|0.6500</v>
      </c>
      <c r="AG3325" s="22" t="str">
        <f>IF(AND(B3325&gt;=2015,B3325&lt;=2024,C3325=19,G3325=41,I3325=2,K3325="A",L3325="RBUP",M3325&gt;=0.5,M3325&lt;=0.85),"IN","OUT")</f>
        <v>IN</v>
      </c>
    </row>
    <row r="3326" spans="1:33">
      <c r="A3326" s="14" t="s">
        <v>190</v>
      </c>
      <c r="B3326" s="16">
        <v>2020</v>
      </c>
      <c r="C3326" s="16">
        <v>19</v>
      </c>
      <c r="D3326" s="14" t="s">
        <v>80</v>
      </c>
      <c r="E3326" s="16">
        <v>25</v>
      </c>
      <c r="F3326" s="14" t="s">
        <v>98</v>
      </c>
      <c r="G3326" s="16">
        <v>41</v>
      </c>
      <c r="H3326" s="14" t="s">
        <v>186</v>
      </c>
      <c r="I3326" s="16">
        <v>2</v>
      </c>
      <c r="J3326" s="14" t="s">
        <v>83</v>
      </c>
      <c r="K3326" s="14" t="s">
        <v>84</v>
      </c>
      <c r="L3326" s="14" t="s">
        <v>85</v>
      </c>
      <c r="M3326" s="23">
        <v>0.7</v>
      </c>
      <c r="N3326" s="16">
        <v>30</v>
      </c>
      <c r="O3326" s="16">
        <v>24</v>
      </c>
      <c r="P3326" s="16">
        <v>4</v>
      </c>
      <c r="Q3326" s="16">
        <v>37</v>
      </c>
      <c r="R3326" s="16">
        <v>7</v>
      </c>
      <c r="S3326" s="14" t="s">
        <v>86</v>
      </c>
      <c r="T3326" s="16">
        <v>3781</v>
      </c>
      <c r="U3326" s="16">
        <v>0</v>
      </c>
      <c r="V3326" s="18">
        <v>1981486</v>
      </c>
      <c r="W3326" s="18">
        <v>46591</v>
      </c>
      <c r="X3326" s="18">
        <v>31115</v>
      </c>
      <c r="Y3326" s="18">
        <v>0</v>
      </c>
      <c r="Z3326" s="18">
        <v>0</v>
      </c>
      <c r="AA3326" s="18">
        <v>0</v>
      </c>
      <c r="AB3326" s="18">
        <v>55062</v>
      </c>
      <c r="AC3326" s="23">
        <v>1.18</v>
      </c>
      <c r="AD3326" s="14" t="str">
        <f>IF(E3326=113,"Linn","Iowa ex-Linn")</f>
        <v>Iowa ex-Linn</v>
      </c>
      <c r="AE3326" s="23">
        <f>IFERROR(AB3326/W3326,"N/M")</f>
        <v>1.1818162306024769</v>
      </c>
      <c r="AF3326" s="14" t="str">
        <f>B3326&amp;"|"&amp;TEXT(E3326,"000")&amp;"|"&amp;TEXT(M3326,"0.0000")</f>
        <v>2020|025|0.7000</v>
      </c>
      <c r="AG3326" s="22" t="str">
        <f>IF(AND(B3326&gt;=2015,B3326&lt;=2024,C3326=19,G3326=41,I3326=2,K3326="A",L3326="RBUP",M3326&gt;=0.5,M3326&lt;=0.85),"IN","OUT")</f>
        <v>IN</v>
      </c>
    </row>
    <row r="3327" spans="1:33">
      <c r="A3327" s="14" t="s">
        <v>190</v>
      </c>
      <c r="B3327" s="16">
        <v>2020</v>
      </c>
      <c r="C3327" s="16">
        <v>19</v>
      </c>
      <c r="D3327" s="14" t="s">
        <v>80</v>
      </c>
      <c r="E3327" s="16">
        <v>25</v>
      </c>
      <c r="F3327" s="14" t="s">
        <v>98</v>
      </c>
      <c r="G3327" s="16">
        <v>41</v>
      </c>
      <c r="H3327" s="14" t="s">
        <v>186</v>
      </c>
      <c r="I3327" s="16">
        <v>2</v>
      </c>
      <c r="J3327" s="14" t="s">
        <v>83</v>
      </c>
      <c r="K3327" s="14" t="s">
        <v>84</v>
      </c>
      <c r="L3327" s="14" t="s">
        <v>85</v>
      </c>
      <c r="M3327" s="23">
        <v>0.75</v>
      </c>
      <c r="N3327" s="16">
        <v>82</v>
      </c>
      <c r="O3327" s="16">
        <v>74</v>
      </c>
      <c r="P3327" s="16">
        <v>23</v>
      </c>
      <c r="Q3327" s="16">
        <v>199</v>
      </c>
      <c r="R3327" s="16">
        <v>42</v>
      </c>
      <c r="S3327" s="14" t="s">
        <v>86</v>
      </c>
      <c r="T3327" s="16">
        <v>12902</v>
      </c>
      <c r="U3327" s="16">
        <v>0</v>
      </c>
      <c r="V3327" s="18">
        <v>7582513</v>
      </c>
      <c r="W3327" s="18">
        <v>244038</v>
      </c>
      <c r="X3327" s="18">
        <v>140340</v>
      </c>
      <c r="Y3327" s="18">
        <v>0</v>
      </c>
      <c r="Z3327" s="18">
        <v>0</v>
      </c>
      <c r="AA3327" s="18">
        <v>0</v>
      </c>
      <c r="AB3327" s="18">
        <v>227755</v>
      </c>
      <c r="AC3327" s="23">
        <v>0.93</v>
      </c>
      <c r="AD3327" s="14" t="str">
        <f>IF(E3327=113,"Linn","Iowa ex-Linn")</f>
        <v>Iowa ex-Linn</v>
      </c>
      <c r="AE3327" s="23">
        <f>IFERROR(AB3327/W3327,"N/M")</f>
        <v>0.9332767847630287</v>
      </c>
      <c r="AF3327" s="14" t="str">
        <f>B3327&amp;"|"&amp;TEXT(E3327,"000")&amp;"|"&amp;TEXT(M3327,"0.0000")</f>
        <v>2020|025|0.7500</v>
      </c>
      <c r="AG3327" s="22" t="str">
        <f>IF(AND(B3327&gt;=2015,B3327&lt;=2024,C3327=19,G3327=41,I3327=2,K3327="A",L3327="RBUP",M3327&gt;=0.5,M3327&lt;=0.85),"IN","OUT")</f>
        <v>IN</v>
      </c>
    </row>
    <row r="3328" spans="1:33">
      <c r="A3328" s="14" t="s">
        <v>190</v>
      </c>
      <c r="B3328" s="16">
        <v>2020</v>
      </c>
      <c r="C3328" s="16">
        <v>19</v>
      </c>
      <c r="D3328" s="14" t="s">
        <v>80</v>
      </c>
      <c r="E3328" s="16">
        <v>25</v>
      </c>
      <c r="F3328" s="14" t="s">
        <v>98</v>
      </c>
      <c r="G3328" s="16">
        <v>41</v>
      </c>
      <c r="H3328" s="14" t="s">
        <v>186</v>
      </c>
      <c r="I3328" s="16">
        <v>2</v>
      </c>
      <c r="J3328" s="14" t="s">
        <v>83</v>
      </c>
      <c r="K3328" s="14" t="s">
        <v>84</v>
      </c>
      <c r="L3328" s="14" t="s">
        <v>85</v>
      </c>
      <c r="M3328" s="23">
        <v>0.8</v>
      </c>
      <c r="N3328" s="16">
        <v>400</v>
      </c>
      <c r="O3328" s="16">
        <v>342</v>
      </c>
      <c r="P3328" s="16">
        <v>124</v>
      </c>
      <c r="Q3328" s="16">
        <v>620</v>
      </c>
      <c r="R3328" s="16">
        <v>171</v>
      </c>
      <c r="S3328" s="14" t="s">
        <v>86</v>
      </c>
      <c r="T3328" s="16">
        <v>65074</v>
      </c>
      <c r="U3328" s="16">
        <v>0</v>
      </c>
      <c r="V3328" s="18">
        <v>39901497</v>
      </c>
      <c r="W3328" s="18">
        <v>1667321</v>
      </c>
      <c r="X3328" s="18">
        <v>933738</v>
      </c>
      <c r="Y3328" s="18">
        <v>341</v>
      </c>
      <c r="Z3328" s="18">
        <v>0</v>
      </c>
      <c r="AA3328" s="18">
        <v>0</v>
      </c>
      <c r="AB3328" s="18">
        <v>1960259</v>
      </c>
      <c r="AC3328" s="23">
        <v>1.18</v>
      </c>
      <c r="AD3328" s="14" t="str">
        <f>IF(E3328=113,"Linn","Iowa ex-Linn")</f>
        <v>Iowa ex-Linn</v>
      </c>
      <c r="AE3328" s="23">
        <f>IFERROR(AB3328/W3328,"N/M")</f>
        <v>1.1756938226052451</v>
      </c>
      <c r="AF3328" s="14" t="str">
        <f>B3328&amp;"|"&amp;TEXT(E3328,"000")&amp;"|"&amp;TEXT(M3328,"0.0000")</f>
        <v>2020|025|0.8000</v>
      </c>
      <c r="AG3328" s="22" t="str">
        <f>IF(AND(B3328&gt;=2015,B3328&lt;=2024,C3328=19,G3328=41,I3328=2,K3328="A",L3328="RBUP",M3328&gt;=0.5,M3328&lt;=0.85),"IN","OUT")</f>
        <v>IN</v>
      </c>
    </row>
    <row r="3329" spans="1:33">
      <c r="A3329" s="14" t="s">
        <v>190</v>
      </c>
      <c r="B3329" s="16">
        <v>2020</v>
      </c>
      <c r="C3329" s="16">
        <v>19</v>
      </c>
      <c r="D3329" s="14" t="s">
        <v>80</v>
      </c>
      <c r="E3329" s="16">
        <v>25</v>
      </c>
      <c r="F3329" s="14" t="s">
        <v>98</v>
      </c>
      <c r="G3329" s="16">
        <v>41</v>
      </c>
      <c r="H3329" s="14" t="s">
        <v>186</v>
      </c>
      <c r="I3329" s="16">
        <v>2</v>
      </c>
      <c r="J3329" s="14" t="s">
        <v>83</v>
      </c>
      <c r="K3329" s="14" t="s">
        <v>84</v>
      </c>
      <c r="L3329" s="14" t="s">
        <v>85</v>
      </c>
      <c r="M3329" s="23">
        <v>0.85</v>
      </c>
      <c r="N3329" s="16">
        <v>457</v>
      </c>
      <c r="O3329" s="16">
        <v>400</v>
      </c>
      <c r="P3329" s="16">
        <v>236</v>
      </c>
      <c r="Q3329" s="16">
        <v>883</v>
      </c>
      <c r="R3329" s="16">
        <v>444</v>
      </c>
      <c r="S3329" s="14" t="s">
        <v>86</v>
      </c>
      <c r="T3329" s="16">
        <v>80499</v>
      </c>
      <c r="U3329" s="16">
        <v>0</v>
      </c>
      <c r="V3329" s="18">
        <v>52141686</v>
      </c>
      <c r="W3329" s="18">
        <v>2831085</v>
      </c>
      <c r="X3329" s="18">
        <v>1199474</v>
      </c>
      <c r="Y3329" s="18">
        <v>0</v>
      </c>
      <c r="Z3329" s="18">
        <v>0</v>
      </c>
      <c r="AA3329" s="18">
        <v>0</v>
      </c>
      <c r="AB3329" s="18">
        <v>4684706</v>
      </c>
      <c r="AC3329" s="23">
        <v>1.65</v>
      </c>
      <c r="AD3329" s="14" t="str">
        <f>IF(E3329=113,"Linn","Iowa ex-Linn")</f>
        <v>Iowa ex-Linn</v>
      </c>
      <c r="AE3329" s="23">
        <f>IFERROR(AB3329/W3329,"N/M")</f>
        <v>1.6547387309105872</v>
      </c>
      <c r="AF3329" s="14" t="str">
        <f>B3329&amp;"|"&amp;TEXT(E3329,"000")&amp;"|"&amp;TEXT(M3329,"0.0000")</f>
        <v>2020|025|0.8500</v>
      </c>
      <c r="AG3329" s="22" t="str">
        <f>IF(AND(B3329&gt;=2015,B3329&lt;=2024,C3329=19,G3329=41,I3329=2,K3329="A",L3329="RBUP",M3329&gt;=0.5,M3329&lt;=0.85),"IN","OUT")</f>
        <v>IN</v>
      </c>
    </row>
    <row r="3330" spans="1:33">
      <c r="A3330" s="14" t="s">
        <v>190</v>
      </c>
      <c r="B3330" s="16">
        <v>2020</v>
      </c>
      <c r="C3330" s="16">
        <v>19</v>
      </c>
      <c r="D3330" s="14" t="s">
        <v>80</v>
      </c>
      <c r="E3330" s="16">
        <v>27</v>
      </c>
      <c r="F3330" s="14" t="s">
        <v>99</v>
      </c>
      <c r="G3330" s="16">
        <v>41</v>
      </c>
      <c r="H3330" s="14" t="s">
        <v>186</v>
      </c>
      <c r="I3330" s="16">
        <v>2</v>
      </c>
      <c r="J3330" s="14" t="s">
        <v>83</v>
      </c>
      <c r="K3330" s="14" t="s">
        <v>84</v>
      </c>
      <c r="L3330" s="14" t="s">
        <v>85</v>
      </c>
      <c r="M3330" s="23">
        <v>0.5</v>
      </c>
      <c r="N3330" s="16">
        <v>0</v>
      </c>
      <c r="O3330" s="16">
        <v>0</v>
      </c>
      <c r="P3330" s="16">
        <v>0</v>
      </c>
      <c r="Q3330" s="16">
        <v>0</v>
      </c>
      <c r="R3330" s="16">
        <v>0</v>
      </c>
      <c r="S3330" s="14" t="s">
        <v>86</v>
      </c>
      <c r="T3330" s="16">
        <v>0</v>
      </c>
      <c r="U3330" s="16">
        <v>0</v>
      </c>
      <c r="V3330" s="18">
        <v>0</v>
      </c>
      <c r="W3330" s="18">
        <v>0</v>
      </c>
      <c r="X3330" s="18">
        <v>0</v>
      </c>
      <c r="Y3330" s="18">
        <v>0</v>
      </c>
      <c r="Z3330" s="18">
        <v>0</v>
      </c>
      <c r="AA3330" s="18">
        <v>0</v>
      </c>
      <c r="AB3330" s="18">
        <v>0</v>
      </c>
      <c r="AC3330" s="23">
        <v>0</v>
      </c>
      <c r="AD3330" s="14" t="str">
        <f>IF(E3330=113,"Linn","Iowa ex-Linn")</f>
        <v>Iowa ex-Linn</v>
      </c>
      <c r="AE3330" s="23" t="str">
        <f>IFERROR(AB3330/W3330,"N/M")</f>
        <v>N/M</v>
      </c>
      <c r="AF3330" s="14" t="str">
        <f>B3330&amp;"|"&amp;TEXT(E3330,"000")&amp;"|"&amp;TEXT(M3330,"0.0000")</f>
        <v>2020|027|0.5000</v>
      </c>
      <c r="AG3330" s="22" t="str">
        <f>IF(AND(B3330&gt;=2015,B3330&lt;=2024,C3330=19,G3330=41,I3330=2,K3330="A",L3330="RBUP",M3330&gt;=0.5,M3330&lt;=0.85),"IN","OUT")</f>
        <v>IN</v>
      </c>
    </row>
    <row r="3331" spans="1:33">
      <c r="A3331" s="14" t="s">
        <v>190</v>
      </c>
      <c r="B3331" s="16">
        <v>2020</v>
      </c>
      <c r="C3331" s="16">
        <v>19</v>
      </c>
      <c r="D3331" s="14" t="s">
        <v>80</v>
      </c>
      <c r="E3331" s="16">
        <v>27</v>
      </c>
      <c r="F3331" s="14" t="s">
        <v>99</v>
      </c>
      <c r="G3331" s="16">
        <v>41</v>
      </c>
      <c r="H3331" s="14" t="s">
        <v>186</v>
      </c>
      <c r="I3331" s="16">
        <v>2</v>
      </c>
      <c r="J3331" s="14" t="s">
        <v>83</v>
      </c>
      <c r="K3331" s="14" t="s">
        <v>84</v>
      </c>
      <c r="L3331" s="14" t="s">
        <v>85</v>
      </c>
      <c r="M3331" s="23">
        <v>0.6</v>
      </c>
      <c r="N3331" s="16">
        <v>2</v>
      </c>
      <c r="O3331" s="16">
        <v>2</v>
      </c>
      <c r="P3331" s="16">
        <v>1</v>
      </c>
      <c r="Q3331" s="16">
        <v>4</v>
      </c>
      <c r="R3331" s="16">
        <v>1</v>
      </c>
      <c r="S3331" s="14" t="s">
        <v>86</v>
      </c>
      <c r="T3331" s="16">
        <v>413</v>
      </c>
      <c r="U3331" s="16">
        <v>0</v>
      </c>
      <c r="V3331" s="18">
        <v>196344</v>
      </c>
      <c r="W3331" s="18">
        <v>3039</v>
      </c>
      <c r="X3331" s="18">
        <v>1944</v>
      </c>
      <c r="Y3331" s="18">
        <v>0</v>
      </c>
      <c r="Z3331" s="18">
        <v>0</v>
      </c>
      <c r="AA3331" s="18">
        <v>0</v>
      </c>
      <c r="AB3331" s="18">
        <v>4347</v>
      </c>
      <c r="AC3331" s="23">
        <v>1.43</v>
      </c>
      <c r="AD3331" s="14" t="str">
        <f>IF(E3331=113,"Linn","Iowa ex-Linn")</f>
        <v>Iowa ex-Linn</v>
      </c>
      <c r="AE3331" s="23">
        <f>IFERROR(AB3331/W3331,"N/M")</f>
        <v>1.4304047384007896</v>
      </c>
      <c r="AF3331" s="14" t="str">
        <f>B3331&amp;"|"&amp;TEXT(E3331,"000")&amp;"|"&amp;TEXT(M3331,"0.0000")</f>
        <v>2020|027|0.6000</v>
      </c>
      <c r="AG3331" s="22" t="str">
        <f>IF(AND(B3331&gt;=2015,B3331&lt;=2024,C3331=19,G3331=41,I3331=2,K3331="A",L3331="RBUP",M3331&gt;=0.5,M3331&lt;=0.85),"IN","OUT")</f>
        <v>IN</v>
      </c>
    </row>
    <row r="3332" spans="1:33">
      <c r="A3332" s="14" t="s">
        <v>190</v>
      </c>
      <c r="B3332" s="16">
        <v>2020</v>
      </c>
      <c r="C3332" s="16">
        <v>19</v>
      </c>
      <c r="D3332" s="14" t="s">
        <v>80</v>
      </c>
      <c r="E3332" s="16">
        <v>27</v>
      </c>
      <c r="F3332" s="14" t="s">
        <v>99</v>
      </c>
      <c r="G3332" s="16">
        <v>41</v>
      </c>
      <c r="H3332" s="14" t="s">
        <v>186</v>
      </c>
      <c r="I3332" s="16">
        <v>2</v>
      </c>
      <c r="J3332" s="14" t="s">
        <v>83</v>
      </c>
      <c r="K3332" s="14" t="s">
        <v>84</v>
      </c>
      <c r="L3332" s="14" t="s">
        <v>85</v>
      </c>
      <c r="M3332" s="23">
        <v>0.65</v>
      </c>
      <c r="N3332" s="16">
        <v>5</v>
      </c>
      <c r="O3332" s="16">
        <v>5</v>
      </c>
      <c r="P3332" s="16">
        <v>2</v>
      </c>
      <c r="Q3332" s="16">
        <v>7</v>
      </c>
      <c r="R3332" s="16">
        <v>2</v>
      </c>
      <c r="S3332" s="14" t="s">
        <v>86</v>
      </c>
      <c r="T3332" s="16">
        <v>797</v>
      </c>
      <c r="U3332" s="16">
        <v>0</v>
      </c>
      <c r="V3332" s="18">
        <v>398486</v>
      </c>
      <c r="W3332" s="18">
        <v>8115</v>
      </c>
      <c r="X3332" s="18">
        <v>5218</v>
      </c>
      <c r="Y3332" s="18">
        <v>0</v>
      </c>
      <c r="Z3332" s="18">
        <v>0</v>
      </c>
      <c r="AA3332" s="18">
        <v>0</v>
      </c>
      <c r="AB3332" s="18">
        <v>24605</v>
      </c>
      <c r="AC3332" s="23">
        <v>3.03</v>
      </c>
      <c r="AD3332" s="14" t="str">
        <f>IF(E3332=113,"Linn","Iowa ex-Linn")</f>
        <v>Iowa ex-Linn</v>
      </c>
      <c r="AE3332" s="23">
        <f>IFERROR(AB3332/W3332,"N/M")</f>
        <v>3.0320394331484906</v>
      </c>
      <c r="AF3332" s="14" t="str">
        <f>B3332&amp;"|"&amp;TEXT(E3332,"000")&amp;"|"&amp;TEXT(M3332,"0.0000")</f>
        <v>2020|027|0.6500</v>
      </c>
      <c r="AG3332" s="22" t="str">
        <f>IF(AND(B3332&gt;=2015,B3332&lt;=2024,C3332=19,G3332=41,I3332=2,K3332="A",L3332="RBUP",M3332&gt;=0.5,M3332&lt;=0.85),"IN","OUT")</f>
        <v>IN</v>
      </c>
    </row>
    <row r="3333" spans="1:33">
      <c r="A3333" s="14" t="s">
        <v>190</v>
      </c>
      <c r="B3333" s="16">
        <v>2020</v>
      </c>
      <c r="C3333" s="16">
        <v>19</v>
      </c>
      <c r="D3333" s="14" t="s">
        <v>80</v>
      </c>
      <c r="E3333" s="16">
        <v>27</v>
      </c>
      <c r="F3333" s="14" t="s">
        <v>99</v>
      </c>
      <c r="G3333" s="16">
        <v>41</v>
      </c>
      <c r="H3333" s="14" t="s">
        <v>186</v>
      </c>
      <c r="I3333" s="16">
        <v>2</v>
      </c>
      <c r="J3333" s="14" t="s">
        <v>83</v>
      </c>
      <c r="K3333" s="14" t="s">
        <v>84</v>
      </c>
      <c r="L3333" s="14" t="s">
        <v>85</v>
      </c>
      <c r="M3333" s="23">
        <v>0.7</v>
      </c>
      <c r="N3333" s="16">
        <v>20</v>
      </c>
      <c r="O3333" s="16">
        <v>13</v>
      </c>
      <c r="P3333" s="16">
        <v>1</v>
      </c>
      <c r="Q3333" s="16">
        <v>14</v>
      </c>
      <c r="R3333" s="16">
        <v>1</v>
      </c>
      <c r="S3333" s="14" t="s">
        <v>86</v>
      </c>
      <c r="T3333" s="16">
        <v>1057</v>
      </c>
      <c r="U3333" s="16">
        <v>0</v>
      </c>
      <c r="V3333" s="18">
        <v>611364</v>
      </c>
      <c r="W3333" s="18">
        <v>15131</v>
      </c>
      <c r="X3333" s="18">
        <v>9337</v>
      </c>
      <c r="Y3333" s="18">
        <v>0</v>
      </c>
      <c r="Z3333" s="18">
        <v>0</v>
      </c>
      <c r="AA3333" s="18">
        <v>0</v>
      </c>
      <c r="AB3333" s="18">
        <v>3320</v>
      </c>
      <c r="AC3333" s="23">
        <v>0.22</v>
      </c>
      <c r="AD3333" s="14" t="str">
        <f>IF(E3333=113,"Linn","Iowa ex-Linn")</f>
        <v>Iowa ex-Linn</v>
      </c>
      <c r="AE3333" s="23">
        <f>IFERROR(AB3333/W3333,"N/M")</f>
        <v>0.21941709074086313</v>
      </c>
      <c r="AF3333" s="14" t="str">
        <f>B3333&amp;"|"&amp;TEXT(E3333,"000")&amp;"|"&amp;TEXT(M3333,"0.0000")</f>
        <v>2020|027|0.7000</v>
      </c>
      <c r="AG3333" s="22" t="str">
        <f>IF(AND(B3333&gt;=2015,B3333&lt;=2024,C3333=19,G3333=41,I3333=2,K3333="A",L3333="RBUP",M3333&gt;=0.5,M3333&lt;=0.85),"IN","OUT")</f>
        <v>IN</v>
      </c>
    </row>
    <row r="3334" spans="1:33">
      <c r="A3334" s="14" t="s">
        <v>190</v>
      </c>
      <c r="B3334" s="16">
        <v>2020</v>
      </c>
      <c r="C3334" s="16">
        <v>19</v>
      </c>
      <c r="D3334" s="14" t="s">
        <v>80</v>
      </c>
      <c r="E3334" s="16">
        <v>27</v>
      </c>
      <c r="F3334" s="14" t="s">
        <v>99</v>
      </c>
      <c r="G3334" s="16">
        <v>41</v>
      </c>
      <c r="H3334" s="14" t="s">
        <v>186</v>
      </c>
      <c r="I3334" s="16">
        <v>2</v>
      </c>
      <c r="J3334" s="14" t="s">
        <v>83</v>
      </c>
      <c r="K3334" s="14" t="s">
        <v>84</v>
      </c>
      <c r="L3334" s="14" t="s">
        <v>85</v>
      </c>
      <c r="M3334" s="23">
        <v>0.75</v>
      </c>
      <c r="N3334" s="16">
        <v>124</v>
      </c>
      <c r="O3334" s="16">
        <v>109</v>
      </c>
      <c r="P3334" s="16">
        <v>34</v>
      </c>
      <c r="Q3334" s="16">
        <v>187</v>
      </c>
      <c r="R3334" s="16">
        <v>61</v>
      </c>
      <c r="S3334" s="14" t="s">
        <v>86</v>
      </c>
      <c r="T3334" s="16">
        <v>19785</v>
      </c>
      <c r="U3334" s="16">
        <v>0</v>
      </c>
      <c r="V3334" s="18">
        <v>11973261</v>
      </c>
      <c r="W3334" s="18">
        <v>427644</v>
      </c>
      <c r="X3334" s="18">
        <v>267195</v>
      </c>
      <c r="Y3334" s="18">
        <v>0</v>
      </c>
      <c r="Z3334" s="18">
        <v>0</v>
      </c>
      <c r="AA3334" s="18">
        <v>0</v>
      </c>
      <c r="AB3334" s="18">
        <v>763002</v>
      </c>
      <c r="AC3334" s="23">
        <v>1.78</v>
      </c>
      <c r="AD3334" s="14" t="str">
        <f>IF(E3334=113,"Linn","Iowa ex-Linn")</f>
        <v>Iowa ex-Linn</v>
      </c>
      <c r="AE3334" s="23">
        <f>IFERROR(AB3334/W3334,"N/M")</f>
        <v>1.7841990066503914</v>
      </c>
      <c r="AF3334" s="14" t="str">
        <f>B3334&amp;"|"&amp;TEXT(E3334,"000")&amp;"|"&amp;TEXT(M3334,"0.0000")</f>
        <v>2020|027|0.7500</v>
      </c>
      <c r="AG3334" s="22" t="str">
        <f>IF(AND(B3334&gt;=2015,B3334&lt;=2024,C3334=19,G3334=41,I3334=2,K3334="A",L3334="RBUP",M3334&gt;=0.5,M3334&lt;=0.85),"IN","OUT")</f>
        <v>IN</v>
      </c>
    </row>
    <row r="3335" spans="1:33">
      <c r="A3335" s="14" t="s">
        <v>190</v>
      </c>
      <c r="B3335" s="16">
        <v>2020</v>
      </c>
      <c r="C3335" s="16">
        <v>19</v>
      </c>
      <c r="D3335" s="14" t="s">
        <v>80</v>
      </c>
      <c r="E3335" s="16">
        <v>27</v>
      </c>
      <c r="F3335" s="14" t="s">
        <v>99</v>
      </c>
      <c r="G3335" s="16">
        <v>41</v>
      </c>
      <c r="H3335" s="14" t="s">
        <v>186</v>
      </c>
      <c r="I3335" s="16">
        <v>2</v>
      </c>
      <c r="J3335" s="14" t="s">
        <v>83</v>
      </c>
      <c r="K3335" s="14" t="s">
        <v>84</v>
      </c>
      <c r="L3335" s="14" t="s">
        <v>85</v>
      </c>
      <c r="M3335" s="23">
        <v>0.8</v>
      </c>
      <c r="N3335" s="16">
        <v>429</v>
      </c>
      <c r="O3335" s="16">
        <v>381</v>
      </c>
      <c r="P3335" s="16">
        <v>184</v>
      </c>
      <c r="Q3335" s="16">
        <v>649</v>
      </c>
      <c r="R3335" s="16">
        <v>301</v>
      </c>
      <c r="S3335" s="14" t="s">
        <v>86</v>
      </c>
      <c r="T3335" s="16">
        <v>69644</v>
      </c>
      <c r="U3335" s="16">
        <v>0</v>
      </c>
      <c r="V3335" s="18">
        <v>45139702</v>
      </c>
      <c r="W3335" s="18">
        <v>2071483</v>
      </c>
      <c r="X3335" s="18">
        <v>1173872</v>
      </c>
      <c r="Y3335" s="18">
        <v>1868</v>
      </c>
      <c r="Z3335" s="18">
        <v>0</v>
      </c>
      <c r="AA3335" s="18">
        <v>0</v>
      </c>
      <c r="AB3335" s="18">
        <v>3646306</v>
      </c>
      <c r="AC3335" s="23">
        <v>1.76</v>
      </c>
      <c r="AD3335" s="14" t="str">
        <f>IF(E3335=113,"Linn","Iowa ex-Linn")</f>
        <v>Iowa ex-Linn</v>
      </c>
      <c r="AE3335" s="23">
        <f>IFERROR(AB3335/W3335,"N/M")</f>
        <v>1.7602394033646427</v>
      </c>
      <c r="AF3335" s="14" t="str">
        <f>B3335&amp;"|"&amp;TEXT(E3335,"000")&amp;"|"&amp;TEXT(M3335,"0.0000")</f>
        <v>2020|027|0.8000</v>
      </c>
      <c r="AG3335" s="22" t="str">
        <f>IF(AND(B3335&gt;=2015,B3335&lt;=2024,C3335=19,G3335=41,I3335=2,K3335="A",L3335="RBUP",M3335&gt;=0.5,M3335&lt;=0.85),"IN","OUT")</f>
        <v>IN</v>
      </c>
    </row>
    <row r="3336" spans="1:33">
      <c r="A3336" s="14" t="s">
        <v>190</v>
      </c>
      <c r="B3336" s="16">
        <v>2020</v>
      </c>
      <c r="C3336" s="16">
        <v>19</v>
      </c>
      <c r="D3336" s="14" t="s">
        <v>80</v>
      </c>
      <c r="E3336" s="16">
        <v>27</v>
      </c>
      <c r="F3336" s="14" t="s">
        <v>99</v>
      </c>
      <c r="G3336" s="16">
        <v>41</v>
      </c>
      <c r="H3336" s="14" t="s">
        <v>186</v>
      </c>
      <c r="I3336" s="16">
        <v>2</v>
      </c>
      <c r="J3336" s="14" t="s">
        <v>83</v>
      </c>
      <c r="K3336" s="14" t="s">
        <v>84</v>
      </c>
      <c r="L3336" s="14" t="s">
        <v>85</v>
      </c>
      <c r="M3336" s="23">
        <v>0.85</v>
      </c>
      <c r="N3336" s="16">
        <v>459</v>
      </c>
      <c r="O3336" s="16">
        <v>400</v>
      </c>
      <c r="P3336" s="16">
        <v>266</v>
      </c>
      <c r="Q3336" s="16">
        <v>807</v>
      </c>
      <c r="R3336" s="16">
        <v>481</v>
      </c>
      <c r="S3336" s="14" t="s">
        <v>86</v>
      </c>
      <c r="T3336" s="16">
        <v>89486</v>
      </c>
      <c r="U3336" s="16">
        <v>0</v>
      </c>
      <c r="V3336" s="18">
        <v>62213292</v>
      </c>
      <c r="W3336" s="18">
        <v>3576560</v>
      </c>
      <c r="X3336" s="18">
        <v>1556269</v>
      </c>
      <c r="Y3336" s="18">
        <v>3667</v>
      </c>
      <c r="Z3336" s="18">
        <v>0</v>
      </c>
      <c r="AA3336" s="18">
        <v>0</v>
      </c>
      <c r="AB3336" s="18">
        <v>10557815</v>
      </c>
      <c r="AC3336" s="23">
        <v>2.95</v>
      </c>
      <c r="AD3336" s="14" t="str">
        <f>IF(E3336=113,"Linn","Iowa ex-Linn")</f>
        <v>Iowa ex-Linn</v>
      </c>
      <c r="AE3336" s="23">
        <f>IFERROR(AB3336/W3336,"N/M")</f>
        <v>2.951946842776299</v>
      </c>
      <c r="AF3336" s="14" t="str">
        <f>B3336&amp;"|"&amp;TEXT(E3336,"000")&amp;"|"&amp;TEXT(M3336,"0.0000")</f>
        <v>2020|027|0.8500</v>
      </c>
      <c r="AG3336" s="22" t="str">
        <f>IF(AND(B3336&gt;=2015,B3336&lt;=2024,C3336=19,G3336=41,I3336=2,K3336="A",L3336="RBUP",M3336&gt;=0.5,M3336&lt;=0.85),"IN","OUT")</f>
        <v>IN</v>
      </c>
    </row>
    <row r="3337" spans="1:33">
      <c r="A3337" s="14" t="s">
        <v>190</v>
      </c>
      <c r="B3337" s="16">
        <v>2020</v>
      </c>
      <c r="C3337" s="16">
        <v>19</v>
      </c>
      <c r="D3337" s="14" t="s">
        <v>80</v>
      </c>
      <c r="E3337" s="16">
        <v>29</v>
      </c>
      <c r="F3337" s="14" t="s">
        <v>100</v>
      </c>
      <c r="G3337" s="16">
        <v>41</v>
      </c>
      <c r="H3337" s="14" t="s">
        <v>186</v>
      </c>
      <c r="I3337" s="16">
        <v>2</v>
      </c>
      <c r="J3337" s="14" t="s">
        <v>83</v>
      </c>
      <c r="K3337" s="14" t="s">
        <v>84</v>
      </c>
      <c r="L3337" s="14" t="s">
        <v>85</v>
      </c>
      <c r="M3337" s="23">
        <v>0.6</v>
      </c>
      <c r="N3337" s="16">
        <v>1</v>
      </c>
      <c r="O3337" s="16">
        <v>1</v>
      </c>
      <c r="P3337" s="16">
        <v>0</v>
      </c>
      <c r="Q3337" s="16">
        <v>2</v>
      </c>
      <c r="R3337" s="16">
        <v>0</v>
      </c>
      <c r="S3337" s="14" t="s">
        <v>86</v>
      </c>
      <c r="T3337" s="16">
        <v>159</v>
      </c>
      <c r="U3337" s="16">
        <v>0</v>
      </c>
      <c r="V3337" s="18">
        <v>58942</v>
      </c>
      <c r="W3337" s="18">
        <v>838</v>
      </c>
      <c r="X3337" s="18">
        <v>536</v>
      </c>
      <c r="Y3337" s="18">
        <v>0</v>
      </c>
      <c r="Z3337" s="18">
        <v>0</v>
      </c>
      <c r="AA3337" s="18">
        <v>0</v>
      </c>
      <c r="AB3337" s="18">
        <v>0</v>
      </c>
      <c r="AC3337" s="23">
        <v>0</v>
      </c>
      <c r="AD3337" s="14" t="str">
        <f>IF(E3337=113,"Linn","Iowa ex-Linn")</f>
        <v>Iowa ex-Linn</v>
      </c>
      <c r="AE3337" s="23">
        <f>IFERROR(AB3337/W3337,"N/M")</f>
        <v>0.0</v>
      </c>
      <c r="AF3337" s="14" t="str">
        <f>B3337&amp;"|"&amp;TEXT(E3337,"000")&amp;"|"&amp;TEXT(M3337,"0.0000")</f>
        <v>2020|029|0.6000</v>
      </c>
      <c r="AG3337" s="22" t="str">
        <f>IF(AND(B3337&gt;=2015,B3337&lt;=2024,C3337=19,G3337=41,I3337=2,K3337="A",L3337="RBUP",M3337&gt;=0.5,M3337&lt;=0.85),"IN","OUT")</f>
        <v>IN</v>
      </c>
    </row>
    <row r="3338" spans="1:33">
      <c r="A3338" s="14" t="s">
        <v>190</v>
      </c>
      <c r="B3338" s="16">
        <v>2020</v>
      </c>
      <c r="C3338" s="16">
        <v>19</v>
      </c>
      <c r="D3338" s="14" t="s">
        <v>80</v>
      </c>
      <c r="E3338" s="16">
        <v>29</v>
      </c>
      <c r="F3338" s="14" t="s">
        <v>100</v>
      </c>
      <c r="G3338" s="16">
        <v>41</v>
      </c>
      <c r="H3338" s="14" t="s">
        <v>186</v>
      </c>
      <c r="I3338" s="16">
        <v>2</v>
      </c>
      <c r="J3338" s="14" t="s">
        <v>83</v>
      </c>
      <c r="K3338" s="14" t="s">
        <v>84</v>
      </c>
      <c r="L3338" s="14" t="s">
        <v>85</v>
      </c>
      <c r="M3338" s="23">
        <v>0.65</v>
      </c>
      <c r="N3338" s="16">
        <v>5</v>
      </c>
      <c r="O3338" s="16">
        <v>5</v>
      </c>
      <c r="P3338" s="16">
        <v>0</v>
      </c>
      <c r="Q3338" s="16">
        <v>12</v>
      </c>
      <c r="R3338" s="16">
        <v>0</v>
      </c>
      <c r="S3338" s="14" t="s">
        <v>86</v>
      </c>
      <c r="T3338" s="16">
        <v>344</v>
      </c>
      <c r="U3338" s="16">
        <v>0</v>
      </c>
      <c r="V3338" s="18">
        <v>139357</v>
      </c>
      <c r="W3338" s="18">
        <v>2827</v>
      </c>
      <c r="X3338" s="18">
        <v>1668</v>
      </c>
      <c r="Y3338" s="18">
        <v>0</v>
      </c>
      <c r="Z3338" s="18">
        <v>0</v>
      </c>
      <c r="AA3338" s="18">
        <v>0</v>
      </c>
      <c r="AB3338" s="18">
        <v>0</v>
      </c>
      <c r="AC3338" s="23">
        <v>0</v>
      </c>
      <c r="AD3338" s="14" t="str">
        <f>IF(E3338=113,"Linn","Iowa ex-Linn")</f>
        <v>Iowa ex-Linn</v>
      </c>
      <c r="AE3338" s="23">
        <f>IFERROR(AB3338/W3338,"N/M")</f>
        <v>0.0</v>
      </c>
      <c r="AF3338" s="14" t="str">
        <f>B3338&amp;"|"&amp;TEXT(E3338,"000")&amp;"|"&amp;TEXT(M3338,"0.0000")</f>
        <v>2020|029|0.6500</v>
      </c>
      <c r="AG3338" s="22" t="str">
        <f>IF(AND(B3338&gt;=2015,B3338&lt;=2024,C3338=19,G3338=41,I3338=2,K3338="A",L3338="RBUP",M3338&gt;=0.5,M3338&lt;=0.85),"IN","OUT")</f>
        <v>IN</v>
      </c>
    </row>
    <row r="3339" spans="1:33">
      <c r="A3339" s="14" t="s">
        <v>190</v>
      </c>
      <c r="B3339" s="16">
        <v>2020</v>
      </c>
      <c r="C3339" s="16">
        <v>19</v>
      </c>
      <c r="D3339" s="14" t="s">
        <v>80</v>
      </c>
      <c r="E3339" s="16">
        <v>29</v>
      </c>
      <c r="F3339" s="14" t="s">
        <v>100</v>
      </c>
      <c r="G3339" s="16">
        <v>41</v>
      </c>
      <c r="H3339" s="14" t="s">
        <v>186</v>
      </c>
      <c r="I3339" s="16">
        <v>2</v>
      </c>
      <c r="J3339" s="14" t="s">
        <v>83</v>
      </c>
      <c r="K3339" s="14" t="s">
        <v>84</v>
      </c>
      <c r="L3339" s="14" t="s">
        <v>85</v>
      </c>
      <c r="M3339" s="23">
        <v>0.7</v>
      </c>
      <c r="N3339" s="16">
        <v>12</v>
      </c>
      <c r="O3339" s="16">
        <v>9</v>
      </c>
      <c r="P3339" s="16">
        <v>0</v>
      </c>
      <c r="Q3339" s="16">
        <v>11</v>
      </c>
      <c r="R3339" s="16">
        <v>0</v>
      </c>
      <c r="S3339" s="14" t="s">
        <v>86</v>
      </c>
      <c r="T3339" s="16">
        <v>1488</v>
      </c>
      <c r="U3339" s="16">
        <v>0</v>
      </c>
      <c r="V3339" s="18">
        <v>670146</v>
      </c>
      <c r="W3339" s="18">
        <v>15531</v>
      </c>
      <c r="X3339" s="18">
        <v>11699</v>
      </c>
      <c r="Y3339" s="18">
        <v>0</v>
      </c>
      <c r="Z3339" s="18">
        <v>0</v>
      </c>
      <c r="AA3339" s="18">
        <v>0</v>
      </c>
      <c r="AB3339" s="18">
        <v>0</v>
      </c>
      <c r="AC3339" s="23">
        <v>0</v>
      </c>
      <c r="AD3339" s="14" t="str">
        <f>IF(E3339=113,"Linn","Iowa ex-Linn")</f>
        <v>Iowa ex-Linn</v>
      </c>
      <c r="AE3339" s="23">
        <f>IFERROR(AB3339/W3339,"N/M")</f>
        <v>0.0</v>
      </c>
      <c r="AF3339" s="14" t="str">
        <f>B3339&amp;"|"&amp;TEXT(E3339,"000")&amp;"|"&amp;TEXT(M3339,"0.0000")</f>
        <v>2020|029|0.7000</v>
      </c>
      <c r="AG3339" s="22" t="str">
        <f>IF(AND(B3339&gt;=2015,B3339&lt;=2024,C3339=19,G3339=41,I3339=2,K3339="A",L3339="RBUP",M3339&gt;=0.5,M3339&lt;=0.85),"IN","OUT")</f>
        <v>IN</v>
      </c>
    </row>
    <row r="3340" spans="1:33">
      <c r="A3340" s="14" t="s">
        <v>190</v>
      </c>
      <c r="B3340" s="16">
        <v>2020</v>
      </c>
      <c r="C3340" s="16">
        <v>19</v>
      </c>
      <c r="D3340" s="14" t="s">
        <v>80</v>
      </c>
      <c r="E3340" s="16">
        <v>29</v>
      </c>
      <c r="F3340" s="14" t="s">
        <v>100</v>
      </c>
      <c r="G3340" s="16">
        <v>41</v>
      </c>
      <c r="H3340" s="14" t="s">
        <v>186</v>
      </c>
      <c r="I3340" s="16">
        <v>2</v>
      </c>
      <c r="J3340" s="14" t="s">
        <v>83</v>
      </c>
      <c r="K3340" s="14" t="s">
        <v>84</v>
      </c>
      <c r="L3340" s="14" t="s">
        <v>85</v>
      </c>
      <c r="M3340" s="23">
        <v>0.75</v>
      </c>
      <c r="N3340" s="16">
        <v>73</v>
      </c>
      <c r="O3340" s="16">
        <v>59</v>
      </c>
      <c r="P3340" s="16">
        <v>3</v>
      </c>
      <c r="Q3340" s="16">
        <v>108</v>
      </c>
      <c r="R3340" s="16">
        <v>3</v>
      </c>
      <c r="S3340" s="14" t="s">
        <v>86</v>
      </c>
      <c r="T3340" s="16">
        <v>9698</v>
      </c>
      <c r="U3340" s="16">
        <v>0</v>
      </c>
      <c r="V3340" s="18">
        <v>5308715</v>
      </c>
      <c r="W3340" s="18">
        <v>175897</v>
      </c>
      <c r="X3340" s="18">
        <v>121930</v>
      </c>
      <c r="Y3340" s="18">
        <v>0</v>
      </c>
      <c r="Z3340" s="18">
        <v>0</v>
      </c>
      <c r="AA3340" s="18">
        <v>0</v>
      </c>
      <c r="AB3340" s="18">
        <v>21345</v>
      </c>
      <c r="AC3340" s="23">
        <v>0.12</v>
      </c>
      <c r="AD3340" s="14" t="str">
        <f>IF(E3340=113,"Linn","Iowa ex-Linn")</f>
        <v>Iowa ex-Linn</v>
      </c>
      <c r="AE3340" s="23">
        <f>IFERROR(AB3340/W3340,"N/M")</f>
        <v>0.12134942608458359</v>
      </c>
      <c r="AF3340" s="14" t="str">
        <f>B3340&amp;"|"&amp;TEXT(E3340,"000")&amp;"|"&amp;TEXT(M3340,"0.0000")</f>
        <v>2020|029|0.7500</v>
      </c>
      <c r="AG3340" s="22" t="str">
        <f>IF(AND(B3340&gt;=2015,B3340&lt;=2024,C3340=19,G3340=41,I3340=2,K3340="A",L3340="RBUP",M3340&gt;=0.5,M3340&lt;=0.85),"IN","OUT")</f>
        <v>IN</v>
      </c>
    </row>
    <row r="3341" spans="1:33">
      <c r="A3341" s="14" t="s">
        <v>190</v>
      </c>
      <c r="B3341" s="16">
        <v>2020</v>
      </c>
      <c r="C3341" s="16">
        <v>19</v>
      </c>
      <c r="D3341" s="14" t="s">
        <v>80</v>
      </c>
      <c r="E3341" s="16">
        <v>29</v>
      </c>
      <c r="F3341" s="14" t="s">
        <v>100</v>
      </c>
      <c r="G3341" s="16">
        <v>41</v>
      </c>
      <c r="H3341" s="14" t="s">
        <v>186</v>
      </c>
      <c r="I3341" s="16">
        <v>2</v>
      </c>
      <c r="J3341" s="14" t="s">
        <v>83</v>
      </c>
      <c r="K3341" s="14" t="s">
        <v>84</v>
      </c>
      <c r="L3341" s="14" t="s">
        <v>85</v>
      </c>
      <c r="M3341" s="23">
        <v>0.8</v>
      </c>
      <c r="N3341" s="16">
        <v>274</v>
      </c>
      <c r="O3341" s="16">
        <v>220</v>
      </c>
      <c r="P3341" s="16">
        <v>17</v>
      </c>
      <c r="Q3341" s="16">
        <v>301</v>
      </c>
      <c r="R3341" s="16">
        <v>18</v>
      </c>
      <c r="S3341" s="14" t="s">
        <v>86</v>
      </c>
      <c r="T3341" s="16">
        <v>48796</v>
      </c>
      <c r="U3341" s="16">
        <v>0</v>
      </c>
      <c r="V3341" s="18">
        <v>28438958</v>
      </c>
      <c r="W3341" s="18">
        <v>1214603</v>
      </c>
      <c r="X3341" s="18">
        <v>760750</v>
      </c>
      <c r="Y3341" s="18">
        <v>1978</v>
      </c>
      <c r="Z3341" s="18">
        <v>0</v>
      </c>
      <c r="AA3341" s="18">
        <v>0</v>
      </c>
      <c r="AB3341" s="18">
        <v>138600</v>
      </c>
      <c r="AC3341" s="23">
        <v>0.11</v>
      </c>
      <c r="AD3341" s="14" t="str">
        <f>IF(E3341=113,"Linn","Iowa ex-Linn")</f>
        <v>Iowa ex-Linn</v>
      </c>
      <c r="AE3341" s="23">
        <f>IFERROR(AB3341/W3341,"N/M")</f>
        <v>0.11411135984350441</v>
      </c>
      <c r="AF3341" s="14" t="str">
        <f>B3341&amp;"|"&amp;TEXT(E3341,"000")&amp;"|"&amp;TEXT(M3341,"0.0000")</f>
        <v>2020|029|0.8000</v>
      </c>
      <c r="AG3341" s="22" t="str">
        <f>IF(AND(B3341&gt;=2015,B3341&lt;=2024,C3341=19,G3341=41,I3341=2,K3341="A",L3341="RBUP",M3341&gt;=0.5,M3341&lt;=0.85),"IN","OUT")</f>
        <v>IN</v>
      </c>
    </row>
    <row r="3342" spans="1:33">
      <c r="A3342" s="14" t="s">
        <v>190</v>
      </c>
      <c r="B3342" s="16">
        <v>2020</v>
      </c>
      <c r="C3342" s="16">
        <v>19</v>
      </c>
      <c r="D3342" s="14" t="s">
        <v>80</v>
      </c>
      <c r="E3342" s="16">
        <v>29</v>
      </c>
      <c r="F3342" s="14" t="s">
        <v>100</v>
      </c>
      <c r="G3342" s="16">
        <v>41</v>
      </c>
      <c r="H3342" s="14" t="s">
        <v>186</v>
      </c>
      <c r="I3342" s="16">
        <v>2</v>
      </c>
      <c r="J3342" s="14" t="s">
        <v>83</v>
      </c>
      <c r="K3342" s="14" t="s">
        <v>84</v>
      </c>
      <c r="L3342" s="14" t="s">
        <v>85</v>
      </c>
      <c r="M3342" s="23">
        <v>0.85</v>
      </c>
      <c r="N3342" s="16">
        <v>293</v>
      </c>
      <c r="O3342" s="16">
        <v>237</v>
      </c>
      <c r="P3342" s="16">
        <v>40</v>
      </c>
      <c r="Q3342" s="16">
        <v>344</v>
      </c>
      <c r="R3342" s="16">
        <v>51</v>
      </c>
      <c r="S3342" s="14" t="s">
        <v>86</v>
      </c>
      <c r="T3342" s="16">
        <v>59954</v>
      </c>
      <c r="U3342" s="16">
        <v>0</v>
      </c>
      <c r="V3342" s="18">
        <v>37200682</v>
      </c>
      <c r="W3342" s="18">
        <v>2036739</v>
      </c>
      <c r="X3342" s="18">
        <v>983016</v>
      </c>
      <c r="Y3342" s="18">
        <v>1733</v>
      </c>
      <c r="Z3342" s="18">
        <v>0</v>
      </c>
      <c r="AA3342" s="18">
        <v>0</v>
      </c>
      <c r="AB3342" s="18">
        <v>723398</v>
      </c>
      <c r="AC3342" s="23">
        <v>0.36</v>
      </c>
      <c r="AD3342" s="14" t="str">
        <f>IF(E3342=113,"Linn","Iowa ex-Linn")</f>
        <v>Iowa ex-Linn</v>
      </c>
      <c r="AE3342" s="23">
        <f>IFERROR(AB3342/W3342,"N/M")</f>
        <v>0.3551746198211946</v>
      </c>
      <c r="AF3342" s="14" t="str">
        <f>B3342&amp;"|"&amp;TEXT(E3342,"000")&amp;"|"&amp;TEXT(M3342,"0.0000")</f>
        <v>2020|029|0.8500</v>
      </c>
      <c r="AG3342" s="22" t="str">
        <f>IF(AND(B3342&gt;=2015,B3342&lt;=2024,C3342=19,G3342=41,I3342=2,K3342="A",L3342="RBUP",M3342&gt;=0.5,M3342&lt;=0.85),"IN","OUT")</f>
        <v>IN</v>
      </c>
    </row>
    <row r="3343" spans="1:33">
      <c r="A3343" s="14" t="s">
        <v>190</v>
      </c>
      <c r="B3343" s="16">
        <v>2020</v>
      </c>
      <c r="C3343" s="16">
        <v>19</v>
      </c>
      <c r="D3343" s="14" t="s">
        <v>80</v>
      </c>
      <c r="E3343" s="16">
        <v>31</v>
      </c>
      <c r="F3343" s="14" t="s">
        <v>101</v>
      </c>
      <c r="G3343" s="16">
        <v>41</v>
      </c>
      <c r="H3343" s="14" t="s">
        <v>186</v>
      </c>
      <c r="I3343" s="16">
        <v>2</v>
      </c>
      <c r="J3343" s="14" t="s">
        <v>83</v>
      </c>
      <c r="K3343" s="14" t="s">
        <v>84</v>
      </c>
      <c r="L3343" s="14" t="s">
        <v>85</v>
      </c>
      <c r="M3343" s="23">
        <v>0.5</v>
      </c>
      <c r="N3343" s="16">
        <v>2</v>
      </c>
      <c r="O3343" s="16">
        <v>0</v>
      </c>
      <c r="P3343" s="16">
        <v>0</v>
      </c>
      <c r="Q3343" s="16">
        <v>0</v>
      </c>
      <c r="R3343" s="16">
        <v>0</v>
      </c>
      <c r="S3343" s="14" t="s">
        <v>86</v>
      </c>
      <c r="T3343" s="16">
        <v>0</v>
      </c>
      <c r="U3343" s="16">
        <v>0</v>
      </c>
      <c r="V3343" s="18">
        <v>0</v>
      </c>
      <c r="W3343" s="18">
        <v>0</v>
      </c>
      <c r="X3343" s="18">
        <v>0</v>
      </c>
      <c r="Y3343" s="18">
        <v>0</v>
      </c>
      <c r="Z3343" s="18">
        <v>0</v>
      </c>
      <c r="AA3343" s="18">
        <v>0</v>
      </c>
      <c r="AB3343" s="18">
        <v>0</v>
      </c>
      <c r="AC3343" s="23">
        <v>0</v>
      </c>
      <c r="AD3343" s="14" t="str">
        <f>IF(E3343=113,"Linn","Iowa ex-Linn")</f>
        <v>Iowa ex-Linn</v>
      </c>
      <c r="AE3343" s="23" t="str">
        <f>IFERROR(AB3343/W3343,"N/M")</f>
        <v>N/M</v>
      </c>
      <c r="AF3343" s="14" t="str">
        <f>B3343&amp;"|"&amp;TEXT(E3343,"000")&amp;"|"&amp;TEXT(M3343,"0.0000")</f>
        <v>2020|031|0.5000</v>
      </c>
      <c r="AG3343" s="22" t="str">
        <f>IF(AND(B3343&gt;=2015,B3343&lt;=2024,C3343=19,G3343=41,I3343=2,K3343="A",L3343="RBUP",M3343&gt;=0.5,M3343&lt;=0.85),"IN","OUT")</f>
        <v>IN</v>
      </c>
    </row>
    <row r="3344" spans="1:33">
      <c r="A3344" s="14" t="s">
        <v>190</v>
      </c>
      <c r="B3344" s="16">
        <v>2020</v>
      </c>
      <c r="C3344" s="16">
        <v>19</v>
      </c>
      <c r="D3344" s="14" t="s">
        <v>80</v>
      </c>
      <c r="E3344" s="16">
        <v>31</v>
      </c>
      <c r="F3344" s="14" t="s">
        <v>101</v>
      </c>
      <c r="G3344" s="16">
        <v>41</v>
      </c>
      <c r="H3344" s="14" t="s">
        <v>186</v>
      </c>
      <c r="I3344" s="16">
        <v>2</v>
      </c>
      <c r="J3344" s="14" t="s">
        <v>83</v>
      </c>
      <c r="K3344" s="14" t="s">
        <v>84</v>
      </c>
      <c r="L3344" s="14" t="s">
        <v>85</v>
      </c>
      <c r="M3344" s="23">
        <v>0.6</v>
      </c>
      <c r="N3344" s="16">
        <v>1</v>
      </c>
      <c r="O3344" s="16">
        <v>1</v>
      </c>
      <c r="P3344" s="16">
        <v>0</v>
      </c>
      <c r="Q3344" s="16">
        <v>2</v>
      </c>
      <c r="R3344" s="16">
        <v>1</v>
      </c>
      <c r="S3344" s="14" t="s">
        <v>86</v>
      </c>
      <c r="T3344" s="16">
        <v>218</v>
      </c>
      <c r="U3344" s="16">
        <v>0</v>
      </c>
      <c r="V3344" s="18">
        <v>101415</v>
      </c>
      <c r="W3344" s="18">
        <v>1178</v>
      </c>
      <c r="X3344" s="18">
        <v>753</v>
      </c>
      <c r="Y3344" s="18">
        <v>0</v>
      </c>
      <c r="Z3344" s="18">
        <v>0</v>
      </c>
      <c r="AA3344" s="18">
        <v>0</v>
      </c>
      <c r="AB3344" s="18">
        <v>1928</v>
      </c>
      <c r="AC3344" s="23">
        <v>1.64</v>
      </c>
      <c r="AD3344" s="14" t="str">
        <f>IF(E3344=113,"Linn","Iowa ex-Linn")</f>
        <v>Iowa ex-Linn</v>
      </c>
      <c r="AE3344" s="23">
        <f>IFERROR(AB3344/W3344,"N/M")</f>
        <v>1.6366723259762308</v>
      </c>
      <c r="AF3344" s="14" t="str">
        <f>B3344&amp;"|"&amp;TEXT(E3344,"000")&amp;"|"&amp;TEXT(M3344,"0.0000")</f>
        <v>2020|031|0.6000</v>
      </c>
      <c r="AG3344" s="22" t="str">
        <f>IF(AND(B3344&gt;=2015,B3344&lt;=2024,C3344=19,G3344=41,I3344=2,K3344="A",L3344="RBUP",M3344&gt;=0.5,M3344&lt;=0.85),"IN","OUT")</f>
        <v>IN</v>
      </c>
    </row>
    <row r="3345" spans="1:33">
      <c r="A3345" s="14" t="s">
        <v>190</v>
      </c>
      <c r="B3345" s="16">
        <v>2020</v>
      </c>
      <c r="C3345" s="16">
        <v>19</v>
      </c>
      <c r="D3345" s="14" t="s">
        <v>80</v>
      </c>
      <c r="E3345" s="16">
        <v>31</v>
      </c>
      <c r="F3345" s="14" t="s">
        <v>101</v>
      </c>
      <c r="G3345" s="16">
        <v>41</v>
      </c>
      <c r="H3345" s="14" t="s">
        <v>186</v>
      </c>
      <c r="I3345" s="16">
        <v>2</v>
      </c>
      <c r="J3345" s="14" t="s">
        <v>83</v>
      </c>
      <c r="K3345" s="14" t="s">
        <v>84</v>
      </c>
      <c r="L3345" s="14" t="s">
        <v>85</v>
      </c>
      <c r="M3345" s="23">
        <v>0.65</v>
      </c>
      <c r="N3345" s="16">
        <v>1</v>
      </c>
      <c r="O3345" s="16">
        <v>1</v>
      </c>
      <c r="P3345" s="16">
        <v>0</v>
      </c>
      <c r="Q3345" s="16">
        <v>2</v>
      </c>
      <c r="R3345" s="16">
        <v>0</v>
      </c>
      <c r="S3345" s="14" t="s">
        <v>86</v>
      </c>
      <c r="T3345" s="16">
        <v>74</v>
      </c>
      <c r="U3345" s="16">
        <v>0</v>
      </c>
      <c r="V3345" s="18">
        <v>40546</v>
      </c>
      <c r="W3345" s="18">
        <v>388</v>
      </c>
      <c r="X3345" s="18">
        <v>229</v>
      </c>
      <c r="Y3345" s="18">
        <v>0</v>
      </c>
      <c r="Z3345" s="18">
        <v>0</v>
      </c>
      <c r="AA3345" s="18">
        <v>0</v>
      </c>
      <c r="AB3345" s="18">
        <v>0</v>
      </c>
      <c r="AC3345" s="23">
        <v>0</v>
      </c>
      <c r="AD3345" s="14" t="str">
        <f>IF(E3345=113,"Linn","Iowa ex-Linn")</f>
        <v>Iowa ex-Linn</v>
      </c>
      <c r="AE3345" s="23">
        <f>IFERROR(AB3345/W3345,"N/M")</f>
        <v>0.0</v>
      </c>
      <c r="AF3345" s="14" t="str">
        <f>B3345&amp;"|"&amp;TEXT(E3345,"000")&amp;"|"&amp;TEXT(M3345,"0.0000")</f>
        <v>2020|031|0.6500</v>
      </c>
      <c r="AG3345" s="22" t="str">
        <f>IF(AND(B3345&gt;=2015,B3345&lt;=2024,C3345=19,G3345=41,I3345=2,K3345="A",L3345="RBUP",M3345&gt;=0.5,M3345&lt;=0.85),"IN","OUT")</f>
        <v>IN</v>
      </c>
    </row>
    <row r="3346" spans="1:33">
      <c r="A3346" s="14" t="s">
        <v>190</v>
      </c>
      <c r="B3346" s="16">
        <v>2020</v>
      </c>
      <c r="C3346" s="16">
        <v>19</v>
      </c>
      <c r="D3346" s="14" t="s">
        <v>80</v>
      </c>
      <c r="E3346" s="16">
        <v>31</v>
      </c>
      <c r="F3346" s="14" t="s">
        <v>101</v>
      </c>
      <c r="G3346" s="16">
        <v>41</v>
      </c>
      <c r="H3346" s="14" t="s">
        <v>186</v>
      </c>
      <c r="I3346" s="16">
        <v>2</v>
      </c>
      <c r="J3346" s="14" t="s">
        <v>83</v>
      </c>
      <c r="K3346" s="14" t="s">
        <v>84</v>
      </c>
      <c r="L3346" s="14" t="s">
        <v>85</v>
      </c>
      <c r="M3346" s="23">
        <v>0.7</v>
      </c>
      <c r="N3346" s="16">
        <v>21</v>
      </c>
      <c r="O3346" s="16">
        <v>19</v>
      </c>
      <c r="P3346" s="16">
        <v>2</v>
      </c>
      <c r="Q3346" s="16">
        <v>20</v>
      </c>
      <c r="R3346" s="16">
        <v>3</v>
      </c>
      <c r="S3346" s="14" t="s">
        <v>86</v>
      </c>
      <c r="T3346" s="16">
        <v>2896</v>
      </c>
      <c r="U3346" s="16">
        <v>0</v>
      </c>
      <c r="V3346" s="18">
        <v>1654805</v>
      </c>
      <c r="W3346" s="18">
        <v>25415</v>
      </c>
      <c r="X3346" s="18">
        <v>19720</v>
      </c>
      <c r="Y3346" s="18">
        <v>0</v>
      </c>
      <c r="Z3346" s="18">
        <v>0</v>
      </c>
      <c r="AA3346" s="18">
        <v>0</v>
      </c>
      <c r="AB3346" s="18">
        <v>18127</v>
      </c>
      <c r="AC3346" s="23">
        <v>0.71</v>
      </c>
      <c r="AD3346" s="14" t="str">
        <f>IF(E3346=113,"Linn","Iowa ex-Linn")</f>
        <v>Iowa ex-Linn</v>
      </c>
      <c r="AE3346" s="23">
        <f>IFERROR(AB3346/W3346,"N/M")</f>
        <v>0.713240212472949</v>
      </c>
      <c r="AF3346" s="14" t="str">
        <f>B3346&amp;"|"&amp;TEXT(E3346,"000")&amp;"|"&amp;TEXT(M3346,"0.0000")</f>
        <v>2020|031|0.7000</v>
      </c>
      <c r="AG3346" s="22" t="str">
        <f>IF(AND(B3346&gt;=2015,B3346&lt;=2024,C3346=19,G3346=41,I3346=2,K3346="A",L3346="RBUP",M3346&gt;=0.5,M3346&lt;=0.85),"IN","OUT")</f>
        <v>IN</v>
      </c>
    </row>
    <row r="3347" spans="1:33">
      <c r="A3347" s="14" t="s">
        <v>190</v>
      </c>
      <c r="B3347" s="16">
        <v>2020</v>
      </c>
      <c r="C3347" s="16">
        <v>19</v>
      </c>
      <c r="D3347" s="14" t="s">
        <v>80</v>
      </c>
      <c r="E3347" s="16">
        <v>31</v>
      </c>
      <c r="F3347" s="14" t="s">
        <v>101</v>
      </c>
      <c r="G3347" s="16">
        <v>41</v>
      </c>
      <c r="H3347" s="14" t="s">
        <v>186</v>
      </c>
      <c r="I3347" s="16">
        <v>2</v>
      </c>
      <c r="J3347" s="14" t="s">
        <v>83</v>
      </c>
      <c r="K3347" s="14" t="s">
        <v>84</v>
      </c>
      <c r="L3347" s="14" t="s">
        <v>85</v>
      </c>
      <c r="M3347" s="23">
        <v>0.75</v>
      </c>
      <c r="N3347" s="16">
        <v>70</v>
      </c>
      <c r="O3347" s="16">
        <v>59</v>
      </c>
      <c r="P3347" s="16">
        <v>18</v>
      </c>
      <c r="Q3347" s="16">
        <v>71</v>
      </c>
      <c r="R3347" s="16">
        <v>21</v>
      </c>
      <c r="S3347" s="14" t="s">
        <v>86</v>
      </c>
      <c r="T3347" s="16">
        <v>9172</v>
      </c>
      <c r="U3347" s="16">
        <v>0</v>
      </c>
      <c r="V3347" s="18">
        <v>5788918</v>
      </c>
      <c r="W3347" s="18">
        <v>131006</v>
      </c>
      <c r="X3347" s="18">
        <v>90995</v>
      </c>
      <c r="Y3347" s="18">
        <v>55</v>
      </c>
      <c r="Z3347" s="18">
        <v>0</v>
      </c>
      <c r="AA3347" s="18">
        <v>0</v>
      </c>
      <c r="AB3347" s="18">
        <v>326741</v>
      </c>
      <c r="AC3347" s="23">
        <v>2.49</v>
      </c>
      <c r="AD3347" s="14" t="str">
        <f>IF(E3347=113,"Linn","Iowa ex-Linn")</f>
        <v>Iowa ex-Linn</v>
      </c>
      <c r="AE3347" s="23">
        <f>IFERROR(AB3347/W3347,"N/M")</f>
        <v>2.4940918736546416</v>
      </c>
      <c r="AF3347" s="14" t="str">
        <f>B3347&amp;"|"&amp;TEXT(E3347,"000")&amp;"|"&amp;TEXT(M3347,"0.0000")</f>
        <v>2020|031|0.7500</v>
      </c>
      <c r="AG3347" s="22" t="str">
        <f>IF(AND(B3347&gt;=2015,B3347&lt;=2024,C3347=19,G3347=41,I3347=2,K3347="A",L3347="RBUP",M3347&gt;=0.5,M3347&lt;=0.85),"IN","OUT")</f>
        <v>IN</v>
      </c>
    </row>
    <row r="3348" spans="1:33">
      <c r="A3348" s="14" t="s">
        <v>190</v>
      </c>
      <c r="B3348" s="16">
        <v>2020</v>
      </c>
      <c r="C3348" s="16">
        <v>19</v>
      </c>
      <c r="D3348" s="14" t="s">
        <v>80</v>
      </c>
      <c r="E3348" s="16">
        <v>31</v>
      </c>
      <c r="F3348" s="14" t="s">
        <v>101</v>
      </c>
      <c r="G3348" s="16">
        <v>41</v>
      </c>
      <c r="H3348" s="14" t="s">
        <v>186</v>
      </c>
      <c r="I3348" s="16">
        <v>2</v>
      </c>
      <c r="J3348" s="14" t="s">
        <v>83</v>
      </c>
      <c r="K3348" s="14" t="s">
        <v>84</v>
      </c>
      <c r="L3348" s="14" t="s">
        <v>85</v>
      </c>
      <c r="M3348" s="23">
        <v>0.8</v>
      </c>
      <c r="N3348" s="16">
        <v>278</v>
      </c>
      <c r="O3348" s="16">
        <v>229</v>
      </c>
      <c r="P3348" s="16">
        <v>136</v>
      </c>
      <c r="Q3348" s="16">
        <v>292</v>
      </c>
      <c r="R3348" s="16">
        <v>156</v>
      </c>
      <c r="S3348" s="14" t="s">
        <v>86</v>
      </c>
      <c r="T3348" s="16">
        <v>55532</v>
      </c>
      <c r="U3348" s="16">
        <v>0</v>
      </c>
      <c r="V3348" s="18">
        <v>36371482</v>
      </c>
      <c r="W3348" s="18">
        <v>1148074</v>
      </c>
      <c r="X3348" s="18">
        <v>724287</v>
      </c>
      <c r="Y3348" s="18">
        <v>993</v>
      </c>
      <c r="Z3348" s="18">
        <v>0</v>
      </c>
      <c r="AA3348" s="18">
        <v>0</v>
      </c>
      <c r="AB3348" s="18">
        <v>3173160</v>
      </c>
      <c r="AC3348" s="23">
        <v>2.76</v>
      </c>
      <c r="AD3348" s="14" t="str">
        <f>IF(E3348=113,"Linn","Iowa ex-Linn")</f>
        <v>Iowa ex-Linn</v>
      </c>
      <c r="AE3348" s="23">
        <f>IFERROR(AB3348/W3348,"N/M")</f>
        <v>2.7638984943479254</v>
      </c>
      <c r="AF3348" s="14" t="str">
        <f>B3348&amp;"|"&amp;TEXT(E3348,"000")&amp;"|"&amp;TEXT(M3348,"0.0000")</f>
        <v>2020|031|0.8000</v>
      </c>
      <c r="AG3348" s="22" t="str">
        <f>IF(AND(B3348&gt;=2015,B3348&lt;=2024,C3348=19,G3348=41,I3348=2,K3348="A",L3348="RBUP",M3348&gt;=0.5,M3348&lt;=0.85),"IN","OUT")</f>
        <v>IN</v>
      </c>
    </row>
    <row r="3349" spans="1:33">
      <c r="A3349" s="14" t="s">
        <v>190</v>
      </c>
      <c r="B3349" s="16">
        <v>2020</v>
      </c>
      <c r="C3349" s="16">
        <v>19</v>
      </c>
      <c r="D3349" s="14" t="s">
        <v>80</v>
      </c>
      <c r="E3349" s="16">
        <v>31</v>
      </c>
      <c r="F3349" s="14" t="s">
        <v>101</v>
      </c>
      <c r="G3349" s="16">
        <v>41</v>
      </c>
      <c r="H3349" s="14" t="s">
        <v>186</v>
      </c>
      <c r="I3349" s="16">
        <v>2</v>
      </c>
      <c r="J3349" s="14" t="s">
        <v>83</v>
      </c>
      <c r="K3349" s="14" t="s">
        <v>84</v>
      </c>
      <c r="L3349" s="14" t="s">
        <v>85</v>
      </c>
      <c r="M3349" s="23">
        <v>0.85</v>
      </c>
      <c r="N3349" s="16">
        <v>347</v>
      </c>
      <c r="O3349" s="16">
        <v>298</v>
      </c>
      <c r="P3349" s="16">
        <v>198</v>
      </c>
      <c r="Q3349" s="16">
        <v>479</v>
      </c>
      <c r="R3349" s="16">
        <v>333</v>
      </c>
      <c r="S3349" s="14" t="s">
        <v>86</v>
      </c>
      <c r="T3349" s="16">
        <v>69172</v>
      </c>
      <c r="U3349" s="16">
        <v>0</v>
      </c>
      <c r="V3349" s="18">
        <v>48257024</v>
      </c>
      <c r="W3349" s="18">
        <v>2134973</v>
      </c>
      <c r="X3349" s="18">
        <v>996094</v>
      </c>
      <c r="Y3349" s="18">
        <v>3829</v>
      </c>
      <c r="Z3349" s="18">
        <v>0</v>
      </c>
      <c r="AA3349" s="18">
        <v>0</v>
      </c>
      <c r="AB3349" s="18">
        <v>5406759</v>
      </c>
      <c r="AC3349" s="23">
        <v>2.53</v>
      </c>
      <c r="AD3349" s="14" t="str">
        <f>IF(E3349=113,"Linn","Iowa ex-Linn")</f>
        <v>Iowa ex-Linn</v>
      </c>
      <c r="AE3349" s="23">
        <f>IFERROR(AB3349/W3349,"N/M")</f>
        <v>2.532471839222323</v>
      </c>
      <c r="AF3349" s="14" t="str">
        <f>B3349&amp;"|"&amp;TEXT(E3349,"000")&amp;"|"&amp;TEXT(M3349,"0.0000")</f>
        <v>2020|031|0.8500</v>
      </c>
      <c r="AG3349" s="22" t="str">
        <f>IF(AND(B3349&gt;=2015,B3349&lt;=2024,C3349=19,G3349=41,I3349=2,K3349="A",L3349="RBUP",M3349&gt;=0.5,M3349&lt;=0.85),"IN","OUT")</f>
        <v>IN</v>
      </c>
    </row>
    <row r="3350" spans="1:33">
      <c r="A3350" s="14" t="s">
        <v>190</v>
      </c>
      <c r="B3350" s="16">
        <v>2020</v>
      </c>
      <c r="C3350" s="16">
        <v>19</v>
      </c>
      <c r="D3350" s="14" t="s">
        <v>80</v>
      </c>
      <c r="E3350" s="16">
        <v>33</v>
      </c>
      <c r="F3350" s="14" t="s">
        <v>102</v>
      </c>
      <c r="G3350" s="16">
        <v>41</v>
      </c>
      <c r="H3350" s="14" t="s">
        <v>186</v>
      </c>
      <c r="I3350" s="16">
        <v>2</v>
      </c>
      <c r="J3350" s="14" t="s">
        <v>83</v>
      </c>
      <c r="K3350" s="14" t="s">
        <v>84</v>
      </c>
      <c r="L3350" s="14" t="s">
        <v>85</v>
      </c>
      <c r="M3350" s="23">
        <v>0.6</v>
      </c>
      <c r="N3350" s="16">
        <v>2</v>
      </c>
      <c r="O3350" s="16">
        <v>2</v>
      </c>
      <c r="P3350" s="16">
        <v>0</v>
      </c>
      <c r="Q3350" s="16">
        <v>2</v>
      </c>
      <c r="R3350" s="16">
        <v>0</v>
      </c>
      <c r="S3350" s="14" t="s">
        <v>86</v>
      </c>
      <c r="T3350" s="16">
        <v>298</v>
      </c>
      <c r="U3350" s="16">
        <v>0</v>
      </c>
      <c r="V3350" s="18">
        <v>155873</v>
      </c>
      <c r="W3350" s="18">
        <v>2016</v>
      </c>
      <c r="X3350" s="18">
        <v>1613</v>
      </c>
      <c r="Y3350" s="18">
        <v>0</v>
      </c>
      <c r="Z3350" s="18">
        <v>0</v>
      </c>
      <c r="AA3350" s="18">
        <v>0</v>
      </c>
      <c r="AB3350" s="18">
        <v>0</v>
      </c>
      <c r="AC3350" s="23">
        <v>0</v>
      </c>
      <c r="AD3350" s="14" t="str">
        <f>IF(E3350=113,"Linn","Iowa ex-Linn")</f>
        <v>Iowa ex-Linn</v>
      </c>
      <c r="AE3350" s="23">
        <f>IFERROR(AB3350/W3350,"N/M")</f>
        <v>0.0</v>
      </c>
      <c r="AF3350" s="14" t="str">
        <f>B3350&amp;"|"&amp;TEXT(E3350,"000")&amp;"|"&amp;TEXT(M3350,"0.0000")</f>
        <v>2020|033|0.6000</v>
      </c>
      <c r="AG3350" s="22" t="str">
        <f>IF(AND(B3350&gt;=2015,B3350&lt;=2024,C3350=19,G3350=41,I3350=2,K3350="A",L3350="RBUP",M3350&gt;=0.5,M3350&lt;=0.85),"IN","OUT")</f>
        <v>IN</v>
      </c>
    </row>
    <row r="3351" spans="1:33">
      <c r="A3351" s="14" t="s">
        <v>190</v>
      </c>
      <c r="B3351" s="16">
        <v>2020</v>
      </c>
      <c r="C3351" s="16">
        <v>19</v>
      </c>
      <c r="D3351" s="14" t="s">
        <v>80</v>
      </c>
      <c r="E3351" s="16">
        <v>33</v>
      </c>
      <c r="F3351" s="14" t="s">
        <v>102</v>
      </c>
      <c r="G3351" s="16">
        <v>41</v>
      </c>
      <c r="H3351" s="14" t="s">
        <v>186</v>
      </c>
      <c r="I3351" s="16">
        <v>2</v>
      </c>
      <c r="J3351" s="14" t="s">
        <v>83</v>
      </c>
      <c r="K3351" s="14" t="s">
        <v>84</v>
      </c>
      <c r="L3351" s="14" t="s">
        <v>85</v>
      </c>
      <c r="M3351" s="23">
        <v>0.65</v>
      </c>
      <c r="N3351" s="16">
        <v>4</v>
      </c>
      <c r="O3351" s="16">
        <v>3</v>
      </c>
      <c r="P3351" s="16">
        <v>0</v>
      </c>
      <c r="Q3351" s="16">
        <v>3</v>
      </c>
      <c r="R3351" s="16">
        <v>0</v>
      </c>
      <c r="S3351" s="14" t="s">
        <v>86</v>
      </c>
      <c r="T3351" s="16">
        <v>75</v>
      </c>
      <c r="U3351" s="16">
        <v>0</v>
      </c>
      <c r="V3351" s="18">
        <v>36081</v>
      </c>
      <c r="W3351" s="18">
        <v>735</v>
      </c>
      <c r="X3351" s="18">
        <v>434</v>
      </c>
      <c r="Y3351" s="18">
        <v>0</v>
      </c>
      <c r="Z3351" s="18">
        <v>0</v>
      </c>
      <c r="AA3351" s="18">
        <v>0</v>
      </c>
      <c r="AB3351" s="18">
        <v>0</v>
      </c>
      <c r="AC3351" s="23">
        <v>0</v>
      </c>
      <c r="AD3351" s="14" t="str">
        <f>IF(E3351=113,"Linn","Iowa ex-Linn")</f>
        <v>Iowa ex-Linn</v>
      </c>
      <c r="AE3351" s="23">
        <f>IFERROR(AB3351/W3351,"N/M")</f>
        <v>0.0</v>
      </c>
      <c r="AF3351" s="14" t="str">
        <f>B3351&amp;"|"&amp;TEXT(E3351,"000")&amp;"|"&amp;TEXT(M3351,"0.0000")</f>
        <v>2020|033|0.6500</v>
      </c>
      <c r="AG3351" s="22" t="str">
        <f>IF(AND(B3351&gt;=2015,B3351&lt;=2024,C3351=19,G3351=41,I3351=2,K3351="A",L3351="RBUP",M3351&gt;=0.5,M3351&lt;=0.85),"IN","OUT")</f>
        <v>IN</v>
      </c>
    </row>
    <row r="3352" spans="1:33">
      <c r="A3352" s="14" t="s">
        <v>190</v>
      </c>
      <c r="B3352" s="16">
        <v>2020</v>
      </c>
      <c r="C3352" s="16">
        <v>19</v>
      </c>
      <c r="D3352" s="14" t="s">
        <v>80</v>
      </c>
      <c r="E3352" s="16">
        <v>33</v>
      </c>
      <c r="F3352" s="14" t="s">
        <v>102</v>
      </c>
      <c r="G3352" s="16">
        <v>41</v>
      </c>
      <c r="H3352" s="14" t="s">
        <v>186</v>
      </c>
      <c r="I3352" s="16">
        <v>2</v>
      </c>
      <c r="J3352" s="14" t="s">
        <v>83</v>
      </c>
      <c r="K3352" s="14" t="s">
        <v>84</v>
      </c>
      <c r="L3352" s="14" t="s">
        <v>85</v>
      </c>
      <c r="M3352" s="23">
        <v>0.7</v>
      </c>
      <c r="N3352" s="16">
        <v>10</v>
      </c>
      <c r="O3352" s="16">
        <v>9</v>
      </c>
      <c r="P3352" s="16">
        <v>1</v>
      </c>
      <c r="Q3352" s="16">
        <v>19</v>
      </c>
      <c r="R3352" s="16">
        <v>1</v>
      </c>
      <c r="S3352" s="14" t="s">
        <v>86</v>
      </c>
      <c r="T3352" s="16">
        <v>3735</v>
      </c>
      <c r="U3352" s="16">
        <v>0</v>
      </c>
      <c r="V3352" s="18">
        <v>1818728</v>
      </c>
      <c r="W3352" s="18">
        <v>43671</v>
      </c>
      <c r="X3352" s="18">
        <v>34788</v>
      </c>
      <c r="Y3352" s="18">
        <v>0</v>
      </c>
      <c r="Z3352" s="18">
        <v>0</v>
      </c>
      <c r="AA3352" s="18">
        <v>0</v>
      </c>
      <c r="AB3352" s="18">
        <v>643</v>
      </c>
      <c r="AC3352" s="23">
        <v>0.01</v>
      </c>
      <c r="AD3352" s="14" t="str">
        <f>IF(E3352=113,"Linn","Iowa ex-Linn")</f>
        <v>Iowa ex-Linn</v>
      </c>
      <c r="AE3352" s="23">
        <f>IFERROR(AB3352/W3352,"N/M")</f>
        <v>0.01472372970621236</v>
      </c>
      <c r="AF3352" s="14" t="str">
        <f>B3352&amp;"|"&amp;TEXT(E3352,"000")&amp;"|"&amp;TEXT(M3352,"0.0000")</f>
        <v>2020|033|0.7000</v>
      </c>
      <c r="AG3352" s="22" t="str">
        <f>IF(AND(B3352&gt;=2015,B3352&lt;=2024,C3352=19,G3352=41,I3352=2,K3352="A",L3352="RBUP",M3352&gt;=0.5,M3352&lt;=0.85),"IN","OUT")</f>
        <v>IN</v>
      </c>
    </row>
    <row r="3353" spans="1:33">
      <c r="A3353" s="14" t="s">
        <v>190</v>
      </c>
      <c r="B3353" s="16">
        <v>2020</v>
      </c>
      <c r="C3353" s="16">
        <v>19</v>
      </c>
      <c r="D3353" s="14" t="s">
        <v>80</v>
      </c>
      <c r="E3353" s="16">
        <v>33</v>
      </c>
      <c r="F3353" s="14" t="s">
        <v>102</v>
      </c>
      <c r="G3353" s="16">
        <v>41</v>
      </c>
      <c r="H3353" s="14" t="s">
        <v>186</v>
      </c>
      <c r="I3353" s="16">
        <v>2</v>
      </c>
      <c r="J3353" s="14" t="s">
        <v>83</v>
      </c>
      <c r="K3353" s="14" t="s">
        <v>84</v>
      </c>
      <c r="L3353" s="14" t="s">
        <v>85</v>
      </c>
      <c r="M3353" s="23">
        <v>0.75</v>
      </c>
      <c r="N3353" s="16">
        <v>60</v>
      </c>
      <c r="O3353" s="16">
        <v>46</v>
      </c>
      <c r="P3353" s="16">
        <v>0</v>
      </c>
      <c r="Q3353" s="16">
        <v>53</v>
      </c>
      <c r="R3353" s="16">
        <v>0</v>
      </c>
      <c r="S3353" s="14" t="s">
        <v>86</v>
      </c>
      <c r="T3353" s="16">
        <v>13531</v>
      </c>
      <c r="U3353" s="16">
        <v>0</v>
      </c>
      <c r="V3353" s="18">
        <v>7410459</v>
      </c>
      <c r="W3353" s="18">
        <v>272400</v>
      </c>
      <c r="X3353" s="18">
        <v>196515</v>
      </c>
      <c r="Y3353" s="18">
        <v>1318</v>
      </c>
      <c r="Z3353" s="18">
        <v>0</v>
      </c>
      <c r="AA3353" s="18">
        <v>0</v>
      </c>
      <c r="AB3353" s="18">
        <v>0</v>
      </c>
      <c r="AC3353" s="23">
        <v>0</v>
      </c>
      <c r="AD3353" s="14" t="str">
        <f>IF(E3353=113,"Linn","Iowa ex-Linn")</f>
        <v>Iowa ex-Linn</v>
      </c>
      <c r="AE3353" s="23">
        <f>IFERROR(AB3353/W3353,"N/M")</f>
        <v>0.0</v>
      </c>
      <c r="AF3353" s="14" t="str">
        <f>B3353&amp;"|"&amp;TEXT(E3353,"000")&amp;"|"&amp;TEXT(M3353,"0.0000")</f>
        <v>2020|033|0.7500</v>
      </c>
      <c r="AG3353" s="22" t="str">
        <f>IF(AND(B3353&gt;=2015,B3353&lt;=2024,C3353=19,G3353=41,I3353=2,K3353="A",L3353="RBUP",M3353&gt;=0.5,M3353&lt;=0.85),"IN","OUT")</f>
        <v>IN</v>
      </c>
    </row>
    <row r="3354" spans="1:33">
      <c r="A3354" s="14" t="s">
        <v>190</v>
      </c>
      <c r="B3354" s="16">
        <v>2020</v>
      </c>
      <c r="C3354" s="16">
        <v>19</v>
      </c>
      <c r="D3354" s="14" t="s">
        <v>80</v>
      </c>
      <c r="E3354" s="16">
        <v>33</v>
      </c>
      <c r="F3354" s="14" t="s">
        <v>102</v>
      </c>
      <c r="G3354" s="16">
        <v>41</v>
      </c>
      <c r="H3354" s="14" t="s">
        <v>186</v>
      </c>
      <c r="I3354" s="16">
        <v>2</v>
      </c>
      <c r="J3354" s="14" t="s">
        <v>83</v>
      </c>
      <c r="K3354" s="14" t="s">
        <v>84</v>
      </c>
      <c r="L3354" s="14" t="s">
        <v>85</v>
      </c>
      <c r="M3354" s="23">
        <v>0.8</v>
      </c>
      <c r="N3354" s="16">
        <v>299</v>
      </c>
      <c r="O3354" s="16">
        <v>241</v>
      </c>
      <c r="P3354" s="16">
        <v>20</v>
      </c>
      <c r="Q3354" s="16">
        <v>386</v>
      </c>
      <c r="R3354" s="16">
        <v>27</v>
      </c>
      <c r="S3354" s="14" t="s">
        <v>86</v>
      </c>
      <c r="T3354" s="16">
        <v>55782</v>
      </c>
      <c r="U3354" s="16">
        <v>0</v>
      </c>
      <c r="V3354" s="18">
        <v>33184419</v>
      </c>
      <c r="W3354" s="18">
        <v>1743965</v>
      </c>
      <c r="X3354" s="18">
        <v>1039411</v>
      </c>
      <c r="Y3354" s="18">
        <v>708</v>
      </c>
      <c r="Z3354" s="18">
        <v>0</v>
      </c>
      <c r="AA3354" s="18">
        <v>0</v>
      </c>
      <c r="AB3354" s="18">
        <v>118876</v>
      </c>
      <c r="AC3354" s="23">
        <v>0.07000000000000001</v>
      </c>
      <c r="AD3354" s="14" t="str">
        <f>IF(E3354=113,"Linn","Iowa ex-Linn")</f>
        <v>Iowa ex-Linn</v>
      </c>
      <c r="AE3354" s="23">
        <f>IFERROR(AB3354/W3354,"N/M")</f>
        <v>0.06816421201113554</v>
      </c>
      <c r="AF3354" s="14" t="str">
        <f>B3354&amp;"|"&amp;TEXT(E3354,"000")&amp;"|"&amp;TEXT(M3354,"0.0000")</f>
        <v>2020|033|0.8000</v>
      </c>
      <c r="AG3354" s="22" t="str">
        <f>IF(AND(B3354&gt;=2015,B3354&lt;=2024,C3354=19,G3354=41,I3354=2,K3354="A",L3354="RBUP",M3354&gt;=0.5,M3354&lt;=0.85),"IN","OUT")</f>
        <v>IN</v>
      </c>
    </row>
    <row r="3355" spans="1:33">
      <c r="A3355" s="14" t="s">
        <v>190</v>
      </c>
      <c r="B3355" s="16">
        <v>2020</v>
      </c>
      <c r="C3355" s="16">
        <v>19</v>
      </c>
      <c r="D3355" s="14" t="s">
        <v>80</v>
      </c>
      <c r="E3355" s="16">
        <v>33</v>
      </c>
      <c r="F3355" s="14" t="s">
        <v>102</v>
      </c>
      <c r="G3355" s="16">
        <v>41</v>
      </c>
      <c r="H3355" s="14" t="s">
        <v>186</v>
      </c>
      <c r="I3355" s="16">
        <v>2</v>
      </c>
      <c r="J3355" s="14" t="s">
        <v>83</v>
      </c>
      <c r="K3355" s="14" t="s">
        <v>84</v>
      </c>
      <c r="L3355" s="14" t="s">
        <v>85</v>
      </c>
      <c r="M3355" s="23">
        <v>0.85</v>
      </c>
      <c r="N3355" s="16">
        <v>319</v>
      </c>
      <c r="O3355" s="16">
        <v>257</v>
      </c>
      <c r="P3355" s="16">
        <v>47</v>
      </c>
      <c r="Q3355" s="16">
        <v>707</v>
      </c>
      <c r="R3355" s="16">
        <v>73</v>
      </c>
      <c r="S3355" s="14" t="s">
        <v>86</v>
      </c>
      <c r="T3355" s="16">
        <v>83864</v>
      </c>
      <c r="U3355" s="16">
        <v>0</v>
      </c>
      <c r="V3355" s="18">
        <v>53438132</v>
      </c>
      <c r="W3355" s="18">
        <v>3804925</v>
      </c>
      <c r="X3355" s="18">
        <v>1629233</v>
      </c>
      <c r="Y3355" s="18">
        <v>0</v>
      </c>
      <c r="Z3355" s="18">
        <v>0</v>
      </c>
      <c r="AA3355" s="18">
        <v>0</v>
      </c>
      <c r="AB3355" s="18">
        <v>498938</v>
      </c>
      <c r="AC3355" s="23">
        <v>0.13</v>
      </c>
      <c r="AD3355" s="14" t="str">
        <f>IF(E3355=113,"Linn","Iowa ex-Linn")</f>
        <v>Iowa ex-Linn</v>
      </c>
      <c r="AE3355" s="23">
        <f>IFERROR(AB3355/W3355,"N/M")</f>
        <v>0.13112952292095115</v>
      </c>
      <c r="AF3355" s="14" t="str">
        <f>B3355&amp;"|"&amp;TEXT(E3355,"000")&amp;"|"&amp;TEXT(M3355,"0.0000")</f>
        <v>2020|033|0.8500</v>
      </c>
      <c r="AG3355" s="22" t="str">
        <f>IF(AND(B3355&gt;=2015,B3355&lt;=2024,C3355=19,G3355=41,I3355=2,K3355="A",L3355="RBUP",M3355&gt;=0.5,M3355&lt;=0.85),"IN","OUT")</f>
        <v>IN</v>
      </c>
    </row>
    <row r="3356" spans="1:33">
      <c r="A3356" s="14" t="s">
        <v>190</v>
      </c>
      <c r="B3356" s="16">
        <v>2020</v>
      </c>
      <c r="C3356" s="16">
        <v>19</v>
      </c>
      <c r="D3356" s="14" t="s">
        <v>80</v>
      </c>
      <c r="E3356" s="16">
        <v>35</v>
      </c>
      <c r="F3356" s="14" t="s">
        <v>103</v>
      </c>
      <c r="G3356" s="16">
        <v>41</v>
      </c>
      <c r="H3356" s="14" t="s">
        <v>186</v>
      </c>
      <c r="I3356" s="16">
        <v>2</v>
      </c>
      <c r="J3356" s="14" t="s">
        <v>83</v>
      </c>
      <c r="K3356" s="14" t="s">
        <v>84</v>
      </c>
      <c r="L3356" s="14" t="s">
        <v>85</v>
      </c>
      <c r="M3356" s="23">
        <v>0.6</v>
      </c>
      <c r="N3356" s="16">
        <v>1</v>
      </c>
      <c r="O3356" s="16">
        <v>0</v>
      </c>
      <c r="P3356" s="16">
        <v>0</v>
      </c>
      <c r="Q3356" s="16">
        <v>0</v>
      </c>
      <c r="R3356" s="16">
        <v>0</v>
      </c>
      <c r="S3356" s="14" t="s">
        <v>86</v>
      </c>
      <c r="T3356" s="16">
        <v>0</v>
      </c>
      <c r="U3356" s="16">
        <v>0</v>
      </c>
      <c r="V3356" s="18">
        <v>0</v>
      </c>
      <c r="W3356" s="18">
        <v>0</v>
      </c>
      <c r="X3356" s="18">
        <v>0</v>
      </c>
      <c r="Y3356" s="18">
        <v>0</v>
      </c>
      <c r="Z3356" s="18">
        <v>0</v>
      </c>
      <c r="AA3356" s="18">
        <v>0</v>
      </c>
      <c r="AB3356" s="18">
        <v>0</v>
      </c>
      <c r="AC3356" s="23">
        <v>0</v>
      </c>
      <c r="AD3356" s="14" t="str">
        <f>IF(E3356=113,"Linn","Iowa ex-Linn")</f>
        <v>Iowa ex-Linn</v>
      </c>
      <c r="AE3356" s="23" t="str">
        <f>IFERROR(AB3356/W3356,"N/M")</f>
        <v>N/M</v>
      </c>
      <c r="AF3356" s="14" t="str">
        <f>B3356&amp;"|"&amp;TEXT(E3356,"000")&amp;"|"&amp;TEXT(M3356,"0.0000")</f>
        <v>2020|035|0.6000</v>
      </c>
      <c r="AG3356" s="22" t="str">
        <f>IF(AND(B3356&gt;=2015,B3356&lt;=2024,C3356=19,G3356=41,I3356=2,K3356="A",L3356="RBUP",M3356&gt;=0.5,M3356&lt;=0.85),"IN","OUT")</f>
        <v>IN</v>
      </c>
    </row>
    <row r="3357" spans="1:33">
      <c r="A3357" s="14" t="s">
        <v>190</v>
      </c>
      <c r="B3357" s="16">
        <v>2020</v>
      </c>
      <c r="C3357" s="16">
        <v>19</v>
      </c>
      <c r="D3357" s="14" t="s">
        <v>80</v>
      </c>
      <c r="E3357" s="16">
        <v>35</v>
      </c>
      <c r="F3357" s="14" t="s">
        <v>103</v>
      </c>
      <c r="G3357" s="16">
        <v>41</v>
      </c>
      <c r="H3357" s="14" t="s">
        <v>186</v>
      </c>
      <c r="I3357" s="16">
        <v>2</v>
      </c>
      <c r="J3357" s="14" t="s">
        <v>83</v>
      </c>
      <c r="K3357" s="14" t="s">
        <v>84</v>
      </c>
      <c r="L3357" s="14" t="s">
        <v>85</v>
      </c>
      <c r="M3357" s="23">
        <v>0.65</v>
      </c>
      <c r="N3357" s="16">
        <v>2</v>
      </c>
      <c r="O3357" s="16">
        <v>2</v>
      </c>
      <c r="P3357" s="16">
        <v>0</v>
      </c>
      <c r="Q3357" s="16">
        <v>2</v>
      </c>
      <c r="R3357" s="16">
        <v>0</v>
      </c>
      <c r="S3357" s="14" t="s">
        <v>86</v>
      </c>
      <c r="T3357" s="16">
        <v>138</v>
      </c>
      <c r="U3357" s="16">
        <v>0</v>
      </c>
      <c r="V3357" s="18">
        <v>76308</v>
      </c>
      <c r="W3357" s="18">
        <v>828</v>
      </c>
      <c r="X3357" s="18">
        <v>661</v>
      </c>
      <c r="Y3357" s="18">
        <v>0</v>
      </c>
      <c r="Z3357" s="18">
        <v>0</v>
      </c>
      <c r="AA3357" s="18">
        <v>0</v>
      </c>
      <c r="AB3357" s="18">
        <v>0</v>
      </c>
      <c r="AC3357" s="23">
        <v>0</v>
      </c>
      <c r="AD3357" s="14" t="str">
        <f>IF(E3357=113,"Linn","Iowa ex-Linn")</f>
        <v>Iowa ex-Linn</v>
      </c>
      <c r="AE3357" s="23">
        <f>IFERROR(AB3357/W3357,"N/M")</f>
        <v>0.0</v>
      </c>
      <c r="AF3357" s="14" t="str">
        <f>B3357&amp;"|"&amp;TEXT(E3357,"000")&amp;"|"&amp;TEXT(M3357,"0.0000")</f>
        <v>2020|035|0.6500</v>
      </c>
      <c r="AG3357" s="22" t="str">
        <f>IF(AND(B3357&gt;=2015,B3357&lt;=2024,C3357=19,G3357=41,I3357=2,K3357="A",L3357="RBUP",M3357&gt;=0.5,M3357&lt;=0.85),"IN","OUT")</f>
        <v>IN</v>
      </c>
    </row>
    <row r="3358" spans="1:33">
      <c r="A3358" s="14" t="s">
        <v>190</v>
      </c>
      <c r="B3358" s="16">
        <v>2020</v>
      </c>
      <c r="C3358" s="16">
        <v>19</v>
      </c>
      <c r="D3358" s="14" t="s">
        <v>80</v>
      </c>
      <c r="E3358" s="16">
        <v>35</v>
      </c>
      <c r="F3358" s="14" t="s">
        <v>103</v>
      </c>
      <c r="G3358" s="16">
        <v>41</v>
      </c>
      <c r="H3358" s="14" t="s">
        <v>186</v>
      </c>
      <c r="I3358" s="16">
        <v>2</v>
      </c>
      <c r="J3358" s="14" t="s">
        <v>83</v>
      </c>
      <c r="K3358" s="14" t="s">
        <v>84</v>
      </c>
      <c r="L3358" s="14" t="s">
        <v>85</v>
      </c>
      <c r="M3358" s="23">
        <v>0.7</v>
      </c>
      <c r="N3358" s="16">
        <v>19</v>
      </c>
      <c r="O3358" s="16">
        <v>16</v>
      </c>
      <c r="P3358" s="16">
        <v>1</v>
      </c>
      <c r="Q3358" s="16">
        <v>27</v>
      </c>
      <c r="R3358" s="16">
        <v>1</v>
      </c>
      <c r="S3358" s="14" t="s">
        <v>86</v>
      </c>
      <c r="T3358" s="16">
        <v>2187</v>
      </c>
      <c r="U3358" s="16">
        <v>0</v>
      </c>
      <c r="V3358" s="18">
        <v>1248758</v>
      </c>
      <c r="W3358" s="18">
        <v>28646</v>
      </c>
      <c r="X3358" s="18">
        <v>18366</v>
      </c>
      <c r="Y3358" s="18">
        <v>0</v>
      </c>
      <c r="Z3358" s="18">
        <v>0</v>
      </c>
      <c r="AA3358" s="18">
        <v>0</v>
      </c>
      <c r="AB3358" s="18">
        <v>552</v>
      </c>
      <c r="AC3358" s="23">
        <v>0.02</v>
      </c>
      <c r="AD3358" s="14" t="str">
        <f>IF(E3358=113,"Linn","Iowa ex-Linn")</f>
        <v>Iowa ex-Linn</v>
      </c>
      <c r="AE3358" s="23">
        <f>IFERROR(AB3358/W3358,"N/M")</f>
        <v>0.0192697060671647</v>
      </c>
      <c r="AF3358" s="14" t="str">
        <f>B3358&amp;"|"&amp;TEXT(E3358,"000")&amp;"|"&amp;TEXT(M3358,"0.0000")</f>
        <v>2020|035|0.7000</v>
      </c>
      <c r="AG3358" s="22" t="str">
        <f>IF(AND(B3358&gt;=2015,B3358&lt;=2024,C3358=19,G3358=41,I3358=2,K3358="A",L3358="RBUP",M3358&gt;=0.5,M3358&lt;=0.85),"IN","OUT")</f>
        <v>IN</v>
      </c>
    </row>
    <row r="3359" spans="1:33">
      <c r="A3359" s="14" t="s">
        <v>190</v>
      </c>
      <c r="B3359" s="16">
        <v>2020</v>
      </c>
      <c r="C3359" s="16">
        <v>19</v>
      </c>
      <c r="D3359" s="14" t="s">
        <v>80</v>
      </c>
      <c r="E3359" s="16">
        <v>35</v>
      </c>
      <c r="F3359" s="14" t="s">
        <v>103</v>
      </c>
      <c r="G3359" s="16">
        <v>41</v>
      </c>
      <c r="H3359" s="14" t="s">
        <v>186</v>
      </c>
      <c r="I3359" s="16">
        <v>2</v>
      </c>
      <c r="J3359" s="14" t="s">
        <v>83</v>
      </c>
      <c r="K3359" s="14" t="s">
        <v>84</v>
      </c>
      <c r="L3359" s="14" t="s">
        <v>85</v>
      </c>
      <c r="M3359" s="23">
        <v>0.75</v>
      </c>
      <c r="N3359" s="16">
        <v>130</v>
      </c>
      <c r="O3359" s="16">
        <v>110</v>
      </c>
      <c r="P3359" s="16">
        <v>6</v>
      </c>
      <c r="Q3359" s="16">
        <v>184</v>
      </c>
      <c r="R3359" s="16">
        <v>6</v>
      </c>
      <c r="S3359" s="14" t="s">
        <v>86</v>
      </c>
      <c r="T3359" s="16">
        <v>15066</v>
      </c>
      <c r="U3359" s="16">
        <v>0</v>
      </c>
      <c r="V3359" s="18">
        <v>9425376</v>
      </c>
      <c r="W3359" s="18">
        <v>249892</v>
      </c>
      <c r="X3359" s="18">
        <v>159862</v>
      </c>
      <c r="Y3359" s="18">
        <v>0</v>
      </c>
      <c r="Z3359" s="18">
        <v>0</v>
      </c>
      <c r="AA3359" s="18">
        <v>0</v>
      </c>
      <c r="AB3359" s="18">
        <v>42578</v>
      </c>
      <c r="AC3359" s="23">
        <v>0.17</v>
      </c>
      <c r="AD3359" s="14" t="str">
        <f>IF(E3359=113,"Linn","Iowa ex-Linn")</f>
        <v>Iowa ex-Linn</v>
      </c>
      <c r="AE3359" s="23">
        <f>IFERROR(AB3359/W3359,"N/M")</f>
        <v>0.17038560658204344</v>
      </c>
      <c r="AF3359" s="14" t="str">
        <f>B3359&amp;"|"&amp;TEXT(E3359,"000")&amp;"|"&amp;TEXT(M3359,"0.0000")</f>
        <v>2020|035|0.7500</v>
      </c>
      <c r="AG3359" s="22" t="str">
        <f>IF(AND(B3359&gt;=2015,B3359&lt;=2024,C3359=19,G3359=41,I3359=2,K3359="A",L3359="RBUP",M3359&gt;=0.5,M3359&lt;=0.85),"IN","OUT")</f>
        <v>IN</v>
      </c>
    </row>
    <row r="3360" spans="1:33">
      <c r="A3360" s="14" t="s">
        <v>190</v>
      </c>
      <c r="B3360" s="16">
        <v>2020</v>
      </c>
      <c r="C3360" s="16">
        <v>19</v>
      </c>
      <c r="D3360" s="14" t="s">
        <v>80</v>
      </c>
      <c r="E3360" s="16">
        <v>35</v>
      </c>
      <c r="F3360" s="14" t="s">
        <v>103</v>
      </c>
      <c r="G3360" s="16">
        <v>41</v>
      </c>
      <c r="H3360" s="14" t="s">
        <v>186</v>
      </c>
      <c r="I3360" s="16">
        <v>2</v>
      </c>
      <c r="J3360" s="14" t="s">
        <v>83</v>
      </c>
      <c r="K3360" s="14" t="s">
        <v>84</v>
      </c>
      <c r="L3360" s="14" t="s">
        <v>85</v>
      </c>
      <c r="M3360" s="23">
        <v>0.8</v>
      </c>
      <c r="N3360" s="16">
        <v>341</v>
      </c>
      <c r="O3360" s="16">
        <v>279</v>
      </c>
      <c r="P3360" s="16">
        <v>55</v>
      </c>
      <c r="Q3360" s="16">
        <v>500</v>
      </c>
      <c r="R3360" s="16">
        <v>78</v>
      </c>
      <c r="S3360" s="14" t="s">
        <v>86</v>
      </c>
      <c r="T3360" s="16">
        <v>54658</v>
      </c>
      <c r="U3360" s="16">
        <v>0</v>
      </c>
      <c r="V3360" s="18">
        <v>36336926</v>
      </c>
      <c r="W3360" s="18">
        <v>1352336</v>
      </c>
      <c r="X3360" s="18">
        <v>782732</v>
      </c>
      <c r="Y3360" s="18">
        <v>0</v>
      </c>
      <c r="Z3360" s="18">
        <v>0</v>
      </c>
      <c r="AA3360" s="18">
        <v>0</v>
      </c>
      <c r="AB3360" s="18">
        <v>467167</v>
      </c>
      <c r="AC3360" s="23">
        <v>0.35</v>
      </c>
      <c r="AD3360" s="14" t="str">
        <f>IF(E3360=113,"Linn","Iowa ex-Linn")</f>
        <v>Iowa ex-Linn</v>
      </c>
      <c r="AE3360" s="23">
        <f>IFERROR(AB3360/W3360,"N/M")</f>
        <v>0.34545186994948</v>
      </c>
      <c r="AF3360" s="14" t="str">
        <f>B3360&amp;"|"&amp;TEXT(E3360,"000")&amp;"|"&amp;TEXT(M3360,"0.0000")</f>
        <v>2020|035|0.8000</v>
      </c>
      <c r="AG3360" s="22" t="str">
        <f>IF(AND(B3360&gt;=2015,B3360&lt;=2024,C3360=19,G3360=41,I3360=2,K3360="A",L3360="RBUP",M3360&gt;=0.5,M3360&lt;=0.85),"IN","OUT")</f>
        <v>IN</v>
      </c>
    </row>
    <row r="3361" spans="1:33">
      <c r="A3361" s="14" t="s">
        <v>190</v>
      </c>
      <c r="B3361" s="16">
        <v>2020</v>
      </c>
      <c r="C3361" s="16">
        <v>19</v>
      </c>
      <c r="D3361" s="14" t="s">
        <v>80</v>
      </c>
      <c r="E3361" s="16">
        <v>35</v>
      </c>
      <c r="F3361" s="14" t="s">
        <v>103</v>
      </c>
      <c r="G3361" s="16">
        <v>41</v>
      </c>
      <c r="H3361" s="14" t="s">
        <v>186</v>
      </c>
      <c r="I3361" s="16">
        <v>2</v>
      </c>
      <c r="J3361" s="14" t="s">
        <v>83</v>
      </c>
      <c r="K3361" s="14" t="s">
        <v>84</v>
      </c>
      <c r="L3361" s="14" t="s">
        <v>85</v>
      </c>
      <c r="M3361" s="23">
        <v>0.85</v>
      </c>
      <c r="N3361" s="16">
        <v>416</v>
      </c>
      <c r="O3361" s="16">
        <v>352</v>
      </c>
      <c r="P3361" s="16">
        <v>132</v>
      </c>
      <c r="Q3361" s="16">
        <v>665</v>
      </c>
      <c r="R3361" s="16">
        <v>204</v>
      </c>
      <c r="S3361" s="14" t="s">
        <v>86</v>
      </c>
      <c r="T3361" s="16">
        <v>70344</v>
      </c>
      <c r="U3361" s="16">
        <v>0</v>
      </c>
      <c r="V3361" s="18">
        <v>49928585</v>
      </c>
      <c r="W3361" s="18">
        <v>2424692</v>
      </c>
      <c r="X3361" s="18">
        <v>1089375</v>
      </c>
      <c r="Y3361" s="18">
        <v>3874</v>
      </c>
      <c r="Z3361" s="18">
        <v>0</v>
      </c>
      <c r="AA3361" s="18">
        <v>0</v>
      </c>
      <c r="AB3361" s="18">
        <v>1518567</v>
      </c>
      <c r="AC3361" s="23">
        <v>0.63</v>
      </c>
      <c r="AD3361" s="14" t="str">
        <f>IF(E3361=113,"Linn","Iowa ex-Linn")</f>
        <v>Iowa ex-Linn</v>
      </c>
      <c r="AE3361" s="23">
        <f>IFERROR(AB3361/W3361,"N/M")</f>
        <v>0.6262927415110867</v>
      </c>
      <c r="AF3361" s="14" t="str">
        <f>B3361&amp;"|"&amp;TEXT(E3361,"000")&amp;"|"&amp;TEXT(M3361,"0.0000")</f>
        <v>2020|035|0.8500</v>
      </c>
      <c r="AG3361" s="22" t="str">
        <f>IF(AND(B3361&gt;=2015,B3361&lt;=2024,C3361=19,G3361=41,I3361=2,K3361="A",L3361="RBUP",M3361&gt;=0.5,M3361&lt;=0.85),"IN","OUT")</f>
        <v>IN</v>
      </c>
    </row>
    <row r="3362" spans="1:33">
      <c r="A3362" s="14" t="s">
        <v>190</v>
      </c>
      <c r="B3362" s="16">
        <v>2020</v>
      </c>
      <c r="C3362" s="16">
        <v>19</v>
      </c>
      <c r="D3362" s="14" t="s">
        <v>80</v>
      </c>
      <c r="E3362" s="16">
        <v>37</v>
      </c>
      <c r="F3362" s="14" t="s">
        <v>104</v>
      </c>
      <c r="G3362" s="16">
        <v>41</v>
      </c>
      <c r="H3362" s="14" t="s">
        <v>186</v>
      </c>
      <c r="I3362" s="16">
        <v>2</v>
      </c>
      <c r="J3362" s="14" t="s">
        <v>83</v>
      </c>
      <c r="K3362" s="14" t="s">
        <v>84</v>
      </c>
      <c r="L3362" s="14" t="s">
        <v>85</v>
      </c>
      <c r="M3362" s="23">
        <v>0.6</v>
      </c>
      <c r="N3362" s="16">
        <v>2</v>
      </c>
      <c r="O3362" s="16">
        <v>2</v>
      </c>
      <c r="P3362" s="16">
        <v>0</v>
      </c>
      <c r="Q3362" s="16">
        <v>2</v>
      </c>
      <c r="R3362" s="16">
        <v>0</v>
      </c>
      <c r="S3362" s="14" t="s">
        <v>86</v>
      </c>
      <c r="T3362" s="16">
        <v>129</v>
      </c>
      <c r="U3362" s="16">
        <v>0</v>
      </c>
      <c r="V3362" s="18">
        <v>59613</v>
      </c>
      <c r="W3362" s="18">
        <v>1009</v>
      </c>
      <c r="X3362" s="18">
        <v>645</v>
      </c>
      <c r="Y3362" s="18">
        <v>0</v>
      </c>
      <c r="Z3362" s="18">
        <v>0</v>
      </c>
      <c r="AA3362" s="18">
        <v>0</v>
      </c>
      <c r="AB3362" s="18">
        <v>0</v>
      </c>
      <c r="AC3362" s="23">
        <v>0</v>
      </c>
      <c r="AD3362" s="14" t="str">
        <f>IF(E3362=113,"Linn","Iowa ex-Linn")</f>
        <v>Iowa ex-Linn</v>
      </c>
      <c r="AE3362" s="23">
        <f>IFERROR(AB3362/W3362,"N/M")</f>
        <v>0.0</v>
      </c>
      <c r="AF3362" s="14" t="str">
        <f>B3362&amp;"|"&amp;TEXT(E3362,"000")&amp;"|"&amp;TEXT(M3362,"0.0000")</f>
        <v>2020|037|0.6000</v>
      </c>
      <c r="AG3362" s="22" t="str">
        <f>IF(AND(B3362&gt;=2015,B3362&lt;=2024,C3362=19,G3362=41,I3362=2,K3362="A",L3362="RBUP",M3362&gt;=0.5,M3362&lt;=0.85),"IN","OUT")</f>
        <v>IN</v>
      </c>
    </row>
    <row r="3363" spans="1:33">
      <c r="A3363" s="14" t="s">
        <v>190</v>
      </c>
      <c r="B3363" s="16">
        <v>2020</v>
      </c>
      <c r="C3363" s="16">
        <v>19</v>
      </c>
      <c r="D3363" s="14" t="s">
        <v>80</v>
      </c>
      <c r="E3363" s="16">
        <v>37</v>
      </c>
      <c r="F3363" s="14" t="s">
        <v>104</v>
      </c>
      <c r="G3363" s="16">
        <v>41</v>
      </c>
      <c r="H3363" s="14" t="s">
        <v>186</v>
      </c>
      <c r="I3363" s="16">
        <v>2</v>
      </c>
      <c r="J3363" s="14" t="s">
        <v>83</v>
      </c>
      <c r="K3363" s="14" t="s">
        <v>84</v>
      </c>
      <c r="L3363" s="14" t="s">
        <v>85</v>
      </c>
      <c r="M3363" s="23">
        <v>0.65</v>
      </c>
      <c r="N3363" s="16">
        <v>4</v>
      </c>
      <c r="O3363" s="16">
        <v>4</v>
      </c>
      <c r="P3363" s="16">
        <v>1</v>
      </c>
      <c r="Q3363" s="16">
        <v>4</v>
      </c>
      <c r="R3363" s="16">
        <v>1</v>
      </c>
      <c r="S3363" s="14" t="s">
        <v>86</v>
      </c>
      <c r="T3363" s="16">
        <v>449</v>
      </c>
      <c r="U3363" s="16">
        <v>0</v>
      </c>
      <c r="V3363" s="18">
        <v>208444</v>
      </c>
      <c r="W3363" s="18">
        <v>4609</v>
      </c>
      <c r="X3363" s="18">
        <v>3320</v>
      </c>
      <c r="Y3363" s="18">
        <v>0</v>
      </c>
      <c r="Z3363" s="18">
        <v>0</v>
      </c>
      <c r="AA3363" s="18">
        <v>0</v>
      </c>
      <c r="AB3363" s="18">
        <v>53598</v>
      </c>
      <c r="AC3363" s="23">
        <v>11.63</v>
      </c>
      <c r="AD3363" s="14" t="str">
        <f>IF(E3363=113,"Linn","Iowa ex-Linn")</f>
        <v>Iowa ex-Linn</v>
      </c>
      <c r="AE3363" s="23">
        <f>IFERROR(AB3363/W3363,"N/M")</f>
        <v>11.628986765024951</v>
      </c>
      <c r="AF3363" s="14" t="str">
        <f>B3363&amp;"|"&amp;TEXT(E3363,"000")&amp;"|"&amp;TEXT(M3363,"0.0000")</f>
        <v>2020|037|0.6500</v>
      </c>
      <c r="AG3363" s="22" t="str">
        <f>IF(AND(B3363&gt;=2015,B3363&lt;=2024,C3363=19,G3363=41,I3363=2,K3363="A",L3363="RBUP",M3363&gt;=0.5,M3363&lt;=0.85),"IN","OUT")</f>
        <v>IN</v>
      </c>
    </row>
    <row r="3364" spans="1:33">
      <c r="A3364" s="14" t="s">
        <v>190</v>
      </c>
      <c r="B3364" s="16">
        <v>2020</v>
      </c>
      <c r="C3364" s="16">
        <v>19</v>
      </c>
      <c r="D3364" s="14" t="s">
        <v>80</v>
      </c>
      <c r="E3364" s="16">
        <v>37</v>
      </c>
      <c r="F3364" s="14" t="s">
        <v>104</v>
      </c>
      <c r="G3364" s="16">
        <v>41</v>
      </c>
      <c r="H3364" s="14" t="s">
        <v>186</v>
      </c>
      <c r="I3364" s="16">
        <v>2</v>
      </c>
      <c r="J3364" s="14" t="s">
        <v>83</v>
      </c>
      <c r="K3364" s="14" t="s">
        <v>84</v>
      </c>
      <c r="L3364" s="14" t="s">
        <v>85</v>
      </c>
      <c r="M3364" s="23">
        <v>0.7</v>
      </c>
      <c r="N3364" s="16">
        <v>32</v>
      </c>
      <c r="O3364" s="16">
        <v>30</v>
      </c>
      <c r="P3364" s="16">
        <v>4</v>
      </c>
      <c r="Q3364" s="16">
        <v>56</v>
      </c>
      <c r="R3364" s="16">
        <v>6</v>
      </c>
      <c r="S3364" s="14" t="s">
        <v>86</v>
      </c>
      <c r="T3364" s="16">
        <v>6635</v>
      </c>
      <c r="U3364" s="16">
        <v>0</v>
      </c>
      <c r="V3364" s="18">
        <v>3721424</v>
      </c>
      <c r="W3364" s="18">
        <v>111231</v>
      </c>
      <c r="X3364" s="18">
        <v>80731</v>
      </c>
      <c r="Y3364" s="18">
        <v>0</v>
      </c>
      <c r="Z3364" s="18">
        <v>0</v>
      </c>
      <c r="AA3364" s="18">
        <v>0</v>
      </c>
      <c r="AB3364" s="18">
        <v>71123</v>
      </c>
      <c r="AC3364" s="23">
        <v>0.64</v>
      </c>
      <c r="AD3364" s="14" t="str">
        <f>IF(E3364=113,"Linn","Iowa ex-Linn")</f>
        <v>Iowa ex-Linn</v>
      </c>
      <c r="AE3364" s="23">
        <f>IFERROR(AB3364/W3364,"N/M")</f>
        <v>0.6394170689825678</v>
      </c>
      <c r="AF3364" s="14" t="str">
        <f>B3364&amp;"|"&amp;TEXT(E3364,"000")&amp;"|"&amp;TEXT(M3364,"0.0000")</f>
        <v>2020|037|0.7000</v>
      </c>
      <c r="AG3364" s="22" t="str">
        <f>IF(AND(B3364&gt;=2015,B3364&lt;=2024,C3364=19,G3364=41,I3364=2,K3364="A",L3364="RBUP",M3364&gt;=0.5,M3364&lt;=0.85),"IN","OUT")</f>
        <v>IN</v>
      </c>
    </row>
    <row r="3365" spans="1:33">
      <c r="A3365" s="14" t="s">
        <v>190</v>
      </c>
      <c r="B3365" s="16">
        <v>2020</v>
      </c>
      <c r="C3365" s="16">
        <v>19</v>
      </c>
      <c r="D3365" s="14" t="s">
        <v>80</v>
      </c>
      <c r="E3365" s="16">
        <v>37</v>
      </c>
      <c r="F3365" s="14" t="s">
        <v>104</v>
      </c>
      <c r="G3365" s="16">
        <v>41</v>
      </c>
      <c r="H3365" s="14" t="s">
        <v>186</v>
      </c>
      <c r="I3365" s="16">
        <v>2</v>
      </c>
      <c r="J3365" s="14" t="s">
        <v>83</v>
      </c>
      <c r="K3365" s="14" t="s">
        <v>84</v>
      </c>
      <c r="L3365" s="14" t="s">
        <v>85</v>
      </c>
      <c r="M3365" s="23">
        <v>0.75</v>
      </c>
      <c r="N3365" s="16">
        <v>93</v>
      </c>
      <c r="O3365" s="16">
        <v>78</v>
      </c>
      <c r="P3365" s="16">
        <v>7</v>
      </c>
      <c r="Q3365" s="16">
        <v>108</v>
      </c>
      <c r="R3365" s="16">
        <v>7</v>
      </c>
      <c r="S3365" s="14" t="s">
        <v>86</v>
      </c>
      <c r="T3365" s="16">
        <v>13687</v>
      </c>
      <c r="U3365" s="16">
        <v>0</v>
      </c>
      <c r="V3365" s="18">
        <v>7916410</v>
      </c>
      <c r="W3365" s="18">
        <v>319546</v>
      </c>
      <c r="X3365" s="18">
        <v>217147</v>
      </c>
      <c r="Y3365" s="18">
        <v>1002</v>
      </c>
      <c r="Z3365" s="18">
        <v>0</v>
      </c>
      <c r="AA3365" s="18">
        <v>0</v>
      </c>
      <c r="AB3365" s="18">
        <v>57805</v>
      </c>
      <c r="AC3365" s="23">
        <v>0.18</v>
      </c>
      <c r="AD3365" s="14" t="str">
        <f>IF(E3365=113,"Linn","Iowa ex-Linn")</f>
        <v>Iowa ex-Linn</v>
      </c>
      <c r="AE3365" s="23">
        <f>IFERROR(AB3365/W3365,"N/M")</f>
        <v>0.18089727300607739</v>
      </c>
      <c r="AF3365" s="14" t="str">
        <f>B3365&amp;"|"&amp;TEXT(E3365,"000")&amp;"|"&amp;TEXT(M3365,"0.0000")</f>
        <v>2020|037|0.7500</v>
      </c>
      <c r="AG3365" s="22" t="str">
        <f>IF(AND(B3365&gt;=2015,B3365&lt;=2024,C3365=19,G3365=41,I3365=2,K3365="A",L3365="RBUP",M3365&gt;=0.5,M3365&lt;=0.85),"IN","OUT")</f>
        <v>IN</v>
      </c>
    </row>
    <row r="3366" spans="1:33">
      <c r="A3366" s="14" t="s">
        <v>190</v>
      </c>
      <c r="B3366" s="16">
        <v>2020</v>
      </c>
      <c r="C3366" s="16">
        <v>19</v>
      </c>
      <c r="D3366" s="14" t="s">
        <v>80</v>
      </c>
      <c r="E3366" s="16">
        <v>37</v>
      </c>
      <c r="F3366" s="14" t="s">
        <v>104</v>
      </c>
      <c r="G3366" s="16">
        <v>41</v>
      </c>
      <c r="H3366" s="14" t="s">
        <v>186</v>
      </c>
      <c r="I3366" s="16">
        <v>2</v>
      </c>
      <c r="J3366" s="14" t="s">
        <v>83</v>
      </c>
      <c r="K3366" s="14" t="s">
        <v>84</v>
      </c>
      <c r="L3366" s="14" t="s">
        <v>85</v>
      </c>
      <c r="M3366" s="23">
        <v>0.8</v>
      </c>
      <c r="N3366" s="16">
        <v>388</v>
      </c>
      <c r="O3366" s="16">
        <v>326</v>
      </c>
      <c r="P3366" s="16">
        <v>68</v>
      </c>
      <c r="Q3366" s="16">
        <v>496</v>
      </c>
      <c r="R3366" s="16">
        <v>72</v>
      </c>
      <c r="S3366" s="14" t="s">
        <v>86</v>
      </c>
      <c r="T3366" s="16">
        <v>63949</v>
      </c>
      <c r="U3366" s="16">
        <v>0</v>
      </c>
      <c r="V3366" s="18">
        <v>39679408</v>
      </c>
      <c r="W3366" s="18">
        <v>2077173</v>
      </c>
      <c r="X3366" s="18">
        <v>1238237</v>
      </c>
      <c r="Y3366" s="18">
        <v>1960</v>
      </c>
      <c r="Z3366" s="18">
        <v>0</v>
      </c>
      <c r="AA3366" s="18">
        <v>0</v>
      </c>
      <c r="AB3366" s="18">
        <v>811982</v>
      </c>
      <c r="AC3366" s="23">
        <v>0.39</v>
      </c>
      <c r="AD3366" s="14" t="str">
        <f>IF(E3366=113,"Linn","Iowa ex-Linn")</f>
        <v>Iowa ex-Linn</v>
      </c>
      <c r="AE3366" s="23">
        <f>IFERROR(AB3366/W3366,"N/M")</f>
        <v>0.3909072571230225</v>
      </c>
      <c r="AF3366" s="14" t="str">
        <f>B3366&amp;"|"&amp;TEXT(E3366,"000")&amp;"|"&amp;TEXT(M3366,"0.0000")</f>
        <v>2020|037|0.8000</v>
      </c>
      <c r="AG3366" s="22" t="str">
        <f>IF(AND(B3366&gt;=2015,B3366&lt;=2024,C3366=19,G3366=41,I3366=2,K3366="A",L3366="RBUP",M3366&gt;=0.5,M3366&lt;=0.85),"IN","OUT")</f>
        <v>IN</v>
      </c>
    </row>
    <row r="3367" spans="1:33">
      <c r="A3367" s="14" t="s">
        <v>190</v>
      </c>
      <c r="B3367" s="16">
        <v>2020</v>
      </c>
      <c r="C3367" s="16">
        <v>19</v>
      </c>
      <c r="D3367" s="14" t="s">
        <v>80</v>
      </c>
      <c r="E3367" s="16">
        <v>37</v>
      </c>
      <c r="F3367" s="14" t="s">
        <v>104</v>
      </c>
      <c r="G3367" s="16">
        <v>41</v>
      </c>
      <c r="H3367" s="14" t="s">
        <v>186</v>
      </c>
      <c r="I3367" s="16">
        <v>2</v>
      </c>
      <c r="J3367" s="14" t="s">
        <v>83</v>
      </c>
      <c r="K3367" s="14" t="s">
        <v>84</v>
      </c>
      <c r="L3367" s="14" t="s">
        <v>85</v>
      </c>
      <c r="M3367" s="23">
        <v>0.85</v>
      </c>
      <c r="N3367" s="16">
        <v>288</v>
      </c>
      <c r="O3367" s="16">
        <v>235</v>
      </c>
      <c r="P3367" s="16">
        <v>78</v>
      </c>
      <c r="Q3367" s="16">
        <v>361</v>
      </c>
      <c r="R3367" s="16">
        <v>93</v>
      </c>
      <c r="S3367" s="14" t="s">
        <v>86</v>
      </c>
      <c r="T3367" s="16">
        <v>60025</v>
      </c>
      <c r="U3367" s="16">
        <v>0</v>
      </c>
      <c r="V3367" s="18">
        <v>39738125</v>
      </c>
      <c r="W3367" s="18">
        <v>2442531</v>
      </c>
      <c r="X3367" s="18">
        <v>1164989</v>
      </c>
      <c r="Y3367" s="18">
        <v>2046</v>
      </c>
      <c r="Z3367" s="18">
        <v>0</v>
      </c>
      <c r="AA3367" s="18">
        <v>0</v>
      </c>
      <c r="AB3367" s="18">
        <v>1382762</v>
      </c>
      <c r="AC3367" s="23">
        <v>0.57</v>
      </c>
      <c r="AD3367" s="14" t="str">
        <f>IF(E3367=113,"Linn","Iowa ex-Linn")</f>
        <v>Iowa ex-Linn</v>
      </c>
      <c r="AE3367" s="23">
        <f>IFERROR(AB3367/W3367,"N/M")</f>
        <v>0.5661185057630793</v>
      </c>
      <c r="AF3367" s="14" t="str">
        <f>B3367&amp;"|"&amp;TEXT(E3367,"000")&amp;"|"&amp;TEXT(M3367,"0.0000")</f>
        <v>2020|037|0.8500</v>
      </c>
      <c r="AG3367" s="22" t="str">
        <f>IF(AND(B3367&gt;=2015,B3367&lt;=2024,C3367=19,G3367=41,I3367=2,K3367="A",L3367="RBUP",M3367&gt;=0.5,M3367&lt;=0.85),"IN","OUT")</f>
        <v>IN</v>
      </c>
    </row>
    <row r="3368" spans="1:33">
      <c r="A3368" s="14" t="s">
        <v>190</v>
      </c>
      <c r="B3368" s="16">
        <v>2020</v>
      </c>
      <c r="C3368" s="16">
        <v>19</v>
      </c>
      <c r="D3368" s="14" t="s">
        <v>80</v>
      </c>
      <c r="E3368" s="16">
        <v>39</v>
      </c>
      <c r="F3368" s="14" t="s">
        <v>105</v>
      </c>
      <c r="G3368" s="16">
        <v>41</v>
      </c>
      <c r="H3368" s="14" t="s">
        <v>186</v>
      </c>
      <c r="I3368" s="16">
        <v>2</v>
      </c>
      <c r="J3368" s="14" t="s">
        <v>83</v>
      </c>
      <c r="K3368" s="14" t="s">
        <v>84</v>
      </c>
      <c r="L3368" s="14" t="s">
        <v>85</v>
      </c>
      <c r="M3368" s="23">
        <v>0.65</v>
      </c>
      <c r="N3368" s="16">
        <v>7</v>
      </c>
      <c r="O3368" s="16">
        <v>3</v>
      </c>
      <c r="P3368" s="16">
        <v>0</v>
      </c>
      <c r="Q3368" s="16">
        <v>3</v>
      </c>
      <c r="R3368" s="16">
        <v>0</v>
      </c>
      <c r="S3368" s="14" t="s">
        <v>86</v>
      </c>
      <c r="T3368" s="16">
        <v>230</v>
      </c>
      <c r="U3368" s="16">
        <v>0</v>
      </c>
      <c r="V3368" s="18">
        <v>78753</v>
      </c>
      <c r="W3368" s="18">
        <v>7150</v>
      </c>
      <c r="X3368" s="18">
        <v>4762</v>
      </c>
      <c r="Y3368" s="18">
        <v>0</v>
      </c>
      <c r="Z3368" s="18">
        <v>0</v>
      </c>
      <c r="AA3368" s="18">
        <v>0</v>
      </c>
      <c r="AB3368" s="18">
        <v>0</v>
      </c>
      <c r="AC3368" s="23">
        <v>0</v>
      </c>
      <c r="AD3368" s="14" t="str">
        <f>IF(E3368=113,"Linn","Iowa ex-Linn")</f>
        <v>Iowa ex-Linn</v>
      </c>
      <c r="AE3368" s="23">
        <f>IFERROR(AB3368/W3368,"N/M")</f>
        <v>0.0</v>
      </c>
      <c r="AF3368" s="14" t="str">
        <f>B3368&amp;"|"&amp;TEXT(E3368,"000")&amp;"|"&amp;TEXT(M3368,"0.0000")</f>
        <v>2020|039|0.6500</v>
      </c>
      <c r="AG3368" s="22" t="str">
        <f>IF(AND(B3368&gt;=2015,B3368&lt;=2024,C3368=19,G3368=41,I3368=2,K3368="A",L3368="RBUP",M3368&gt;=0.5,M3368&lt;=0.85),"IN","OUT")</f>
        <v>IN</v>
      </c>
    </row>
    <row r="3369" spans="1:33">
      <c r="A3369" s="14" t="s">
        <v>190</v>
      </c>
      <c r="B3369" s="16">
        <v>2020</v>
      </c>
      <c r="C3369" s="16">
        <v>19</v>
      </c>
      <c r="D3369" s="14" t="s">
        <v>80</v>
      </c>
      <c r="E3369" s="16">
        <v>39</v>
      </c>
      <c r="F3369" s="14" t="s">
        <v>105</v>
      </c>
      <c r="G3369" s="16">
        <v>41</v>
      </c>
      <c r="H3369" s="14" t="s">
        <v>186</v>
      </c>
      <c r="I3369" s="16">
        <v>2</v>
      </c>
      <c r="J3369" s="14" t="s">
        <v>83</v>
      </c>
      <c r="K3369" s="14" t="s">
        <v>84</v>
      </c>
      <c r="L3369" s="14" t="s">
        <v>85</v>
      </c>
      <c r="M3369" s="23">
        <v>0.7</v>
      </c>
      <c r="N3369" s="16">
        <v>54</v>
      </c>
      <c r="O3369" s="16">
        <v>34</v>
      </c>
      <c r="P3369" s="16">
        <v>2</v>
      </c>
      <c r="Q3369" s="16">
        <v>49</v>
      </c>
      <c r="R3369" s="16">
        <v>2</v>
      </c>
      <c r="S3369" s="14" t="s">
        <v>86</v>
      </c>
      <c r="T3369" s="16">
        <v>1987</v>
      </c>
      <c r="U3369" s="16">
        <v>0</v>
      </c>
      <c r="V3369" s="18">
        <v>784780</v>
      </c>
      <c r="W3369" s="18">
        <v>86766</v>
      </c>
      <c r="X3369" s="18">
        <v>54228</v>
      </c>
      <c r="Y3369" s="18">
        <v>0</v>
      </c>
      <c r="Z3369" s="18">
        <v>0</v>
      </c>
      <c r="AA3369" s="18">
        <v>0</v>
      </c>
      <c r="AB3369" s="18">
        <v>2512</v>
      </c>
      <c r="AC3369" s="23">
        <v>0.03</v>
      </c>
      <c r="AD3369" s="14" t="str">
        <f>IF(E3369=113,"Linn","Iowa ex-Linn")</f>
        <v>Iowa ex-Linn</v>
      </c>
      <c r="AE3369" s="23">
        <f>IFERROR(AB3369/W3369,"N/M")</f>
        <v>0.028951432588802065</v>
      </c>
      <c r="AF3369" s="14" t="str">
        <f>B3369&amp;"|"&amp;TEXT(E3369,"000")&amp;"|"&amp;TEXT(M3369,"0.0000")</f>
        <v>2020|039|0.7000</v>
      </c>
      <c r="AG3369" s="22" t="str">
        <f>IF(AND(B3369&gt;=2015,B3369&lt;=2024,C3369=19,G3369=41,I3369=2,K3369="A",L3369="RBUP",M3369&gt;=0.5,M3369&lt;=0.85),"IN","OUT")</f>
        <v>IN</v>
      </c>
    </row>
    <row r="3370" spans="1:33">
      <c r="A3370" s="14" t="s">
        <v>190</v>
      </c>
      <c r="B3370" s="16">
        <v>2020</v>
      </c>
      <c r="C3370" s="16">
        <v>19</v>
      </c>
      <c r="D3370" s="14" t="s">
        <v>80</v>
      </c>
      <c r="E3370" s="16">
        <v>39</v>
      </c>
      <c r="F3370" s="14" t="s">
        <v>105</v>
      </c>
      <c r="G3370" s="16">
        <v>41</v>
      </c>
      <c r="H3370" s="14" t="s">
        <v>186</v>
      </c>
      <c r="I3370" s="16">
        <v>2</v>
      </c>
      <c r="J3370" s="14" t="s">
        <v>83</v>
      </c>
      <c r="K3370" s="14" t="s">
        <v>84</v>
      </c>
      <c r="L3370" s="14" t="s">
        <v>85</v>
      </c>
      <c r="M3370" s="23">
        <v>0.75</v>
      </c>
      <c r="N3370" s="16">
        <v>172</v>
      </c>
      <c r="O3370" s="16">
        <v>99</v>
      </c>
      <c r="P3370" s="16">
        <v>8</v>
      </c>
      <c r="Q3370" s="16">
        <v>133</v>
      </c>
      <c r="R3370" s="16">
        <v>9</v>
      </c>
      <c r="S3370" s="14" t="s">
        <v>86</v>
      </c>
      <c r="T3370" s="16">
        <v>11468</v>
      </c>
      <c r="U3370" s="16">
        <v>0</v>
      </c>
      <c r="V3370" s="18">
        <v>4728469</v>
      </c>
      <c r="W3370" s="18">
        <v>556988</v>
      </c>
      <c r="X3370" s="18">
        <v>368081</v>
      </c>
      <c r="Y3370" s="18">
        <v>1486</v>
      </c>
      <c r="Z3370" s="18">
        <v>0</v>
      </c>
      <c r="AA3370" s="18">
        <v>0</v>
      </c>
      <c r="AB3370" s="18">
        <v>23706</v>
      </c>
      <c r="AC3370" s="23">
        <v>0.04</v>
      </c>
      <c r="AD3370" s="14" t="str">
        <f>IF(E3370=113,"Linn","Iowa ex-Linn")</f>
        <v>Iowa ex-Linn</v>
      </c>
      <c r="AE3370" s="23">
        <f>IFERROR(AB3370/W3370,"N/M")</f>
        <v>0.042561060561448365</v>
      </c>
      <c r="AF3370" s="14" t="str">
        <f>B3370&amp;"|"&amp;TEXT(E3370,"000")&amp;"|"&amp;TEXT(M3370,"0.0000")</f>
        <v>2020|039|0.7500</v>
      </c>
      <c r="AG3370" s="22" t="str">
        <f>IF(AND(B3370&gt;=2015,B3370&lt;=2024,C3370=19,G3370=41,I3370=2,K3370="A",L3370="RBUP",M3370&gt;=0.5,M3370&lt;=0.85),"IN","OUT")</f>
        <v>IN</v>
      </c>
    </row>
    <row r="3371" spans="1:33">
      <c r="A3371" s="14" t="s">
        <v>190</v>
      </c>
      <c r="B3371" s="16">
        <v>2020</v>
      </c>
      <c r="C3371" s="16">
        <v>19</v>
      </c>
      <c r="D3371" s="14" t="s">
        <v>80</v>
      </c>
      <c r="E3371" s="16">
        <v>39</v>
      </c>
      <c r="F3371" s="14" t="s">
        <v>105</v>
      </c>
      <c r="G3371" s="16">
        <v>41</v>
      </c>
      <c r="H3371" s="14" t="s">
        <v>186</v>
      </c>
      <c r="I3371" s="16">
        <v>2</v>
      </c>
      <c r="J3371" s="14" t="s">
        <v>83</v>
      </c>
      <c r="K3371" s="14" t="s">
        <v>84</v>
      </c>
      <c r="L3371" s="14" t="s">
        <v>85</v>
      </c>
      <c r="M3371" s="23">
        <v>0.8</v>
      </c>
      <c r="N3371" s="16">
        <v>156</v>
      </c>
      <c r="O3371" s="16">
        <v>70</v>
      </c>
      <c r="P3371" s="16">
        <v>17</v>
      </c>
      <c r="Q3371" s="16">
        <v>82</v>
      </c>
      <c r="R3371" s="16">
        <v>17</v>
      </c>
      <c r="S3371" s="14" t="s">
        <v>86</v>
      </c>
      <c r="T3371" s="16">
        <v>14790</v>
      </c>
      <c r="U3371" s="16">
        <v>0</v>
      </c>
      <c r="V3371" s="18">
        <v>6629155</v>
      </c>
      <c r="W3371" s="18">
        <v>813884</v>
      </c>
      <c r="X3371" s="18">
        <v>527017</v>
      </c>
      <c r="Y3371" s="18">
        <v>4008</v>
      </c>
      <c r="Z3371" s="18">
        <v>0</v>
      </c>
      <c r="AA3371" s="18">
        <v>0</v>
      </c>
      <c r="AB3371" s="18">
        <v>128993</v>
      </c>
      <c r="AC3371" s="23">
        <v>0.16</v>
      </c>
      <c r="AD3371" s="14" t="str">
        <f>IF(E3371=113,"Linn","Iowa ex-Linn")</f>
        <v>Iowa ex-Linn</v>
      </c>
      <c r="AE3371" s="23">
        <f>IFERROR(AB3371/W3371,"N/M")</f>
        <v>0.15849064485848105</v>
      </c>
      <c r="AF3371" s="14" t="str">
        <f>B3371&amp;"|"&amp;TEXT(E3371,"000")&amp;"|"&amp;TEXT(M3371,"0.0000")</f>
        <v>2020|039|0.8000</v>
      </c>
      <c r="AG3371" s="22" t="str">
        <f>IF(AND(B3371&gt;=2015,B3371&lt;=2024,C3371=19,G3371=41,I3371=2,K3371="A",L3371="RBUP",M3371&gt;=0.5,M3371&lt;=0.85),"IN","OUT")</f>
        <v>IN</v>
      </c>
    </row>
    <row r="3372" spans="1:33">
      <c r="A3372" s="14" t="s">
        <v>190</v>
      </c>
      <c r="B3372" s="16">
        <v>2020</v>
      </c>
      <c r="C3372" s="16">
        <v>19</v>
      </c>
      <c r="D3372" s="14" t="s">
        <v>80</v>
      </c>
      <c r="E3372" s="16">
        <v>39</v>
      </c>
      <c r="F3372" s="14" t="s">
        <v>105</v>
      </c>
      <c r="G3372" s="16">
        <v>41</v>
      </c>
      <c r="H3372" s="14" t="s">
        <v>186</v>
      </c>
      <c r="I3372" s="16">
        <v>2</v>
      </c>
      <c r="J3372" s="14" t="s">
        <v>83</v>
      </c>
      <c r="K3372" s="14" t="s">
        <v>84</v>
      </c>
      <c r="L3372" s="14" t="s">
        <v>85</v>
      </c>
      <c r="M3372" s="23">
        <v>0.85</v>
      </c>
      <c r="N3372" s="16">
        <v>34</v>
      </c>
      <c r="O3372" s="16">
        <v>7</v>
      </c>
      <c r="P3372" s="16">
        <v>4</v>
      </c>
      <c r="Q3372" s="16">
        <v>7</v>
      </c>
      <c r="R3372" s="16">
        <v>4</v>
      </c>
      <c r="S3372" s="14" t="s">
        <v>86</v>
      </c>
      <c r="T3372" s="16">
        <v>1916</v>
      </c>
      <c r="U3372" s="16">
        <v>0</v>
      </c>
      <c r="V3372" s="18">
        <v>790825</v>
      </c>
      <c r="W3372" s="18">
        <v>106390</v>
      </c>
      <c r="X3372" s="18">
        <v>54848</v>
      </c>
      <c r="Y3372" s="18">
        <v>0</v>
      </c>
      <c r="Z3372" s="18">
        <v>0</v>
      </c>
      <c r="AA3372" s="18">
        <v>0</v>
      </c>
      <c r="AB3372" s="18">
        <v>74980</v>
      </c>
      <c r="AC3372" s="23">
        <v>0.7</v>
      </c>
      <c r="AD3372" s="14" t="str">
        <f>IF(E3372=113,"Linn","Iowa ex-Linn")</f>
        <v>Iowa ex-Linn</v>
      </c>
      <c r="AE3372" s="23">
        <f>IFERROR(AB3372/W3372,"N/M")</f>
        <v>0.7047654854779585</v>
      </c>
      <c r="AF3372" s="14" t="str">
        <f>B3372&amp;"|"&amp;TEXT(E3372,"000")&amp;"|"&amp;TEXT(M3372,"0.0000")</f>
        <v>2020|039|0.8500</v>
      </c>
      <c r="AG3372" s="22" t="str">
        <f>IF(AND(B3372&gt;=2015,B3372&lt;=2024,C3372=19,G3372=41,I3372=2,K3372="A",L3372="RBUP",M3372&gt;=0.5,M3372&lt;=0.85),"IN","OUT")</f>
        <v>IN</v>
      </c>
    </row>
    <row r="3373" spans="1:33">
      <c r="A3373" s="14" t="s">
        <v>190</v>
      </c>
      <c r="B3373" s="16">
        <v>2020</v>
      </c>
      <c r="C3373" s="16">
        <v>19</v>
      </c>
      <c r="D3373" s="14" t="s">
        <v>80</v>
      </c>
      <c r="E3373" s="16">
        <v>41</v>
      </c>
      <c r="F3373" s="14" t="s">
        <v>106</v>
      </c>
      <c r="G3373" s="16">
        <v>41</v>
      </c>
      <c r="H3373" s="14" t="s">
        <v>186</v>
      </c>
      <c r="I3373" s="16">
        <v>2</v>
      </c>
      <c r="J3373" s="14" t="s">
        <v>83</v>
      </c>
      <c r="K3373" s="14" t="s">
        <v>84</v>
      </c>
      <c r="L3373" s="14" t="s">
        <v>85</v>
      </c>
      <c r="M3373" s="23">
        <v>0.5</v>
      </c>
      <c r="N3373" s="16">
        <v>1</v>
      </c>
      <c r="O3373" s="16">
        <v>1</v>
      </c>
      <c r="P3373" s="16">
        <v>0</v>
      </c>
      <c r="Q3373" s="16">
        <v>2</v>
      </c>
      <c r="R3373" s="16">
        <v>0</v>
      </c>
      <c r="S3373" s="14" t="s">
        <v>86</v>
      </c>
      <c r="T3373" s="16">
        <v>262</v>
      </c>
      <c r="U3373" s="16">
        <v>0</v>
      </c>
      <c r="V3373" s="18">
        <v>100457</v>
      </c>
      <c r="W3373" s="18">
        <v>1129</v>
      </c>
      <c r="X3373" s="18">
        <v>756</v>
      </c>
      <c r="Y3373" s="18">
        <v>0</v>
      </c>
      <c r="Z3373" s="18">
        <v>0</v>
      </c>
      <c r="AA3373" s="18">
        <v>0</v>
      </c>
      <c r="AB3373" s="18">
        <v>0</v>
      </c>
      <c r="AC3373" s="23">
        <v>0</v>
      </c>
      <c r="AD3373" s="14" t="str">
        <f>IF(E3373=113,"Linn","Iowa ex-Linn")</f>
        <v>Iowa ex-Linn</v>
      </c>
      <c r="AE3373" s="23">
        <f>IFERROR(AB3373/W3373,"N/M")</f>
        <v>0.0</v>
      </c>
      <c r="AF3373" s="14" t="str">
        <f>B3373&amp;"|"&amp;TEXT(E3373,"000")&amp;"|"&amp;TEXT(M3373,"0.0000")</f>
        <v>2020|041|0.5000</v>
      </c>
      <c r="AG3373" s="22" t="str">
        <f>IF(AND(B3373&gt;=2015,B3373&lt;=2024,C3373=19,G3373=41,I3373=2,K3373="A",L3373="RBUP",M3373&gt;=0.5,M3373&lt;=0.85),"IN","OUT")</f>
        <v>IN</v>
      </c>
    </row>
    <row r="3374" spans="1:33">
      <c r="A3374" s="14" t="s">
        <v>190</v>
      </c>
      <c r="B3374" s="16">
        <v>2020</v>
      </c>
      <c r="C3374" s="16">
        <v>19</v>
      </c>
      <c r="D3374" s="14" t="s">
        <v>80</v>
      </c>
      <c r="E3374" s="16">
        <v>41</v>
      </c>
      <c r="F3374" s="14" t="s">
        <v>106</v>
      </c>
      <c r="G3374" s="16">
        <v>41</v>
      </c>
      <c r="H3374" s="14" t="s">
        <v>186</v>
      </c>
      <c r="I3374" s="16">
        <v>2</v>
      </c>
      <c r="J3374" s="14" t="s">
        <v>83</v>
      </c>
      <c r="K3374" s="14" t="s">
        <v>84</v>
      </c>
      <c r="L3374" s="14" t="s">
        <v>85</v>
      </c>
      <c r="M3374" s="23">
        <v>0.6</v>
      </c>
      <c r="N3374" s="16">
        <v>1</v>
      </c>
      <c r="O3374" s="16">
        <v>1</v>
      </c>
      <c r="P3374" s="16">
        <v>0</v>
      </c>
      <c r="Q3374" s="16">
        <v>1</v>
      </c>
      <c r="R3374" s="16">
        <v>0</v>
      </c>
      <c r="S3374" s="14" t="s">
        <v>86</v>
      </c>
      <c r="T3374" s="16">
        <v>157</v>
      </c>
      <c r="U3374" s="16">
        <v>0</v>
      </c>
      <c r="V3374" s="18">
        <v>67742</v>
      </c>
      <c r="W3374" s="18">
        <v>860</v>
      </c>
      <c r="X3374" s="18">
        <v>550</v>
      </c>
      <c r="Y3374" s="18">
        <v>0</v>
      </c>
      <c r="Z3374" s="18">
        <v>0</v>
      </c>
      <c r="AA3374" s="18">
        <v>0</v>
      </c>
      <c r="AB3374" s="18">
        <v>0</v>
      </c>
      <c r="AC3374" s="23">
        <v>0</v>
      </c>
      <c r="AD3374" s="14" t="str">
        <f>IF(E3374=113,"Linn","Iowa ex-Linn")</f>
        <v>Iowa ex-Linn</v>
      </c>
      <c r="AE3374" s="23">
        <f>IFERROR(AB3374/W3374,"N/M")</f>
        <v>0.0</v>
      </c>
      <c r="AF3374" s="14" t="str">
        <f>B3374&amp;"|"&amp;TEXT(E3374,"000")&amp;"|"&amp;TEXT(M3374,"0.0000")</f>
        <v>2020|041|0.6000</v>
      </c>
      <c r="AG3374" s="22" t="str">
        <f>IF(AND(B3374&gt;=2015,B3374&lt;=2024,C3374=19,G3374=41,I3374=2,K3374="A",L3374="RBUP",M3374&gt;=0.5,M3374&lt;=0.85),"IN","OUT")</f>
        <v>IN</v>
      </c>
    </row>
    <row r="3375" spans="1:33">
      <c r="A3375" s="14" t="s">
        <v>190</v>
      </c>
      <c r="B3375" s="16">
        <v>2020</v>
      </c>
      <c r="C3375" s="16">
        <v>19</v>
      </c>
      <c r="D3375" s="14" t="s">
        <v>80</v>
      </c>
      <c r="E3375" s="16">
        <v>41</v>
      </c>
      <c r="F3375" s="14" t="s">
        <v>106</v>
      </c>
      <c r="G3375" s="16">
        <v>41</v>
      </c>
      <c r="H3375" s="14" t="s">
        <v>186</v>
      </c>
      <c r="I3375" s="16">
        <v>2</v>
      </c>
      <c r="J3375" s="14" t="s">
        <v>83</v>
      </c>
      <c r="K3375" s="14" t="s">
        <v>84</v>
      </c>
      <c r="L3375" s="14" t="s">
        <v>85</v>
      </c>
      <c r="M3375" s="23">
        <v>0.65</v>
      </c>
      <c r="N3375" s="16">
        <v>10</v>
      </c>
      <c r="O3375" s="16">
        <v>9</v>
      </c>
      <c r="P3375" s="16">
        <v>1</v>
      </c>
      <c r="Q3375" s="16">
        <v>11</v>
      </c>
      <c r="R3375" s="16">
        <v>1</v>
      </c>
      <c r="S3375" s="14" t="s">
        <v>86</v>
      </c>
      <c r="T3375" s="16">
        <v>1906</v>
      </c>
      <c r="U3375" s="16">
        <v>0</v>
      </c>
      <c r="V3375" s="18">
        <v>976021</v>
      </c>
      <c r="W3375" s="18">
        <v>16025</v>
      </c>
      <c r="X3375" s="18">
        <v>11784</v>
      </c>
      <c r="Y3375" s="18">
        <v>0</v>
      </c>
      <c r="Z3375" s="18">
        <v>0</v>
      </c>
      <c r="AA3375" s="18">
        <v>0</v>
      </c>
      <c r="AB3375" s="18">
        <v>1415</v>
      </c>
      <c r="AC3375" s="23">
        <v>0.09</v>
      </c>
      <c r="AD3375" s="14" t="str">
        <f>IF(E3375=113,"Linn","Iowa ex-Linn")</f>
        <v>Iowa ex-Linn</v>
      </c>
      <c r="AE3375" s="23">
        <f>IFERROR(AB3375/W3375,"N/M")</f>
        <v>0.08829953198127925</v>
      </c>
      <c r="AF3375" s="14" t="str">
        <f>B3375&amp;"|"&amp;TEXT(E3375,"000")&amp;"|"&amp;TEXT(M3375,"0.0000")</f>
        <v>2020|041|0.6500</v>
      </c>
      <c r="AG3375" s="22" t="str">
        <f>IF(AND(B3375&gt;=2015,B3375&lt;=2024,C3375=19,G3375=41,I3375=2,K3375="A",L3375="RBUP",M3375&gt;=0.5,M3375&lt;=0.85),"IN","OUT")</f>
        <v>IN</v>
      </c>
    </row>
    <row r="3376" spans="1:33">
      <c r="A3376" s="14" t="s">
        <v>190</v>
      </c>
      <c r="B3376" s="16">
        <v>2020</v>
      </c>
      <c r="C3376" s="16">
        <v>19</v>
      </c>
      <c r="D3376" s="14" t="s">
        <v>80</v>
      </c>
      <c r="E3376" s="16">
        <v>41</v>
      </c>
      <c r="F3376" s="14" t="s">
        <v>106</v>
      </c>
      <c r="G3376" s="16">
        <v>41</v>
      </c>
      <c r="H3376" s="14" t="s">
        <v>186</v>
      </c>
      <c r="I3376" s="16">
        <v>2</v>
      </c>
      <c r="J3376" s="14" t="s">
        <v>83</v>
      </c>
      <c r="K3376" s="14" t="s">
        <v>84</v>
      </c>
      <c r="L3376" s="14" t="s">
        <v>85</v>
      </c>
      <c r="M3376" s="23">
        <v>0.7</v>
      </c>
      <c r="N3376" s="16">
        <v>28</v>
      </c>
      <c r="O3376" s="16">
        <v>23</v>
      </c>
      <c r="P3376" s="16">
        <v>2</v>
      </c>
      <c r="Q3376" s="16">
        <v>24</v>
      </c>
      <c r="R3376" s="16">
        <v>2</v>
      </c>
      <c r="S3376" s="14" t="s">
        <v>86</v>
      </c>
      <c r="T3376" s="16">
        <v>3376</v>
      </c>
      <c r="U3376" s="16">
        <v>0</v>
      </c>
      <c r="V3376" s="18">
        <v>1852371</v>
      </c>
      <c r="W3376" s="18">
        <v>40359</v>
      </c>
      <c r="X3376" s="18">
        <v>29199</v>
      </c>
      <c r="Y3376" s="18">
        <v>30</v>
      </c>
      <c r="Z3376" s="18">
        <v>0</v>
      </c>
      <c r="AA3376" s="18">
        <v>0</v>
      </c>
      <c r="AB3376" s="18">
        <v>6334</v>
      </c>
      <c r="AC3376" s="23">
        <v>0.16</v>
      </c>
      <c r="AD3376" s="14" t="str">
        <f>IF(E3376=113,"Linn","Iowa ex-Linn")</f>
        <v>Iowa ex-Linn</v>
      </c>
      <c r="AE3376" s="23">
        <f>IFERROR(AB3376/W3376,"N/M")</f>
        <v>0.15694145048192473</v>
      </c>
      <c r="AF3376" s="14" t="str">
        <f>B3376&amp;"|"&amp;TEXT(E3376,"000")&amp;"|"&amp;TEXT(M3376,"0.0000")</f>
        <v>2020|041|0.7000</v>
      </c>
      <c r="AG3376" s="22" t="str">
        <f>IF(AND(B3376&gt;=2015,B3376&lt;=2024,C3376=19,G3376=41,I3376=2,K3376="A",L3376="RBUP",M3376&gt;=0.5,M3376&lt;=0.85),"IN","OUT")</f>
        <v>IN</v>
      </c>
    </row>
    <row r="3377" spans="1:33">
      <c r="A3377" s="14" t="s">
        <v>190</v>
      </c>
      <c r="B3377" s="16">
        <v>2020</v>
      </c>
      <c r="C3377" s="16">
        <v>19</v>
      </c>
      <c r="D3377" s="14" t="s">
        <v>80</v>
      </c>
      <c r="E3377" s="16">
        <v>41</v>
      </c>
      <c r="F3377" s="14" t="s">
        <v>106</v>
      </c>
      <c r="G3377" s="16">
        <v>41</v>
      </c>
      <c r="H3377" s="14" t="s">
        <v>186</v>
      </c>
      <c r="I3377" s="16">
        <v>2</v>
      </c>
      <c r="J3377" s="14" t="s">
        <v>83</v>
      </c>
      <c r="K3377" s="14" t="s">
        <v>84</v>
      </c>
      <c r="L3377" s="14" t="s">
        <v>85</v>
      </c>
      <c r="M3377" s="23">
        <v>0.75</v>
      </c>
      <c r="N3377" s="16">
        <v>107</v>
      </c>
      <c r="O3377" s="16">
        <v>93</v>
      </c>
      <c r="P3377" s="16">
        <v>18</v>
      </c>
      <c r="Q3377" s="16">
        <v>181</v>
      </c>
      <c r="R3377" s="16">
        <v>27</v>
      </c>
      <c r="S3377" s="14" t="s">
        <v>86</v>
      </c>
      <c r="T3377" s="16">
        <v>19604</v>
      </c>
      <c r="U3377" s="16">
        <v>0</v>
      </c>
      <c r="V3377" s="18">
        <v>11299009</v>
      </c>
      <c r="W3377" s="18">
        <v>403809</v>
      </c>
      <c r="X3377" s="18">
        <v>259115</v>
      </c>
      <c r="Y3377" s="18">
        <v>0</v>
      </c>
      <c r="Z3377" s="18">
        <v>0</v>
      </c>
      <c r="AA3377" s="18">
        <v>0</v>
      </c>
      <c r="AB3377" s="18">
        <v>135494</v>
      </c>
      <c r="AC3377" s="23">
        <v>0.34</v>
      </c>
      <c r="AD3377" s="14" t="str">
        <f>IF(E3377=113,"Linn","Iowa ex-Linn")</f>
        <v>Iowa ex-Linn</v>
      </c>
      <c r="AE3377" s="23">
        <f>IFERROR(AB3377/W3377,"N/M")</f>
        <v>0.3355398220445805</v>
      </c>
      <c r="AF3377" s="14" t="str">
        <f>B3377&amp;"|"&amp;TEXT(E3377,"000")&amp;"|"&amp;TEXT(M3377,"0.0000")</f>
        <v>2020|041|0.7500</v>
      </c>
      <c r="AG3377" s="22" t="str">
        <f>IF(AND(B3377&gt;=2015,B3377&lt;=2024,C3377=19,G3377=41,I3377=2,K3377="A",L3377="RBUP",M3377&gt;=0.5,M3377&lt;=0.85),"IN","OUT")</f>
        <v>IN</v>
      </c>
    </row>
    <row r="3378" spans="1:33">
      <c r="A3378" s="14" t="s">
        <v>190</v>
      </c>
      <c r="B3378" s="16">
        <v>2020</v>
      </c>
      <c r="C3378" s="16">
        <v>19</v>
      </c>
      <c r="D3378" s="14" t="s">
        <v>80</v>
      </c>
      <c r="E3378" s="16">
        <v>41</v>
      </c>
      <c r="F3378" s="14" t="s">
        <v>106</v>
      </c>
      <c r="G3378" s="16">
        <v>41</v>
      </c>
      <c r="H3378" s="14" t="s">
        <v>186</v>
      </c>
      <c r="I3378" s="16">
        <v>2</v>
      </c>
      <c r="J3378" s="14" t="s">
        <v>83</v>
      </c>
      <c r="K3378" s="14" t="s">
        <v>84</v>
      </c>
      <c r="L3378" s="14" t="s">
        <v>85</v>
      </c>
      <c r="M3378" s="23">
        <v>0.8</v>
      </c>
      <c r="N3378" s="16">
        <v>312</v>
      </c>
      <c r="O3378" s="16">
        <v>265</v>
      </c>
      <c r="P3378" s="16">
        <v>58</v>
      </c>
      <c r="Q3378" s="16">
        <v>504</v>
      </c>
      <c r="R3378" s="16">
        <v>102</v>
      </c>
      <c r="S3378" s="14" t="s">
        <v>86</v>
      </c>
      <c r="T3378" s="16">
        <v>55836</v>
      </c>
      <c r="U3378" s="16">
        <v>0</v>
      </c>
      <c r="V3378" s="18">
        <v>33737919</v>
      </c>
      <c r="W3378" s="18">
        <v>1596462</v>
      </c>
      <c r="X3378" s="18">
        <v>875820</v>
      </c>
      <c r="Y3378" s="18">
        <v>1986</v>
      </c>
      <c r="Z3378" s="18">
        <v>0</v>
      </c>
      <c r="AA3378" s="18">
        <v>0</v>
      </c>
      <c r="AB3378" s="18">
        <v>557421</v>
      </c>
      <c r="AC3378" s="23">
        <v>0.35</v>
      </c>
      <c r="AD3378" s="14" t="str">
        <f>IF(E3378=113,"Linn","Iowa ex-Linn")</f>
        <v>Iowa ex-Linn</v>
      </c>
      <c r="AE3378" s="23">
        <f>IFERROR(AB3378/W3378,"N/M")</f>
        <v>0.3491602055044217</v>
      </c>
      <c r="AF3378" s="14" t="str">
        <f>B3378&amp;"|"&amp;TEXT(E3378,"000")&amp;"|"&amp;TEXT(M3378,"0.0000")</f>
        <v>2020|041|0.8000</v>
      </c>
      <c r="AG3378" s="22" t="str">
        <f>IF(AND(B3378&gt;=2015,B3378&lt;=2024,C3378=19,G3378=41,I3378=2,K3378="A",L3378="RBUP",M3378&gt;=0.5,M3378&lt;=0.85),"IN","OUT")</f>
        <v>IN</v>
      </c>
    </row>
    <row r="3379" spans="1:33">
      <c r="A3379" s="14" t="s">
        <v>190</v>
      </c>
      <c r="B3379" s="16">
        <v>2020</v>
      </c>
      <c r="C3379" s="16">
        <v>19</v>
      </c>
      <c r="D3379" s="14" t="s">
        <v>80</v>
      </c>
      <c r="E3379" s="16">
        <v>41</v>
      </c>
      <c r="F3379" s="14" t="s">
        <v>106</v>
      </c>
      <c r="G3379" s="16">
        <v>41</v>
      </c>
      <c r="H3379" s="14" t="s">
        <v>186</v>
      </c>
      <c r="I3379" s="16">
        <v>2</v>
      </c>
      <c r="J3379" s="14" t="s">
        <v>83</v>
      </c>
      <c r="K3379" s="14" t="s">
        <v>84</v>
      </c>
      <c r="L3379" s="14" t="s">
        <v>85</v>
      </c>
      <c r="M3379" s="23">
        <v>0.85</v>
      </c>
      <c r="N3379" s="16">
        <v>314</v>
      </c>
      <c r="O3379" s="16">
        <v>270</v>
      </c>
      <c r="P3379" s="16">
        <v>129</v>
      </c>
      <c r="Q3379" s="16">
        <v>534</v>
      </c>
      <c r="R3379" s="16">
        <v>221</v>
      </c>
      <c r="S3379" s="14" t="s">
        <v>86</v>
      </c>
      <c r="T3379" s="16">
        <v>61006</v>
      </c>
      <c r="U3379" s="16">
        <v>0</v>
      </c>
      <c r="V3379" s="18">
        <v>39052548</v>
      </c>
      <c r="W3379" s="18">
        <v>2293182</v>
      </c>
      <c r="X3379" s="18">
        <v>1006650</v>
      </c>
      <c r="Y3379" s="18">
        <v>5264</v>
      </c>
      <c r="Z3379" s="18">
        <v>0</v>
      </c>
      <c r="AA3379" s="18">
        <v>0</v>
      </c>
      <c r="AB3379" s="18">
        <v>2253028</v>
      </c>
      <c r="AC3379" s="23">
        <v>0.98</v>
      </c>
      <c r="AD3379" s="14" t="str">
        <f>IF(E3379=113,"Linn","Iowa ex-Linn")</f>
        <v>Iowa ex-Linn</v>
      </c>
      <c r="AE3379" s="23">
        <f>IFERROR(AB3379/W3379,"N/M")</f>
        <v>0.9824898329046713</v>
      </c>
      <c r="AF3379" s="14" t="str">
        <f>B3379&amp;"|"&amp;TEXT(E3379,"000")&amp;"|"&amp;TEXT(M3379,"0.0000")</f>
        <v>2020|041|0.8500</v>
      </c>
      <c r="AG3379" s="22" t="str">
        <f>IF(AND(B3379&gt;=2015,B3379&lt;=2024,C3379=19,G3379=41,I3379=2,K3379="A",L3379="RBUP",M3379&gt;=0.5,M3379&lt;=0.85),"IN","OUT")</f>
        <v>IN</v>
      </c>
    </row>
    <row r="3380" spans="1:33">
      <c r="A3380" s="14" t="s">
        <v>190</v>
      </c>
      <c r="B3380" s="16">
        <v>2020</v>
      </c>
      <c r="C3380" s="16">
        <v>19</v>
      </c>
      <c r="D3380" s="14" t="s">
        <v>80</v>
      </c>
      <c r="E3380" s="16">
        <v>43</v>
      </c>
      <c r="F3380" s="14" t="s">
        <v>107</v>
      </c>
      <c r="G3380" s="16">
        <v>41</v>
      </c>
      <c r="H3380" s="14" t="s">
        <v>186</v>
      </c>
      <c r="I3380" s="16">
        <v>2</v>
      </c>
      <c r="J3380" s="14" t="s">
        <v>83</v>
      </c>
      <c r="K3380" s="14" t="s">
        <v>84</v>
      </c>
      <c r="L3380" s="14" t="s">
        <v>85</v>
      </c>
      <c r="M3380" s="23">
        <v>0.5</v>
      </c>
      <c r="N3380" s="16">
        <v>2</v>
      </c>
      <c r="O3380" s="16">
        <v>2</v>
      </c>
      <c r="P3380" s="16">
        <v>0</v>
      </c>
      <c r="Q3380" s="16">
        <v>2</v>
      </c>
      <c r="R3380" s="16">
        <v>0</v>
      </c>
      <c r="S3380" s="14" t="s">
        <v>86</v>
      </c>
      <c r="T3380" s="16">
        <v>714</v>
      </c>
      <c r="U3380" s="16">
        <v>0</v>
      </c>
      <c r="V3380" s="18">
        <v>275840</v>
      </c>
      <c r="W3380" s="18">
        <v>1560</v>
      </c>
      <c r="X3380" s="18">
        <v>1248</v>
      </c>
      <c r="Y3380" s="18">
        <v>0</v>
      </c>
      <c r="Z3380" s="18">
        <v>0</v>
      </c>
      <c r="AA3380" s="18">
        <v>0</v>
      </c>
      <c r="AB3380" s="18">
        <v>0</v>
      </c>
      <c r="AC3380" s="23">
        <v>0</v>
      </c>
      <c r="AD3380" s="14" t="str">
        <f>IF(E3380=113,"Linn","Iowa ex-Linn")</f>
        <v>Iowa ex-Linn</v>
      </c>
      <c r="AE3380" s="23">
        <f>IFERROR(AB3380/W3380,"N/M")</f>
        <v>0.0</v>
      </c>
      <c r="AF3380" s="14" t="str">
        <f>B3380&amp;"|"&amp;TEXT(E3380,"000")&amp;"|"&amp;TEXT(M3380,"0.0000")</f>
        <v>2020|043|0.5000</v>
      </c>
      <c r="AG3380" s="22" t="str">
        <f>IF(AND(B3380&gt;=2015,B3380&lt;=2024,C3380=19,G3380=41,I3380=2,K3380="A",L3380="RBUP",M3380&gt;=0.5,M3380&lt;=0.85),"IN","OUT")</f>
        <v>IN</v>
      </c>
    </row>
    <row r="3381" spans="1:33">
      <c r="A3381" s="14" t="s">
        <v>190</v>
      </c>
      <c r="B3381" s="16">
        <v>2020</v>
      </c>
      <c r="C3381" s="16">
        <v>19</v>
      </c>
      <c r="D3381" s="14" t="s">
        <v>80</v>
      </c>
      <c r="E3381" s="16">
        <v>43</v>
      </c>
      <c r="F3381" s="14" t="s">
        <v>107</v>
      </c>
      <c r="G3381" s="16">
        <v>41</v>
      </c>
      <c r="H3381" s="14" t="s">
        <v>186</v>
      </c>
      <c r="I3381" s="16">
        <v>2</v>
      </c>
      <c r="J3381" s="14" t="s">
        <v>83</v>
      </c>
      <c r="K3381" s="14" t="s">
        <v>84</v>
      </c>
      <c r="L3381" s="14" t="s">
        <v>85</v>
      </c>
      <c r="M3381" s="23">
        <v>0.6</v>
      </c>
      <c r="N3381" s="16">
        <v>1</v>
      </c>
      <c r="O3381" s="16">
        <v>2</v>
      </c>
      <c r="P3381" s="16">
        <v>0</v>
      </c>
      <c r="Q3381" s="16">
        <v>2</v>
      </c>
      <c r="R3381" s="16">
        <v>0</v>
      </c>
      <c r="S3381" s="14" t="s">
        <v>86</v>
      </c>
      <c r="T3381" s="16">
        <v>126</v>
      </c>
      <c r="U3381" s="16">
        <v>0</v>
      </c>
      <c r="V3381" s="18">
        <v>59430</v>
      </c>
      <c r="W3381" s="18">
        <v>732</v>
      </c>
      <c r="X3381" s="18">
        <v>469</v>
      </c>
      <c r="Y3381" s="18">
        <v>0</v>
      </c>
      <c r="Z3381" s="18">
        <v>0</v>
      </c>
      <c r="AA3381" s="18">
        <v>0</v>
      </c>
      <c r="AB3381" s="18">
        <v>0</v>
      </c>
      <c r="AC3381" s="23">
        <v>0</v>
      </c>
      <c r="AD3381" s="14" t="str">
        <f>IF(E3381=113,"Linn","Iowa ex-Linn")</f>
        <v>Iowa ex-Linn</v>
      </c>
      <c r="AE3381" s="23">
        <f>IFERROR(AB3381/W3381,"N/M")</f>
        <v>0.0</v>
      </c>
      <c r="AF3381" s="14" t="str">
        <f>B3381&amp;"|"&amp;TEXT(E3381,"000")&amp;"|"&amp;TEXT(M3381,"0.0000")</f>
        <v>2020|043|0.6000</v>
      </c>
      <c r="AG3381" s="22" t="str">
        <f>IF(AND(B3381&gt;=2015,B3381&lt;=2024,C3381=19,G3381=41,I3381=2,K3381="A",L3381="RBUP",M3381&gt;=0.5,M3381&lt;=0.85),"IN","OUT")</f>
        <v>IN</v>
      </c>
    </row>
    <row r="3382" spans="1:33">
      <c r="A3382" s="14" t="s">
        <v>190</v>
      </c>
      <c r="B3382" s="16">
        <v>2020</v>
      </c>
      <c r="C3382" s="16">
        <v>19</v>
      </c>
      <c r="D3382" s="14" t="s">
        <v>80</v>
      </c>
      <c r="E3382" s="16">
        <v>43</v>
      </c>
      <c r="F3382" s="14" t="s">
        <v>107</v>
      </c>
      <c r="G3382" s="16">
        <v>41</v>
      </c>
      <c r="H3382" s="14" t="s">
        <v>186</v>
      </c>
      <c r="I3382" s="16">
        <v>2</v>
      </c>
      <c r="J3382" s="14" t="s">
        <v>83</v>
      </c>
      <c r="K3382" s="14" t="s">
        <v>84</v>
      </c>
      <c r="L3382" s="14" t="s">
        <v>85</v>
      </c>
      <c r="M3382" s="23">
        <v>0.65</v>
      </c>
      <c r="N3382" s="16">
        <v>6</v>
      </c>
      <c r="O3382" s="16">
        <v>6</v>
      </c>
      <c r="P3382" s="16">
        <v>0</v>
      </c>
      <c r="Q3382" s="16">
        <v>6</v>
      </c>
      <c r="R3382" s="16">
        <v>0</v>
      </c>
      <c r="S3382" s="14" t="s">
        <v>86</v>
      </c>
      <c r="T3382" s="16">
        <v>632</v>
      </c>
      <c r="U3382" s="16">
        <v>0</v>
      </c>
      <c r="V3382" s="18">
        <v>294503</v>
      </c>
      <c r="W3382" s="18">
        <v>3954</v>
      </c>
      <c r="X3382" s="18">
        <v>2830</v>
      </c>
      <c r="Y3382" s="18">
        <v>0</v>
      </c>
      <c r="Z3382" s="18">
        <v>0</v>
      </c>
      <c r="AA3382" s="18">
        <v>0</v>
      </c>
      <c r="AB3382" s="18">
        <v>0</v>
      </c>
      <c r="AC3382" s="23">
        <v>0</v>
      </c>
      <c r="AD3382" s="14" t="str">
        <f>IF(E3382=113,"Linn","Iowa ex-Linn")</f>
        <v>Iowa ex-Linn</v>
      </c>
      <c r="AE3382" s="23">
        <f>IFERROR(AB3382/W3382,"N/M")</f>
        <v>0.0</v>
      </c>
      <c r="AF3382" s="14" t="str">
        <f>B3382&amp;"|"&amp;TEXT(E3382,"000")&amp;"|"&amp;TEXT(M3382,"0.0000")</f>
        <v>2020|043|0.6500</v>
      </c>
      <c r="AG3382" s="22" t="str">
        <f>IF(AND(B3382&gt;=2015,B3382&lt;=2024,C3382=19,G3382=41,I3382=2,K3382="A",L3382="RBUP",M3382&gt;=0.5,M3382&lt;=0.85),"IN","OUT")</f>
        <v>IN</v>
      </c>
    </row>
    <row r="3383" spans="1:33">
      <c r="A3383" s="14" t="s">
        <v>190</v>
      </c>
      <c r="B3383" s="16">
        <v>2020</v>
      </c>
      <c r="C3383" s="16">
        <v>19</v>
      </c>
      <c r="D3383" s="14" t="s">
        <v>80</v>
      </c>
      <c r="E3383" s="16">
        <v>43</v>
      </c>
      <c r="F3383" s="14" t="s">
        <v>107</v>
      </c>
      <c r="G3383" s="16">
        <v>41</v>
      </c>
      <c r="H3383" s="14" t="s">
        <v>186</v>
      </c>
      <c r="I3383" s="16">
        <v>2</v>
      </c>
      <c r="J3383" s="14" t="s">
        <v>83</v>
      </c>
      <c r="K3383" s="14" t="s">
        <v>84</v>
      </c>
      <c r="L3383" s="14" t="s">
        <v>85</v>
      </c>
      <c r="M3383" s="23">
        <v>0.7</v>
      </c>
      <c r="N3383" s="16">
        <v>21</v>
      </c>
      <c r="O3383" s="16">
        <v>18</v>
      </c>
      <c r="P3383" s="16">
        <v>3</v>
      </c>
      <c r="Q3383" s="16">
        <v>20</v>
      </c>
      <c r="R3383" s="16">
        <v>3</v>
      </c>
      <c r="S3383" s="14" t="s">
        <v>86</v>
      </c>
      <c r="T3383" s="16">
        <v>4574</v>
      </c>
      <c r="U3383" s="16">
        <v>0</v>
      </c>
      <c r="V3383" s="18">
        <v>2621066</v>
      </c>
      <c r="W3383" s="18">
        <v>53978</v>
      </c>
      <c r="X3383" s="18">
        <v>40715</v>
      </c>
      <c r="Y3383" s="18">
        <v>0</v>
      </c>
      <c r="Z3383" s="18">
        <v>0</v>
      </c>
      <c r="AA3383" s="18">
        <v>0</v>
      </c>
      <c r="AB3383" s="18">
        <v>9149</v>
      </c>
      <c r="AC3383" s="23">
        <v>0.17</v>
      </c>
      <c r="AD3383" s="14" t="str">
        <f>IF(E3383=113,"Linn","Iowa ex-Linn")</f>
        <v>Iowa ex-Linn</v>
      </c>
      <c r="AE3383" s="23">
        <f>IFERROR(AB3383/W3383,"N/M")</f>
        <v>0.16949497943606653</v>
      </c>
      <c r="AF3383" s="14" t="str">
        <f>B3383&amp;"|"&amp;TEXT(E3383,"000")&amp;"|"&amp;TEXT(M3383,"0.0000")</f>
        <v>2020|043|0.7000</v>
      </c>
      <c r="AG3383" s="22" t="str">
        <f>IF(AND(B3383&gt;=2015,B3383&lt;=2024,C3383=19,G3383=41,I3383=2,K3383="A",L3383="RBUP",M3383&gt;=0.5,M3383&lt;=0.85),"IN","OUT")</f>
        <v>IN</v>
      </c>
    </row>
    <row r="3384" spans="1:33">
      <c r="A3384" s="14" t="s">
        <v>190</v>
      </c>
      <c r="B3384" s="16">
        <v>2020</v>
      </c>
      <c r="C3384" s="16">
        <v>19</v>
      </c>
      <c r="D3384" s="14" t="s">
        <v>80</v>
      </c>
      <c r="E3384" s="16">
        <v>43</v>
      </c>
      <c r="F3384" s="14" t="s">
        <v>107</v>
      </c>
      <c r="G3384" s="16">
        <v>41</v>
      </c>
      <c r="H3384" s="14" t="s">
        <v>186</v>
      </c>
      <c r="I3384" s="16">
        <v>2</v>
      </c>
      <c r="J3384" s="14" t="s">
        <v>83</v>
      </c>
      <c r="K3384" s="14" t="s">
        <v>84</v>
      </c>
      <c r="L3384" s="14" t="s">
        <v>85</v>
      </c>
      <c r="M3384" s="23">
        <v>0.75</v>
      </c>
      <c r="N3384" s="16">
        <v>118</v>
      </c>
      <c r="O3384" s="16">
        <v>108</v>
      </c>
      <c r="P3384" s="16">
        <v>6</v>
      </c>
      <c r="Q3384" s="16">
        <v>117</v>
      </c>
      <c r="R3384" s="16">
        <v>7</v>
      </c>
      <c r="S3384" s="14" t="s">
        <v>86</v>
      </c>
      <c r="T3384" s="16">
        <v>29659</v>
      </c>
      <c r="U3384" s="16">
        <v>0</v>
      </c>
      <c r="V3384" s="18">
        <v>18040281</v>
      </c>
      <c r="W3384" s="18">
        <v>473351</v>
      </c>
      <c r="X3384" s="18">
        <v>348710</v>
      </c>
      <c r="Y3384" s="18">
        <v>1293</v>
      </c>
      <c r="Z3384" s="18">
        <v>0</v>
      </c>
      <c r="AA3384" s="18">
        <v>0</v>
      </c>
      <c r="AB3384" s="18">
        <v>23527</v>
      </c>
      <c r="AC3384" s="23">
        <v>0.05</v>
      </c>
      <c r="AD3384" s="14" t="str">
        <f>IF(E3384=113,"Linn","Iowa ex-Linn")</f>
        <v>Iowa ex-Linn</v>
      </c>
      <c r="AE3384" s="23">
        <f>IFERROR(AB3384/W3384,"N/M")</f>
        <v>0.049703074462713714</v>
      </c>
      <c r="AF3384" s="14" t="str">
        <f>B3384&amp;"|"&amp;TEXT(E3384,"000")&amp;"|"&amp;TEXT(M3384,"0.0000")</f>
        <v>2020|043|0.7500</v>
      </c>
      <c r="AG3384" s="22" t="str">
        <f>IF(AND(B3384&gt;=2015,B3384&lt;=2024,C3384=19,G3384=41,I3384=2,K3384="A",L3384="RBUP",M3384&gt;=0.5,M3384&lt;=0.85),"IN","OUT")</f>
        <v>IN</v>
      </c>
    </row>
    <row r="3385" spans="1:33">
      <c r="A3385" s="14" t="s">
        <v>190</v>
      </c>
      <c r="B3385" s="16">
        <v>2020</v>
      </c>
      <c r="C3385" s="16">
        <v>19</v>
      </c>
      <c r="D3385" s="14" t="s">
        <v>80</v>
      </c>
      <c r="E3385" s="16">
        <v>43</v>
      </c>
      <c r="F3385" s="14" t="s">
        <v>107</v>
      </c>
      <c r="G3385" s="16">
        <v>41</v>
      </c>
      <c r="H3385" s="14" t="s">
        <v>186</v>
      </c>
      <c r="I3385" s="16">
        <v>2</v>
      </c>
      <c r="J3385" s="14" t="s">
        <v>83</v>
      </c>
      <c r="K3385" s="14" t="s">
        <v>84</v>
      </c>
      <c r="L3385" s="14" t="s">
        <v>85</v>
      </c>
      <c r="M3385" s="23">
        <v>0.8</v>
      </c>
      <c r="N3385" s="16">
        <v>346</v>
      </c>
      <c r="O3385" s="16">
        <v>295</v>
      </c>
      <c r="P3385" s="16">
        <v>48</v>
      </c>
      <c r="Q3385" s="16">
        <v>320</v>
      </c>
      <c r="R3385" s="16">
        <v>53</v>
      </c>
      <c r="S3385" s="14" t="s">
        <v>86</v>
      </c>
      <c r="T3385" s="16">
        <v>54466</v>
      </c>
      <c r="U3385" s="16">
        <v>0</v>
      </c>
      <c r="V3385" s="18">
        <v>34108549</v>
      </c>
      <c r="W3385" s="18">
        <v>1293052</v>
      </c>
      <c r="X3385" s="18">
        <v>851681</v>
      </c>
      <c r="Y3385" s="18">
        <v>4855</v>
      </c>
      <c r="Z3385" s="18">
        <v>0</v>
      </c>
      <c r="AA3385" s="18">
        <v>0</v>
      </c>
      <c r="AB3385" s="18">
        <v>379149</v>
      </c>
      <c r="AC3385" s="23">
        <v>0.29</v>
      </c>
      <c r="AD3385" s="14" t="str">
        <f>IF(E3385=113,"Linn","Iowa ex-Linn")</f>
        <v>Iowa ex-Linn</v>
      </c>
      <c r="AE3385" s="23">
        <f>IFERROR(AB3385/W3385,"N/M")</f>
        <v>0.29322022625540195</v>
      </c>
      <c r="AF3385" s="14" t="str">
        <f>B3385&amp;"|"&amp;TEXT(E3385,"000")&amp;"|"&amp;TEXT(M3385,"0.0000")</f>
        <v>2020|043|0.8000</v>
      </c>
      <c r="AG3385" s="22" t="str">
        <f>IF(AND(B3385&gt;=2015,B3385&lt;=2024,C3385=19,G3385=41,I3385=2,K3385="A",L3385="RBUP",M3385&gt;=0.5,M3385&lt;=0.85),"IN","OUT")</f>
        <v>IN</v>
      </c>
    </row>
    <row r="3386" spans="1:33">
      <c r="A3386" s="14" t="s">
        <v>190</v>
      </c>
      <c r="B3386" s="16">
        <v>2020</v>
      </c>
      <c r="C3386" s="16">
        <v>19</v>
      </c>
      <c r="D3386" s="14" t="s">
        <v>80</v>
      </c>
      <c r="E3386" s="16">
        <v>43</v>
      </c>
      <c r="F3386" s="14" t="s">
        <v>107</v>
      </c>
      <c r="G3386" s="16">
        <v>41</v>
      </c>
      <c r="H3386" s="14" t="s">
        <v>186</v>
      </c>
      <c r="I3386" s="16">
        <v>2</v>
      </c>
      <c r="J3386" s="14" t="s">
        <v>83</v>
      </c>
      <c r="K3386" s="14" t="s">
        <v>84</v>
      </c>
      <c r="L3386" s="14" t="s">
        <v>85</v>
      </c>
      <c r="M3386" s="23">
        <v>0.85</v>
      </c>
      <c r="N3386" s="16">
        <v>243</v>
      </c>
      <c r="O3386" s="16">
        <v>213</v>
      </c>
      <c r="P3386" s="16">
        <v>50</v>
      </c>
      <c r="Q3386" s="16">
        <v>245</v>
      </c>
      <c r="R3386" s="16">
        <v>55</v>
      </c>
      <c r="S3386" s="14" t="s">
        <v>86</v>
      </c>
      <c r="T3386" s="16">
        <v>42421</v>
      </c>
      <c r="U3386" s="16">
        <v>0</v>
      </c>
      <c r="V3386" s="18">
        <v>28467418</v>
      </c>
      <c r="W3386" s="18">
        <v>1359548</v>
      </c>
      <c r="X3386" s="18">
        <v>689075</v>
      </c>
      <c r="Y3386" s="18">
        <v>2086</v>
      </c>
      <c r="Z3386" s="18">
        <v>0</v>
      </c>
      <c r="AA3386" s="18">
        <v>0</v>
      </c>
      <c r="AB3386" s="18">
        <v>512507</v>
      </c>
      <c r="AC3386" s="23">
        <v>0.38</v>
      </c>
      <c r="AD3386" s="14" t="str">
        <f>IF(E3386=113,"Linn","Iowa ex-Linn")</f>
        <v>Iowa ex-Linn</v>
      </c>
      <c r="AE3386" s="23">
        <f>IFERROR(AB3386/W3386,"N/M")</f>
        <v>0.3769686689988143</v>
      </c>
      <c r="AF3386" s="14" t="str">
        <f>B3386&amp;"|"&amp;TEXT(E3386,"000")&amp;"|"&amp;TEXT(M3386,"0.0000")</f>
        <v>2020|043|0.8500</v>
      </c>
      <c r="AG3386" s="22" t="str">
        <f>IF(AND(B3386&gt;=2015,B3386&lt;=2024,C3386=19,G3386=41,I3386=2,K3386="A",L3386="RBUP",M3386&gt;=0.5,M3386&lt;=0.85),"IN","OUT")</f>
        <v>IN</v>
      </c>
    </row>
    <row r="3387" spans="1:33">
      <c r="A3387" s="14" t="s">
        <v>190</v>
      </c>
      <c r="B3387" s="16">
        <v>2020</v>
      </c>
      <c r="C3387" s="16">
        <v>19</v>
      </c>
      <c r="D3387" s="14" t="s">
        <v>80</v>
      </c>
      <c r="E3387" s="16">
        <v>45</v>
      </c>
      <c r="F3387" s="14" t="s">
        <v>108</v>
      </c>
      <c r="G3387" s="16">
        <v>41</v>
      </c>
      <c r="H3387" s="14" t="s">
        <v>186</v>
      </c>
      <c r="I3387" s="16">
        <v>2</v>
      </c>
      <c r="J3387" s="14" t="s">
        <v>83</v>
      </c>
      <c r="K3387" s="14" t="s">
        <v>84</v>
      </c>
      <c r="L3387" s="14" t="s">
        <v>85</v>
      </c>
      <c r="M3387" s="23">
        <v>0.5</v>
      </c>
      <c r="N3387" s="16">
        <v>3</v>
      </c>
      <c r="O3387" s="16">
        <v>3</v>
      </c>
      <c r="P3387" s="16">
        <v>0</v>
      </c>
      <c r="Q3387" s="16">
        <v>3</v>
      </c>
      <c r="R3387" s="16">
        <v>0</v>
      </c>
      <c r="S3387" s="14" t="s">
        <v>86</v>
      </c>
      <c r="T3387" s="16">
        <v>1406</v>
      </c>
      <c r="U3387" s="16">
        <v>0</v>
      </c>
      <c r="V3387" s="18">
        <v>581209</v>
      </c>
      <c r="W3387" s="18">
        <v>2728</v>
      </c>
      <c r="X3387" s="18">
        <v>2184</v>
      </c>
      <c r="Y3387" s="18">
        <v>0</v>
      </c>
      <c r="Z3387" s="18">
        <v>0</v>
      </c>
      <c r="AA3387" s="18">
        <v>0</v>
      </c>
      <c r="AB3387" s="18">
        <v>0</v>
      </c>
      <c r="AC3387" s="23">
        <v>0</v>
      </c>
      <c r="AD3387" s="14" t="str">
        <f>IF(E3387=113,"Linn","Iowa ex-Linn")</f>
        <v>Iowa ex-Linn</v>
      </c>
      <c r="AE3387" s="23">
        <f>IFERROR(AB3387/W3387,"N/M")</f>
        <v>0.0</v>
      </c>
      <c r="AF3387" s="14" t="str">
        <f>B3387&amp;"|"&amp;TEXT(E3387,"000")&amp;"|"&amp;TEXT(M3387,"0.0000")</f>
        <v>2020|045|0.5000</v>
      </c>
      <c r="AG3387" s="22" t="str">
        <f>IF(AND(B3387&gt;=2015,B3387&lt;=2024,C3387=19,G3387=41,I3387=2,K3387="A",L3387="RBUP",M3387&gt;=0.5,M3387&lt;=0.85),"IN","OUT")</f>
        <v>IN</v>
      </c>
    </row>
    <row r="3388" spans="1:33">
      <c r="A3388" s="14" t="s">
        <v>190</v>
      </c>
      <c r="B3388" s="16">
        <v>2020</v>
      </c>
      <c r="C3388" s="16">
        <v>19</v>
      </c>
      <c r="D3388" s="14" t="s">
        <v>80</v>
      </c>
      <c r="E3388" s="16">
        <v>45</v>
      </c>
      <c r="F3388" s="14" t="s">
        <v>108</v>
      </c>
      <c r="G3388" s="16">
        <v>41</v>
      </c>
      <c r="H3388" s="14" t="s">
        <v>186</v>
      </c>
      <c r="I3388" s="16">
        <v>2</v>
      </c>
      <c r="J3388" s="14" t="s">
        <v>83</v>
      </c>
      <c r="K3388" s="14" t="s">
        <v>84</v>
      </c>
      <c r="L3388" s="14" t="s">
        <v>85</v>
      </c>
      <c r="M3388" s="23">
        <v>0.55</v>
      </c>
      <c r="N3388" s="16">
        <v>1</v>
      </c>
      <c r="O3388" s="16">
        <v>1</v>
      </c>
      <c r="P3388" s="16">
        <v>0</v>
      </c>
      <c r="Q3388" s="16">
        <v>1</v>
      </c>
      <c r="R3388" s="16">
        <v>0</v>
      </c>
      <c r="S3388" s="14" t="s">
        <v>86</v>
      </c>
      <c r="T3388" s="16">
        <v>35</v>
      </c>
      <c r="U3388" s="16">
        <v>0</v>
      </c>
      <c r="V3388" s="18">
        <v>16525</v>
      </c>
      <c r="W3388" s="18">
        <v>133</v>
      </c>
      <c r="X3388" s="18">
        <v>85</v>
      </c>
      <c r="Y3388" s="18">
        <v>0</v>
      </c>
      <c r="Z3388" s="18">
        <v>0</v>
      </c>
      <c r="AA3388" s="18">
        <v>0</v>
      </c>
      <c r="AB3388" s="18">
        <v>0</v>
      </c>
      <c r="AC3388" s="23">
        <v>0</v>
      </c>
      <c r="AD3388" s="14" t="str">
        <f>IF(E3388=113,"Linn","Iowa ex-Linn")</f>
        <v>Iowa ex-Linn</v>
      </c>
      <c r="AE3388" s="23">
        <f>IFERROR(AB3388/W3388,"N/M")</f>
        <v>0.0</v>
      </c>
      <c r="AF3388" s="14" t="str">
        <f>B3388&amp;"|"&amp;TEXT(E3388,"000")&amp;"|"&amp;TEXT(M3388,"0.0000")</f>
        <v>2020|045|0.5500</v>
      </c>
      <c r="AG3388" s="22" t="str">
        <f>IF(AND(B3388&gt;=2015,B3388&lt;=2024,C3388=19,G3388=41,I3388=2,K3388="A",L3388="RBUP",M3388&gt;=0.5,M3388&lt;=0.85),"IN","OUT")</f>
        <v>IN</v>
      </c>
    </row>
    <row r="3389" spans="1:33">
      <c r="A3389" s="14" t="s">
        <v>190</v>
      </c>
      <c r="B3389" s="16">
        <v>2020</v>
      </c>
      <c r="C3389" s="16">
        <v>19</v>
      </c>
      <c r="D3389" s="14" t="s">
        <v>80</v>
      </c>
      <c r="E3389" s="16">
        <v>45</v>
      </c>
      <c r="F3389" s="14" t="s">
        <v>108</v>
      </c>
      <c r="G3389" s="16">
        <v>41</v>
      </c>
      <c r="H3389" s="14" t="s">
        <v>186</v>
      </c>
      <c r="I3389" s="16">
        <v>2</v>
      </c>
      <c r="J3389" s="14" t="s">
        <v>83</v>
      </c>
      <c r="K3389" s="14" t="s">
        <v>84</v>
      </c>
      <c r="L3389" s="14" t="s">
        <v>85</v>
      </c>
      <c r="M3389" s="23">
        <v>0.6</v>
      </c>
      <c r="N3389" s="16">
        <v>1</v>
      </c>
      <c r="O3389" s="16">
        <v>1</v>
      </c>
      <c r="P3389" s="16">
        <v>0</v>
      </c>
      <c r="Q3389" s="16">
        <v>1</v>
      </c>
      <c r="R3389" s="16">
        <v>0</v>
      </c>
      <c r="S3389" s="14" t="s">
        <v>86</v>
      </c>
      <c r="T3389" s="16">
        <v>120</v>
      </c>
      <c r="U3389" s="16">
        <v>0</v>
      </c>
      <c r="V3389" s="18">
        <v>50971</v>
      </c>
      <c r="W3389" s="18">
        <v>628</v>
      </c>
      <c r="X3389" s="18">
        <v>402</v>
      </c>
      <c r="Y3389" s="18">
        <v>0</v>
      </c>
      <c r="Z3389" s="18">
        <v>0</v>
      </c>
      <c r="AA3389" s="18">
        <v>0</v>
      </c>
      <c r="AB3389" s="18">
        <v>0</v>
      </c>
      <c r="AC3389" s="23">
        <v>0</v>
      </c>
      <c r="AD3389" s="14" t="str">
        <f>IF(E3389=113,"Linn","Iowa ex-Linn")</f>
        <v>Iowa ex-Linn</v>
      </c>
      <c r="AE3389" s="23">
        <f>IFERROR(AB3389/W3389,"N/M")</f>
        <v>0.0</v>
      </c>
      <c r="AF3389" s="14" t="str">
        <f>B3389&amp;"|"&amp;TEXT(E3389,"000")&amp;"|"&amp;TEXT(M3389,"0.0000")</f>
        <v>2020|045|0.6000</v>
      </c>
      <c r="AG3389" s="22" t="str">
        <f>IF(AND(B3389&gt;=2015,B3389&lt;=2024,C3389=19,G3389=41,I3389=2,K3389="A",L3389="RBUP",M3389&gt;=0.5,M3389&lt;=0.85),"IN","OUT")</f>
        <v>IN</v>
      </c>
    </row>
    <row r="3390" spans="1:33">
      <c r="A3390" s="14" t="s">
        <v>190</v>
      </c>
      <c r="B3390" s="16">
        <v>2020</v>
      </c>
      <c r="C3390" s="16">
        <v>19</v>
      </c>
      <c r="D3390" s="14" t="s">
        <v>80</v>
      </c>
      <c r="E3390" s="16">
        <v>45</v>
      </c>
      <c r="F3390" s="14" t="s">
        <v>108</v>
      </c>
      <c r="G3390" s="16">
        <v>41</v>
      </c>
      <c r="H3390" s="14" t="s">
        <v>186</v>
      </c>
      <c r="I3390" s="16">
        <v>2</v>
      </c>
      <c r="J3390" s="14" t="s">
        <v>83</v>
      </c>
      <c r="K3390" s="14" t="s">
        <v>84</v>
      </c>
      <c r="L3390" s="14" t="s">
        <v>85</v>
      </c>
      <c r="M3390" s="23">
        <v>0.65</v>
      </c>
      <c r="N3390" s="16">
        <v>6</v>
      </c>
      <c r="O3390" s="16">
        <v>4</v>
      </c>
      <c r="P3390" s="16">
        <v>0</v>
      </c>
      <c r="Q3390" s="16">
        <v>8</v>
      </c>
      <c r="R3390" s="16">
        <v>0</v>
      </c>
      <c r="S3390" s="14" t="s">
        <v>86</v>
      </c>
      <c r="T3390" s="16">
        <v>560</v>
      </c>
      <c r="U3390" s="16">
        <v>0</v>
      </c>
      <c r="V3390" s="18">
        <v>279146</v>
      </c>
      <c r="W3390" s="18">
        <v>5501</v>
      </c>
      <c r="X3390" s="18">
        <v>3248</v>
      </c>
      <c r="Y3390" s="18">
        <v>0</v>
      </c>
      <c r="Z3390" s="18">
        <v>0</v>
      </c>
      <c r="AA3390" s="18">
        <v>0</v>
      </c>
      <c r="AB3390" s="18">
        <v>0</v>
      </c>
      <c r="AC3390" s="23">
        <v>0</v>
      </c>
      <c r="AD3390" s="14" t="str">
        <f>IF(E3390=113,"Linn","Iowa ex-Linn")</f>
        <v>Iowa ex-Linn</v>
      </c>
      <c r="AE3390" s="23">
        <f>IFERROR(AB3390/W3390,"N/M")</f>
        <v>0.0</v>
      </c>
      <c r="AF3390" s="14" t="str">
        <f>B3390&amp;"|"&amp;TEXT(E3390,"000")&amp;"|"&amp;TEXT(M3390,"0.0000")</f>
        <v>2020|045|0.6500</v>
      </c>
      <c r="AG3390" s="22" t="str">
        <f>IF(AND(B3390&gt;=2015,B3390&lt;=2024,C3390=19,G3390=41,I3390=2,K3390="A",L3390="RBUP",M3390&gt;=0.5,M3390&lt;=0.85),"IN","OUT")</f>
        <v>IN</v>
      </c>
    </row>
    <row r="3391" spans="1:33">
      <c r="A3391" s="14" t="s">
        <v>190</v>
      </c>
      <c r="B3391" s="16">
        <v>2020</v>
      </c>
      <c r="C3391" s="16">
        <v>19</v>
      </c>
      <c r="D3391" s="14" t="s">
        <v>80</v>
      </c>
      <c r="E3391" s="16">
        <v>45</v>
      </c>
      <c r="F3391" s="14" t="s">
        <v>108</v>
      </c>
      <c r="G3391" s="16">
        <v>41</v>
      </c>
      <c r="H3391" s="14" t="s">
        <v>186</v>
      </c>
      <c r="I3391" s="16">
        <v>2</v>
      </c>
      <c r="J3391" s="14" t="s">
        <v>83</v>
      </c>
      <c r="K3391" s="14" t="s">
        <v>84</v>
      </c>
      <c r="L3391" s="14" t="s">
        <v>85</v>
      </c>
      <c r="M3391" s="23">
        <v>0.7</v>
      </c>
      <c r="N3391" s="16">
        <v>30</v>
      </c>
      <c r="O3391" s="16">
        <v>24</v>
      </c>
      <c r="P3391" s="16">
        <v>1</v>
      </c>
      <c r="Q3391" s="16">
        <v>24</v>
      </c>
      <c r="R3391" s="16">
        <v>1</v>
      </c>
      <c r="S3391" s="14" t="s">
        <v>86</v>
      </c>
      <c r="T3391" s="16">
        <v>4234</v>
      </c>
      <c r="U3391" s="16">
        <v>0</v>
      </c>
      <c r="V3391" s="18">
        <v>2492176</v>
      </c>
      <c r="W3391" s="18">
        <v>47801</v>
      </c>
      <c r="X3391" s="18">
        <v>36641</v>
      </c>
      <c r="Y3391" s="18">
        <v>0</v>
      </c>
      <c r="Z3391" s="18">
        <v>0</v>
      </c>
      <c r="AA3391" s="18">
        <v>0</v>
      </c>
      <c r="AB3391" s="18">
        <v>6294</v>
      </c>
      <c r="AC3391" s="23">
        <v>0.13</v>
      </c>
      <c r="AD3391" s="14" t="str">
        <f>IF(E3391=113,"Linn","Iowa ex-Linn")</f>
        <v>Iowa ex-Linn</v>
      </c>
      <c r="AE3391" s="23">
        <f>IFERROR(AB3391/W3391,"N/M")</f>
        <v>0.13167088554632747</v>
      </c>
      <c r="AF3391" s="14" t="str">
        <f>B3391&amp;"|"&amp;TEXT(E3391,"000")&amp;"|"&amp;TEXT(M3391,"0.0000")</f>
        <v>2020|045|0.7000</v>
      </c>
      <c r="AG3391" s="22" t="str">
        <f>IF(AND(B3391&gt;=2015,B3391&lt;=2024,C3391=19,G3391=41,I3391=2,K3391="A",L3391="RBUP",M3391&gt;=0.5,M3391&lt;=0.85),"IN","OUT")</f>
        <v>IN</v>
      </c>
    </row>
    <row r="3392" spans="1:33">
      <c r="A3392" s="14" t="s">
        <v>190</v>
      </c>
      <c r="B3392" s="16">
        <v>2020</v>
      </c>
      <c r="C3392" s="16">
        <v>19</v>
      </c>
      <c r="D3392" s="14" t="s">
        <v>80</v>
      </c>
      <c r="E3392" s="16">
        <v>45</v>
      </c>
      <c r="F3392" s="14" t="s">
        <v>108</v>
      </c>
      <c r="G3392" s="16">
        <v>41</v>
      </c>
      <c r="H3392" s="14" t="s">
        <v>186</v>
      </c>
      <c r="I3392" s="16">
        <v>2</v>
      </c>
      <c r="J3392" s="14" t="s">
        <v>83</v>
      </c>
      <c r="K3392" s="14" t="s">
        <v>84</v>
      </c>
      <c r="L3392" s="14" t="s">
        <v>85</v>
      </c>
      <c r="M3392" s="23">
        <v>0.75</v>
      </c>
      <c r="N3392" s="16">
        <v>97</v>
      </c>
      <c r="O3392" s="16">
        <v>80</v>
      </c>
      <c r="P3392" s="16">
        <v>16</v>
      </c>
      <c r="Q3392" s="16">
        <v>113</v>
      </c>
      <c r="R3392" s="16">
        <v>26</v>
      </c>
      <c r="S3392" s="14" t="s">
        <v>86</v>
      </c>
      <c r="T3392" s="16">
        <v>16828</v>
      </c>
      <c r="U3392" s="16">
        <v>0</v>
      </c>
      <c r="V3392" s="18">
        <v>10459551</v>
      </c>
      <c r="W3392" s="18">
        <v>311192</v>
      </c>
      <c r="X3392" s="18">
        <v>207222</v>
      </c>
      <c r="Y3392" s="18">
        <v>0</v>
      </c>
      <c r="Z3392" s="18">
        <v>0</v>
      </c>
      <c r="AA3392" s="18">
        <v>0</v>
      </c>
      <c r="AB3392" s="18">
        <v>178811</v>
      </c>
      <c r="AC3392" s="23">
        <v>0.57</v>
      </c>
      <c r="AD3392" s="14" t="str">
        <f>IF(E3392=113,"Linn","Iowa ex-Linn")</f>
        <v>Iowa ex-Linn</v>
      </c>
      <c r="AE3392" s="23">
        <f>IFERROR(AB3392/W3392,"N/M")</f>
        <v>0.5746002467929767</v>
      </c>
      <c r="AF3392" s="14" t="str">
        <f>B3392&amp;"|"&amp;TEXT(E3392,"000")&amp;"|"&amp;TEXT(M3392,"0.0000")</f>
        <v>2020|045|0.7500</v>
      </c>
      <c r="AG3392" s="22" t="str">
        <f>IF(AND(B3392&gt;=2015,B3392&lt;=2024,C3392=19,G3392=41,I3392=2,K3392="A",L3392="RBUP",M3392&gt;=0.5,M3392&lt;=0.85),"IN","OUT")</f>
        <v>IN</v>
      </c>
    </row>
    <row r="3393" spans="1:33">
      <c r="A3393" s="14" t="s">
        <v>190</v>
      </c>
      <c r="B3393" s="16">
        <v>2020</v>
      </c>
      <c r="C3393" s="16">
        <v>19</v>
      </c>
      <c r="D3393" s="14" t="s">
        <v>80</v>
      </c>
      <c r="E3393" s="16">
        <v>45</v>
      </c>
      <c r="F3393" s="14" t="s">
        <v>108</v>
      </c>
      <c r="G3393" s="16">
        <v>41</v>
      </c>
      <c r="H3393" s="14" t="s">
        <v>186</v>
      </c>
      <c r="I3393" s="16">
        <v>2</v>
      </c>
      <c r="J3393" s="14" t="s">
        <v>83</v>
      </c>
      <c r="K3393" s="14" t="s">
        <v>84</v>
      </c>
      <c r="L3393" s="14" t="s">
        <v>85</v>
      </c>
      <c r="M3393" s="23">
        <v>0.8</v>
      </c>
      <c r="N3393" s="16">
        <v>283</v>
      </c>
      <c r="O3393" s="16">
        <v>245</v>
      </c>
      <c r="P3393" s="16">
        <v>74</v>
      </c>
      <c r="Q3393" s="16">
        <v>380</v>
      </c>
      <c r="R3393" s="16">
        <v>117</v>
      </c>
      <c r="S3393" s="14" t="s">
        <v>86</v>
      </c>
      <c r="T3393" s="16">
        <v>54681</v>
      </c>
      <c r="U3393" s="16">
        <v>0</v>
      </c>
      <c r="V3393" s="18">
        <v>35422225</v>
      </c>
      <c r="W3393" s="18">
        <v>1473962</v>
      </c>
      <c r="X3393" s="18">
        <v>902153</v>
      </c>
      <c r="Y3393" s="18">
        <v>370</v>
      </c>
      <c r="Z3393" s="18">
        <v>0</v>
      </c>
      <c r="AA3393" s="18">
        <v>0</v>
      </c>
      <c r="AB3393" s="18">
        <v>1097717</v>
      </c>
      <c r="AC3393" s="23">
        <v>0.74</v>
      </c>
      <c r="AD3393" s="14" t="str">
        <f>IF(E3393=113,"Linn","Iowa ex-Linn")</f>
        <v>Iowa ex-Linn</v>
      </c>
      <c r="AE3393" s="23">
        <f>IFERROR(AB3393/W3393,"N/M")</f>
        <v>0.744739009553842</v>
      </c>
      <c r="AF3393" s="14" t="str">
        <f>B3393&amp;"|"&amp;TEXT(E3393,"000")&amp;"|"&amp;TEXT(M3393,"0.0000")</f>
        <v>2020|045|0.8000</v>
      </c>
      <c r="AG3393" s="22" t="str">
        <f>IF(AND(B3393&gt;=2015,B3393&lt;=2024,C3393=19,G3393=41,I3393=2,K3393="A",L3393="RBUP",M3393&gt;=0.5,M3393&lt;=0.85),"IN","OUT")</f>
        <v>IN</v>
      </c>
    </row>
    <row r="3394" spans="1:33">
      <c r="A3394" s="14" t="s">
        <v>190</v>
      </c>
      <c r="B3394" s="16">
        <v>2020</v>
      </c>
      <c r="C3394" s="16">
        <v>19</v>
      </c>
      <c r="D3394" s="14" t="s">
        <v>80</v>
      </c>
      <c r="E3394" s="16">
        <v>45</v>
      </c>
      <c r="F3394" s="14" t="s">
        <v>108</v>
      </c>
      <c r="G3394" s="16">
        <v>41</v>
      </c>
      <c r="H3394" s="14" t="s">
        <v>186</v>
      </c>
      <c r="I3394" s="16">
        <v>2</v>
      </c>
      <c r="J3394" s="14" t="s">
        <v>83</v>
      </c>
      <c r="K3394" s="14" t="s">
        <v>84</v>
      </c>
      <c r="L3394" s="14" t="s">
        <v>85</v>
      </c>
      <c r="M3394" s="23">
        <v>0.85</v>
      </c>
      <c r="N3394" s="16">
        <v>408</v>
      </c>
      <c r="O3394" s="16">
        <v>358</v>
      </c>
      <c r="P3394" s="16">
        <v>188</v>
      </c>
      <c r="Q3394" s="16">
        <v>643</v>
      </c>
      <c r="R3394" s="16">
        <v>294</v>
      </c>
      <c r="S3394" s="14" t="s">
        <v>86</v>
      </c>
      <c r="T3394" s="16">
        <v>96278</v>
      </c>
      <c r="U3394" s="16">
        <v>0</v>
      </c>
      <c r="V3394" s="18">
        <v>66228453</v>
      </c>
      <c r="W3394" s="18">
        <v>3501964</v>
      </c>
      <c r="X3394" s="18">
        <v>1650406</v>
      </c>
      <c r="Y3394" s="18">
        <v>1312</v>
      </c>
      <c r="Z3394" s="18">
        <v>0</v>
      </c>
      <c r="AA3394" s="18">
        <v>0</v>
      </c>
      <c r="AB3394" s="18">
        <v>4241109</v>
      </c>
      <c r="AC3394" s="23">
        <v>1.21</v>
      </c>
      <c r="AD3394" s="14" t="str">
        <f>IF(E3394=113,"Linn","Iowa ex-Linn")</f>
        <v>Iowa ex-Linn</v>
      </c>
      <c r="AE3394" s="23">
        <f>IFERROR(AB3394/W3394,"N/M")</f>
        <v>1.2110658476215062</v>
      </c>
      <c r="AF3394" s="14" t="str">
        <f>B3394&amp;"|"&amp;TEXT(E3394,"000")&amp;"|"&amp;TEXT(M3394,"0.0000")</f>
        <v>2020|045|0.8500</v>
      </c>
      <c r="AG3394" s="22" t="str">
        <f>IF(AND(B3394&gt;=2015,B3394&lt;=2024,C3394=19,G3394=41,I3394=2,K3394="A",L3394="RBUP",M3394&gt;=0.5,M3394&lt;=0.85),"IN","OUT")</f>
        <v>IN</v>
      </c>
    </row>
    <row r="3395" spans="1:33">
      <c r="A3395" s="14" t="s">
        <v>190</v>
      </c>
      <c r="B3395" s="16">
        <v>2020</v>
      </c>
      <c r="C3395" s="16">
        <v>19</v>
      </c>
      <c r="D3395" s="14" t="s">
        <v>80</v>
      </c>
      <c r="E3395" s="16">
        <v>47</v>
      </c>
      <c r="F3395" s="14" t="s">
        <v>109</v>
      </c>
      <c r="G3395" s="16">
        <v>41</v>
      </c>
      <c r="H3395" s="14" t="s">
        <v>186</v>
      </c>
      <c r="I3395" s="16">
        <v>2</v>
      </c>
      <c r="J3395" s="14" t="s">
        <v>83</v>
      </c>
      <c r="K3395" s="14" t="s">
        <v>84</v>
      </c>
      <c r="L3395" s="14" t="s">
        <v>85</v>
      </c>
      <c r="M3395" s="23">
        <v>0.5</v>
      </c>
      <c r="N3395" s="16">
        <v>2</v>
      </c>
      <c r="O3395" s="16">
        <v>0</v>
      </c>
      <c r="P3395" s="16">
        <v>0</v>
      </c>
      <c r="Q3395" s="16">
        <v>0</v>
      </c>
      <c r="R3395" s="16">
        <v>0</v>
      </c>
      <c r="S3395" s="14" t="s">
        <v>86</v>
      </c>
      <c r="T3395" s="16">
        <v>0</v>
      </c>
      <c r="U3395" s="16">
        <v>0</v>
      </c>
      <c r="V3395" s="18">
        <v>0</v>
      </c>
      <c r="W3395" s="18">
        <v>0</v>
      </c>
      <c r="X3395" s="18">
        <v>0</v>
      </c>
      <c r="Y3395" s="18">
        <v>0</v>
      </c>
      <c r="Z3395" s="18">
        <v>0</v>
      </c>
      <c r="AA3395" s="18">
        <v>0</v>
      </c>
      <c r="AB3395" s="18">
        <v>0</v>
      </c>
      <c r="AC3395" s="23">
        <v>0</v>
      </c>
      <c r="AD3395" s="14" t="str">
        <f>IF(E3395=113,"Linn","Iowa ex-Linn")</f>
        <v>Iowa ex-Linn</v>
      </c>
      <c r="AE3395" s="23" t="str">
        <f>IFERROR(AB3395/W3395,"N/M")</f>
        <v>N/M</v>
      </c>
      <c r="AF3395" s="14" t="str">
        <f>B3395&amp;"|"&amp;TEXT(E3395,"000")&amp;"|"&amp;TEXT(M3395,"0.0000")</f>
        <v>2020|047|0.5000</v>
      </c>
      <c r="AG3395" s="22" t="str">
        <f>IF(AND(B3395&gt;=2015,B3395&lt;=2024,C3395=19,G3395=41,I3395=2,K3395="A",L3395="RBUP",M3395&gt;=0.5,M3395&lt;=0.85),"IN","OUT")</f>
        <v>IN</v>
      </c>
    </row>
    <row r="3396" spans="1:33">
      <c r="A3396" s="14" t="s">
        <v>190</v>
      </c>
      <c r="B3396" s="16">
        <v>2020</v>
      </c>
      <c r="C3396" s="16">
        <v>19</v>
      </c>
      <c r="D3396" s="14" t="s">
        <v>80</v>
      </c>
      <c r="E3396" s="16">
        <v>47</v>
      </c>
      <c r="F3396" s="14" t="s">
        <v>109</v>
      </c>
      <c r="G3396" s="16">
        <v>41</v>
      </c>
      <c r="H3396" s="14" t="s">
        <v>186</v>
      </c>
      <c r="I3396" s="16">
        <v>2</v>
      </c>
      <c r="J3396" s="14" t="s">
        <v>83</v>
      </c>
      <c r="K3396" s="14" t="s">
        <v>84</v>
      </c>
      <c r="L3396" s="14" t="s">
        <v>85</v>
      </c>
      <c r="M3396" s="23">
        <v>0.6</v>
      </c>
      <c r="N3396" s="16">
        <v>6</v>
      </c>
      <c r="O3396" s="16">
        <v>5</v>
      </c>
      <c r="P3396" s="16">
        <v>0</v>
      </c>
      <c r="Q3396" s="16">
        <v>5</v>
      </c>
      <c r="R3396" s="16">
        <v>0</v>
      </c>
      <c r="S3396" s="14" t="s">
        <v>86</v>
      </c>
      <c r="T3396" s="16">
        <v>854</v>
      </c>
      <c r="U3396" s="16">
        <v>0</v>
      </c>
      <c r="V3396" s="18">
        <v>432659</v>
      </c>
      <c r="W3396" s="18">
        <v>5897</v>
      </c>
      <c r="X3396" s="18">
        <v>4244</v>
      </c>
      <c r="Y3396" s="18">
        <v>0</v>
      </c>
      <c r="Z3396" s="18">
        <v>0</v>
      </c>
      <c r="AA3396" s="18">
        <v>0</v>
      </c>
      <c r="AB3396" s="18">
        <v>0</v>
      </c>
      <c r="AC3396" s="23">
        <v>0</v>
      </c>
      <c r="AD3396" s="14" t="str">
        <f>IF(E3396=113,"Linn","Iowa ex-Linn")</f>
        <v>Iowa ex-Linn</v>
      </c>
      <c r="AE3396" s="23">
        <f>IFERROR(AB3396/W3396,"N/M")</f>
        <v>0.0</v>
      </c>
      <c r="AF3396" s="14" t="str">
        <f>B3396&amp;"|"&amp;TEXT(E3396,"000")&amp;"|"&amp;TEXT(M3396,"0.0000")</f>
        <v>2020|047|0.6000</v>
      </c>
      <c r="AG3396" s="22" t="str">
        <f>IF(AND(B3396&gt;=2015,B3396&lt;=2024,C3396=19,G3396=41,I3396=2,K3396="A",L3396="RBUP",M3396&gt;=0.5,M3396&lt;=0.85),"IN","OUT")</f>
        <v>IN</v>
      </c>
    </row>
    <row r="3397" spans="1:33">
      <c r="A3397" s="14" t="s">
        <v>190</v>
      </c>
      <c r="B3397" s="16">
        <v>2020</v>
      </c>
      <c r="C3397" s="16">
        <v>19</v>
      </c>
      <c r="D3397" s="14" t="s">
        <v>80</v>
      </c>
      <c r="E3397" s="16">
        <v>47</v>
      </c>
      <c r="F3397" s="14" t="s">
        <v>109</v>
      </c>
      <c r="G3397" s="16">
        <v>41</v>
      </c>
      <c r="H3397" s="14" t="s">
        <v>186</v>
      </c>
      <c r="I3397" s="16">
        <v>2</v>
      </c>
      <c r="J3397" s="14" t="s">
        <v>83</v>
      </c>
      <c r="K3397" s="14" t="s">
        <v>84</v>
      </c>
      <c r="L3397" s="14" t="s">
        <v>85</v>
      </c>
      <c r="M3397" s="23">
        <v>0.65</v>
      </c>
      <c r="N3397" s="16">
        <v>7</v>
      </c>
      <c r="O3397" s="16">
        <v>6</v>
      </c>
      <c r="P3397" s="16">
        <v>0</v>
      </c>
      <c r="Q3397" s="16">
        <v>6</v>
      </c>
      <c r="R3397" s="16">
        <v>0</v>
      </c>
      <c r="S3397" s="14" t="s">
        <v>86</v>
      </c>
      <c r="T3397" s="16">
        <v>412</v>
      </c>
      <c r="U3397" s="16">
        <v>0</v>
      </c>
      <c r="V3397" s="18">
        <v>189950</v>
      </c>
      <c r="W3397" s="18">
        <v>3766</v>
      </c>
      <c r="X3397" s="18">
        <v>2221</v>
      </c>
      <c r="Y3397" s="18">
        <v>0</v>
      </c>
      <c r="Z3397" s="18">
        <v>0</v>
      </c>
      <c r="AA3397" s="18">
        <v>0</v>
      </c>
      <c r="AB3397" s="18">
        <v>0</v>
      </c>
      <c r="AC3397" s="23">
        <v>0</v>
      </c>
      <c r="AD3397" s="14" t="str">
        <f>IF(E3397=113,"Linn","Iowa ex-Linn")</f>
        <v>Iowa ex-Linn</v>
      </c>
      <c r="AE3397" s="23">
        <f>IFERROR(AB3397/W3397,"N/M")</f>
        <v>0.0</v>
      </c>
      <c r="AF3397" s="14" t="str">
        <f>B3397&amp;"|"&amp;TEXT(E3397,"000")&amp;"|"&amp;TEXT(M3397,"0.0000")</f>
        <v>2020|047|0.6500</v>
      </c>
      <c r="AG3397" s="22" t="str">
        <f>IF(AND(B3397&gt;=2015,B3397&lt;=2024,C3397=19,G3397=41,I3397=2,K3397="A",L3397="RBUP",M3397&gt;=0.5,M3397&lt;=0.85),"IN","OUT")</f>
        <v>IN</v>
      </c>
    </row>
    <row r="3398" spans="1:33">
      <c r="A3398" s="14" t="s">
        <v>190</v>
      </c>
      <c r="B3398" s="16">
        <v>2020</v>
      </c>
      <c r="C3398" s="16">
        <v>19</v>
      </c>
      <c r="D3398" s="14" t="s">
        <v>80</v>
      </c>
      <c r="E3398" s="16">
        <v>47</v>
      </c>
      <c r="F3398" s="14" t="s">
        <v>109</v>
      </c>
      <c r="G3398" s="16">
        <v>41</v>
      </c>
      <c r="H3398" s="14" t="s">
        <v>186</v>
      </c>
      <c r="I3398" s="16">
        <v>2</v>
      </c>
      <c r="J3398" s="14" t="s">
        <v>83</v>
      </c>
      <c r="K3398" s="14" t="s">
        <v>84</v>
      </c>
      <c r="L3398" s="14" t="s">
        <v>85</v>
      </c>
      <c r="M3398" s="23">
        <v>0.7</v>
      </c>
      <c r="N3398" s="16">
        <v>28</v>
      </c>
      <c r="O3398" s="16">
        <v>24</v>
      </c>
      <c r="P3398" s="16">
        <v>1</v>
      </c>
      <c r="Q3398" s="16">
        <v>28</v>
      </c>
      <c r="R3398" s="16">
        <v>1</v>
      </c>
      <c r="S3398" s="14" t="s">
        <v>86</v>
      </c>
      <c r="T3398" s="16">
        <v>6772</v>
      </c>
      <c r="U3398" s="16">
        <v>0</v>
      </c>
      <c r="V3398" s="18">
        <v>3874110</v>
      </c>
      <c r="W3398" s="18">
        <v>100141</v>
      </c>
      <c r="X3398" s="18">
        <v>77347</v>
      </c>
      <c r="Y3398" s="18">
        <v>0</v>
      </c>
      <c r="Z3398" s="18">
        <v>0</v>
      </c>
      <c r="AA3398" s="18">
        <v>0</v>
      </c>
      <c r="AB3398" s="18">
        <v>9147</v>
      </c>
      <c r="AC3398" s="23">
        <v>0.09</v>
      </c>
      <c r="AD3398" s="14" t="str">
        <f>IF(E3398=113,"Linn","Iowa ex-Linn")</f>
        <v>Iowa ex-Linn</v>
      </c>
      <c r="AE3398" s="23">
        <f>IFERROR(AB3398/W3398,"N/M")</f>
        <v>0.09134120889545741</v>
      </c>
      <c r="AF3398" s="14" t="str">
        <f>B3398&amp;"|"&amp;TEXT(E3398,"000")&amp;"|"&amp;TEXT(M3398,"0.0000")</f>
        <v>2020|047|0.7000</v>
      </c>
      <c r="AG3398" s="22" t="str">
        <f>IF(AND(B3398&gt;=2015,B3398&lt;=2024,C3398=19,G3398=41,I3398=2,K3398="A",L3398="RBUP",M3398&gt;=0.5,M3398&lt;=0.85),"IN","OUT")</f>
        <v>IN</v>
      </c>
    </row>
    <row r="3399" spans="1:33">
      <c r="A3399" s="14" t="s">
        <v>190</v>
      </c>
      <c r="B3399" s="16">
        <v>2020</v>
      </c>
      <c r="C3399" s="16">
        <v>19</v>
      </c>
      <c r="D3399" s="14" t="s">
        <v>80</v>
      </c>
      <c r="E3399" s="16">
        <v>47</v>
      </c>
      <c r="F3399" s="14" t="s">
        <v>109</v>
      </c>
      <c r="G3399" s="16">
        <v>41</v>
      </c>
      <c r="H3399" s="14" t="s">
        <v>186</v>
      </c>
      <c r="I3399" s="16">
        <v>2</v>
      </c>
      <c r="J3399" s="14" t="s">
        <v>83</v>
      </c>
      <c r="K3399" s="14" t="s">
        <v>84</v>
      </c>
      <c r="L3399" s="14" t="s">
        <v>85</v>
      </c>
      <c r="M3399" s="23">
        <v>0.75</v>
      </c>
      <c r="N3399" s="16">
        <v>111</v>
      </c>
      <c r="O3399" s="16">
        <v>89</v>
      </c>
      <c r="P3399" s="16">
        <v>9</v>
      </c>
      <c r="Q3399" s="16">
        <v>135</v>
      </c>
      <c r="R3399" s="16">
        <v>13</v>
      </c>
      <c r="S3399" s="14" t="s">
        <v>86</v>
      </c>
      <c r="T3399" s="16">
        <v>18482</v>
      </c>
      <c r="U3399" s="16">
        <v>0</v>
      </c>
      <c r="V3399" s="18">
        <v>11405101</v>
      </c>
      <c r="W3399" s="18">
        <v>457424</v>
      </c>
      <c r="X3399" s="18">
        <v>297865</v>
      </c>
      <c r="Y3399" s="18">
        <v>0</v>
      </c>
      <c r="Z3399" s="18">
        <v>0</v>
      </c>
      <c r="AA3399" s="18">
        <v>0</v>
      </c>
      <c r="AB3399" s="18">
        <v>204483</v>
      </c>
      <c r="AC3399" s="23">
        <v>0.45</v>
      </c>
      <c r="AD3399" s="14" t="str">
        <f>IF(E3399=113,"Linn","Iowa ex-Linn")</f>
        <v>Iowa ex-Linn</v>
      </c>
      <c r="AE3399" s="23">
        <f>IFERROR(AB3399/W3399,"N/M")</f>
        <v>0.4470316380426038</v>
      </c>
      <c r="AF3399" s="14" t="str">
        <f>B3399&amp;"|"&amp;TEXT(E3399,"000")&amp;"|"&amp;TEXT(M3399,"0.0000")</f>
        <v>2020|047|0.7500</v>
      </c>
      <c r="AG3399" s="22" t="str">
        <f>IF(AND(B3399&gt;=2015,B3399&lt;=2024,C3399=19,G3399=41,I3399=2,K3399="A",L3399="RBUP",M3399&gt;=0.5,M3399&lt;=0.85),"IN","OUT")</f>
        <v>IN</v>
      </c>
    </row>
    <row r="3400" spans="1:33">
      <c r="A3400" s="14" t="s">
        <v>190</v>
      </c>
      <c r="B3400" s="16">
        <v>2020</v>
      </c>
      <c r="C3400" s="16">
        <v>19</v>
      </c>
      <c r="D3400" s="14" t="s">
        <v>80</v>
      </c>
      <c r="E3400" s="16">
        <v>47</v>
      </c>
      <c r="F3400" s="14" t="s">
        <v>109</v>
      </c>
      <c r="G3400" s="16">
        <v>41</v>
      </c>
      <c r="H3400" s="14" t="s">
        <v>186</v>
      </c>
      <c r="I3400" s="16">
        <v>2</v>
      </c>
      <c r="J3400" s="14" t="s">
        <v>83</v>
      </c>
      <c r="K3400" s="14" t="s">
        <v>84</v>
      </c>
      <c r="L3400" s="14" t="s">
        <v>85</v>
      </c>
      <c r="M3400" s="23">
        <v>0.8</v>
      </c>
      <c r="N3400" s="16">
        <v>372</v>
      </c>
      <c r="O3400" s="16">
        <v>308</v>
      </c>
      <c r="P3400" s="16">
        <v>55</v>
      </c>
      <c r="Q3400" s="16">
        <v>493</v>
      </c>
      <c r="R3400" s="16">
        <v>84</v>
      </c>
      <c r="S3400" s="14" t="s">
        <v>86</v>
      </c>
      <c r="T3400" s="16">
        <v>75052</v>
      </c>
      <c r="U3400" s="16">
        <v>0</v>
      </c>
      <c r="V3400" s="18">
        <v>49010895</v>
      </c>
      <c r="W3400" s="18">
        <v>2534217</v>
      </c>
      <c r="X3400" s="18">
        <v>1511108</v>
      </c>
      <c r="Y3400" s="18">
        <v>0</v>
      </c>
      <c r="Z3400" s="18">
        <v>0</v>
      </c>
      <c r="AA3400" s="18">
        <v>0</v>
      </c>
      <c r="AB3400" s="18">
        <v>801780</v>
      </c>
      <c r="AC3400" s="23">
        <v>0.32</v>
      </c>
      <c r="AD3400" s="14" t="str">
        <f>IF(E3400=113,"Linn","Iowa ex-Linn")</f>
        <v>Iowa ex-Linn</v>
      </c>
      <c r="AE3400" s="23">
        <f>IFERROR(AB3400/W3400,"N/M")</f>
        <v>0.31638174631454213</v>
      </c>
      <c r="AF3400" s="14" t="str">
        <f>B3400&amp;"|"&amp;TEXT(E3400,"000")&amp;"|"&amp;TEXT(M3400,"0.0000")</f>
        <v>2020|047|0.8000</v>
      </c>
      <c r="AG3400" s="22" t="str">
        <f>IF(AND(B3400&gt;=2015,B3400&lt;=2024,C3400=19,G3400=41,I3400=2,K3400="A",L3400="RBUP",M3400&gt;=0.5,M3400&lt;=0.85),"IN","OUT")</f>
        <v>IN</v>
      </c>
    </row>
    <row r="3401" spans="1:33">
      <c r="A3401" s="14" t="s">
        <v>190</v>
      </c>
      <c r="B3401" s="16">
        <v>2020</v>
      </c>
      <c r="C3401" s="16">
        <v>19</v>
      </c>
      <c r="D3401" s="14" t="s">
        <v>80</v>
      </c>
      <c r="E3401" s="16">
        <v>47</v>
      </c>
      <c r="F3401" s="14" t="s">
        <v>109</v>
      </c>
      <c r="G3401" s="16">
        <v>41</v>
      </c>
      <c r="H3401" s="14" t="s">
        <v>186</v>
      </c>
      <c r="I3401" s="16">
        <v>2</v>
      </c>
      <c r="J3401" s="14" t="s">
        <v>83</v>
      </c>
      <c r="K3401" s="14" t="s">
        <v>84</v>
      </c>
      <c r="L3401" s="14" t="s">
        <v>85</v>
      </c>
      <c r="M3401" s="23">
        <v>0.85</v>
      </c>
      <c r="N3401" s="16">
        <v>380</v>
      </c>
      <c r="O3401" s="16">
        <v>312</v>
      </c>
      <c r="P3401" s="16">
        <v>115</v>
      </c>
      <c r="Q3401" s="16">
        <v>703</v>
      </c>
      <c r="R3401" s="16">
        <v>205</v>
      </c>
      <c r="S3401" s="14" t="s">
        <v>86</v>
      </c>
      <c r="T3401" s="16">
        <v>97143</v>
      </c>
      <c r="U3401" s="16">
        <v>0</v>
      </c>
      <c r="V3401" s="18">
        <v>68115613</v>
      </c>
      <c r="W3401" s="18">
        <v>4492655</v>
      </c>
      <c r="X3401" s="18">
        <v>2002003</v>
      </c>
      <c r="Y3401" s="18">
        <v>25</v>
      </c>
      <c r="Z3401" s="18">
        <v>0</v>
      </c>
      <c r="AA3401" s="18">
        <v>0</v>
      </c>
      <c r="AB3401" s="18">
        <v>3166578</v>
      </c>
      <c r="AC3401" s="23">
        <v>0.7</v>
      </c>
      <c r="AD3401" s="14" t="str">
        <f>IF(E3401=113,"Linn","Iowa ex-Linn")</f>
        <v>Iowa ex-Linn</v>
      </c>
      <c r="AE3401" s="23">
        <f>IFERROR(AB3401/W3401,"N/M")</f>
        <v>0.7048344464464776</v>
      </c>
      <c r="AF3401" s="14" t="str">
        <f>B3401&amp;"|"&amp;TEXT(E3401,"000")&amp;"|"&amp;TEXT(M3401,"0.0000")</f>
        <v>2020|047|0.8500</v>
      </c>
      <c r="AG3401" s="22" t="str">
        <f>IF(AND(B3401&gt;=2015,B3401&lt;=2024,C3401=19,G3401=41,I3401=2,K3401="A",L3401="RBUP",M3401&gt;=0.5,M3401&lt;=0.85),"IN","OUT")</f>
        <v>IN</v>
      </c>
    </row>
    <row r="3402" spans="1:33">
      <c r="A3402" s="14" t="s">
        <v>190</v>
      </c>
      <c r="B3402" s="16">
        <v>2020</v>
      </c>
      <c r="C3402" s="16">
        <v>19</v>
      </c>
      <c r="D3402" s="14" t="s">
        <v>80</v>
      </c>
      <c r="E3402" s="16">
        <v>49</v>
      </c>
      <c r="F3402" s="14" t="s">
        <v>110</v>
      </c>
      <c r="G3402" s="16">
        <v>41</v>
      </c>
      <c r="H3402" s="14" t="s">
        <v>186</v>
      </c>
      <c r="I3402" s="16">
        <v>2</v>
      </c>
      <c r="J3402" s="14" t="s">
        <v>83</v>
      </c>
      <c r="K3402" s="14" t="s">
        <v>84</v>
      </c>
      <c r="L3402" s="14" t="s">
        <v>85</v>
      </c>
      <c r="M3402" s="23">
        <v>0.6</v>
      </c>
      <c r="N3402" s="16">
        <v>1</v>
      </c>
      <c r="O3402" s="16">
        <v>1</v>
      </c>
      <c r="P3402" s="16">
        <v>0</v>
      </c>
      <c r="Q3402" s="16">
        <v>1</v>
      </c>
      <c r="R3402" s="16">
        <v>0</v>
      </c>
      <c r="S3402" s="14" t="s">
        <v>86</v>
      </c>
      <c r="T3402" s="16">
        <v>28</v>
      </c>
      <c r="U3402" s="16">
        <v>0</v>
      </c>
      <c r="V3402" s="18">
        <v>11472</v>
      </c>
      <c r="W3402" s="18">
        <v>85</v>
      </c>
      <c r="X3402" s="18">
        <v>54</v>
      </c>
      <c r="Y3402" s="18">
        <v>0</v>
      </c>
      <c r="Z3402" s="18">
        <v>0</v>
      </c>
      <c r="AA3402" s="18">
        <v>0</v>
      </c>
      <c r="AB3402" s="18">
        <v>0</v>
      </c>
      <c r="AC3402" s="23">
        <v>0</v>
      </c>
      <c r="AD3402" s="14" t="str">
        <f>IF(E3402=113,"Linn","Iowa ex-Linn")</f>
        <v>Iowa ex-Linn</v>
      </c>
      <c r="AE3402" s="23">
        <f>IFERROR(AB3402/W3402,"N/M")</f>
        <v>0.0</v>
      </c>
      <c r="AF3402" s="14" t="str">
        <f>B3402&amp;"|"&amp;TEXT(E3402,"000")&amp;"|"&amp;TEXT(M3402,"0.0000")</f>
        <v>2020|049|0.6000</v>
      </c>
      <c r="AG3402" s="22" t="str">
        <f>IF(AND(B3402&gt;=2015,B3402&lt;=2024,C3402=19,G3402=41,I3402=2,K3402="A",L3402="RBUP",M3402&gt;=0.5,M3402&lt;=0.85),"IN","OUT")</f>
        <v>IN</v>
      </c>
    </row>
    <row r="3403" spans="1:33">
      <c r="A3403" s="14" t="s">
        <v>190</v>
      </c>
      <c r="B3403" s="16">
        <v>2020</v>
      </c>
      <c r="C3403" s="16">
        <v>19</v>
      </c>
      <c r="D3403" s="14" t="s">
        <v>80</v>
      </c>
      <c r="E3403" s="16">
        <v>49</v>
      </c>
      <c r="F3403" s="14" t="s">
        <v>110</v>
      </c>
      <c r="G3403" s="16">
        <v>41</v>
      </c>
      <c r="H3403" s="14" t="s">
        <v>186</v>
      </c>
      <c r="I3403" s="16">
        <v>2</v>
      </c>
      <c r="J3403" s="14" t="s">
        <v>83</v>
      </c>
      <c r="K3403" s="14" t="s">
        <v>84</v>
      </c>
      <c r="L3403" s="14" t="s">
        <v>85</v>
      </c>
      <c r="M3403" s="23">
        <v>0.65</v>
      </c>
      <c r="N3403" s="16">
        <v>4</v>
      </c>
      <c r="O3403" s="16">
        <v>3</v>
      </c>
      <c r="P3403" s="16">
        <v>0</v>
      </c>
      <c r="Q3403" s="16">
        <v>3</v>
      </c>
      <c r="R3403" s="16">
        <v>0</v>
      </c>
      <c r="S3403" s="14" t="s">
        <v>86</v>
      </c>
      <c r="T3403" s="16">
        <v>203</v>
      </c>
      <c r="U3403" s="16">
        <v>0</v>
      </c>
      <c r="V3403" s="18">
        <v>104684</v>
      </c>
      <c r="W3403" s="18">
        <v>1182</v>
      </c>
      <c r="X3403" s="18">
        <v>697</v>
      </c>
      <c r="Y3403" s="18">
        <v>0</v>
      </c>
      <c r="Z3403" s="18">
        <v>0</v>
      </c>
      <c r="AA3403" s="18">
        <v>0</v>
      </c>
      <c r="AB3403" s="18">
        <v>0</v>
      </c>
      <c r="AC3403" s="23">
        <v>0</v>
      </c>
      <c r="AD3403" s="14" t="str">
        <f>IF(E3403=113,"Linn","Iowa ex-Linn")</f>
        <v>Iowa ex-Linn</v>
      </c>
      <c r="AE3403" s="23">
        <f>IFERROR(AB3403/W3403,"N/M")</f>
        <v>0.0</v>
      </c>
      <c r="AF3403" s="14" t="str">
        <f>B3403&amp;"|"&amp;TEXT(E3403,"000")&amp;"|"&amp;TEXT(M3403,"0.0000")</f>
        <v>2020|049|0.6500</v>
      </c>
      <c r="AG3403" s="22" t="str">
        <f>IF(AND(B3403&gt;=2015,B3403&lt;=2024,C3403=19,G3403=41,I3403=2,K3403="A",L3403="RBUP",M3403&gt;=0.5,M3403&lt;=0.85),"IN","OUT")</f>
        <v>IN</v>
      </c>
    </row>
    <row r="3404" spans="1:33">
      <c r="A3404" s="14" t="s">
        <v>190</v>
      </c>
      <c r="B3404" s="16">
        <v>2020</v>
      </c>
      <c r="C3404" s="16">
        <v>19</v>
      </c>
      <c r="D3404" s="14" t="s">
        <v>80</v>
      </c>
      <c r="E3404" s="16">
        <v>49</v>
      </c>
      <c r="F3404" s="14" t="s">
        <v>110</v>
      </c>
      <c r="G3404" s="16">
        <v>41</v>
      </c>
      <c r="H3404" s="14" t="s">
        <v>186</v>
      </c>
      <c r="I3404" s="16">
        <v>2</v>
      </c>
      <c r="J3404" s="14" t="s">
        <v>83</v>
      </c>
      <c r="K3404" s="14" t="s">
        <v>84</v>
      </c>
      <c r="L3404" s="14" t="s">
        <v>85</v>
      </c>
      <c r="M3404" s="23">
        <v>0.7</v>
      </c>
      <c r="N3404" s="16">
        <v>9</v>
      </c>
      <c r="O3404" s="16">
        <v>8</v>
      </c>
      <c r="P3404" s="16">
        <v>3</v>
      </c>
      <c r="Q3404" s="16">
        <v>9</v>
      </c>
      <c r="R3404" s="16">
        <v>3</v>
      </c>
      <c r="S3404" s="14" t="s">
        <v>86</v>
      </c>
      <c r="T3404" s="16">
        <v>668</v>
      </c>
      <c r="U3404" s="16">
        <v>0</v>
      </c>
      <c r="V3404" s="18">
        <v>336667</v>
      </c>
      <c r="W3404" s="18">
        <v>5901</v>
      </c>
      <c r="X3404" s="18">
        <v>3709</v>
      </c>
      <c r="Y3404" s="18">
        <v>0</v>
      </c>
      <c r="Z3404" s="18">
        <v>0</v>
      </c>
      <c r="AA3404" s="18">
        <v>0</v>
      </c>
      <c r="AB3404" s="18">
        <v>63554</v>
      </c>
      <c r="AC3404" s="23">
        <v>10.77</v>
      </c>
      <c r="AD3404" s="14" t="str">
        <f>IF(E3404=113,"Linn","Iowa ex-Linn")</f>
        <v>Iowa ex-Linn</v>
      </c>
      <c r="AE3404" s="23">
        <f>IFERROR(AB3404/W3404,"N/M")</f>
        <v>10.77003897644467</v>
      </c>
      <c r="AF3404" s="14" t="str">
        <f>B3404&amp;"|"&amp;TEXT(E3404,"000")&amp;"|"&amp;TEXT(M3404,"0.0000")</f>
        <v>2020|049|0.7000</v>
      </c>
      <c r="AG3404" s="22" t="str">
        <f>IF(AND(B3404&gt;=2015,B3404&lt;=2024,C3404=19,G3404=41,I3404=2,K3404="A",L3404="RBUP",M3404&gt;=0.5,M3404&lt;=0.85),"IN","OUT")</f>
        <v>IN</v>
      </c>
    </row>
    <row r="3405" spans="1:33">
      <c r="A3405" s="14" t="s">
        <v>190</v>
      </c>
      <c r="B3405" s="16">
        <v>2020</v>
      </c>
      <c r="C3405" s="16">
        <v>19</v>
      </c>
      <c r="D3405" s="14" t="s">
        <v>80</v>
      </c>
      <c r="E3405" s="16">
        <v>49</v>
      </c>
      <c r="F3405" s="14" t="s">
        <v>110</v>
      </c>
      <c r="G3405" s="16">
        <v>41</v>
      </c>
      <c r="H3405" s="14" t="s">
        <v>186</v>
      </c>
      <c r="I3405" s="16">
        <v>2</v>
      </c>
      <c r="J3405" s="14" t="s">
        <v>83</v>
      </c>
      <c r="K3405" s="14" t="s">
        <v>84</v>
      </c>
      <c r="L3405" s="14" t="s">
        <v>85</v>
      </c>
      <c r="M3405" s="23">
        <v>0.75</v>
      </c>
      <c r="N3405" s="16">
        <v>59</v>
      </c>
      <c r="O3405" s="16">
        <v>47</v>
      </c>
      <c r="P3405" s="16">
        <v>26</v>
      </c>
      <c r="Q3405" s="16">
        <v>79</v>
      </c>
      <c r="R3405" s="16">
        <v>36</v>
      </c>
      <c r="S3405" s="14" t="s">
        <v>86</v>
      </c>
      <c r="T3405" s="16">
        <v>6652</v>
      </c>
      <c r="U3405" s="16">
        <v>0</v>
      </c>
      <c r="V3405" s="18">
        <v>3697451</v>
      </c>
      <c r="W3405" s="18">
        <v>96605</v>
      </c>
      <c r="X3405" s="18">
        <v>60394</v>
      </c>
      <c r="Y3405" s="18">
        <v>240</v>
      </c>
      <c r="Z3405" s="18">
        <v>0</v>
      </c>
      <c r="AA3405" s="18">
        <v>0</v>
      </c>
      <c r="AB3405" s="18">
        <v>439809</v>
      </c>
      <c r="AC3405" s="23">
        <v>4.55</v>
      </c>
      <c r="AD3405" s="14" t="str">
        <f>IF(E3405=113,"Linn","Iowa ex-Linn")</f>
        <v>Iowa ex-Linn</v>
      </c>
      <c r="AE3405" s="23">
        <f>IFERROR(AB3405/W3405,"N/M")</f>
        <v>4.55265255421562</v>
      </c>
      <c r="AF3405" s="14" t="str">
        <f>B3405&amp;"|"&amp;TEXT(E3405,"000")&amp;"|"&amp;TEXT(M3405,"0.0000")</f>
        <v>2020|049|0.7500</v>
      </c>
      <c r="AG3405" s="22" t="str">
        <f>IF(AND(B3405&gt;=2015,B3405&lt;=2024,C3405=19,G3405=41,I3405=2,K3405="A",L3405="RBUP",M3405&gt;=0.5,M3405&lt;=0.85),"IN","OUT")</f>
        <v>IN</v>
      </c>
    </row>
    <row r="3406" spans="1:33">
      <c r="A3406" s="14" t="s">
        <v>190</v>
      </c>
      <c r="B3406" s="16">
        <v>2020</v>
      </c>
      <c r="C3406" s="16">
        <v>19</v>
      </c>
      <c r="D3406" s="14" t="s">
        <v>80</v>
      </c>
      <c r="E3406" s="16">
        <v>49</v>
      </c>
      <c r="F3406" s="14" t="s">
        <v>110</v>
      </c>
      <c r="G3406" s="16">
        <v>41</v>
      </c>
      <c r="H3406" s="14" t="s">
        <v>186</v>
      </c>
      <c r="I3406" s="16">
        <v>2</v>
      </c>
      <c r="J3406" s="14" t="s">
        <v>83</v>
      </c>
      <c r="K3406" s="14" t="s">
        <v>84</v>
      </c>
      <c r="L3406" s="14" t="s">
        <v>85</v>
      </c>
      <c r="M3406" s="23">
        <v>0.8</v>
      </c>
      <c r="N3406" s="16">
        <v>266</v>
      </c>
      <c r="O3406" s="16">
        <v>218</v>
      </c>
      <c r="P3406" s="16">
        <v>129</v>
      </c>
      <c r="Q3406" s="16">
        <v>346</v>
      </c>
      <c r="R3406" s="16">
        <v>220</v>
      </c>
      <c r="S3406" s="14" t="s">
        <v>86</v>
      </c>
      <c r="T3406" s="16">
        <v>43005</v>
      </c>
      <c r="U3406" s="16">
        <v>0</v>
      </c>
      <c r="V3406" s="18">
        <v>25588039</v>
      </c>
      <c r="W3406" s="18">
        <v>874878</v>
      </c>
      <c r="X3406" s="18">
        <v>528596</v>
      </c>
      <c r="Y3406" s="18">
        <v>804</v>
      </c>
      <c r="Z3406" s="18">
        <v>0</v>
      </c>
      <c r="AA3406" s="18">
        <v>0</v>
      </c>
      <c r="AB3406" s="18">
        <v>5117240</v>
      </c>
      <c r="AC3406" s="23">
        <v>5.85</v>
      </c>
      <c r="AD3406" s="14" t="str">
        <f>IF(E3406=113,"Linn","Iowa ex-Linn")</f>
        <v>Iowa ex-Linn</v>
      </c>
      <c r="AE3406" s="23">
        <f>IFERROR(AB3406/W3406,"N/M")</f>
        <v>5.849089815951481</v>
      </c>
      <c r="AF3406" s="14" t="str">
        <f>B3406&amp;"|"&amp;TEXT(E3406,"000")&amp;"|"&amp;TEXT(M3406,"0.0000")</f>
        <v>2020|049|0.8000</v>
      </c>
      <c r="AG3406" s="22" t="str">
        <f>IF(AND(B3406&gt;=2015,B3406&lt;=2024,C3406=19,G3406=41,I3406=2,K3406="A",L3406="RBUP",M3406&gt;=0.5,M3406&lt;=0.85),"IN","OUT")</f>
        <v>IN</v>
      </c>
    </row>
    <row r="3407" spans="1:33">
      <c r="A3407" s="14" t="s">
        <v>190</v>
      </c>
      <c r="B3407" s="16">
        <v>2020</v>
      </c>
      <c r="C3407" s="16">
        <v>19</v>
      </c>
      <c r="D3407" s="14" t="s">
        <v>80</v>
      </c>
      <c r="E3407" s="16">
        <v>49</v>
      </c>
      <c r="F3407" s="14" t="s">
        <v>110</v>
      </c>
      <c r="G3407" s="16">
        <v>41</v>
      </c>
      <c r="H3407" s="14" t="s">
        <v>186</v>
      </c>
      <c r="I3407" s="16">
        <v>2</v>
      </c>
      <c r="J3407" s="14" t="s">
        <v>83</v>
      </c>
      <c r="K3407" s="14" t="s">
        <v>84</v>
      </c>
      <c r="L3407" s="14" t="s">
        <v>85</v>
      </c>
      <c r="M3407" s="23">
        <v>0.85</v>
      </c>
      <c r="N3407" s="16">
        <v>350</v>
      </c>
      <c r="O3407" s="16">
        <v>272</v>
      </c>
      <c r="P3407" s="16">
        <v>235</v>
      </c>
      <c r="Q3407" s="16">
        <v>504</v>
      </c>
      <c r="R3407" s="16">
        <v>419</v>
      </c>
      <c r="S3407" s="14" t="s">
        <v>86</v>
      </c>
      <c r="T3407" s="16">
        <v>68241</v>
      </c>
      <c r="U3407" s="16">
        <v>0</v>
      </c>
      <c r="V3407" s="18">
        <v>42903391</v>
      </c>
      <c r="W3407" s="18">
        <v>1919794</v>
      </c>
      <c r="X3407" s="18">
        <v>898068</v>
      </c>
      <c r="Y3407" s="18">
        <v>1910</v>
      </c>
      <c r="Z3407" s="18">
        <v>0</v>
      </c>
      <c r="AA3407" s="18">
        <v>0</v>
      </c>
      <c r="AB3407" s="18">
        <v>12029496</v>
      </c>
      <c r="AC3407" s="23">
        <v>6.27</v>
      </c>
      <c r="AD3407" s="14" t="str">
        <f>IF(E3407=113,"Linn","Iowa ex-Linn")</f>
        <v>Iowa ex-Linn</v>
      </c>
      <c r="AE3407" s="23">
        <f>IFERROR(AB3407/W3407,"N/M")</f>
        <v>6.266034793316366</v>
      </c>
      <c r="AF3407" s="14" t="str">
        <f>B3407&amp;"|"&amp;TEXT(E3407,"000")&amp;"|"&amp;TEXT(M3407,"0.0000")</f>
        <v>2020|049|0.8500</v>
      </c>
      <c r="AG3407" s="22" t="str">
        <f>IF(AND(B3407&gt;=2015,B3407&lt;=2024,C3407=19,G3407=41,I3407=2,K3407="A",L3407="RBUP",M3407&gt;=0.5,M3407&lt;=0.85),"IN","OUT")</f>
        <v>IN</v>
      </c>
    </row>
    <row r="3408" spans="1:33">
      <c r="A3408" s="14" t="s">
        <v>190</v>
      </c>
      <c r="B3408" s="16">
        <v>2020</v>
      </c>
      <c r="C3408" s="16">
        <v>19</v>
      </c>
      <c r="D3408" s="14" t="s">
        <v>80</v>
      </c>
      <c r="E3408" s="16">
        <v>51</v>
      </c>
      <c r="F3408" s="14" t="s">
        <v>111</v>
      </c>
      <c r="G3408" s="16">
        <v>41</v>
      </c>
      <c r="H3408" s="14" t="s">
        <v>186</v>
      </c>
      <c r="I3408" s="16">
        <v>2</v>
      </c>
      <c r="J3408" s="14" t="s">
        <v>83</v>
      </c>
      <c r="K3408" s="14" t="s">
        <v>84</v>
      </c>
      <c r="L3408" s="14" t="s">
        <v>85</v>
      </c>
      <c r="M3408" s="23">
        <v>0.65</v>
      </c>
      <c r="N3408" s="16">
        <v>11</v>
      </c>
      <c r="O3408" s="16">
        <v>5</v>
      </c>
      <c r="P3408" s="16">
        <v>0</v>
      </c>
      <c r="Q3408" s="16">
        <v>5</v>
      </c>
      <c r="R3408" s="16">
        <v>0</v>
      </c>
      <c r="S3408" s="14" t="s">
        <v>86</v>
      </c>
      <c r="T3408" s="16">
        <v>213</v>
      </c>
      <c r="U3408" s="16">
        <v>0</v>
      </c>
      <c r="V3408" s="18">
        <v>73803</v>
      </c>
      <c r="W3408" s="18">
        <v>5162</v>
      </c>
      <c r="X3408" s="18">
        <v>3046</v>
      </c>
      <c r="Y3408" s="18">
        <v>0</v>
      </c>
      <c r="Z3408" s="18">
        <v>0</v>
      </c>
      <c r="AA3408" s="18">
        <v>0</v>
      </c>
      <c r="AB3408" s="18">
        <v>0</v>
      </c>
      <c r="AC3408" s="23">
        <v>0</v>
      </c>
      <c r="AD3408" s="14" t="str">
        <f>IF(E3408=113,"Linn","Iowa ex-Linn")</f>
        <v>Iowa ex-Linn</v>
      </c>
      <c r="AE3408" s="23">
        <f>IFERROR(AB3408/W3408,"N/M")</f>
        <v>0.0</v>
      </c>
      <c r="AF3408" s="14" t="str">
        <f>B3408&amp;"|"&amp;TEXT(E3408,"000")&amp;"|"&amp;TEXT(M3408,"0.0000")</f>
        <v>2020|051|0.6500</v>
      </c>
      <c r="AG3408" s="22" t="str">
        <f>IF(AND(B3408&gt;=2015,B3408&lt;=2024,C3408=19,G3408=41,I3408=2,K3408="A",L3408="RBUP",M3408&gt;=0.5,M3408&lt;=0.85),"IN","OUT")</f>
        <v>IN</v>
      </c>
    </row>
    <row r="3409" spans="1:33">
      <c r="A3409" s="14" t="s">
        <v>190</v>
      </c>
      <c r="B3409" s="16">
        <v>2020</v>
      </c>
      <c r="C3409" s="16">
        <v>19</v>
      </c>
      <c r="D3409" s="14" t="s">
        <v>80</v>
      </c>
      <c r="E3409" s="16">
        <v>51</v>
      </c>
      <c r="F3409" s="14" t="s">
        <v>111</v>
      </c>
      <c r="G3409" s="16">
        <v>41</v>
      </c>
      <c r="H3409" s="14" t="s">
        <v>186</v>
      </c>
      <c r="I3409" s="16">
        <v>2</v>
      </c>
      <c r="J3409" s="14" t="s">
        <v>83</v>
      </c>
      <c r="K3409" s="14" t="s">
        <v>84</v>
      </c>
      <c r="L3409" s="14" t="s">
        <v>85</v>
      </c>
      <c r="M3409" s="23">
        <v>0.7</v>
      </c>
      <c r="N3409" s="16">
        <v>34</v>
      </c>
      <c r="O3409" s="16">
        <v>16</v>
      </c>
      <c r="P3409" s="16">
        <v>3</v>
      </c>
      <c r="Q3409" s="16">
        <v>23</v>
      </c>
      <c r="R3409" s="16">
        <v>4</v>
      </c>
      <c r="S3409" s="14" t="s">
        <v>86</v>
      </c>
      <c r="T3409" s="16">
        <v>894</v>
      </c>
      <c r="U3409" s="16">
        <v>0</v>
      </c>
      <c r="V3409" s="18">
        <v>359793</v>
      </c>
      <c r="W3409" s="18">
        <v>32069</v>
      </c>
      <c r="X3409" s="18">
        <v>18951</v>
      </c>
      <c r="Y3409" s="18">
        <v>0</v>
      </c>
      <c r="Z3409" s="18">
        <v>0</v>
      </c>
      <c r="AA3409" s="18">
        <v>0</v>
      </c>
      <c r="AB3409" s="18">
        <v>4164</v>
      </c>
      <c r="AC3409" s="23">
        <v>0.13</v>
      </c>
      <c r="AD3409" s="14" t="str">
        <f>IF(E3409=113,"Linn","Iowa ex-Linn")</f>
        <v>Iowa ex-Linn</v>
      </c>
      <c r="AE3409" s="23">
        <f>IFERROR(AB3409/W3409,"N/M")</f>
        <v>0.1298450216720197</v>
      </c>
      <c r="AF3409" s="14" t="str">
        <f>B3409&amp;"|"&amp;TEXT(E3409,"000")&amp;"|"&amp;TEXT(M3409,"0.0000")</f>
        <v>2020|051|0.7000</v>
      </c>
      <c r="AG3409" s="22" t="str">
        <f>IF(AND(B3409&gt;=2015,B3409&lt;=2024,C3409=19,G3409=41,I3409=2,K3409="A",L3409="RBUP",M3409&gt;=0.5,M3409&lt;=0.85),"IN","OUT")</f>
        <v>IN</v>
      </c>
    </row>
    <row r="3410" spans="1:33">
      <c r="A3410" s="14" t="s">
        <v>190</v>
      </c>
      <c r="B3410" s="16">
        <v>2020</v>
      </c>
      <c r="C3410" s="16">
        <v>19</v>
      </c>
      <c r="D3410" s="14" t="s">
        <v>80</v>
      </c>
      <c r="E3410" s="16">
        <v>51</v>
      </c>
      <c r="F3410" s="14" t="s">
        <v>111</v>
      </c>
      <c r="G3410" s="16">
        <v>41</v>
      </c>
      <c r="H3410" s="14" t="s">
        <v>186</v>
      </c>
      <c r="I3410" s="16">
        <v>2</v>
      </c>
      <c r="J3410" s="14" t="s">
        <v>83</v>
      </c>
      <c r="K3410" s="14" t="s">
        <v>84</v>
      </c>
      <c r="L3410" s="14" t="s">
        <v>85</v>
      </c>
      <c r="M3410" s="23">
        <v>0.75</v>
      </c>
      <c r="N3410" s="16">
        <v>144</v>
      </c>
      <c r="O3410" s="16">
        <v>94</v>
      </c>
      <c r="P3410" s="16">
        <v>20</v>
      </c>
      <c r="Q3410" s="16">
        <v>133</v>
      </c>
      <c r="R3410" s="16">
        <v>23</v>
      </c>
      <c r="S3410" s="14" t="s">
        <v>86</v>
      </c>
      <c r="T3410" s="16">
        <v>14997</v>
      </c>
      <c r="U3410" s="16">
        <v>0</v>
      </c>
      <c r="V3410" s="18">
        <v>7284269</v>
      </c>
      <c r="W3410" s="18">
        <v>654761</v>
      </c>
      <c r="X3410" s="18">
        <v>454694</v>
      </c>
      <c r="Y3410" s="18">
        <v>2566</v>
      </c>
      <c r="Z3410" s="18">
        <v>0</v>
      </c>
      <c r="AA3410" s="18">
        <v>0</v>
      </c>
      <c r="AB3410" s="18">
        <v>105123</v>
      </c>
      <c r="AC3410" s="23">
        <v>0.16</v>
      </c>
      <c r="AD3410" s="14" t="str">
        <f>IF(E3410=113,"Linn","Iowa ex-Linn")</f>
        <v>Iowa ex-Linn</v>
      </c>
      <c r="AE3410" s="23">
        <f>IFERROR(AB3410/W3410,"N/M")</f>
        <v>0.16055171276236674</v>
      </c>
      <c r="AF3410" s="14" t="str">
        <f>B3410&amp;"|"&amp;TEXT(E3410,"000")&amp;"|"&amp;TEXT(M3410,"0.0000")</f>
        <v>2020|051|0.7500</v>
      </c>
      <c r="AG3410" s="22" t="str">
        <f>IF(AND(B3410&gt;=2015,B3410&lt;=2024,C3410=19,G3410=41,I3410=2,K3410="A",L3410="RBUP",M3410&gt;=0.5,M3410&lt;=0.85),"IN","OUT")</f>
        <v>IN</v>
      </c>
    </row>
    <row r="3411" spans="1:33">
      <c r="A3411" s="14" t="s">
        <v>190</v>
      </c>
      <c r="B3411" s="16">
        <v>2020</v>
      </c>
      <c r="C3411" s="16">
        <v>19</v>
      </c>
      <c r="D3411" s="14" t="s">
        <v>80</v>
      </c>
      <c r="E3411" s="16">
        <v>51</v>
      </c>
      <c r="F3411" s="14" t="s">
        <v>111</v>
      </c>
      <c r="G3411" s="16">
        <v>41</v>
      </c>
      <c r="H3411" s="14" t="s">
        <v>186</v>
      </c>
      <c r="I3411" s="16">
        <v>2</v>
      </c>
      <c r="J3411" s="14" t="s">
        <v>83</v>
      </c>
      <c r="K3411" s="14" t="s">
        <v>84</v>
      </c>
      <c r="L3411" s="14" t="s">
        <v>85</v>
      </c>
      <c r="M3411" s="23">
        <v>0.8</v>
      </c>
      <c r="N3411" s="16">
        <v>174</v>
      </c>
      <c r="O3411" s="16">
        <v>113</v>
      </c>
      <c r="P3411" s="16">
        <v>32</v>
      </c>
      <c r="Q3411" s="16">
        <v>136</v>
      </c>
      <c r="R3411" s="16">
        <v>35</v>
      </c>
      <c r="S3411" s="14" t="s">
        <v>86</v>
      </c>
      <c r="T3411" s="16">
        <v>22096</v>
      </c>
      <c r="U3411" s="16">
        <v>0</v>
      </c>
      <c r="V3411" s="18">
        <v>10456864</v>
      </c>
      <c r="W3411" s="18">
        <v>1022474</v>
      </c>
      <c r="X3411" s="18">
        <v>661675</v>
      </c>
      <c r="Y3411" s="18">
        <v>2244</v>
      </c>
      <c r="Z3411" s="18">
        <v>0</v>
      </c>
      <c r="AA3411" s="18">
        <v>0</v>
      </c>
      <c r="AB3411" s="18">
        <v>360717</v>
      </c>
      <c r="AC3411" s="23">
        <v>0.35</v>
      </c>
      <c r="AD3411" s="14" t="str">
        <f>IF(E3411=113,"Linn","Iowa ex-Linn")</f>
        <v>Iowa ex-Linn</v>
      </c>
      <c r="AE3411" s="23">
        <f>IFERROR(AB3411/W3411,"N/M")</f>
        <v>0.3527884327621045</v>
      </c>
      <c r="AF3411" s="14" t="str">
        <f>B3411&amp;"|"&amp;TEXT(E3411,"000")&amp;"|"&amp;TEXT(M3411,"0.0000")</f>
        <v>2020|051|0.8000</v>
      </c>
      <c r="AG3411" s="22" t="str">
        <f>IF(AND(B3411&gt;=2015,B3411&lt;=2024,C3411=19,G3411=41,I3411=2,K3411="A",L3411="RBUP",M3411&gt;=0.5,M3411&lt;=0.85),"IN","OUT")</f>
        <v>IN</v>
      </c>
    </row>
    <row r="3412" spans="1:33">
      <c r="A3412" s="14" t="s">
        <v>190</v>
      </c>
      <c r="B3412" s="16">
        <v>2020</v>
      </c>
      <c r="C3412" s="16">
        <v>19</v>
      </c>
      <c r="D3412" s="14" t="s">
        <v>80</v>
      </c>
      <c r="E3412" s="16">
        <v>51</v>
      </c>
      <c r="F3412" s="14" t="s">
        <v>111</v>
      </c>
      <c r="G3412" s="16">
        <v>41</v>
      </c>
      <c r="H3412" s="14" t="s">
        <v>186</v>
      </c>
      <c r="I3412" s="16">
        <v>2</v>
      </c>
      <c r="J3412" s="14" t="s">
        <v>83</v>
      </c>
      <c r="K3412" s="14" t="s">
        <v>84</v>
      </c>
      <c r="L3412" s="14" t="s">
        <v>85</v>
      </c>
      <c r="M3412" s="23">
        <v>0.85</v>
      </c>
      <c r="N3412" s="16">
        <v>62</v>
      </c>
      <c r="O3412" s="16">
        <v>34</v>
      </c>
      <c r="P3412" s="16">
        <v>17</v>
      </c>
      <c r="Q3412" s="16">
        <v>43</v>
      </c>
      <c r="R3412" s="16">
        <v>21</v>
      </c>
      <c r="S3412" s="14" t="s">
        <v>86</v>
      </c>
      <c r="T3412" s="16">
        <v>5521</v>
      </c>
      <c r="U3412" s="16">
        <v>0</v>
      </c>
      <c r="V3412" s="18">
        <v>2981144</v>
      </c>
      <c r="W3412" s="18">
        <v>336971</v>
      </c>
      <c r="X3412" s="18">
        <v>170593</v>
      </c>
      <c r="Y3412" s="18">
        <v>0</v>
      </c>
      <c r="Z3412" s="18">
        <v>0</v>
      </c>
      <c r="AA3412" s="18">
        <v>0</v>
      </c>
      <c r="AB3412" s="18">
        <v>135422</v>
      </c>
      <c r="AC3412" s="23">
        <v>0.4</v>
      </c>
      <c r="AD3412" s="14" t="str">
        <f>IF(E3412=113,"Linn","Iowa ex-Linn")</f>
        <v>Iowa ex-Linn</v>
      </c>
      <c r="AE3412" s="23">
        <f>IFERROR(AB3412/W3412,"N/M")</f>
        <v>0.40188028049891533</v>
      </c>
      <c r="AF3412" s="14" t="str">
        <f>B3412&amp;"|"&amp;TEXT(E3412,"000")&amp;"|"&amp;TEXT(M3412,"0.0000")</f>
        <v>2020|051|0.8500</v>
      </c>
      <c r="AG3412" s="22" t="str">
        <f>IF(AND(B3412&gt;=2015,B3412&lt;=2024,C3412=19,G3412=41,I3412=2,K3412="A",L3412="RBUP",M3412&gt;=0.5,M3412&lt;=0.85),"IN","OUT")</f>
        <v>IN</v>
      </c>
    </row>
    <row r="3413" spans="1:33">
      <c r="A3413" s="14" t="s">
        <v>190</v>
      </c>
      <c r="B3413" s="16">
        <v>2020</v>
      </c>
      <c r="C3413" s="16">
        <v>19</v>
      </c>
      <c r="D3413" s="14" t="s">
        <v>80</v>
      </c>
      <c r="E3413" s="16">
        <v>53</v>
      </c>
      <c r="F3413" s="14" t="s">
        <v>112</v>
      </c>
      <c r="G3413" s="16">
        <v>41</v>
      </c>
      <c r="H3413" s="14" t="s">
        <v>186</v>
      </c>
      <c r="I3413" s="16">
        <v>2</v>
      </c>
      <c r="J3413" s="14" t="s">
        <v>83</v>
      </c>
      <c r="K3413" s="14" t="s">
        <v>84</v>
      </c>
      <c r="L3413" s="14" t="s">
        <v>85</v>
      </c>
      <c r="M3413" s="23">
        <v>0.5</v>
      </c>
      <c r="N3413" s="16">
        <v>1</v>
      </c>
      <c r="O3413" s="16">
        <v>0</v>
      </c>
      <c r="P3413" s="16">
        <v>0</v>
      </c>
      <c r="Q3413" s="16">
        <v>0</v>
      </c>
      <c r="R3413" s="16">
        <v>0</v>
      </c>
      <c r="S3413" s="14" t="s">
        <v>86</v>
      </c>
      <c r="T3413" s="16">
        <v>0</v>
      </c>
      <c r="U3413" s="16">
        <v>0</v>
      </c>
      <c r="V3413" s="18">
        <v>0</v>
      </c>
      <c r="W3413" s="18">
        <v>0</v>
      </c>
      <c r="X3413" s="18">
        <v>0</v>
      </c>
      <c r="Y3413" s="18">
        <v>0</v>
      </c>
      <c r="Z3413" s="18">
        <v>0</v>
      </c>
      <c r="AA3413" s="18">
        <v>0</v>
      </c>
      <c r="AB3413" s="18">
        <v>0</v>
      </c>
      <c r="AC3413" s="23">
        <v>0</v>
      </c>
      <c r="AD3413" s="14" t="str">
        <f>IF(E3413=113,"Linn","Iowa ex-Linn")</f>
        <v>Iowa ex-Linn</v>
      </c>
      <c r="AE3413" s="23" t="str">
        <f>IFERROR(AB3413/W3413,"N/M")</f>
        <v>N/M</v>
      </c>
      <c r="AF3413" s="14" t="str">
        <f>B3413&amp;"|"&amp;TEXT(E3413,"000")&amp;"|"&amp;TEXT(M3413,"0.0000")</f>
        <v>2020|053|0.5000</v>
      </c>
      <c r="AG3413" s="22" t="str">
        <f>IF(AND(B3413&gt;=2015,B3413&lt;=2024,C3413=19,G3413=41,I3413=2,K3413="A",L3413="RBUP",M3413&gt;=0.5,M3413&lt;=0.85),"IN","OUT")</f>
        <v>IN</v>
      </c>
    </row>
    <row r="3414" spans="1:33">
      <c r="A3414" s="14" t="s">
        <v>190</v>
      </c>
      <c r="B3414" s="16">
        <v>2020</v>
      </c>
      <c r="C3414" s="16">
        <v>19</v>
      </c>
      <c r="D3414" s="14" t="s">
        <v>80</v>
      </c>
      <c r="E3414" s="16">
        <v>53</v>
      </c>
      <c r="F3414" s="14" t="s">
        <v>112</v>
      </c>
      <c r="G3414" s="16">
        <v>41</v>
      </c>
      <c r="H3414" s="14" t="s">
        <v>186</v>
      </c>
      <c r="I3414" s="16">
        <v>2</v>
      </c>
      <c r="J3414" s="14" t="s">
        <v>83</v>
      </c>
      <c r="K3414" s="14" t="s">
        <v>84</v>
      </c>
      <c r="L3414" s="14" t="s">
        <v>85</v>
      </c>
      <c r="M3414" s="23">
        <v>0.6</v>
      </c>
      <c r="N3414" s="16">
        <v>1</v>
      </c>
      <c r="O3414" s="16">
        <v>0</v>
      </c>
      <c r="P3414" s="16">
        <v>0</v>
      </c>
      <c r="Q3414" s="16">
        <v>0</v>
      </c>
      <c r="R3414" s="16">
        <v>0</v>
      </c>
      <c r="S3414" s="14" t="s">
        <v>86</v>
      </c>
      <c r="T3414" s="16">
        <v>0</v>
      </c>
      <c r="U3414" s="16">
        <v>0</v>
      </c>
      <c r="V3414" s="18">
        <v>0</v>
      </c>
      <c r="W3414" s="18">
        <v>0</v>
      </c>
      <c r="X3414" s="18">
        <v>0</v>
      </c>
      <c r="Y3414" s="18">
        <v>0</v>
      </c>
      <c r="Z3414" s="18">
        <v>0</v>
      </c>
      <c r="AA3414" s="18">
        <v>0</v>
      </c>
      <c r="AB3414" s="18">
        <v>0</v>
      </c>
      <c r="AC3414" s="23">
        <v>0</v>
      </c>
      <c r="AD3414" s="14" t="str">
        <f>IF(E3414=113,"Linn","Iowa ex-Linn")</f>
        <v>Iowa ex-Linn</v>
      </c>
      <c r="AE3414" s="23" t="str">
        <f>IFERROR(AB3414/W3414,"N/M")</f>
        <v>N/M</v>
      </c>
      <c r="AF3414" s="14" t="str">
        <f>B3414&amp;"|"&amp;TEXT(E3414,"000")&amp;"|"&amp;TEXT(M3414,"0.0000")</f>
        <v>2020|053|0.6000</v>
      </c>
      <c r="AG3414" s="22" t="str">
        <f>IF(AND(B3414&gt;=2015,B3414&lt;=2024,C3414=19,G3414=41,I3414=2,K3414="A",L3414="RBUP",M3414&gt;=0.5,M3414&lt;=0.85),"IN","OUT")</f>
        <v>IN</v>
      </c>
    </row>
    <row r="3415" spans="1:33">
      <c r="A3415" s="14" t="s">
        <v>190</v>
      </c>
      <c r="B3415" s="16">
        <v>2020</v>
      </c>
      <c r="C3415" s="16">
        <v>19</v>
      </c>
      <c r="D3415" s="14" t="s">
        <v>80</v>
      </c>
      <c r="E3415" s="16">
        <v>53</v>
      </c>
      <c r="F3415" s="14" t="s">
        <v>112</v>
      </c>
      <c r="G3415" s="16">
        <v>41</v>
      </c>
      <c r="H3415" s="14" t="s">
        <v>186</v>
      </c>
      <c r="I3415" s="16">
        <v>2</v>
      </c>
      <c r="J3415" s="14" t="s">
        <v>83</v>
      </c>
      <c r="K3415" s="14" t="s">
        <v>84</v>
      </c>
      <c r="L3415" s="14" t="s">
        <v>85</v>
      </c>
      <c r="M3415" s="23">
        <v>0.65</v>
      </c>
      <c r="N3415" s="16">
        <v>9</v>
      </c>
      <c r="O3415" s="16">
        <v>6</v>
      </c>
      <c r="P3415" s="16">
        <v>0</v>
      </c>
      <c r="Q3415" s="16">
        <v>6</v>
      </c>
      <c r="R3415" s="16">
        <v>0</v>
      </c>
      <c r="S3415" s="14" t="s">
        <v>86</v>
      </c>
      <c r="T3415" s="16">
        <v>466</v>
      </c>
      <c r="U3415" s="16">
        <v>0</v>
      </c>
      <c r="V3415" s="18">
        <v>158447</v>
      </c>
      <c r="W3415" s="18">
        <v>12331</v>
      </c>
      <c r="X3415" s="18">
        <v>9306</v>
      </c>
      <c r="Y3415" s="18">
        <v>771</v>
      </c>
      <c r="Z3415" s="18">
        <v>0</v>
      </c>
      <c r="AA3415" s="18">
        <v>0</v>
      </c>
      <c r="AB3415" s="18">
        <v>0</v>
      </c>
      <c r="AC3415" s="23">
        <v>0</v>
      </c>
      <c r="AD3415" s="14" t="str">
        <f>IF(E3415=113,"Linn","Iowa ex-Linn")</f>
        <v>Iowa ex-Linn</v>
      </c>
      <c r="AE3415" s="23">
        <f>IFERROR(AB3415/W3415,"N/M")</f>
        <v>0.0</v>
      </c>
      <c r="AF3415" s="14" t="str">
        <f>B3415&amp;"|"&amp;TEXT(E3415,"000")&amp;"|"&amp;TEXT(M3415,"0.0000")</f>
        <v>2020|053|0.6500</v>
      </c>
      <c r="AG3415" s="22" t="str">
        <f>IF(AND(B3415&gt;=2015,B3415&lt;=2024,C3415=19,G3415=41,I3415=2,K3415="A",L3415="RBUP",M3415&gt;=0.5,M3415&lt;=0.85),"IN","OUT")</f>
        <v>IN</v>
      </c>
    </row>
    <row r="3416" spans="1:33">
      <c r="A3416" s="14" t="s">
        <v>190</v>
      </c>
      <c r="B3416" s="16">
        <v>2020</v>
      </c>
      <c r="C3416" s="16">
        <v>19</v>
      </c>
      <c r="D3416" s="14" t="s">
        <v>80</v>
      </c>
      <c r="E3416" s="16">
        <v>53</v>
      </c>
      <c r="F3416" s="14" t="s">
        <v>112</v>
      </c>
      <c r="G3416" s="16">
        <v>41</v>
      </c>
      <c r="H3416" s="14" t="s">
        <v>186</v>
      </c>
      <c r="I3416" s="16">
        <v>2</v>
      </c>
      <c r="J3416" s="14" t="s">
        <v>83</v>
      </c>
      <c r="K3416" s="14" t="s">
        <v>84</v>
      </c>
      <c r="L3416" s="14" t="s">
        <v>85</v>
      </c>
      <c r="M3416" s="23">
        <v>0.7</v>
      </c>
      <c r="N3416" s="16">
        <v>64</v>
      </c>
      <c r="O3416" s="16">
        <v>34</v>
      </c>
      <c r="P3416" s="16">
        <v>0</v>
      </c>
      <c r="Q3416" s="16">
        <v>51</v>
      </c>
      <c r="R3416" s="16">
        <v>0</v>
      </c>
      <c r="S3416" s="14" t="s">
        <v>86</v>
      </c>
      <c r="T3416" s="16">
        <v>3412</v>
      </c>
      <c r="U3416" s="16">
        <v>0</v>
      </c>
      <c r="V3416" s="18">
        <v>1533217</v>
      </c>
      <c r="W3416" s="18">
        <v>161238</v>
      </c>
      <c r="X3416" s="18">
        <v>105758</v>
      </c>
      <c r="Y3416" s="18">
        <v>0</v>
      </c>
      <c r="Z3416" s="18">
        <v>0</v>
      </c>
      <c r="AA3416" s="18">
        <v>0</v>
      </c>
      <c r="AB3416" s="18">
        <v>0</v>
      </c>
      <c r="AC3416" s="23">
        <v>0</v>
      </c>
      <c r="AD3416" s="14" t="str">
        <f>IF(E3416=113,"Linn","Iowa ex-Linn")</f>
        <v>Iowa ex-Linn</v>
      </c>
      <c r="AE3416" s="23">
        <f>IFERROR(AB3416/W3416,"N/M")</f>
        <v>0.0</v>
      </c>
      <c r="AF3416" s="14" t="str">
        <f>B3416&amp;"|"&amp;TEXT(E3416,"000")&amp;"|"&amp;TEXT(M3416,"0.0000")</f>
        <v>2020|053|0.7000</v>
      </c>
      <c r="AG3416" s="22" t="str">
        <f>IF(AND(B3416&gt;=2015,B3416&lt;=2024,C3416=19,G3416=41,I3416=2,K3416="A",L3416="RBUP",M3416&gt;=0.5,M3416&lt;=0.85),"IN","OUT")</f>
        <v>IN</v>
      </c>
    </row>
    <row r="3417" spans="1:33">
      <c r="A3417" s="14" t="s">
        <v>190</v>
      </c>
      <c r="B3417" s="16">
        <v>2020</v>
      </c>
      <c r="C3417" s="16">
        <v>19</v>
      </c>
      <c r="D3417" s="14" t="s">
        <v>80</v>
      </c>
      <c r="E3417" s="16">
        <v>53</v>
      </c>
      <c r="F3417" s="14" t="s">
        <v>112</v>
      </c>
      <c r="G3417" s="16">
        <v>41</v>
      </c>
      <c r="H3417" s="14" t="s">
        <v>186</v>
      </c>
      <c r="I3417" s="16">
        <v>2</v>
      </c>
      <c r="J3417" s="14" t="s">
        <v>83</v>
      </c>
      <c r="K3417" s="14" t="s">
        <v>84</v>
      </c>
      <c r="L3417" s="14" t="s">
        <v>85</v>
      </c>
      <c r="M3417" s="23">
        <v>0.75</v>
      </c>
      <c r="N3417" s="16">
        <v>153</v>
      </c>
      <c r="O3417" s="16">
        <v>94</v>
      </c>
      <c r="P3417" s="16">
        <v>19</v>
      </c>
      <c r="Q3417" s="16">
        <v>132</v>
      </c>
      <c r="R3417" s="16">
        <v>20</v>
      </c>
      <c r="S3417" s="14" t="s">
        <v>86</v>
      </c>
      <c r="T3417" s="16">
        <v>15947</v>
      </c>
      <c r="U3417" s="16">
        <v>0</v>
      </c>
      <c r="V3417" s="18">
        <v>7307355</v>
      </c>
      <c r="W3417" s="18">
        <v>812265</v>
      </c>
      <c r="X3417" s="18">
        <v>563363</v>
      </c>
      <c r="Y3417" s="18">
        <v>4127</v>
      </c>
      <c r="Z3417" s="18">
        <v>0</v>
      </c>
      <c r="AA3417" s="18">
        <v>0</v>
      </c>
      <c r="AB3417" s="18">
        <v>57439</v>
      </c>
      <c r="AC3417" s="23">
        <v>0.07000000000000001</v>
      </c>
      <c r="AD3417" s="14" t="str">
        <f>IF(E3417=113,"Linn","Iowa ex-Linn")</f>
        <v>Iowa ex-Linn</v>
      </c>
      <c r="AE3417" s="23">
        <f>IFERROR(AB3417/W3417,"N/M")</f>
        <v>0.07071460668624156</v>
      </c>
      <c r="AF3417" s="14" t="str">
        <f>B3417&amp;"|"&amp;TEXT(E3417,"000")&amp;"|"&amp;TEXT(M3417,"0.0000")</f>
        <v>2020|053|0.7500</v>
      </c>
      <c r="AG3417" s="22" t="str">
        <f>IF(AND(B3417&gt;=2015,B3417&lt;=2024,C3417=19,G3417=41,I3417=2,K3417="A",L3417="RBUP",M3417&gt;=0.5,M3417&lt;=0.85),"IN","OUT")</f>
        <v>IN</v>
      </c>
    </row>
    <row r="3418" spans="1:33">
      <c r="A3418" s="14" t="s">
        <v>190</v>
      </c>
      <c r="B3418" s="16">
        <v>2020</v>
      </c>
      <c r="C3418" s="16">
        <v>19</v>
      </c>
      <c r="D3418" s="14" t="s">
        <v>80</v>
      </c>
      <c r="E3418" s="16">
        <v>53</v>
      </c>
      <c r="F3418" s="14" t="s">
        <v>112</v>
      </c>
      <c r="G3418" s="16">
        <v>41</v>
      </c>
      <c r="H3418" s="14" t="s">
        <v>186</v>
      </c>
      <c r="I3418" s="16">
        <v>2</v>
      </c>
      <c r="J3418" s="14" t="s">
        <v>83</v>
      </c>
      <c r="K3418" s="14" t="s">
        <v>84</v>
      </c>
      <c r="L3418" s="14" t="s">
        <v>85</v>
      </c>
      <c r="M3418" s="23">
        <v>0.8</v>
      </c>
      <c r="N3418" s="16">
        <v>123</v>
      </c>
      <c r="O3418" s="16">
        <v>53</v>
      </c>
      <c r="P3418" s="16">
        <v>9</v>
      </c>
      <c r="Q3418" s="16">
        <v>59</v>
      </c>
      <c r="R3418" s="16">
        <v>10</v>
      </c>
      <c r="S3418" s="14" t="s">
        <v>86</v>
      </c>
      <c r="T3418" s="16">
        <v>7432</v>
      </c>
      <c r="U3418" s="16">
        <v>0</v>
      </c>
      <c r="V3418" s="18">
        <v>3447317</v>
      </c>
      <c r="W3418" s="18">
        <v>401735</v>
      </c>
      <c r="X3418" s="18">
        <v>247908</v>
      </c>
      <c r="Y3418" s="18">
        <v>802</v>
      </c>
      <c r="Z3418" s="18">
        <v>0</v>
      </c>
      <c r="AA3418" s="18">
        <v>0</v>
      </c>
      <c r="AB3418" s="18">
        <v>60482</v>
      </c>
      <c r="AC3418" s="23">
        <v>0.15</v>
      </c>
      <c r="AD3418" s="14" t="str">
        <f>IF(E3418=113,"Linn","Iowa ex-Linn")</f>
        <v>Iowa ex-Linn</v>
      </c>
      <c r="AE3418" s="23">
        <f>IFERROR(AB3418/W3418,"N/M")</f>
        <v>0.15055198078335222</v>
      </c>
      <c r="AF3418" s="14" t="str">
        <f>B3418&amp;"|"&amp;TEXT(E3418,"000")&amp;"|"&amp;TEXT(M3418,"0.0000")</f>
        <v>2020|053|0.8000</v>
      </c>
      <c r="AG3418" s="22" t="str">
        <f>IF(AND(B3418&gt;=2015,B3418&lt;=2024,C3418=19,G3418=41,I3418=2,K3418="A",L3418="RBUP",M3418&gt;=0.5,M3418&lt;=0.85),"IN","OUT")</f>
        <v>IN</v>
      </c>
    </row>
    <row r="3419" spans="1:33">
      <c r="A3419" s="14" t="s">
        <v>190</v>
      </c>
      <c r="B3419" s="16">
        <v>2020</v>
      </c>
      <c r="C3419" s="16">
        <v>19</v>
      </c>
      <c r="D3419" s="14" t="s">
        <v>80</v>
      </c>
      <c r="E3419" s="16">
        <v>53</v>
      </c>
      <c r="F3419" s="14" t="s">
        <v>112</v>
      </c>
      <c r="G3419" s="16">
        <v>41</v>
      </c>
      <c r="H3419" s="14" t="s">
        <v>186</v>
      </c>
      <c r="I3419" s="16">
        <v>2</v>
      </c>
      <c r="J3419" s="14" t="s">
        <v>83</v>
      </c>
      <c r="K3419" s="14" t="s">
        <v>84</v>
      </c>
      <c r="L3419" s="14" t="s">
        <v>85</v>
      </c>
      <c r="M3419" s="23">
        <v>0.85</v>
      </c>
      <c r="N3419" s="16">
        <v>42</v>
      </c>
      <c r="O3419" s="16">
        <v>11</v>
      </c>
      <c r="P3419" s="16">
        <v>4</v>
      </c>
      <c r="Q3419" s="16">
        <v>11</v>
      </c>
      <c r="R3419" s="16">
        <v>4</v>
      </c>
      <c r="S3419" s="14" t="s">
        <v>86</v>
      </c>
      <c r="T3419" s="16">
        <v>2064</v>
      </c>
      <c r="U3419" s="16">
        <v>0</v>
      </c>
      <c r="V3419" s="18">
        <v>952936</v>
      </c>
      <c r="W3419" s="18">
        <v>119771</v>
      </c>
      <c r="X3419" s="18">
        <v>62994</v>
      </c>
      <c r="Y3419" s="18">
        <v>221</v>
      </c>
      <c r="Z3419" s="18">
        <v>0</v>
      </c>
      <c r="AA3419" s="18">
        <v>0</v>
      </c>
      <c r="AB3419" s="18">
        <v>46252</v>
      </c>
      <c r="AC3419" s="23">
        <v>0.39</v>
      </c>
      <c r="AD3419" s="14" t="str">
        <f>IF(E3419=113,"Linn","Iowa ex-Linn")</f>
        <v>Iowa ex-Linn</v>
      </c>
      <c r="AE3419" s="23">
        <f>IFERROR(AB3419/W3419,"N/M")</f>
        <v>0.3861702749413464</v>
      </c>
      <c r="AF3419" s="14" t="str">
        <f>B3419&amp;"|"&amp;TEXT(E3419,"000")&amp;"|"&amp;TEXT(M3419,"0.0000")</f>
        <v>2020|053|0.8500</v>
      </c>
      <c r="AG3419" s="22" t="str">
        <f>IF(AND(B3419&gt;=2015,B3419&lt;=2024,C3419=19,G3419=41,I3419=2,K3419="A",L3419="RBUP",M3419&gt;=0.5,M3419&lt;=0.85),"IN","OUT")</f>
        <v>IN</v>
      </c>
    </row>
    <row r="3420" spans="1:33">
      <c r="A3420" s="14" t="s">
        <v>190</v>
      </c>
      <c r="B3420" s="16">
        <v>2020</v>
      </c>
      <c r="C3420" s="16">
        <v>19</v>
      </c>
      <c r="D3420" s="14" t="s">
        <v>80</v>
      </c>
      <c r="E3420" s="16">
        <v>55</v>
      </c>
      <c r="F3420" s="14" t="s">
        <v>113</v>
      </c>
      <c r="G3420" s="16">
        <v>41</v>
      </c>
      <c r="H3420" s="14" t="s">
        <v>186</v>
      </c>
      <c r="I3420" s="16">
        <v>2</v>
      </c>
      <c r="J3420" s="14" t="s">
        <v>83</v>
      </c>
      <c r="K3420" s="14" t="s">
        <v>84</v>
      </c>
      <c r="L3420" s="14" t="s">
        <v>85</v>
      </c>
      <c r="M3420" s="23">
        <v>0.5</v>
      </c>
      <c r="N3420" s="16">
        <v>1</v>
      </c>
      <c r="O3420" s="16">
        <v>1</v>
      </c>
      <c r="P3420" s="16">
        <v>0</v>
      </c>
      <c r="Q3420" s="16">
        <v>1</v>
      </c>
      <c r="R3420" s="16">
        <v>0</v>
      </c>
      <c r="S3420" s="14" t="s">
        <v>86</v>
      </c>
      <c r="T3420" s="16">
        <v>293</v>
      </c>
      <c r="U3420" s="16">
        <v>0</v>
      </c>
      <c r="V3420" s="18">
        <v>138801</v>
      </c>
      <c r="W3420" s="18">
        <v>644</v>
      </c>
      <c r="X3420" s="18">
        <v>515</v>
      </c>
      <c r="Y3420" s="18">
        <v>0</v>
      </c>
      <c r="Z3420" s="18">
        <v>0</v>
      </c>
      <c r="AA3420" s="18">
        <v>0</v>
      </c>
      <c r="AB3420" s="18">
        <v>0</v>
      </c>
      <c r="AC3420" s="23">
        <v>0</v>
      </c>
      <c r="AD3420" s="14" t="str">
        <f>IF(E3420=113,"Linn","Iowa ex-Linn")</f>
        <v>Iowa ex-Linn</v>
      </c>
      <c r="AE3420" s="23">
        <f>IFERROR(AB3420/W3420,"N/M")</f>
        <v>0.0</v>
      </c>
      <c r="AF3420" s="14" t="str">
        <f>B3420&amp;"|"&amp;TEXT(E3420,"000")&amp;"|"&amp;TEXT(M3420,"0.0000")</f>
        <v>2020|055|0.5000</v>
      </c>
      <c r="AG3420" s="22" t="str">
        <f>IF(AND(B3420&gt;=2015,B3420&lt;=2024,C3420=19,G3420=41,I3420=2,K3420="A",L3420="RBUP",M3420&gt;=0.5,M3420&lt;=0.85),"IN","OUT")</f>
        <v>IN</v>
      </c>
    </row>
    <row r="3421" spans="1:33">
      <c r="A3421" s="14" t="s">
        <v>190</v>
      </c>
      <c r="B3421" s="16">
        <v>2020</v>
      </c>
      <c r="C3421" s="16">
        <v>19</v>
      </c>
      <c r="D3421" s="14" t="s">
        <v>80</v>
      </c>
      <c r="E3421" s="16">
        <v>55</v>
      </c>
      <c r="F3421" s="14" t="s">
        <v>113</v>
      </c>
      <c r="G3421" s="16">
        <v>41</v>
      </c>
      <c r="H3421" s="14" t="s">
        <v>186</v>
      </c>
      <c r="I3421" s="16">
        <v>2</v>
      </c>
      <c r="J3421" s="14" t="s">
        <v>83</v>
      </c>
      <c r="K3421" s="14" t="s">
        <v>84</v>
      </c>
      <c r="L3421" s="14" t="s">
        <v>85</v>
      </c>
      <c r="M3421" s="23">
        <v>0.6</v>
      </c>
      <c r="N3421" s="16">
        <v>1</v>
      </c>
      <c r="O3421" s="16">
        <v>0</v>
      </c>
      <c r="P3421" s="16">
        <v>0</v>
      </c>
      <c r="Q3421" s="16">
        <v>0</v>
      </c>
      <c r="R3421" s="16">
        <v>0</v>
      </c>
      <c r="S3421" s="14" t="s">
        <v>86</v>
      </c>
      <c r="T3421" s="16">
        <v>0</v>
      </c>
      <c r="U3421" s="16">
        <v>0</v>
      </c>
      <c r="V3421" s="18">
        <v>0</v>
      </c>
      <c r="W3421" s="18">
        <v>0</v>
      </c>
      <c r="X3421" s="18">
        <v>0</v>
      </c>
      <c r="Y3421" s="18">
        <v>0</v>
      </c>
      <c r="Z3421" s="18">
        <v>0</v>
      </c>
      <c r="AA3421" s="18">
        <v>0</v>
      </c>
      <c r="AB3421" s="18">
        <v>0</v>
      </c>
      <c r="AC3421" s="23">
        <v>0</v>
      </c>
      <c r="AD3421" s="14" t="str">
        <f>IF(E3421=113,"Linn","Iowa ex-Linn")</f>
        <v>Iowa ex-Linn</v>
      </c>
      <c r="AE3421" s="23" t="str">
        <f>IFERROR(AB3421/W3421,"N/M")</f>
        <v>N/M</v>
      </c>
      <c r="AF3421" s="14" t="str">
        <f>B3421&amp;"|"&amp;TEXT(E3421,"000")&amp;"|"&amp;TEXT(M3421,"0.0000")</f>
        <v>2020|055|0.6000</v>
      </c>
      <c r="AG3421" s="22" t="str">
        <f>IF(AND(B3421&gt;=2015,B3421&lt;=2024,C3421=19,G3421=41,I3421=2,K3421="A",L3421="RBUP",M3421&gt;=0.5,M3421&lt;=0.85),"IN","OUT")</f>
        <v>IN</v>
      </c>
    </row>
    <row r="3422" spans="1:33">
      <c r="A3422" s="14" t="s">
        <v>190</v>
      </c>
      <c r="B3422" s="16">
        <v>2020</v>
      </c>
      <c r="C3422" s="16">
        <v>19</v>
      </c>
      <c r="D3422" s="14" t="s">
        <v>80</v>
      </c>
      <c r="E3422" s="16">
        <v>55</v>
      </c>
      <c r="F3422" s="14" t="s">
        <v>113</v>
      </c>
      <c r="G3422" s="16">
        <v>41</v>
      </c>
      <c r="H3422" s="14" t="s">
        <v>186</v>
      </c>
      <c r="I3422" s="16">
        <v>2</v>
      </c>
      <c r="J3422" s="14" t="s">
        <v>83</v>
      </c>
      <c r="K3422" s="14" t="s">
        <v>84</v>
      </c>
      <c r="L3422" s="14" t="s">
        <v>85</v>
      </c>
      <c r="M3422" s="23">
        <v>0.65</v>
      </c>
      <c r="N3422" s="16">
        <v>4</v>
      </c>
      <c r="O3422" s="16">
        <v>4</v>
      </c>
      <c r="P3422" s="16">
        <v>0</v>
      </c>
      <c r="Q3422" s="16">
        <v>4</v>
      </c>
      <c r="R3422" s="16">
        <v>0</v>
      </c>
      <c r="S3422" s="14" t="s">
        <v>86</v>
      </c>
      <c r="T3422" s="16">
        <v>1416</v>
      </c>
      <c r="U3422" s="16">
        <v>0</v>
      </c>
      <c r="V3422" s="18">
        <v>713681</v>
      </c>
      <c r="W3422" s="18">
        <v>10606</v>
      </c>
      <c r="X3422" s="18">
        <v>8429</v>
      </c>
      <c r="Y3422" s="18">
        <v>0</v>
      </c>
      <c r="Z3422" s="18">
        <v>0</v>
      </c>
      <c r="AA3422" s="18">
        <v>0</v>
      </c>
      <c r="AB3422" s="18">
        <v>0</v>
      </c>
      <c r="AC3422" s="23">
        <v>0</v>
      </c>
      <c r="AD3422" s="14" t="str">
        <f>IF(E3422=113,"Linn","Iowa ex-Linn")</f>
        <v>Iowa ex-Linn</v>
      </c>
      <c r="AE3422" s="23">
        <f>IFERROR(AB3422/W3422,"N/M")</f>
        <v>0.0</v>
      </c>
      <c r="AF3422" s="14" t="str">
        <f>B3422&amp;"|"&amp;TEXT(E3422,"000")&amp;"|"&amp;TEXT(M3422,"0.0000")</f>
        <v>2020|055|0.6500</v>
      </c>
      <c r="AG3422" s="22" t="str">
        <f>IF(AND(B3422&gt;=2015,B3422&lt;=2024,C3422=19,G3422=41,I3422=2,K3422="A",L3422="RBUP",M3422&gt;=0.5,M3422&lt;=0.85),"IN","OUT")</f>
        <v>IN</v>
      </c>
    </row>
    <row r="3423" spans="1:33">
      <c r="A3423" s="14" t="s">
        <v>190</v>
      </c>
      <c r="B3423" s="16">
        <v>2020</v>
      </c>
      <c r="C3423" s="16">
        <v>19</v>
      </c>
      <c r="D3423" s="14" t="s">
        <v>80</v>
      </c>
      <c r="E3423" s="16">
        <v>55</v>
      </c>
      <c r="F3423" s="14" t="s">
        <v>113</v>
      </c>
      <c r="G3423" s="16">
        <v>41</v>
      </c>
      <c r="H3423" s="14" t="s">
        <v>186</v>
      </c>
      <c r="I3423" s="16">
        <v>2</v>
      </c>
      <c r="J3423" s="14" t="s">
        <v>83</v>
      </c>
      <c r="K3423" s="14" t="s">
        <v>84</v>
      </c>
      <c r="L3423" s="14" t="s">
        <v>85</v>
      </c>
      <c r="M3423" s="23">
        <v>0.7</v>
      </c>
      <c r="N3423" s="16">
        <v>13</v>
      </c>
      <c r="O3423" s="16">
        <v>11</v>
      </c>
      <c r="P3423" s="16">
        <v>2</v>
      </c>
      <c r="Q3423" s="16">
        <v>18</v>
      </c>
      <c r="R3423" s="16">
        <v>3</v>
      </c>
      <c r="S3423" s="14" t="s">
        <v>86</v>
      </c>
      <c r="T3423" s="16">
        <v>1685</v>
      </c>
      <c r="U3423" s="16">
        <v>0</v>
      </c>
      <c r="V3423" s="18">
        <v>922231</v>
      </c>
      <c r="W3423" s="18">
        <v>22472</v>
      </c>
      <c r="X3423" s="18">
        <v>14967</v>
      </c>
      <c r="Y3423" s="18">
        <v>0</v>
      </c>
      <c r="Z3423" s="18">
        <v>0</v>
      </c>
      <c r="AA3423" s="18">
        <v>0</v>
      </c>
      <c r="AB3423" s="18">
        <v>4555</v>
      </c>
      <c r="AC3423" s="23">
        <v>0.2</v>
      </c>
      <c r="AD3423" s="14" t="str">
        <f>IF(E3423=113,"Linn","Iowa ex-Linn")</f>
        <v>Iowa ex-Linn</v>
      </c>
      <c r="AE3423" s="23">
        <f>IFERROR(AB3423/W3423,"N/M")</f>
        <v>0.20269668921324316</v>
      </c>
      <c r="AF3423" s="14" t="str">
        <f>B3423&amp;"|"&amp;TEXT(E3423,"000")&amp;"|"&amp;TEXT(M3423,"0.0000")</f>
        <v>2020|055|0.7000</v>
      </c>
      <c r="AG3423" s="22" t="str">
        <f>IF(AND(B3423&gt;=2015,B3423&lt;=2024,C3423=19,G3423=41,I3423=2,K3423="A",L3423="RBUP",M3423&gt;=0.5,M3423&lt;=0.85),"IN","OUT")</f>
        <v>IN</v>
      </c>
    </row>
    <row r="3424" spans="1:33">
      <c r="A3424" s="14" t="s">
        <v>190</v>
      </c>
      <c r="B3424" s="16">
        <v>2020</v>
      </c>
      <c r="C3424" s="16">
        <v>19</v>
      </c>
      <c r="D3424" s="14" t="s">
        <v>80</v>
      </c>
      <c r="E3424" s="16">
        <v>55</v>
      </c>
      <c r="F3424" s="14" t="s">
        <v>113</v>
      </c>
      <c r="G3424" s="16">
        <v>41</v>
      </c>
      <c r="H3424" s="14" t="s">
        <v>186</v>
      </c>
      <c r="I3424" s="16">
        <v>2</v>
      </c>
      <c r="J3424" s="14" t="s">
        <v>83</v>
      </c>
      <c r="K3424" s="14" t="s">
        <v>84</v>
      </c>
      <c r="L3424" s="14" t="s">
        <v>85</v>
      </c>
      <c r="M3424" s="23">
        <v>0.75</v>
      </c>
      <c r="N3424" s="16">
        <v>104</v>
      </c>
      <c r="O3424" s="16">
        <v>95</v>
      </c>
      <c r="P3424" s="16">
        <v>11</v>
      </c>
      <c r="Q3424" s="16">
        <v>100</v>
      </c>
      <c r="R3424" s="16">
        <v>11</v>
      </c>
      <c r="S3424" s="14" t="s">
        <v>86</v>
      </c>
      <c r="T3424" s="16">
        <v>20408</v>
      </c>
      <c r="U3424" s="16">
        <v>0</v>
      </c>
      <c r="V3424" s="18">
        <v>12505557</v>
      </c>
      <c r="W3424" s="18">
        <v>350373</v>
      </c>
      <c r="X3424" s="18">
        <v>255896</v>
      </c>
      <c r="Y3424" s="18">
        <v>539</v>
      </c>
      <c r="Z3424" s="18">
        <v>0</v>
      </c>
      <c r="AA3424" s="18">
        <v>0</v>
      </c>
      <c r="AB3424" s="18">
        <v>137024</v>
      </c>
      <c r="AC3424" s="23">
        <v>0.39</v>
      </c>
      <c r="AD3424" s="14" t="str">
        <f>IF(E3424=113,"Linn","Iowa ex-Linn")</f>
        <v>Iowa ex-Linn</v>
      </c>
      <c r="AE3424" s="23">
        <f>IFERROR(AB3424/W3424,"N/M")</f>
        <v>0.3910803629275087</v>
      </c>
      <c r="AF3424" s="14" t="str">
        <f>B3424&amp;"|"&amp;TEXT(E3424,"000")&amp;"|"&amp;TEXT(M3424,"0.0000")</f>
        <v>2020|055|0.7500</v>
      </c>
      <c r="AG3424" s="22" t="str">
        <f>IF(AND(B3424&gt;=2015,B3424&lt;=2024,C3424=19,G3424=41,I3424=2,K3424="A",L3424="RBUP",M3424&gt;=0.5,M3424&lt;=0.85),"IN","OUT")</f>
        <v>IN</v>
      </c>
    </row>
    <row r="3425" spans="1:33">
      <c r="A3425" s="14" t="s">
        <v>190</v>
      </c>
      <c r="B3425" s="16">
        <v>2020</v>
      </c>
      <c r="C3425" s="16">
        <v>19</v>
      </c>
      <c r="D3425" s="14" t="s">
        <v>80</v>
      </c>
      <c r="E3425" s="16">
        <v>55</v>
      </c>
      <c r="F3425" s="14" t="s">
        <v>113</v>
      </c>
      <c r="G3425" s="16">
        <v>41</v>
      </c>
      <c r="H3425" s="14" t="s">
        <v>186</v>
      </c>
      <c r="I3425" s="16">
        <v>2</v>
      </c>
      <c r="J3425" s="14" t="s">
        <v>83</v>
      </c>
      <c r="K3425" s="14" t="s">
        <v>84</v>
      </c>
      <c r="L3425" s="14" t="s">
        <v>85</v>
      </c>
      <c r="M3425" s="23">
        <v>0.8</v>
      </c>
      <c r="N3425" s="16">
        <v>436</v>
      </c>
      <c r="O3425" s="16">
        <v>393</v>
      </c>
      <c r="P3425" s="16">
        <v>92</v>
      </c>
      <c r="Q3425" s="16">
        <v>420</v>
      </c>
      <c r="R3425" s="16">
        <v>97</v>
      </c>
      <c r="S3425" s="14" t="s">
        <v>86</v>
      </c>
      <c r="T3425" s="16">
        <v>86828</v>
      </c>
      <c r="U3425" s="16">
        <v>0</v>
      </c>
      <c r="V3425" s="18">
        <v>56550422</v>
      </c>
      <c r="W3425" s="18">
        <v>2265224</v>
      </c>
      <c r="X3425" s="18">
        <v>1464333</v>
      </c>
      <c r="Y3425" s="18">
        <v>3450</v>
      </c>
      <c r="Z3425" s="18">
        <v>0</v>
      </c>
      <c r="AA3425" s="18">
        <v>0</v>
      </c>
      <c r="AB3425" s="18">
        <v>1428415</v>
      </c>
      <c r="AC3425" s="23">
        <v>0.63</v>
      </c>
      <c r="AD3425" s="14" t="str">
        <f>IF(E3425=113,"Linn","Iowa ex-Linn")</f>
        <v>Iowa ex-Linn</v>
      </c>
      <c r="AE3425" s="23">
        <f>IFERROR(AB3425/W3425,"N/M")</f>
        <v>0.6305844366826415</v>
      </c>
      <c r="AF3425" s="14" t="str">
        <f>B3425&amp;"|"&amp;TEXT(E3425,"000")&amp;"|"&amp;TEXT(M3425,"0.0000")</f>
        <v>2020|055|0.8000</v>
      </c>
      <c r="AG3425" s="22" t="str">
        <f>IF(AND(B3425&gt;=2015,B3425&lt;=2024,C3425=19,G3425=41,I3425=2,K3425="A",L3425="RBUP",M3425&gt;=0.5,M3425&lt;=0.85),"IN","OUT")</f>
        <v>IN</v>
      </c>
    </row>
    <row r="3426" spans="1:33">
      <c r="A3426" s="14" t="s">
        <v>190</v>
      </c>
      <c r="B3426" s="16">
        <v>2020</v>
      </c>
      <c r="C3426" s="16">
        <v>19</v>
      </c>
      <c r="D3426" s="14" t="s">
        <v>80</v>
      </c>
      <c r="E3426" s="16">
        <v>55</v>
      </c>
      <c r="F3426" s="14" t="s">
        <v>113</v>
      </c>
      <c r="G3426" s="16">
        <v>41</v>
      </c>
      <c r="H3426" s="14" t="s">
        <v>186</v>
      </c>
      <c r="I3426" s="16">
        <v>2</v>
      </c>
      <c r="J3426" s="14" t="s">
        <v>83</v>
      </c>
      <c r="K3426" s="14" t="s">
        <v>84</v>
      </c>
      <c r="L3426" s="14" t="s">
        <v>85</v>
      </c>
      <c r="M3426" s="23">
        <v>0.85</v>
      </c>
      <c r="N3426" s="16">
        <v>414</v>
      </c>
      <c r="O3426" s="16">
        <v>367</v>
      </c>
      <c r="P3426" s="16">
        <v>139</v>
      </c>
      <c r="Q3426" s="16">
        <v>398</v>
      </c>
      <c r="R3426" s="16">
        <v>156</v>
      </c>
      <c r="S3426" s="14" t="s">
        <v>86</v>
      </c>
      <c r="T3426" s="16">
        <v>69833</v>
      </c>
      <c r="U3426" s="16">
        <v>0</v>
      </c>
      <c r="V3426" s="18">
        <v>48427163</v>
      </c>
      <c r="W3426" s="18">
        <v>2477307</v>
      </c>
      <c r="X3426" s="18">
        <v>1260843</v>
      </c>
      <c r="Y3426" s="18">
        <v>807</v>
      </c>
      <c r="Z3426" s="18">
        <v>0</v>
      </c>
      <c r="AA3426" s="18">
        <v>0</v>
      </c>
      <c r="AB3426" s="18">
        <v>2886768</v>
      </c>
      <c r="AC3426" s="23">
        <v>1.17</v>
      </c>
      <c r="AD3426" s="14" t="str">
        <f>IF(E3426=113,"Linn","Iowa ex-Linn")</f>
        <v>Iowa ex-Linn</v>
      </c>
      <c r="AE3426" s="23">
        <f>IFERROR(AB3426/W3426,"N/M")</f>
        <v>1.165284722482922</v>
      </c>
      <c r="AF3426" s="14" t="str">
        <f>B3426&amp;"|"&amp;TEXT(E3426,"000")&amp;"|"&amp;TEXT(M3426,"0.0000")</f>
        <v>2020|055|0.8500</v>
      </c>
      <c r="AG3426" s="22" t="str">
        <f>IF(AND(B3426&gt;=2015,B3426&lt;=2024,C3426=19,G3426=41,I3426=2,K3426="A",L3426="RBUP",M3426&gt;=0.5,M3426&lt;=0.85),"IN","OUT")</f>
        <v>IN</v>
      </c>
    </row>
    <row r="3427" spans="1:33">
      <c r="A3427" s="14" t="s">
        <v>190</v>
      </c>
      <c r="B3427" s="16">
        <v>2020</v>
      </c>
      <c r="C3427" s="16">
        <v>19</v>
      </c>
      <c r="D3427" s="14" t="s">
        <v>80</v>
      </c>
      <c r="E3427" s="16">
        <v>57</v>
      </c>
      <c r="F3427" s="14" t="s">
        <v>114</v>
      </c>
      <c r="G3427" s="16">
        <v>41</v>
      </c>
      <c r="H3427" s="14" t="s">
        <v>186</v>
      </c>
      <c r="I3427" s="16">
        <v>2</v>
      </c>
      <c r="J3427" s="14" t="s">
        <v>83</v>
      </c>
      <c r="K3427" s="14" t="s">
        <v>84</v>
      </c>
      <c r="L3427" s="14" t="s">
        <v>85</v>
      </c>
      <c r="M3427" s="23">
        <v>0.55</v>
      </c>
      <c r="N3427" s="16">
        <v>1</v>
      </c>
      <c r="O3427" s="16">
        <v>1</v>
      </c>
      <c r="P3427" s="16">
        <v>0</v>
      </c>
      <c r="Q3427" s="16">
        <v>1</v>
      </c>
      <c r="R3427" s="16">
        <v>0</v>
      </c>
      <c r="S3427" s="14" t="s">
        <v>86</v>
      </c>
      <c r="T3427" s="16">
        <v>199</v>
      </c>
      <c r="U3427" s="16">
        <v>0</v>
      </c>
      <c r="V3427" s="18">
        <v>85396</v>
      </c>
      <c r="W3427" s="18">
        <v>1276</v>
      </c>
      <c r="X3427" s="18">
        <v>817</v>
      </c>
      <c r="Y3427" s="18">
        <v>0</v>
      </c>
      <c r="Z3427" s="18">
        <v>0</v>
      </c>
      <c r="AA3427" s="18">
        <v>0</v>
      </c>
      <c r="AB3427" s="18">
        <v>0</v>
      </c>
      <c r="AC3427" s="23">
        <v>0</v>
      </c>
      <c r="AD3427" s="14" t="str">
        <f>IF(E3427=113,"Linn","Iowa ex-Linn")</f>
        <v>Iowa ex-Linn</v>
      </c>
      <c r="AE3427" s="23">
        <f>IFERROR(AB3427/W3427,"N/M")</f>
        <v>0.0</v>
      </c>
      <c r="AF3427" s="14" t="str">
        <f>B3427&amp;"|"&amp;TEXT(E3427,"000")&amp;"|"&amp;TEXT(M3427,"0.0000")</f>
        <v>2020|057|0.5500</v>
      </c>
      <c r="AG3427" s="22" t="str">
        <f>IF(AND(B3427&gt;=2015,B3427&lt;=2024,C3427=19,G3427=41,I3427=2,K3427="A",L3427="RBUP",M3427&gt;=0.5,M3427&lt;=0.85),"IN","OUT")</f>
        <v>IN</v>
      </c>
    </row>
    <row r="3428" spans="1:33">
      <c r="A3428" s="14" t="s">
        <v>190</v>
      </c>
      <c r="B3428" s="16">
        <v>2020</v>
      </c>
      <c r="C3428" s="16">
        <v>19</v>
      </c>
      <c r="D3428" s="14" t="s">
        <v>80</v>
      </c>
      <c r="E3428" s="16">
        <v>57</v>
      </c>
      <c r="F3428" s="14" t="s">
        <v>114</v>
      </c>
      <c r="G3428" s="16">
        <v>41</v>
      </c>
      <c r="H3428" s="14" t="s">
        <v>186</v>
      </c>
      <c r="I3428" s="16">
        <v>2</v>
      </c>
      <c r="J3428" s="14" t="s">
        <v>83</v>
      </c>
      <c r="K3428" s="14" t="s">
        <v>84</v>
      </c>
      <c r="L3428" s="14" t="s">
        <v>85</v>
      </c>
      <c r="M3428" s="23">
        <v>0.6</v>
      </c>
      <c r="N3428" s="16">
        <v>1</v>
      </c>
      <c r="O3428" s="16">
        <v>1</v>
      </c>
      <c r="P3428" s="16">
        <v>0</v>
      </c>
      <c r="Q3428" s="16">
        <v>1</v>
      </c>
      <c r="R3428" s="16">
        <v>0</v>
      </c>
      <c r="S3428" s="14" t="s">
        <v>86</v>
      </c>
      <c r="T3428" s="16">
        <v>23</v>
      </c>
      <c r="U3428" s="16">
        <v>0</v>
      </c>
      <c r="V3428" s="18">
        <v>9981</v>
      </c>
      <c r="W3428" s="18">
        <v>163</v>
      </c>
      <c r="X3428" s="18">
        <v>104</v>
      </c>
      <c r="Y3428" s="18">
        <v>0</v>
      </c>
      <c r="Z3428" s="18">
        <v>0</v>
      </c>
      <c r="AA3428" s="18">
        <v>0</v>
      </c>
      <c r="AB3428" s="18">
        <v>0</v>
      </c>
      <c r="AC3428" s="23">
        <v>0</v>
      </c>
      <c r="AD3428" s="14" t="str">
        <f>IF(E3428=113,"Linn","Iowa ex-Linn")</f>
        <v>Iowa ex-Linn</v>
      </c>
      <c r="AE3428" s="23">
        <f>IFERROR(AB3428/W3428,"N/M")</f>
        <v>0.0</v>
      </c>
      <c r="AF3428" s="14" t="str">
        <f>B3428&amp;"|"&amp;TEXT(E3428,"000")&amp;"|"&amp;TEXT(M3428,"0.0000")</f>
        <v>2020|057|0.6000</v>
      </c>
      <c r="AG3428" s="22" t="str">
        <f>IF(AND(B3428&gt;=2015,B3428&lt;=2024,C3428=19,G3428=41,I3428=2,K3428="A",L3428="RBUP",M3428&gt;=0.5,M3428&lt;=0.85),"IN","OUT")</f>
        <v>IN</v>
      </c>
    </row>
    <row r="3429" spans="1:33">
      <c r="A3429" s="14" t="s">
        <v>190</v>
      </c>
      <c r="B3429" s="16">
        <v>2020</v>
      </c>
      <c r="C3429" s="16">
        <v>19</v>
      </c>
      <c r="D3429" s="14" t="s">
        <v>80</v>
      </c>
      <c r="E3429" s="16">
        <v>57</v>
      </c>
      <c r="F3429" s="14" t="s">
        <v>114</v>
      </c>
      <c r="G3429" s="16">
        <v>41</v>
      </c>
      <c r="H3429" s="14" t="s">
        <v>186</v>
      </c>
      <c r="I3429" s="16">
        <v>2</v>
      </c>
      <c r="J3429" s="14" t="s">
        <v>83</v>
      </c>
      <c r="K3429" s="14" t="s">
        <v>84</v>
      </c>
      <c r="L3429" s="14" t="s">
        <v>85</v>
      </c>
      <c r="M3429" s="23">
        <v>0.65</v>
      </c>
      <c r="N3429" s="16">
        <v>6</v>
      </c>
      <c r="O3429" s="16">
        <v>4</v>
      </c>
      <c r="P3429" s="16">
        <v>0</v>
      </c>
      <c r="Q3429" s="16">
        <v>8</v>
      </c>
      <c r="R3429" s="16">
        <v>0</v>
      </c>
      <c r="S3429" s="14" t="s">
        <v>86</v>
      </c>
      <c r="T3429" s="16">
        <v>433</v>
      </c>
      <c r="U3429" s="16">
        <v>0</v>
      </c>
      <c r="V3429" s="18">
        <v>199630</v>
      </c>
      <c r="W3429" s="18">
        <v>6131</v>
      </c>
      <c r="X3429" s="18">
        <v>3617</v>
      </c>
      <c r="Y3429" s="18">
        <v>0</v>
      </c>
      <c r="Z3429" s="18">
        <v>0</v>
      </c>
      <c r="AA3429" s="18">
        <v>0</v>
      </c>
      <c r="AB3429" s="18">
        <v>0</v>
      </c>
      <c r="AC3429" s="23">
        <v>0</v>
      </c>
      <c r="AD3429" s="14" t="str">
        <f>IF(E3429=113,"Linn","Iowa ex-Linn")</f>
        <v>Iowa ex-Linn</v>
      </c>
      <c r="AE3429" s="23">
        <f>IFERROR(AB3429/W3429,"N/M")</f>
        <v>0.0</v>
      </c>
      <c r="AF3429" s="14" t="str">
        <f>B3429&amp;"|"&amp;TEXT(E3429,"000")&amp;"|"&amp;TEXT(M3429,"0.0000")</f>
        <v>2020|057|0.6500</v>
      </c>
      <c r="AG3429" s="22" t="str">
        <f>IF(AND(B3429&gt;=2015,B3429&lt;=2024,C3429=19,G3429=41,I3429=2,K3429="A",L3429="RBUP",M3429&gt;=0.5,M3429&lt;=0.85),"IN","OUT")</f>
        <v>IN</v>
      </c>
    </row>
    <row r="3430" spans="1:33">
      <c r="A3430" s="14" t="s">
        <v>190</v>
      </c>
      <c r="B3430" s="16">
        <v>2020</v>
      </c>
      <c r="C3430" s="16">
        <v>19</v>
      </c>
      <c r="D3430" s="14" t="s">
        <v>80</v>
      </c>
      <c r="E3430" s="16">
        <v>57</v>
      </c>
      <c r="F3430" s="14" t="s">
        <v>114</v>
      </c>
      <c r="G3430" s="16">
        <v>41</v>
      </c>
      <c r="H3430" s="14" t="s">
        <v>186</v>
      </c>
      <c r="I3430" s="16">
        <v>2</v>
      </c>
      <c r="J3430" s="14" t="s">
        <v>83</v>
      </c>
      <c r="K3430" s="14" t="s">
        <v>84</v>
      </c>
      <c r="L3430" s="14" t="s">
        <v>85</v>
      </c>
      <c r="M3430" s="23">
        <v>0.7</v>
      </c>
      <c r="N3430" s="16">
        <v>44</v>
      </c>
      <c r="O3430" s="16">
        <v>32</v>
      </c>
      <c r="P3430" s="16">
        <v>1</v>
      </c>
      <c r="Q3430" s="16">
        <v>52</v>
      </c>
      <c r="R3430" s="16">
        <v>1</v>
      </c>
      <c r="S3430" s="14" t="s">
        <v>86</v>
      </c>
      <c r="T3430" s="16">
        <v>2288</v>
      </c>
      <c r="U3430" s="16">
        <v>0</v>
      </c>
      <c r="V3430" s="18">
        <v>1159288</v>
      </c>
      <c r="W3430" s="18">
        <v>44593</v>
      </c>
      <c r="X3430" s="18">
        <v>27802</v>
      </c>
      <c r="Y3430" s="18">
        <v>0</v>
      </c>
      <c r="Z3430" s="18">
        <v>0</v>
      </c>
      <c r="AA3430" s="18">
        <v>0</v>
      </c>
      <c r="AB3430" s="18">
        <v>873</v>
      </c>
      <c r="AC3430" s="23">
        <v>0.02</v>
      </c>
      <c r="AD3430" s="14" t="str">
        <f>IF(E3430=113,"Linn","Iowa ex-Linn")</f>
        <v>Iowa ex-Linn</v>
      </c>
      <c r="AE3430" s="23">
        <f>IFERROR(AB3430/W3430,"N/M")</f>
        <v>0.019577063664700738</v>
      </c>
      <c r="AF3430" s="14" t="str">
        <f>B3430&amp;"|"&amp;TEXT(E3430,"000")&amp;"|"&amp;TEXT(M3430,"0.0000")</f>
        <v>2020|057|0.7000</v>
      </c>
      <c r="AG3430" s="22" t="str">
        <f>IF(AND(B3430&gt;=2015,B3430&lt;=2024,C3430=19,G3430=41,I3430=2,K3430="A",L3430="RBUP",M3430&gt;=0.5,M3430&lt;=0.85),"IN","OUT")</f>
        <v>IN</v>
      </c>
    </row>
    <row r="3431" spans="1:33">
      <c r="A3431" s="14" t="s">
        <v>190</v>
      </c>
      <c r="B3431" s="16">
        <v>2020</v>
      </c>
      <c r="C3431" s="16">
        <v>19</v>
      </c>
      <c r="D3431" s="14" t="s">
        <v>80</v>
      </c>
      <c r="E3431" s="16">
        <v>57</v>
      </c>
      <c r="F3431" s="14" t="s">
        <v>114</v>
      </c>
      <c r="G3431" s="16">
        <v>41</v>
      </c>
      <c r="H3431" s="14" t="s">
        <v>186</v>
      </c>
      <c r="I3431" s="16">
        <v>2</v>
      </c>
      <c r="J3431" s="14" t="s">
        <v>83</v>
      </c>
      <c r="K3431" s="14" t="s">
        <v>84</v>
      </c>
      <c r="L3431" s="14" t="s">
        <v>85</v>
      </c>
      <c r="M3431" s="23">
        <v>0.75</v>
      </c>
      <c r="N3431" s="16">
        <v>176</v>
      </c>
      <c r="O3431" s="16">
        <v>135</v>
      </c>
      <c r="P3431" s="16">
        <v>12</v>
      </c>
      <c r="Q3431" s="16">
        <v>227</v>
      </c>
      <c r="R3431" s="16">
        <v>14</v>
      </c>
      <c r="S3431" s="14" t="s">
        <v>86</v>
      </c>
      <c r="T3431" s="16">
        <v>21841</v>
      </c>
      <c r="U3431" s="16">
        <v>0</v>
      </c>
      <c r="V3431" s="18">
        <v>12592305</v>
      </c>
      <c r="W3431" s="18">
        <v>598412</v>
      </c>
      <c r="X3431" s="18">
        <v>408056</v>
      </c>
      <c r="Y3431" s="18">
        <v>0</v>
      </c>
      <c r="Z3431" s="18">
        <v>0</v>
      </c>
      <c r="AA3431" s="18">
        <v>0</v>
      </c>
      <c r="AB3431" s="18">
        <v>68220</v>
      </c>
      <c r="AC3431" s="23">
        <v>0.11</v>
      </c>
      <c r="AD3431" s="14" t="str">
        <f>IF(E3431=113,"Linn","Iowa ex-Linn")</f>
        <v>Iowa ex-Linn</v>
      </c>
      <c r="AE3431" s="23">
        <f>IFERROR(AB3431/W3431,"N/M")</f>
        <v>0.11400172456434697</v>
      </c>
      <c r="AF3431" s="14" t="str">
        <f>B3431&amp;"|"&amp;TEXT(E3431,"000")&amp;"|"&amp;TEXT(M3431,"0.0000")</f>
        <v>2020|057|0.7500</v>
      </c>
      <c r="AG3431" s="22" t="str">
        <f>IF(AND(B3431&gt;=2015,B3431&lt;=2024,C3431=19,G3431=41,I3431=2,K3431="A",L3431="RBUP",M3431&gt;=0.5,M3431&lt;=0.85),"IN","OUT")</f>
        <v>IN</v>
      </c>
    </row>
    <row r="3432" spans="1:33">
      <c r="A3432" s="14" t="s">
        <v>190</v>
      </c>
      <c r="B3432" s="16">
        <v>2020</v>
      </c>
      <c r="C3432" s="16">
        <v>19</v>
      </c>
      <c r="D3432" s="14" t="s">
        <v>80</v>
      </c>
      <c r="E3432" s="16">
        <v>57</v>
      </c>
      <c r="F3432" s="14" t="s">
        <v>114</v>
      </c>
      <c r="G3432" s="16">
        <v>41</v>
      </c>
      <c r="H3432" s="14" t="s">
        <v>186</v>
      </c>
      <c r="I3432" s="16">
        <v>2</v>
      </c>
      <c r="J3432" s="14" t="s">
        <v>83</v>
      </c>
      <c r="K3432" s="14" t="s">
        <v>84</v>
      </c>
      <c r="L3432" s="14" t="s">
        <v>85</v>
      </c>
      <c r="M3432" s="23">
        <v>0.8</v>
      </c>
      <c r="N3432" s="16">
        <v>160</v>
      </c>
      <c r="O3432" s="16">
        <v>134</v>
      </c>
      <c r="P3432" s="16">
        <v>15</v>
      </c>
      <c r="Q3432" s="16">
        <v>190</v>
      </c>
      <c r="R3432" s="16">
        <v>16</v>
      </c>
      <c r="S3432" s="14" t="s">
        <v>86</v>
      </c>
      <c r="T3432" s="16">
        <v>22064</v>
      </c>
      <c r="U3432" s="16">
        <v>0</v>
      </c>
      <c r="V3432" s="18">
        <v>13527253</v>
      </c>
      <c r="W3432" s="18">
        <v>792272</v>
      </c>
      <c r="X3432" s="18">
        <v>494413</v>
      </c>
      <c r="Y3432" s="18">
        <v>1416</v>
      </c>
      <c r="Z3432" s="18">
        <v>0</v>
      </c>
      <c r="AA3432" s="18">
        <v>0</v>
      </c>
      <c r="AB3432" s="18">
        <v>34520</v>
      </c>
      <c r="AC3432" s="23">
        <v>0.04</v>
      </c>
      <c r="AD3432" s="14" t="str">
        <f>IF(E3432=113,"Linn","Iowa ex-Linn")</f>
        <v>Iowa ex-Linn</v>
      </c>
      <c r="AE3432" s="23">
        <f>IFERROR(AB3432/W3432,"N/M")</f>
        <v>0.04357089484419492</v>
      </c>
      <c r="AF3432" s="14" t="str">
        <f>B3432&amp;"|"&amp;TEXT(E3432,"000")&amp;"|"&amp;TEXT(M3432,"0.0000")</f>
        <v>2020|057|0.8000</v>
      </c>
      <c r="AG3432" s="22" t="str">
        <f>IF(AND(B3432&gt;=2015,B3432&lt;=2024,C3432=19,G3432=41,I3432=2,K3432="A",L3432="RBUP",M3432&gt;=0.5,M3432&lt;=0.85),"IN","OUT")</f>
        <v>IN</v>
      </c>
    </row>
    <row r="3433" spans="1:33">
      <c r="A3433" s="14" t="s">
        <v>190</v>
      </c>
      <c r="B3433" s="16">
        <v>2020</v>
      </c>
      <c r="C3433" s="16">
        <v>19</v>
      </c>
      <c r="D3433" s="14" t="s">
        <v>80</v>
      </c>
      <c r="E3433" s="16">
        <v>57</v>
      </c>
      <c r="F3433" s="14" t="s">
        <v>114</v>
      </c>
      <c r="G3433" s="16">
        <v>41</v>
      </c>
      <c r="H3433" s="14" t="s">
        <v>186</v>
      </c>
      <c r="I3433" s="16">
        <v>2</v>
      </c>
      <c r="J3433" s="14" t="s">
        <v>83</v>
      </c>
      <c r="K3433" s="14" t="s">
        <v>84</v>
      </c>
      <c r="L3433" s="14" t="s">
        <v>85</v>
      </c>
      <c r="M3433" s="23">
        <v>0.85</v>
      </c>
      <c r="N3433" s="16">
        <v>55</v>
      </c>
      <c r="O3433" s="16">
        <v>43</v>
      </c>
      <c r="P3433" s="16">
        <v>11</v>
      </c>
      <c r="Q3433" s="16">
        <v>87</v>
      </c>
      <c r="R3433" s="16">
        <v>18</v>
      </c>
      <c r="S3433" s="14" t="s">
        <v>86</v>
      </c>
      <c r="T3433" s="16">
        <v>13737</v>
      </c>
      <c r="U3433" s="16">
        <v>0</v>
      </c>
      <c r="V3433" s="18">
        <v>8753625</v>
      </c>
      <c r="W3433" s="18">
        <v>641731</v>
      </c>
      <c r="X3433" s="18">
        <v>298013</v>
      </c>
      <c r="Y3433" s="18">
        <v>3664</v>
      </c>
      <c r="Z3433" s="18">
        <v>0</v>
      </c>
      <c r="AA3433" s="18">
        <v>0</v>
      </c>
      <c r="AB3433" s="18">
        <v>90649</v>
      </c>
      <c r="AC3433" s="23">
        <v>0.14</v>
      </c>
      <c r="AD3433" s="14" t="str">
        <f>IF(E3433=113,"Linn","Iowa ex-Linn")</f>
        <v>Iowa ex-Linn</v>
      </c>
      <c r="AE3433" s="23">
        <f>IFERROR(AB3433/W3433,"N/M")</f>
        <v>0.14125700644039324</v>
      </c>
      <c r="AF3433" s="14" t="str">
        <f>B3433&amp;"|"&amp;TEXT(E3433,"000")&amp;"|"&amp;TEXT(M3433,"0.0000")</f>
        <v>2020|057|0.8500</v>
      </c>
      <c r="AG3433" s="22" t="str">
        <f>IF(AND(B3433&gt;=2015,B3433&lt;=2024,C3433=19,G3433=41,I3433=2,K3433="A",L3433="RBUP",M3433&gt;=0.5,M3433&lt;=0.85),"IN","OUT")</f>
        <v>IN</v>
      </c>
    </row>
    <row r="3434" spans="1:33">
      <c r="A3434" s="14" t="s">
        <v>190</v>
      </c>
      <c r="B3434" s="16">
        <v>2020</v>
      </c>
      <c r="C3434" s="16">
        <v>19</v>
      </c>
      <c r="D3434" s="14" t="s">
        <v>80</v>
      </c>
      <c r="E3434" s="16">
        <v>59</v>
      </c>
      <c r="F3434" s="14" t="s">
        <v>115</v>
      </c>
      <c r="G3434" s="16">
        <v>41</v>
      </c>
      <c r="H3434" s="14" t="s">
        <v>186</v>
      </c>
      <c r="I3434" s="16">
        <v>2</v>
      </c>
      <c r="J3434" s="14" t="s">
        <v>83</v>
      </c>
      <c r="K3434" s="14" t="s">
        <v>84</v>
      </c>
      <c r="L3434" s="14" t="s">
        <v>85</v>
      </c>
      <c r="M3434" s="23">
        <v>0.5</v>
      </c>
      <c r="N3434" s="16">
        <v>1</v>
      </c>
      <c r="O3434" s="16">
        <v>1</v>
      </c>
      <c r="P3434" s="16">
        <v>0</v>
      </c>
      <c r="Q3434" s="16">
        <v>1</v>
      </c>
      <c r="R3434" s="16">
        <v>0</v>
      </c>
      <c r="S3434" s="14" t="s">
        <v>86</v>
      </c>
      <c r="T3434" s="16">
        <v>77</v>
      </c>
      <c r="U3434" s="16">
        <v>0</v>
      </c>
      <c r="V3434" s="18">
        <v>27379</v>
      </c>
      <c r="W3434" s="18">
        <v>185</v>
      </c>
      <c r="X3434" s="18">
        <v>124</v>
      </c>
      <c r="Y3434" s="18">
        <v>0</v>
      </c>
      <c r="Z3434" s="18">
        <v>0</v>
      </c>
      <c r="AA3434" s="18">
        <v>0</v>
      </c>
      <c r="AB3434" s="18">
        <v>0</v>
      </c>
      <c r="AC3434" s="23">
        <v>0</v>
      </c>
      <c r="AD3434" s="14" t="str">
        <f>IF(E3434=113,"Linn","Iowa ex-Linn")</f>
        <v>Iowa ex-Linn</v>
      </c>
      <c r="AE3434" s="23">
        <f>IFERROR(AB3434/W3434,"N/M")</f>
        <v>0.0</v>
      </c>
      <c r="AF3434" s="14" t="str">
        <f>B3434&amp;"|"&amp;TEXT(E3434,"000")&amp;"|"&amp;TEXT(M3434,"0.0000")</f>
        <v>2020|059|0.5000</v>
      </c>
      <c r="AG3434" s="22" t="str">
        <f>IF(AND(B3434&gt;=2015,B3434&lt;=2024,C3434=19,G3434=41,I3434=2,K3434="A",L3434="RBUP",M3434&gt;=0.5,M3434&lt;=0.85),"IN","OUT")</f>
        <v>IN</v>
      </c>
    </row>
    <row r="3435" spans="1:33">
      <c r="A3435" s="14" t="s">
        <v>190</v>
      </c>
      <c r="B3435" s="16">
        <v>2020</v>
      </c>
      <c r="C3435" s="16">
        <v>19</v>
      </c>
      <c r="D3435" s="14" t="s">
        <v>80</v>
      </c>
      <c r="E3435" s="16">
        <v>59</v>
      </c>
      <c r="F3435" s="14" t="s">
        <v>115</v>
      </c>
      <c r="G3435" s="16">
        <v>41</v>
      </c>
      <c r="H3435" s="14" t="s">
        <v>186</v>
      </c>
      <c r="I3435" s="16">
        <v>2</v>
      </c>
      <c r="J3435" s="14" t="s">
        <v>83</v>
      </c>
      <c r="K3435" s="14" t="s">
        <v>84</v>
      </c>
      <c r="L3435" s="14" t="s">
        <v>85</v>
      </c>
      <c r="M3435" s="23">
        <v>0.65</v>
      </c>
      <c r="N3435" s="16">
        <v>6</v>
      </c>
      <c r="O3435" s="16">
        <v>2</v>
      </c>
      <c r="P3435" s="16">
        <v>0</v>
      </c>
      <c r="Q3435" s="16">
        <v>2</v>
      </c>
      <c r="R3435" s="16">
        <v>0</v>
      </c>
      <c r="S3435" s="14" t="s">
        <v>86</v>
      </c>
      <c r="T3435" s="16">
        <v>61</v>
      </c>
      <c r="U3435" s="16">
        <v>0</v>
      </c>
      <c r="V3435" s="18">
        <v>29240</v>
      </c>
      <c r="W3435" s="18">
        <v>482</v>
      </c>
      <c r="X3435" s="18">
        <v>285</v>
      </c>
      <c r="Y3435" s="18">
        <v>0</v>
      </c>
      <c r="Z3435" s="18">
        <v>0</v>
      </c>
      <c r="AA3435" s="18">
        <v>0</v>
      </c>
      <c r="AB3435" s="18">
        <v>0</v>
      </c>
      <c r="AC3435" s="23">
        <v>0</v>
      </c>
      <c r="AD3435" s="14" t="str">
        <f>IF(E3435=113,"Linn","Iowa ex-Linn")</f>
        <v>Iowa ex-Linn</v>
      </c>
      <c r="AE3435" s="23">
        <f>IFERROR(AB3435/W3435,"N/M")</f>
        <v>0.0</v>
      </c>
      <c r="AF3435" s="14" t="str">
        <f>B3435&amp;"|"&amp;TEXT(E3435,"000")&amp;"|"&amp;TEXT(M3435,"0.0000")</f>
        <v>2020|059|0.6500</v>
      </c>
      <c r="AG3435" s="22" t="str">
        <f>IF(AND(B3435&gt;=2015,B3435&lt;=2024,C3435=19,G3435=41,I3435=2,K3435="A",L3435="RBUP",M3435&gt;=0.5,M3435&lt;=0.85),"IN","OUT")</f>
        <v>IN</v>
      </c>
    </row>
    <row r="3436" spans="1:33">
      <c r="A3436" s="14" t="s">
        <v>190</v>
      </c>
      <c r="B3436" s="16">
        <v>2020</v>
      </c>
      <c r="C3436" s="16">
        <v>19</v>
      </c>
      <c r="D3436" s="14" t="s">
        <v>80</v>
      </c>
      <c r="E3436" s="16">
        <v>59</v>
      </c>
      <c r="F3436" s="14" t="s">
        <v>115</v>
      </c>
      <c r="G3436" s="16">
        <v>41</v>
      </c>
      <c r="H3436" s="14" t="s">
        <v>186</v>
      </c>
      <c r="I3436" s="16">
        <v>2</v>
      </c>
      <c r="J3436" s="14" t="s">
        <v>83</v>
      </c>
      <c r="K3436" s="14" t="s">
        <v>84</v>
      </c>
      <c r="L3436" s="14" t="s">
        <v>85</v>
      </c>
      <c r="M3436" s="23">
        <v>0.7</v>
      </c>
      <c r="N3436" s="16">
        <v>15</v>
      </c>
      <c r="O3436" s="16">
        <v>11</v>
      </c>
      <c r="P3436" s="16">
        <v>0</v>
      </c>
      <c r="Q3436" s="16">
        <v>12</v>
      </c>
      <c r="R3436" s="16">
        <v>0</v>
      </c>
      <c r="S3436" s="14" t="s">
        <v>86</v>
      </c>
      <c r="T3436" s="16">
        <v>1592</v>
      </c>
      <c r="U3436" s="16">
        <v>0</v>
      </c>
      <c r="V3436" s="18">
        <v>831246</v>
      </c>
      <c r="W3436" s="18">
        <v>17525</v>
      </c>
      <c r="X3436" s="18">
        <v>12569</v>
      </c>
      <c r="Y3436" s="18">
        <v>0</v>
      </c>
      <c r="Z3436" s="18">
        <v>0</v>
      </c>
      <c r="AA3436" s="18">
        <v>0</v>
      </c>
      <c r="AB3436" s="18">
        <v>0</v>
      </c>
      <c r="AC3436" s="23">
        <v>0</v>
      </c>
      <c r="AD3436" s="14" t="str">
        <f>IF(E3436=113,"Linn","Iowa ex-Linn")</f>
        <v>Iowa ex-Linn</v>
      </c>
      <c r="AE3436" s="23">
        <f>IFERROR(AB3436/W3436,"N/M")</f>
        <v>0.0</v>
      </c>
      <c r="AF3436" s="14" t="str">
        <f>B3436&amp;"|"&amp;TEXT(E3436,"000")&amp;"|"&amp;TEXT(M3436,"0.0000")</f>
        <v>2020|059|0.7000</v>
      </c>
      <c r="AG3436" s="22" t="str">
        <f>IF(AND(B3436&gt;=2015,B3436&lt;=2024,C3436=19,G3436=41,I3436=2,K3436="A",L3436="RBUP",M3436&gt;=0.5,M3436&lt;=0.85),"IN","OUT")</f>
        <v>IN</v>
      </c>
    </row>
    <row r="3437" spans="1:33">
      <c r="A3437" s="14" t="s">
        <v>190</v>
      </c>
      <c r="B3437" s="16">
        <v>2020</v>
      </c>
      <c r="C3437" s="16">
        <v>19</v>
      </c>
      <c r="D3437" s="14" t="s">
        <v>80</v>
      </c>
      <c r="E3437" s="16">
        <v>59</v>
      </c>
      <c r="F3437" s="14" t="s">
        <v>115</v>
      </c>
      <c r="G3437" s="16">
        <v>41</v>
      </c>
      <c r="H3437" s="14" t="s">
        <v>186</v>
      </c>
      <c r="I3437" s="16">
        <v>2</v>
      </c>
      <c r="J3437" s="14" t="s">
        <v>83</v>
      </c>
      <c r="K3437" s="14" t="s">
        <v>84</v>
      </c>
      <c r="L3437" s="14" t="s">
        <v>85</v>
      </c>
      <c r="M3437" s="23">
        <v>0.75</v>
      </c>
      <c r="N3437" s="16">
        <v>65</v>
      </c>
      <c r="O3437" s="16">
        <v>51</v>
      </c>
      <c r="P3437" s="16">
        <v>1</v>
      </c>
      <c r="Q3437" s="16">
        <v>67</v>
      </c>
      <c r="R3437" s="16">
        <v>3</v>
      </c>
      <c r="S3437" s="14" t="s">
        <v>86</v>
      </c>
      <c r="T3437" s="16">
        <v>7109</v>
      </c>
      <c r="U3437" s="16">
        <v>0</v>
      </c>
      <c r="V3437" s="18">
        <v>3976334</v>
      </c>
      <c r="W3437" s="18">
        <v>122058</v>
      </c>
      <c r="X3437" s="18">
        <v>79498</v>
      </c>
      <c r="Y3437" s="18">
        <v>0</v>
      </c>
      <c r="Z3437" s="18">
        <v>0</v>
      </c>
      <c r="AA3437" s="18">
        <v>0</v>
      </c>
      <c r="AB3437" s="18">
        <v>8076</v>
      </c>
      <c r="AC3437" s="23">
        <v>0.07000000000000001</v>
      </c>
      <c r="AD3437" s="14" t="str">
        <f>IF(E3437=113,"Linn","Iowa ex-Linn")</f>
        <v>Iowa ex-Linn</v>
      </c>
      <c r="AE3437" s="23">
        <f>IFERROR(AB3437/W3437,"N/M")</f>
        <v>0.0661652656933589</v>
      </c>
      <c r="AF3437" s="14" t="str">
        <f>B3437&amp;"|"&amp;TEXT(E3437,"000")&amp;"|"&amp;TEXT(M3437,"0.0000")</f>
        <v>2020|059|0.7500</v>
      </c>
      <c r="AG3437" s="22" t="str">
        <f>IF(AND(B3437&gt;=2015,B3437&lt;=2024,C3437=19,G3437=41,I3437=2,K3437="A",L3437="RBUP",M3437&gt;=0.5,M3437&lt;=0.85),"IN","OUT")</f>
        <v>IN</v>
      </c>
    </row>
    <row r="3438" spans="1:33">
      <c r="A3438" s="14" t="s">
        <v>190</v>
      </c>
      <c r="B3438" s="16">
        <v>2020</v>
      </c>
      <c r="C3438" s="16">
        <v>19</v>
      </c>
      <c r="D3438" s="14" t="s">
        <v>80</v>
      </c>
      <c r="E3438" s="16">
        <v>59</v>
      </c>
      <c r="F3438" s="14" t="s">
        <v>115</v>
      </c>
      <c r="G3438" s="16">
        <v>41</v>
      </c>
      <c r="H3438" s="14" t="s">
        <v>186</v>
      </c>
      <c r="I3438" s="16">
        <v>2</v>
      </c>
      <c r="J3438" s="14" t="s">
        <v>83</v>
      </c>
      <c r="K3438" s="14" t="s">
        <v>84</v>
      </c>
      <c r="L3438" s="14" t="s">
        <v>85</v>
      </c>
      <c r="M3438" s="23">
        <v>0.8</v>
      </c>
      <c r="N3438" s="16">
        <v>202</v>
      </c>
      <c r="O3438" s="16">
        <v>164</v>
      </c>
      <c r="P3438" s="16">
        <v>25</v>
      </c>
      <c r="Q3438" s="16">
        <v>301</v>
      </c>
      <c r="R3438" s="16">
        <v>38</v>
      </c>
      <c r="S3438" s="14" t="s">
        <v>86</v>
      </c>
      <c r="T3438" s="16">
        <v>35243</v>
      </c>
      <c r="U3438" s="16">
        <v>0</v>
      </c>
      <c r="V3438" s="18">
        <v>21137331</v>
      </c>
      <c r="W3438" s="18">
        <v>973562</v>
      </c>
      <c r="X3438" s="18">
        <v>521887</v>
      </c>
      <c r="Y3438" s="18">
        <v>1078</v>
      </c>
      <c r="Z3438" s="18">
        <v>0</v>
      </c>
      <c r="AA3438" s="18">
        <v>0</v>
      </c>
      <c r="AB3438" s="18">
        <v>195115</v>
      </c>
      <c r="AC3438" s="23">
        <v>0.2</v>
      </c>
      <c r="AD3438" s="14" t="str">
        <f>IF(E3438=113,"Linn","Iowa ex-Linn")</f>
        <v>Iowa ex-Linn</v>
      </c>
      <c r="AE3438" s="23">
        <f>IFERROR(AB3438/W3438,"N/M")</f>
        <v>0.20041353298505898</v>
      </c>
      <c r="AF3438" s="14" t="str">
        <f>B3438&amp;"|"&amp;TEXT(E3438,"000")&amp;"|"&amp;TEXT(M3438,"0.0000")</f>
        <v>2020|059|0.8000</v>
      </c>
      <c r="AG3438" s="22" t="str">
        <f>IF(AND(B3438&gt;=2015,B3438&lt;=2024,C3438=19,G3438=41,I3438=2,K3438="A",L3438="RBUP",M3438&gt;=0.5,M3438&lt;=0.85),"IN","OUT")</f>
        <v>IN</v>
      </c>
    </row>
    <row r="3439" spans="1:33">
      <c r="A3439" s="14" t="s">
        <v>190</v>
      </c>
      <c r="B3439" s="16">
        <v>2020</v>
      </c>
      <c r="C3439" s="16">
        <v>19</v>
      </c>
      <c r="D3439" s="14" t="s">
        <v>80</v>
      </c>
      <c r="E3439" s="16">
        <v>59</v>
      </c>
      <c r="F3439" s="14" t="s">
        <v>115</v>
      </c>
      <c r="G3439" s="16">
        <v>41</v>
      </c>
      <c r="H3439" s="14" t="s">
        <v>186</v>
      </c>
      <c r="I3439" s="16">
        <v>2</v>
      </c>
      <c r="J3439" s="14" t="s">
        <v>83</v>
      </c>
      <c r="K3439" s="14" t="s">
        <v>84</v>
      </c>
      <c r="L3439" s="14" t="s">
        <v>85</v>
      </c>
      <c r="M3439" s="23">
        <v>0.85</v>
      </c>
      <c r="N3439" s="16">
        <v>259</v>
      </c>
      <c r="O3439" s="16">
        <v>199</v>
      </c>
      <c r="P3439" s="16">
        <v>55</v>
      </c>
      <c r="Q3439" s="16">
        <v>435</v>
      </c>
      <c r="R3439" s="16">
        <v>101</v>
      </c>
      <c r="S3439" s="14" t="s">
        <v>86</v>
      </c>
      <c r="T3439" s="16">
        <v>46635</v>
      </c>
      <c r="U3439" s="16">
        <v>0</v>
      </c>
      <c r="V3439" s="18">
        <v>28995269</v>
      </c>
      <c r="W3439" s="18">
        <v>1674095</v>
      </c>
      <c r="X3439" s="18">
        <v>718034</v>
      </c>
      <c r="Y3439" s="18">
        <v>1401</v>
      </c>
      <c r="Z3439" s="18">
        <v>0</v>
      </c>
      <c r="AA3439" s="18">
        <v>0</v>
      </c>
      <c r="AB3439" s="18">
        <v>632822</v>
      </c>
      <c r="AC3439" s="23">
        <v>0.38</v>
      </c>
      <c r="AD3439" s="14" t="str">
        <f>IF(E3439=113,"Linn","Iowa ex-Linn")</f>
        <v>Iowa ex-Linn</v>
      </c>
      <c r="AE3439" s="23">
        <f>IFERROR(AB3439/W3439,"N/M")</f>
        <v>0.37800841648771427</v>
      </c>
      <c r="AF3439" s="14" t="str">
        <f>B3439&amp;"|"&amp;TEXT(E3439,"000")&amp;"|"&amp;TEXT(M3439,"0.0000")</f>
        <v>2020|059|0.8500</v>
      </c>
      <c r="AG3439" s="22" t="str">
        <f>IF(AND(B3439&gt;=2015,B3439&lt;=2024,C3439=19,G3439=41,I3439=2,K3439="A",L3439="RBUP",M3439&gt;=0.5,M3439&lt;=0.85),"IN","OUT")</f>
        <v>IN</v>
      </c>
    </row>
    <row r="3440" spans="1:33">
      <c r="A3440" s="14" t="s">
        <v>190</v>
      </c>
      <c r="B3440" s="16">
        <v>2020</v>
      </c>
      <c r="C3440" s="16">
        <v>19</v>
      </c>
      <c r="D3440" s="14" t="s">
        <v>80</v>
      </c>
      <c r="E3440" s="16">
        <v>61</v>
      </c>
      <c r="F3440" s="14" t="s">
        <v>116</v>
      </c>
      <c r="G3440" s="16">
        <v>41</v>
      </c>
      <c r="H3440" s="14" t="s">
        <v>186</v>
      </c>
      <c r="I3440" s="16">
        <v>2</v>
      </c>
      <c r="J3440" s="14" t="s">
        <v>83</v>
      </c>
      <c r="K3440" s="14" t="s">
        <v>84</v>
      </c>
      <c r="L3440" s="14" t="s">
        <v>85</v>
      </c>
      <c r="M3440" s="23">
        <v>0.55</v>
      </c>
      <c r="N3440" s="16">
        <v>1</v>
      </c>
      <c r="O3440" s="16">
        <v>1</v>
      </c>
      <c r="P3440" s="16">
        <v>0</v>
      </c>
      <c r="Q3440" s="16">
        <v>1</v>
      </c>
      <c r="R3440" s="16">
        <v>0</v>
      </c>
      <c r="S3440" s="14" t="s">
        <v>86</v>
      </c>
      <c r="T3440" s="16">
        <v>257</v>
      </c>
      <c r="U3440" s="16">
        <v>0</v>
      </c>
      <c r="V3440" s="18">
        <v>119587</v>
      </c>
      <c r="W3440" s="18">
        <v>988</v>
      </c>
      <c r="X3440" s="18">
        <v>791</v>
      </c>
      <c r="Y3440" s="18">
        <v>0</v>
      </c>
      <c r="Z3440" s="18">
        <v>0</v>
      </c>
      <c r="AA3440" s="18">
        <v>0</v>
      </c>
      <c r="AB3440" s="18">
        <v>0</v>
      </c>
      <c r="AC3440" s="23">
        <v>0</v>
      </c>
      <c r="AD3440" s="14" t="str">
        <f>IF(E3440=113,"Linn","Iowa ex-Linn")</f>
        <v>Iowa ex-Linn</v>
      </c>
      <c r="AE3440" s="23">
        <f>IFERROR(AB3440/W3440,"N/M")</f>
        <v>0.0</v>
      </c>
      <c r="AF3440" s="14" t="str">
        <f>B3440&amp;"|"&amp;TEXT(E3440,"000")&amp;"|"&amp;TEXT(M3440,"0.0000")</f>
        <v>2020|061|0.5500</v>
      </c>
      <c r="AG3440" s="22" t="str">
        <f>IF(AND(B3440&gt;=2015,B3440&lt;=2024,C3440=19,G3440=41,I3440=2,K3440="A",L3440="RBUP",M3440&gt;=0.5,M3440&lt;=0.85),"IN","OUT")</f>
        <v>IN</v>
      </c>
    </row>
    <row r="3441" spans="1:33">
      <c r="A3441" s="14" t="s">
        <v>190</v>
      </c>
      <c r="B3441" s="16">
        <v>2020</v>
      </c>
      <c r="C3441" s="16">
        <v>19</v>
      </c>
      <c r="D3441" s="14" t="s">
        <v>80</v>
      </c>
      <c r="E3441" s="16">
        <v>61</v>
      </c>
      <c r="F3441" s="14" t="s">
        <v>116</v>
      </c>
      <c r="G3441" s="16">
        <v>41</v>
      </c>
      <c r="H3441" s="14" t="s">
        <v>186</v>
      </c>
      <c r="I3441" s="16">
        <v>2</v>
      </c>
      <c r="J3441" s="14" t="s">
        <v>83</v>
      </c>
      <c r="K3441" s="14" t="s">
        <v>84</v>
      </c>
      <c r="L3441" s="14" t="s">
        <v>85</v>
      </c>
      <c r="M3441" s="23">
        <v>0.65</v>
      </c>
      <c r="N3441" s="16">
        <v>8</v>
      </c>
      <c r="O3441" s="16">
        <v>7</v>
      </c>
      <c r="P3441" s="16">
        <v>1</v>
      </c>
      <c r="Q3441" s="16">
        <v>7</v>
      </c>
      <c r="R3441" s="16">
        <v>1</v>
      </c>
      <c r="S3441" s="14" t="s">
        <v>86</v>
      </c>
      <c r="T3441" s="16">
        <v>566</v>
      </c>
      <c r="U3441" s="16">
        <v>0</v>
      </c>
      <c r="V3441" s="18">
        <v>290090</v>
      </c>
      <c r="W3441" s="18">
        <v>4786</v>
      </c>
      <c r="X3441" s="18">
        <v>3000</v>
      </c>
      <c r="Y3441" s="18">
        <v>0</v>
      </c>
      <c r="Z3441" s="18">
        <v>0</v>
      </c>
      <c r="AA3441" s="18">
        <v>0</v>
      </c>
      <c r="AB3441" s="18">
        <v>7631</v>
      </c>
      <c r="AC3441" s="23">
        <v>1.59</v>
      </c>
      <c r="AD3441" s="14" t="str">
        <f>IF(E3441=113,"Linn","Iowa ex-Linn")</f>
        <v>Iowa ex-Linn</v>
      </c>
      <c r="AE3441" s="23">
        <f>IFERROR(AB3441/W3441,"N/M")</f>
        <v>1.5944421228583368</v>
      </c>
      <c r="AF3441" s="14" t="str">
        <f>B3441&amp;"|"&amp;TEXT(E3441,"000")&amp;"|"&amp;TEXT(M3441,"0.0000")</f>
        <v>2020|061|0.6500</v>
      </c>
      <c r="AG3441" s="22" t="str">
        <f>IF(AND(B3441&gt;=2015,B3441&lt;=2024,C3441=19,G3441=41,I3441=2,K3441="A",L3441="RBUP",M3441&gt;=0.5,M3441&lt;=0.85),"IN","OUT")</f>
        <v>IN</v>
      </c>
    </row>
    <row r="3442" spans="1:33">
      <c r="A3442" s="14" t="s">
        <v>190</v>
      </c>
      <c r="B3442" s="16">
        <v>2020</v>
      </c>
      <c r="C3442" s="16">
        <v>19</v>
      </c>
      <c r="D3442" s="14" t="s">
        <v>80</v>
      </c>
      <c r="E3442" s="16">
        <v>61</v>
      </c>
      <c r="F3442" s="14" t="s">
        <v>116</v>
      </c>
      <c r="G3442" s="16">
        <v>41</v>
      </c>
      <c r="H3442" s="14" t="s">
        <v>186</v>
      </c>
      <c r="I3442" s="16">
        <v>2</v>
      </c>
      <c r="J3442" s="14" t="s">
        <v>83</v>
      </c>
      <c r="K3442" s="14" t="s">
        <v>84</v>
      </c>
      <c r="L3442" s="14" t="s">
        <v>85</v>
      </c>
      <c r="M3442" s="23">
        <v>0.7</v>
      </c>
      <c r="N3442" s="16">
        <v>31</v>
      </c>
      <c r="O3442" s="16">
        <v>27</v>
      </c>
      <c r="P3442" s="16">
        <v>2</v>
      </c>
      <c r="Q3442" s="16">
        <v>27</v>
      </c>
      <c r="R3442" s="16">
        <v>2</v>
      </c>
      <c r="S3442" s="14" t="s">
        <v>86</v>
      </c>
      <c r="T3442" s="16">
        <v>2695</v>
      </c>
      <c r="U3442" s="16">
        <v>0</v>
      </c>
      <c r="V3442" s="18">
        <v>1515993</v>
      </c>
      <c r="W3442" s="18">
        <v>33933</v>
      </c>
      <c r="X3442" s="18">
        <v>25250</v>
      </c>
      <c r="Y3442" s="18">
        <v>0</v>
      </c>
      <c r="Z3442" s="18">
        <v>0</v>
      </c>
      <c r="AA3442" s="18">
        <v>0</v>
      </c>
      <c r="AB3442" s="18">
        <v>9422</v>
      </c>
      <c r="AC3442" s="23">
        <v>0.28</v>
      </c>
      <c r="AD3442" s="14" t="str">
        <f>IF(E3442=113,"Linn","Iowa ex-Linn")</f>
        <v>Iowa ex-Linn</v>
      </c>
      <c r="AE3442" s="23">
        <f>IFERROR(AB3442/W3442,"N/M")</f>
        <v>0.27766481006689653</v>
      </c>
      <c r="AF3442" s="14" t="str">
        <f>B3442&amp;"|"&amp;TEXT(E3442,"000")&amp;"|"&amp;TEXT(M3442,"0.0000")</f>
        <v>2020|061|0.7000</v>
      </c>
      <c r="AG3442" s="22" t="str">
        <f>IF(AND(B3442&gt;=2015,B3442&lt;=2024,C3442=19,G3442=41,I3442=2,K3442="A",L3442="RBUP",M3442&gt;=0.5,M3442&lt;=0.85),"IN","OUT")</f>
        <v>IN</v>
      </c>
    </row>
    <row r="3443" spans="1:33">
      <c r="A3443" s="14" t="s">
        <v>190</v>
      </c>
      <c r="B3443" s="16">
        <v>2020</v>
      </c>
      <c r="C3443" s="16">
        <v>19</v>
      </c>
      <c r="D3443" s="14" t="s">
        <v>80</v>
      </c>
      <c r="E3443" s="16">
        <v>61</v>
      </c>
      <c r="F3443" s="14" t="s">
        <v>116</v>
      </c>
      <c r="G3443" s="16">
        <v>41</v>
      </c>
      <c r="H3443" s="14" t="s">
        <v>186</v>
      </c>
      <c r="I3443" s="16">
        <v>2</v>
      </c>
      <c r="J3443" s="14" t="s">
        <v>83</v>
      </c>
      <c r="K3443" s="14" t="s">
        <v>84</v>
      </c>
      <c r="L3443" s="14" t="s">
        <v>85</v>
      </c>
      <c r="M3443" s="23">
        <v>0.75</v>
      </c>
      <c r="N3443" s="16">
        <v>118</v>
      </c>
      <c r="O3443" s="16">
        <v>112</v>
      </c>
      <c r="P3443" s="16">
        <v>13</v>
      </c>
      <c r="Q3443" s="16">
        <v>116</v>
      </c>
      <c r="R3443" s="16">
        <v>13</v>
      </c>
      <c r="S3443" s="14" t="s">
        <v>86</v>
      </c>
      <c r="T3443" s="16">
        <v>15445</v>
      </c>
      <c r="U3443" s="16">
        <v>0</v>
      </c>
      <c r="V3443" s="18">
        <v>9298522</v>
      </c>
      <c r="W3443" s="18">
        <v>271734</v>
      </c>
      <c r="X3443" s="18">
        <v>195113</v>
      </c>
      <c r="Y3443" s="18">
        <v>0</v>
      </c>
      <c r="Z3443" s="18">
        <v>0</v>
      </c>
      <c r="AA3443" s="18">
        <v>0</v>
      </c>
      <c r="AB3443" s="18">
        <v>143160</v>
      </c>
      <c r="AC3443" s="23">
        <v>0.53</v>
      </c>
      <c r="AD3443" s="14" t="str">
        <f>IF(E3443=113,"Linn","Iowa ex-Linn")</f>
        <v>Iowa ex-Linn</v>
      </c>
      <c r="AE3443" s="23">
        <f>IFERROR(AB3443/W3443,"N/M")</f>
        <v>0.526838746715538</v>
      </c>
      <c r="AF3443" s="14" t="str">
        <f>B3443&amp;"|"&amp;TEXT(E3443,"000")&amp;"|"&amp;TEXT(M3443,"0.0000")</f>
        <v>2020|061|0.7500</v>
      </c>
      <c r="AG3443" s="22" t="str">
        <f>IF(AND(B3443&gt;=2015,B3443&lt;=2024,C3443=19,G3443=41,I3443=2,K3443="A",L3443="RBUP",M3443&gt;=0.5,M3443&lt;=0.85),"IN","OUT")</f>
        <v>IN</v>
      </c>
    </row>
    <row r="3444" spans="1:33">
      <c r="A3444" s="14" t="s">
        <v>190</v>
      </c>
      <c r="B3444" s="16">
        <v>2020</v>
      </c>
      <c r="C3444" s="16">
        <v>19</v>
      </c>
      <c r="D3444" s="14" t="s">
        <v>80</v>
      </c>
      <c r="E3444" s="16">
        <v>61</v>
      </c>
      <c r="F3444" s="14" t="s">
        <v>116</v>
      </c>
      <c r="G3444" s="16">
        <v>41</v>
      </c>
      <c r="H3444" s="14" t="s">
        <v>186</v>
      </c>
      <c r="I3444" s="16">
        <v>2</v>
      </c>
      <c r="J3444" s="14" t="s">
        <v>83</v>
      </c>
      <c r="K3444" s="14" t="s">
        <v>84</v>
      </c>
      <c r="L3444" s="14" t="s">
        <v>85</v>
      </c>
      <c r="M3444" s="23">
        <v>0.8</v>
      </c>
      <c r="N3444" s="16">
        <v>472</v>
      </c>
      <c r="O3444" s="16">
        <v>436</v>
      </c>
      <c r="P3444" s="16">
        <v>75</v>
      </c>
      <c r="Q3444" s="16">
        <v>446</v>
      </c>
      <c r="R3444" s="16">
        <v>75</v>
      </c>
      <c r="S3444" s="14" t="s">
        <v>86</v>
      </c>
      <c r="T3444" s="16">
        <v>71245</v>
      </c>
      <c r="U3444" s="16">
        <v>0</v>
      </c>
      <c r="V3444" s="18">
        <v>46876789</v>
      </c>
      <c r="W3444" s="18">
        <v>1834315</v>
      </c>
      <c r="X3444" s="18">
        <v>1214173</v>
      </c>
      <c r="Y3444" s="18">
        <v>6463</v>
      </c>
      <c r="Z3444" s="18">
        <v>0</v>
      </c>
      <c r="AA3444" s="18">
        <v>0</v>
      </c>
      <c r="AB3444" s="18">
        <v>821507</v>
      </c>
      <c r="AC3444" s="23">
        <v>0.45</v>
      </c>
      <c r="AD3444" s="14" t="str">
        <f>IF(E3444=113,"Linn","Iowa ex-Linn")</f>
        <v>Iowa ex-Linn</v>
      </c>
      <c r="AE3444" s="23">
        <f>IFERROR(AB3444/W3444,"N/M")</f>
        <v>0.44785492131940263</v>
      </c>
      <c r="AF3444" s="14" t="str">
        <f>B3444&amp;"|"&amp;TEXT(E3444,"000")&amp;"|"&amp;TEXT(M3444,"0.0000")</f>
        <v>2020|061|0.8000</v>
      </c>
      <c r="AG3444" s="22" t="str">
        <f>IF(AND(B3444&gt;=2015,B3444&lt;=2024,C3444=19,G3444=41,I3444=2,K3444="A",L3444="RBUP",M3444&gt;=0.5,M3444&lt;=0.85),"IN","OUT")</f>
        <v>IN</v>
      </c>
    </row>
    <row r="3445" spans="1:33">
      <c r="A3445" s="14" t="s">
        <v>190</v>
      </c>
      <c r="B3445" s="16">
        <v>2020</v>
      </c>
      <c r="C3445" s="16">
        <v>19</v>
      </c>
      <c r="D3445" s="14" t="s">
        <v>80</v>
      </c>
      <c r="E3445" s="16">
        <v>61</v>
      </c>
      <c r="F3445" s="14" t="s">
        <v>116</v>
      </c>
      <c r="G3445" s="16">
        <v>41</v>
      </c>
      <c r="H3445" s="14" t="s">
        <v>186</v>
      </c>
      <c r="I3445" s="16">
        <v>2</v>
      </c>
      <c r="J3445" s="14" t="s">
        <v>83</v>
      </c>
      <c r="K3445" s="14" t="s">
        <v>84</v>
      </c>
      <c r="L3445" s="14" t="s">
        <v>85</v>
      </c>
      <c r="M3445" s="23">
        <v>0.85</v>
      </c>
      <c r="N3445" s="16">
        <v>322</v>
      </c>
      <c r="O3445" s="16">
        <v>285</v>
      </c>
      <c r="P3445" s="16">
        <v>84</v>
      </c>
      <c r="Q3445" s="16">
        <v>316</v>
      </c>
      <c r="R3445" s="16">
        <v>92</v>
      </c>
      <c r="S3445" s="14" t="s">
        <v>86</v>
      </c>
      <c r="T3445" s="16">
        <v>50391</v>
      </c>
      <c r="U3445" s="16">
        <v>0</v>
      </c>
      <c r="V3445" s="18">
        <v>35152849</v>
      </c>
      <c r="W3445" s="18">
        <v>1757869</v>
      </c>
      <c r="X3445" s="18">
        <v>898506</v>
      </c>
      <c r="Y3445" s="18">
        <v>2603</v>
      </c>
      <c r="Z3445" s="18">
        <v>0</v>
      </c>
      <c r="AA3445" s="18">
        <v>0</v>
      </c>
      <c r="AB3445" s="18">
        <v>2298370</v>
      </c>
      <c r="AC3445" s="23">
        <v>1.31</v>
      </c>
      <c r="AD3445" s="14" t="str">
        <f>IF(E3445=113,"Linn","Iowa ex-Linn")</f>
        <v>Iowa ex-Linn</v>
      </c>
      <c r="AE3445" s="23">
        <f>IFERROR(AB3445/W3445,"N/M")</f>
        <v>1.3074751303993641</v>
      </c>
      <c r="AF3445" s="14" t="str">
        <f>B3445&amp;"|"&amp;TEXT(E3445,"000")&amp;"|"&amp;TEXT(M3445,"0.0000")</f>
        <v>2020|061|0.8500</v>
      </c>
      <c r="AG3445" s="22" t="str">
        <f>IF(AND(B3445&gt;=2015,B3445&lt;=2024,C3445=19,G3445=41,I3445=2,K3445="A",L3445="RBUP",M3445&gt;=0.5,M3445&lt;=0.85),"IN","OUT")</f>
        <v>IN</v>
      </c>
    </row>
    <row r="3446" spans="1:33">
      <c r="A3446" s="14" t="s">
        <v>190</v>
      </c>
      <c r="B3446" s="16">
        <v>2020</v>
      </c>
      <c r="C3446" s="16">
        <v>19</v>
      </c>
      <c r="D3446" s="14" t="s">
        <v>80</v>
      </c>
      <c r="E3446" s="16">
        <v>63</v>
      </c>
      <c r="F3446" s="14" t="s">
        <v>117</v>
      </c>
      <c r="G3446" s="16">
        <v>41</v>
      </c>
      <c r="H3446" s="14" t="s">
        <v>186</v>
      </c>
      <c r="I3446" s="16">
        <v>2</v>
      </c>
      <c r="J3446" s="14" t="s">
        <v>83</v>
      </c>
      <c r="K3446" s="14" t="s">
        <v>84</v>
      </c>
      <c r="L3446" s="14" t="s">
        <v>85</v>
      </c>
      <c r="M3446" s="23">
        <v>0.65</v>
      </c>
      <c r="N3446" s="16">
        <v>5</v>
      </c>
      <c r="O3446" s="16">
        <v>4</v>
      </c>
      <c r="P3446" s="16">
        <v>0</v>
      </c>
      <c r="Q3446" s="16">
        <v>4</v>
      </c>
      <c r="R3446" s="16">
        <v>0</v>
      </c>
      <c r="S3446" s="14" t="s">
        <v>86</v>
      </c>
      <c r="T3446" s="16">
        <v>609</v>
      </c>
      <c r="U3446" s="16">
        <v>0</v>
      </c>
      <c r="V3446" s="18">
        <v>290067</v>
      </c>
      <c r="W3446" s="18">
        <v>3421</v>
      </c>
      <c r="X3446" s="18">
        <v>2461</v>
      </c>
      <c r="Y3446" s="18">
        <v>0</v>
      </c>
      <c r="Z3446" s="18">
        <v>0</v>
      </c>
      <c r="AA3446" s="18">
        <v>0</v>
      </c>
      <c r="AB3446" s="18">
        <v>0</v>
      </c>
      <c r="AC3446" s="23">
        <v>0</v>
      </c>
      <c r="AD3446" s="14" t="str">
        <f>IF(E3446=113,"Linn","Iowa ex-Linn")</f>
        <v>Iowa ex-Linn</v>
      </c>
      <c r="AE3446" s="23">
        <f>IFERROR(AB3446/W3446,"N/M")</f>
        <v>0.0</v>
      </c>
      <c r="AF3446" s="14" t="str">
        <f>B3446&amp;"|"&amp;TEXT(E3446,"000")&amp;"|"&amp;TEXT(M3446,"0.0000")</f>
        <v>2020|063|0.6500</v>
      </c>
      <c r="AG3446" s="22" t="str">
        <f>IF(AND(B3446&gt;=2015,B3446&lt;=2024,C3446=19,G3446=41,I3446=2,K3446="A",L3446="RBUP",M3446&gt;=0.5,M3446&lt;=0.85),"IN","OUT")</f>
        <v>IN</v>
      </c>
    </row>
    <row r="3447" spans="1:33">
      <c r="A3447" s="14" t="s">
        <v>190</v>
      </c>
      <c r="B3447" s="16">
        <v>2020</v>
      </c>
      <c r="C3447" s="16">
        <v>19</v>
      </c>
      <c r="D3447" s="14" t="s">
        <v>80</v>
      </c>
      <c r="E3447" s="16">
        <v>63</v>
      </c>
      <c r="F3447" s="14" t="s">
        <v>117</v>
      </c>
      <c r="G3447" s="16">
        <v>41</v>
      </c>
      <c r="H3447" s="14" t="s">
        <v>186</v>
      </c>
      <c r="I3447" s="16">
        <v>2</v>
      </c>
      <c r="J3447" s="14" t="s">
        <v>83</v>
      </c>
      <c r="K3447" s="14" t="s">
        <v>84</v>
      </c>
      <c r="L3447" s="14" t="s">
        <v>85</v>
      </c>
      <c r="M3447" s="23">
        <v>0.7</v>
      </c>
      <c r="N3447" s="16">
        <v>23</v>
      </c>
      <c r="O3447" s="16">
        <v>21</v>
      </c>
      <c r="P3447" s="16">
        <v>0</v>
      </c>
      <c r="Q3447" s="16">
        <v>24</v>
      </c>
      <c r="R3447" s="16">
        <v>0</v>
      </c>
      <c r="S3447" s="14" t="s">
        <v>86</v>
      </c>
      <c r="T3447" s="16">
        <v>1234</v>
      </c>
      <c r="U3447" s="16">
        <v>0</v>
      </c>
      <c r="V3447" s="18">
        <v>631896</v>
      </c>
      <c r="W3447" s="18">
        <v>13403</v>
      </c>
      <c r="X3447" s="18">
        <v>8174</v>
      </c>
      <c r="Y3447" s="18">
        <v>0</v>
      </c>
      <c r="Z3447" s="18">
        <v>0</v>
      </c>
      <c r="AA3447" s="18">
        <v>0</v>
      </c>
      <c r="AB3447" s="18">
        <v>0</v>
      </c>
      <c r="AC3447" s="23">
        <v>0</v>
      </c>
      <c r="AD3447" s="14" t="str">
        <f>IF(E3447=113,"Linn","Iowa ex-Linn")</f>
        <v>Iowa ex-Linn</v>
      </c>
      <c r="AE3447" s="23">
        <f>IFERROR(AB3447/W3447,"N/M")</f>
        <v>0.0</v>
      </c>
      <c r="AF3447" s="14" t="str">
        <f>B3447&amp;"|"&amp;TEXT(E3447,"000")&amp;"|"&amp;TEXT(M3447,"0.0000")</f>
        <v>2020|063|0.7000</v>
      </c>
      <c r="AG3447" s="22" t="str">
        <f>IF(AND(B3447&gt;=2015,B3447&lt;=2024,C3447=19,G3447=41,I3447=2,K3447="A",L3447="RBUP",M3447&gt;=0.5,M3447&lt;=0.85),"IN","OUT")</f>
        <v>IN</v>
      </c>
    </row>
    <row r="3448" spans="1:33">
      <c r="A3448" s="14" t="s">
        <v>190</v>
      </c>
      <c r="B3448" s="16">
        <v>2020</v>
      </c>
      <c r="C3448" s="16">
        <v>19</v>
      </c>
      <c r="D3448" s="14" t="s">
        <v>80</v>
      </c>
      <c r="E3448" s="16">
        <v>63</v>
      </c>
      <c r="F3448" s="14" t="s">
        <v>117</v>
      </c>
      <c r="G3448" s="16">
        <v>41</v>
      </c>
      <c r="H3448" s="14" t="s">
        <v>186</v>
      </c>
      <c r="I3448" s="16">
        <v>2</v>
      </c>
      <c r="J3448" s="14" t="s">
        <v>83</v>
      </c>
      <c r="K3448" s="14" t="s">
        <v>84</v>
      </c>
      <c r="L3448" s="14" t="s">
        <v>85</v>
      </c>
      <c r="M3448" s="23">
        <v>0.75</v>
      </c>
      <c r="N3448" s="16">
        <v>64</v>
      </c>
      <c r="O3448" s="16">
        <v>54</v>
      </c>
      <c r="P3448" s="16">
        <v>7</v>
      </c>
      <c r="Q3448" s="16">
        <v>76</v>
      </c>
      <c r="R3448" s="16">
        <v>7</v>
      </c>
      <c r="S3448" s="14" t="s">
        <v>86</v>
      </c>
      <c r="T3448" s="16">
        <v>6410</v>
      </c>
      <c r="U3448" s="16">
        <v>0</v>
      </c>
      <c r="V3448" s="18">
        <v>3615064</v>
      </c>
      <c r="W3448" s="18">
        <v>111265</v>
      </c>
      <c r="X3448" s="18">
        <v>67700</v>
      </c>
      <c r="Y3448" s="18">
        <v>103</v>
      </c>
      <c r="Z3448" s="18">
        <v>0</v>
      </c>
      <c r="AA3448" s="18">
        <v>0</v>
      </c>
      <c r="AB3448" s="18">
        <v>18681</v>
      </c>
      <c r="AC3448" s="23">
        <v>0.17</v>
      </c>
      <c r="AD3448" s="14" t="str">
        <f>IF(E3448=113,"Linn","Iowa ex-Linn")</f>
        <v>Iowa ex-Linn</v>
      </c>
      <c r="AE3448" s="23">
        <f>IFERROR(AB3448/W3448,"N/M")</f>
        <v>0.1678964633981935</v>
      </c>
      <c r="AF3448" s="14" t="str">
        <f>B3448&amp;"|"&amp;TEXT(E3448,"000")&amp;"|"&amp;TEXT(M3448,"0.0000")</f>
        <v>2020|063|0.7500</v>
      </c>
      <c r="AG3448" s="22" t="str">
        <f>IF(AND(B3448&gt;=2015,B3448&lt;=2024,C3448=19,G3448=41,I3448=2,K3448="A",L3448="RBUP",M3448&gt;=0.5,M3448&lt;=0.85),"IN","OUT")</f>
        <v>IN</v>
      </c>
    </row>
    <row r="3449" spans="1:33">
      <c r="A3449" s="14" t="s">
        <v>190</v>
      </c>
      <c r="B3449" s="16">
        <v>2020</v>
      </c>
      <c r="C3449" s="16">
        <v>19</v>
      </c>
      <c r="D3449" s="14" t="s">
        <v>80</v>
      </c>
      <c r="E3449" s="16">
        <v>63</v>
      </c>
      <c r="F3449" s="14" t="s">
        <v>117</v>
      </c>
      <c r="G3449" s="16">
        <v>41</v>
      </c>
      <c r="H3449" s="14" t="s">
        <v>186</v>
      </c>
      <c r="I3449" s="16">
        <v>2</v>
      </c>
      <c r="J3449" s="14" t="s">
        <v>83</v>
      </c>
      <c r="K3449" s="14" t="s">
        <v>84</v>
      </c>
      <c r="L3449" s="14" t="s">
        <v>85</v>
      </c>
      <c r="M3449" s="23">
        <v>0.8</v>
      </c>
      <c r="N3449" s="16">
        <v>200</v>
      </c>
      <c r="O3449" s="16">
        <v>160</v>
      </c>
      <c r="P3449" s="16">
        <v>28</v>
      </c>
      <c r="Q3449" s="16">
        <v>272</v>
      </c>
      <c r="R3449" s="16">
        <v>42</v>
      </c>
      <c r="S3449" s="14" t="s">
        <v>86</v>
      </c>
      <c r="T3449" s="16">
        <v>30728</v>
      </c>
      <c r="U3449" s="16">
        <v>0</v>
      </c>
      <c r="V3449" s="18">
        <v>18854074</v>
      </c>
      <c r="W3449" s="18">
        <v>754174</v>
      </c>
      <c r="X3449" s="18">
        <v>424412</v>
      </c>
      <c r="Y3449" s="18">
        <v>1791</v>
      </c>
      <c r="Z3449" s="18">
        <v>0</v>
      </c>
      <c r="AA3449" s="18">
        <v>0</v>
      </c>
      <c r="AB3449" s="18">
        <v>158056</v>
      </c>
      <c r="AC3449" s="23">
        <v>0.21</v>
      </c>
      <c r="AD3449" s="14" t="str">
        <f>IF(E3449=113,"Linn","Iowa ex-Linn")</f>
        <v>Iowa ex-Linn</v>
      </c>
      <c r="AE3449" s="23">
        <f>IFERROR(AB3449/W3449,"N/M")</f>
        <v>0.20957497871843897</v>
      </c>
      <c r="AF3449" s="14" t="str">
        <f>B3449&amp;"|"&amp;TEXT(E3449,"000")&amp;"|"&amp;TEXT(M3449,"0.0000")</f>
        <v>2020|063|0.8000</v>
      </c>
      <c r="AG3449" s="22" t="str">
        <f>IF(AND(B3449&gt;=2015,B3449&lt;=2024,C3449=19,G3449=41,I3449=2,K3449="A",L3449="RBUP",M3449&gt;=0.5,M3449&lt;=0.85),"IN","OUT")</f>
        <v>IN</v>
      </c>
    </row>
    <row r="3450" spans="1:33">
      <c r="A3450" s="14" t="s">
        <v>190</v>
      </c>
      <c r="B3450" s="16">
        <v>2020</v>
      </c>
      <c r="C3450" s="16">
        <v>19</v>
      </c>
      <c r="D3450" s="14" t="s">
        <v>80</v>
      </c>
      <c r="E3450" s="16">
        <v>63</v>
      </c>
      <c r="F3450" s="14" t="s">
        <v>117</v>
      </c>
      <c r="G3450" s="16">
        <v>41</v>
      </c>
      <c r="H3450" s="14" t="s">
        <v>186</v>
      </c>
      <c r="I3450" s="16">
        <v>2</v>
      </c>
      <c r="J3450" s="14" t="s">
        <v>83</v>
      </c>
      <c r="K3450" s="14" t="s">
        <v>84</v>
      </c>
      <c r="L3450" s="14" t="s">
        <v>85</v>
      </c>
      <c r="M3450" s="23">
        <v>0.85</v>
      </c>
      <c r="N3450" s="16">
        <v>259</v>
      </c>
      <c r="O3450" s="16">
        <v>218</v>
      </c>
      <c r="P3450" s="16">
        <v>56</v>
      </c>
      <c r="Q3450" s="16">
        <v>372</v>
      </c>
      <c r="R3450" s="16">
        <v>72</v>
      </c>
      <c r="S3450" s="14" t="s">
        <v>86</v>
      </c>
      <c r="T3450" s="16">
        <v>65120</v>
      </c>
      <c r="U3450" s="16">
        <v>0</v>
      </c>
      <c r="V3450" s="18">
        <v>42024029</v>
      </c>
      <c r="W3450" s="18">
        <v>2060106</v>
      </c>
      <c r="X3450" s="18">
        <v>973288</v>
      </c>
      <c r="Y3450" s="18">
        <v>4362</v>
      </c>
      <c r="Z3450" s="18">
        <v>0</v>
      </c>
      <c r="AA3450" s="18">
        <v>0</v>
      </c>
      <c r="AB3450" s="18">
        <v>674658</v>
      </c>
      <c r="AC3450" s="23">
        <v>0.33</v>
      </c>
      <c r="AD3450" s="14" t="str">
        <f>IF(E3450=113,"Linn","Iowa ex-Linn")</f>
        <v>Iowa ex-Linn</v>
      </c>
      <c r="AE3450" s="23">
        <f>IFERROR(AB3450/W3450,"N/M")</f>
        <v>0.32748703222067216</v>
      </c>
      <c r="AF3450" s="14" t="str">
        <f>B3450&amp;"|"&amp;TEXT(E3450,"000")&amp;"|"&amp;TEXT(M3450,"0.0000")</f>
        <v>2020|063|0.8500</v>
      </c>
      <c r="AG3450" s="22" t="str">
        <f>IF(AND(B3450&gt;=2015,B3450&lt;=2024,C3450=19,G3450=41,I3450=2,K3450="A",L3450="RBUP",M3450&gt;=0.5,M3450&lt;=0.85),"IN","OUT")</f>
        <v>IN</v>
      </c>
    </row>
    <row r="3451" spans="1:33">
      <c r="A3451" s="14" t="s">
        <v>190</v>
      </c>
      <c r="B3451" s="16">
        <v>2020</v>
      </c>
      <c r="C3451" s="16">
        <v>19</v>
      </c>
      <c r="D3451" s="14" t="s">
        <v>80</v>
      </c>
      <c r="E3451" s="16">
        <v>65</v>
      </c>
      <c r="F3451" s="14" t="s">
        <v>118</v>
      </c>
      <c r="G3451" s="16">
        <v>41</v>
      </c>
      <c r="H3451" s="14" t="s">
        <v>186</v>
      </c>
      <c r="I3451" s="16">
        <v>2</v>
      </c>
      <c r="J3451" s="14" t="s">
        <v>83</v>
      </c>
      <c r="K3451" s="14" t="s">
        <v>84</v>
      </c>
      <c r="L3451" s="14" t="s">
        <v>85</v>
      </c>
      <c r="M3451" s="23">
        <v>0.5</v>
      </c>
      <c r="N3451" s="16">
        <v>3</v>
      </c>
      <c r="O3451" s="16">
        <v>2</v>
      </c>
      <c r="P3451" s="16">
        <v>0</v>
      </c>
      <c r="Q3451" s="16">
        <v>2</v>
      </c>
      <c r="R3451" s="16">
        <v>0</v>
      </c>
      <c r="S3451" s="14" t="s">
        <v>86</v>
      </c>
      <c r="T3451" s="16">
        <v>333</v>
      </c>
      <c r="U3451" s="16">
        <v>0</v>
      </c>
      <c r="V3451" s="18">
        <v>165299</v>
      </c>
      <c r="W3451" s="18">
        <v>1214</v>
      </c>
      <c r="X3451" s="18">
        <v>919</v>
      </c>
      <c r="Y3451" s="18">
        <v>131</v>
      </c>
      <c r="Z3451" s="18">
        <v>0</v>
      </c>
      <c r="AA3451" s="18">
        <v>0</v>
      </c>
      <c r="AB3451" s="18">
        <v>0</v>
      </c>
      <c r="AC3451" s="23">
        <v>0</v>
      </c>
      <c r="AD3451" s="14" t="str">
        <f>IF(E3451=113,"Linn","Iowa ex-Linn")</f>
        <v>Iowa ex-Linn</v>
      </c>
      <c r="AE3451" s="23">
        <f>IFERROR(AB3451/W3451,"N/M")</f>
        <v>0.0</v>
      </c>
      <c r="AF3451" s="14" t="str">
        <f>B3451&amp;"|"&amp;TEXT(E3451,"000")&amp;"|"&amp;TEXT(M3451,"0.0000")</f>
        <v>2020|065|0.5000</v>
      </c>
      <c r="AG3451" s="22" t="str">
        <f>IF(AND(B3451&gt;=2015,B3451&lt;=2024,C3451=19,G3451=41,I3451=2,K3451="A",L3451="RBUP",M3451&gt;=0.5,M3451&lt;=0.85),"IN","OUT")</f>
        <v>IN</v>
      </c>
    </row>
    <row r="3452" spans="1:33">
      <c r="A3452" s="14" t="s">
        <v>190</v>
      </c>
      <c r="B3452" s="16">
        <v>2020</v>
      </c>
      <c r="C3452" s="16">
        <v>19</v>
      </c>
      <c r="D3452" s="14" t="s">
        <v>80</v>
      </c>
      <c r="E3452" s="16">
        <v>65</v>
      </c>
      <c r="F3452" s="14" t="s">
        <v>118</v>
      </c>
      <c r="G3452" s="16">
        <v>41</v>
      </c>
      <c r="H3452" s="14" t="s">
        <v>186</v>
      </c>
      <c r="I3452" s="16">
        <v>2</v>
      </c>
      <c r="J3452" s="14" t="s">
        <v>83</v>
      </c>
      <c r="K3452" s="14" t="s">
        <v>84</v>
      </c>
      <c r="L3452" s="14" t="s">
        <v>85</v>
      </c>
      <c r="M3452" s="23">
        <v>0.65</v>
      </c>
      <c r="N3452" s="16">
        <v>1</v>
      </c>
      <c r="O3452" s="16">
        <v>0</v>
      </c>
      <c r="P3452" s="16">
        <v>0</v>
      </c>
      <c r="Q3452" s="16">
        <v>0</v>
      </c>
      <c r="R3452" s="16">
        <v>0</v>
      </c>
      <c r="S3452" s="14" t="s">
        <v>86</v>
      </c>
      <c r="T3452" s="16">
        <v>0</v>
      </c>
      <c r="U3452" s="16">
        <v>0</v>
      </c>
      <c r="V3452" s="18">
        <v>0</v>
      </c>
      <c r="W3452" s="18">
        <v>0</v>
      </c>
      <c r="X3452" s="18">
        <v>0</v>
      </c>
      <c r="Y3452" s="18">
        <v>0</v>
      </c>
      <c r="Z3452" s="18">
        <v>0</v>
      </c>
      <c r="AA3452" s="18">
        <v>0</v>
      </c>
      <c r="AB3452" s="18">
        <v>0</v>
      </c>
      <c r="AC3452" s="23">
        <v>0</v>
      </c>
      <c r="AD3452" s="14" t="str">
        <f>IF(E3452=113,"Linn","Iowa ex-Linn")</f>
        <v>Iowa ex-Linn</v>
      </c>
      <c r="AE3452" s="23" t="str">
        <f>IFERROR(AB3452/W3452,"N/M")</f>
        <v>N/M</v>
      </c>
      <c r="AF3452" s="14" t="str">
        <f>B3452&amp;"|"&amp;TEXT(E3452,"000")&amp;"|"&amp;TEXT(M3452,"0.0000")</f>
        <v>2020|065|0.6500</v>
      </c>
      <c r="AG3452" s="22" t="str">
        <f>IF(AND(B3452&gt;=2015,B3452&lt;=2024,C3452=19,G3452=41,I3452=2,K3452="A",L3452="RBUP",M3452&gt;=0.5,M3452&lt;=0.85),"IN","OUT")</f>
        <v>IN</v>
      </c>
    </row>
    <row r="3453" spans="1:33">
      <c r="A3453" s="14" t="s">
        <v>190</v>
      </c>
      <c r="B3453" s="16">
        <v>2020</v>
      </c>
      <c r="C3453" s="16">
        <v>19</v>
      </c>
      <c r="D3453" s="14" t="s">
        <v>80</v>
      </c>
      <c r="E3453" s="16">
        <v>65</v>
      </c>
      <c r="F3453" s="14" t="s">
        <v>118</v>
      </c>
      <c r="G3453" s="16">
        <v>41</v>
      </c>
      <c r="H3453" s="14" t="s">
        <v>186</v>
      </c>
      <c r="I3453" s="16">
        <v>2</v>
      </c>
      <c r="J3453" s="14" t="s">
        <v>83</v>
      </c>
      <c r="K3453" s="14" t="s">
        <v>84</v>
      </c>
      <c r="L3453" s="14" t="s">
        <v>85</v>
      </c>
      <c r="M3453" s="23">
        <v>0.7</v>
      </c>
      <c r="N3453" s="16">
        <v>25</v>
      </c>
      <c r="O3453" s="16">
        <v>23</v>
      </c>
      <c r="P3453" s="16">
        <v>1</v>
      </c>
      <c r="Q3453" s="16">
        <v>23</v>
      </c>
      <c r="R3453" s="16">
        <v>1</v>
      </c>
      <c r="S3453" s="14" t="s">
        <v>86</v>
      </c>
      <c r="T3453" s="16">
        <v>3741</v>
      </c>
      <c r="U3453" s="16">
        <v>0</v>
      </c>
      <c r="V3453" s="18">
        <v>2081784</v>
      </c>
      <c r="W3453" s="18">
        <v>41628</v>
      </c>
      <c r="X3453" s="18">
        <v>30650</v>
      </c>
      <c r="Y3453" s="18">
        <v>0</v>
      </c>
      <c r="Z3453" s="18">
        <v>0</v>
      </c>
      <c r="AA3453" s="18">
        <v>0</v>
      </c>
      <c r="AB3453" s="18">
        <v>466</v>
      </c>
      <c r="AC3453" s="23">
        <v>0.01</v>
      </c>
      <c r="AD3453" s="14" t="str">
        <f>IF(E3453=113,"Linn","Iowa ex-Linn")</f>
        <v>Iowa ex-Linn</v>
      </c>
      <c r="AE3453" s="23">
        <f>IFERROR(AB3453/W3453,"N/M")</f>
        <v>0.011194388392428173</v>
      </c>
      <c r="AF3453" s="14" t="str">
        <f>B3453&amp;"|"&amp;TEXT(E3453,"000")&amp;"|"&amp;TEXT(M3453,"0.0000")</f>
        <v>2020|065|0.7000</v>
      </c>
      <c r="AG3453" s="22" t="str">
        <f>IF(AND(B3453&gt;=2015,B3453&lt;=2024,C3453=19,G3453=41,I3453=2,K3453="A",L3453="RBUP",M3453&gt;=0.5,M3453&lt;=0.85),"IN","OUT")</f>
        <v>IN</v>
      </c>
    </row>
    <row r="3454" spans="1:33">
      <c r="A3454" s="14" t="s">
        <v>190</v>
      </c>
      <c r="B3454" s="16">
        <v>2020</v>
      </c>
      <c r="C3454" s="16">
        <v>19</v>
      </c>
      <c r="D3454" s="14" t="s">
        <v>80</v>
      </c>
      <c r="E3454" s="16">
        <v>65</v>
      </c>
      <c r="F3454" s="14" t="s">
        <v>118</v>
      </c>
      <c r="G3454" s="16">
        <v>41</v>
      </c>
      <c r="H3454" s="14" t="s">
        <v>186</v>
      </c>
      <c r="I3454" s="16">
        <v>2</v>
      </c>
      <c r="J3454" s="14" t="s">
        <v>83</v>
      </c>
      <c r="K3454" s="14" t="s">
        <v>84</v>
      </c>
      <c r="L3454" s="14" t="s">
        <v>85</v>
      </c>
      <c r="M3454" s="23">
        <v>0.75</v>
      </c>
      <c r="N3454" s="16">
        <v>142</v>
      </c>
      <c r="O3454" s="16">
        <v>117</v>
      </c>
      <c r="P3454" s="16">
        <v>12</v>
      </c>
      <c r="Q3454" s="16">
        <v>131</v>
      </c>
      <c r="R3454" s="16">
        <v>13</v>
      </c>
      <c r="S3454" s="14" t="s">
        <v>86</v>
      </c>
      <c r="T3454" s="16">
        <v>20388</v>
      </c>
      <c r="U3454" s="16">
        <v>0</v>
      </c>
      <c r="V3454" s="18">
        <v>11655026</v>
      </c>
      <c r="W3454" s="18">
        <v>326708</v>
      </c>
      <c r="X3454" s="18">
        <v>233607</v>
      </c>
      <c r="Y3454" s="18">
        <v>0</v>
      </c>
      <c r="Z3454" s="18">
        <v>0</v>
      </c>
      <c r="AA3454" s="18">
        <v>0</v>
      </c>
      <c r="AB3454" s="18">
        <v>132665</v>
      </c>
      <c r="AC3454" s="23">
        <v>0.41</v>
      </c>
      <c r="AD3454" s="14" t="str">
        <f>IF(E3454=113,"Linn","Iowa ex-Linn")</f>
        <v>Iowa ex-Linn</v>
      </c>
      <c r="AE3454" s="23">
        <f>IFERROR(AB3454/W3454,"N/M")</f>
        <v>0.40606596716333854</v>
      </c>
      <c r="AF3454" s="14" t="str">
        <f>B3454&amp;"|"&amp;TEXT(E3454,"000")&amp;"|"&amp;TEXT(M3454,"0.0000")</f>
        <v>2020|065|0.7500</v>
      </c>
      <c r="AG3454" s="22" t="str">
        <f>IF(AND(B3454&gt;=2015,B3454&lt;=2024,C3454=19,G3454=41,I3454=2,K3454="A",L3454="RBUP",M3454&gt;=0.5,M3454&lt;=0.85),"IN","OUT")</f>
        <v>IN</v>
      </c>
    </row>
    <row r="3455" spans="1:33">
      <c r="A3455" s="14" t="s">
        <v>190</v>
      </c>
      <c r="B3455" s="16">
        <v>2020</v>
      </c>
      <c r="C3455" s="16">
        <v>19</v>
      </c>
      <c r="D3455" s="14" t="s">
        <v>80</v>
      </c>
      <c r="E3455" s="16">
        <v>65</v>
      </c>
      <c r="F3455" s="14" t="s">
        <v>118</v>
      </c>
      <c r="G3455" s="16">
        <v>41</v>
      </c>
      <c r="H3455" s="14" t="s">
        <v>186</v>
      </c>
      <c r="I3455" s="16">
        <v>2</v>
      </c>
      <c r="J3455" s="14" t="s">
        <v>83</v>
      </c>
      <c r="K3455" s="14" t="s">
        <v>84</v>
      </c>
      <c r="L3455" s="14" t="s">
        <v>85</v>
      </c>
      <c r="M3455" s="23">
        <v>0.8</v>
      </c>
      <c r="N3455" s="16">
        <v>343</v>
      </c>
      <c r="O3455" s="16">
        <v>300</v>
      </c>
      <c r="P3455" s="16">
        <v>37</v>
      </c>
      <c r="Q3455" s="16">
        <v>347</v>
      </c>
      <c r="R3455" s="16">
        <v>39</v>
      </c>
      <c r="S3455" s="14" t="s">
        <v>86</v>
      </c>
      <c r="T3455" s="16">
        <v>73427</v>
      </c>
      <c r="U3455" s="16">
        <v>0</v>
      </c>
      <c r="V3455" s="18">
        <v>45792082</v>
      </c>
      <c r="W3455" s="18">
        <v>1836825</v>
      </c>
      <c r="X3455" s="18">
        <v>1189064</v>
      </c>
      <c r="Y3455" s="18">
        <v>1551</v>
      </c>
      <c r="Z3455" s="18">
        <v>0</v>
      </c>
      <c r="AA3455" s="18">
        <v>0</v>
      </c>
      <c r="AB3455" s="18">
        <v>416217</v>
      </c>
      <c r="AC3455" s="23">
        <v>0.23</v>
      </c>
      <c r="AD3455" s="14" t="str">
        <f>IF(E3455=113,"Linn","Iowa ex-Linn")</f>
        <v>Iowa ex-Linn</v>
      </c>
      <c r="AE3455" s="23">
        <f>IFERROR(AB3455/W3455,"N/M")</f>
        <v>0.2265958923686252</v>
      </c>
      <c r="AF3455" s="14" t="str">
        <f>B3455&amp;"|"&amp;TEXT(E3455,"000")&amp;"|"&amp;TEXT(M3455,"0.0000")</f>
        <v>2020|065|0.8000</v>
      </c>
      <c r="AG3455" s="22" t="str">
        <f>IF(AND(B3455&gt;=2015,B3455&lt;=2024,C3455=19,G3455=41,I3455=2,K3455="A",L3455="RBUP",M3455&gt;=0.5,M3455&lt;=0.85),"IN","OUT")</f>
        <v>IN</v>
      </c>
    </row>
    <row r="3456" spans="1:33">
      <c r="A3456" s="14" t="s">
        <v>190</v>
      </c>
      <c r="B3456" s="16">
        <v>2020</v>
      </c>
      <c r="C3456" s="16">
        <v>19</v>
      </c>
      <c r="D3456" s="14" t="s">
        <v>80</v>
      </c>
      <c r="E3456" s="16">
        <v>65</v>
      </c>
      <c r="F3456" s="14" t="s">
        <v>118</v>
      </c>
      <c r="G3456" s="16">
        <v>41</v>
      </c>
      <c r="H3456" s="14" t="s">
        <v>186</v>
      </c>
      <c r="I3456" s="16">
        <v>2</v>
      </c>
      <c r="J3456" s="14" t="s">
        <v>83</v>
      </c>
      <c r="K3456" s="14" t="s">
        <v>84</v>
      </c>
      <c r="L3456" s="14" t="s">
        <v>85</v>
      </c>
      <c r="M3456" s="23">
        <v>0.85</v>
      </c>
      <c r="N3456" s="16">
        <v>425</v>
      </c>
      <c r="O3456" s="16">
        <v>360</v>
      </c>
      <c r="P3456" s="16">
        <v>91</v>
      </c>
      <c r="Q3456" s="16">
        <v>510</v>
      </c>
      <c r="R3456" s="16">
        <v>124</v>
      </c>
      <c r="S3456" s="14" t="s">
        <v>86</v>
      </c>
      <c r="T3456" s="16">
        <v>82655</v>
      </c>
      <c r="U3456" s="16">
        <v>0</v>
      </c>
      <c r="V3456" s="18">
        <v>54908316</v>
      </c>
      <c r="W3456" s="18">
        <v>2819643</v>
      </c>
      <c r="X3456" s="18">
        <v>1384145</v>
      </c>
      <c r="Y3456" s="18">
        <v>3496</v>
      </c>
      <c r="Z3456" s="18">
        <v>0</v>
      </c>
      <c r="AA3456" s="18">
        <v>0</v>
      </c>
      <c r="AB3456" s="18">
        <v>1221863</v>
      </c>
      <c r="AC3456" s="23">
        <v>0.43</v>
      </c>
      <c r="AD3456" s="14" t="str">
        <f>IF(E3456=113,"Linn","Iowa ex-Linn")</f>
        <v>Iowa ex-Linn</v>
      </c>
      <c r="AE3456" s="23">
        <f>IFERROR(AB3456/W3456,"N/M")</f>
        <v>0.4333396107237689</v>
      </c>
      <c r="AF3456" s="14" t="str">
        <f>B3456&amp;"|"&amp;TEXT(E3456,"000")&amp;"|"&amp;TEXT(M3456,"0.0000")</f>
        <v>2020|065|0.8500</v>
      </c>
      <c r="AG3456" s="22" t="str">
        <f>IF(AND(B3456&gt;=2015,B3456&lt;=2024,C3456=19,G3456=41,I3456=2,K3456="A",L3456="RBUP",M3456&gt;=0.5,M3456&lt;=0.85),"IN","OUT")</f>
        <v>IN</v>
      </c>
    </row>
    <row r="3457" spans="1:33">
      <c r="A3457" s="14" t="s">
        <v>190</v>
      </c>
      <c r="B3457" s="16">
        <v>2020</v>
      </c>
      <c r="C3457" s="16">
        <v>19</v>
      </c>
      <c r="D3457" s="14" t="s">
        <v>80</v>
      </c>
      <c r="E3457" s="16">
        <v>67</v>
      </c>
      <c r="F3457" s="14" t="s">
        <v>119</v>
      </c>
      <c r="G3457" s="16">
        <v>41</v>
      </c>
      <c r="H3457" s="14" t="s">
        <v>186</v>
      </c>
      <c r="I3457" s="16">
        <v>2</v>
      </c>
      <c r="J3457" s="14" t="s">
        <v>83</v>
      </c>
      <c r="K3457" s="14" t="s">
        <v>84</v>
      </c>
      <c r="L3457" s="14" t="s">
        <v>85</v>
      </c>
      <c r="M3457" s="23">
        <v>0.6</v>
      </c>
      <c r="N3457" s="16">
        <v>1</v>
      </c>
      <c r="O3457" s="16">
        <v>1</v>
      </c>
      <c r="P3457" s="16">
        <v>0</v>
      </c>
      <c r="Q3457" s="16">
        <v>1</v>
      </c>
      <c r="R3457" s="16">
        <v>0</v>
      </c>
      <c r="S3457" s="14" t="s">
        <v>86</v>
      </c>
      <c r="T3457" s="16">
        <v>202</v>
      </c>
      <c r="U3457" s="16">
        <v>0</v>
      </c>
      <c r="V3457" s="18">
        <v>92737</v>
      </c>
      <c r="W3457" s="18">
        <v>1152</v>
      </c>
      <c r="X3457" s="18">
        <v>921</v>
      </c>
      <c r="Y3457" s="18">
        <v>0</v>
      </c>
      <c r="Z3457" s="18">
        <v>0</v>
      </c>
      <c r="AA3457" s="18">
        <v>0</v>
      </c>
      <c r="AB3457" s="18">
        <v>0</v>
      </c>
      <c r="AC3457" s="23">
        <v>0</v>
      </c>
      <c r="AD3457" s="14" t="str">
        <f>IF(E3457=113,"Linn","Iowa ex-Linn")</f>
        <v>Iowa ex-Linn</v>
      </c>
      <c r="AE3457" s="23">
        <f>IFERROR(AB3457/W3457,"N/M")</f>
        <v>0.0</v>
      </c>
      <c r="AF3457" s="14" t="str">
        <f>B3457&amp;"|"&amp;TEXT(E3457,"000")&amp;"|"&amp;TEXT(M3457,"0.0000")</f>
        <v>2020|067|0.6000</v>
      </c>
      <c r="AG3457" s="22" t="str">
        <f>IF(AND(B3457&gt;=2015,B3457&lt;=2024,C3457=19,G3457=41,I3457=2,K3457="A",L3457="RBUP",M3457&gt;=0.5,M3457&lt;=0.85),"IN","OUT")</f>
        <v>IN</v>
      </c>
    </row>
    <row r="3458" spans="1:33">
      <c r="A3458" s="14" t="s">
        <v>190</v>
      </c>
      <c r="B3458" s="16">
        <v>2020</v>
      </c>
      <c r="C3458" s="16">
        <v>19</v>
      </c>
      <c r="D3458" s="14" t="s">
        <v>80</v>
      </c>
      <c r="E3458" s="16">
        <v>67</v>
      </c>
      <c r="F3458" s="14" t="s">
        <v>119</v>
      </c>
      <c r="G3458" s="16">
        <v>41</v>
      </c>
      <c r="H3458" s="14" t="s">
        <v>186</v>
      </c>
      <c r="I3458" s="16">
        <v>2</v>
      </c>
      <c r="J3458" s="14" t="s">
        <v>83</v>
      </c>
      <c r="K3458" s="14" t="s">
        <v>84</v>
      </c>
      <c r="L3458" s="14" t="s">
        <v>85</v>
      </c>
      <c r="M3458" s="23">
        <v>0.65</v>
      </c>
      <c r="N3458" s="16">
        <v>2</v>
      </c>
      <c r="O3458" s="16">
        <v>1</v>
      </c>
      <c r="P3458" s="16">
        <v>0</v>
      </c>
      <c r="Q3458" s="16">
        <v>1</v>
      </c>
      <c r="R3458" s="16">
        <v>0</v>
      </c>
      <c r="S3458" s="14" t="s">
        <v>86</v>
      </c>
      <c r="T3458" s="16">
        <v>41</v>
      </c>
      <c r="U3458" s="16">
        <v>0</v>
      </c>
      <c r="V3458" s="18">
        <v>22506</v>
      </c>
      <c r="W3458" s="18">
        <v>457</v>
      </c>
      <c r="X3458" s="18">
        <v>270</v>
      </c>
      <c r="Y3458" s="18">
        <v>0</v>
      </c>
      <c r="Z3458" s="18">
        <v>0</v>
      </c>
      <c r="AA3458" s="18">
        <v>0</v>
      </c>
      <c r="AB3458" s="18">
        <v>0</v>
      </c>
      <c r="AC3458" s="23">
        <v>0</v>
      </c>
      <c r="AD3458" s="14" t="str">
        <f>IF(E3458=113,"Linn","Iowa ex-Linn")</f>
        <v>Iowa ex-Linn</v>
      </c>
      <c r="AE3458" s="23">
        <f>IFERROR(AB3458/W3458,"N/M")</f>
        <v>0.0</v>
      </c>
      <c r="AF3458" s="14" t="str">
        <f>B3458&amp;"|"&amp;TEXT(E3458,"000")&amp;"|"&amp;TEXT(M3458,"0.0000")</f>
        <v>2020|067|0.6500</v>
      </c>
      <c r="AG3458" s="22" t="str">
        <f>IF(AND(B3458&gt;=2015,B3458&lt;=2024,C3458=19,G3458=41,I3458=2,K3458="A",L3458="RBUP",M3458&gt;=0.5,M3458&lt;=0.85),"IN","OUT")</f>
        <v>IN</v>
      </c>
    </row>
    <row r="3459" spans="1:33">
      <c r="A3459" s="14" t="s">
        <v>190</v>
      </c>
      <c r="B3459" s="16">
        <v>2020</v>
      </c>
      <c r="C3459" s="16">
        <v>19</v>
      </c>
      <c r="D3459" s="14" t="s">
        <v>80</v>
      </c>
      <c r="E3459" s="16">
        <v>67</v>
      </c>
      <c r="F3459" s="14" t="s">
        <v>119</v>
      </c>
      <c r="G3459" s="16">
        <v>41</v>
      </c>
      <c r="H3459" s="14" t="s">
        <v>186</v>
      </c>
      <c r="I3459" s="16">
        <v>2</v>
      </c>
      <c r="J3459" s="14" t="s">
        <v>83</v>
      </c>
      <c r="K3459" s="14" t="s">
        <v>84</v>
      </c>
      <c r="L3459" s="14" t="s">
        <v>85</v>
      </c>
      <c r="M3459" s="23">
        <v>0.7</v>
      </c>
      <c r="N3459" s="16">
        <v>18</v>
      </c>
      <c r="O3459" s="16">
        <v>17</v>
      </c>
      <c r="P3459" s="16">
        <v>0</v>
      </c>
      <c r="Q3459" s="16">
        <v>17</v>
      </c>
      <c r="R3459" s="16">
        <v>0</v>
      </c>
      <c r="S3459" s="14" t="s">
        <v>86</v>
      </c>
      <c r="T3459" s="16">
        <v>1727</v>
      </c>
      <c r="U3459" s="16">
        <v>0</v>
      </c>
      <c r="V3459" s="18">
        <v>887391</v>
      </c>
      <c r="W3459" s="18">
        <v>24705</v>
      </c>
      <c r="X3459" s="18">
        <v>17933</v>
      </c>
      <c r="Y3459" s="18">
        <v>0</v>
      </c>
      <c r="Z3459" s="18">
        <v>0</v>
      </c>
      <c r="AA3459" s="18">
        <v>0</v>
      </c>
      <c r="AB3459" s="18">
        <v>0</v>
      </c>
      <c r="AC3459" s="23">
        <v>0</v>
      </c>
      <c r="AD3459" s="14" t="str">
        <f>IF(E3459=113,"Linn","Iowa ex-Linn")</f>
        <v>Iowa ex-Linn</v>
      </c>
      <c r="AE3459" s="23">
        <f>IFERROR(AB3459/W3459,"N/M")</f>
        <v>0.0</v>
      </c>
      <c r="AF3459" s="14" t="str">
        <f>B3459&amp;"|"&amp;TEXT(E3459,"000")&amp;"|"&amp;TEXT(M3459,"0.0000")</f>
        <v>2020|067|0.7000</v>
      </c>
      <c r="AG3459" s="22" t="str">
        <f>IF(AND(B3459&gt;=2015,B3459&lt;=2024,C3459=19,G3459=41,I3459=2,K3459="A",L3459="RBUP",M3459&gt;=0.5,M3459&lt;=0.85),"IN","OUT")</f>
        <v>IN</v>
      </c>
    </row>
    <row r="3460" spans="1:33">
      <c r="A3460" s="14" t="s">
        <v>190</v>
      </c>
      <c r="B3460" s="16">
        <v>2020</v>
      </c>
      <c r="C3460" s="16">
        <v>19</v>
      </c>
      <c r="D3460" s="14" t="s">
        <v>80</v>
      </c>
      <c r="E3460" s="16">
        <v>67</v>
      </c>
      <c r="F3460" s="14" t="s">
        <v>119</v>
      </c>
      <c r="G3460" s="16">
        <v>41</v>
      </c>
      <c r="H3460" s="14" t="s">
        <v>186</v>
      </c>
      <c r="I3460" s="16">
        <v>2</v>
      </c>
      <c r="J3460" s="14" t="s">
        <v>83</v>
      </c>
      <c r="K3460" s="14" t="s">
        <v>84</v>
      </c>
      <c r="L3460" s="14" t="s">
        <v>85</v>
      </c>
      <c r="M3460" s="23">
        <v>0.75</v>
      </c>
      <c r="N3460" s="16">
        <v>76</v>
      </c>
      <c r="O3460" s="16">
        <v>61</v>
      </c>
      <c r="P3460" s="16">
        <v>2</v>
      </c>
      <c r="Q3460" s="16">
        <v>97</v>
      </c>
      <c r="R3460" s="16">
        <v>3</v>
      </c>
      <c r="S3460" s="14" t="s">
        <v>86</v>
      </c>
      <c r="T3460" s="16">
        <v>14990</v>
      </c>
      <c r="U3460" s="16">
        <v>0</v>
      </c>
      <c r="V3460" s="18">
        <v>8553373</v>
      </c>
      <c r="W3460" s="18">
        <v>324419</v>
      </c>
      <c r="X3460" s="18">
        <v>225025</v>
      </c>
      <c r="Y3460" s="18">
        <v>0</v>
      </c>
      <c r="Z3460" s="18">
        <v>0</v>
      </c>
      <c r="AA3460" s="18">
        <v>0</v>
      </c>
      <c r="AB3460" s="18">
        <v>36255</v>
      </c>
      <c r="AC3460" s="23">
        <v>0.11</v>
      </c>
      <c r="AD3460" s="14" t="str">
        <f>IF(E3460=113,"Linn","Iowa ex-Linn")</f>
        <v>Iowa ex-Linn</v>
      </c>
      <c r="AE3460" s="23">
        <f>IFERROR(AB3460/W3460,"N/M")</f>
        <v>0.11175362725364421</v>
      </c>
      <c r="AF3460" s="14" t="str">
        <f>B3460&amp;"|"&amp;TEXT(E3460,"000")&amp;"|"&amp;TEXT(M3460,"0.0000")</f>
        <v>2020|067|0.7500</v>
      </c>
      <c r="AG3460" s="22" t="str">
        <f>IF(AND(B3460&gt;=2015,B3460&lt;=2024,C3460=19,G3460=41,I3460=2,K3460="A",L3460="RBUP",M3460&gt;=0.5,M3460&lt;=0.85),"IN","OUT")</f>
        <v>IN</v>
      </c>
    </row>
    <row r="3461" spans="1:33">
      <c r="A3461" s="14" t="s">
        <v>190</v>
      </c>
      <c r="B3461" s="16">
        <v>2020</v>
      </c>
      <c r="C3461" s="16">
        <v>19</v>
      </c>
      <c r="D3461" s="14" t="s">
        <v>80</v>
      </c>
      <c r="E3461" s="16">
        <v>67</v>
      </c>
      <c r="F3461" s="14" t="s">
        <v>119</v>
      </c>
      <c r="G3461" s="16">
        <v>41</v>
      </c>
      <c r="H3461" s="14" t="s">
        <v>186</v>
      </c>
      <c r="I3461" s="16">
        <v>2</v>
      </c>
      <c r="J3461" s="14" t="s">
        <v>83</v>
      </c>
      <c r="K3461" s="14" t="s">
        <v>84</v>
      </c>
      <c r="L3461" s="14" t="s">
        <v>85</v>
      </c>
      <c r="M3461" s="23">
        <v>0.8</v>
      </c>
      <c r="N3461" s="16">
        <v>306</v>
      </c>
      <c r="O3461" s="16">
        <v>263</v>
      </c>
      <c r="P3461" s="16">
        <v>36</v>
      </c>
      <c r="Q3461" s="16">
        <v>368</v>
      </c>
      <c r="R3461" s="16">
        <v>38</v>
      </c>
      <c r="S3461" s="14" t="s">
        <v>86</v>
      </c>
      <c r="T3461" s="16">
        <v>63413</v>
      </c>
      <c r="U3461" s="16">
        <v>0</v>
      </c>
      <c r="V3461" s="18">
        <v>38277297</v>
      </c>
      <c r="W3461" s="18">
        <v>1771906</v>
      </c>
      <c r="X3461" s="18">
        <v>1113731</v>
      </c>
      <c r="Y3461" s="18">
        <v>2458</v>
      </c>
      <c r="Z3461" s="18">
        <v>0</v>
      </c>
      <c r="AA3461" s="18">
        <v>0</v>
      </c>
      <c r="AB3461" s="18">
        <v>193759</v>
      </c>
      <c r="AC3461" s="23">
        <v>0.11</v>
      </c>
      <c r="AD3461" s="14" t="str">
        <f>IF(E3461=113,"Linn","Iowa ex-Linn")</f>
        <v>Iowa ex-Linn</v>
      </c>
      <c r="AE3461" s="23">
        <f>IFERROR(AB3461/W3461,"N/M")</f>
        <v>0.10935060889234531</v>
      </c>
      <c r="AF3461" s="14" t="str">
        <f>B3461&amp;"|"&amp;TEXT(E3461,"000")&amp;"|"&amp;TEXT(M3461,"0.0000")</f>
        <v>2020|067|0.8000</v>
      </c>
      <c r="AG3461" s="22" t="str">
        <f>IF(AND(B3461&gt;=2015,B3461&lt;=2024,C3461=19,G3461=41,I3461=2,K3461="A",L3461="RBUP",M3461&gt;=0.5,M3461&lt;=0.85),"IN","OUT")</f>
        <v>IN</v>
      </c>
    </row>
    <row r="3462" spans="1:33">
      <c r="A3462" s="14" t="s">
        <v>190</v>
      </c>
      <c r="B3462" s="16">
        <v>2020</v>
      </c>
      <c r="C3462" s="16">
        <v>19</v>
      </c>
      <c r="D3462" s="14" t="s">
        <v>80</v>
      </c>
      <c r="E3462" s="16">
        <v>67</v>
      </c>
      <c r="F3462" s="14" t="s">
        <v>119</v>
      </c>
      <c r="G3462" s="16">
        <v>41</v>
      </c>
      <c r="H3462" s="14" t="s">
        <v>186</v>
      </c>
      <c r="I3462" s="16">
        <v>2</v>
      </c>
      <c r="J3462" s="14" t="s">
        <v>83</v>
      </c>
      <c r="K3462" s="14" t="s">
        <v>84</v>
      </c>
      <c r="L3462" s="14" t="s">
        <v>85</v>
      </c>
      <c r="M3462" s="23">
        <v>0.85</v>
      </c>
      <c r="N3462" s="16">
        <v>253</v>
      </c>
      <c r="O3462" s="16">
        <v>194</v>
      </c>
      <c r="P3462" s="16">
        <v>39</v>
      </c>
      <c r="Q3462" s="16">
        <v>347</v>
      </c>
      <c r="R3462" s="16">
        <v>68</v>
      </c>
      <c r="S3462" s="14" t="s">
        <v>86</v>
      </c>
      <c r="T3462" s="16">
        <v>49043</v>
      </c>
      <c r="U3462" s="16">
        <v>0</v>
      </c>
      <c r="V3462" s="18">
        <v>30952986</v>
      </c>
      <c r="W3462" s="18">
        <v>1815079</v>
      </c>
      <c r="X3462" s="18">
        <v>843462</v>
      </c>
      <c r="Y3462" s="18">
        <v>3239</v>
      </c>
      <c r="Z3462" s="18">
        <v>0</v>
      </c>
      <c r="AA3462" s="18">
        <v>0</v>
      </c>
      <c r="AB3462" s="18">
        <v>606341</v>
      </c>
      <c r="AC3462" s="23">
        <v>0.33</v>
      </c>
      <c r="AD3462" s="14" t="str">
        <f>IF(E3462=113,"Linn","Iowa ex-Linn")</f>
        <v>Iowa ex-Linn</v>
      </c>
      <c r="AE3462" s="23">
        <f>IFERROR(AB3462/W3462,"N/M")</f>
        <v>0.33405763605881617</v>
      </c>
      <c r="AF3462" s="14" t="str">
        <f>B3462&amp;"|"&amp;TEXT(E3462,"000")&amp;"|"&amp;TEXT(M3462,"0.0000")</f>
        <v>2020|067|0.8500</v>
      </c>
      <c r="AG3462" s="22" t="str">
        <f>IF(AND(B3462&gt;=2015,B3462&lt;=2024,C3462=19,G3462=41,I3462=2,K3462="A",L3462="RBUP",M3462&gt;=0.5,M3462&lt;=0.85),"IN","OUT")</f>
        <v>IN</v>
      </c>
    </row>
    <row r="3463" spans="1:33">
      <c r="A3463" s="14" t="s">
        <v>190</v>
      </c>
      <c r="B3463" s="16">
        <v>2020</v>
      </c>
      <c r="C3463" s="16">
        <v>19</v>
      </c>
      <c r="D3463" s="14" t="s">
        <v>80</v>
      </c>
      <c r="E3463" s="16">
        <v>69</v>
      </c>
      <c r="F3463" s="14" t="s">
        <v>120</v>
      </c>
      <c r="G3463" s="16">
        <v>41</v>
      </c>
      <c r="H3463" s="14" t="s">
        <v>186</v>
      </c>
      <c r="I3463" s="16">
        <v>2</v>
      </c>
      <c r="J3463" s="14" t="s">
        <v>83</v>
      </c>
      <c r="K3463" s="14" t="s">
        <v>84</v>
      </c>
      <c r="L3463" s="14" t="s">
        <v>85</v>
      </c>
      <c r="M3463" s="23">
        <v>0.65</v>
      </c>
      <c r="N3463" s="16">
        <v>3</v>
      </c>
      <c r="O3463" s="16">
        <v>3</v>
      </c>
      <c r="P3463" s="16">
        <v>0</v>
      </c>
      <c r="Q3463" s="16">
        <v>4</v>
      </c>
      <c r="R3463" s="16">
        <v>0</v>
      </c>
      <c r="S3463" s="14" t="s">
        <v>86</v>
      </c>
      <c r="T3463" s="16">
        <v>183</v>
      </c>
      <c r="U3463" s="16">
        <v>0</v>
      </c>
      <c r="V3463" s="18">
        <v>94284</v>
      </c>
      <c r="W3463" s="18">
        <v>1464</v>
      </c>
      <c r="X3463" s="18">
        <v>926</v>
      </c>
      <c r="Y3463" s="18">
        <v>0</v>
      </c>
      <c r="Z3463" s="18">
        <v>0</v>
      </c>
      <c r="AA3463" s="18">
        <v>0</v>
      </c>
      <c r="AB3463" s="18">
        <v>0</v>
      </c>
      <c r="AC3463" s="23">
        <v>0</v>
      </c>
      <c r="AD3463" s="14" t="str">
        <f>IF(E3463=113,"Linn","Iowa ex-Linn")</f>
        <v>Iowa ex-Linn</v>
      </c>
      <c r="AE3463" s="23">
        <f>IFERROR(AB3463/W3463,"N/M")</f>
        <v>0.0</v>
      </c>
      <c r="AF3463" s="14" t="str">
        <f>B3463&amp;"|"&amp;TEXT(E3463,"000")&amp;"|"&amp;TEXT(M3463,"0.0000")</f>
        <v>2020|069|0.6500</v>
      </c>
      <c r="AG3463" s="22" t="str">
        <f>IF(AND(B3463&gt;=2015,B3463&lt;=2024,C3463=19,G3463=41,I3463=2,K3463="A",L3463="RBUP",M3463&gt;=0.5,M3463&lt;=0.85),"IN","OUT")</f>
        <v>IN</v>
      </c>
    </row>
    <row r="3464" spans="1:33">
      <c r="A3464" s="14" t="s">
        <v>190</v>
      </c>
      <c r="B3464" s="16">
        <v>2020</v>
      </c>
      <c r="C3464" s="16">
        <v>19</v>
      </c>
      <c r="D3464" s="14" t="s">
        <v>80</v>
      </c>
      <c r="E3464" s="16">
        <v>69</v>
      </c>
      <c r="F3464" s="14" t="s">
        <v>120</v>
      </c>
      <c r="G3464" s="16">
        <v>41</v>
      </c>
      <c r="H3464" s="14" t="s">
        <v>186</v>
      </c>
      <c r="I3464" s="16">
        <v>2</v>
      </c>
      <c r="J3464" s="14" t="s">
        <v>83</v>
      </c>
      <c r="K3464" s="14" t="s">
        <v>84</v>
      </c>
      <c r="L3464" s="14" t="s">
        <v>85</v>
      </c>
      <c r="M3464" s="23">
        <v>0.7</v>
      </c>
      <c r="N3464" s="16">
        <v>18</v>
      </c>
      <c r="O3464" s="16">
        <v>15</v>
      </c>
      <c r="P3464" s="16">
        <v>0</v>
      </c>
      <c r="Q3464" s="16">
        <v>18</v>
      </c>
      <c r="R3464" s="16">
        <v>0</v>
      </c>
      <c r="S3464" s="14" t="s">
        <v>86</v>
      </c>
      <c r="T3464" s="16">
        <v>1950</v>
      </c>
      <c r="U3464" s="16">
        <v>0</v>
      </c>
      <c r="V3464" s="18">
        <v>1009981</v>
      </c>
      <c r="W3464" s="18">
        <v>19861</v>
      </c>
      <c r="X3464" s="18">
        <v>14411</v>
      </c>
      <c r="Y3464" s="18">
        <v>0</v>
      </c>
      <c r="Z3464" s="18">
        <v>0</v>
      </c>
      <c r="AA3464" s="18">
        <v>0</v>
      </c>
      <c r="AB3464" s="18">
        <v>0</v>
      </c>
      <c r="AC3464" s="23">
        <v>0</v>
      </c>
      <c r="AD3464" s="14" t="str">
        <f>IF(E3464=113,"Linn","Iowa ex-Linn")</f>
        <v>Iowa ex-Linn</v>
      </c>
      <c r="AE3464" s="23">
        <f>IFERROR(AB3464/W3464,"N/M")</f>
        <v>0.0</v>
      </c>
      <c r="AF3464" s="14" t="str">
        <f>B3464&amp;"|"&amp;TEXT(E3464,"000")&amp;"|"&amp;TEXT(M3464,"0.0000")</f>
        <v>2020|069|0.7000</v>
      </c>
      <c r="AG3464" s="22" t="str">
        <f>IF(AND(B3464&gt;=2015,B3464&lt;=2024,C3464=19,G3464=41,I3464=2,K3464="A",L3464="RBUP",M3464&gt;=0.5,M3464&lt;=0.85),"IN","OUT")</f>
        <v>IN</v>
      </c>
    </row>
    <row r="3465" spans="1:33">
      <c r="A3465" s="14" t="s">
        <v>190</v>
      </c>
      <c r="B3465" s="16">
        <v>2020</v>
      </c>
      <c r="C3465" s="16">
        <v>19</v>
      </c>
      <c r="D3465" s="14" t="s">
        <v>80</v>
      </c>
      <c r="E3465" s="16">
        <v>69</v>
      </c>
      <c r="F3465" s="14" t="s">
        <v>120</v>
      </c>
      <c r="G3465" s="16">
        <v>41</v>
      </c>
      <c r="H3465" s="14" t="s">
        <v>186</v>
      </c>
      <c r="I3465" s="16">
        <v>2</v>
      </c>
      <c r="J3465" s="14" t="s">
        <v>83</v>
      </c>
      <c r="K3465" s="14" t="s">
        <v>84</v>
      </c>
      <c r="L3465" s="14" t="s">
        <v>85</v>
      </c>
      <c r="M3465" s="23">
        <v>0.75</v>
      </c>
      <c r="N3465" s="16">
        <v>66</v>
      </c>
      <c r="O3465" s="16">
        <v>59</v>
      </c>
      <c r="P3465" s="16">
        <v>2</v>
      </c>
      <c r="Q3465" s="16">
        <v>80</v>
      </c>
      <c r="R3465" s="16">
        <v>3</v>
      </c>
      <c r="S3465" s="14" t="s">
        <v>86</v>
      </c>
      <c r="T3465" s="16">
        <v>15660</v>
      </c>
      <c r="U3465" s="16">
        <v>0</v>
      </c>
      <c r="V3465" s="18">
        <v>9351319</v>
      </c>
      <c r="W3465" s="18">
        <v>255426</v>
      </c>
      <c r="X3465" s="18">
        <v>182959</v>
      </c>
      <c r="Y3465" s="18">
        <v>2820</v>
      </c>
      <c r="Z3465" s="18">
        <v>0</v>
      </c>
      <c r="AA3465" s="18">
        <v>0</v>
      </c>
      <c r="AB3465" s="18">
        <v>13434</v>
      </c>
      <c r="AC3465" s="23">
        <v>0.05</v>
      </c>
      <c r="AD3465" s="14" t="str">
        <f>IF(E3465=113,"Linn","Iowa ex-Linn")</f>
        <v>Iowa ex-Linn</v>
      </c>
      <c r="AE3465" s="23">
        <f>IFERROR(AB3465/W3465,"N/M")</f>
        <v>0.05259448920626718</v>
      </c>
      <c r="AF3465" s="14" t="str">
        <f>B3465&amp;"|"&amp;TEXT(E3465,"000")&amp;"|"&amp;TEXT(M3465,"0.0000")</f>
        <v>2020|069|0.7500</v>
      </c>
      <c r="AG3465" s="22" t="str">
        <f>IF(AND(B3465&gt;=2015,B3465&lt;=2024,C3465=19,G3465=41,I3465=2,K3465="A",L3465="RBUP",M3465&gt;=0.5,M3465&lt;=0.85),"IN","OUT")</f>
        <v>IN</v>
      </c>
    </row>
    <row r="3466" spans="1:33">
      <c r="A3466" s="14" t="s">
        <v>190</v>
      </c>
      <c r="B3466" s="16">
        <v>2020</v>
      </c>
      <c r="C3466" s="16">
        <v>19</v>
      </c>
      <c r="D3466" s="14" t="s">
        <v>80</v>
      </c>
      <c r="E3466" s="16">
        <v>69</v>
      </c>
      <c r="F3466" s="14" t="s">
        <v>120</v>
      </c>
      <c r="G3466" s="16">
        <v>41</v>
      </c>
      <c r="H3466" s="14" t="s">
        <v>186</v>
      </c>
      <c r="I3466" s="16">
        <v>2</v>
      </c>
      <c r="J3466" s="14" t="s">
        <v>83</v>
      </c>
      <c r="K3466" s="14" t="s">
        <v>84</v>
      </c>
      <c r="L3466" s="14" t="s">
        <v>85</v>
      </c>
      <c r="M3466" s="23">
        <v>0.8</v>
      </c>
      <c r="N3466" s="16">
        <v>236</v>
      </c>
      <c r="O3466" s="16">
        <v>206</v>
      </c>
      <c r="P3466" s="16">
        <v>38</v>
      </c>
      <c r="Q3466" s="16">
        <v>349</v>
      </c>
      <c r="R3466" s="16">
        <v>52</v>
      </c>
      <c r="S3466" s="14" t="s">
        <v>86</v>
      </c>
      <c r="T3466" s="16">
        <v>52259</v>
      </c>
      <c r="U3466" s="16">
        <v>0</v>
      </c>
      <c r="V3466" s="18">
        <v>32532283</v>
      </c>
      <c r="W3466" s="18">
        <v>1275591</v>
      </c>
      <c r="X3466" s="18">
        <v>741066</v>
      </c>
      <c r="Y3466" s="18">
        <v>737</v>
      </c>
      <c r="Z3466" s="18">
        <v>0</v>
      </c>
      <c r="AA3466" s="18">
        <v>0</v>
      </c>
      <c r="AB3466" s="18">
        <v>555655</v>
      </c>
      <c r="AC3466" s="23">
        <v>0.44</v>
      </c>
      <c r="AD3466" s="14" t="str">
        <f>IF(E3466=113,"Linn","Iowa ex-Linn")</f>
        <v>Iowa ex-Linn</v>
      </c>
      <c r="AE3466" s="23">
        <f>IFERROR(AB3466/W3466,"N/M")</f>
        <v>0.4356059269781615</v>
      </c>
      <c r="AF3466" s="14" t="str">
        <f>B3466&amp;"|"&amp;TEXT(E3466,"000")&amp;"|"&amp;TEXT(M3466,"0.0000")</f>
        <v>2020|069|0.8000</v>
      </c>
      <c r="AG3466" s="22" t="str">
        <f>IF(AND(B3466&gt;=2015,B3466&lt;=2024,C3466=19,G3466=41,I3466=2,K3466="A",L3466="RBUP",M3466&gt;=0.5,M3466&lt;=0.85),"IN","OUT")</f>
        <v>IN</v>
      </c>
    </row>
    <row r="3467" spans="1:33">
      <c r="A3467" s="14" t="s">
        <v>190</v>
      </c>
      <c r="B3467" s="16">
        <v>2020</v>
      </c>
      <c r="C3467" s="16">
        <v>19</v>
      </c>
      <c r="D3467" s="14" t="s">
        <v>80</v>
      </c>
      <c r="E3467" s="16">
        <v>69</v>
      </c>
      <c r="F3467" s="14" t="s">
        <v>120</v>
      </c>
      <c r="G3467" s="16">
        <v>41</v>
      </c>
      <c r="H3467" s="14" t="s">
        <v>186</v>
      </c>
      <c r="I3467" s="16">
        <v>2</v>
      </c>
      <c r="J3467" s="14" t="s">
        <v>83</v>
      </c>
      <c r="K3467" s="14" t="s">
        <v>84</v>
      </c>
      <c r="L3467" s="14" t="s">
        <v>85</v>
      </c>
      <c r="M3467" s="23">
        <v>0.85</v>
      </c>
      <c r="N3467" s="16">
        <v>425</v>
      </c>
      <c r="O3467" s="16">
        <v>381</v>
      </c>
      <c r="P3467" s="16">
        <v>118</v>
      </c>
      <c r="Q3467" s="16">
        <v>688</v>
      </c>
      <c r="R3467" s="16">
        <v>176</v>
      </c>
      <c r="S3467" s="14" t="s">
        <v>86</v>
      </c>
      <c r="T3467" s="16">
        <v>131043</v>
      </c>
      <c r="U3467" s="16">
        <v>0</v>
      </c>
      <c r="V3467" s="18">
        <v>86333134</v>
      </c>
      <c r="W3467" s="18">
        <v>4272414</v>
      </c>
      <c r="X3467" s="18">
        <v>2013023</v>
      </c>
      <c r="Y3467" s="18">
        <v>250</v>
      </c>
      <c r="Z3467" s="18">
        <v>0</v>
      </c>
      <c r="AA3467" s="18">
        <v>0</v>
      </c>
      <c r="AB3467" s="18">
        <v>2392653</v>
      </c>
      <c r="AC3467" s="23">
        <v>0.5600000000000001</v>
      </c>
      <c r="AD3467" s="14" t="str">
        <f>IF(E3467=113,"Linn","Iowa ex-Linn")</f>
        <v>Iowa ex-Linn</v>
      </c>
      <c r="AE3467" s="23">
        <f>IFERROR(AB3467/W3467,"N/M")</f>
        <v>0.5600236774806936</v>
      </c>
      <c r="AF3467" s="14" t="str">
        <f>B3467&amp;"|"&amp;TEXT(E3467,"000")&amp;"|"&amp;TEXT(M3467,"0.0000")</f>
        <v>2020|069|0.8500</v>
      </c>
      <c r="AG3467" s="22" t="str">
        <f>IF(AND(B3467&gt;=2015,B3467&lt;=2024,C3467=19,G3467=41,I3467=2,K3467="A",L3467="RBUP",M3467&gt;=0.5,M3467&lt;=0.85),"IN","OUT")</f>
        <v>IN</v>
      </c>
    </row>
    <row r="3468" spans="1:33">
      <c r="A3468" s="14" t="s">
        <v>190</v>
      </c>
      <c r="B3468" s="16">
        <v>2020</v>
      </c>
      <c r="C3468" s="16">
        <v>19</v>
      </c>
      <c r="D3468" s="14" t="s">
        <v>80</v>
      </c>
      <c r="E3468" s="16">
        <v>71</v>
      </c>
      <c r="F3468" s="14" t="s">
        <v>121</v>
      </c>
      <c r="G3468" s="16">
        <v>41</v>
      </c>
      <c r="H3468" s="14" t="s">
        <v>186</v>
      </c>
      <c r="I3468" s="16">
        <v>2</v>
      </c>
      <c r="J3468" s="14" t="s">
        <v>83</v>
      </c>
      <c r="K3468" s="14" t="s">
        <v>84</v>
      </c>
      <c r="L3468" s="14" t="s">
        <v>85</v>
      </c>
      <c r="M3468" s="23">
        <v>0.5</v>
      </c>
      <c r="N3468" s="16">
        <v>5</v>
      </c>
      <c r="O3468" s="16">
        <v>5</v>
      </c>
      <c r="P3468" s="16">
        <v>0</v>
      </c>
      <c r="Q3468" s="16">
        <v>5</v>
      </c>
      <c r="R3468" s="16">
        <v>0</v>
      </c>
      <c r="S3468" s="14" t="s">
        <v>86</v>
      </c>
      <c r="T3468" s="16">
        <v>366</v>
      </c>
      <c r="U3468" s="16">
        <v>0</v>
      </c>
      <c r="V3468" s="18">
        <v>141855</v>
      </c>
      <c r="W3468" s="18">
        <v>2451</v>
      </c>
      <c r="X3468" s="18">
        <v>1889</v>
      </c>
      <c r="Y3468" s="18">
        <v>0</v>
      </c>
      <c r="Z3468" s="18">
        <v>0</v>
      </c>
      <c r="AA3468" s="18">
        <v>0</v>
      </c>
      <c r="AB3468" s="18">
        <v>0</v>
      </c>
      <c r="AC3468" s="23">
        <v>0</v>
      </c>
      <c r="AD3468" s="14" t="str">
        <f>IF(E3468=113,"Linn","Iowa ex-Linn")</f>
        <v>Iowa ex-Linn</v>
      </c>
      <c r="AE3468" s="23">
        <f>IFERROR(AB3468/W3468,"N/M")</f>
        <v>0.0</v>
      </c>
      <c r="AF3468" s="14" t="str">
        <f>B3468&amp;"|"&amp;TEXT(E3468,"000")&amp;"|"&amp;TEXT(M3468,"0.0000")</f>
        <v>2020|071|0.5000</v>
      </c>
      <c r="AG3468" s="22" t="str">
        <f>IF(AND(B3468&gt;=2015,B3468&lt;=2024,C3468=19,G3468=41,I3468=2,K3468="A",L3468="RBUP",M3468&gt;=0.5,M3468&lt;=0.85),"IN","OUT")</f>
        <v>IN</v>
      </c>
    </row>
    <row r="3469" spans="1:33">
      <c r="A3469" s="14" t="s">
        <v>190</v>
      </c>
      <c r="B3469" s="16">
        <v>2020</v>
      </c>
      <c r="C3469" s="16">
        <v>19</v>
      </c>
      <c r="D3469" s="14" t="s">
        <v>80</v>
      </c>
      <c r="E3469" s="16">
        <v>71</v>
      </c>
      <c r="F3469" s="14" t="s">
        <v>121</v>
      </c>
      <c r="G3469" s="16">
        <v>41</v>
      </c>
      <c r="H3469" s="14" t="s">
        <v>186</v>
      </c>
      <c r="I3469" s="16">
        <v>2</v>
      </c>
      <c r="J3469" s="14" t="s">
        <v>83</v>
      </c>
      <c r="K3469" s="14" t="s">
        <v>84</v>
      </c>
      <c r="L3469" s="14" t="s">
        <v>85</v>
      </c>
      <c r="M3469" s="23">
        <v>0.6</v>
      </c>
      <c r="N3469" s="16">
        <v>4</v>
      </c>
      <c r="O3469" s="16">
        <v>3</v>
      </c>
      <c r="P3469" s="16">
        <v>0</v>
      </c>
      <c r="Q3469" s="16">
        <v>10</v>
      </c>
      <c r="R3469" s="16">
        <v>0</v>
      </c>
      <c r="S3469" s="14" t="s">
        <v>86</v>
      </c>
      <c r="T3469" s="16">
        <v>587</v>
      </c>
      <c r="U3469" s="16">
        <v>0</v>
      </c>
      <c r="V3469" s="18">
        <v>265979</v>
      </c>
      <c r="W3469" s="18">
        <v>8529</v>
      </c>
      <c r="X3469" s="18">
        <v>5719</v>
      </c>
      <c r="Y3469" s="18">
        <v>0</v>
      </c>
      <c r="Z3469" s="18">
        <v>0</v>
      </c>
      <c r="AA3469" s="18">
        <v>0</v>
      </c>
      <c r="AB3469" s="18">
        <v>0</v>
      </c>
      <c r="AC3469" s="23">
        <v>0</v>
      </c>
      <c r="AD3469" s="14" t="str">
        <f>IF(E3469=113,"Linn","Iowa ex-Linn")</f>
        <v>Iowa ex-Linn</v>
      </c>
      <c r="AE3469" s="23">
        <f>IFERROR(AB3469/W3469,"N/M")</f>
        <v>0.0</v>
      </c>
      <c r="AF3469" s="14" t="str">
        <f>B3469&amp;"|"&amp;TEXT(E3469,"000")&amp;"|"&amp;TEXT(M3469,"0.0000")</f>
        <v>2020|071|0.6000</v>
      </c>
      <c r="AG3469" s="22" t="str">
        <f>IF(AND(B3469&gt;=2015,B3469&lt;=2024,C3469=19,G3469=41,I3469=2,K3469="A",L3469="RBUP",M3469&gt;=0.5,M3469&lt;=0.85),"IN","OUT")</f>
        <v>IN</v>
      </c>
    </row>
    <row r="3470" spans="1:33">
      <c r="A3470" s="14" t="s">
        <v>190</v>
      </c>
      <c r="B3470" s="16">
        <v>2020</v>
      </c>
      <c r="C3470" s="16">
        <v>19</v>
      </c>
      <c r="D3470" s="14" t="s">
        <v>80</v>
      </c>
      <c r="E3470" s="16">
        <v>71</v>
      </c>
      <c r="F3470" s="14" t="s">
        <v>121</v>
      </c>
      <c r="G3470" s="16">
        <v>41</v>
      </c>
      <c r="H3470" s="14" t="s">
        <v>186</v>
      </c>
      <c r="I3470" s="16">
        <v>2</v>
      </c>
      <c r="J3470" s="14" t="s">
        <v>83</v>
      </c>
      <c r="K3470" s="14" t="s">
        <v>84</v>
      </c>
      <c r="L3470" s="14" t="s">
        <v>85</v>
      </c>
      <c r="M3470" s="23">
        <v>0.65</v>
      </c>
      <c r="N3470" s="16">
        <v>21</v>
      </c>
      <c r="O3470" s="16">
        <v>18</v>
      </c>
      <c r="P3470" s="16">
        <v>0</v>
      </c>
      <c r="Q3470" s="16">
        <v>33</v>
      </c>
      <c r="R3470" s="16">
        <v>0</v>
      </c>
      <c r="S3470" s="14" t="s">
        <v>86</v>
      </c>
      <c r="T3470" s="16">
        <v>1756</v>
      </c>
      <c r="U3470" s="16">
        <v>0</v>
      </c>
      <c r="V3470" s="18">
        <v>869193</v>
      </c>
      <c r="W3470" s="18">
        <v>34906</v>
      </c>
      <c r="X3470" s="18">
        <v>20741</v>
      </c>
      <c r="Y3470" s="18">
        <v>0</v>
      </c>
      <c r="Z3470" s="18">
        <v>0</v>
      </c>
      <c r="AA3470" s="18">
        <v>0</v>
      </c>
      <c r="AB3470" s="18">
        <v>0</v>
      </c>
      <c r="AC3470" s="23">
        <v>0</v>
      </c>
      <c r="AD3470" s="14" t="str">
        <f>IF(E3470=113,"Linn","Iowa ex-Linn")</f>
        <v>Iowa ex-Linn</v>
      </c>
      <c r="AE3470" s="23">
        <f>IFERROR(AB3470/W3470,"N/M")</f>
        <v>0.0</v>
      </c>
      <c r="AF3470" s="14" t="str">
        <f>B3470&amp;"|"&amp;TEXT(E3470,"000")&amp;"|"&amp;TEXT(M3470,"0.0000")</f>
        <v>2020|071|0.6500</v>
      </c>
      <c r="AG3470" s="22" t="str">
        <f>IF(AND(B3470&gt;=2015,B3470&lt;=2024,C3470=19,G3470=41,I3470=2,K3470="A",L3470="RBUP",M3470&gt;=0.5,M3470&lt;=0.85),"IN","OUT")</f>
        <v>IN</v>
      </c>
    </row>
    <row r="3471" spans="1:33">
      <c r="A3471" s="14" t="s">
        <v>190</v>
      </c>
      <c r="B3471" s="16">
        <v>2020</v>
      </c>
      <c r="C3471" s="16">
        <v>19</v>
      </c>
      <c r="D3471" s="14" t="s">
        <v>80</v>
      </c>
      <c r="E3471" s="16">
        <v>71</v>
      </c>
      <c r="F3471" s="14" t="s">
        <v>121</v>
      </c>
      <c r="G3471" s="16">
        <v>41</v>
      </c>
      <c r="H3471" s="14" t="s">
        <v>186</v>
      </c>
      <c r="I3471" s="16">
        <v>2</v>
      </c>
      <c r="J3471" s="14" t="s">
        <v>83</v>
      </c>
      <c r="K3471" s="14" t="s">
        <v>84</v>
      </c>
      <c r="L3471" s="14" t="s">
        <v>85</v>
      </c>
      <c r="M3471" s="23">
        <v>0.7</v>
      </c>
      <c r="N3471" s="16">
        <v>69</v>
      </c>
      <c r="O3471" s="16">
        <v>58</v>
      </c>
      <c r="P3471" s="16">
        <v>4</v>
      </c>
      <c r="Q3471" s="16">
        <v>153</v>
      </c>
      <c r="R3471" s="16">
        <v>8</v>
      </c>
      <c r="S3471" s="14" t="s">
        <v>86</v>
      </c>
      <c r="T3471" s="16">
        <v>9216</v>
      </c>
      <c r="U3471" s="16">
        <v>0</v>
      </c>
      <c r="V3471" s="18">
        <v>4545830</v>
      </c>
      <c r="W3471" s="18">
        <v>248797</v>
      </c>
      <c r="X3471" s="18">
        <v>148583</v>
      </c>
      <c r="Y3471" s="18">
        <v>0</v>
      </c>
      <c r="Z3471" s="18">
        <v>0</v>
      </c>
      <c r="AA3471" s="18">
        <v>0</v>
      </c>
      <c r="AB3471" s="18">
        <v>51938</v>
      </c>
      <c r="AC3471" s="23">
        <v>0.21</v>
      </c>
      <c r="AD3471" s="14" t="str">
        <f>IF(E3471=113,"Linn","Iowa ex-Linn")</f>
        <v>Iowa ex-Linn</v>
      </c>
      <c r="AE3471" s="23">
        <f>IFERROR(AB3471/W3471,"N/M")</f>
        <v>0.20875653645341383</v>
      </c>
      <c r="AF3471" s="14" t="str">
        <f>B3471&amp;"|"&amp;TEXT(E3471,"000")&amp;"|"&amp;TEXT(M3471,"0.0000")</f>
        <v>2020|071|0.7000</v>
      </c>
      <c r="AG3471" s="22" t="str">
        <f>IF(AND(B3471&gt;=2015,B3471&lt;=2024,C3471=19,G3471=41,I3471=2,K3471="A",L3471="RBUP",M3471&gt;=0.5,M3471&lt;=0.85),"IN","OUT")</f>
        <v>IN</v>
      </c>
    </row>
    <row r="3472" spans="1:33">
      <c r="A3472" s="14" t="s">
        <v>190</v>
      </c>
      <c r="B3472" s="16">
        <v>2020</v>
      </c>
      <c r="C3472" s="16">
        <v>19</v>
      </c>
      <c r="D3472" s="14" t="s">
        <v>80</v>
      </c>
      <c r="E3472" s="16">
        <v>71</v>
      </c>
      <c r="F3472" s="14" t="s">
        <v>121</v>
      </c>
      <c r="G3472" s="16">
        <v>41</v>
      </c>
      <c r="H3472" s="14" t="s">
        <v>186</v>
      </c>
      <c r="I3472" s="16">
        <v>2</v>
      </c>
      <c r="J3472" s="14" t="s">
        <v>83</v>
      </c>
      <c r="K3472" s="14" t="s">
        <v>84</v>
      </c>
      <c r="L3472" s="14" t="s">
        <v>85</v>
      </c>
      <c r="M3472" s="23">
        <v>0.75</v>
      </c>
      <c r="N3472" s="16">
        <v>250</v>
      </c>
      <c r="O3472" s="16">
        <v>217</v>
      </c>
      <c r="P3472" s="16">
        <v>18</v>
      </c>
      <c r="Q3472" s="16">
        <v>452</v>
      </c>
      <c r="R3472" s="16">
        <v>24</v>
      </c>
      <c r="S3472" s="14" t="s">
        <v>86</v>
      </c>
      <c r="T3472" s="16">
        <v>38459</v>
      </c>
      <c r="U3472" s="16">
        <v>0</v>
      </c>
      <c r="V3472" s="18">
        <v>20871644</v>
      </c>
      <c r="W3472" s="18">
        <v>1341371</v>
      </c>
      <c r="X3472" s="18">
        <v>837642</v>
      </c>
      <c r="Y3472" s="18">
        <v>0</v>
      </c>
      <c r="Z3472" s="18">
        <v>0</v>
      </c>
      <c r="AA3472" s="18">
        <v>0</v>
      </c>
      <c r="AB3472" s="18">
        <v>410551</v>
      </c>
      <c r="AC3472" s="23">
        <v>0.31</v>
      </c>
      <c r="AD3472" s="14" t="str">
        <f>IF(E3472=113,"Linn","Iowa ex-Linn")</f>
        <v>Iowa ex-Linn</v>
      </c>
      <c r="AE3472" s="23">
        <f>IFERROR(AB3472/W3472,"N/M")</f>
        <v>0.3060681944070656</v>
      </c>
      <c r="AF3472" s="14" t="str">
        <f>B3472&amp;"|"&amp;TEXT(E3472,"000")&amp;"|"&amp;TEXT(M3472,"0.0000")</f>
        <v>2020|071|0.7500</v>
      </c>
      <c r="AG3472" s="22" t="str">
        <f>IF(AND(B3472&gt;=2015,B3472&lt;=2024,C3472=19,G3472=41,I3472=2,K3472="A",L3472="RBUP",M3472&gt;=0.5,M3472&lt;=0.85),"IN","OUT")</f>
        <v>IN</v>
      </c>
    </row>
    <row r="3473" spans="1:33">
      <c r="A3473" s="14" t="s">
        <v>190</v>
      </c>
      <c r="B3473" s="16">
        <v>2020</v>
      </c>
      <c r="C3473" s="16">
        <v>19</v>
      </c>
      <c r="D3473" s="14" t="s">
        <v>80</v>
      </c>
      <c r="E3473" s="16">
        <v>71</v>
      </c>
      <c r="F3473" s="14" t="s">
        <v>121</v>
      </c>
      <c r="G3473" s="16">
        <v>41</v>
      </c>
      <c r="H3473" s="14" t="s">
        <v>186</v>
      </c>
      <c r="I3473" s="16">
        <v>2</v>
      </c>
      <c r="J3473" s="14" t="s">
        <v>83</v>
      </c>
      <c r="K3473" s="14" t="s">
        <v>84</v>
      </c>
      <c r="L3473" s="14" t="s">
        <v>85</v>
      </c>
      <c r="M3473" s="23">
        <v>0.8</v>
      </c>
      <c r="N3473" s="16">
        <v>220</v>
      </c>
      <c r="O3473" s="16">
        <v>178</v>
      </c>
      <c r="P3473" s="16">
        <v>22</v>
      </c>
      <c r="Q3473" s="16">
        <v>430</v>
      </c>
      <c r="R3473" s="16">
        <v>28</v>
      </c>
      <c r="S3473" s="14" t="s">
        <v>86</v>
      </c>
      <c r="T3473" s="16">
        <v>41471</v>
      </c>
      <c r="U3473" s="16">
        <v>0</v>
      </c>
      <c r="V3473" s="18">
        <v>24286744</v>
      </c>
      <c r="W3473" s="18">
        <v>1851627</v>
      </c>
      <c r="X3473" s="18">
        <v>1016940</v>
      </c>
      <c r="Y3473" s="18">
        <v>3458</v>
      </c>
      <c r="Z3473" s="18">
        <v>0</v>
      </c>
      <c r="AA3473" s="18">
        <v>0</v>
      </c>
      <c r="AB3473" s="18">
        <v>415113</v>
      </c>
      <c r="AC3473" s="23">
        <v>0.22</v>
      </c>
      <c r="AD3473" s="14" t="str">
        <f>IF(E3473=113,"Linn","Iowa ex-Linn")</f>
        <v>Iowa ex-Linn</v>
      </c>
      <c r="AE3473" s="23">
        <f>IFERROR(AB3473/W3473,"N/M")</f>
        <v>0.22418824093621448</v>
      </c>
      <c r="AF3473" s="14" t="str">
        <f>B3473&amp;"|"&amp;TEXT(E3473,"000")&amp;"|"&amp;TEXT(M3473,"0.0000")</f>
        <v>2020|071|0.8000</v>
      </c>
      <c r="AG3473" s="22" t="str">
        <f>IF(AND(B3473&gt;=2015,B3473&lt;=2024,C3473=19,G3473=41,I3473=2,K3473="A",L3473="RBUP",M3473&gt;=0.5,M3473&lt;=0.85),"IN","OUT")</f>
        <v>IN</v>
      </c>
    </row>
    <row r="3474" spans="1:33">
      <c r="A3474" s="14" t="s">
        <v>190</v>
      </c>
      <c r="B3474" s="16">
        <v>2020</v>
      </c>
      <c r="C3474" s="16">
        <v>19</v>
      </c>
      <c r="D3474" s="14" t="s">
        <v>80</v>
      </c>
      <c r="E3474" s="16">
        <v>71</v>
      </c>
      <c r="F3474" s="14" t="s">
        <v>121</v>
      </c>
      <c r="G3474" s="16">
        <v>41</v>
      </c>
      <c r="H3474" s="14" t="s">
        <v>186</v>
      </c>
      <c r="I3474" s="16">
        <v>2</v>
      </c>
      <c r="J3474" s="14" t="s">
        <v>83</v>
      </c>
      <c r="K3474" s="14" t="s">
        <v>84</v>
      </c>
      <c r="L3474" s="14" t="s">
        <v>85</v>
      </c>
      <c r="M3474" s="23">
        <v>0.85</v>
      </c>
      <c r="N3474" s="16">
        <v>116</v>
      </c>
      <c r="O3474" s="16">
        <v>84</v>
      </c>
      <c r="P3474" s="16">
        <v>21</v>
      </c>
      <c r="Q3474" s="16">
        <v>227</v>
      </c>
      <c r="R3474" s="16">
        <v>37</v>
      </c>
      <c r="S3474" s="14" t="s">
        <v>86</v>
      </c>
      <c r="T3474" s="16">
        <v>20807</v>
      </c>
      <c r="U3474" s="16">
        <v>0</v>
      </c>
      <c r="V3474" s="18">
        <v>12576913</v>
      </c>
      <c r="W3474" s="18">
        <v>1174804</v>
      </c>
      <c r="X3474" s="18">
        <v>506372</v>
      </c>
      <c r="Y3474" s="18">
        <v>0</v>
      </c>
      <c r="Z3474" s="18">
        <v>0</v>
      </c>
      <c r="AA3474" s="18">
        <v>0</v>
      </c>
      <c r="AB3474" s="18">
        <v>624602</v>
      </c>
      <c r="AC3474" s="23">
        <v>0.53</v>
      </c>
      <c r="AD3474" s="14" t="str">
        <f>IF(E3474=113,"Linn","Iowa ex-Linn")</f>
        <v>Iowa ex-Linn</v>
      </c>
      <c r="AE3474" s="23">
        <f>IFERROR(AB3474/W3474,"N/M")</f>
        <v>0.5316648564356267</v>
      </c>
      <c r="AF3474" s="14" t="str">
        <f>B3474&amp;"|"&amp;TEXT(E3474,"000")&amp;"|"&amp;TEXT(M3474,"0.0000")</f>
        <v>2020|071|0.8500</v>
      </c>
      <c r="AG3474" s="22" t="str">
        <f>IF(AND(B3474&gt;=2015,B3474&lt;=2024,C3474=19,G3474=41,I3474=2,K3474="A",L3474="RBUP",M3474&gt;=0.5,M3474&lt;=0.85),"IN","OUT")</f>
        <v>IN</v>
      </c>
    </row>
    <row r="3475" spans="1:33">
      <c r="A3475" s="14" t="s">
        <v>190</v>
      </c>
      <c r="B3475" s="16">
        <v>2020</v>
      </c>
      <c r="C3475" s="16">
        <v>19</v>
      </c>
      <c r="D3475" s="14" t="s">
        <v>80</v>
      </c>
      <c r="E3475" s="16">
        <v>73</v>
      </c>
      <c r="F3475" s="14" t="s">
        <v>122</v>
      </c>
      <c r="G3475" s="16">
        <v>41</v>
      </c>
      <c r="H3475" s="14" t="s">
        <v>186</v>
      </c>
      <c r="I3475" s="16">
        <v>2</v>
      </c>
      <c r="J3475" s="14" t="s">
        <v>83</v>
      </c>
      <c r="K3475" s="14" t="s">
        <v>84</v>
      </c>
      <c r="L3475" s="14" t="s">
        <v>85</v>
      </c>
      <c r="M3475" s="23">
        <v>0.65</v>
      </c>
      <c r="N3475" s="16">
        <v>8</v>
      </c>
      <c r="O3475" s="16">
        <v>5</v>
      </c>
      <c r="P3475" s="16">
        <v>2</v>
      </c>
      <c r="Q3475" s="16">
        <v>11</v>
      </c>
      <c r="R3475" s="16">
        <v>2</v>
      </c>
      <c r="S3475" s="14" t="s">
        <v>86</v>
      </c>
      <c r="T3475" s="16">
        <v>1179</v>
      </c>
      <c r="U3475" s="16">
        <v>0</v>
      </c>
      <c r="V3475" s="18">
        <v>625481</v>
      </c>
      <c r="W3475" s="18">
        <v>8732</v>
      </c>
      <c r="X3475" s="18">
        <v>5152</v>
      </c>
      <c r="Y3475" s="18">
        <v>0</v>
      </c>
      <c r="Z3475" s="18">
        <v>0</v>
      </c>
      <c r="AA3475" s="18">
        <v>0</v>
      </c>
      <c r="AB3475" s="18">
        <v>79810</v>
      </c>
      <c r="AC3475" s="23">
        <v>9.140000000000001</v>
      </c>
      <c r="AD3475" s="14" t="str">
        <f>IF(E3475=113,"Linn","Iowa ex-Linn")</f>
        <v>Iowa ex-Linn</v>
      </c>
      <c r="AE3475" s="23">
        <f>IFERROR(AB3475/W3475,"N/M")</f>
        <v>9.139945029775538</v>
      </c>
      <c r="AF3475" s="14" t="str">
        <f>B3475&amp;"|"&amp;TEXT(E3475,"000")&amp;"|"&amp;TEXT(M3475,"0.0000")</f>
        <v>2020|073|0.6500</v>
      </c>
      <c r="AG3475" s="22" t="str">
        <f>IF(AND(B3475&gt;=2015,B3475&lt;=2024,C3475=19,G3475=41,I3475=2,K3475="A",L3475="RBUP",M3475&gt;=0.5,M3475&lt;=0.85),"IN","OUT")</f>
        <v>IN</v>
      </c>
    </row>
    <row r="3476" spans="1:33">
      <c r="A3476" s="14" t="s">
        <v>190</v>
      </c>
      <c r="B3476" s="16">
        <v>2020</v>
      </c>
      <c r="C3476" s="16">
        <v>19</v>
      </c>
      <c r="D3476" s="14" t="s">
        <v>80</v>
      </c>
      <c r="E3476" s="16">
        <v>73</v>
      </c>
      <c r="F3476" s="14" t="s">
        <v>122</v>
      </c>
      <c r="G3476" s="16">
        <v>41</v>
      </c>
      <c r="H3476" s="14" t="s">
        <v>186</v>
      </c>
      <c r="I3476" s="16">
        <v>2</v>
      </c>
      <c r="J3476" s="14" t="s">
        <v>83</v>
      </c>
      <c r="K3476" s="14" t="s">
        <v>84</v>
      </c>
      <c r="L3476" s="14" t="s">
        <v>85</v>
      </c>
      <c r="M3476" s="23">
        <v>0.7</v>
      </c>
      <c r="N3476" s="16">
        <v>15</v>
      </c>
      <c r="O3476" s="16">
        <v>13</v>
      </c>
      <c r="P3476" s="16">
        <v>4</v>
      </c>
      <c r="Q3476" s="16">
        <v>15</v>
      </c>
      <c r="R3476" s="16">
        <v>4</v>
      </c>
      <c r="S3476" s="14" t="s">
        <v>86</v>
      </c>
      <c r="T3476" s="16">
        <v>1975</v>
      </c>
      <c r="U3476" s="16">
        <v>0</v>
      </c>
      <c r="V3476" s="18">
        <v>1023686</v>
      </c>
      <c r="W3476" s="18">
        <v>16327</v>
      </c>
      <c r="X3476" s="18">
        <v>11690</v>
      </c>
      <c r="Y3476" s="18">
        <v>0</v>
      </c>
      <c r="Z3476" s="18">
        <v>0</v>
      </c>
      <c r="AA3476" s="18">
        <v>0</v>
      </c>
      <c r="AB3476" s="18">
        <v>88188</v>
      </c>
      <c r="AC3476" s="23">
        <v>5.4</v>
      </c>
      <c r="AD3476" s="14" t="str">
        <f>IF(E3476=113,"Linn","Iowa ex-Linn")</f>
        <v>Iowa ex-Linn</v>
      </c>
      <c r="AE3476" s="23">
        <f>IFERROR(AB3476/W3476,"N/M")</f>
        <v>5.401359710908311</v>
      </c>
      <c r="AF3476" s="14" t="str">
        <f>B3476&amp;"|"&amp;TEXT(E3476,"000")&amp;"|"&amp;TEXT(M3476,"0.0000")</f>
        <v>2020|073|0.7000</v>
      </c>
      <c r="AG3476" s="22" t="str">
        <f>IF(AND(B3476&gt;=2015,B3476&lt;=2024,C3476=19,G3476=41,I3476=2,K3476="A",L3476="RBUP",M3476&gt;=0.5,M3476&lt;=0.85),"IN","OUT")</f>
        <v>IN</v>
      </c>
    </row>
    <row r="3477" spans="1:33">
      <c r="A3477" s="14" t="s">
        <v>190</v>
      </c>
      <c r="B3477" s="16">
        <v>2020</v>
      </c>
      <c r="C3477" s="16">
        <v>19</v>
      </c>
      <c r="D3477" s="14" t="s">
        <v>80</v>
      </c>
      <c r="E3477" s="16">
        <v>73</v>
      </c>
      <c r="F3477" s="14" t="s">
        <v>122</v>
      </c>
      <c r="G3477" s="16">
        <v>41</v>
      </c>
      <c r="H3477" s="14" t="s">
        <v>186</v>
      </c>
      <c r="I3477" s="16">
        <v>2</v>
      </c>
      <c r="J3477" s="14" t="s">
        <v>83</v>
      </c>
      <c r="K3477" s="14" t="s">
        <v>84</v>
      </c>
      <c r="L3477" s="14" t="s">
        <v>85</v>
      </c>
      <c r="M3477" s="23">
        <v>0.75</v>
      </c>
      <c r="N3477" s="16">
        <v>88</v>
      </c>
      <c r="O3477" s="16">
        <v>75</v>
      </c>
      <c r="P3477" s="16">
        <v>34</v>
      </c>
      <c r="Q3477" s="16">
        <v>116</v>
      </c>
      <c r="R3477" s="16">
        <v>50</v>
      </c>
      <c r="S3477" s="14" t="s">
        <v>86</v>
      </c>
      <c r="T3477" s="16">
        <v>11350</v>
      </c>
      <c r="U3477" s="16">
        <v>0</v>
      </c>
      <c r="V3477" s="18">
        <v>6440455</v>
      </c>
      <c r="W3477" s="18">
        <v>162819</v>
      </c>
      <c r="X3477" s="18">
        <v>106837</v>
      </c>
      <c r="Y3477" s="18">
        <v>0</v>
      </c>
      <c r="Z3477" s="18">
        <v>0</v>
      </c>
      <c r="AA3477" s="18">
        <v>0</v>
      </c>
      <c r="AB3477" s="18">
        <v>781463</v>
      </c>
      <c r="AC3477" s="23">
        <v>4.8</v>
      </c>
      <c r="AD3477" s="14" t="str">
        <f>IF(E3477=113,"Linn","Iowa ex-Linn")</f>
        <v>Iowa ex-Linn</v>
      </c>
      <c r="AE3477" s="23">
        <f>IFERROR(AB3477/W3477,"N/M")</f>
        <v>4.799581129966405</v>
      </c>
      <c r="AF3477" s="14" t="str">
        <f>B3477&amp;"|"&amp;TEXT(E3477,"000")&amp;"|"&amp;TEXT(M3477,"0.0000")</f>
        <v>2020|073|0.7500</v>
      </c>
      <c r="AG3477" s="22" t="str">
        <f>IF(AND(B3477&gt;=2015,B3477&lt;=2024,C3477=19,G3477=41,I3477=2,K3477="A",L3477="RBUP",M3477&gt;=0.5,M3477&lt;=0.85),"IN","OUT")</f>
        <v>IN</v>
      </c>
    </row>
    <row r="3478" spans="1:33">
      <c r="A3478" s="14" t="s">
        <v>190</v>
      </c>
      <c r="B3478" s="16">
        <v>2020</v>
      </c>
      <c r="C3478" s="16">
        <v>19</v>
      </c>
      <c r="D3478" s="14" t="s">
        <v>80</v>
      </c>
      <c r="E3478" s="16">
        <v>73</v>
      </c>
      <c r="F3478" s="14" t="s">
        <v>122</v>
      </c>
      <c r="G3478" s="16">
        <v>41</v>
      </c>
      <c r="H3478" s="14" t="s">
        <v>186</v>
      </c>
      <c r="I3478" s="16">
        <v>2</v>
      </c>
      <c r="J3478" s="14" t="s">
        <v>83</v>
      </c>
      <c r="K3478" s="14" t="s">
        <v>84</v>
      </c>
      <c r="L3478" s="14" t="s">
        <v>85</v>
      </c>
      <c r="M3478" s="23">
        <v>0.8</v>
      </c>
      <c r="N3478" s="16">
        <v>339</v>
      </c>
      <c r="O3478" s="16">
        <v>294</v>
      </c>
      <c r="P3478" s="16">
        <v>185</v>
      </c>
      <c r="Q3478" s="16">
        <v>510</v>
      </c>
      <c r="R3478" s="16">
        <v>263</v>
      </c>
      <c r="S3478" s="14" t="s">
        <v>86</v>
      </c>
      <c r="T3478" s="16">
        <v>65962</v>
      </c>
      <c r="U3478" s="16">
        <v>0</v>
      </c>
      <c r="V3478" s="18">
        <v>40548143</v>
      </c>
      <c r="W3478" s="18">
        <v>1385951</v>
      </c>
      <c r="X3478" s="18">
        <v>813271</v>
      </c>
      <c r="Y3478" s="18">
        <v>478</v>
      </c>
      <c r="Z3478" s="18">
        <v>0</v>
      </c>
      <c r="AA3478" s="18">
        <v>0</v>
      </c>
      <c r="AB3478" s="18">
        <v>4396790</v>
      </c>
      <c r="AC3478" s="23">
        <v>3.17</v>
      </c>
      <c r="AD3478" s="14" t="str">
        <f>IF(E3478=113,"Linn","Iowa ex-Linn")</f>
        <v>Iowa ex-Linn</v>
      </c>
      <c r="AE3478" s="23">
        <f>IFERROR(AB3478/W3478,"N/M")</f>
        <v>3.1723993128184187</v>
      </c>
      <c r="AF3478" s="14" t="str">
        <f>B3478&amp;"|"&amp;TEXT(E3478,"000")&amp;"|"&amp;TEXT(M3478,"0.0000")</f>
        <v>2020|073|0.8000</v>
      </c>
      <c r="AG3478" s="22" t="str">
        <f>IF(AND(B3478&gt;=2015,B3478&lt;=2024,C3478=19,G3478=41,I3478=2,K3478="A",L3478="RBUP",M3478&gt;=0.5,M3478&lt;=0.85),"IN","OUT")</f>
        <v>IN</v>
      </c>
    </row>
    <row r="3479" spans="1:33">
      <c r="A3479" s="14" t="s">
        <v>190</v>
      </c>
      <c r="B3479" s="16">
        <v>2020</v>
      </c>
      <c r="C3479" s="16">
        <v>19</v>
      </c>
      <c r="D3479" s="14" t="s">
        <v>80</v>
      </c>
      <c r="E3479" s="16">
        <v>73</v>
      </c>
      <c r="F3479" s="14" t="s">
        <v>122</v>
      </c>
      <c r="G3479" s="16">
        <v>41</v>
      </c>
      <c r="H3479" s="14" t="s">
        <v>186</v>
      </c>
      <c r="I3479" s="16">
        <v>2</v>
      </c>
      <c r="J3479" s="14" t="s">
        <v>83</v>
      </c>
      <c r="K3479" s="14" t="s">
        <v>84</v>
      </c>
      <c r="L3479" s="14" t="s">
        <v>85</v>
      </c>
      <c r="M3479" s="23">
        <v>0.85</v>
      </c>
      <c r="N3479" s="16">
        <v>448</v>
      </c>
      <c r="O3479" s="16">
        <v>377</v>
      </c>
      <c r="P3479" s="16">
        <v>271</v>
      </c>
      <c r="Q3479" s="16">
        <v>767</v>
      </c>
      <c r="R3479" s="16">
        <v>515</v>
      </c>
      <c r="S3479" s="14" t="s">
        <v>86</v>
      </c>
      <c r="T3479" s="16">
        <v>79421</v>
      </c>
      <c r="U3479" s="16">
        <v>0</v>
      </c>
      <c r="V3479" s="18">
        <v>51938014</v>
      </c>
      <c r="W3479" s="18">
        <v>2390340</v>
      </c>
      <c r="X3479" s="18">
        <v>1054851</v>
      </c>
      <c r="Y3479" s="18">
        <v>7239</v>
      </c>
      <c r="Z3479" s="18">
        <v>0</v>
      </c>
      <c r="AA3479" s="18">
        <v>0</v>
      </c>
      <c r="AB3479" s="18">
        <v>13871605</v>
      </c>
      <c r="AC3479" s="23">
        <v>5.8</v>
      </c>
      <c r="AD3479" s="14" t="str">
        <f>IF(E3479=113,"Linn","Iowa ex-Linn")</f>
        <v>Iowa ex-Linn</v>
      </c>
      <c r="AE3479" s="23">
        <f>IFERROR(AB3479/W3479,"N/M")</f>
        <v>5.803193269576713</v>
      </c>
      <c r="AF3479" s="14" t="str">
        <f>B3479&amp;"|"&amp;TEXT(E3479,"000")&amp;"|"&amp;TEXT(M3479,"0.0000")</f>
        <v>2020|073|0.8500</v>
      </c>
      <c r="AG3479" s="22" t="str">
        <f>IF(AND(B3479&gt;=2015,B3479&lt;=2024,C3479=19,G3479=41,I3479=2,K3479="A",L3479="RBUP",M3479&gt;=0.5,M3479&lt;=0.85),"IN","OUT")</f>
        <v>IN</v>
      </c>
    </row>
    <row r="3480" spans="1:33">
      <c r="A3480" s="14" t="s">
        <v>190</v>
      </c>
      <c r="B3480" s="16">
        <v>2020</v>
      </c>
      <c r="C3480" s="16">
        <v>19</v>
      </c>
      <c r="D3480" s="14" t="s">
        <v>80</v>
      </c>
      <c r="E3480" s="16">
        <v>75</v>
      </c>
      <c r="F3480" s="14" t="s">
        <v>123</v>
      </c>
      <c r="G3480" s="16">
        <v>41</v>
      </c>
      <c r="H3480" s="14" t="s">
        <v>186</v>
      </c>
      <c r="I3480" s="16">
        <v>2</v>
      </c>
      <c r="J3480" s="14" t="s">
        <v>83</v>
      </c>
      <c r="K3480" s="14" t="s">
        <v>84</v>
      </c>
      <c r="L3480" s="14" t="s">
        <v>85</v>
      </c>
      <c r="M3480" s="23">
        <v>0.5</v>
      </c>
      <c r="N3480" s="16">
        <v>2</v>
      </c>
      <c r="O3480" s="16">
        <v>1</v>
      </c>
      <c r="P3480" s="16">
        <v>0</v>
      </c>
      <c r="Q3480" s="16">
        <v>1</v>
      </c>
      <c r="R3480" s="16">
        <v>0</v>
      </c>
      <c r="S3480" s="14" t="s">
        <v>86</v>
      </c>
      <c r="T3480" s="16">
        <v>2</v>
      </c>
      <c r="U3480" s="16">
        <v>0</v>
      </c>
      <c r="V3480" s="18">
        <v>915</v>
      </c>
      <c r="W3480" s="18">
        <v>2</v>
      </c>
      <c r="X3480" s="18">
        <v>1</v>
      </c>
      <c r="Y3480" s="18">
        <v>0</v>
      </c>
      <c r="Z3480" s="18">
        <v>0</v>
      </c>
      <c r="AA3480" s="18">
        <v>0</v>
      </c>
      <c r="AB3480" s="18">
        <v>0</v>
      </c>
      <c r="AC3480" s="23">
        <v>0</v>
      </c>
      <c r="AD3480" s="14" t="str">
        <f>IF(E3480=113,"Linn","Iowa ex-Linn")</f>
        <v>Iowa ex-Linn</v>
      </c>
      <c r="AE3480" s="23">
        <f>IFERROR(AB3480/W3480,"N/M")</f>
        <v>0.0</v>
      </c>
      <c r="AF3480" s="14" t="str">
        <f>B3480&amp;"|"&amp;TEXT(E3480,"000")&amp;"|"&amp;TEXT(M3480,"0.0000")</f>
        <v>2020|075|0.5000</v>
      </c>
      <c r="AG3480" s="22" t="str">
        <f>IF(AND(B3480&gt;=2015,B3480&lt;=2024,C3480=19,G3480=41,I3480=2,K3480="A",L3480="RBUP",M3480&gt;=0.5,M3480&lt;=0.85),"IN","OUT")</f>
        <v>IN</v>
      </c>
    </row>
    <row r="3481" spans="1:33">
      <c r="A3481" s="14" t="s">
        <v>190</v>
      </c>
      <c r="B3481" s="16">
        <v>2020</v>
      </c>
      <c r="C3481" s="16">
        <v>19</v>
      </c>
      <c r="D3481" s="14" t="s">
        <v>80</v>
      </c>
      <c r="E3481" s="16">
        <v>75</v>
      </c>
      <c r="F3481" s="14" t="s">
        <v>123</v>
      </c>
      <c r="G3481" s="16">
        <v>41</v>
      </c>
      <c r="H3481" s="14" t="s">
        <v>186</v>
      </c>
      <c r="I3481" s="16">
        <v>2</v>
      </c>
      <c r="J3481" s="14" t="s">
        <v>83</v>
      </c>
      <c r="K3481" s="14" t="s">
        <v>84</v>
      </c>
      <c r="L3481" s="14" t="s">
        <v>85</v>
      </c>
      <c r="M3481" s="23">
        <v>0.6</v>
      </c>
      <c r="N3481" s="16">
        <v>1</v>
      </c>
      <c r="O3481" s="16">
        <v>1</v>
      </c>
      <c r="P3481" s="16">
        <v>0</v>
      </c>
      <c r="Q3481" s="16">
        <v>1</v>
      </c>
      <c r="R3481" s="16">
        <v>0</v>
      </c>
      <c r="S3481" s="14" t="s">
        <v>86</v>
      </c>
      <c r="T3481" s="16">
        <v>168</v>
      </c>
      <c r="U3481" s="16">
        <v>0</v>
      </c>
      <c r="V3481" s="18">
        <v>60165</v>
      </c>
      <c r="W3481" s="18">
        <v>537</v>
      </c>
      <c r="X3481" s="18">
        <v>344</v>
      </c>
      <c r="Y3481" s="18">
        <v>0</v>
      </c>
      <c r="Z3481" s="18">
        <v>0</v>
      </c>
      <c r="AA3481" s="18">
        <v>0</v>
      </c>
      <c r="AB3481" s="18">
        <v>0</v>
      </c>
      <c r="AC3481" s="23">
        <v>0</v>
      </c>
      <c r="AD3481" s="14" t="str">
        <f>IF(E3481=113,"Linn","Iowa ex-Linn")</f>
        <v>Iowa ex-Linn</v>
      </c>
      <c r="AE3481" s="23">
        <f>IFERROR(AB3481/W3481,"N/M")</f>
        <v>0.0</v>
      </c>
      <c r="AF3481" s="14" t="str">
        <f>B3481&amp;"|"&amp;TEXT(E3481,"000")&amp;"|"&amp;TEXT(M3481,"0.0000")</f>
        <v>2020|075|0.6000</v>
      </c>
      <c r="AG3481" s="22" t="str">
        <f>IF(AND(B3481&gt;=2015,B3481&lt;=2024,C3481=19,G3481=41,I3481=2,K3481="A",L3481="RBUP",M3481&gt;=0.5,M3481&lt;=0.85),"IN","OUT")</f>
        <v>IN</v>
      </c>
    </row>
    <row r="3482" spans="1:33">
      <c r="A3482" s="14" t="s">
        <v>190</v>
      </c>
      <c r="B3482" s="16">
        <v>2020</v>
      </c>
      <c r="C3482" s="16">
        <v>19</v>
      </c>
      <c r="D3482" s="14" t="s">
        <v>80</v>
      </c>
      <c r="E3482" s="16">
        <v>75</v>
      </c>
      <c r="F3482" s="14" t="s">
        <v>123</v>
      </c>
      <c r="G3482" s="16">
        <v>41</v>
      </c>
      <c r="H3482" s="14" t="s">
        <v>186</v>
      </c>
      <c r="I3482" s="16">
        <v>2</v>
      </c>
      <c r="J3482" s="14" t="s">
        <v>83</v>
      </c>
      <c r="K3482" s="14" t="s">
        <v>84</v>
      </c>
      <c r="L3482" s="14" t="s">
        <v>85</v>
      </c>
      <c r="M3482" s="23">
        <v>0.65</v>
      </c>
      <c r="N3482" s="16">
        <v>1</v>
      </c>
      <c r="O3482" s="16">
        <v>1</v>
      </c>
      <c r="P3482" s="16">
        <v>0</v>
      </c>
      <c r="Q3482" s="16">
        <v>1</v>
      </c>
      <c r="R3482" s="16">
        <v>0</v>
      </c>
      <c r="S3482" s="14" t="s">
        <v>86</v>
      </c>
      <c r="T3482" s="16">
        <v>19</v>
      </c>
      <c r="U3482" s="16">
        <v>0</v>
      </c>
      <c r="V3482" s="18">
        <v>10886</v>
      </c>
      <c r="W3482" s="18">
        <v>91</v>
      </c>
      <c r="X3482" s="18">
        <v>54</v>
      </c>
      <c r="Y3482" s="18">
        <v>0</v>
      </c>
      <c r="Z3482" s="18">
        <v>0</v>
      </c>
      <c r="AA3482" s="18">
        <v>0</v>
      </c>
      <c r="AB3482" s="18">
        <v>0</v>
      </c>
      <c r="AC3482" s="23">
        <v>0</v>
      </c>
      <c r="AD3482" s="14" t="str">
        <f>IF(E3482=113,"Linn","Iowa ex-Linn")</f>
        <v>Iowa ex-Linn</v>
      </c>
      <c r="AE3482" s="23">
        <f>IFERROR(AB3482/W3482,"N/M")</f>
        <v>0.0</v>
      </c>
      <c r="AF3482" s="14" t="str">
        <f>B3482&amp;"|"&amp;TEXT(E3482,"000")&amp;"|"&amp;TEXT(M3482,"0.0000")</f>
        <v>2020|075|0.6500</v>
      </c>
      <c r="AG3482" s="22" t="str">
        <f>IF(AND(B3482&gt;=2015,B3482&lt;=2024,C3482=19,G3482=41,I3482=2,K3482="A",L3482="RBUP",M3482&gt;=0.5,M3482&lt;=0.85),"IN","OUT")</f>
        <v>IN</v>
      </c>
    </row>
    <row r="3483" spans="1:33">
      <c r="A3483" s="14" t="s">
        <v>190</v>
      </c>
      <c r="B3483" s="16">
        <v>2020</v>
      </c>
      <c r="C3483" s="16">
        <v>19</v>
      </c>
      <c r="D3483" s="14" t="s">
        <v>80</v>
      </c>
      <c r="E3483" s="16">
        <v>75</v>
      </c>
      <c r="F3483" s="14" t="s">
        <v>123</v>
      </c>
      <c r="G3483" s="16">
        <v>41</v>
      </c>
      <c r="H3483" s="14" t="s">
        <v>186</v>
      </c>
      <c r="I3483" s="16">
        <v>2</v>
      </c>
      <c r="J3483" s="14" t="s">
        <v>83</v>
      </c>
      <c r="K3483" s="14" t="s">
        <v>84</v>
      </c>
      <c r="L3483" s="14" t="s">
        <v>85</v>
      </c>
      <c r="M3483" s="23">
        <v>0.7</v>
      </c>
      <c r="N3483" s="16">
        <v>37</v>
      </c>
      <c r="O3483" s="16">
        <v>28</v>
      </c>
      <c r="P3483" s="16">
        <v>3</v>
      </c>
      <c r="Q3483" s="16">
        <v>46</v>
      </c>
      <c r="R3483" s="16">
        <v>3</v>
      </c>
      <c r="S3483" s="14" t="s">
        <v>86</v>
      </c>
      <c r="T3483" s="16">
        <v>4537</v>
      </c>
      <c r="U3483" s="16">
        <v>0</v>
      </c>
      <c r="V3483" s="18">
        <v>2627187</v>
      </c>
      <c r="W3483" s="18">
        <v>33651</v>
      </c>
      <c r="X3483" s="18">
        <v>23997</v>
      </c>
      <c r="Y3483" s="18">
        <v>112</v>
      </c>
      <c r="Z3483" s="18">
        <v>0</v>
      </c>
      <c r="AA3483" s="18">
        <v>0</v>
      </c>
      <c r="AB3483" s="18">
        <v>37626</v>
      </c>
      <c r="AC3483" s="23">
        <v>1.12</v>
      </c>
      <c r="AD3483" s="14" t="str">
        <f>IF(E3483=113,"Linn","Iowa ex-Linn")</f>
        <v>Iowa ex-Linn</v>
      </c>
      <c r="AE3483" s="23">
        <f>IFERROR(AB3483/W3483,"N/M")</f>
        <v>1.1181242756530267</v>
      </c>
      <c r="AF3483" s="14" t="str">
        <f>B3483&amp;"|"&amp;TEXT(E3483,"000")&amp;"|"&amp;TEXT(M3483,"0.0000")</f>
        <v>2020|075|0.7000</v>
      </c>
      <c r="AG3483" s="22" t="str">
        <f>IF(AND(B3483&gt;=2015,B3483&lt;=2024,C3483=19,G3483=41,I3483=2,K3483="A",L3483="RBUP",M3483&gt;=0.5,M3483&lt;=0.85),"IN","OUT")</f>
        <v>IN</v>
      </c>
    </row>
    <row r="3484" spans="1:33">
      <c r="A3484" s="14" t="s">
        <v>190</v>
      </c>
      <c r="B3484" s="16">
        <v>2020</v>
      </c>
      <c r="C3484" s="16">
        <v>19</v>
      </c>
      <c r="D3484" s="14" t="s">
        <v>80</v>
      </c>
      <c r="E3484" s="16">
        <v>75</v>
      </c>
      <c r="F3484" s="14" t="s">
        <v>123</v>
      </c>
      <c r="G3484" s="16">
        <v>41</v>
      </c>
      <c r="H3484" s="14" t="s">
        <v>186</v>
      </c>
      <c r="I3484" s="16">
        <v>2</v>
      </c>
      <c r="J3484" s="14" t="s">
        <v>83</v>
      </c>
      <c r="K3484" s="14" t="s">
        <v>84</v>
      </c>
      <c r="L3484" s="14" t="s">
        <v>85</v>
      </c>
      <c r="M3484" s="23">
        <v>0.75</v>
      </c>
      <c r="N3484" s="16">
        <v>97</v>
      </c>
      <c r="O3484" s="16">
        <v>87</v>
      </c>
      <c r="P3484" s="16">
        <v>18</v>
      </c>
      <c r="Q3484" s="16">
        <v>113</v>
      </c>
      <c r="R3484" s="16">
        <v>20</v>
      </c>
      <c r="S3484" s="14" t="s">
        <v>86</v>
      </c>
      <c r="T3484" s="16">
        <v>20684</v>
      </c>
      <c r="U3484" s="16">
        <v>0</v>
      </c>
      <c r="V3484" s="18">
        <v>13656024</v>
      </c>
      <c r="W3484" s="18">
        <v>260636</v>
      </c>
      <c r="X3484" s="18">
        <v>185647</v>
      </c>
      <c r="Y3484" s="18">
        <v>5740</v>
      </c>
      <c r="Z3484" s="18">
        <v>0</v>
      </c>
      <c r="AA3484" s="18">
        <v>0</v>
      </c>
      <c r="AB3484" s="18">
        <v>798705</v>
      </c>
      <c r="AC3484" s="23">
        <v>3.06</v>
      </c>
      <c r="AD3484" s="14" t="str">
        <f>IF(E3484=113,"Linn","Iowa ex-Linn")</f>
        <v>Iowa ex-Linn</v>
      </c>
      <c r="AE3484" s="23">
        <f>IFERROR(AB3484/W3484,"N/M")</f>
        <v>3.0644462008318114</v>
      </c>
      <c r="AF3484" s="14" t="str">
        <f>B3484&amp;"|"&amp;TEXT(E3484,"000")&amp;"|"&amp;TEXT(M3484,"0.0000")</f>
        <v>2020|075|0.7500</v>
      </c>
      <c r="AG3484" s="22" t="str">
        <f>IF(AND(B3484&gt;=2015,B3484&lt;=2024,C3484=19,G3484=41,I3484=2,K3484="A",L3484="RBUP",M3484&gt;=0.5,M3484&lt;=0.85),"IN","OUT")</f>
        <v>IN</v>
      </c>
    </row>
    <row r="3485" spans="1:33">
      <c r="A3485" s="14" t="s">
        <v>190</v>
      </c>
      <c r="B3485" s="16">
        <v>2020</v>
      </c>
      <c r="C3485" s="16">
        <v>19</v>
      </c>
      <c r="D3485" s="14" t="s">
        <v>80</v>
      </c>
      <c r="E3485" s="16">
        <v>75</v>
      </c>
      <c r="F3485" s="14" t="s">
        <v>123</v>
      </c>
      <c r="G3485" s="16">
        <v>41</v>
      </c>
      <c r="H3485" s="14" t="s">
        <v>186</v>
      </c>
      <c r="I3485" s="16">
        <v>2</v>
      </c>
      <c r="J3485" s="14" t="s">
        <v>83</v>
      </c>
      <c r="K3485" s="14" t="s">
        <v>84</v>
      </c>
      <c r="L3485" s="14" t="s">
        <v>85</v>
      </c>
      <c r="M3485" s="23">
        <v>0.8</v>
      </c>
      <c r="N3485" s="16">
        <v>262</v>
      </c>
      <c r="O3485" s="16">
        <v>224</v>
      </c>
      <c r="P3485" s="16">
        <v>68</v>
      </c>
      <c r="Q3485" s="16">
        <v>332</v>
      </c>
      <c r="R3485" s="16">
        <v>100</v>
      </c>
      <c r="S3485" s="14" t="s">
        <v>86</v>
      </c>
      <c r="T3485" s="16">
        <v>51216</v>
      </c>
      <c r="U3485" s="16">
        <v>0</v>
      </c>
      <c r="V3485" s="18">
        <v>35660414</v>
      </c>
      <c r="W3485" s="18">
        <v>989542</v>
      </c>
      <c r="X3485" s="18">
        <v>607847</v>
      </c>
      <c r="Y3485" s="18">
        <v>221</v>
      </c>
      <c r="Z3485" s="18">
        <v>0</v>
      </c>
      <c r="AA3485" s="18">
        <v>0</v>
      </c>
      <c r="AB3485" s="18">
        <v>2036210</v>
      </c>
      <c r="AC3485" s="23">
        <v>2.06</v>
      </c>
      <c r="AD3485" s="14" t="str">
        <f>IF(E3485=113,"Linn","Iowa ex-Linn")</f>
        <v>Iowa ex-Linn</v>
      </c>
      <c r="AE3485" s="23">
        <f>IFERROR(AB3485/W3485,"N/M")</f>
        <v>2.0577297375957766</v>
      </c>
      <c r="AF3485" s="14" t="str">
        <f>B3485&amp;"|"&amp;TEXT(E3485,"000")&amp;"|"&amp;TEXT(M3485,"0.0000")</f>
        <v>2020|075|0.8000</v>
      </c>
      <c r="AG3485" s="22" t="str">
        <f>IF(AND(B3485&gt;=2015,B3485&lt;=2024,C3485=19,G3485=41,I3485=2,K3485="A",L3485="RBUP",M3485&gt;=0.5,M3485&lt;=0.85),"IN","OUT")</f>
        <v>IN</v>
      </c>
    </row>
    <row r="3486" spans="1:33">
      <c r="A3486" s="14" t="s">
        <v>190</v>
      </c>
      <c r="B3486" s="16">
        <v>2020</v>
      </c>
      <c r="C3486" s="16">
        <v>19</v>
      </c>
      <c r="D3486" s="14" t="s">
        <v>80</v>
      </c>
      <c r="E3486" s="16">
        <v>75</v>
      </c>
      <c r="F3486" s="14" t="s">
        <v>123</v>
      </c>
      <c r="G3486" s="16">
        <v>41</v>
      </c>
      <c r="H3486" s="14" t="s">
        <v>186</v>
      </c>
      <c r="I3486" s="16">
        <v>2</v>
      </c>
      <c r="J3486" s="14" t="s">
        <v>83</v>
      </c>
      <c r="K3486" s="14" t="s">
        <v>84</v>
      </c>
      <c r="L3486" s="14" t="s">
        <v>85</v>
      </c>
      <c r="M3486" s="23">
        <v>0.85</v>
      </c>
      <c r="N3486" s="16">
        <v>277</v>
      </c>
      <c r="O3486" s="16">
        <v>233</v>
      </c>
      <c r="P3486" s="16">
        <v>111</v>
      </c>
      <c r="Q3486" s="16">
        <v>344</v>
      </c>
      <c r="R3486" s="16">
        <v>139</v>
      </c>
      <c r="S3486" s="14" t="s">
        <v>86</v>
      </c>
      <c r="T3486" s="16">
        <v>57141</v>
      </c>
      <c r="U3486" s="16">
        <v>0</v>
      </c>
      <c r="V3486" s="18">
        <v>42063880</v>
      </c>
      <c r="W3486" s="18">
        <v>1616018</v>
      </c>
      <c r="X3486" s="18">
        <v>770524</v>
      </c>
      <c r="Y3486" s="18">
        <v>495</v>
      </c>
      <c r="Z3486" s="18">
        <v>0</v>
      </c>
      <c r="AA3486" s="18">
        <v>0</v>
      </c>
      <c r="AB3486" s="18">
        <v>6667976</v>
      </c>
      <c r="AC3486" s="23">
        <v>4.13</v>
      </c>
      <c r="AD3486" s="14" t="str">
        <f>IF(E3486=113,"Linn","Iowa ex-Linn")</f>
        <v>Iowa ex-Linn</v>
      </c>
      <c r="AE3486" s="23">
        <f>IFERROR(AB3486/W3486,"N/M")</f>
        <v>4.126176812386991</v>
      </c>
      <c r="AF3486" s="14" t="str">
        <f>B3486&amp;"|"&amp;TEXT(E3486,"000")&amp;"|"&amp;TEXT(M3486,"0.0000")</f>
        <v>2020|075|0.8500</v>
      </c>
      <c r="AG3486" s="22" t="str">
        <f>IF(AND(B3486&gt;=2015,B3486&lt;=2024,C3486=19,G3486=41,I3486=2,K3486="A",L3486="RBUP",M3486&gt;=0.5,M3486&lt;=0.85),"IN","OUT")</f>
        <v>IN</v>
      </c>
    </row>
    <row r="3487" spans="1:33">
      <c r="A3487" s="14" t="s">
        <v>190</v>
      </c>
      <c r="B3487" s="16">
        <v>2020</v>
      </c>
      <c r="C3487" s="16">
        <v>19</v>
      </c>
      <c r="D3487" s="14" t="s">
        <v>80</v>
      </c>
      <c r="E3487" s="16">
        <v>77</v>
      </c>
      <c r="F3487" s="14" t="s">
        <v>124</v>
      </c>
      <c r="G3487" s="16">
        <v>41</v>
      </c>
      <c r="H3487" s="14" t="s">
        <v>186</v>
      </c>
      <c r="I3487" s="16">
        <v>2</v>
      </c>
      <c r="J3487" s="14" t="s">
        <v>83</v>
      </c>
      <c r="K3487" s="14" t="s">
        <v>84</v>
      </c>
      <c r="L3487" s="14" t="s">
        <v>85</v>
      </c>
      <c r="M3487" s="23">
        <v>0.55</v>
      </c>
      <c r="N3487" s="16">
        <v>1</v>
      </c>
      <c r="O3487" s="16">
        <v>0</v>
      </c>
      <c r="P3487" s="16">
        <v>0</v>
      </c>
      <c r="Q3487" s="16">
        <v>0</v>
      </c>
      <c r="R3487" s="16">
        <v>0</v>
      </c>
      <c r="S3487" s="14" t="s">
        <v>86</v>
      </c>
      <c r="T3487" s="16">
        <v>0</v>
      </c>
      <c r="U3487" s="16">
        <v>0</v>
      </c>
      <c r="V3487" s="18">
        <v>0</v>
      </c>
      <c r="W3487" s="18">
        <v>0</v>
      </c>
      <c r="X3487" s="18">
        <v>0</v>
      </c>
      <c r="Y3487" s="18">
        <v>0</v>
      </c>
      <c r="Z3487" s="18">
        <v>0</v>
      </c>
      <c r="AA3487" s="18">
        <v>0</v>
      </c>
      <c r="AB3487" s="18">
        <v>0</v>
      </c>
      <c r="AC3487" s="23">
        <v>0</v>
      </c>
      <c r="AD3487" s="14" t="str">
        <f>IF(E3487=113,"Linn","Iowa ex-Linn")</f>
        <v>Iowa ex-Linn</v>
      </c>
      <c r="AE3487" s="23" t="str">
        <f>IFERROR(AB3487/W3487,"N/M")</f>
        <v>N/M</v>
      </c>
      <c r="AF3487" s="14" t="str">
        <f>B3487&amp;"|"&amp;TEXT(E3487,"000")&amp;"|"&amp;TEXT(M3487,"0.0000")</f>
        <v>2020|077|0.5500</v>
      </c>
      <c r="AG3487" s="22" t="str">
        <f>IF(AND(B3487&gt;=2015,B3487&lt;=2024,C3487=19,G3487=41,I3487=2,K3487="A",L3487="RBUP",M3487&gt;=0.5,M3487&lt;=0.85),"IN","OUT")</f>
        <v>IN</v>
      </c>
    </row>
    <row r="3488" spans="1:33">
      <c r="A3488" s="14" t="s">
        <v>190</v>
      </c>
      <c r="B3488" s="16">
        <v>2020</v>
      </c>
      <c r="C3488" s="16">
        <v>19</v>
      </c>
      <c r="D3488" s="14" t="s">
        <v>80</v>
      </c>
      <c r="E3488" s="16">
        <v>77</v>
      </c>
      <c r="F3488" s="14" t="s">
        <v>124</v>
      </c>
      <c r="G3488" s="16">
        <v>41</v>
      </c>
      <c r="H3488" s="14" t="s">
        <v>186</v>
      </c>
      <c r="I3488" s="16">
        <v>2</v>
      </c>
      <c r="J3488" s="14" t="s">
        <v>83</v>
      </c>
      <c r="K3488" s="14" t="s">
        <v>84</v>
      </c>
      <c r="L3488" s="14" t="s">
        <v>85</v>
      </c>
      <c r="M3488" s="23">
        <v>0.65</v>
      </c>
      <c r="N3488" s="16">
        <v>4</v>
      </c>
      <c r="O3488" s="16">
        <v>4</v>
      </c>
      <c r="P3488" s="16">
        <v>0</v>
      </c>
      <c r="Q3488" s="16">
        <v>4</v>
      </c>
      <c r="R3488" s="16">
        <v>0</v>
      </c>
      <c r="S3488" s="14" t="s">
        <v>86</v>
      </c>
      <c r="T3488" s="16">
        <v>210</v>
      </c>
      <c r="U3488" s="16">
        <v>0</v>
      </c>
      <c r="V3488" s="18">
        <v>101771</v>
      </c>
      <c r="W3488" s="18">
        <v>1484</v>
      </c>
      <c r="X3488" s="18">
        <v>876</v>
      </c>
      <c r="Y3488" s="18">
        <v>0</v>
      </c>
      <c r="Z3488" s="18">
        <v>0</v>
      </c>
      <c r="AA3488" s="18">
        <v>0</v>
      </c>
      <c r="AB3488" s="18">
        <v>0</v>
      </c>
      <c r="AC3488" s="23">
        <v>0</v>
      </c>
      <c r="AD3488" s="14" t="str">
        <f>IF(E3488=113,"Linn","Iowa ex-Linn")</f>
        <v>Iowa ex-Linn</v>
      </c>
      <c r="AE3488" s="23">
        <f>IFERROR(AB3488/W3488,"N/M")</f>
        <v>0.0</v>
      </c>
      <c r="AF3488" s="14" t="str">
        <f>B3488&amp;"|"&amp;TEXT(E3488,"000")&amp;"|"&amp;TEXT(M3488,"0.0000")</f>
        <v>2020|077|0.6500</v>
      </c>
      <c r="AG3488" s="22" t="str">
        <f>IF(AND(B3488&gt;=2015,B3488&lt;=2024,C3488=19,G3488=41,I3488=2,K3488="A",L3488="RBUP",M3488&gt;=0.5,M3488&lt;=0.85),"IN","OUT")</f>
        <v>IN</v>
      </c>
    </row>
    <row r="3489" spans="1:33">
      <c r="A3489" s="14" t="s">
        <v>190</v>
      </c>
      <c r="B3489" s="16">
        <v>2020</v>
      </c>
      <c r="C3489" s="16">
        <v>19</v>
      </c>
      <c r="D3489" s="14" t="s">
        <v>80</v>
      </c>
      <c r="E3489" s="16">
        <v>77</v>
      </c>
      <c r="F3489" s="14" t="s">
        <v>124</v>
      </c>
      <c r="G3489" s="16">
        <v>41</v>
      </c>
      <c r="H3489" s="14" t="s">
        <v>186</v>
      </c>
      <c r="I3489" s="16">
        <v>2</v>
      </c>
      <c r="J3489" s="14" t="s">
        <v>83</v>
      </c>
      <c r="K3489" s="14" t="s">
        <v>84</v>
      </c>
      <c r="L3489" s="14" t="s">
        <v>85</v>
      </c>
      <c r="M3489" s="23">
        <v>0.7</v>
      </c>
      <c r="N3489" s="16">
        <v>9</v>
      </c>
      <c r="O3489" s="16">
        <v>7</v>
      </c>
      <c r="P3489" s="16">
        <v>4</v>
      </c>
      <c r="Q3489" s="16">
        <v>15</v>
      </c>
      <c r="R3489" s="16">
        <v>5</v>
      </c>
      <c r="S3489" s="14" t="s">
        <v>86</v>
      </c>
      <c r="T3489" s="16">
        <v>995</v>
      </c>
      <c r="U3489" s="16">
        <v>0</v>
      </c>
      <c r="V3489" s="18">
        <v>454032</v>
      </c>
      <c r="W3489" s="18">
        <v>17269</v>
      </c>
      <c r="X3489" s="18">
        <v>10564</v>
      </c>
      <c r="Y3489" s="18">
        <v>0</v>
      </c>
      <c r="Z3489" s="18">
        <v>0</v>
      </c>
      <c r="AA3489" s="18">
        <v>0</v>
      </c>
      <c r="AB3489" s="18">
        <v>21039</v>
      </c>
      <c r="AC3489" s="23">
        <v>1.22</v>
      </c>
      <c r="AD3489" s="14" t="str">
        <f>IF(E3489=113,"Linn","Iowa ex-Linn")</f>
        <v>Iowa ex-Linn</v>
      </c>
      <c r="AE3489" s="23">
        <f>IFERROR(AB3489/W3489,"N/M")</f>
        <v>1.2183102669523425</v>
      </c>
      <c r="AF3489" s="14" t="str">
        <f>B3489&amp;"|"&amp;TEXT(E3489,"000")&amp;"|"&amp;TEXT(M3489,"0.0000")</f>
        <v>2020|077|0.7000</v>
      </c>
      <c r="AG3489" s="22" t="str">
        <f>IF(AND(B3489&gt;=2015,B3489&lt;=2024,C3489=19,G3489=41,I3489=2,K3489="A",L3489="RBUP",M3489&gt;=0.5,M3489&lt;=0.85),"IN","OUT")</f>
        <v>IN</v>
      </c>
    </row>
    <row r="3490" spans="1:33">
      <c r="A3490" s="14" t="s">
        <v>190</v>
      </c>
      <c r="B3490" s="16">
        <v>2020</v>
      </c>
      <c r="C3490" s="16">
        <v>19</v>
      </c>
      <c r="D3490" s="14" t="s">
        <v>80</v>
      </c>
      <c r="E3490" s="16">
        <v>77</v>
      </c>
      <c r="F3490" s="14" t="s">
        <v>124</v>
      </c>
      <c r="G3490" s="16">
        <v>41</v>
      </c>
      <c r="H3490" s="14" t="s">
        <v>186</v>
      </c>
      <c r="I3490" s="16">
        <v>2</v>
      </c>
      <c r="J3490" s="14" t="s">
        <v>83</v>
      </c>
      <c r="K3490" s="14" t="s">
        <v>84</v>
      </c>
      <c r="L3490" s="14" t="s">
        <v>85</v>
      </c>
      <c r="M3490" s="23">
        <v>0.75</v>
      </c>
      <c r="N3490" s="16">
        <v>80</v>
      </c>
      <c r="O3490" s="16">
        <v>64</v>
      </c>
      <c r="P3490" s="16">
        <v>28</v>
      </c>
      <c r="Q3490" s="16">
        <v>89</v>
      </c>
      <c r="R3490" s="16">
        <v>37</v>
      </c>
      <c r="S3490" s="14" t="s">
        <v>86</v>
      </c>
      <c r="T3490" s="16">
        <v>7719</v>
      </c>
      <c r="U3490" s="16">
        <v>0</v>
      </c>
      <c r="V3490" s="18">
        <v>4127008</v>
      </c>
      <c r="W3490" s="18">
        <v>155570</v>
      </c>
      <c r="X3490" s="18">
        <v>98083</v>
      </c>
      <c r="Y3490" s="18">
        <v>998</v>
      </c>
      <c r="Z3490" s="18">
        <v>0</v>
      </c>
      <c r="AA3490" s="18">
        <v>0</v>
      </c>
      <c r="AB3490" s="18">
        <v>421805</v>
      </c>
      <c r="AC3490" s="23">
        <v>2.71</v>
      </c>
      <c r="AD3490" s="14" t="str">
        <f>IF(E3490=113,"Linn","Iowa ex-Linn")</f>
        <v>Iowa ex-Linn</v>
      </c>
      <c r="AE3490" s="23">
        <f>IFERROR(AB3490/W3490,"N/M")</f>
        <v>2.7113518030468597</v>
      </c>
      <c r="AF3490" s="14" t="str">
        <f>B3490&amp;"|"&amp;TEXT(E3490,"000")&amp;"|"&amp;TEXT(M3490,"0.0000")</f>
        <v>2020|077|0.7500</v>
      </c>
      <c r="AG3490" s="22" t="str">
        <f>IF(AND(B3490&gt;=2015,B3490&lt;=2024,C3490=19,G3490=41,I3490=2,K3490="A",L3490="RBUP",M3490&gt;=0.5,M3490&lt;=0.85),"IN","OUT")</f>
        <v>IN</v>
      </c>
    </row>
    <row r="3491" spans="1:33">
      <c r="A3491" s="14" t="s">
        <v>190</v>
      </c>
      <c r="B3491" s="16">
        <v>2020</v>
      </c>
      <c r="C3491" s="16">
        <v>19</v>
      </c>
      <c r="D3491" s="14" t="s">
        <v>80</v>
      </c>
      <c r="E3491" s="16">
        <v>77</v>
      </c>
      <c r="F3491" s="14" t="s">
        <v>124</v>
      </c>
      <c r="G3491" s="16">
        <v>41</v>
      </c>
      <c r="H3491" s="14" t="s">
        <v>186</v>
      </c>
      <c r="I3491" s="16">
        <v>2</v>
      </c>
      <c r="J3491" s="14" t="s">
        <v>83</v>
      </c>
      <c r="K3491" s="14" t="s">
        <v>84</v>
      </c>
      <c r="L3491" s="14" t="s">
        <v>85</v>
      </c>
      <c r="M3491" s="23">
        <v>0.8</v>
      </c>
      <c r="N3491" s="16">
        <v>246</v>
      </c>
      <c r="O3491" s="16">
        <v>193</v>
      </c>
      <c r="P3491" s="16">
        <v>129</v>
      </c>
      <c r="Q3491" s="16">
        <v>318</v>
      </c>
      <c r="R3491" s="16">
        <v>200</v>
      </c>
      <c r="S3491" s="14" t="s">
        <v>86</v>
      </c>
      <c r="T3491" s="16">
        <v>36350</v>
      </c>
      <c r="U3491" s="16">
        <v>0</v>
      </c>
      <c r="V3491" s="18">
        <v>21087917</v>
      </c>
      <c r="W3491" s="18">
        <v>976143</v>
      </c>
      <c r="X3491" s="18">
        <v>582809</v>
      </c>
      <c r="Y3491" s="18">
        <v>574</v>
      </c>
      <c r="Z3491" s="18">
        <v>0</v>
      </c>
      <c r="AA3491" s="18">
        <v>0</v>
      </c>
      <c r="AB3491" s="18">
        <v>3437242</v>
      </c>
      <c r="AC3491" s="23">
        <v>3.52</v>
      </c>
      <c r="AD3491" s="14" t="str">
        <f>IF(E3491=113,"Linn","Iowa ex-Linn")</f>
        <v>Iowa ex-Linn</v>
      </c>
      <c r="AE3491" s="23">
        <f>IFERROR(AB3491/W3491,"N/M")</f>
        <v>3.5212484236428474</v>
      </c>
      <c r="AF3491" s="14" t="str">
        <f>B3491&amp;"|"&amp;TEXT(E3491,"000")&amp;"|"&amp;TEXT(M3491,"0.0000")</f>
        <v>2020|077|0.8000</v>
      </c>
      <c r="AG3491" s="22" t="str">
        <f>IF(AND(B3491&gt;=2015,B3491&lt;=2024,C3491=19,G3491=41,I3491=2,K3491="A",L3491="RBUP",M3491&gt;=0.5,M3491&lt;=0.85),"IN","OUT")</f>
        <v>IN</v>
      </c>
    </row>
    <row r="3492" spans="1:33">
      <c r="A3492" s="14" t="s">
        <v>190</v>
      </c>
      <c r="B3492" s="16">
        <v>2020</v>
      </c>
      <c r="C3492" s="16">
        <v>19</v>
      </c>
      <c r="D3492" s="14" t="s">
        <v>80</v>
      </c>
      <c r="E3492" s="16">
        <v>77</v>
      </c>
      <c r="F3492" s="14" t="s">
        <v>124</v>
      </c>
      <c r="G3492" s="16">
        <v>41</v>
      </c>
      <c r="H3492" s="14" t="s">
        <v>186</v>
      </c>
      <c r="I3492" s="16">
        <v>2</v>
      </c>
      <c r="J3492" s="14" t="s">
        <v>83</v>
      </c>
      <c r="K3492" s="14" t="s">
        <v>84</v>
      </c>
      <c r="L3492" s="14" t="s">
        <v>85</v>
      </c>
      <c r="M3492" s="23">
        <v>0.85</v>
      </c>
      <c r="N3492" s="16">
        <v>328</v>
      </c>
      <c r="O3492" s="16">
        <v>246</v>
      </c>
      <c r="P3492" s="16">
        <v>194</v>
      </c>
      <c r="Q3492" s="16">
        <v>474</v>
      </c>
      <c r="R3492" s="16">
        <v>353</v>
      </c>
      <c r="S3492" s="14" t="s">
        <v>86</v>
      </c>
      <c r="T3492" s="16">
        <v>57531</v>
      </c>
      <c r="U3492" s="16">
        <v>0</v>
      </c>
      <c r="V3492" s="18">
        <v>35724250</v>
      </c>
      <c r="W3492" s="18">
        <v>2080715</v>
      </c>
      <c r="X3492" s="18">
        <v>945754</v>
      </c>
      <c r="Y3492" s="18">
        <v>4135</v>
      </c>
      <c r="Z3492" s="18">
        <v>0</v>
      </c>
      <c r="AA3492" s="18">
        <v>0</v>
      </c>
      <c r="AB3492" s="18">
        <v>7830042</v>
      </c>
      <c r="AC3492" s="23">
        <v>3.76</v>
      </c>
      <c r="AD3492" s="14" t="str">
        <f>IF(E3492=113,"Linn","Iowa ex-Linn")</f>
        <v>Iowa ex-Linn</v>
      </c>
      <c r="AE3492" s="23">
        <f>IFERROR(AB3492/W3492,"N/M")</f>
        <v>3.763149686526026</v>
      </c>
      <c r="AF3492" s="14" t="str">
        <f>B3492&amp;"|"&amp;TEXT(E3492,"000")&amp;"|"&amp;TEXT(M3492,"0.0000")</f>
        <v>2020|077|0.8500</v>
      </c>
      <c r="AG3492" s="22" t="str">
        <f>IF(AND(B3492&gt;=2015,B3492&lt;=2024,C3492=19,G3492=41,I3492=2,K3492="A",L3492="RBUP",M3492&gt;=0.5,M3492&lt;=0.85),"IN","OUT")</f>
        <v>IN</v>
      </c>
    </row>
    <row r="3493" spans="1:33">
      <c r="A3493" s="14" t="s">
        <v>190</v>
      </c>
      <c r="B3493" s="16">
        <v>2020</v>
      </c>
      <c r="C3493" s="16">
        <v>19</v>
      </c>
      <c r="D3493" s="14" t="s">
        <v>80</v>
      </c>
      <c r="E3493" s="16">
        <v>79</v>
      </c>
      <c r="F3493" s="14" t="s">
        <v>125</v>
      </c>
      <c r="G3493" s="16">
        <v>41</v>
      </c>
      <c r="H3493" s="14" t="s">
        <v>186</v>
      </c>
      <c r="I3493" s="16">
        <v>2</v>
      </c>
      <c r="J3493" s="14" t="s">
        <v>83</v>
      </c>
      <c r="K3493" s="14" t="s">
        <v>84</v>
      </c>
      <c r="L3493" s="14" t="s">
        <v>85</v>
      </c>
      <c r="M3493" s="23">
        <v>0.5</v>
      </c>
      <c r="N3493" s="16">
        <v>2</v>
      </c>
      <c r="O3493" s="16">
        <v>2</v>
      </c>
      <c r="P3493" s="16">
        <v>0</v>
      </c>
      <c r="Q3493" s="16">
        <v>2</v>
      </c>
      <c r="R3493" s="16">
        <v>0</v>
      </c>
      <c r="S3493" s="14" t="s">
        <v>86</v>
      </c>
      <c r="T3493" s="16">
        <v>111</v>
      </c>
      <c r="U3493" s="16">
        <v>0</v>
      </c>
      <c r="V3493" s="18">
        <v>42370</v>
      </c>
      <c r="W3493" s="18">
        <v>203</v>
      </c>
      <c r="X3493" s="18">
        <v>136</v>
      </c>
      <c r="Y3493" s="18">
        <v>0</v>
      </c>
      <c r="Z3493" s="18">
        <v>0</v>
      </c>
      <c r="AA3493" s="18">
        <v>0</v>
      </c>
      <c r="AB3493" s="18">
        <v>0</v>
      </c>
      <c r="AC3493" s="23">
        <v>0</v>
      </c>
      <c r="AD3493" s="14" t="str">
        <f>IF(E3493=113,"Linn","Iowa ex-Linn")</f>
        <v>Iowa ex-Linn</v>
      </c>
      <c r="AE3493" s="23">
        <f>IFERROR(AB3493/W3493,"N/M")</f>
        <v>0.0</v>
      </c>
      <c r="AF3493" s="14" t="str">
        <f>B3493&amp;"|"&amp;TEXT(E3493,"000")&amp;"|"&amp;TEXT(M3493,"0.0000")</f>
        <v>2020|079|0.5000</v>
      </c>
      <c r="AG3493" s="22" t="str">
        <f>IF(AND(B3493&gt;=2015,B3493&lt;=2024,C3493=19,G3493=41,I3493=2,K3493="A",L3493="RBUP",M3493&gt;=0.5,M3493&lt;=0.85),"IN","OUT")</f>
        <v>IN</v>
      </c>
    </row>
    <row r="3494" spans="1:33">
      <c r="A3494" s="14" t="s">
        <v>190</v>
      </c>
      <c r="B3494" s="16">
        <v>2020</v>
      </c>
      <c r="C3494" s="16">
        <v>19</v>
      </c>
      <c r="D3494" s="14" t="s">
        <v>80</v>
      </c>
      <c r="E3494" s="16">
        <v>79</v>
      </c>
      <c r="F3494" s="14" t="s">
        <v>125</v>
      </c>
      <c r="G3494" s="16">
        <v>41</v>
      </c>
      <c r="H3494" s="14" t="s">
        <v>186</v>
      </c>
      <c r="I3494" s="16">
        <v>2</v>
      </c>
      <c r="J3494" s="14" t="s">
        <v>83</v>
      </c>
      <c r="K3494" s="14" t="s">
        <v>84</v>
      </c>
      <c r="L3494" s="14" t="s">
        <v>85</v>
      </c>
      <c r="M3494" s="23">
        <v>0.65</v>
      </c>
      <c r="N3494" s="16">
        <v>3</v>
      </c>
      <c r="O3494" s="16">
        <v>3</v>
      </c>
      <c r="P3494" s="16">
        <v>1</v>
      </c>
      <c r="Q3494" s="16">
        <v>8</v>
      </c>
      <c r="R3494" s="16">
        <v>1</v>
      </c>
      <c r="S3494" s="14" t="s">
        <v>86</v>
      </c>
      <c r="T3494" s="16">
        <v>377</v>
      </c>
      <c r="U3494" s="16">
        <v>0</v>
      </c>
      <c r="V3494" s="18">
        <v>180945</v>
      </c>
      <c r="W3494" s="18">
        <v>3318</v>
      </c>
      <c r="X3494" s="18">
        <v>1958</v>
      </c>
      <c r="Y3494" s="18">
        <v>0</v>
      </c>
      <c r="Z3494" s="18">
        <v>0</v>
      </c>
      <c r="AA3494" s="18">
        <v>0</v>
      </c>
      <c r="AB3494" s="18">
        <v>1882</v>
      </c>
      <c r="AC3494" s="23">
        <v>0.57</v>
      </c>
      <c r="AD3494" s="14" t="str">
        <f>IF(E3494=113,"Linn","Iowa ex-Linn")</f>
        <v>Iowa ex-Linn</v>
      </c>
      <c r="AE3494" s="23">
        <f>IFERROR(AB3494/W3494,"N/M")</f>
        <v>0.567209162145871</v>
      </c>
      <c r="AF3494" s="14" t="str">
        <f>B3494&amp;"|"&amp;TEXT(E3494,"000")&amp;"|"&amp;TEXT(M3494,"0.0000")</f>
        <v>2020|079|0.6500</v>
      </c>
      <c r="AG3494" s="22" t="str">
        <f>IF(AND(B3494&gt;=2015,B3494&lt;=2024,C3494=19,G3494=41,I3494=2,K3494="A",L3494="RBUP",M3494&gt;=0.5,M3494&lt;=0.85),"IN","OUT")</f>
        <v>IN</v>
      </c>
    </row>
    <row r="3495" spans="1:33">
      <c r="A3495" s="14" t="s">
        <v>190</v>
      </c>
      <c r="B3495" s="16">
        <v>2020</v>
      </c>
      <c r="C3495" s="16">
        <v>19</v>
      </c>
      <c r="D3495" s="14" t="s">
        <v>80</v>
      </c>
      <c r="E3495" s="16">
        <v>79</v>
      </c>
      <c r="F3495" s="14" t="s">
        <v>125</v>
      </c>
      <c r="G3495" s="16">
        <v>41</v>
      </c>
      <c r="H3495" s="14" t="s">
        <v>186</v>
      </c>
      <c r="I3495" s="16">
        <v>2</v>
      </c>
      <c r="J3495" s="14" t="s">
        <v>83</v>
      </c>
      <c r="K3495" s="14" t="s">
        <v>84</v>
      </c>
      <c r="L3495" s="14" t="s">
        <v>85</v>
      </c>
      <c r="M3495" s="23">
        <v>0.7</v>
      </c>
      <c r="N3495" s="16">
        <v>11</v>
      </c>
      <c r="O3495" s="16">
        <v>10</v>
      </c>
      <c r="P3495" s="16">
        <v>0</v>
      </c>
      <c r="Q3495" s="16">
        <v>13</v>
      </c>
      <c r="R3495" s="16">
        <v>0</v>
      </c>
      <c r="S3495" s="14" t="s">
        <v>86</v>
      </c>
      <c r="T3495" s="16">
        <v>1659</v>
      </c>
      <c r="U3495" s="16">
        <v>0</v>
      </c>
      <c r="V3495" s="18">
        <v>881385</v>
      </c>
      <c r="W3495" s="18">
        <v>16641</v>
      </c>
      <c r="X3495" s="18">
        <v>12140</v>
      </c>
      <c r="Y3495" s="18">
        <v>0</v>
      </c>
      <c r="Z3495" s="18">
        <v>0</v>
      </c>
      <c r="AA3495" s="18">
        <v>0</v>
      </c>
      <c r="AB3495" s="18">
        <v>0</v>
      </c>
      <c r="AC3495" s="23">
        <v>0</v>
      </c>
      <c r="AD3495" s="14" t="str">
        <f>IF(E3495=113,"Linn","Iowa ex-Linn")</f>
        <v>Iowa ex-Linn</v>
      </c>
      <c r="AE3495" s="23">
        <f>IFERROR(AB3495/W3495,"N/M")</f>
        <v>0.0</v>
      </c>
      <c r="AF3495" s="14" t="str">
        <f>B3495&amp;"|"&amp;TEXT(E3495,"000")&amp;"|"&amp;TEXT(M3495,"0.0000")</f>
        <v>2020|079|0.7000</v>
      </c>
      <c r="AG3495" s="22" t="str">
        <f>IF(AND(B3495&gt;=2015,B3495&lt;=2024,C3495=19,G3495=41,I3495=2,K3495="A",L3495="RBUP",M3495&gt;=0.5,M3495&lt;=0.85),"IN","OUT")</f>
        <v>IN</v>
      </c>
    </row>
    <row r="3496" spans="1:33">
      <c r="A3496" s="14" t="s">
        <v>190</v>
      </c>
      <c r="B3496" s="16">
        <v>2020</v>
      </c>
      <c r="C3496" s="16">
        <v>19</v>
      </c>
      <c r="D3496" s="14" t="s">
        <v>80</v>
      </c>
      <c r="E3496" s="16">
        <v>79</v>
      </c>
      <c r="F3496" s="14" t="s">
        <v>125</v>
      </c>
      <c r="G3496" s="16">
        <v>41</v>
      </c>
      <c r="H3496" s="14" t="s">
        <v>186</v>
      </c>
      <c r="I3496" s="16">
        <v>2</v>
      </c>
      <c r="J3496" s="14" t="s">
        <v>83</v>
      </c>
      <c r="K3496" s="14" t="s">
        <v>84</v>
      </c>
      <c r="L3496" s="14" t="s">
        <v>85</v>
      </c>
      <c r="M3496" s="23">
        <v>0.75</v>
      </c>
      <c r="N3496" s="16">
        <v>22</v>
      </c>
      <c r="O3496" s="16">
        <v>20</v>
      </c>
      <c r="P3496" s="16">
        <v>5</v>
      </c>
      <c r="Q3496" s="16">
        <v>37</v>
      </c>
      <c r="R3496" s="16">
        <v>7</v>
      </c>
      <c r="S3496" s="14" t="s">
        <v>86</v>
      </c>
      <c r="T3496" s="16">
        <v>4923</v>
      </c>
      <c r="U3496" s="16">
        <v>0</v>
      </c>
      <c r="V3496" s="18">
        <v>2745867</v>
      </c>
      <c r="W3496" s="18">
        <v>79298</v>
      </c>
      <c r="X3496" s="18">
        <v>51088</v>
      </c>
      <c r="Y3496" s="18">
        <v>0</v>
      </c>
      <c r="Z3496" s="18">
        <v>0</v>
      </c>
      <c r="AA3496" s="18">
        <v>0</v>
      </c>
      <c r="AB3496" s="18">
        <v>88762</v>
      </c>
      <c r="AC3496" s="23">
        <v>1.12</v>
      </c>
      <c r="AD3496" s="14" t="str">
        <f>IF(E3496=113,"Linn","Iowa ex-Linn")</f>
        <v>Iowa ex-Linn</v>
      </c>
      <c r="AE3496" s="23">
        <f>IFERROR(AB3496/W3496,"N/M")</f>
        <v>1.1193472723145603</v>
      </c>
      <c r="AF3496" s="14" t="str">
        <f>B3496&amp;"|"&amp;TEXT(E3496,"000")&amp;"|"&amp;TEXT(M3496,"0.0000")</f>
        <v>2020|079|0.7500</v>
      </c>
      <c r="AG3496" s="22" t="str">
        <f>IF(AND(B3496&gt;=2015,B3496&lt;=2024,C3496=19,G3496=41,I3496=2,K3496="A",L3496="RBUP",M3496&gt;=0.5,M3496&lt;=0.85),"IN","OUT")</f>
        <v>IN</v>
      </c>
    </row>
    <row r="3497" spans="1:33">
      <c r="A3497" s="14" t="s">
        <v>190</v>
      </c>
      <c r="B3497" s="16">
        <v>2020</v>
      </c>
      <c r="C3497" s="16">
        <v>19</v>
      </c>
      <c r="D3497" s="14" t="s">
        <v>80</v>
      </c>
      <c r="E3497" s="16">
        <v>79</v>
      </c>
      <c r="F3497" s="14" t="s">
        <v>125</v>
      </c>
      <c r="G3497" s="16">
        <v>41</v>
      </c>
      <c r="H3497" s="14" t="s">
        <v>186</v>
      </c>
      <c r="I3497" s="16">
        <v>2</v>
      </c>
      <c r="J3497" s="14" t="s">
        <v>83</v>
      </c>
      <c r="K3497" s="14" t="s">
        <v>84</v>
      </c>
      <c r="L3497" s="14" t="s">
        <v>85</v>
      </c>
      <c r="M3497" s="23">
        <v>0.8</v>
      </c>
      <c r="N3497" s="16">
        <v>170</v>
      </c>
      <c r="O3497" s="16">
        <v>144</v>
      </c>
      <c r="P3497" s="16">
        <v>50</v>
      </c>
      <c r="Q3497" s="16">
        <v>226</v>
      </c>
      <c r="R3497" s="16">
        <v>72</v>
      </c>
      <c r="S3497" s="14" t="s">
        <v>86</v>
      </c>
      <c r="T3497" s="16">
        <v>31768</v>
      </c>
      <c r="U3497" s="16">
        <v>0</v>
      </c>
      <c r="V3497" s="18">
        <v>19194469</v>
      </c>
      <c r="W3497" s="18">
        <v>731603</v>
      </c>
      <c r="X3497" s="18">
        <v>420285</v>
      </c>
      <c r="Y3497" s="18">
        <v>0</v>
      </c>
      <c r="Z3497" s="18">
        <v>0</v>
      </c>
      <c r="AA3497" s="18">
        <v>0</v>
      </c>
      <c r="AB3497" s="18">
        <v>633529</v>
      </c>
      <c r="AC3497" s="23">
        <v>0.87</v>
      </c>
      <c r="AD3497" s="14" t="str">
        <f>IF(E3497=113,"Linn","Iowa ex-Linn")</f>
        <v>Iowa ex-Linn</v>
      </c>
      <c r="AE3497" s="23">
        <f>IFERROR(AB3497/W3497,"N/M")</f>
        <v>0.8659464217615291</v>
      </c>
      <c r="AF3497" s="14" t="str">
        <f>B3497&amp;"|"&amp;TEXT(E3497,"000")&amp;"|"&amp;TEXT(M3497,"0.0000")</f>
        <v>2020|079|0.8000</v>
      </c>
      <c r="AG3497" s="22" t="str">
        <f>IF(AND(B3497&gt;=2015,B3497&lt;=2024,C3497=19,G3497=41,I3497=2,K3497="A",L3497="RBUP",M3497&gt;=0.5,M3497&lt;=0.85),"IN","OUT")</f>
        <v>IN</v>
      </c>
    </row>
    <row r="3498" spans="1:33">
      <c r="A3498" s="14" t="s">
        <v>190</v>
      </c>
      <c r="B3498" s="16">
        <v>2020</v>
      </c>
      <c r="C3498" s="16">
        <v>19</v>
      </c>
      <c r="D3498" s="14" t="s">
        <v>80</v>
      </c>
      <c r="E3498" s="16">
        <v>79</v>
      </c>
      <c r="F3498" s="14" t="s">
        <v>125</v>
      </c>
      <c r="G3498" s="16">
        <v>41</v>
      </c>
      <c r="H3498" s="14" t="s">
        <v>186</v>
      </c>
      <c r="I3498" s="16">
        <v>2</v>
      </c>
      <c r="J3498" s="14" t="s">
        <v>83</v>
      </c>
      <c r="K3498" s="14" t="s">
        <v>84</v>
      </c>
      <c r="L3498" s="14" t="s">
        <v>85</v>
      </c>
      <c r="M3498" s="23">
        <v>0.85</v>
      </c>
      <c r="N3498" s="16">
        <v>472</v>
      </c>
      <c r="O3498" s="16">
        <v>402</v>
      </c>
      <c r="P3498" s="16">
        <v>196</v>
      </c>
      <c r="Q3498" s="16">
        <v>845</v>
      </c>
      <c r="R3498" s="16">
        <v>356</v>
      </c>
      <c r="S3498" s="14" t="s">
        <v>86</v>
      </c>
      <c r="T3498" s="16">
        <v>123827</v>
      </c>
      <c r="U3498" s="16">
        <v>0</v>
      </c>
      <c r="V3498" s="18">
        <v>80319815</v>
      </c>
      <c r="W3498" s="18">
        <v>3814873</v>
      </c>
      <c r="X3498" s="18">
        <v>1759596</v>
      </c>
      <c r="Y3498" s="18">
        <v>671</v>
      </c>
      <c r="Z3498" s="18">
        <v>0</v>
      </c>
      <c r="AA3498" s="18">
        <v>0</v>
      </c>
      <c r="AB3498" s="18">
        <v>4144441</v>
      </c>
      <c r="AC3498" s="23">
        <v>1.09</v>
      </c>
      <c r="AD3498" s="14" t="str">
        <f>IF(E3498=113,"Linn","Iowa ex-Linn")</f>
        <v>Iowa ex-Linn</v>
      </c>
      <c r="AE3498" s="23">
        <f>IFERROR(AB3498/W3498,"N/M")</f>
        <v>1.086390293988817</v>
      </c>
      <c r="AF3498" s="14" t="str">
        <f>B3498&amp;"|"&amp;TEXT(E3498,"000")&amp;"|"&amp;TEXT(M3498,"0.0000")</f>
        <v>2020|079|0.8500</v>
      </c>
      <c r="AG3498" s="22" t="str">
        <f>IF(AND(B3498&gt;=2015,B3498&lt;=2024,C3498=19,G3498=41,I3498=2,K3498="A",L3498="RBUP",M3498&gt;=0.5,M3498&lt;=0.85),"IN","OUT")</f>
        <v>IN</v>
      </c>
    </row>
    <row r="3499" spans="1:33">
      <c r="A3499" s="14" t="s">
        <v>190</v>
      </c>
      <c r="B3499" s="16">
        <v>2020</v>
      </c>
      <c r="C3499" s="16">
        <v>19</v>
      </c>
      <c r="D3499" s="14" t="s">
        <v>80</v>
      </c>
      <c r="E3499" s="16">
        <v>81</v>
      </c>
      <c r="F3499" s="14" t="s">
        <v>126</v>
      </c>
      <c r="G3499" s="16">
        <v>41</v>
      </c>
      <c r="H3499" s="14" t="s">
        <v>186</v>
      </c>
      <c r="I3499" s="16">
        <v>2</v>
      </c>
      <c r="J3499" s="14" t="s">
        <v>83</v>
      </c>
      <c r="K3499" s="14" t="s">
        <v>84</v>
      </c>
      <c r="L3499" s="14" t="s">
        <v>85</v>
      </c>
      <c r="M3499" s="23">
        <v>0.5</v>
      </c>
      <c r="N3499" s="16">
        <v>2</v>
      </c>
      <c r="O3499" s="16">
        <v>1</v>
      </c>
      <c r="P3499" s="16">
        <v>0</v>
      </c>
      <c r="Q3499" s="16">
        <v>1</v>
      </c>
      <c r="R3499" s="16">
        <v>0</v>
      </c>
      <c r="S3499" s="14" t="s">
        <v>86</v>
      </c>
      <c r="T3499" s="16">
        <v>199</v>
      </c>
      <c r="U3499" s="16">
        <v>0</v>
      </c>
      <c r="V3499" s="18">
        <v>78449</v>
      </c>
      <c r="W3499" s="18">
        <v>513</v>
      </c>
      <c r="X3499" s="18">
        <v>344</v>
      </c>
      <c r="Y3499" s="18">
        <v>0</v>
      </c>
      <c r="Z3499" s="18">
        <v>0</v>
      </c>
      <c r="AA3499" s="18">
        <v>0</v>
      </c>
      <c r="AB3499" s="18">
        <v>0</v>
      </c>
      <c r="AC3499" s="23">
        <v>0</v>
      </c>
      <c r="AD3499" s="14" t="str">
        <f>IF(E3499=113,"Linn","Iowa ex-Linn")</f>
        <v>Iowa ex-Linn</v>
      </c>
      <c r="AE3499" s="23">
        <f>IFERROR(AB3499/W3499,"N/M")</f>
        <v>0.0</v>
      </c>
      <c r="AF3499" s="14" t="str">
        <f>B3499&amp;"|"&amp;TEXT(E3499,"000")&amp;"|"&amp;TEXT(M3499,"0.0000")</f>
        <v>2020|081|0.5000</v>
      </c>
      <c r="AG3499" s="22" t="str">
        <f>IF(AND(B3499&gt;=2015,B3499&lt;=2024,C3499=19,G3499=41,I3499=2,K3499="A",L3499="RBUP",M3499&gt;=0.5,M3499&lt;=0.85),"IN","OUT")</f>
        <v>IN</v>
      </c>
    </row>
    <row r="3500" spans="1:33">
      <c r="A3500" s="14" t="s">
        <v>190</v>
      </c>
      <c r="B3500" s="16">
        <v>2020</v>
      </c>
      <c r="C3500" s="16">
        <v>19</v>
      </c>
      <c r="D3500" s="14" t="s">
        <v>80</v>
      </c>
      <c r="E3500" s="16">
        <v>81</v>
      </c>
      <c r="F3500" s="14" t="s">
        <v>126</v>
      </c>
      <c r="G3500" s="16">
        <v>41</v>
      </c>
      <c r="H3500" s="14" t="s">
        <v>186</v>
      </c>
      <c r="I3500" s="16">
        <v>2</v>
      </c>
      <c r="J3500" s="14" t="s">
        <v>83</v>
      </c>
      <c r="K3500" s="14" t="s">
        <v>84</v>
      </c>
      <c r="L3500" s="14" t="s">
        <v>85</v>
      </c>
      <c r="M3500" s="23">
        <v>0.6</v>
      </c>
      <c r="N3500" s="16">
        <v>3</v>
      </c>
      <c r="O3500" s="16">
        <v>3</v>
      </c>
      <c r="P3500" s="16">
        <v>0</v>
      </c>
      <c r="Q3500" s="16">
        <v>3</v>
      </c>
      <c r="R3500" s="16">
        <v>0</v>
      </c>
      <c r="S3500" s="14" t="s">
        <v>86</v>
      </c>
      <c r="T3500" s="16">
        <v>293</v>
      </c>
      <c r="U3500" s="16">
        <v>0</v>
      </c>
      <c r="V3500" s="18">
        <v>131047</v>
      </c>
      <c r="W3500" s="18">
        <v>1452</v>
      </c>
      <c r="X3500" s="18">
        <v>929</v>
      </c>
      <c r="Y3500" s="18">
        <v>0</v>
      </c>
      <c r="Z3500" s="18">
        <v>0</v>
      </c>
      <c r="AA3500" s="18">
        <v>0</v>
      </c>
      <c r="AB3500" s="18">
        <v>0</v>
      </c>
      <c r="AC3500" s="23">
        <v>0</v>
      </c>
      <c r="AD3500" s="14" t="str">
        <f>IF(E3500=113,"Linn","Iowa ex-Linn")</f>
        <v>Iowa ex-Linn</v>
      </c>
      <c r="AE3500" s="23">
        <f>IFERROR(AB3500/W3500,"N/M")</f>
        <v>0.0</v>
      </c>
      <c r="AF3500" s="14" t="str">
        <f>B3500&amp;"|"&amp;TEXT(E3500,"000")&amp;"|"&amp;TEXT(M3500,"0.0000")</f>
        <v>2020|081|0.6000</v>
      </c>
      <c r="AG3500" s="22" t="str">
        <f>IF(AND(B3500&gt;=2015,B3500&lt;=2024,C3500=19,G3500=41,I3500=2,K3500="A",L3500="RBUP",M3500&gt;=0.5,M3500&lt;=0.85),"IN","OUT")</f>
        <v>IN</v>
      </c>
    </row>
    <row r="3501" spans="1:33">
      <c r="A3501" s="14" t="s">
        <v>190</v>
      </c>
      <c r="B3501" s="16">
        <v>2020</v>
      </c>
      <c r="C3501" s="16">
        <v>19</v>
      </c>
      <c r="D3501" s="14" t="s">
        <v>80</v>
      </c>
      <c r="E3501" s="16">
        <v>81</v>
      </c>
      <c r="F3501" s="14" t="s">
        <v>126</v>
      </c>
      <c r="G3501" s="16">
        <v>41</v>
      </c>
      <c r="H3501" s="14" t="s">
        <v>186</v>
      </c>
      <c r="I3501" s="16">
        <v>2</v>
      </c>
      <c r="J3501" s="14" t="s">
        <v>83</v>
      </c>
      <c r="K3501" s="14" t="s">
        <v>84</v>
      </c>
      <c r="L3501" s="14" t="s">
        <v>85</v>
      </c>
      <c r="M3501" s="23">
        <v>0.65</v>
      </c>
      <c r="N3501" s="16">
        <v>8</v>
      </c>
      <c r="O3501" s="16">
        <v>6</v>
      </c>
      <c r="P3501" s="16">
        <v>0</v>
      </c>
      <c r="Q3501" s="16">
        <v>8</v>
      </c>
      <c r="R3501" s="16">
        <v>0</v>
      </c>
      <c r="S3501" s="14" t="s">
        <v>86</v>
      </c>
      <c r="T3501" s="16">
        <v>1626</v>
      </c>
      <c r="U3501" s="16">
        <v>0</v>
      </c>
      <c r="V3501" s="18">
        <v>885985</v>
      </c>
      <c r="W3501" s="18">
        <v>11107</v>
      </c>
      <c r="X3501" s="18">
        <v>8411</v>
      </c>
      <c r="Y3501" s="18">
        <v>0</v>
      </c>
      <c r="Z3501" s="18">
        <v>0</v>
      </c>
      <c r="AA3501" s="18">
        <v>0</v>
      </c>
      <c r="AB3501" s="18">
        <v>0</v>
      </c>
      <c r="AC3501" s="23">
        <v>0</v>
      </c>
      <c r="AD3501" s="14" t="str">
        <f>IF(E3501=113,"Linn","Iowa ex-Linn")</f>
        <v>Iowa ex-Linn</v>
      </c>
      <c r="AE3501" s="23">
        <f>IFERROR(AB3501/W3501,"N/M")</f>
        <v>0.0</v>
      </c>
      <c r="AF3501" s="14" t="str">
        <f>B3501&amp;"|"&amp;TEXT(E3501,"000")&amp;"|"&amp;TEXT(M3501,"0.0000")</f>
        <v>2020|081|0.6500</v>
      </c>
      <c r="AG3501" s="22" t="str">
        <f>IF(AND(B3501&gt;=2015,B3501&lt;=2024,C3501=19,G3501=41,I3501=2,K3501="A",L3501="RBUP",M3501&gt;=0.5,M3501&lt;=0.85),"IN","OUT")</f>
        <v>IN</v>
      </c>
    </row>
    <row r="3502" spans="1:33">
      <c r="A3502" s="14" t="s">
        <v>190</v>
      </c>
      <c r="B3502" s="16">
        <v>2020</v>
      </c>
      <c r="C3502" s="16">
        <v>19</v>
      </c>
      <c r="D3502" s="14" t="s">
        <v>80</v>
      </c>
      <c r="E3502" s="16">
        <v>81</v>
      </c>
      <c r="F3502" s="14" t="s">
        <v>126</v>
      </c>
      <c r="G3502" s="16">
        <v>41</v>
      </c>
      <c r="H3502" s="14" t="s">
        <v>186</v>
      </c>
      <c r="I3502" s="16">
        <v>2</v>
      </c>
      <c r="J3502" s="14" t="s">
        <v>83</v>
      </c>
      <c r="K3502" s="14" t="s">
        <v>84</v>
      </c>
      <c r="L3502" s="14" t="s">
        <v>85</v>
      </c>
      <c r="M3502" s="23">
        <v>0.7</v>
      </c>
      <c r="N3502" s="16">
        <v>21</v>
      </c>
      <c r="O3502" s="16">
        <v>17</v>
      </c>
      <c r="P3502" s="16">
        <v>0</v>
      </c>
      <c r="Q3502" s="16">
        <v>25</v>
      </c>
      <c r="R3502" s="16">
        <v>0</v>
      </c>
      <c r="S3502" s="14" t="s">
        <v>86</v>
      </c>
      <c r="T3502" s="16">
        <v>5404</v>
      </c>
      <c r="U3502" s="16">
        <v>0</v>
      </c>
      <c r="V3502" s="18">
        <v>2966693</v>
      </c>
      <c r="W3502" s="18">
        <v>62240</v>
      </c>
      <c r="X3502" s="18">
        <v>46944</v>
      </c>
      <c r="Y3502" s="18">
        <v>0</v>
      </c>
      <c r="Z3502" s="18">
        <v>0</v>
      </c>
      <c r="AA3502" s="18">
        <v>0</v>
      </c>
      <c r="AB3502" s="18">
        <v>0</v>
      </c>
      <c r="AC3502" s="23">
        <v>0</v>
      </c>
      <c r="AD3502" s="14" t="str">
        <f>IF(E3502=113,"Linn","Iowa ex-Linn")</f>
        <v>Iowa ex-Linn</v>
      </c>
      <c r="AE3502" s="23">
        <f>IFERROR(AB3502/W3502,"N/M")</f>
        <v>0.0</v>
      </c>
      <c r="AF3502" s="14" t="str">
        <f>B3502&amp;"|"&amp;TEXT(E3502,"000")&amp;"|"&amp;TEXT(M3502,"0.0000")</f>
        <v>2020|081|0.7000</v>
      </c>
      <c r="AG3502" s="22" t="str">
        <f>IF(AND(B3502&gt;=2015,B3502&lt;=2024,C3502=19,G3502=41,I3502=2,K3502="A",L3502="RBUP",M3502&gt;=0.5,M3502&lt;=0.85),"IN","OUT")</f>
        <v>IN</v>
      </c>
    </row>
    <row r="3503" spans="1:33">
      <c r="A3503" s="14" t="s">
        <v>190</v>
      </c>
      <c r="B3503" s="16">
        <v>2020</v>
      </c>
      <c r="C3503" s="16">
        <v>19</v>
      </c>
      <c r="D3503" s="14" t="s">
        <v>80</v>
      </c>
      <c r="E3503" s="16">
        <v>81</v>
      </c>
      <c r="F3503" s="14" t="s">
        <v>126</v>
      </c>
      <c r="G3503" s="16">
        <v>41</v>
      </c>
      <c r="H3503" s="14" t="s">
        <v>186</v>
      </c>
      <c r="I3503" s="16">
        <v>2</v>
      </c>
      <c r="J3503" s="14" t="s">
        <v>83</v>
      </c>
      <c r="K3503" s="14" t="s">
        <v>84</v>
      </c>
      <c r="L3503" s="14" t="s">
        <v>85</v>
      </c>
      <c r="M3503" s="23">
        <v>0.75</v>
      </c>
      <c r="N3503" s="16">
        <v>77</v>
      </c>
      <c r="O3503" s="16">
        <v>68</v>
      </c>
      <c r="P3503" s="16">
        <v>2</v>
      </c>
      <c r="Q3503" s="16">
        <v>114</v>
      </c>
      <c r="R3503" s="16">
        <v>3</v>
      </c>
      <c r="S3503" s="14" t="s">
        <v>86</v>
      </c>
      <c r="T3503" s="16">
        <v>21058</v>
      </c>
      <c r="U3503" s="16">
        <v>0</v>
      </c>
      <c r="V3503" s="18">
        <v>11632439</v>
      </c>
      <c r="W3503" s="18">
        <v>382735</v>
      </c>
      <c r="X3503" s="18">
        <v>253694</v>
      </c>
      <c r="Y3503" s="18">
        <v>0</v>
      </c>
      <c r="Z3503" s="18">
        <v>0</v>
      </c>
      <c r="AA3503" s="18">
        <v>0</v>
      </c>
      <c r="AB3503" s="18">
        <v>32485</v>
      </c>
      <c r="AC3503" s="23">
        <v>0.08</v>
      </c>
      <c r="AD3503" s="14" t="str">
        <f>IF(E3503=113,"Linn","Iowa ex-Linn")</f>
        <v>Iowa ex-Linn</v>
      </c>
      <c r="AE3503" s="23">
        <f>IFERROR(AB3503/W3503,"N/M")</f>
        <v>0.08487595856140671</v>
      </c>
      <c r="AF3503" s="14" t="str">
        <f>B3503&amp;"|"&amp;TEXT(E3503,"000")&amp;"|"&amp;TEXT(M3503,"0.0000")</f>
        <v>2020|081|0.7500</v>
      </c>
      <c r="AG3503" s="22" t="str">
        <f>IF(AND(B3503&gt;=2015,B3503&lt;=2024,C3503=19,G3503=41,I3503=2,K3503="A",L3503="RBUP",M3503&gt;=0.5,M3503&lt;=0.85),"IN","OUT")</f>
        <v>IN</v>
      </c>
    </row>
    <row r="3504" spans="1:33">
      <c r="A3504" s="14" t="s">
        <v>190</v>
      </c>
      <c r="B3504" s="16">
        <v>2020</v>
      </c>
      <c r="C3504" s="16">
        <v>19</v>
      </c>
      <c r="D3504" s="14" t="s">
        <v>80</v>
      </c>
      <c r="E3504" s="16">
        <v>81</v>
      </c>
      <c r="F3504" s="14" t="s">
        <v>126</v>
      </c>
      <c r="G3504" s="16">
        <v>41</v>
      </c>
      <c r="H3504" s="14" t="s">
        <v>186</v>
      </c>
      <c r="I3504" s="16">
        <v>2</v>
      </c>
      <c r="J3504" s="14" t="s">
        <v>83</v>
      </c>
      <c r="K3504" s="14" t="s">
        <v>84</v>
      </c>
      <c r="L3504" s="14" t="s">
        <v>85</v>
      </c>
      <c r="M3504" s="23">
        <v>0.8</v>
      </c>
      <c r="N3504" s="16">
        <v>359</v>
      </c>
      <c r="O3504" s="16">
        <v>303</v>
      </c>
      <c r="P3504" s="16">
        <v>8</v>
      </c>
      <c r="Q3504" s="16">
        <v>425</v>
      </c>
      <c r="R3504" s="16">
        <v>11</v>
      </c>
      <c r="S3504" s="14" t="s">
        <v>86</v>
      </c>
      <c r="T3504" s="16">
        <v>69482</v>
      </c>
      <c r="U3504" s="16">
        <v>0</v>
      </c>
      <c r="V3504" s="18">
        <v>42092173</v>
      </c>
      <c r="W3504" s="18">
        <v>1753068</v>
      </c>
      <c r="X3504" s="18">
        <v>1055165</v>
      </c>
      <c r="Y3504" s="18">
        <v>0</v>
      </c>
      <c r="Z3504" s="18">
        <v>0</v>
      </c>
      <c r="AA3504" s="18">
        <v>0</v>
      </c>
      <c r="AB3504" s="18">
        <v>37292</v>
      </c>
      <c r="AC3504" s="23">
        <v>0.02</v>
      </c>
      <c r="AD3504" s="14" t="str">
        <f>IF(E3504=113,"Linn","Iowa ex-Linn")</f>
        <v>Iowa ex-Linn</v>
      </c>
      <c r="AE3504" s="23">
        <f>IFERROR(AB3504/W3504,"N/M")</f>
        <v>0.02127242069332165</v>
      </c>
      <c r="AF3504" s="14" t="str">
        <f>B3504&amp;"|"&amp;TEXT(E3504,"000")&amp;"|"&amp;TEXT(M3504,"0.0000")</f>
        <v>2020|081|0.8000</v>
      </c>
      <c r="AG3504" s="22" t="str">
        <f>IF(AND(B3504&gt;=2015,B3504&lt;=2024,C3504=19,G3504=41,I3504=2,K3504="A",L3504="RBUP",M3504&gt;=0.5,M3504&lt;=0.85),"IN","OUT")</f>
        <v>IN</v>
      </c>
    </row>
    <row r="3505" spans="1:33">
      <c r="A3505" s="14" t="s">
        <v>190</v>
      </c>
      <c r="B3505" s="16">
        <v>2020</v>
      </c>
      <c r="C3505" s="16">
        <v>19</v>
      </c>
      <c r="D3505" s="14" t="s">
        <v>80</v>
      </c>
      <c r="E3505" s="16">
        <v>81</v>
      </c>
      <c r="F3505" s="14" t="s">
        <v>126</v>
      </c>
      <c r="G3505" s="16">
        <v>41</v>
      </c>
      <c r="H3505" s="14" t="s">
        <v>186</v>
      </c>
      <c r="I3505" s="16">
        <v>2</v>
      </c>
      <c r="J3505" s="14" t="s">
        <v>83</v>
      </c>
      <c r="K3505" s="14" t="s">
        <v>84</v>
      </c>
      <c r="L3505" s="14" t="s">
        <v>85</v>
      </c>
      <c r="M3505" s="23">
        <v>0.85</v>
      </c>
      <c r="N3505" s="16">
        <v>382</v>
      </c>
      <c r="O3505" s="16">
        <v>335</v>
      </c>
      <c r="P3505" s="16">
        <v>34</v>
      </c>
      <c r="Q3505" s="16">
        <v>504</v>
      </c>
      <c r="R3505" s="16">
        <v>55</v>
      </c>
      <c r="S3505" s="14" t="s">
        <v>86</v>
      </c>
      <c r="T3505" s="16">
        <v>88414</v>
      </c>
      <c r="U3505" s="16">
        <v>0</v>
      </c>
      <c r="V3505" s="18">
        <v>57276080</v>
      </c>
      <c r="W3505" s="18">
        <v>2938704</v>
      </c>
      <c r="X3505" s="18">
        <v>1411320</v>
      </c>
      <c r="Y3505" s="18">
        <v>0</v>
      </c>
      <c r="Z3505" s="18">
        <v>0</v>
      </c>
      <c r="AA3505" s="18">
        <v>0</v>
      </c>
      <c r="AB3505" s="18">
        <v>395713</v>
      </c>
      <c r="AC3505" s="23">
        <v>0.13</v>
      </c>
      <c r="AD3505" s="14" t="str">
        <f>IF(E3505=113,"Linn","Iowa ex-Linn")</f>
        <v>Iowa ex-Linn</v>
      </c>
      <c r="AE3505" s="23">
        <f>IFERROR(AB3505/W3505,"N/M")</f>
        <v>0.13465561689778896</v>
      </c>
      <c r="AF3505" s="14" t="str">
        <f>B3505&amp;"|"&amp;TEXT(E3505,"000")&amp;"|"&amp;TEXT(M3505,"0.0000")</f>
        <v>2020|081|0.8500</v>
      </c>
      <c r="AG3505" s="22" t="str">
        <f>IF(AND(B3505&gt;=2015,B3505&lt;=2024,C3505=19,G3505=41,I3505=2,K3505="A",L3505="RBUP",M3505&gt;=0.5,M3505&lt;=0.85),"IN","OUT")</f>
        <v>IN</v>
      </c>
    </row>
    <row r="3506" spans="1:33">
      <c r="A3506" s="14" t="s">
        <v>190</v>
      </c>
      <c r="B3506" s="16">
        <v>2020</v>
      </c>
      <c r="C3506" s="16">
        <v>19</v>
      </c>
      <c r="D3506" s="14" t="s">
        <v>80</v>
      </c>
      <c r="E3506" s="16">
        <v>83</v>
      </c>
      <c r="F3506" s="14" t="s">
        <v>127</v>
      </c>
      <c r="G3506" s="16">
        <v>41</v>
      </c>
      <c r="H3506" s="14" t="s">
        <v>186</v>
      </c>
      <c r="I3506" s="16">
        <v>2</v>
      </c>
      <c r="J3506" s="14" t="s">
        <v>83</v>
      </c>
      <c r="K3506" s="14" t="s">
        <v>84</v>
      </c>
      <c r="L3506" s="14" t="s">
        <v>85</v>
      </c>
      <c r="M3506" s="23">
        <v>0.65</v>
      </c>
      <c r="N3506" s="16">
        <v>4</v>
      </c>
      <c r="O3506" s="16">
        <v>4</v>
      </c>
      <c r="P3506" s="16">
        <v>1</v>
      </c>
      <c r="Q3506" s="16">
        <v>5</v>
      </c>
      <c r="R3506" s="16">
        <v>2</v>
      </c>
      <c r="S3506" s="14" t="s">
        <v>86</v>
      </c>
      <c r="T3506" s="16">
        <v>235</v>
      </c>
      <c r="U3506" s="16">
        <v>0</v>
      </c>
      <c r="V3506" s="18">
        <v>117926</v>
      </c>
      <c r="W3506" s="18">
        <v>1604</v>
      </c>
      <c r="X3506" s="18">
        <v>1036</v>
      </c>
      <c r="Y3506" s="18">
        <v>0</v>
      </c>
      <c r="Z3506" s="18">
        <v>0</v>
      </c>
      <c r="AA3506" s="18">
        <v>0</v>
      </c>
      <c r="AB3506" s="18">
        <v>4054</v>
      </c>
      <c r="AC3506" s="23">
        <v>2.53</v>
      </c>
      <c r="AD3506" s="14" t="str">
        <f>IF(E3506=113,"Linn","Iowa ex-Linn")</f>
        <v>Iowa ex-Linn</v>
      </c>
      <c r="AE3506" s="23">
        <f>IFERROR(AB3506/W3506,"N/M")</f>
        <v>2.527431421446384</v>
      </c>
      <c r="AF3506" s="14" t="str">
        <f>B3506&amp;"|"&amp;TEXT(E3506,"000")&amp;"|"&amp;TEXT(M3506,"0.0000")</f>
        <v>2020|083|0.6500</v>
      </c>
      <c r="AG3506" s="22" t="str">
        <f>IF(AND(B3506&gt;=2015,B3506&lt;=2024,C3506=19,G3506=41,I3506=2,K3506="A",L3506="RBUP",M3506&gt;=0.5,M3506&lt;=0.85),"IN","OUT")</f>
        <v>IN</v>
      </c>
    </row>
    <row r="3507" spans="1:33">
      <c r="A3507" s="14" t="s">
        <v>190</v>
      </c>
      <c r="B3507" s="16">
        <v>2020</v>
      </c>
      <c r="C3507" s="16">
        <v>19</v>
      </c>
      <c r="D3507" s="14" t="s">
        <v>80</v>
      </c>
      <c r="E3507" s="16">
        <v>83</v>
      </c>
      <c r="F3507" s="14" t="s">
        <v>127</v>
      </c>
      <c r="G3507" s="16">
        <v>41</v>
      </c>
      <c r="H3507" s="14" t="s">
        <v>186</v>
      </c>
      <c r="I3507" s="16">
        <v>2</v>
      </c>
      <c r="J3507" s="14" t="s">
        <v>83</v>
      </c>
      <c r="K3507" s="14" t="s">
        <v>84</v>
      </c>
      <c r="L3507" s="14" t="s">
        <v>85</v>
      </c>
      <c r="M3507" s="23">
        <v>0.7</v>
      </c>
      <c r="N3507" s="16">
        <v>6</v>
      </c>
      <c r="O3507" s="16">
        <v>3</v>
      </c>
      <c r="P3507" s="16">
        <v>1</v>
      </c>
      <c r="Q3507" s="16">
        <v>5</v>
      </c>
      <c r="R3507" s="16">
        <v>3</v>
      </c>
      <c r="S3507" s="14" t="s">
        <v>86</v>
      </c>
      <c r="T3507" s="16">
        <v>357</v>
      </c>
      <c r="U3507" s="16">
        <v>0</v>
      </c>
      <c r="V3507" s="18">
        <v>201652</v>
      </c>
      <c r="W3507" s="18">
        <v>4319</v>
      </c>
      <c r="X3507" s="18">
        <v>2548</v>
      </c>
      <c r="Y3507" s="18">
        <v>0</v>
      </c>
      <c r="Z3507" s="18">
        <v>0</v>
      </c>
      <c r="AA3507" s="18">
        <v>0</v>
      </c>
      <c r="AB3507" s="18">
        <v>157144</v>
      </c>
      <c r="AC3507" s="23">
        <v>36.38</v>
      </c>
      <c r="AD3507" s="14" t="str">
        <f>IF(E3507=113,"Linn","Iowa ex-Linn")</f>
        <v>Iowa ex-Linn</v>
      </c>
      <c r="AE3507" s="23">
        <f>IFERROR(AB3507/W3507,"N/M")</f>
        <v>36.38434822875666</v>
      </c>
      <c r="AF3507" s="14" t="str">
        <f>B3507&amp;"|"&amp;TEXT(E3507,"000")&amp;"|"&amp;TEXT(M3507,"0.0000")</f>
        <v>2020|083|0.7000</v>
      </c>
      <c r="AG3507" s="22" t="str">
        <f>IF(AND(B3507&gt;=2015,B3507&lt;=2024,C3507=19,G3507=41,I3507=2,K3507="A",L3507="RBUP",M3507&gt;=0.5,M3507&lt;=0.85),"IN","OUT")</f>
        <v>IN</v>
      </c>
    </row>
    <row r="3508" spans="1:33">
      <c r="A3508" s="14" t="s">
        <v>190</v>
      </c>
      <c r="B3508" s="16">
        <v>2020</v>
      </c>
      <c r="C3508" s="16">
        <v>19</v>
      </c>
      <c r="D3508" s="14" t="s">
        <v>80</v>
      </c>
      <c r="E3508" s="16">
        <v>83</v>
      </c>
      <c r="F3508" s="14" t="s">
        <v>127</v>
      </c>
      <c r="G3508" s="16">
        <v>41</v>
      </c>
      <c r="H3508" s="14" t="s">
        <v>186</v>
      </c>
      <c r="I3508" s="16">
        <v>2</v>
      </c>
      <c r="J3508" s="14" t="s">
        <v>83</v>
      </c>
      <c r="K3508" s="14" t="s">
        <v>84</v>
      </c>
      <c r="L3508" s="14" t="s">
        <v>85</v>
      </c>
      <c r="M3508" s="23">
        <v>0.75</v>
      </c>
      <c r="N3508" s="16">
        <v>71</v>
      </c>
      <c r="O3508" s="16">
        <v>60</v>
      </c>
      <c r="P3508" s="16">
        <v>29</v>
      </c>
      <c r="Q3508" s="16">
        <v>116</v>
      </c>
      <c r="R3508" s="16">
        <v>49</v>
      </c>
      <c r="S3508" s="14" t="s">
        <v>86</v>
      </c>
      <c r="T3508" s="16">
        <v>15152</v>
      </c>
      <c r="U3508" s="16">
        <v>0</v>
      </c>
      <c r="V3508" s="18">
        <v>9291024</v>
      </c>
      <c r="W3508" s="18">
        <v>257953</v>
      </c>
      <c r="X3508" s="18">
        <v>157415</v>
      </c>
      <c r="Y3508" s="18">
        <v>0</v>
      </c>
      <c r="Z3508" s="18">
        <v>0</v>
      </c>
      <c r="AA3508" s="18">
        <v>0</v>
      </c>
      <c r="AB3508" s="18">
        <v>1342039</v>
      </c>
      <c r="AC3508" s="23">
        <v>5.2</v>
      </c>
      <c r="AD3508" s="14" t="str">
        <f>IF(E3508=113,"Linn","Iowa ex-Linn")</f>
        <v>Iowa ex-Linn</v>
      </c>
      <c r="AE3508" s="23">
        <f>IFERROR(AB3508/W3508,"N/M")</f>
        <v>5.2026493198373345</v>
      </c>
      <c r="AF3508" s="14" t="str">
        <f>B3508&amp;"|"&amp;TEXT(E3508,"000")&amp;"|"&amp;TEXT(M3508,"0.0000")</f>
        <v>2020|083|0.7500</v>
      </c>
      <c r="AG3508" s="22" t="str">
        <f>IF(AND(B3508&gt;=2015,B3508&lt;=2024,C3508=19,G3508=41,I3508=2,K3508="A",L3508="RBUP",M3508&gt;=0.5,M3508&lt;=0.85),"IN","OUT")</f>
        <v>IN</v>
      </c>
    </row>
    <row r="3509" spans="1:33">
      <c r="A3509" s="14" t="s">
        <v>190</v>
      </c>
      <c r="B3509" s="16">
        <v>2020</v>
      </c>
      <c r="C3509" s="16">
        <v>19</v>
      </c>
      <c r="D3509" s="14" t="s">
        <v>80</v>
      </c>
      <c r="E3509" s="16">
        <v>83</v>
      </c>
      <c r="F3509" s="14" t="s">
        <v>127</v>
      </c>
      <c r="G3509" s="16">
        <v>41</v>
      </c>
      <c r="H3509" s="14" t="s">
        <v>186</v>
      </c>
      <c r="I3509" s="16">
        <v>2</v>
      </c>
      <c r="J3509" s="14" t="s">
        <v>83</v>
      </c>
      <c r="K3509" s="14" t="s">
        <v>84</v>
      </c>
      <c r="L3509" s="14" t="s">
        <v>85</v>
      </c>
      <c r="M3509" s="23">
        <v>0.8</v>
      </c>
      <c r="N3509" s="16">
        <v>247</v>
      </c>
      <c r="O3509" s="16">
        <v>200</v>
      </c>
      <c r="P3509" s="16">
        <v>100</v>
      </c>
      <c r="Q3509" s="16">
        <v>317</v>
      </c>
      <c r="R3509" s="16">
        <v>147</v>
      </c>
      <c r="S3509" s="14" t="s">
        <v>86</v>
      </c>
      <c r="T3509" s="16">
        <v>46498</v>
      </c>
      <c r="U3509" s="16">
        <v>0</v>
      </c>
      <c r="V3509" s="18">
        <v>29728112</v>
      </c>
      <c r="W3509" s="18">
        <v>1084275</v>
      </c>
      <c r="X3509" s="18">
        <v>642827</v>
      </c>
      <c r="Y3509" s="18">
        <v>210</v>
      </c>
      <c r="Z3509" s="18">
        <v>0</v>
      </c>
      <c r="AA3509" s="18">
        <v>0</v>
      </c>
      <c r="AB3509" s="18">
        <v>5117641</v>
      </c>
      <c r="AC3509" s="23">
        <v>4.72</v>
      </c>
      <c r="AD3509" s="14" t="str">
        <f>IF(E3509=113,"Linn","Iowa ex-Linn")</f>
        <v>Iowa ex-Linn</v>
      </c>
      <c r="AE3509" s="23">
        <f>IFERROR(AB3509/W3509,"N/M")</f>
        <v>4.719873648290332</v>
      </c>
      <c r="AF3509" s="14" t="str">
        <f>B3509&amp;"|"&amp;TEXT(E3509,"000")&amp;"|"&amp;TEXT(M3509,"0.0000")</f>
        <v>2020|083|0.8000</v>
      </c>
      <c r="AG3509" s="22" t="str">
        <f>IF(AND(B3509&gt;=2015,B3509&lt;=2024,C3509=19,G3509=41,I3509=2,K3509="A",L3509="RBUP",M3509&gt;=0.5,M3509&lt;=0.85),"IN","OUT")</f>
        <v>IN</v>
      </c>
    </row>
    <row r="3510" spans="1:33">
      <c r="A3510" s="14" t="s">
        <v>190</v>
      </c>
      <c r="B3510" s="16">
        <v>2020</v>
      </c>
      <c r="C3510" s="16">
        <v>19</v>
      </c>
      <c r="D3510" s="14" t="s">
        <v>80</v>
      </c>
      <c r="E3510" s="16">
        <v>83</v>
      </c>
      <c r="F3510" s="14" t="s">
        <v>127</v>
      </c>
      <c r="G3510" s="16">
        <v>41</v>
      </c>
      <c r="H3510" s="14" t="s">
        <v>186</v>
      </c>
      <c r="I3510" s="16">
        <v>2</v>
      </c>
      <c r="J3510" s="14" t="s">
        <v>83</v>
      </c>
      <c r="K3510" s="14" t="s">
        <v>84</v>
      </c>
      <c r="L3510" s="14" t="s">
        <v>85</v>
      </c>
      <c r="M3510" s="23">
        <v>0.85</v>
      </c>
      <c r="N3510" s="16">
        <v>445</v>
      </c>
      <c r="O3510" s="16">
        <v>374</v>
      </c>
      <c r="P3510" s="16">
        <v>237</v>
      </c>
      <c r="Q3510" s="16">
        <v>762</v>
      </c>
      <c r="R3510" s="16">
        <v>440</v>
      </c>
      <c r="S3510" s="14" t="s">
        <v>86</v>
      </c>
      <c r="T3510" s="16">
        <v>116824</v>
      </c>
      <c r="U3510" s="16">
        <v>0</v>
      </c>
      <c r="V3510" s="18">
        <v>79276600</v>
      </c>
      <c r="W3510" s="18">
        <v>3730041</v>
      </c>
      <c r="X3510" s="18">
        <v>1707502</v>
      </c>
      <c r="Y3510" s="18">
        <v>245</v>
      </c>
      <c r="Z3510" s="18">
        <v>0</v>
      </c>
      <c r="AA3510" s="18">
        <v>0</v>
      </c>
      <c r="AB3510" s="18">
        <v>13012655</v>
      </c>
      <c r="AC3510" s="23">
        <v>3.49</v>
      </c>
      <c r="AD3510" s="14" t="str">
        <f>IF(E3510=113,"Linn","Iowa ex-Linn")</f>
        <v>Iowa ex-Linn</v>
      </c>
      <c r="AE3510" s="23">
        <f>IFERROR(AB3510/W3510,"N/M")</f>
        <v>3.4886091064414573</v>
      </c>
      <c r="AF3510" s="14" t="str">
        <f>B3510&amp;"|"&amp;TEXT(E3510,"000")&amp;"|"&amp;TEXT(M3510,"0.0000")</f>
        <v>2020|083|0.8500</v>
      </c>
      <c r="AG3510" s="22" t="str">
        <f>IF(AND(B3510&gt;=2015,B3510&lt;=2024,C3510=19,G3510=41,I3510=2,K3510="A",L3510="RBUP",M3510&gt;=0.5,M3510&lt;=0.85),"IN","OUT")</f>
        <v>IN</v>
      </c>
    </row>
    <row r="3511" spans="1:33">
      <c r="A3511" s="14" t="s">
        <v>190</v>
      </c>
      <c r="B3511" s="16">
        <v>2020</v>
      </c>
      <c r="C3511" s="16">
        <v>19</v>
      </c>
      <c r="D3511" s="14" t="s">
        <v>80</v>
      </c>
      <c r="E3511" s="16">
        <v>85</v>
      </c>
      <c r="F3511" s="14" t="s">
        <v>128</v>
      </c>
      <c r="G3511" s="16">
        <v>41</v>
      </c>
      <c r="H3511" s="14" t="s">
        <v>186</v>
      </c>
      <c r="I3511" s="16">
        <v>2</v>
      </c>
      <c r="J3511" s="14" t="s">
        <v>83</v>
      </c>
      <c r="K3511" s="14" t="s">
        <v>84</v>
      </c>
      <c r="L3511" s="14" t="s">
        <v>85</v>
      </c>
      <c r="M3511" s="23">
        <v>0.5</v>
      </c>
      <c r="N3511" s="16">
        <v>3</v>
      </c>
      <c r="O3511" s="16">
        <v>2</v>
      </c>
      <c r="P3511" s="16">
        <v>0</v>
      </c>
      <c r="Q3511" s="16">
        <v>2</v>
      </c>
      <c r="R3511" s="16">
        <v>0</v>
      </c>
      <c r="S3511" s="14" t="s">
        <v>86</v>
      </c>
      <c r="T3511" s="16">
        <v>112</v>
      </c>
      <c r="U3511" s="16">
        <v>0</v>
      </c>
      <c r="V3511" s="18">
        <v>45295</v>
      </c>
      <c r="W3511" s="18">
        <v>467</v>
      </c>
      <c r="X3511" s="18">
        <v>313</v>
      </c>
      <c r="Y3511" s="18">
        <v>0</v>
      </c>
      <c r="Z3511" s="18">
        <v>0</v>
      </c>
      <c r="AA3511" s="18">
        <v>0</v>
      </c>
      <c r="AB3511" s="18">
        <v>0</v>
      </c>
      <c r="AC3511" s="23">
        <v>0</v>
      </c>
      <c r="AD3511" s="14" t="str">
        <f>IF(E3511=113,"Linn","Iowa ex-Linn")</f>
        <v>Iowa ex-Linn</v>
      </c>
      <c r="AE3511" s="23">
        <f>IFERROR(AB3511/W3511,"N/M")</f>
        <v>0.0</v>
      </c>
      <c r="AF3511" s="14" t="str">
        <f>B3511&amp;"|"&amp;TEXT(E3511,"000")&amp;"|"&amp;TEXT(M3511,"0.0000")</f>
        <v>2020|085|0.5000</v>
      </c>
      <c r="AG3511" s="22" t="str">
        <f>IF(AND(B3511&gt;=2015,B3511&lt;=2024,C3511=19,G3511=41,I3511=2,K3511="A",L3511="RBUP",M3511&gt;=0.5,M3511&lt;=0.85),"IN","OUT")</f>
        <v>IN</v>
      </c>
    </row>
    <row r="3512" spans="1:33">
      <c r="A3512" s="14" t="s">
        <v>190</v>
      </c>
      <c r="B3512" s="16">
        <v>2020</v>
      </c>
      <c r="C3512" s="16">
        <v>19</v>
      </c>
      <c r="D3512" s="14" t="s">
        <v>80</v>
      </c>
      <c r="E3512" s="16">
        <v>85</v>
      </c>
      <c r="F3512" s="14" t="s">
        <v>128</v>
      </c>
      <c r="G3512" s="16">
        <v>41</v>
      </c>
      <c r="H3512" s="14" t="s">
        <v>186</v>
      </c>
      <c r="I3512" s="16">
        <v>2</v>
      </c>
      <c r="J3512" s="14" t="s">
        <v>83</v>
      </c>
      <c r="K3512" s="14" t="s">
        <v>84</v>
      </c>
      <c r="L3512" s="14" t="s">
        <v>85</v>
      </c>
      <c r="M3512" s="23">
        <v>0.55</v>
      </c>
      <c r="N3512" s="16">
        <v>1</v>
      </c>
      <c r="O3512" s="16">
        <v>1</v>
      </c>
      <c r="P3512" s="16">
        <v>0</v>
      </c>
      <c r="Q3512" s="16">
        <v>1</v>
      </c>
      <c r="R3512" s="16">
        <v>0</v>
      </c>
      <c r="S3512" s="14" t="s">
        <v>86</v>
      </c>
      <c r="T3512" s="16">
        <v>649</v>
      </c>
      <c r="U3512" s="16">
        <v>0</v>
      </c>
      <c r="V3512" s="18">
        <v>289194</v>
      </c>
      <c r="W3512" s="18">
        <v>3452</v>
      </c>
      <c r="X3512" s="18">
        <v>2762</v>
      </c>
      <c r="Y3512" s="18">
        <v>0</v>
      </c>
      <c r="Z3512" s="18">
        <v>0</v>
      </c>
      <c r="AA3512" s="18">
        <v>0</v>
      </c>
      <c r="AB3512" s="18">
        <v>0</v>
      </c>
      <c r="AC3512" s="23">
        <v>0</v>
      </c>
      <c r="AD3512" s="14" t="str">
        <f>IF(E3512=113,"Linn","Iowa ex-Linn")</f>
        <v>Iowa ex-Linn</v>
      </c>
      <c r="AE3512" s="23">
        <f>IFERROR(AB3512/W3512,"N/M")</f>
        <v>0.0</v>
      </c>
      <c r="AF3512" s="14" t="str">
        <f>B3512&amp;"|"&amp;TEXT(E3512,"000")&amp;"|"&amp;TEXT(M3512,"0.0000")</f>
        <v>2020|085|0.5500</v>
      </c>
      <c r="AG3512" s="22" t="str">
        <f>IF(AND(B3512&gt;=2015,B3512&lt;=2024,C3512=19,G3512=41,I3512=2,K3512="A",L3512="RBUP",M3512&gt;=0.5,M3512&lt;=0.85),"IN","OUT")</f>
        <v>IN</v>
      </c>
    </row>
    <row r="3513" spans="1:33">
      <c r="A3513" s="14" t="s">
        <v>190</v>
      </c>
      <c r="B3513" s="16">
        <v>2020</v>
      </c>
      <c r="C3513" s="16">
        <v>19</v>
      </c>
      <c r="D3513" s="14" t="s">
        <v>80</v>
      </c>
      <c r="E3513" s="16">
        <v>85</v>
      </c>
      <c r="F3513" s="14" t="s">
        <v>128</v>
      </c>
      <c r="G3513" s="16">
        <v>41</v>
      </c>
      <c r="H3513" s="14" t="s">
        <v>186</v>
      </c>
      <c r="I3513" s="16">
        <v>2</v>
      </c>
      <c r="J3513" s="14" t="s">
        <v>83</v>
      </c>
      <c r="K3513" s="14" t="s">
        <v>84</v>
      </c>
      <c r="L3513" s="14" t="s">
        <v>85</v>
      </c>
      <c r="M3513" s="23">
        <v>0.65</v>
      </c>
      <c r="N3513" s="16">
        <v>16</v>
      </c>
      <c r="O3513" s="16">
        <v>12</v>
      </c>
      <c r="P3513" s="16">
        <v>0</v>
      </c>
      <c r="Q3513" s="16">
        <v>17</v>
      </c>
      <c r="R3513" s="16">
        <v>0</v>
      </c>
      <c r="S3513" s="14" t="s">
        <v>86</v>
      </c>
      <c r="T3513" s="16">
        <v>1739</v>
      </c>
      <c r="U3513" s="16">
        <v>0</v>
      </c>
      <c r="V3513" s="18">
        <v>778676</v>
      </c>
      <c r="W3513" s="18">
        <v>18573</v>
      </c>
      <c r="X3513" s="18">
        <v>12609</v>
      </c>
      <c r="Y3513" s="18">
        <v>0</v>
      </c>
      <c r="Z3513" s="18">
        <v>0</v>
      </c>
      <c r="AA3513" s="18">
        <v>0</v>
      </c>
      <c r="AB3513" s="18">
        <v>0</v>
      </c>
      <c r="AC3513" s="23">
        <v>0</v>
      </c>
      <c r="AD3513" s="14" t="str">
        <f>IF(E3513=113,"Linn","Iowa ex-Linn")</f>
        <v>Iowa ex-Linn</v>
      </c>
      <c r="AE3513" s="23">
        <f>IFERROR(AB3513/W3513,"N/M")</f>
        <v>0.0</v>
      </c>
      <c r="AF3513" s="14" t="str">
        <f>B3513&amp;"|"&amp;TEXT(E3513,"000")&amp;"|"&amp;TEXT(M3513,"0.0000")</f>
        <v>2020|085|0.6500</v>
      </c>
      <c r="AG3513" s="22" t="str">
        <f>IF(AND(B3513&gt;=2015,B3513&lt;=2024,C3513=19,G3513=41,I3513=2,K3513="A",L3513="RBUP",M3513&gt;=0.5,M3513&lt;=0.85),"IN","OUT")</f>
        <v>IN</v>
      </c>
    </row>
    <row r="3514" spans="1:33">
      <c r="A3514" s="14" t="s">
        <v>190</v>
      </c>
      <c r="B3514" s="16">
        <v>2020</v>
      </c>
      <c r="C3514" s="16">
        <v>19</v>
      </c>
      <c r="D3514" s="14" t="s">
        <v>80</v>
      </c>
      <c r="E3514" s="16">
        <v>85</v>
      </c>
      <c r="F3514" s="14" t="s">
        <v>128</v>
      </c>
      <c r="G3514" s="16">
        <v>41</v>
      </c>
      <c r="H3514" s="14" t="s">
        <v>186</v>
      </c>
      <c r="I3514" s="16">
        <v>2</v>
      </c>
      <c r="J3514" s="14" t="s">
        <v>83</v>
      </c>
      <c r="K3514" s="14" t="s">
        <v>84</v>
      </c>
      <c r="L3514" s="14" t="s">
        <v>85</v>
      </c>
      <c r="M3514" s="23">
        <v>0.7</v>
      </c>
      <c r="N3514" s="16">
        <v>38</v>
      </c>
      <c r="O3514" s="16">
        <v>32</v>
      </c>
      <c r="P3514" s="16">
        <v>1</v>
      </c>
      <c r="Q3514" s="16">
        <v>53</v>
      </c>
      <c r="R3514" s="16">
        <v>1</v>
      </c>
      <c r="S3514" s="14" t="s">
        <v>86</v>
      </c>
      <c r="T3514" s="16">
        <v>4039</v>
      </c>
      <c r="U3514" s="16">
        <v>0</v>
      </c>
      <c r="V3514" s="18">
        <v>2149863</v>
      </c>
      <c r="W3514" s="18">
        <v>77214</v>
      </c>
      <c r="X3514" s="18">
        <v>51004</v>
      </c>
      <c r="Y3514" s="18">
        <v>0</v>
      </c>
      <c r="Z3514" s="18">
        <v>0</v>
      </c>
      <c r="AA3514" s="18">
        <v>0</v>
      </c>
      <c r="AB3514" s="18">
        <v>21292</v>
      </c>
      <c r="AC3514" s="23">
        <v>0.28</v>
      </c>
      <c r="AD3514" s="14" t="str">
        <f>IF(E3514=113,"Linn","Iowa ex-Linn")</f>
        <v>Iowa ex-Linn</v>
      </c>
      <c r="AE3514" s="23">
        <f>IFERROR(AB3514/W3514,"N/M")</f>
        <v>0.2757531017691092</v>
      </c>
      <c r="AF3514" s="14" t="str">
        <f>B3514&amp;"|"&amp;TEXT(E3514,"000")&amp;"|"&amp;TEXT(M3514,"0.0000")</f>
        <v>2020|085|0.7000</v>
      </c>
      <c r="AG3514" s="22" t="str">
        <f>IF(AND(B3514&gt;=2015,B3514&lt;=2024,C3514=19,G3514=41,I3514=2,K3514="A",L3514="RBUP",M3514&gt;=0.5,M3514&lt;=0.85),"IN","OUT")</f>
        <v>IN</v>
      </c>
    </row>
    <row r="3515" spans="1:33">
      <c r="A3515" s="14" t="s">
        <v>190</v>
      </c>
      <c r="B3515" s="16">
        <v>2020</v>
      </c>
      <c r="C3515" s="16">
        <v>19</v>
      </c>
      <c r="D3515" s="14" t="s">
        <v>80</v>
      </c>
      <c r="E3515" s="16">
        <v>85</v>
      </c>
      <c r="F3515" s="14" t="s">
        <v>128</v>
      </c>
      <c r="G3515" s="16">
        <v>41</v>
      </c>
      <c r="H3515" s="14" t="s">
        <v>186</v>
      </c>
      <c r="I3515" s="16">
        <v>2</v>
      </c>
      <c r="J3515" s="14" t="s">
        <v>83</v>
      </c>
      <c r="K3515" s="14" t="s">
        <v>84</v>
      </c>
      <c r="L3515" s="14" t="s">
        <v>85</v>
      </c>
      <c r="M3515" s="23">
        <v>0.75</v>
      </c>
      <c r="N3515" s="16">
        <v>145</v>
      </c>
      <c r="O3515" s="16">
        <v>128</v>
      </c>
      <c r="P3515" s="16">
        <v>8</v>
      </c>
      <c r="Q3515" s="16">
        <v>279</v>
      </c>
      <c r="R3515" s="16">
        <v>10</v>
      </c>
      <c r="S3515" s="14" t="s">
        <v>86</v>
      </c>
      <c r="T3515" s="16">
        <v>28527</v>
      </c>
      <c r="U3515" s="16">
        <v>0</v>
      </c>
      <c r="V3515" s="18">
        <v>15939777</v>
      </c>
      <c r="W3515" s="18">
        <v>717995</v>
      </c>
      <c r="X3515" s="18">
        <v>438455</v>
      </c>
      <c r="Y3515" s="18">
        <v>691</v>
      </c>
      <c r="Z3515" s="18">
        <v>0</v>
      </c>
      <c r="AA3515" s="18">
        <v>0</v>
      </c>
      <c r="AB3515" s="18">
        <v>95058</v>
      </c>
      <c r="AC3515" s="23">
        <v>0.13</v>
      </c>
      <c r="AD3515" s="14" t="str">
        <f>IF(E3515=113,"Linn","Iowa ex-Linn")</f>
        <v>Iowa ex-Linn</v>
      </c>
      <c r="AE3515" s="23">
        <f>IFERROR(AB3515/W3515,"N/M")</f>
        <v>0.13239367962172438</v>
      </c>
      <c r="AF3515" s="14" t="str">
        <f>B3515&amp;"|"&amp;TEXT(E3515,"000")&amp;"|"&amp;TEXT(M3515,"0.0000")</f>
        <v>2020|085|0.7500</v>
      </c>
      <c r="AG3515" s="22" t="str">
        <f>IF(AND(B3515&gt;=2015,B3515&lt;=2024,C3515=19,G3515=41,I3515=2,K3515="A",L3515="RBUP",M3515&gt;=0.5,M3515&lt;=0.85),"IN","OUT")</f>
        <v>IN</v>
      </c>
    </row>
    <row r="3516" spans="1:33">
      <c r="A3516" s="14" t="s">
        <v>190</v>
      </c>
      <c r="B3516" s="16">
        <v>2020</v>
      </c>
      <c r="C3516" s="16">
        <v>19</v>
      </c>
      <c r="D3516" s="14" t="s">
        <v>80</v>
      </c>
      <c r="E3516" s="16">
        <v>85</v>
      </c>
      <c r="F3516" s="14" t="s">
        <v>128</v>
      </c>
      <c r="G3516" s="16">
        <v>41</v>
      </c>
      <c r="H3516" s="14" t="s">
        <v>186</v>
      </c>
      <c r="I3516" s="16">
        <v>2</v>
      </c>
      <c r="J3516" s="14" t="s">
        <v>83</v>
      </c>
      <c r="K3516" s="14" t="s">
        <v>84</v>
      </c>
      <c r="L3516" s="14" t="s">
        <v>85</v>
      </c>
      <c r="M3516" s="23">
        <v>0.8</v>
      </c>
      <c r="N3516" s="16">
        <v>318</v>
      </c>
      <c r="O3516" s="16">
        <v>262</v>
      </c>
      <c r="P3516" s="16">
        <v>27</v>
      </c>
      <c r="Q3516" s="16">
        <v>656</v>
      </c>
      <c r="R3516" s="16">
        <v>43</v>
      </c>
      <c r="S3516" s="14" t="s">
        <v>86</v>
      </c>
      <c r="T3516" s="16">
        <v>80289</v>
      </c>
      <c r="U3516" s="16">
        <v>0</v>
      </c>
      <c r="V3516" s="18">
        <v>49360814</v>
      </c>
      <c r="W3516" s="18">
        <v>2796666</v>
      </c>
      <c r="X3516" s="18">
        <v>1589273</v>
      </c>
      <c r="Y3516" s="18">
        <v>4217</v>
      </c>
      <c r="Z3516" s="18">
        <v>0</v>
      </c>
      <c r="AA3516" s="18">
        <v>0</v>
      </c>
      <c r="AB3516" s="18">
        <v>234051</v>
      </c>
      <c r="AC3516" s="23">
        <v>0.08</v>
      </c>
      <c r="AD3516" s="14" t="str">
        <f>IF(E3516=113,"Linn","Iowa ex-Linn")</f>
        <v>Iowa ex-Linn</v>
      </c>
      <c r="AE3516" s="23">
        <f>IFERROR(AB3516/W3516,"N/M")</f>
        <v>0.08368929289375278</v>
      </c>
      <c r="AF3516" s="14" t="str">
        <f>B3516&amp;"|"&amp;TEXT(E3516,"000")&amp;"|"&amp;TEXT(M3516,"0.0000")</f>
        <v>2020|085|0.8000</v>
      </c>
      <c r="AG3516" s="22" t="str">
        <f>IF(AND(B3516&gt;=2015,B3516&lt;=2024,C3516=19,G3516=41,I3516=2,K3516="A",L3516="RBUP",M3516&gt;=0.5,M3516&lt;=0.85),"IN","OUT")</f>
        <v>IN</v>
      </c>
    </row>
    <row r="3517" spans="1:33">
      <c r="A3517" s="14" t="s">
        <v>190</v>
      </c>
      <c r="B3517" s="16">
        <v>2020</v>
      </c>
      <c r="C3517" s="16">
        <v>19</v>
      </c>
      <c r="D3517" s="14" t="s">
        <v>80</v>
      </c>
      <c r="E3517" s="16">
        <v>85</v>
      </c>
      <c r="F3517" s="14" t="s">
        <v>128</v>
      </c>
      <c r="G3517" s="16">
        <v>41</v>
      </c>
      <c r="H3517" s="14" t="s">
        <v>186</v>
      </c>
      <c r="I3517" s="16">
        <v>2</v>
      </c>
      <c r="J3517" s="14" t="s">
        <v>83</v>
      </c>
      <c r="K3517" s="14" t="s">
        <v>84</v>
      </c>
      <c r="L3517" s="14" t="s">
        <v>85</v>
      </c>
      <c r="M3517" s="23">
        <v>0.85</v>
      </c>
      <c r="N3517" s="16">
        <v>255</v>
      </c>
      <c r="O3517" s="16">
        <v>213</v>
      </c>
      <c r="P3517" s="16">
        <v>55</v>
      </c>
      <c r="Q3517" s="16">
        <v>379</v>
      </c>
      <c r="R3517" s="16">
        <v>73</v>
      </c>
      <c r="S3517" s="14" t="s">
        <v>86</v>
      </c>
      <c r="T3517" s="16">
        <v>56278</v>
      </c>
      <c r="U3517" s="16">
        <v>0</v>
      </c>
      <c r="V3517" s="18">
        <v>35897641</v>
      </c>
      <c r="W3517" s="18">
        <v>2433950</v>
      </c>
      <c r="X3517" s="18">
        <v>1141625</v>
      </c>
      <c r="Y3517" s="18">
        <v>569</v>
      </c>
      <c r="Z3517" s="18">
        <v>0</v>
      </c>
      <c r="AA3517" s="18">
        <v>0</v>
      </c>
      <c r="AB3517" s="18">
        <v>683559</v>
      </c>
      <c r="AC3517" s="23">
        <v>0.28</v>
      </c>
      <c r="AD3517" s="14" t="str">
        <f>IF(E3517=113,"Linn","Iowa ex-Linn")</f>
        <v>Iowa ex-Linn</v>
      </c>
      <c r="AE3517" s="23">
        <f>IFERROR(AB3517/W3517,"N/M")</f>
        <v>0.2808434848702726</v>
      </c>
      <c r="AF3517" s="14" t="str">
        <f>B3517&amp;"|"&amp;TEXT(E3517,"000")&amp;"|"&amp;TEXT(M3517,"0.0000")</f>
        <v>2020|085|0.8500</v>
      </c>
      <c r="AG3517" s="22" t="str">
        <f>IF(AND(B3517&gt;=2015,B3517&lt;=2024,C3517=19,G3517=41,I3517=2,K3517="A",L3517="RBUP",M3517&gt;=0.5,M3517&lt;=0.85),"IN","OUT")</f>
        <v>IN</v>
      </c>
    </row>
    <row r="3518" spans="1:33">
      <c r="A3518" s="14" t="s">
        <v>190</v>
      </c>
      <c r="B3518" s="16">
        <v>2020</v>
      </c>
      <c r="C3518" s="16">
        <v>19</v>
      </c>
      <c r="D3518" s="14" t="s">
        <v>80</v>
      </c>
      <c r="E3518" s="16">
        <v>87</v>
      </c>
      <c r="F3518" s="14" t="s">
        <v>129</v>
      </c>
      <c r="G3518" s="16">
        <v>41</v>
      </c>
      <c r="H3518" s="14" t="s">
        <v>186</v>
      </c>
      <c r="I3518" s="16">
        <v>2</v>
      </c>
      <c r="J3518" s="14" t="s">
        <v>83</v>
      </c>
      <c r="K3518" s="14" t="s">
        <v>84</v>
      </c>
      <c r="L3518" s="14" t="s">
        <v>85</v>
      </c>
      <c r="M3518" s="23">
        <v>0.5</v>
      </c>
      <c r="N3518" s="16">
        <v>3</v>
      </c>
      <c r="O3518" s="16">
        <v>1</v>
      </c>
      <c r="P3518" s="16">
        <v>0</v>
      </c>
      <c r="Q3518" s="16">
        <v>1</v>
      </c>
      <c r="R3518" s="16">
        <v>0</v>
      </c>
      <c r="S3518" s="14" t="s">
        <v>86</v>
      </c>
      <c r="T3518" s="16">
        <v>10</v>
      </c>
      <c r="U3518" s="16">
        <v>0</v>
      </c>
      <c r="V3518" s="18">
        <v>4132</v>
      </c>
      <c r="W3518" s="18">
        <v>58</v>
      </c>
      <c r="X3518" s="18">
        <v>39</v>
      </c>
      <c r="Y3518" s="18">
        <v>0</v>
      </c>
      <c r="Z3518" s="18">
        <v>0</v>
      </c>
      <c r="AA3518" s="18">
        <v>0</v>
      </c>
      <c r="AB3518" s="18">
        <v>0</v>
      </c>
      <c r="AC3518" s="23">
        <v>0</v>
      </c>
      <c r="AD3518" s="14" t="str">
        <f>IF(E3518=113,"Linn","Iowa ex-Linn")</f>
        <v>Iowa ex-Linn</v>
      </c>
      <c r="AE3518" s="23">
        <f>IFERROR(AB3518/W3518,"N/M")</f>
        <v>0.0</v>
      </c>
      <c r="AF3518" s="14" t="str">
        <f>B3518&amp;"|"&amp;TEXT(E3518,"000")&amp;"|"&amp;TEXT(M3518,"0.0000")</f>
        <v>2020|087|0.5000</v>
      </c>
      <c r="AG3518" s="22" t="str">
        <f>IF(AND(B3518&gt;=2015,B3518&lt;=2024,C3518=19,G3518=41,I3518=2,K3518="A",L3518="RBUP",M3518&gt;=0.5,M3518&lt;=0.85),"IN","OUT")</f>
        <v>IN</v>
      </c>
    </row>
    <row r="3519" spans="1:33">
      <c r="A3519" s="14" t="s">
        <v>190</v>
      </c>
      <c r="B3519" s="16">
        <v>2020</v>
      </c>
      <c r="C3519" s="16">
        <v>19</v>
      </c>
      <c r="D3519" s="14" t="s">
        <v>80</v>
      </c>
      <c r="E3519" s="16">
        <v>87</v>
      </c>
      <c r="F3519" s="14" t="s">
        <v>129</v>
      </c>
      <c r="G3519" s="16">
        <v>41</v>
      </c>
      <c r="H3519" s="14" t="s">
        <v>186</v>
      </c>
      <c r="I3519" s="16">
        <v>2</v>
      </c>
      <c r="J3519" s="14" t="s">
        <v>83</v>
      </c>
      <c r="K3519" s="14" t="s">
        <v>84</v>
      </c>
      <c r="L3519" s="14" t="s">
        <v>85</v>
      </c>
      <c r="M3519" s="23">
        <v>0.55</v>
      </c>
      <c r="N3519" s="16">
        <v>1</v>
      </c>
      <c r="O3519" s="16">
        <v>0</v>
      </c>
      <c r="P3519" s="16">
        <v>0</v>
      </c>
      <c r="Q3519" s="16">
        <v>0</v>
      </c>
      <c r="R3519" s="16">
        <v>0</v>
      </c>
      <c r="S3519" s="14" t="s">
        <v>86</v>
      </c>
      <c r="T3519" s="16">
        <v>0</v>
      </c>
      <c r="U3519" s="16">
        <v>0</v>
      </c>
      <c r="V3519" s="18">
        <v>0</v>
      </c>
      <c r="W3519" s="18">
        <v>0</v>
      </c>
      <c r="X3519" s="18">
        <v>0</v>
      </c>
      <c r="Y3519" s="18">
        <v>0</v>
      </c>
      <c r="Z3519" s="18">
        <v>0</v>
      </c>
      <c r="AA3519" s="18">
        <v>0</v>
      </c>
      <c r="AB3519" s="18">
        <v>0</v>
      </c>
      <c r="AC3519" s="23">
        <v>0</v>
      </c>
      <c r="AD3519" s="14" t="str">
        <f>IF(E3519=113,"Linn","Iowa ex-Linn")</f>
        <v>Iowa ex-Linn</v>
      </c>
      <c r="AE3519" s="23" t="str">
        <f>IFERROR(AB3519/W3519,"N/M")</f>
        <v>N/M</v>
      </c>
      <c r="AF3519" s="14" t="str">
        <f>B3519&amp;"|"&amp;TEXT(E3519,"000")&amp;"|"&amp;TEXT(M3519,"0.0000")</f>
        <v>2020|087|0.5500</v>
      </c>
      <c r="AG3519" s="22" t="str">
        <f>IF(AND(B3519&gt;=2015,B3519&lt;=2024,C3519=19,G3519=41,I3519=2,K3519="A",L3519="RBUP",M3519&gt;=0.5,M3519&lt;=0.85),"IN","OUT")</f>
        <v>IN</v>
      </c>
    </row>
    <row r="3520" spans="1:33">
      <c r="A3520" s="14" t="s">
        <v>190</v>
      </c>
      <c r="B3520" s="16">
        <v>2020</v>
      </c>
      <c r="C3520" s="16">
        <v>19</v>
      </c>
      <c r="D3520" s="14" t="s">
        <v>80</v>
      </c>
      <c r="E3520" s="16">
        <v>87</v>
      </c>
      <c r="F3520" s="14" t="s">
        <v>129</v>
      </c>
      <c r="G3520" s="16">
        <v>41</v>
      </c>
      <c r="H3520" s="14" t="s">
        <v>186</v>
      </c>
      <c r="I3520" s="16">
        <v>2</v>
      </c>
      <c r="J3520" s="14" t="s">
        <v>83</v>
      </c>
      <c r="K3520" s="14" t="s">
        <v>84</v>
      </c>
      <c r="L3520" s="14" t="s">
        <v>85</v>
      </c>
      <c r="M3520" s="23">
        <v>0.65</v>
      </c>
      <c r="N3520" s="16">
        <v>3</v>
      </c>
      <c r="O3520" s="16">
        <v>3</v>
      </c>
      <c r="P3520" s="16">
        <v>0</v>
      </c>
      <c r="Q3520" s="16">
        <v>4</v>
      </c>
      <c r="R3520" s="16">
        <v>0</v>
      </c>
      <c r="S3520" s="14" t="s">
        <v>86</v>
      </c>
      <c r="T3520" s="16">
        <v>466</v>
      </c>
      <c r="U3520" s="16">
        <v>0</v>
      </c>
      <c r="V3520" s="18">
        <v>225497</v>
      </c>
      <c r="W3520" s="18">
        <v>7296</v>
      </c>
      <c r="X3520" s="18">
        <v>5426</v>
      </c>
      <c r="Y3520" s="18">
        <v>0</v>
      </c>
      <c r="Z3520" s="18">
        <v>0</v>
      </c>
      <c r="AA3520" s="18">
        <v>0</v>
      </c>
      <c r="AB3520" s="18">
        <v>0</v>
      </c>
      <c r="AC3520" s="23">
        <v>0</v>
      </c>
      <c r="AD3520" s="14" t="str">
        <f>IF(E3520=113,"Linn","Iowa ex-Linn")</f>
        <v>Iowa ex-Linn</v>
      </c>
      <c r="AE3520" s="23">
        <f>IFERROR(AB3520/W3520,"N/M")</f>
        <v>0.0</v>
      </c>
      <c r="AF3520" s="14" t="str">
        <f>B3520&amp;"|"&amp;TEXT(E3520,"000")&amp;"|"&amp;TEXT(M3520,"0.0000")</f>
        <v>2020|087|0.6500</v>
      </c>
      <c r="AG3520" s="22" t="str">
        <f>IF(AND(B3520&gt;=2015,B3520&lt;=2024,C3520=19,G3520=41,I3520=2,K3520="A",L3520="RBUP",M3520&gt;=0.5,M3520&lt;=0.85),"IN","OUT")</f>
        <v>IN</v>
      </c>
    </row>
    <row r="3521" spans="1:33">
      <c r="A3521" s="14" t="s">
        <v>190</v>
      </c>
      <c r="B3521" s="16">
        <v>2020</v>
      </c>
      <c r="C3521" s="16">
        <v>19</v>
      </c>
      <c r="D3521" s="14" t="s">
        <v>80</v>
      </c>
      <c r="E3521" s="16">
        <v>87</v>
      </c>
      <c r="F3521" s="14" t="s">
        <v>129</v>
      </c>
      <c r="G3521" s="16">
        <v>41</v>
      </c>
      <c r="H3521" s="14" t="s">
        <v>186</v>
      </c>
      <c r="I3521" s="16">
        <v>2</v>
      </c>
      <c r="J3521" s="14" t="s">
        <v>83</v>
      </c>
      <c r="K3521" s="14" t="s">
        <v>84</v>
      </c>
      <c r="L3521" s="14" t="s">
        <v>85</v>
      </c>
      <c r="M3521" s="23">
        <v>0.7</v>
      </c>
      <c r="N3521" s="16">
        <v>28</v>
      </c>
      <c r="O3521" s="16">
        <v>20</v>
      </c>
      <c r="P3521" s="16">
        <v>0</v>
      </c>
      <c r="Q3521" s="16">
        <v>25</v>
      </c>
      <c r="R3521" s="16">
        <v>1</v>
      </c>
      <c r="S3521" s="14" t="s">
        <v>86</v>
      </c>
      <c r="T3521" s="16">
        <v>2695</v>
      </c>
      <c r="U3521" s="16">
        <v>0</v>
      </c>
      <c r="V3521" s="18">
        <v>1411904</v>
      </c>
      <c r="W3521" s="18">
        <v>68628</v>
      </c>
      <c r="X3521" s="18">
        <v>47915</v>
      </c>
      <c r="Y3521" s="18">
        <v>0</v>
      </c>
      <c r="Z3521" s="18">
        <v>0</v>
      </c>
      <c r="AA3521" s="18">
        <v>0</v>
      </c>
      <c r="AB3521" s="18">
        <v>1547</v>
      </c>
      <c r="AC3521" s="23">
        <v>0.02</v>
      </c>
      <c r="AD3521" s="14" t="str">
        <f>IF(E3521=113,"Linn","Iowa ex-Linn")</f>
        <v>Iowa ex-Linn</v>
      </c>
      <c r="AE3521" s="23">
        <f>IFERROR(AB3521/W3521,"N/M")</f>
        <v>0.022541819665442678</v>
      </c>
      <c r="AF3521" s="14" t="str">
        <f>B3521&amp;"|"&amp;TEXT(E3521,"000")&amp;"|"&amp;TEXT(M3521,"0.0000")</f>
        <v>2020|087|0.7000</v>
      </c>
      <c r="AG3521" s="22" t="str">
        <f>IF(AND(B3521&gt;=2015,B3521&lt;=2024,C3521=19,G3521=41,I3521=2,K3521="A",L3521="RBUP",M3521&gt;=0.5,M3521&lt;=0.85),"IN","OUT")</f>
        <v>IN</v>
      </c>
    </row>
    <row r="3522" spans="1:33">
      <c r="A3522" s="14" t="s">
        <v>190</v>
      </c>
      <c r="B3522" s="16">
        <v>2020</v>
      </c>
      <c r="C3522" s="16">
        <v>19</v>
      </c>
      <c r="D3522" s="14" t="s">
        <v>80</v>
      </c>
      <c r="E3522" s="16">
        <v>87</v>
      </c>
      <c r="F3522" s="14" t="s">
        <v>129</v>
      </c>
      <c r="G3522" s="16">
        <v>41</v>
      </c>
      <c r="H3522" s="14" t="s">
        <v>186</v>
      </c>
      <c r="I3522" s="16">
        <v>2</v>
      </c>
      <c r="J3522" s="14" t="s">
        <v>83</v>
      </c>
      <c r="K3522" s="14" t="s">
        <v>84</v>
      </c>
      <c r="L3522" s="14" t="s">
        <v>85</v>
      </c>
      <c r="M3522" s="23">
        <v>0.75</v>
      </c>
      <c r="N3522" s="16">
        <v>175</v>
      </c>
      <c r="O3522" s="16">
        <v>129</v>
      </c>
      <c r="P3522" s="16">
        <v>11</v>
      </c>
      <c r="Q3522" s="16">
        <v>179</v>
      </c>
      <c r="R3522" s="16">
        <v>14</v>
      </c>
      <c r="S3522" s="14" t="s">
        <v>86</v>
      </c>
      <c r="T3522" s="16">
        <v>20669</v>
      </c>
      <c r="U3522" s="16">
        <v>0</v>
      </c>
      <c r="V3522" s="18">
        <v>11362661</v>
      </c>
      <c r="W3522" s="18">
        <v>578171</v>
      </c>
      <c r="X3522" s="18">
        <v>404025</v>
      </c>
      <c r="Y3522" s="18">
        <v>863</v>
      </c>
      <c r="Z3522" s="18">
        <v>0</v>
      </c>
      <c r="AA3522" s="18">
        <v>0</v>
      </c>
      <c r="AB3522" s="18">
        <v>53055</v>
      </c>
      <c r="AC3522" s="23">
        <v>0.09</v>
      </c>
      <c r="AD3522" s="14" t="str">
        <f>IF(E3522=113,"Linn","Iowa ex-Linn")</f>
        <v>Iowa ex-Linn</v>
      </c>
      <c r="AE3522" s="23">
        <f>IFERROR(AB3522/W3522,"N/M")</f>
        <v>0.09176350941157546</v>
      </c>
      <c r="AF3522" s="14" t="str">
        <f>B3522&amp;"|"&amp;TEXT(E3522,"000")&amp;"|"&amp;TEXT(M3522,"0.0000")</f>
        <v>2020|087|0.7500</v>
      </c>
      <c r="AG3522" s="22" t="str">
        <f>IF(AND(B3522&gt;=2015,B3522&lt;=2024,C3522=19,G3522=41,I3522=2,K3522="A",L3522="RBUP",M3522&gt;=0.5,M3522&lt;=0.85),"IN","OUT")</f>
        <v>IN</v>
      </c>
    </row>
    <row r="3523" spans="1:33">
      <c r="A3523" s="14" t="s">
        <v>190</v>
      </c>
      <c r="B3523" s="16">
        <v>2020</v>
      </c>
      <c r="C3523" s="16">
        <v>19</v>
      </c>
      <c r="D3523" s="14" t="s">
        <v>80</v>
      </c>
      <c r="E3523" s="16">
        <v>87</v>
      </c>
      <c r="F3523" s="14" t="s">
        <v>129</v>
      </c>
      <c r="G3523" s="16">
        <v>41</v>
      </c>
      <c r="H3523" s="14" t="s">
        <v>186</v>
      </c>
      <c r="I3523" s="16">
        <v>2</v>
      </c>
      <c r="J3523" s="14" t="s">
        <v>83</v>
      </c>
      <c r="K3523" s="14" t="s">
        <v>84</v>
      </c>
      <c r="L3523" s="14" t="s">
        <v>85</v>
      </c>
      <c r="M3523" s="23">
        <v>0.8</v>
      </c>
      <c r="N3523" s="16">
        <v>238</v>
      </c>
      <c r="O3523" s="16">
        <v>195</v>
      </c>
      <c r="P3523" s="16">
        <v>16</v>
      </c>
      <c r="Q3523" s="16">
        <v>245</v>
      </c>
      <c r="R3523" s="16">
        <v>17</v>
      </c>
      <c r="S3523" s="14" t="s">
        <v>86</v>
      </c>
      <c r="T3523" s="16">
        <v>28514</v>
      </c>
      <c r="U3523" s="16">
        <v>0</v>
      </c>
      <c r="V3523" s="18">
        <v>16982449</v>
      </c>
      <c r="W3523" s="18">
        <v>1014983</v>
      </c>
      <c r="X3523" s="18">
        <v>635643</v>
      </c>
      <c r="Y3523" s="18">
        <v>4707</v>
      </c>
      <c r="Z3523" s="18">
        <v>0</v>
      </c>
      <c r="AA3523" s="18">
        <v>0</v>
      </c>
      <c r="AB3523" s="18">
        <v>45578</v>
      </c>
      <c r="AC3523" s="23">
        <v>0.04</v>
      </c>
      <c r="AD3523" s="14" t="str">
        <f>IF(E3523=113,"Linn","Iowa ex-Linn")</f>
        <v>Iowa ex-Linn</v>
      </c>
      <c r="AE3523" s="23">
        <f>IFERROR(AB3523/W3523,"N/M")</f>
        <v>0.04490518560409386</v>
      </c>
      <c r="AF3523" s="14" t="str">
        <f>B3523&amp;"|"&amp;TEXT(E3523,"000")&amp;"|"&amp;TEXT(M3523,"0.0000")</f>
        <v>2020|087|0.8000</v>
      </c>
      <c r="AG3523" s="22" t="str">
        <f>IF(AND(B3523&gt;=2015,B3523&lt;=2024,C3523=19,G3523=41,I3523=2,K3523="A",L3523="RBUP",M3523&gt;=0.5,M3523&lt;=0.85),"IN","OUT")</f>
        <v>IN</v>
      </c>
    </row>
    <row r="3524" spans="1:33">
      <c r="A3524" s="14" t="s">
        <v>190</v>
      </c>
      <c r="B3524" s="16">
        <v>2020</v>
      </c>
      <c r="C3524" s="16">
        <v>19</v>
      </c>
      <c r="D3524" s="14" t="s">
        <v>80</v>
      </c>
      <c r="E3524" s="16">
        <v>87</v>
      </c>
      <c r="F3524" s="14" t="s">
        <v>129</v>
      </c>
      <c r="G3524" s="16">
        <v>41</v>
      </c>
      <c r="H3524" s="14" t="s">
        <v>186</v>
      </c>
      <c r="I3524" s="16">
        <v>2</v>
      </c>
      <c r="J3524" s="14" t="s">
        <v>83</v>
      </c>
      <c r="K3524" s="14" t="s">
        <v>84</v>
      </c>
      <c r="L3524" s="14" t="s">
        <v>85</v>
      </c>
      <c r="M3524" s="23">
        <v>0.85</v>
      </c>
      <c r="N3524" s="16">
        <v>85</v>
      </c>
      <c r="O3524" s="16">
        <v>63</v>
      </c>
      <c r="P3524" s="16">
        <v>17</v>
      </c>
      <c r="Q3524" s="16">
        <v>118</v>
      </c>
      <c r="R3524" s="16">
        <v>24</v>
      </c>
      <c r="S3524" s="14" t="s">
        <v>86</v>
      </c>
      <c r="T3524" s="16">
        <v>10907</v>
      </c>
      <c r="U3524" s="16">
        <v>0</v>
      </c>
      <c r="V3524" s="18">
        <v>6486738</v>
      </c>
      <c r="W3524" s="18">
        <v>544017</v>
      </c>
      <c r="X3524" s="18">
        <v>253755</v>
      </c>
      <c r="Y3524" s="18">
        <v>2054</v>
      </c>
      <c r="Z3524" s="18">
        <v>0</v>
      </c>
      <c r="AA3524" s="18">
        <v>0</v>
      </c>
      <c r="AB3524" s="18">
        <v>95078</v>
      </c>
      <c r="AC3524" s="23">
        <v>0.17</v>
      </c>
      <c r="AD3524" s="14" t="str">
        <f>IF(E3524=113,"Linn","Iowa ex-Linn")</f>
        <v>Iowa ex-Linn</v>
      </c>
      <c r="AE3524" s="23">
        <f>IFERROR(AB3524/W3524,"N/M")</f>
        <v>0.1747702737230638</v>
      </c>
      <c r="AF3524" s="14" t="str">
        <f>B3524&amp;"|"&amp;TEXT(E3524,"000")&amp;"|"&amp;TEXT(M3524,"0.0000")</f>
        <v>2020|087|0.8500</v>
      </c>
      <c r="AG3524" s="22" t="str">
        <f>IF(AND(B3524&gt;=2015,B3524&lt;=2024,C3524=19,G3524=41,I3524=2,K3524="A",L3524="RBUP",M3524&gt;=0.5,M3524&lt;=0.85),"IN","OUT")</f>
        <v>IN</v>
      </c>
    </row>
    <row r="3525" spans="1:33">
      <c r="A3525" s="14" t="s">
        <v>190</v>
      </c>
      <c r="B3525" s="16">
        <v>2020</v>
      </c>
      <c r="C3525" s="16">
        <v>19</v>
      </c>
      <c r="D3525" s="14" t="s">
        <v>80</v>
      </c>
      <c r="E3525" s="16">
        <v>89</v>
      </c>
      <c r="F3525" s="14" t="s">
        <v>130</v>
      </c>
      <c r="G3525" s="16">
        <v>41</v>
      </c>
      <c r="H3525" s="14" t="s">
        <v>186</v>
      </c>
      <c r="I3525" s="16">
        <v>2</v>
      </c>
      <c r="J3525" s="14" t="s">
        <v>83</v>
      </c>
      <c r="K3525" s="14" t="s">
        <v>84</v>
      </c>
      <c r="L3525" s="14" t="s">
        <v>85</v>
      </c>
      <c r="M3525" s="23">
        <v>0.5</v>
      </c>
      <c r="N3525" s="16">
        <v>1</v>
      </c>
      <c r="O3525" s="16">
        <v>1</v>
      </c>
      <c r="P3525" s="16">
        <v>0</v>
      </c>
      <c r="Q3525" s="16">
        <v>1</v>
      </c>
      <c r="R3525" s="16">
        <v>0</v>
      </c>
      <c r="S3525" s="14" t="s">
        <v>86</v>
      </c>
      <c r="T3525" s="16">
        <v>54</v>
      </c>
      <c r="U3525" s="16">
        <v>0</v>
      </c>
      <c r="V3525" s="18">
        <v>17229</v>
      </c>
      <c r="W3525" s="18">
        <v>138</v>
      </c>
      <c r="X3525" s="18">
        <v>92</v>
      </c>
      <c r="Y3525" s="18">
        <v>0</v>
      </c>
      <c r="Z3525" s="18">
        <v>0</v>
      </c>
      <c r="AA3525" s="18">
        <v>0</v>
      </c>
      <c r="AB3525" s="18">
        <v>0</v>
      </c>
      <c r="AC3525" s="23">
        <v>0</v>
      </c>
      <c r="AD3525" s="14" t="str">
        <f>IF(E3525=113,"Linn","Iowa ex-Linn")</f>
        <v>Iowa ex-Linn</v>
      </c>
      <c r="AE3525" s="23">
        <f>IFERROR(AB3525/W3525,"N/M")</f>
        <v>0.0</v>
      </c>
      <c r="AF3525" s="14" t="str">
        <f>B3525&amp;"|"&amp;TEXT(E3525,"000")&amp;"|"&amp;TEXT(M3525,"0.0000")</f>
        <v>2020|089|0.5000</v>
      </c>
      <c r="AG3525" s="22" t="str">
        <f>IF(AND(B3525&gt;=2015,B3525&lt;=2024,C3525=19,G3525=41,I3525=2,K3525="A",L3525="RBUP",M3525&gt;=0.5,M3525&lt;=0.85),"IN","OUT")</f>
        <v>IN</v>
      </c>
    </row>
    <row r="3526" spans="1:33">
      <c r="A3526" s="14" t="s">
        <v>190</v>
      </c>
      <c r="B3526" s="16">
        <v>2020</v>
      </c>
      <c r="C3526" s="16">
        <v>19</v>
      </c>
      <c r="D3526" s="14" t="s">
        <v>80</v>
      </c>
      <c r="E3526" s="16">
        <v>89</v>
      </c>
      <c r="F3526" s="14" t="s">
        <v>130</v>
      </c>
      <c r="G3526" s="16">
        <v>41</v>
      </c>
      <c r="H3526" s="14" t="s">
        <v>186</v>
      </c>
      <c r="I3526" s="16">
        <v>2</v>
      </c>
      <c r="J3526" s="14" t="s">
        <v>83</v>
      </c>
      <c r="K3526" s="14" t="s">
        <v>84</v>
      </c>
      <c r="L3526" s="14" t="s">
        <v>85</v>
      </c>
      <c r="M3526" s="23">
        <v>0.65</v>
      </c>
      <c r="N3526" s="16">
        <v>4</v>
      </c>
      <c r="O3526" s="16">
        <v>4</v>
      </c>
      <c r="P3526" s="16">
        <v>0</v>
      </c>
      <c r="Q3526" s="16">
        <v>4</v>
      </c>
      <c r="R3526" s="16">
        <v>0</v>
      </c>
      <c r="S3526" s="14" t="s">
        <v>86</v>
      </c>
      <c r="T3526" s="16">
        <v>944</v>
      </c>
      <c r="U3526" s="16">
        <v>0</v>
      </c>
      <c r="V3526" s="18">
        <v>457601</v>
      </c>
      <c r="W3526" s="18">
        <v>9034</v>
      </c>
      <c r="X3526" s="18">
        <v>6844</v>
      </c>
      <c r="Y3526" s="18">
        <v>0</v>
      </c>
      <c r="Z3526" s="18">
        <v>0</v>
      </c>
      <c r="AA3526" s="18">
        <v>0</v>
      </c>
      <c r="AB3526" s="18">
        <v>0</v>
      </c>
      <c r="AC3526" s="23">
        <v>0</v>
      </c>
      <c r="AD3526" s="14" t="str">
        <f>IF(E3526=113,"Linn","Iowa ex-Linn")</f>
        <v>Iowa ex-Linn</v>
      </c>
      <c r="AE3526" s="23">
        <f>IFERROR(AB3526/W3526,"N/M")</f>
        <v>0.0</v>
      </c>
      <c r="AF3526" s="14" t="str">
        <f>B3526&amp;"|"&amp;TEXT(E3526,"000")&amp;"|"&amp;TEXT(M3526,"0.0000")</f>
        <v>2020|089|0.6500</v>
      </c>
      <c r="AG3526" s="22" t="str">
        <f>IF(AND(B3526&gt;=2015,B3526&lt;=2024,C3526=19,G3526=41,I3526=2,K3526="A",L3526="RBUP",M3526&gt;=0.5,M3526&lt;=0.85),"IN","OUT")</f>
        <v>IN</v>
      </c>
    </row>
    <row r="3527" spans="1:33">
      <c r="A3527" s="14" t="s">
        <v>190</v>
      </c>
      <c r="B3527" s="16">
        <v>2020</v>
      </c>
      <c r="C3527" s="16">
        <v>19</v>
      </c>
      <c r="D3527" s="14" t="s">
        <v>80</v>
      </c>
      <c r="E3527" s="16">
        <v>89</v>
      </c>
      <c r="F3527" s="14" t="s">
        <v>130</v>
      </c>
      <c r="G3527" s="16">
        <v>41</v>
      </c>
      <c r="H3527" s="14" t="s">
        <v>186</v>
      </c>
      <c r="I3527" s="16">
        <v>2</v>
      </c>
      <c r="J3527" s="14" t="s">
        <v>83</v>
      </c>
      <c r="K3527" s="14" t="s">
        <v>84</v>
      </c>
      <c r="L3527" s="14" t="s">
        <v>85</v>
      </c>
      <c r="M3527" s="23">
        <v>0.7</v>
      </c>
      <c r="N3527" s="16">
        <v>21</v>
      </c>
      <c r="O3527" s="16">
        <v>14</v>
      </c>
      <c r="P3527" s="16">
        <v>0</v>
      </c>
      <c r="Q3527" s="16">
        <v>18</v>
      </c>
      <c r="R3527" s="16">
        <v>0</v>
      </c>
      <c r="S3527" s="14" t="s">
        <v>86</v>
      </c>
      <c r="T3527" s="16">
        <v>2914</v>
      </c>
      <c r="U3527" s="16">
        <v>0</v>
      </c>
      <c r="V3527" s="18">
        <v>1538182</v>
      </c>
      <c r="W3527" s="18">
        <v>46381</v>
      </c>
      <c r="X3527" s="18">
        <v>32222</v>
      </c>
      <c r="Y3527" s="18">
        <v>0</v>
      </c>
      <c r="Z3527" s="18">
        <v>0</v>
      </c>
      <c r="AA3527" s="18">
        <v>0</v>
      </c>
      <c r="AB3527" s="18">
        <v>0</v>
      </c>
      <c r="AC3527" s="23">
        <v>0</v>
      </c>
      <c r="AD3527" s="14" t="str">
        <f>IF(E3527=113,"Linn","Iowa ex-Linn")</f>
        <v>Iowa ex-Linn</v>
      </c>
      <c r="AE3527" s="23">
        <f>IFERROR(AB3527/W3527,"N/M")</f>
        <v>0.0</v>
      </c>
      <c r="AF3527" s="14" t="str">
        <f>B3527&amp;"|"&amp;TEXT(E3527,"000")&amp;"|"&amp;TEXT(M3527,"0.0000")</f>
        <v>2020|089|0.7000</v>
      </c>
      <c r="AG3527" s="22" t="str">
        <f>IF(AND(B3527&gt;=2015,B3527&lt;=2024,C3527=19,G3527=41,I3527=2,K3527="A",L3527="RBUP",M3527&gt;=0.5,M3527&lt;=0.85),"IN","OUT")</f>
        <v>IN</v>
      </c>
    </row>
    <row r="3528" spans="1:33">
      <c r="A3528" s="14" t="s">
        <v>190</v>
      </c>
      <c r="B3528" s="16">
        <v>2020</v>
      </c>
      <c r="C3528" s="16">
        <v>19</v>
      </c>
      <c r="D3528" s="14" t="s">
        <v>80</v>
      </c>
      <c r="E3528" s="16">
        <v>89</v>
      </c>
      <c r="F3528" s="14" t="s">
        <v>130</v>
      </c>
      <c r="G3528" s="16">
        <v>41</v>
      </c>
      <c r="H3528" s="14" t="s">
        <v>186</v>
      </c>
      <c r="I3528" s="16">
        <v>2</v>
      </c>
      <c r="J3528" s="14" t="s">
        <v>83</v>
      </c>
      <c r="K3528" s="14" t="s">
        <v>84</v>
      </c>
      <c r="L3528" s="14" t="s">
        <v>85</v>
      </c>
      <c r="M3528" s="23">
        <v>0.75</v>
      </c>
      <c r="N3528" s="16">
        <v>111</v>
      </c>
      <c r="O3528" s="16">
        <v>92</v>
      </c>
      <c r="P3528" s="16">
        <v>3</v>
      </c>
      <c r="Q3528" s="16">
        <v>109</v>
      </c>
      <c r="R3528" s="16">
        <v>3</v>
      </c>
      <c r="S3528" s="14" t="s">
        <v>86</v>
      </c>
      <c r="T3528" s="16">
        <v>20046</v>
      </c>
      <c r="U3528" s="16">
        <v>0</v>
      </c>
      <c r="V3528" s="18">
        <v>11791203</v>
      </c>
      <c r="W3528" s="18">
        <v>440469</v>
      </c>
      <c r="X3528" s="18">
        <v>314495</v>
      </c>
      <c r="Y3528" s="18">
        <v>1250</v>
      </c>
      <c r="Z3528" s="18">
        <v>0</v>
      </c>
      <c r="AA3528" s="18">
        <v>0</v>
      </c>
      <c r="AB3528" s="18">
        <v>10365</v>
      </c>
      <c r="AC3528" s="23">
        <v>0.02</v>
      </c>
      <c r="AD3528" s="14" t="str">
        <f>IF(E3528=113,"Linn","Iowa ex-Linn")</f>
        <v>Iowa ex-Linn</v>
      </c>
      <c r="AE3528" s="23">
        <f>IFERROR(AB3528/W3528,"N/M")</f>
        <v>0.02353173549103342</v>
      </c>
      <c r="AF3528" s="14" t="str">
        <f>B3528&amp;"|"&amp;TEXT(E3528,"000")&amp;"|"&amp;TEXT(M3528,"0.0000")</f>
        <v>2020|089|0.7500</v>
      </c>
      <c r="AG3528" s="22" t="str">
        <f>IF(AND(B3528&gt;=2015,B3528&lt;=2024,C3528=19,G3528=41,I3528=2,K3528="A",L3528="RBUP",M3528&gt;=0.5,M3528&lt;=0.85),"IN","OUT")</f>
        <v>IN</v>
      </c>
    </row>
    <row r="3529" spans="1:33">
      <c r="A3529" s="14" t="s">
        <v>190</v>
      </c>
      <c r="B3529" s="16">
        <v>2020</v>
      </c>
      <c r="C3529" s="16">
        <v>19</v>
      </c>
      <c r="D3529" s="14" t="s">
        <v>80</v>
      </c>
      <c r="E3529" s="16">
        <v>89</v>
      </c>
      <c r="F3529" s="14" t="s">
        <v>130</v>
      </c>
      <c r="G3529" s="16">
        <v>41</v>
      </c>
      <c r="H3529" s="14" t="s">
        <v>186</v>
      </c>
      <c r="I3529" s="16">
        <v>2</v>
      </c>
      <c r="J3529" s="14" t="s">
        <v>83</v>
      </c>
      <c r="K3529" s="14" t="s">
        <v>84</v>
      </c>
      <c r="L3529" s="14" t="s">
        <v>85</v>
      </c>
      <c r="M3529" s="23">
        <v>0.8</v>
      </c>
      <c r="N3529" s="16">
        <v>248</v>
      </c>
      <c r="O3529" s="16">
        <v>200</v>
      </c>
      <c r="P3529" s="16">
        <v>12</v>
      </c>
      <c r="Q3529" s="16">
        <v>247</v>
      </c>
      <c r="R3529" s="16">
        <v>19</v>
      </c>
      <c r="S3529" s="14" t="s">
        <v>86</v>
      </c>
      <c r="T3529" s="16">
        <v>46120</v>
      </c>
      <c r="U3529" s="16">
        <v>0</v>
      </c>
      <c r="V3529" s="18">
        <v>28840651</v>
      </c>
      <c r="W3529" s="18">
        <v>1433221</v>
      </c>
      <c r="X3529" s="18">
        <v>904223</v>
      </c>
      <c r="Y3529" s="18">
        <v>214</v>
      </c>
      <c r="Z3529" s="18">
        <v>0</v>
      </c>
      <c r="AA3529" s="18">
        <v>0</v>
      </c>
      <c r="AB3529" s="18">
        <v>276020</v>
      </c>
      <c r="AC3529" s="23">
        <v>0.19</v>
      </c>
      <c r="AD3529" s="14" t="str">
        <f>IF(E3529=113,"Linn","Iowa ex-Linn")</f>
        <v>Iowa ex-Linn</v>
      </c>
      <c r="AE3529" s="23">
        <f>IFERROR(AB3529/W3529,"N/M")</f>
        <v>0.19258718648415005</v>
      </c>
      <c r="AF3529" s="14" t="str">
        <f>B3529&amp;"|"&amp;TEXT(E3529,"000")&amp;"|"&amp;TEXT(M3529,"0.0000")</f>
        <v>2020|089|0.8000</v>
      </c>
      <c r="AG3529" s="22" t="str">
        <f>IF(AND(B3529&gt;=2015,B3529&lt;=2024,C3529=19,G3529=41,I3529=2,K3529="A",L3529="RBUP",M3529&gt;=0.5,M3529&lt;=0.85),"IN","OUT")</f>
        <v>IN</v>
      </c>
    </row>
    <row r="3530" spans="1:33">
      <c r="A3530" s="14" t="s">
        <v>190</v>
      </c>
      <c r="B3530" s="16">
        <v>2020</v>
      </c>
      <c r="C3530" s="16">
        <v>19</v>
      </c>
      <c r="D3530" s="14" t="s">
        <v>80</v>
      </c>
      <c r="E3530" s="16">
        <v>89</v>
      </c>
      <c r="F3530" s="14" t="s">
        <v>130</v>
      </c>
      <c r="G3530" s="16">
        <v>41</v>
      </c>
      <c r="H3530" s="14" t="s">
        <v>186</v>
      </c>
      <c r="I3530" s="16">
        <v>2</v>
      </c>
      <c r="J3530" s="14" t="s">
        <v>83</v>
      </c>
      <c r="K3530" s="14" t="s">
        <v>84</v>
      </c>
      <c r="L3530" s="14" t="s">
        <v>85</v>
      </c>
      <c r="M3530" s="23">
        <v>0.85</v>
      </c>
      <c r="N3530" s="16">
        <v>187</v>
      </c>
      <c r="O3530" s="16">
        <v>156</v>
      </c>
      <c r="P3530" s="16">
        <v>36</v>
      </c>
      <c r="Q3530" s="16">
        <v>208</v>
      </c>
      <c r="R3530" s="16">
        <v>39</v>
      </c>
      <c r="S3530" s="14" t="s">
        <v>86</v>
      </c>
      <c r="T3530" s="16">
        <v>47743</v>
      </c>
      <c r="U3530" s="16">
        <v>0</v>
      </c>
      <c r="V3530" s="18">
        <v>31469893</v>
      </c>
      <c r="W3530" s="18">
        <v>1928683</v>
      </c>
      <c r="X3530" s="18">
        <v>971878</v>
      </c>
      <c r="Y3530" s="18">
        <v>1030</v>
      </c>
      <c r="Z3530" s="18">
        <v>0</v>
      </c>
      <c r="AA3530" s="18">
        <v>0</v>
      </c>
      <c r="AB3530" s="18">
        <v>343042</v>
      </c>
      <c r="AC3530" s="23">
        <v>0.18</v>
      </c>
      <c r="AD3530" s="14" t="str">
        <f>IF(E3530=113,"Linn","Iowa ex-Linn")</f>
        <v>Iowa ex-Linn</v>
      </c>
      <c r="AE3530" s="23">
        <f>IFERROR(AB3530/W3530,"N/M")</f>
        <v>0.1778633399060395</v>
      </c>
      <c r="AF3530" s="14" t="str">
        <f>B3530&amp;"|"&amp;TEXT(E3530,"000")&amp;"|"&amp;TEXT(M3530,"0.0000")</f>
        <v>2020|089|0.8500</v>
      </c>
      <c r="AG3530" s="22" t="str">
        <f>IF(AND(B3530&gt;=2015,B3530&lt;=2024,C3530=19,G3530=41,I3530=2,K3530="A",L3530="RBUP",M3530&gt;=0.5,M3530&lt;=0.85),"IN","OUT")</f>
        <v>IN</v>
      </c>
    </row>
    <row r="3531" spans="1:33">
      <c r="A3531" s="14" t="s">
        <v>190</v>
      </c>
      <c r="B3531" s="16">
        <v>2020</v>
      </c>
      <c r="C3531" s="16">
        <v>19</v>
      </c>
      <c r="D3531" s="14" t="s">
        <v>80</v>
      </c>
      <c r="E3531" s="16">
        <v>91</v>
      </c>
      <c r="F3531" s="14" t="s">
        <v>131</v>
      </c>
      <c r="G3531" s="16">
        <v>41</v>
      </c>
      <c r="H3531" s="14" t="s">
        <v>186</v>
      </c>
      <c r="I3531" s="16">
        <v>2</v>
      </c>
      <c r="J3531" s="14" t="s">
        <v>83</v>
      </c>
      <c r="K3531" s="14" t="s">
        <v>84</v>
      </c>
      <c r="L3531" s="14" t="s">
        <v>85</v>
      </c>
      <c r="M3531" s="23">
        <v>0.6</v>
      </c>
      <c r="N3531" s="16">
        <v>1</v>
      </c>
      <c r="O3531" s="16">
        <v>1</v>
      </c>
      <c r="P3531" s="16">
        <v>0</v>
      </c>
      <c r="Q3531" s="16">
        <v>1</v>
      </c>
      <c r="R3531" s="16">
        <v>0</v>
      </c>
      <c r="S3531" s="14" t="s">
        <v>86</v>
      </c>
      <c r="T3531" s="16">
        <v>119</v>
      </c>
      <c r="U3531" s="16">
        <v>0</v>
      </c>
      <c r="V3531" s="18">
        <v>56608</v>
      </c>
      <c r="W3531" s="18">
        <v>601</v>
      </c>
      <c r="X3531" s="18">
        <v>481</v>
      </c>
      <c r="Y3531" s="18">
        <v>0</v>
      </c>
      <c r="Z3531" s="18">
        <v>0</v>
      </c>
      <c r="AA3531" s="18">
        <v>0</v>
      </c>
      <c r="AB3531" s="18">
        <v>0</v>
      </c>
      <c r="AC3531" s="23">
        <v>0</v>
      </c>
      <c r="AD3531" s="14" t="str">
        <f>IF(E3531=113,"Linn","Iowa ex-Linn")</f>
        <v>Iowa ex-Linn</v>
      </c>
      <c r="AE3531" s="23">
        <f>IFERROR(AB3531/W3531,"N/M")</f>
        <v>0.0</v>
      </c>
      <c r="AF3531" s="14" t="str">
        <f>B3531&amp;"|"&amp;TEXT(E3531,"000")&amp;"|"&amp;TEXT(M3531,"0.0000")</f>
        <v>2020|091|0.6000</v>
      </c>
      <c r="AG3531" s="22" t="str">
        <f>IF(AND(B3531&gt;=2015,B3531&lt;=2024,C3531=19,G3531=41,I3531=2,K3531="A",L3531="RBUP",M3531&gt;=0.5,M3531&lt;=0.85),"IN","OUT")</f>
        <v>IN</v>
      </c>
    </row>
    <row r="3532" spans="1:33">
      <c r="A3532" s="14" t="s">
        <v>190</v>
      </c>
      <c r="B3532" s="16">
        <v>2020</v>
      </c>
      <c r="C3532" s="16">
        <v>19</v>
      </c>
      <c r="D3532" s="14" t="s">
        <v>80</v>
      </c>
      <c r="E3532" s="16">
        <v>91</v>
      </c>
      <c r="F3532" s="14" t="s">
        <v>131</v>
      </c>
      <c r="G3532" s="16">
        <v>41</v>
      </c>
      <c r="H3532" s="14" t="s">
        <v>186</v>
      </c>
      <c r="I3532" s="16">
        <v>2</v>
      </c>
      <c r="J3532" s="14" t="s">
        <v>83</v>
      </c>
      <c r="K3532" s="14" t="s">
        <v>84</v>
      </c>
      <c r="L3532" s="14" t="s">
        <v>85</v>
      </c>
      <c r="M3532" s="23">
        <v>0.65</v>
      </c>
      <c r="N3532" s="16">
        <v>6</v>
      </c>
      <c r="O3532" s="16">
        <v>4</v>
      </c>
      <c r="P3532" s="16">
        <v>0</v>
      </c>
      <c r="Q3532" s="16">
        <v>6</v>
      </c>
      <c r="R3532" s="16">
        <v>0</v>
      </c>
      <c r="S3532" s="14" t="s">
        <v>86</v>
      </c>
      <c r="T3532" s="16">
        <v>511</v>
      </c>
      <c r="U3532" s="16">
        <v>0</v>
      </c>
      <c r="V3532" s="18">
        <v>238088</v>
      </c>
      <c r="W3532" s="18">
        <v>4118</v>
      </c>
      <c r="X3532" s="18">
        <v>2694</v>
      </c>
      <c r="Y3532" s="18">
        <v>0</v>
      </c>
      <c r="Z3532" s="18">
        <v>0</v>
      </c>
      <c r="AA3532" s="18">
        <v>0</v>
      </c>
      <c r="AB3532" s="18">
        <v>0</v>
      </c>
      <c r="AC3532" s="23">
        <v>0</v>
      </c>
      <c r="AD3532" s="14" t="str">
        <f>IF(E3532=113,"Linn","Iowa ex-Linn")</f>
        <v>Iowa ex-Linn</v>
      </c>
      <c r="AE3532" s="23">
        <f>IFERROR(AB3532/W3532,"N/M")</f>
        <v>0.0</v>
      </c>
      <c r="AF3532" s="14" t="str">
        <f>B3532&amp;"|"&amp;TEXT(E3532,"000")&amp;"|"&amp;TEXT(M3532,"0.0000")</f>
        <v>2020|091|0.6500</v>
      </c>
      <c r="AG3532" s="22" t="str">
        <f>IF(AND(B3532&gt;=2015,B3532&lt;=2024,C3532=19,G3532=41,I3532=2,K3532="A",L3532="RBUP",M3532&gt;=0.5,M3532&lt;=0.85),"IN","OUT")</f>
        <v>IN</v>
      </c>
    </row>
    <row r="3533" spans="1:33">
      <c r="A3533" s="14" t="s">
        <v>190</v>
      </c>
      <c r="B3533" s="16">
        <v>2020</v>
      </c>
      <c r="C3533" s="16">
        <v>19</v>
      </c>
      <c r="D3533" s="14" t="s">
        <v>80</v>
      </c>
      <c r="E3533" s="16">
        <v>91</v>
      </c>
      <c r="F3533" s="14" t="s">
        <v>131</v>
      </c>
      <c r="G3533" s="16">
        <v>41</v>
      </c>
      <c r="H3533" s="14" t="s">
        <v>186</v>
      </c>
      <c r="I3533" s="16">
        <v>2</v>
      </c>
      <c r="J3533" s="14" t="s">
        <v>83</v>
      </c>
      <c r="K3533" s="14" t="s">
        <v>84</v>
      </c>
      <c r="L3533" s="14" t="s">
        <v>85</v>
      </c>
      <c r="M3533" s="23">
        <v>0.7</v>
      </c>
      <c r="N3533" s="16">
        <v>17</v>
      </c>
      <c r="O3533" s="16">
        <v>13</v>
      </c>
      <c r="P3533" s="16">
        <v>0</v>
      </c>
      <c r="Q3533" s="16">
        <v>14</v>
      </c>
      <c r="R3533" s="16">
        <v>0</v>
      </c>
      <c r="S3533" s="14" t="s">
        <v>86</v>
      </c>
      <c r="T3533" s="16">
        <v>909</v>
      </c>
      <c r="U3533" s="16">
        <v>0</v>
      </c>
      <c r="V3533" s="18">
        <v>533062</v>
      </c>
      <c r="W3533" s="18">
        <v>11865</v>
      </c>
      <c r="X3533" s="18">
        <v>7278</v>
      </c>
      <c r="Y3533" s="18">
        <v>0</v>
      </c>
      <c r="Z3533" s="18">
        <v>0</v>
      </c>
      <c r="AA3533" s="18">
        <v>0</v>
      </c>
      <c r="AB3533" s="18">
        <v>0</v>
      </c>
      <c r="AC3533" s="23">
        <v>0</v>
      </c>
      <c r="AD3533" s="14" t="str">
        <f>IF(E3533=113,"Linn","Iowa ex-Linn")</f>
        <v>Iowa ex-Linn</v>
      </c>
      <c r="AE3533" s="23">
        <f>IFERROR(AB3533/W3533,"N/M")</f>
        <v>0.0</v>
      </c>
      <c r="AF3533" s="14" t="str">
        <f>B3533&amp;"|"&amp;TEXT(E3533,"000")&amp;"|"&amp;TEXT(M3533,"0.0000")</f>
        <v>2020|091|0.7000</v>
      </c>
      <c r="AG3533" s="22" t="str">
        <f>IF(AND(B3533&gt;=2015,B3533&lt;=2024,C3533=19,G3533=41,I3533=2,K3533="A",L3533="RBUP",M3533&gt;=0.5,M3533&lt;=0.85),"IN","OUT")</f>
        <v>IN</v>
      </c>
    </row>
    <row r="3534" spans="1:33">
      <c r="A3534" s="14" t="s">
        <v>190</v>
      </c>
      <c r="B3534" s="16">
        <v>2020</v>
      </c>
      <c r="C3534" s="16">
        <v>19</v>
      </c>
      <c r="D3534" s="14" t="s">
        <v>80</v>
      </c>
      <c r="E3534" s="16">
        <v>91</v>
      </c>
      <c r="F3534" s="14" t="s">
        <v>131</v>
      </c>
      <c r="G3534" s="16">
        <v>41</v>
      </c>
      <c r="H3534" s="14" t="s">
        <v>186</v>
      </c>
      <c r="I3534" s="16">
        <v>2</v>
      </c>
      <c r="J3534" s="14" t="s">
        <v>83</v>
      </c>
      <c r="K3534" s="14" t="s">
        <v>84</v>
      </c>
      <c r="L3534" s="14" t="s">
        <v>85</v>
      </c>
      <c r="M3534" s="23">
        <v>0.75</v>
      </c>
      <c r="N3534" s="16">
        <v>105</v>
      </c>
      <c r="O3534" s="16">
        <v>96</v>
      </c>
      <c r="P3534" s="16">
        <v>0</v>
      </c>
      <c r="Q3534" s="16">
        <v>163</v>
      </c>
      <c r="R3534" s="16">
        <v>0</v>
      </c>
      <c r="S3534" s="14" t="s">
        <v>86</v>
      </c>
      <c r="T3534" s="16">
        <v>14352</v>
      </c>
      <c r="U3534" s="16">
        <v>0</v>
      </c>
      <c r="V3534" s="18">
        <v>8393295</v>
      </c>
      <c r="W3534" s="18">
        <v>271889</v>
      </c>
      <c r="X3534" s="18">
        <v>172273</v>
      </c>
      <c r="Y3534" s="18">
        <v>0</v>
      </c>
      <c r="Z3534" s="18">
        <v>0</v>
      </c>
      <c r="AA3534" s="18">
        <v>0</v>
      </c>
      <c r="AB3534" s="18">
        <v>0</v>
      </c>
      <c r="AC3534" s="23">
        <v>0</v>
      </c>
      <c r="AD3534" s="14" t="str">
        <f>IF(E3534=113,"Linn","Iowa ex-Linn")</f>
        <v>Iowa ex-Linn</v>
      </c>
      <c r="AE3534" s="23">
        <f>IFERROR(AB3534/W3534,"N/M")</f>
        <v>0.0</v>
      </c>
      <c r="AF3534" s="14" t="str">
        <f>B3534&amp;"|"&amp;TEXT(E3534,"000")&amp;"|"&amp;TEXT(M3534,"0.0000")</f>
        <v>2020|091|0.7500</v>
      </c>
      <c r="AG3534" s="22" t="str">
        <f>IF(AND(B3534&gt;=2015,B3534&lt;=2024,C3534=19,G3534=41,I3534=2,K3534="A",L3534="RBUP",M3534&gt;=0.5,M3534&lt;=0.85),"IN","OUT")</f>
        <v>IN</v>
      </c>
    </row>
    <row r="3535" spans="1:33">
      <c r="A3535" s="14" t="s">
        <v>190</v>
      </c>
      <c r="B3535" s="16">
        <v>2020</v>
      </c>
      <c r="C3535" s="16">
        <v>19</v>
      </c>
      <c r="D3535" s="14" t="s">
        <v>80</v>
      </c>
      <c r="E3535" s="16">
        <v>91</v>
      </c>
      <c r="F3535" s="14" t="s">
        <v>131</v>
      </c>
      <c r="G3535" s="16">
        <v>41</v>
      </c>
      <c r="H3535" s="14" t="s">
        <v>186</v>
      </c>
      <c r="I3535" s="16">
        <v>2</v>
      </c>
      <c r="J3535" s="14" t="s">
        <v>83</v>
      </c>
      <c r="K3535" s="14" t="s">
        <v>84</v>
      </c>
      <c r="L3535" s="14" t="s">
        <v>85</v>
      </c>
      <c r="M3535" s="23">
        <v>0.8</v>
      </c>
      <c r="N3535" s="16">
        <v>281</v>
      </c>
      <c r="O3535" s="16">
        <v>246</v>
      </c>
      <c r="P3535" s="16">
        <v>15</v>
      </c>
      <c r="Q3535" s="16">
        <v>455</v>
      </c>
      <c r="R3535" s="16">
        <v>16</v>
      </c>
      <c r="S3535" s="14" t="s">
        <v>86</v>
      </c>
      <c r="T3535" s="16">
        <v>42200</v>
      </c>
      <c r="U3535" s="16">
        <v>0</v>
      </c>
      <c r="V3535" s="18">
        <v>25856668</v>
      </c>
      <c r="W3535" s="18">
        <v>1075795</v>
      </c>
      <c r="X3535" s="18">
        <v>610329</v>
      </c>
      <c r="Y3535" s="18">
        <v>0</v>
      </c>
      <c r="Z3535" s="18">
        <v>0</v>
      </c>
      <c r="AA3535" s="18">
        <v>0</v>
      </c>
      <c r="AB3535" s="18">
        <v>70322</v>
      </c>
      <c r="AC3535" s="23">
        <v>0.07000000000000001</v>
      </c>
      <c r="AD3535" s="14" t="str">
        <f>IF(E3535=113,"Linn","Iowa ex-Linn")</f>
        <v>Iowa ex-Linn</v>
      </c>
      <c r="AE3535" s="23">
        <f>IFERROR(AB3535/W3535,"N/M")</f>
        <v>0.06536747242736766</v>
      </c>
      <c r="AF3535" s="14" t="str">
        <f>B3535&amp;"|"&amp;TEXT(E3535,"000")&amp;"|"&amp;TEXT(M3535,"0.0000")</f>
        <v>2020|091|0.8000</v>
      </c>
      <c r="AG3535" s="22" t="str">
        <f>IF(AND(B3535&gt;=2015,B3535&lt;=2024,C3535=19,G3535=41,I3535=2,K3535="A",L3535="RBUP",M3535&gt;=0.5,M3535&lt;=0.85),"IN","OUT")</f>
        <v>IN</v>
      </c>
    </row>
    <row r="3536" spans="1:33">
      <c r="A3536" s="14" t="s">
        <v>190</v>
      </c>
      <c r="B3536" s="16">
        <v>2020</v>
      </c>
      <c r="C3536" s="16">
        <v>19</v>
      </c>
      <c r="D3536" s="14" t="s">
        <v>80</v>
      </c>
      <c r="E3536" s="16">
        <v>91</v>
      </c>
      <c r="F3536" s="14" t="s">
        <v>131</v>
      </c>
      <c r="G3536" s="16">
        <v>41</v>
      </c>
      <c r="H3536" s="14" t="s">
        <v>186</v>
      </c>
      <c r="I3536" s="16">
        <v>2</v>
      </c>
      <c r="J3536" s="14" t="s">
        <v>83</v>
      </c>
      <c r="K3536" s="14" t="s">
        <v>84</v>
      </c>
      <c r="L3536" s="14" t="s">
        <v>85</v>
      </c>
      <c r="M3536" s="23">
        <v>0.85</v>
      </c>
      <c r="N3536" s="16">
        <v>339</v>
      </c>
      <c r="O3536" s="16">
        <v>279</v>
      </c>
      <c r="P3536" s="16">
        <v>53</v>
      </c>
      <c r="Q3536" s="16">
        <v>610</v>
      </c>
      <c r="R3536" s="16">
        <v>100</v>
      </c>
      <c r="S3536" s="14" t="s">
        <v>86</v>
      </c>
      <c r="T3536" s="16">
        <v>61169</v>
      </c>
      <c r="U3536" s="16">
        <v>0</v>
      </c>
      <c r="V3536" s="18">
        <v>39701432</v>
      </c>
      <c r="W3536" s="18">
        <v>2098568</v>
      </c>
      <c r="X3536" s="18">
        <v>901851</v>
      </c>
      <c r="Y3536" s="18">
        <v>1202</v>
      </c>
      <c r="Z3536" s="18">
        <v>0</v>
      </c>
      <c r="AA3536" s="18">
        <v>0</v>
      </c>
      <c r="AB3536" s="18">
        <v>861761</v>
      </c>
      <c r="AC3536" s="23">
        <v>0.41</v>
      </c>
      <c r="AD3536" s="14" t="str">
        <f>IF(E3536=113,"Linn","Iowa ex-Linn")</f>
        <v>Iowa ex-Linn</v>
      </c>
      <c r="AE3536" s="23">
        <f>IFERROR(AB3536/W3536,"N/M")</f>
        <v>0.4106423999603539</v>
      </c>
      <c r="AF3536" s="14" t="str">
        <f>B3536&amp;"|"&amp;TEXT(E3536,"000")&amp;"|"&amp;TEXT(M3536,"0.0000")</f>
        <v>2020|091|0.8500</v>
      </c>
      <c r="AG3536" s="22" t="str">
        <f>IF(AND(B3536&gt;=2015,B3536&lt;=2024,C3536=19,G3536=41,I3536=2,K3536="A",L3536="RBUP",M3536&gt;=0.5,M3536&lt;=0.85),"IN","OUT")</f>
        <v>IN</v>
      </c>
    </row>
    <row r="3537" spans="1:33">
      <c r="A3537" s="14" t="s">
        <v>190</v>
      </c>
      <c r="B3537" s="16">
        <v>2020</v>
      </c>
      <c r="C3537" s="16">
        <v>19</v>
      </c>
      <c r="D3537" s="14" t="s">
        <v>80</v>
      </c>
      <c r="E3537" s="16">
        <v>93</v>
      </c>
      <c r="F3537" s="14" t="s">
        <v>132</v>
      </c>
      <c r="G3537" s="16">
        <v>41</v>
      </c>
      <c r="H3537" s="14" t="s">
        <v>186</v>
      </c>
      <c r="I3537" s="16">
        <v>2</v>
      </c>
      <c r="J3537" s="14" t="s">
        <v>83</v>
      </c>
      <c r="K3537" s="14" t="s">
        <v>84</v>
      </c>
      <c r="L3537" s="14" t="s">
        <v>85</v>
      </c>
      <c r="M3537" s="23">
        <v>0.6</v>
      </c>
      <c r="N3537" s="16">
        <v>3</v>
      </c>
      <c r="O3537" s="16">
        <v>3</v>
      </c>
      <c r="P3537" s="16">
        <v>0</v>
      </c>
      <c r="Q3537" s="16">
        <v>7</v>
      </c>
      <c r="R3537" s="16">
        <v>0</v>
      </c>
      <c r="S3537" s="14" t="s">
        <v>86</v>
      </c>
      <c r="T3537" s="16">
        <v>601</v>
      </c>
      <c r="U3537" s="16">
        <v>0</v>
      </c>
      <c r="V3537" s="18">
        <v>335316</v>
      </c>
      <c r="W3537" s="18">
        <v>5514</v>
      </c>
      <c r="X3537" s="18">
        <v>3529</v>
      </c>
      <c r="Y3537" s="18">
        <v>0</v>
      </c>
      <c r="Z3537" s="18">
        <v>0</v>
      </c>
      <c r="AA3537" s="18">
        <v>0</v>
      </c>
      <c r="AB3537" s="18">
        <v>0</v>
      </c>
      <c r="AC3537" s="23">
        <v>0</v>
      </c>
      <c r="AD3537" s="14" t="str">
        <f>IF(E3537=113,"Linn","Iowa ex-Linn")</f>
        <v>Iowa ex-Linn</v>
      </c>
      <c r="AE3537" s="23">
        <f>IFERROR(AB3537/W3537,"N/M")</f>
        <v>0.0</v>
      </c>
      <c r="AF3537" s="14" t="str">
        <f>B3537&amp;"|"&amp;TEXT(E3537,"000")&amp;"|"&amp;TEXT(M3537,"0.0000")</f>
        <v>2020|093|0.6000</v>
      </c>
      <c r="AG3537" s="22" t="str">
        <f>IF(AND(B3537&gt;=2015,B3537&lt;=2024,C3537=19,G3537=41,I3537=2,K3537="A",L3537="RBUP",M3537&gt;=0.5,M3537&lt;=0.85),"IN","OUT")</f>
        <v>IN</v>
      </c>
    </row>
    <row r="3538" spans="1:33">
      <c r="A3538" s="14" t="s">
        <v>190</v>
      </c>
      <c r="B3538" s="16">
        <v>2020</v>
      </c>
      <c r="C3538" s="16">
        <v>19</v>
      </c>
      <c r="D3538" s="14" t="s">
        <v>80</v>
      </c>
      <c r="E3538" s="16">
        <v>93</v>
      </c>
      <c r="F3538" s="14" t="s">
        <v>132</v>
      </c>
      <c r="G3538" s="16">
        <v>41</v>
      </c>
      <c r="H3538" s="14" t="s">
        <v>186</v>
      </c>
      <c r="I3538" s="16">
        <v>2</v>
      </c>
      <c r="J3538" s="14" t="s">
        <v>83</v>
      </c>
      <c r="K3538" s="14" t="s">
        <v>84</v>
      </c>
      <c r="L3538" s="14" t="s">
        <v>85</v>
      </c>
      <c r="M3538" s="23">
        <v>0.65</v>
      </c>
      <c r="N3538" s="16">
        <v>4</v>
      </c>
      <c r="O3538" s="16">
        <v>4</v>
      </c>
      <c r="P3538" s="16">
        <v>0</v>
      </c>
      <c r="Q3538" s="16">
        <v>4</v>
      </c>
      <c r="R3538" s="16">
        <v>0</v>
      </c>
      <c r="S3538" s="14" t="s">
        <v>86</v>
      </c>
      <c r="T3538" s="16">
        <v>337</v>
      </c>
      <c r="U3538" s="16">
        <v>0</v>
      </c>
      <c r="V3538" s="18">
        <v>172252</v>
      </c>
      <c r="W3538" s="18">
        <v>2712</v>
      </c>
      <c r="X3538" s="18">
        <v>1867</v>
      </c>
      <c r="Y3538" s="18">
        <v>0</v>
      </c>
      <c r="Z3538" s="18">
        <v>0</v>
      </c>
      <c r="AA3538" s="18">
        <v>0</v>
      </c>
      <c r="AB3538" s="18">
        <v>0</v>
      </c>
      <c r="AC3538" s="23">
        <v>0</v>
      </c>
      <c r="AD3538" s="14" t="str">
        <f>IF(E3538=113,"Linn","Iowa ex-Linn")</f>
        <v>Iowa ex-Linn</v>
      </c>
      <c r="AE3538" s="23">
        <f>IFERROR(AB3538/W3538,"N/M")</f>
        <v>0.0</v>
      </c>
      <c r="AF3538" s="14" t="str">
        <f>B3538&amp;"|"&amp;TEXT(E3538,"000")&amp;"|"&amp;TEXT(M3538,"0.0000")</f>
        <v>2020|093|0.6500</v>
      </c>
      <c r="AG3538" s="22" t="str">
        <f>IF(AND(B3538&gt;=2015,B3538&lt;=2024,C3538=19,G3538=41,I3538=2,K3538="A",L3538="RBUP",M3538&gt;=0.5,M3538&lt;=0.85),"IN","OUT")</f>
        <v>IN</v>
      </c>
    </row>
    <row r="3539" spans="1:33">
      <c r="A3539" s="14" t="s">
        <v>190</v>
      </c>
      <c r="B3539" s="16">
        <v>2020</v>
      </c>
      <c r="C3539" s="16">
        <v>19</v>
      </c>
      <c r="D3539" s="14" t="s">
        <v>80</v>
      </c>
      <c r="E3539" s="16">
        <v>93</v>
      </c>
      <c r="F3539" s="14" t="s">
        <v>132</v>
      </c>
      <c r="G3539" s="16">
        <v>41</v>
      </c>
      <c r="H3539" s="14" t="s">
        <v>186</v>
      </c>
      <c r="I3539" s="16">
        <v>2</v>
      </c>
      <c r="J3539" s="14" t="s">
        <v>83</v>
      </c>
      <c r="K3539" s="14" t="s">
        <v>84</v>
      </c>
      <c r="L3539" s="14" t="s">
        <v>85</v>
      </c>
      <c r="M3539" s="23">
        <v>0.7</v>
      </c>
      <c r="N3539" s="16">
        <v>17</v>
      </c>
      <c r="O3539" s="16">
        <v>14</v>
      </c>
      <c r="P3539" s="16">
        <v>0</v>
      </c>
      <c r="Q3539" s="16">
        <v>15</v>
      </c>
      <c r="R3539" s="16">
        <v>0</v>
      </c>
      <c r="S3539" s="14" t="s">
        <v>86</v>
      </c>
      <c r="T3539" s="16">
        <v>1776</v>
      </c>
      <c r="U3539" s="16">
        <v>0</v>
      </c>
      <c r="V3539" s="18">
        <v>1046638</v>
      </c>
      <c r="W3539" s="18">
        <v>24066</v>
      </c>
      <c r="X3539" s="18">
        <v>16426</v>
      </c>
      <c r="Y3539" s="18">
        <v>186</v>
      </c>
      <c r="Z3539" s="18">
        <v>0</v>
      </c>
      <c r="AA3539" s="18">
        <v>0</v>
      </c>
      <c r="AB3539" s="18">
        <v>0</v>
      </c>
      <c r="AC3539" s="23">
        <v>0</v>
      </c>
      <c r="AD3539" s="14" t="str">
        <f>IF(E3539=113,"Linn","Iowa ex-Linn")</f>
        <v>Iowa ex-Linn</v>
      </c>
      <c r="AE3539" s="23">
        <f>IFERROR(AB3539/W3539,"N/M")</f>
        <v>0.0</v>
      </c>
      <c r="AF3539" s="14" t="str">
        <f>B3539&amp;"|"&amp;TEXT(E3539,"000")&amp;"|"&amp;TEXT(M3539,"0.0000")</f>
        <v>2020|093|0.7000</v>
      </c>
      <c r="AG3539" s="22" t="str">
        <f>IF(AND(B3539&gt;=2015,B3539&lt;=2024,C3539=19,G3539=41,I3539=2,K3539="A",L3539="RBUP",M3539&gt;=0.5,M3539&lt;=0.85),"IN","OUT")</f>
        <v>IN</v>
      </c>
    </row>
    <row r="3540" spans="1:33">
      <c r="A3540" s="14" t="s">
        <v>190</v>
      </c>
      <c r="B3540" s="16">
        <v>2020</v>
      </c>
      <c r="C3540" s="16">
        <v>19</v>
      </c>
      <c r="D3540" s="14" t="s">
        <v>80</v>
      </c>
      <c r="E3540" s="16">
        <v>93</v>
      </c>
      <c r="F3540" s="14" t="s">
        <v>132</v>
      </c>
      <c r="G3540" s="16">
        <v>41</v>
      </c>
      <c r="H3540" s="14" t="s">
        <v>186</v>
      </c>
      <c r="I3540" s="16">
        <v>2</v>
      </c>
      <c r="J3540" s="14" t="s">
        <v>83</v>
      </c>
      <c r="K3540" s="14" t="s">
        <v>84</v>
      </c>
      <c r="L3540" s="14" t="s">
        <v>85</v>
      </c>
      <c r="M3540" s="23">
        <v>0.75</v>
      </c>
      <c r="N3540" s="16">
        <v>74</v>
      </c>
      <c r="O3540" s="16">
        <v>59</v>
      </c>
      <c r="P3540" s="16">
        <v>9</v>
      </c>
      <c r="Q3540" s="16">
        <v>80</v>
      </c>
      <c r="R3540" s="16">
        <v>9</v>
      </c>
      <c r="S3540" s="14" t="s">
        <v>86</v>
      </c>
      <c r="T3540" s="16">
        <v>13790</v>
      </c>
      <c r="U3540" s="16">
        <v>0</v>
      </c>
      <c r="V3540" s="18">
        <v>9001962</v>
      </c>
      <c r="W3540" s="18">
        <v>285629</v>
      </c>
      <c r="X3540" s="18">
        <v>192361</v>
      </c>
      <c r="Y3540" s="18">
        <v>0</v>
      </c>
      <c r="Z3540" s="18">
        <v>0</v>
      </c>
      <c r="AA3540" s="18">
        <v>0</v>
      </c>
      <c r="AB3540" s="18">
        <v>70746</v>
      </c>
      <c r="AC3540" s="23">
        <v>0.25</v>
      </c>
      <c r="AD3540" s="14" t="str">
        <f>IF(E3540=113,"Linn","Iowa ex-Linn")</f>
        <v>Iowa ex-Linn</v>
      </c>
      <c r="AE3540" s="23">
        <f>IFERROR(AB3540/W3540,"N/M")</f>
        <v>0.2476849339527849</v>
      </c>
      <c r="AF3540" s="14" t="str">
        <f>B3540&amp;"|"&amp;TEXT(E3540,"000")&amp;"|"&amp;TEXT(M3540,"0.0000")</f>
        <v>2020|093|0.7500</v>
      </c>
      <c r="AG3540" s="22" t="str">
        <f>IF(AND(B3540&gt;=2015,B3540&lt;=2024,C3540=19,G3540=41,I3540=2,K3540="A",L3540="RBUP",M3540&gt;=0.5,M3540&lt;=0.85),"IN","OUT")</f>
        <v>IN</v>
      </c>
    </row>
    <row r="3541" spans="1:33">
      <c r="A3541" s="14" t="s">
        <v>190</v>
      </c>
      <c r="B3541" s="16">
        <v>2020</v>
      </c>
      <c r="C3541" s="16">
        <v>19</v>
      </c>
      <c r="D3541" s="14" t="s">
        <v>80</v>
      </c>
      <c r="E3541" s="16">
        <v>93</v>
      </c>
      <c r="F3541" s="14" t="s">
        <v>132</v>
      </c>
      <c r="G3541" s="16">
        <v>41</v>
      </c>
      <c r="H3541" s="14" t="s">
        <v>186</v>
      </c>
      <c r="I3541" s="16">
        <v>2</v>
      </c>
      <c r="J3541" s="14" t="s">
        <v>83</v>
      </c>
      <c r="K3541" s="14" t="s">
        <v>84</v>
      </c>
      <c r="L3541" s="14" t="s">
        <v>85</v>
      </c>
      <c r="M3541" s="23">
        <v>0.8</v>
      </c>
      <c r="N3541" s="16">
        <v>229</v>
      </c>
      <c r="O3541" s="16">
        <v>179</v>
      </c>
      <c r="P3541" s="16">
        <v>59</v>
      </c>
      <c r="Q3541" s="16">
        <v>352</v>
      </c>
      <c r="R3541" s="16">
        <v>105</v>
      </c>
      <c r="S3541" s="14" t="s">
        <v>86</v>
      </c>
      <c r="T3541" s="16">
        <v>51247</v>
      </c>
      <c r="U3541" s="16">
        <v>0</v>
      </c>
      <c r="V3541" s="18">
        <v>34542773</v>
      </c>
      <c r="W3541" s="18">
        <v>1566927</v>
      </c>
      <c r="X3541" s="18">
        <v>894598</v>
      </c>
      <c r="Y3541" s="18">
        <v>100</v>
      </c>
      <c r="Z3541" s="18">
        <v>0</v>
      </c>
      <c r="AA3541" s="18">
        <v>0</v>
      </c>
      <c r="AB3541" s="18">
        <v>1689687</v>
      </c>
      <c r="AC3541" s="23">
        <v>1.08</v>
      </c>
      <c r="AD3541" s="14" t="str">
        <f>IF(E3541=113,"Linn","Iowa ex-Linn")</f>
        <v>Iowa ex-Linn</v>
      </c>
      <c r="AE3541" s="23">
        <f>IFERROR(AB3541/W3541,"N/M")</f>
        <v>1.0783444282981913</v>
      </c>
      <c r="AF3541" s="14" t="str">
        <f>B3541&amp;"|"&amp;TEXT(E3541,"000")&amp;"|"&amp;TEXT(M3541,"0.0000")</f>
        <v>2020|093|0.8000</v>
      </c>
      <c r="AG3541" s="22" t="str">
        <f>IF(AND(B3541&gt;=2015,B3541&lt;=2024,C3541=19,G3541=41,I3541=2,K3541="A",L3541="RBUP",M3541&gt;=0.5,M3541&lt;=0.85),"IN","OUT")</f>
        <v>IN</v>
      </c>
    </row>
    <row r="3542" spans="1:33">
      <c r="A3542" s="14" t="s">
        <v>190</v>
      </c>
      <c r="B3542" s="16">
        <v>2020</v>
      </c>
      <c r="C3542" s="16">
        <v>19</v>
      </c>
      <c r="D3542" s="14" t="s">
        <v>80</v>
      </c>
      <c r="E3542" s="16">
        <v>93</v>
      </c>
      <c r="F3542" s="14" t="s">
        <v>132</v>
      </c>
      <c r="G3542" s="16">
        <v>41</v>
      </c>
      <c r="H3542" s="14" t="s">
        <v>186</v>
      </c>
      <c r="I3542" s="16">
        <v>2</v>
      </c>
      <c r="J3542" s="14" t="s">
        <v>83</v>
      </c>
      <c r="K3542" s="14" t="s">
        <v>84</v>
      </c>
      <c r="L3542" s="14" t="s">
        <v>85</v>
      </c>
      <c r="M3542" s="23">
        <v>0.85</v>
      </c>
      <c r="N3542" s="16">
        <v>257</v>
      </c>
      <c r="O3542" s="16">
        <v>199</v>
      </c>
      <c r="P3542" s="16">
        <v>109</v>
      </c>
      <c r="Q3542" s="16">
        <v>329</v>
      </c>
      <c r="R3542" s="16">
        <v>173</v>
      </c>
      <c r="S3542" s="14" t="s">
        <v>86</v>
      </c>
      <c r="T3542" s="16">
        <v>50821</v>
      </c>
      <c r="U3542" s="16">
        <v>0</v>
      </c>
      <c r="V3542" s="18">
        <v>36904961</v>
      </c>
      <c r="W3542" s="18">
        <v>2053762</v>
      </c>
      <c r="X3542" s="18">
        <v>930845</v>
      </c>
      <c r="Y3542" s="18">
        <v>1088</v>
      </c>
      <c r="Z3542" s="18">
        <v>0</v>
      </c>
      <c r="AA3542" s="18">
        <v>0</v>
      </c>
      <c r="AB3542" s="18">
        <v>3022399</v>
      </c>
      <c r="AC3542" s="23">
        <v>1.47</v>
      </c>
      <c r="AD3542" s="14" t="str">
        <f>IF(E3542=113,"Linn","Iowa ex-Linn")</f>
        <v>Iowa ex-Linn</v>
      </c>
      <c r="AE3542" s="23">
        <f>IFERROR(AB3542/W3542,"N/M")</f>
        <v>1.4716403361246337</v>
      </c>
      <c r="AF3542" s="14" t="str">
        <f>B3542&amp;"|"&amp;TEXT(E3542,"000")&amp;"|"&amp;TEXT(M3542,"0.0000")</f>
        <v>2020|093|0.8500</v>
      </c>
      <c r="AG3542" s="22" t="str">
        <f>IF(AND(B3542&gt;=2015,B3542&lt;=2024,C3542=19,G3542=41,I3542=2,K3542="A",L3542="RBUP",M3542&gt;=0.5,M3542&lt;=0.85),"IN","OUT")</f>
        <v>IN</v>
      </c>
    </row>
    <row r="3543" spans="1:33">
      <c r="A3543" s="14" t="s">
        <v>190</v>
      </c>
      <c r="B3543" s="16">
        <v>2020</v>
      </c>
      <c r="C3543" s="16">
        <v>19</v>
      </c>
      <c r="D3543" s="14" t="s">
        <v>80</v>
      </c>
      <c r="E3543" s="16">
        <v>95</v>
      </c>
      <c r="F3543" s="14" t="s">
        <v>133</v>
      </c>
      <c r="G3543" s="16">
        <v>41</v>
      </c>
      <c r="H3543" s="14" t="s">
        <v>186</v>
      </c>
      <c r="I3543" s="16">
        <v>2</v>
      </c>
      <c r="J3543" s="14" t="s">
        <v>83</v>
      </c>
      <c r="K3543" s="14" t="s">
        <v>84</v>
      </c>
      <c r="L3543" s="14" t="s">
        <v>85</v>
      </c>
      <c r="M3543" s="23">
        <v>0.5</v>
      </c>
      <c r="N3543" s="16">
        <v>1</v>
      </c>
      <c r="O3543" s="16">
        <v>1</v>
      </c>
      <c r="P3543" s="16">
        <v>1</v>
      </c>
      <c r="Q3543" s="16">
        <v>2</v>
      </c>
      <c r="R3543" s="16">
        <v>1</v>
      </c>
      <c r="S3543" s="14" t="s">
        <v>86</v>
      </c>
      <c r="T3543" s="16">
        <v>265</v>
      </c>
      <c r="U3543" s="16">
        <v>0</v>
      </c>
      <c r="V3543" s="18">
        <v>100610</v>
      </c>
      <c r="W3543" s="18">
        <v>4672</v>
      </c>
      <c r="X3543" s="18">
        <v>3130</v>
      </c>
      <c r="Y3543" s="18">
        <v>0</v>
      </c>
      <c r="Z3543" s="18">
        <v>0</v>
      </c>
      <c r="AA3543" s="18">
        <v>0</v>
      </c>
      <c r="AB3543" s="18">
        <v>946</v>
      </c>
      <c r="AC3543" s="23">
        <v>0.2</v>
      </c>
      <c r="AD3543" s="14" t="str">
        <f>IF(E3543=113,"Linn","Iowa ex-Linn")</f>
        <v>Iowa ex-Linn</v>
      </c>
      <c r="AE3543" s="23">
        <f>IFERROR(AB3543/W3543,"N/M")</f>
        <v>0.20248287671232876</v>
      </c>
      <c r="AF3543" s="14" t="str">
        <f>B3543&amp;"|"&amp;TEXT(E3543,"000")&amp;"|"&amp;TEXT(M3543,"0.0000")</f>
        <v>2020|095|0.5000</v>
      </c>
      <c r="AG3543" s="22" t="str">
        <f>IF(AND(B3543&gt;=2015,B3543&lt;=2024,C3543=19,G3543=41,I3543=2,K3543="A",L3543="RBUP",M3543&gt;=0.5,M3543&lt;=0.85),"IN","OUT")</f>
        <v>IN</v>
      </c>
    </row>
    <row r="3544" spans="1:33">
      <c r="A3544" s="14" t="s">
        <v>190</v>
      </c>
      <c r="B3544" s="16">
        <v>2020</v>
      </c>
      <c r="C3544" s="16">
        <v>19</v>
      </c>
      <c r="D3544" s="14" t="s">
        <v>80</v>
      </c>
      <c r="E3544" s="16">
        <v>95</v>
      </c>
      <c r="F3544" s="14" t="s">
        <v>133</v>
      </c>
      <c r="G3544" s="16">
        <v>41</v>
      </c>
      <c r="H3544" s="14" t="s">
        <v>186</v>
      </c>
      <c r="I3544" s="16">
        <v>2</v>
      </c>
      <c r="J3544" s="14" t="s">
        <v>83</v>
      </c>
      <c r="K3544" s="14" t="s">
        <v>84</v>
      </c>
      <c r="L3544" s="14" t="s">
        <v>85</v>
      </c>
      <c r="M3544" s="23">
        <v>0.65</v>
      </c>
      <c r="N3544" s="16">
        <v>4</v>
      </c>
      <c r="O3544" s="16">
        <v>3</v>
      </c>
      <c r="P3544" s="16">
        <v>1</v>
      </c>
      <c r="Q3544" s="16">
        <v>3</v>
      </c>
      <c r="R3544" s="16">
        <v>1</v>
      </c>
      <c r="S3544" s="14" t="s">
        <v>86</v>
      </c>
      <c r="T3544" s="16">
        <v>161</v>
      </c>
      <c r="U3544" s="16">
        <v>0</v>
      </c>
      <c r="V3544" s="18">
        <v>74822</v>
      </c>
      <c r="W3544" s="18">
        <v>1036</v>
      </c>
      <c r="X3544" s="18">
        <v>611</v>
      </c>
      <c r="Y3544" s="18">
        <v>0</v>
      </c>
      <c r="Z3544" s="18">
        <v>0</v>
      </c>
      <c r="AA3544" s="18">
        <v>0</v>
      </c>
      <c r="AB3544" s="18">
        <v>1002</v>
      </c>
      <c r="AC3544" s="23">
        <v>0.97</v>
      </c>
      <c r="AD3544" s="14" t="str">
        <f>IF(E3544=113,"Linn","Iowa ex-Linn")</f>
        <v>Iowa ex-Linn</v>
      </c>
      <c r="AE3544" s="23">
        <f>IFERROR(AB3544/W3544,"N/M")</f>
        <v>0.9671814671814671</v>
      </c>
      <c r="AF3544" s="14" t="str">
        <f>B3544&amp;"|"&amp;TEXT(E3544,"000")&amp;"|"&amp;TEXT(M3544,"0.0000")</f>
        <v>2020|095|0.6500</v>
      </c>
      <c r="AG3544" s="22" t="str">
        <f>IF(AND(B3544&gt;=2015,B3544&lt;=2024,C3544=19,G3544=41,I3544=2,K3544="A",L3544="RBUP",M3544&gt;=0.5,M3544&lt;=0.85),"IN","OUT")</f>
        <v>IN</v>
      </c>
    </row>
    <row r="3545" spans="1:33">
      <c r="A3545" s="14" t="s">
        <v>190</v>
      </c>
      <c r="B3545" s="16">
        <v>2020</v>
      </c>
      <c r="C3545" s="16">
        <v>19</v>
      </c>
      <c r="D3545" s="14" t="s">
        <v>80</v>
      </c>
      <c r="E3545" s="16">
        <v>95</v>
      </c>
      <c r="F3545" s="14" t="s">
        <v>133</v>
      </c>
      <c r="G3545" s="16">
        <v>41</v>
      </c>
      <c r="H3545" s="14" t="s">
        <v>186</v>
      </c>
      <c r="I3545" s="16">
        <v>2</v>
      </c>
      <c r="J3545" s="14" t="s">
        <v>83</v>
      </c>
      <c r="K3545" s="14" t="s">
        <v>84</v>
      </c>
      <c r="L3545" s="14" t="s">
        <v>85</v>
      </c>
      <c r="M3545" s="23">
        <v>0.7</v>
      </c>
      <c r="N3545" s="16">
        <v>25</v>
      </c>
      <c r="O3545" s="16">
        <v>23</v>
      </c>
      <c r="P3545" s="16">
        <v>5</v>
      </c>
      <c r="Q3545" s="16">
        <v>25</v>
      </c>
      <c r="R3545" s="16">
        <v>6</v>
      </c>
      <c r="S3545" s="14" t="s">
        <v>86</v>
      </c>
      <c r="T3545" s="16">
        <v>3794</v>
      </c>
      <c r="U3545" s="16">
        <v>0</v>
      </c>
      <c r="V3545" s="18">
        <v>2043451</v>
      </c>
      <c r="W3545" s="18">
        <v>56014</v>
      </c>
      <c r="X3545" s="18">
        <v>42053</v>
      </c>
      <c r="Y3545" s="18">
        <v>0</v>
      </c>
      <c r="Z3545" s="18">
        <v>0</v>
      </c>
      <c r="AA3545" s="18">
        <v>0</v>
      </c>
      <c r="AB3545" s="18">
        <v>45626</v>
      </c>
      <c r="AC3545" s="23">
        <v>0.8100000000000001</v>
      </c>
      <c r="AD3545" s="14" t="str">
        <f>IF(E3545=113,"Linn","Iowa ex-Linn")</f>
        <v>Iowa ex-Linn</v>
      </c>
      <c r="AE3545" s="23">
        <f>IFERROR(AB3545/W3545,"N/M")</f>
        <v>0.8145463634091478</v>
      </c>
      <c r="AF3545" s="14" t="str">
        <f>B3545&amp;"|"&amp;TEXT(E3545,"000")&amp;"|"&amp;TEXT(M3545,"0.0000")</f>
        <v>2020|095|0.7000</v>
      </c>
      <c r="AG3545" s="22" t="str">
        <f>IF(AND(B3545&gt;=2015,B3545&lt;=2024,C3545=19,G3545=41,I3545=2,K3545="A",L3545="RBUP",M3545&gt;=0.5,M3545&lt;=0.85),"IN","OUT")</f>
        <v>IN</v>
      </c>
    </row>
    <row r="3546" spans="1:33">
      <c r="A3546" s="14" t="s">
        <v>190</v>
      </c>
      <c r="B3546" s="16">
        <v>2020</v>
      </c>
      <c r="C3546" s="16">
        <v>19</v>
      </c>
      <c r="D3546" s="14" t="s">
        <v>80</v>
      </c>
      <c r="E3546" s="16">
        <v>95</v>
      </c>
      <c r="F3546" s="14" t="s">
        <v>133</v>
      </c>
      <c r="G3546" s="16">
        <v>41</v>
      </c>
      <c r="H3546" s="14" t="s">
        <v>186</v>
      </c>
      <c r="I3546" s="16">
        <v>2</v>
      </c>
      <c r="J3546" s="14" t="s">
        <v>83</v>
      </c>
      <c r="K3546" s="14" t="s">
        <v>84</v>
      </c>
      <c r="L3546" s="14" t="s">
        <v>85</v>
      </c>
      <c r="M3546" s="23">
        <v>0.75</v>
      </c>
      <c r="N3546" s="16">
        <v>75</v>
      </c>
      <c r="O3546" s="16">
        <v>66</v>
      </c>
      <c r="P3546" s="16">
        <v>31</v>
      </c>
      <c r="Q3546" s="16">
        <v>102</v>
      </c>
      <c r="R3546" s="16">
        <v>47</v>
      </c>
      <c r="S3546" s="14" t="s">
        <v>86</v>
      </c>
      <c r="T3546" s="16">
        <v>9087</v>
      </c>
      <c r="U3546" s="16">
        <v>0</v>
      </c>
      <c r="V3546" s="18">
        <v>5190677</v>
      </c>
      <c r="W3546" s="18">
        <v>266842</v>
      </c>
      <c r="X3546" s="18">
        <v>173442</v>
      </c>
      <c r="Y3546" s="18">
        <v>516</v>
      </c>
      <c r="Z3546" s="18">
        <v>0</v>
      </c>
      <c r="AA3546" s="18">
        <v>0</v>
      </c>
      <c r="AB3546" s="18">
        <v>784757</v>
      </c>
      <c r="AC3546" s="23">
        <v>2.94</v>
      </c>
      <c r="AD3546" s="14" t="str">
        <f>IF(E3546=113,"Linn","Iowa ex-Linn")</f>
        <v>Iowa ex-Linn</v>
      </c>
      <c r="AE3546" s="23">
        <f>IFERROR(AB3546/W3546,"N/M")</f>
        <v>2.9409051048935324</v>
      </c>
      <c r="AF3546" s="14" t="str">
        <f>B3546&amp;"|"&amp;TEXT(E3546,"000")&amp;"|"&amp;TEXT(M3546,"0.0000")</f>
        <v>2020|095|0.7500</v>
      </c>
      <c r="AG3546" s="22" t="str">
        <f>IF(AND(B3546&gt;=2015,B3546&lt;=2024,C3546=19,G3546=41,I3546=2,K3546="A",L3546="RBUP",M3546&gt;=0.5,M3546&lt;=0.85),"IN","OUT")</f>
        <v>IN</v>
      </c>
    </row>
    <row r="3547" spans="1:33">
      <c r="A3547" s="14" t="s">
        <v>190</v>
      </c>
      <c r="B3547" s="16">
        <v>2020</v>
      </c>
      <c r="C3547" s="16">
        <v>19</v>
      </c>
      <c r="D3547" s="14" t="s">
        <v>80</v>
      </c>
      <c r="E3547" s="16">
        <v>95</v>
      </c>
      <c r="F3547" s="14" t="s">
        <v>133</v>
      </c>
      <c r="G3547" s="16">
        <v>41</v>
      </c>
      <c r="H3547" s="14" t="s">
        <v>186</v>
      </c>
      <c r="I3547" s="16">
        <v>2</v>
      </c>
      <c r="J3547" s="14" t="s">
        <v>83</v>
      </c>
      <c r="K3547" s="14" t="s">
        <v>84</v>
      </c>
      <c r="L3547" s="14" t="s">
        <v>85</v>
      </c>
      <c r="M3547" s="23">
        <v>0.8</v>
      </c>
      <c r="N3547" s="16">
        <v>305</v>
      </c>
      <c r="O3547" s="16">
        <v>240</v>
      </c>
      <c r="P3547" s="16">
        <v>165</v>
      </c>
      <c r="Q3547" s="16">
        <v>391</v>
      </c>
      <c r="R3547" s="16">
        <v>250</v>
      </c>
      <c r="S3547" s="14" t="s">
        <v>86</v>
      </c>
      <c r="T3547" s="16">
        <v>55309</v>
      </c>
      <c r="U3547" s="16">
        <v>0</v>
      </c>
      <c r="V3547" s="18">
        <v>35215672</v>
      </c>
      <c r="W3547" s="18">
        <v>1608784</v>
      </c>
      <c r="X3547" s="18">
        <v>972348</v>
      </c>
      <c r="Y3547" s="18">
        <v>9230</v>
      </c>
      <c r="Z3547" s="18">
        <v>0</v>
      </c>
      <c r="AA3547" s="18">
        <v>0</v>
      </c>
      <c r="AB3547" s="18">
        <v>4855380</v>
      </c>
      <c r="AC3547" s="23">
        <v>3.02</v>
      </c>
      <c r="AD3547" s="14" t="str">
        <f>IF(E3547=113,"Linn","Iowa ex-Linn")</f>
        <v>Iowa ex-Linn</v>
      </c>
      <c r="AE3547" s="23">
        <f>IFERROR(AB3547/W3547,"N/M")</f>
        <v>3.0180434415061312</v>
      </c>
      <c r="AF3547" s="14" t="str">
        <f>B3547&amp;"|"&amp;TEXT(E3547,"000")&amp;"|"&amp;TEXT(M3547,"0.0000")</f>
        <v>2020|095|0.8000</v>
      </c>
      <c r="AG3547" s="22" t="str">
        <f>IF(AND(B3547&gt;=2015,B3547&lt;=2024,C3547=19,G3547=41,I3547=2,K3547="A",L3547="RBUP",M3547&gt;=0.5,M3547&lt;=0.85),"IN","OUT")</f>
        <v>IN</v>
      </c>
    </row>
    <row r="3548" spans="1:33">
      <c r="A3548" s="14" t="s">
        <v>190</v>
      </c>
      <c r="B3548" s="16">
        <v>2020</v>
      </c>
      <c r="C3548" s="16">
        <v>19</v>
      </c>
      <c r="D3548" s="14" t="s">
        <v>80</v>
      </c>
      <c r="E3548" s="16">
        <v>95</v>
      </c>
      <c r="F3548" s="14" t="s">
        <v>133</v>
      </c>
      <c r="G3548" s="16">
        <v>41</v>
      </c>
      <c r="H3548" s="14" t="s">
        <v>186</v>
      </c>
      <c r="I3548" s="16">
        <v>2</v>
      </c>
      <c r="J3548" s="14" t="s">
        <v>83</v>
      </c>
      <c r="K3548" s="14" t="s">
        <v>84</v>
      </c>
      <c r="L3548" s="14" t="s">
        <v>85</v>
      </c>
      <c r="M3548" s="23">
        <v>0.85</v>
      </c>
      <c r="N3548" s="16">
        <v>255</v>
      </c>
      <c r="O3548" s="16">
        <v>205</v>
      </c>
      <c r="P3548" s="16">
        <v>180</v>
      </c>
      <c r="Q3548" s="16">
        <v>369</v>
      </c>
      <c r="R3548" s="16">
        <v>298</v>
      </c>
      <c r="S3548" s="14" t="s">
        <v>86</v>
      </c>
      <c r="T3548" s="16">
        <v>50196</v>
      </c>
      <c r="U3548" s="16">
        <v>0</v>
      </c>
      <c r="V3548" s="18">
        <v>33598705</v>
      </c>
      <c r="W3548" s="18">
        <v>1969963</v>
      </c>
      <c r="X3548" s="18">
        <v>920793</v>
      </c>
      <c r="Y3548" s="18">
        <v>5435</v>
      </c>
      <c r="Z3548" s="18">
        <v>0</v>
      </c>
      <c r="AA3548" s="18">
        <v>0</v>
      </c>
      <c r="AB3548" s="18">
        <v>7939447</v>
      </c>
      <c r="AC3548" s="23">
        <v>4.03</v>
      </c>
      <c r="AD3548" s="14" t="str">
        <f>IF(E3548=113,"Linn","Iowa ex-Linn")</f>
        <v>Iowa ex-Linn</v>
      </c>
      <c r="AE3548" s="23">
        <f>IFERROR(AB3548/W3548,"N/M")</f>
        <v>4.030251837217247</v>
      </c>
      <c r="AF3548" s="14" t="str">
        <f>B3548&amp;"|"&amp;TEXT(E3548,"000")&amp;"|"&amp;TEXT(M3548,"0.0000")</f>
        <v>2020|095|0.8500</v>
      </c>
      <c r="AG3548" s="22" t="str">
        <f>IF(AND(B3548&gt;=2015,B3548&lt;=2024,C3548=19,G3548=41,I3548=2,K3548="A",L3548="RBUP",M3548&gt;=0.5,M3548&lt;=0.85),"IN","OUT")</f>
        <v>IN</v>
      </c>
    </row>
    <row r="3549" spans="1:33">
      <c r="A3549" s="14" t="s">
        <v>190</v>
      </c>
      <c r="B3549" s="16">
        <v>2020</v>
      </c>
      <c r="C3549" s="16">
        <v>19</v>
      </c>
      <c r="D3549" s="14" t="s">
        <v>80</v>
      </c>
      <c r="E3549" s="16">
        <v>97</v>
      </c>
      <c r="F3549" s="14" t="s">
        <v>134</v>
      </c>
      <c r="G3549" s="16">
        <v>41</v>
      </c>
      <c r="H3549" s="14" t="s">
        <v>186</v>
      </c>
      <c r="I3549" s="16">
        <v>2</v>
      </c>
      <c r="J3549" s="14" t="s">
        <v>83</v>
      </c>
      <c r="K3549" s="14" t="s">
        <v>84</v>
      </c>
      <c r="L3549" s="14" t="s">
        <v>85</v>
      </c>
      <c r="M3549" s="23">
        <v>0.5</v>
      </c>
      <c r="N3549" s="16">
        <v>2</v>
      </c>
      <c r="O3549" s="16">
        <v>1</v>
      </c>
      <c r="P3549" s="16">
        <v>0</v>
      </c>
      <c r="Q3549" s="16">
        <v>2</v>
      </c>
      <c r="R3549" s="16">
        <v>0</v>
      </c>
      <c r="S3549" s="14" t="s">
        <v>86</v>
      </c>
      <c r="T3549" s="16">
        <v>402</v>
      </c>
      <c r="U3549" s="16">
        <v>0</v>
      </c>
      <c r="V3549" s="18">
        <v>153862</v>
      </c>
      <c r="W3549" s="18">
        <v>2284</v>
      </c>
      <c r="X3549" s="18">
        <v>1622</v>
      </c>
      <c r="Y3549" s="18">
        <v>0</v>
      </c>
      <c r="Z3549" s="18">
        <v>0</v>
      </c>
      <c r="AA3549" s="18">
        <v>0</v>
      </c>
      <c r="AB3549" s="18">
        <v>0</v>
      </c>
      <c r="AC3549" s="23">
        <v>0</v>
      </c>
      <c r="AD3549" s="14" t="str">
        <f>IF(E3549=113,"Linn","Iowa ex-Linn")</f>
        <v>Iowa ex-Linn</v>
      </c>
      <c r="AE3549" s="23">
        <f>IFERROR(AB3549/W3549,"N/M")</f>
        <v>0.0</v>
      </c>
      <c r="AF3549" s="14" t="str">
        <f>B3549&amp;"|"&amp;TEXT(E3549,"000")&amp;"|"&amp;TEXT(M3549,"0.0000")</f>
        <v>2020|097|0.5000</v>
      </c>
      <c r="AG3549" s="22" t="str">
        <f>IF(AND(B3549&gt;=2015,B3549&lt;=2024,C3549=19,G3549=41,I3549=2,K3549="A",L3549="RBUP",M3549&gt;=0.5,M3549&lt;=0.85),"IN","OUT")</f>
        <v>IN</v>
      </c>
    </row>
    <row r="3550" spans="1:33">
      <c r="A3550" s="14" t="s">
        <v>190</v>
      </c>
      <c r="B3550" s="16">
        <v>2020</v>
      </c>
      <c r="C3550" s="16">
        <v>19</v>
      </c>
      <c r="D3550" s="14" t="s">
        <v>80</v>
      </c>
      <c r="E3550" s="16">
        <v>97</v>
      </c>
      <c r="F3550" s="14" t="s">
        <v>134</v>
      </c>
      <c r="G3550" s="16">
        <v>41</v>
      </c>
      <c r="H3550" s="14" t="s">
        <v>186</v>
      </c>
      <c r="I3550" s="16">
        <v>2</v>
      </c>
      <c r="J3550" s="14" t="s">
        <v>83</v>
      </c>
      <c r="K3550" s="14" t="s">
        <v>84</v>
      </c>
      <c r="L3550" s="14" t="s">
        <v>85</v>
      </c>
      <c r="M3550" s="23">
        <v>0.6</v>
      </c>
      <c r="N3550" s="16">
        <v>1</v>
      </c>
      <c r="O3550" s="16">
        <v>1</v>
      </c>
      <c r="P3550" s="16">
        <v>0</v>
      </c>
      <c r="Q3550" s="16">
        <v>2</v>
      </c>
      <c r="R3550" s="16">
        <v>0</v>
      </c>
      <c r="S3550" s="14" t="s">
        <v>86</v>
      </c>
      <c r="T3550" s="16">
        <v>64</v>
      </c>
      <c r="U3550" s="16">
        <v>0</v>
      </c>
      <c r="V3550" s="18">
        <v>27398</v>
      </c>
      <c r="W3550" s="18">
        <v>1039</v>
      </c>
      <c r="X3550" s="18">
        <v>665</v>
      </c>
      <c r="Y3550" s="18">
        <v>0</v>
      </c>
      <c r="Z3550" s="18">
        <v>0</v>
      </c>
      <c r="AA3550" s="18">
        <v>0</v>
      </c>
      <c r="AB3550" s="18">
        <v>0</v>
      </c>
      <c r="AC3550" s="23">
        <v>0</v>
      </c>
      <c r="AD3550" s="14" t="str">
        <f>IF(E3550=113,"Linn","Iowa ex-Linn")</f>
        <v>Iowa ex-Linn</v>
      </c>
      <c r="AE3550" s="23">
        <f>IFERROR(AB3550/W3550,"N/M")</f>
        <v>0.0</v>
      </c>
      <c r="AF3550" s="14" t="str">
        <f>B3550&amp;"|"&amp;TEXT(E3550,"000")&amp;"|"&amp;TEXT(M3550,"0.0000")</f>
        <v>2020|097|0.6000</v>
      </c>
      <c r="AG3550" s="22" t="str">
        <f>IF(AND(B3550&gt;=2015,B3550&lt;=2024,C3550=19,G3550=41,I3550=2,K3550="A",L3550="RBUP",M3550&gt;=0.5,M3550&lt;=0.85),"IN","OUT")</f>
        <v>IN</v>
      </c>
    </row>
    <row r="3551" spans="1:33">
      <c r="A3551" s="14" t="s">
        <v>190</v>
      </c>
      <c r="B3551" s="16">
        <v>2020</v>
      </c>
      <c r="C3551" s="16">
        <v>19</v>
      </c>
      <c r="D3551" s="14" t="s">
        <v>80</v>
      </c>
      <c r="E3551" s="16">
        <v>97</v>
      </c>
      <c r="F3551" s="14" t="s">
        <v>134</v>
      </c>
      <c r="G3551" s="16">
        <v>41</v>
      </c>
      <c r="H3551" s="14" t="s">
        <v>186</v>
      </c>
      <c r="I3551" s="16">
        <v>2</v>
      </c>
      <c r="J3551" s="14" t="s">
        <v>83</v>
      </c>
      <c r="K3551" s="14" t="s">
        <v>84</v>
      </c>
      <c r="L3551" s="14" t="s">
        <v>85</v>
      </c>
      <c r="M3551" s="23">
        <v>0.65</v>
      </c>
      <c r="N3551" s="16">
        <v>1</v>
      </c>
      <c r="O3551" s="16">
        <v>1</v>
      </c>
      <c r="P3551" s="16">
        <v>0</v>
      </c>
      <c r="Q3551" s="16">
        <v>1</v>
      </c>
      <c r="R3551" s="16">
        <v>0</v>
      </c>
      <c r="S3551" s="14" t="s">
        <v>86</v>
      </c>
      <c r="T3551" s="16">
        <v>197</v>
      </c>
      <c r="U3551" s="16">
        <v>0</v>
      </c>
      <c r="V3551" s="18">
        <v>105595</v>
      </c>
      <c r="W3551" s="18">
        <v>1873</v>
      </c>
      <c r="X3551" s="18">
        <v>1105</v>
      </c>
      <c r="Y3551" s="18">
        <v>0</v>
      </c>
      <c r="Z3551" s="18">
        <v>0</v>
      </c>
      <c r="AA3551" s="18">
        <v>0</v>
      </c>
      <c r="AB3551" s="18">
        <v>0</v>
      </c>
      <c r="AC3551" s="23">
        <v>0</v>
      </c>
      <c r="AD3551" s="14" t="str">
        <f>IF(E3551=113,"Linn","Iowa ex-Linn")</f>
        <v>Iowa ex-Linn</v>
      </c>
      <c r="AE3551" s="23">
        <f>IFERROR(AB3551/W3551,"N/M")</f>
        <v>0.0</v>
      </c>
      <c r="AF3551" s="14" t="str">
        <f>B3551&amp;"|"&amp;TEXT(E3551,"000")&amp;"|"&amp;TEXT(M3551,"0.0000")</f>
        <v>2020|097|0.6500</v>
      </c>
      <c r="AG3551" s="22" t="str">
        <f>IF(AND(B3551&gt;=2015,B3551&lt;=2024,C3551=19,G3551=41,I3551=2,K3551="A",L3551="RBUP",M3551&gt;=0.5,M3551&lt;=0.85),"IN","OUT")</f>
        <v>IN</v>
      </c>
    </row>
    <row r="3552" spans="1:33">
      <c r="A3552" s="14" t="s">
        <v>190</v>
      </c>
      <c r="B3552" s="16">
        <v>2020</v>
      </c>
      <c r="C3552" s="16">
        <v>19</v>
      </c>
      <c r="D3552" s="14" t="s">
        <v>80</v>
      </c>
      <c r="E3552" s="16">
        <v>97</v>
      </c>
      <c r="F3552" s="14" t="s">
        <v>134</v>
      </c>
      <c r="G3552" s="16">
        <v>41</v>
      </c>
      <c r="H3552" s="14" t="s">
        <v>186</v>
      </c>
      <c r="I3552" s="16">
        <v>2</v>
      </c>
      <c r="J3552" s="14" t="s">
        <v>83</v>
      </c>
      <c r="K3552" s="14" t="s">
        <v>84</v>
      </c>
      <c r="L3552" s="14" t="s">
        <v>85</v>
      </c>
      <c r="M3552" s="23">
        <v>0.7</v>
      </c>
      <c r="N3552" s="16">
        <v>25</v>
      </c>
      <c r="O3552" s="16">
        <v>16</v>
      </c>
      <c r="P3552" s="16">
        <v>0</v>
      </c>
      <c r="Q3552" s="16">
        <v>17</v>
      </c>
      <c r="R3552" s="16">
        <v>0</v>
      </c>
      <c r="S3552" s="14" t="s">
        <v>86</v>
      </c>
      <c r="T3552" s="16">
        <v>5026</v>
      </c>
      <c r="U3552" s="16">
        <v>0</v>
      </c>
      <c r="V3552" s="18">
        <v>2946855</v>
      </c>
      <c r="W3552" s="18">
        <v>70629</v>
      </c>
      <c r="X3552" s="18">
        <v>54294</v>
      </c>
      <c r="Y3552" s="18">
        <v>0</v>
      </c>
      <c r="Z3552" s="18">
        <v>0</v>
      </c>
      <c r="AA3552" s="18">
        <v>0</v>
      </c>
      <c r="AB3552" s="18">
        <v>0</v>
      </c>
      <c r="AC3552" s="23">
        <v>0</v>
      </c>
      <c r="AD3552" s="14" t="str">
        <f>IF(E3552=113,"Linn","Iowa ex-Linn")</f>
        <v>Iowa ex-Linn</v>
      </c>
      <c r="AE3552" s="23">
        <f>IFERROR(AB3552/W3552,"N/M")</f>
        <v>0.0</v>
      </c>
      <c r="AF3552" s="14" t="str">
        <f>B3552&amp;"|"&amp;TEXT(E3552,"000")&amp;"|"&amp;TEXT(M3552,"0.0000")</f>
        <v>2020|097|0.7000</v>
      </c>
      <c r="AG3552" s="22" t="str">
        <f>IF(AND(B3552&gt;=2015,B3552&lt;=2024,C3552=19,G3552=41,I3552=2,K3552="A",L3552="RBUP",M3552&gt;=0.5,M3552&lt;=0.85),"IN","OUT")</f>
        <v>IN</v>
      </c>
    </row>
    <row r="3553" spans="1:33">
      <c r="A3553" s="14" t="s">
        <v>190</v>
      </c>
      <c r="B3553" s="16">
        <v>2020</v>
      </c>
      <c r="C3553" s="16">
        <v>19</v>
      </c>
      <c r="D3553" s="14" t="s">
        <v>80</v>
      </c>
      <c r="E3553" s="16">
        <v>97</v>
      </c>
      <c r="F3553" s="14" t="s">
        <v>134</v>
      </c>
      <c r="G3553" s="16">
        <v>41</v>
      </c>
      <c r="H3553" s="14" t="s">
        <v>186</v>
      </c>
      <c r="I3553" s="16">
        <v>2</v>
      </c>
      <c r="J3553" s="14" t="s">
        <v>83</v>
      </c>
      <c r="K3553" s="14" t="s">
        <v>84</v>
      </c>
      <c r="L3553" s="14" t="s">
        <v>85</v>
      </c>
      <c r="M3553" s="23">
        <v>0.75</v>
      </c>
      <c r="N3553" s="16">
        <v>85</v>
      </c>
      <c r="O3553" s="16">
        <v>78</v>
      </c>
      <c r="P3553" s="16">
        <v>7</v>
      </c>
      <c r="Q3553" s="16">
        <v>104</v>
      </c>
      <c r="R3553" s="16">
        <v>9</v>
      </c>
      <c r="S3553" s="14" t="s">
        <v>86</v>
      </c>
      <c r="T3553" s="16">
        <v>13755</v>
      </c>
      <c r="U3553" s="16">
        <v>0</v>
      </c>
      <c r="V3553" s="18">
        <v>8092233</v>
      </c>
      <c r="W3553" s="18">
        <v>302453</v>
      </c>
      <c r="X3553" s="18">
        <v>208819</v>
      </c>
      <c r="Y3553" s="18">
        <v>729</v>
      </c>
      <c r="Z3553" s="18">
        <v>0</v>
      </c>
      <c r="AA3553" s="18">
        <v>0</v>
      </c>
      <c r="AB3553" s="18">
        <v>64972</v>
      </c>
      <c r="AC3553" s="23">
        <v>0.21</v>
      </c>
      <c r="AD3553" s="14" t="str">
        <f>IF(E3553=113,"Linn","Iowa ex-Linn")</f>
        <v>Iowa ex-Linn</v>
      </c>
      <c r="AE3553" s="23">
        <f>IFERROR(AB3553/W3553,"N/M")</f>
        <v>0.21481684757631764</v>
      </c>
      <c r="AF3553" s="14" t="str">
        <f>B3553&amp;"|"&amp;TEXT(E3553,"000")&amp;"|"&amp;TEXT(M3553,"0.0000")</f>
        <v>2020|097|0.7500</v>
      </c>
      <c r="AG3553" s="22" t="str">
        <f>IF(AND(B3553&gt;=2015,B3553&lt;=2024,C3553=19,G3553=41,I3553=2,K3553="A",L3553="RBUP",M3553&gt;=0.5,M3553&lt;=0.85),"IN","OUT")</f>
        <v>IN</v>
      </c>
    </row>
    <row r="3554" spans="1:33">
      <c r="A3554" s="14" t="s">
        <v>190</v>
      </c>
      <c r="B3554" s="16">
        <v>2020</v>
      </c>
      <c r="C3554" s="16">
        <v>19</v>
      </c>
      <c r="D3554" s="14" t="s">
        <v>80</v>
      </c>
      <c r="E3554" s="16">
        <v>97</v>
      </c>
      <c r="F3554" s="14" t="s">
        <v>134</v>
      </c>
      <c r="G3554" s="16">
        <v>41</v>
      </c>
      <c r="H3554" s="14" t="s">
        <v>186</v>
      </c>
      <c r="I3554" s="16">
        <v>2</v>
      </c>
      <c r="J3554" s="14" t="s">
        <v>83</v>
      </c>
      <c r="K3554" s="14" t="s">
        <v>84</v>
      </c>
      <c r="L3554" s="14" t="s">
        <v>85</v>
      </c>
      <c r="M3554" s="23">
        <v>0.8</v>
      </c>
      <c r="N3554" s="16">
        <v>308</v>
      </c>
      <c r="O3554" s="16">
        <v>273</v>
      </c>
      <c r="P3554" s="16">
        <v>43</v>
      </c>
      <c r="Q3554" s="16">
        <v>361</v>
      </c>
      <c r="R3554" s="16">
        <v>50</v>
      </c>
      <c r="S3554" s="14" t="s">
        <v>86</v>
      </c>
      <c r="T3554" s="16">
        <v>49645</v>
      </c>
      <c r="U3554" s="16">
        <v>0</v>
      </c>
      <c r="V3554" s="18">
        <v>30514354</v>
      </c>
      <c r="W3554" s="18">
        <v>1433867</v>
      </c>
      <c r="X3554" s="18">
        <v>908003</v>
      </c>
      <c r="Y3554" s="18">
        <v>2076</v>
      </c>
      <c r="Z3554" s="18">
        <v>0</v>
      </c>
      <c r="AA3554" s="18">
        <v>0</v>
      </c>
      <c r="AB3554" s="18">
        <v>499783</v>
      </c>
      <c r="AC3554" s="23">
        <v>0.35</v>
      </c>
      <c r="AD3554" s="14" t="str">
        <f>IF(E3554=113,"Linn","Iowa ex-Linn")</f>
        <v>Iowa ex-Linn</v>
      </c>
      <c r="AE3554" s="23">
        <f>IFERROR(AB3554/W3554,"N/M")</f>
        <v>0.3485560376241311</v>
      </c>
      <c r="AF3554" s="14" t="str">
        <f>B3554&amp;"|"&amp;TEXT(E3554,"000")&amp;"|"&amp;TEXT(M3554,"0.0000")</f>
        <v>2020|097|0.8000</v>
      </c>
      <c r="AG3554" s="22" t="str">
        <f>IF(AND(B3554&gt;=2015,B3554&lt;=2024,C3554=19,G3554=41,I3554=2,K3554="A",L3554="RBUP",M3554&gt;=0.5,M3554&lt;=0.85),"IN","OUT")</f>
        <v>IN</v>
      </c>
    </row>
    <row r="3555" spans="1:33">
      <c r="A3555" s="14" t="s">
        <v>190</v>
      </c>
      <c r="B3555" s="16">
        <v>2020</v>
      </c>
      <c r="C3555" s="16">
        <v>19</v>
      </c>
      <c r="D3555" s="14" t="s">
        <v>80</v>
      </c>
      <c r="E3555" s="16">
        <v>97</v>
      </c>
      <c r="F3555" s="14" t="s">
        <v>134</v>
      </c>
      <c r="G3555" s="16">
        <v>41</v>
      </c>
      <c r="H3555" s="14" t="s">
        <v>186</v>
      </c>
      <c r="I3555" s="16">
        <v>2</v>
      </c>
      <c r="J3555" s="14" t="s">
        <v>83</v>
      </c>
      <c r="K3555" s="14" t="s">
        <v>84</v>
      </c>
      <c r="L3555" s="14" t="s">
        <v>85</v>
      </c>
      <c r="M3555" s="23">
        <v>0.85</v>
      </c>
      <c r="N3555" s="16">
        <v>238</v>
      </c>
      <c r="O3555" s="16">
        <v>200</v>
      </c>
      <c r="P3555" s="16">
        <v>69</v>
      </c>
      <c r="Q3555" s="16">
        <v>333</v>
      </c>
      <c r="R3555" s="16">
        <v>91</v>
      </c>
      <c r="S3555" s="14" t="s">
        <v>86</v>
      </c>
      <c r="T3555" s="16">
        <v>37667</v>
      </c>
      <c r="U3555" s="16">
        <v>0</v>
      </c>
      <c r="V3555" s="18">
        <v>24923891</v>
      </c>
      <c r="W3555" s="18">
        <v>1458720</v>
      </c>
      <c r="X3555" s="18">
        <v>690243</v>
      </c>
      <c r="Y3555" s="18">
        <v>335</v>
      </c>
      <c r="Z3555" s="18">
        <v>0</v>
      </c>
      <c r="AA3555" s="18">
        <v>0</v>
      </c>
      <c r="AB3555" s="18">
        <v>769959</v>
      </c>
      <c r="AC3555" s="23">
        <v>0.53</v>
      </c>
      <c r="AD3555" s="14" t="str">
        <f>IF(E3555=113,"Linn","Iowa ex-Linn")</f>
        <v>Iowa ex-Linn</v>
      </c>
      <c r="AE3555" s="23">
        <f>IFERROR(AB3555/W3555,"N/M")</f>
        <v>0.5278319348469891</v>
      </c>
      <c r="AF3555" s="14" t="str">
        <f>B3555&amp;"|"&amp;TEXT(E3555,"000")&amp;"|"&amp;TEXT(M3555,"0.0000")</f>
        <v>2020|097|0.8500</v>
      </c>
      <c r="AG3555" s="22" t="str">
        <f>IF(AND(B3555&gt;=2015,B3555&lt;=2024,C3555=19,G3555=41,I3555=2,K3555="A",L3555="RBUP",M3555&gt;=0.5,M3555&lt;=0.85),"IN","OUT")</f>
        <v>IN</v>
      </c>
    </row>
    <row r="3556" spans="1:33">
      <c r="A3556" s="14" t="s">
        <v>190</v>
      </c>
      <c r="B3556" s="16">
        <v>2020</v>
      </c>
      <c r="C3556" s="16">
        <v>19</v>
      </c>
      <c r="D3556" s="14" t="s">
        <v>80</v>
      </c>
      <c r="E3556" s="16">
        <v>99</v>
      </c>
      <c r="F3556" s="14" t="s">
        <v>135</v>
      </c>
      <c r="G3556" s="16">
        <v>41</v>
      </c>
      <c r="H3556" s="14" t="s">
        <v>186</v>
      </c>
      <c r="I3556" s="16">
        <v>2</v>
      </c>
      <c r="J3556" s="14" t="s">
        <v>83</v>
      </c>
      <c r="K3556" s="14" t="s">
        <v>84</v>
      </c>
      <c r="L3556" s="14" t="s">
        <v>85</v>
      </c>
      <c r="M3556" s="23">
        <v>0.5</v>
      </c>
      <c r="N3556" s="16">
        <v>2</v>
      </c>
      <c r="O3556" s="16">
        <v>2</v>
      </c>
      <c r="P3556" s="16">
        <v>1</v>
      </c>
      <c r="Q3556" s="16">
        <v>2</v>
      </c>
      <c r="R3556" s="16">
        <v>1</v>
      </c>
      <c r="S3556" s="14" t="s">
        <v>86</v>
      </c>
      <c r="T3556" s="16">
        <v>42</v>
      </c>
      <c r="U3556" s="16">
        <v>0</v>
      </c>
      <c r="V3556" s="18">
        <v>15465</v>
      </c>
      <c r="W3556" s="18">
        <v>60</v>
      </c>
      <c r="X3556" s="18">
        <v>40</v>
      </c>
      <c r="Y3556" s="18">
        <v>0</v>
      </c>
      <c r="Z3556" s="18">
        <v>0</v>
      </c>
      <c r="AA3556" s="18">
        <v>0</v>
      </c>
      <c r="AB3556" s="18">
        <v>510</v>
      </c>
      <c r="AC3556" s="23">
        <v>8.5</v>
      </c>
      <c r="AD3556" s="14" t="str">
        <f>IF(E3556=113,"Linn","Iowa ex-Linn")</f>
        <v>Iowa ex-Linn</v>
      </c>
      <c r="AE3556" s="23">
        <f>IFERROR(AB3556/W3556,"N/M")</f>
        <v>8.5</v>
      </c>
      <c r="AF3556" s="14" t="str">
        <f>B3556&amp;"|"&amp;TEXT(E3556,"000")&amp;"|"&amp;TEXT(M3556,"0.0000")</f>
        <v>2020|099|0.5000</v>
      </c>
      <c r="AG3556" s="22" t="str">
        <f>IF(AND(B3556&gt;=2015,B3556&lt;=2024,C3556=19,G3556=41,I3556=2,K3556="A",L3556="RBUP",M3556&gt;=0.5,M3556&lt;=0.85),"IN","OUT")</f>
        <v>IN</v>
      </c>
    </row>
    <row r="3557" spans="1:33">
      <c r="A3557" s="14" t="s">
        <v>190</v>
      </c>
      <c r="B3557" s="16">
        <v>2020</v>
      </c>
      <c r="C3557" s="16">
        <v>19</v>
      </c>
      <c r="D3557" s="14" t="s">
        <v>80</v>
      </c>
      <c r="E3557" s="16">
        <v>99</v>
      </c>
      <c r="F3557" s="14" t="s">
        <v>135</v>
      </c>
      <c r="G3557" s="16">
        <v>41</v>
      </c>
      <c r="H3557" s="14" t="s">
        <v>186</v>
      </c>
      <c r="I3557" s="16">
        <v>2</v>
      </c>
      <c r="J3557" s="14" t="s">
        <v>83</v>
      </c>
      <c r="K3557" s="14" t="s">
        <v>84</v>
      </c>
      <c r="L3557" s="14" t="s">
        <v>85</v>
      </c>
      <c r="M3557" s="23">
        <v>0.6</v>
      </c>
      <c r="N3557" s="16">
        <v>2</v>
      </c>
      <c r="O3557" s="16">
        <v>1</v>
      </c>
      <c r="P3557" s="16">
        <v>0</v>
      </c>
      <c r="Q3557" s="16">
        <v>1</v>
      </c>
      <c r="R3557" s="16">
        <v>0</v>
      </c>
      <c r="S3557" s="14" t="s">
        <v>86</v>
      </c>
      <c r="T3557" s="16">
        <v>39</v>
      </c>
      <c r="U3557" s="16">
        <v>0</v>
      </c>
      <c r="V3557" s="18">
        <v>16940</v>
      </c>
      <c r="W3557" s="18">
        <v>138</v>
      </c>
      <c r="X3557" s="18">
        <v>88</v>
      </c>
      <c r="Y3557" s="18">
        <v>0</v>
      </c>
      <c r="Z3557" s="18">
        <v>0</v>
      </c>
      <c r="AA3557" s="18">
        <v>0</v>
      </c>
      <c r="AB3557" s="18">
        <v>0</v>
      </c>
      <c r="AC3557" s="23">
        <v>0</v>
      </c>
      <c r="AD3557" s="14" t="str">
        <f>IF(E3557=113,"Linn","Iowa ex-Linn")</f>
        <v>Iowa ex-Linn</v>
      </c>
      <c r="AE3557" s="23">
        <f>IFERROR(AB3557/W3557,"N/M")</f>
        <v>0.0</v>
      </c>
      <c r="AF3557" s="14" t="str">
        <f>B3557&amp;"|"&amp;TEXT(E3557,"000")&amp;"|"&amp;TEXT(M3557,"0.0000")</f>
        <v>2020|099|0.6000</v>
      </c>
      <c r="AG3557" s="22" t="str">
        <f>IF(AND(B3557&gt;=2015,B3557&lt;=2024,C3557=19,G3557=41,I3557=2,K3557="A",L3557="RBUP",M3557&gt;=0.5,M3557&lt;=0.85),"IN","OUT")</f>
        <v>IN</v>
      </c>
    </row>
    <row r="3558" spans="1:33">
      <c r="A3558" s="14" t="s">
        <v>190</v>
      </c>
      <c r="B3558" s="16">
        <v>2020</v>
      </c>
      <c r="C3558" s="16">
        <v>19</v>
      </c>
      <c r="D3558" s="14" t="s">
        <v>80</v>
      </c>
      <c r="E3558" s="16">
        <v>99</v>
      </c>
      <c r="F3558" s="14" t="s">
        <v>135</v>
      </c>
      <c r="G3558" s="16">
        <v>41</v>
      </c>
      <c r="H3558" s="14" t="s">
        <v>186</v>
      </c>
      <c r="I3558" s="16">
        <v>2</v>
      </c>
      <c r="J3558" s="14" t="s">
        <v>83</v>
      </c>
      <c r="K3558" s="14" t="s">
        <v>84</v>
      </c>
      <c r="L3558" s="14" t="s">
        <v>85</v>
      </c>
      <c r="M3558" s="23">
        <v>0.65</v>
      </c>
      <c r="N3558" s="16">
        <v>13</v>
      </c>
      <c r="O3558" s="16">
        <v>10</v>
      </c>
      <c r="P3558" s="16">
        <v>3</v>
      </c>
      <c r="Q3558" s="16">
        <v>15</v>
      </c>
      <c r="R3558" s="16">
        <v>5</v>
      </c>
      <c r="S3558" s="14" t="s">
        <v>86</v>
      </c>
      <c r="T3558" s="16">
        <v>1270</v>
      </c>
      <c r="U3558" s="16">
        <v>0</v>
      </c>
      <c r="V3558" s="18">
        <v>622693</v>
      </c>
      <c r="W3558" s="18">
        <v>8100</v>
      </c>
      <c r="X3558" s="18">
        <v>5187</v>
      </c>
      <c r="Y3558" s="18">
        <v>0</v>
      </c>
      <c r="Z3558" s="18">
        <v>0</v>
      </c>
      <c r="AA3558" s="18">
        <v>0</v>
      </c>
      <c r="AB3558" s="18">
        <v>38776</v>
      </c>
      <c r="AC3558" s="23">
        <v>4.79</v>
      </c>
      <c r="AD3558" s="14" t="str">
        <f>IF(E3558=113,"Linn","Iowa ex-Linn")</f>
        <v>Iowa ex-Linn</v>
      </c>
      <c r="AE3558" s="23">
        <f>IFERROR(AB3558/W3558,"N/M")</f>
        <v>4.787160493827161</v>
      </c>
      <c r="AF3558" s="14" t="str">
        <f>B3558&amp;"|"&amp;TEXT(E3558,"000")&amp;"|"&amp;TEXT(M3558,"0.0000")</f>
        <v>2020|099|0.6500</v>
      </c>
      <c r="AG3558" s="22" t="str">
        <f>IF(AND(B3558&gt;=2015,B3558&lt;=2024,C3558=19,G3558=41,I3558=2,K3558="A",L3558="RBUP",M3558&gt;=0.5,M3558&lt;=0.85),"IN","OUT")</f>
        <v>IN</v>
      </c>
    </row>
    <row r="3559" spans="1:33">
      <c r="A3559" s="14" t="s">
        <v>190</v>
      </c>
      <c r="B3559" s="16">
        <v>2020</v>
      </c>
      <c r="C3559" s="16">
        <v>19</v>
      </c>
      <c r="D3559" s="14" t="s">
        <v>80</v>
      </c>
      <c r="E3559" s="16">
        <v>99</v>
      </c>
      <c r="F3559" s="14" t="s">
        <v>135</v>
      </c>
      <c r="G3559" s="16">
        <v>41</v>
      </c>
      <c r="H3559" s="14" t="s">
        <v>186</v>
      </c>
      <c r="I3559" s="16">
        <v>2</v>
      </c>
      <c r="J3559" s="14" t="s">
        <v>83</v>
      </c>
      <c r="K3559" s="14" t="s">
        <v>84</v>
      </c>
      <c r="L3559" s="14" t="s">
        <v>85</v>
      </c>
      <c r="M3559" s="23">
        <v>0.7</v>
      </c>
      <c r="N3559" s="16">
        <v>47</v>
      </c>
      <c r="O3559" s="16">
        <v>39</v>
      </c>
      <c r="P3559" s="16">
        <v>7</v>
      </c>
      <c r="Q3559" s="16">
        <v>70</v>
      </c>
      <c r="R3559" s="16">
        <v>13</v>
      </c>
      <c r="S3559" s="14" t="s">
        <v>86</v>
      </c>
      <c r="T3559" s="16">
        <v>5923</v>
      </c>
      <c r="U3559" s="16">
        <v>0</v>
      </c>
      <c r="V3559" s="18">
        <v>3206754</v>
      </c>
      <c r="W3559" s="18">
        <v>75986</v>
      </c>
      <c r="X3559" s="18">
        <v>50251</v>
      </c>
      <c r="Y3559" s="18">
        <v>0</v>
      </c>
      <c r="Z3559" s="18">
        <v>0</v>
      </c>
      <c r="AA3559" s="18">
        <v>0</v>
      </c>
      <c r="AB3559" s="18">
        <v>43492</v>
      </c>
      <c r="AC3559" s="23">
        <v>0.57</v>
      </c>
      <c r="AD3559" s="14" t="str">
        <f>IF(E3559=113,"Linn","Iowa ex-Linn")</f>
        <v>Iowa ex-Linn</v>
      </c>
      <c r="AE3559" s="23">
        <f>IFERROR(AB3559/W3559,"N/M")</f>
        <v>0.5723685942147237</v>
      </c>
      <c r="AF3559" s="14" t="str">
        <f>B3559&amp;"|"&amp;TEXT(E3559,"000")&amp;"|"&amp;TEXT(M3559,"0.0000")</f>
        <v>2020|099|0.7000</v>
      </c>
      <c r="AG3559" s="22" t="str">
        <f>IF(AND(B3559&gt;=2015,B3559&lt;=2024,C3559=19,G3559=41,I3559=2,K3559="A",L3559="RBUP",M3559&gt;=0.5,M3559&lt;=0.85),"IN","OUT")</f>
        <v>IN</v>
      </c>
    </row>
    <row r="3560" spans="1:33">
      <c r="A3560" s="14" t="s">
        <v>190</v>
      </c>
      <c r="B3560" s="16">
        <v>2020</v>
      </c>
      <c r="C3560" s="16">
        <v>19</v>
      </c>
      <c r="D3560" s="14" t="s">
        <v>80</v>
      </c>
      <c r="E3560" s="16">
        <v>99</v>
      </c>
      <c r="F3560" s="14" t="s">
        <v>135</v>
      </c>
      <c r="G3560" s="16">
        <v>41</v>
      </c>
      <c r="H3560" s="14" t="s">
        <v>186</v>
      </c>
      <c r="I3560" s="16">
        <v>2</v>
      </c>
      <c r="J3560" s="14" t="s">
        <v>83</v>
      </c>
      <c r="K3560" s="14" t="s">
        <v>84</v>
      </c>
      <c r="L3560" s="14" t="s">
        <v>85</v>
      </c>
      <c r="M3560" s="23">
        <v>0.75</v>
      </c>
      <c r="N3560" s="16">
        <v>154</v>
      </c>
      <c r="O3560" s="16">
        <v>136</v>
      </c>
      <c r="P3560" s="16">
        <v>46</v>
      </c>
      <c r="Q3560" s="16">
        <v>223</v>
      </c>
      <c r="R3560" s="16">
        <v>59</v>
      </c>
      <c r="S3560" s="14" t="s">
        <v>86</v>
      </c>
      <c r="T3560" s="16">
        <v>25227</v>
      </c>
      <c r="U3560" s="16">
        <v>0</v>
      </c>
      <c r="V3560" s="18">
        <v>15085427</v>
      </c>
      <c r="W3560" s="18">
        <v>415151</v>
      </c>
      <c r="X3560" s="18">
        <v>277782</v>
      </c>
      <c r="Y3560" s="18">
        <v>331</v>
      </c>
      <c r="Z3560" s="18">
        <v>0</v>
      </c>
      <c r="AA3560" s="18">
        <v>0</v>
      </c>
      <c r="AB3560" s="18">
        <v>1086196</v>
      </c>
      <c r="AC3560" s="23">
        <v>2.62</v>
      </c>
      <c r="AD3560" s="14" t="str">
        <f>IF(E3560=113,"Linn","Iowa ex-Linn")</f>
        <v>Iowa ex-Linn</v>
      </c>
      <c r="AE3560" s="23">
        <f>IFERROR(AB3560/W3560,"N/M")</f>
        <v>2.6163877721600093</v>
      </c>
      <c r="AF3560" s="14" t="str">
        <f>B3560&amp;"|"&amp;TEXT(E3560,"000")&amp;"|"&amp;TEXT(M3560,"0.0000")</f>
        <v>2020|099|0.7500</v>
      </c>
      <c r="AG3560" s="22" t="str">
        <f>IF(AND(B3560&gt;=2015,B3560&lt;=2024,C3560=19,G3560=41,I3560=2,K3560="A",L3560="RBUP",M3560&gt;=0.5,M3560&lt;=0.85),"IN","OUT")</f>
        <v>IN</v>
      </c>
    </row>
    <row r="3561" spans="1:33">
      <c r="A3561" s="14" t="s">
        <v>190</v>
      </c>
      <c r="B3561" s="16">
        <v>2020</v>
      </c>
      <c r="C3561" s="16">
        <v>19</v>
      </c>
      <c r="D3561" s="14" t="s">
        <v>80</v>
      </c>
      <c r="E3561" s="16">
        <v>99</v>
      </c>
      <c r="F3561" s="14" t="s">
        <v>135</v>
      </c>
      <c r="G3561" s="16">
        <v>41</v>
      </c>
      <c r="H3561" s="14" t="s">
        <v>186</v>
      </c>
      <c r="I3561" s="16">
        <v>2</v>
      </c>
      <c r="J3561" s="14" t="s">
        <v>83</v>
      </c>
      <c r="K3561" s="14" t="s">
        <v>84</v>
      </c>
      <c r="L3561" s="14" t="s">
        <v>85</v>
      </c>
      <c r="M3561" s="23">
        <v>0.8</v>
      </c>
      <c r="N3561" s="16">
        <v>350</v>
      </c>
      <c r="O3561" s="16">
        <v>301</v>
      </c>
      <c r="P3561" s="16">
        <v>167</v>
      </c>
      <c r="Q3561" s="16">
        <v>497</v>
      </c>
      <c r="R3561" s="16">
        <v>252</v>
      </c>
      <c r="S3561" s="14" t="s">
        <v>86</v>
      </c>
      <c r="T3561" s="16">
        <v>59443</v>
      </c>
      <c r="U3561" s="16">
        <v>0</v>
      </c>
      <c r="V3561" s="18">
        <v>37996860</v>
      </c>
      <c r="W3561" s="18">
        <v>1410769</v>
      </c>
      <c r="X3561" s="18">
        <v>849921</v>
      </c>
      <c r="Y3561" s="18">
        <v>3995</v>
      </c>
      <c r="Z3561" s="18">
        <v>0</v>
      </c>
      <c r="AA3561" s="18">
        <v>0</v>
      </c>
      <c r="AB3561" s="18">
        <v>5773896</v>
      </c>
      <c r="AC3561" s="23">
        <v>4.09</v>
      </c>
      <c r="AD3561" s="14" t="str">
        <f>IF(E3561=113,"Linn","Iowa ex-Linn")</f>
        <v>Iowa ex-Linn</v>
      </c>
      <c r="AE3561" s="23">
        <f>IFERROR(AB3561/W3561,"N/M")</f>
        <v>4.092729568058272</v>
      </c>
      <c r="AF3561" s="14" t="str">
        <f>B3561&amp;"|"&amp;TEXT(E3561,"000")&amp;"|"&amp;TEXT(M3561,"0.0000")</f>
        <v>2020|099|0.8000</v>
      </c>
      <c r="AG3561" s="22" t="str">
        <f>IF(AND(B3561&gt;=2015,B3561&lt;=2024,C3561=19,G3561=41,I3561=2,K3561="A",L3561="RBUP",M3561&gt;=0.5,M3561&lt;=0.85),"IN","OUT")</f>
        <v>IN</v>
      </c>
    </row>
    <row r="3562" spans="1:33">
      <c r="A3562" s="14" t="s">
        <v>190</v>
      </c>
      <c r="B3562" s="16">
        <v>2020</v>
      </c>
      <c r="C3562" s="16">
        <v>19</v>
      </c>
      <c r="D3562" s="14" t="s">
        <v>80</v>
      </c>
      <c r="E3562" s="16">
        <v>99</v>
      </c>
      <c r="F3562" s="14" t="s">
        <v>135</v>
      </c>
      <c r="G3562" s="16">
        <v>41</v>
      </c>
      <c r="H3562" s="14" t="s">
        <v>186</v>
      </c>
      <c r="I3562" s="16">
        <v>2</v>
      </c>
      <c r="J3562" s="14" t="s">
        <v>83</v>
      </c>
      <c r="K3562" s="14" t="s">
        <v>84</v>
      </c>
      <c r="L3562" s="14" t="s">
        <v>85</v>
      </c>
      <c r="M3562" s="23">
        <v>0.85</v>
      </c>
      <c r="N3562" s="16">
        <v>313</v>
      </c>
      <c r="O3562" s="16">
        <v>261</v>
      </c>
      <c r="P3562" s="16">
        <v>174</v>
      </c>
      <c r="Q3562" s="16">
        <v>454</v>
      </c>
      <c r="R3562" s="16">
        <v>291</v>
      </c>
      <c r="S3562" s="14" t="s">
        <v>86</v>
      </c>
      <c r="T3562" s="16">
        <v>77823</v>
      </c>
      <c r="U3562" s="16">
        <v>0</v>
      </c>
      <c r="V3562" s="18">
        <v>54405168</v>
      </c>
      <c r="W3562" s="18">
        <v>2591276</v>
      </c>
      <c r="X3562" s="18">
        <v>1251537</v>
      </c>
      <c r="Y3562" s="18">
        <v>4597</v>
      </c>
      <c r="Z3562" s="18">
        <v>0</v>
      </c>
      <c r="AA3562" s="18">
        <v>0</v>
      </c>
      <c r="AB3562" s="18">
        <v>9880816</v>
      </c>
      <c r="AC3562" s="23">
        <v>3.81</v>
      </c>
      <c r="AD3562" s="14" t="str">
        <f>IF(E3562=113,"Linn","Iowa ex-Linn")</f>
        <v>Iowa ex-Linn</v>
      </c>
      <c r="AE3562" s="23">
        <f>IFERROR(AB3562/W3562,"N/M")</f>
        <v>3.8131082910504324</v>
      </c>
      <c r="AF3562" s="14" t="str">
        <f>B3562&amp;"|"&amp;TEXT(E3562,"000")&amp;"|"&amp;TEXT(M3562,"0.0000")</f>
        <v>2020|099|0.8500</v>
      </c>
      <c r="AG3562" s="22" t="str">
        <f>IF(AND(B3562&gt;=2015,B3562&lt;=2024,C3562=19,G3562=41,I3562=2,K3562="A",L3562="RBUP",M3562&gt;=0.5,M3562&lt;=0.85),"IN","OUT")</f>
        <v>IN</v>
      </c>
    </row>
    <row r="3563" spans="1:33">
      <c r="A3563" s="14" t="s">
        <v>190</v>
      </c>
      <c r="B3563" s="16">
        <v>2020</v>
      </c>
      <c r="C3563" s="16">
        <v>19</v>
      </c>
      <c r="D3563" s="14" t="s">
        <v>80</v>
      </c>
      <c r="E3563" s="16">
        <v>101</v>
      </c>
      <c r="F3563" s="14" t="s">
        <v>136</v>
      </c>
      <c r="G3563" s="16">
        <v>41</v>
      </c>
      <c r="H3563" s="14" t="s">
        <v>186</v>
      </c>
      <c r="I3563" s="16">
        <v>2</v>
      </c>
      <c r="J3563" s="14" t="s">
        <v>83</v>
      </c>
      <c r="K3563" s="14" t="s">
        <v>84</v>
      </c>
      <c r="L3563" s="14" t="s">
        <v>85</v>
      </c>
      <c r="M3563" s="23">
        <v>0.55</v>
      </c>
      <c r="N3563" s="16">
        <v>3</v>
      </c>
      <c r="O3563" s="16">
        <v>2</v>
      </c>
      <c r="P3563" s="16">
        <v>0</v>
      </c>
      <c r="Q3563" s="16">
        <v>3</v>
      </c>
      <c r="R3563" s="16">
        <v>0</v>
      </c>
      <c r="S3563" s="14" t="s">
        <v>86</v>
      </c>
      <c r="T3563" s="16">
        <v>118</v>
      </c>
      <c r="U3563" s="16">
        <v>0</v>
      </c>
      <c r="V3563" s="18">
        <v>35849</v>
      </c>
      <c r="W3563" s="18">
        <v>3896</v>
      </c>
      <c r="X3563" s="18">
        <v>2493</v>
      </c>
      <c r="Y3563" s="18">
        <v>0</v>
      </c>
      <c r="Z3563" s="18">
        <v>0</v>
      </c>
      <c r="AA3563" s="18">
        <v>0</v>
      </c>
      <c r="AB3563" s="18">
        <v>0</v>
      </c>
      <c r="AC3563" s="23">
        <v>0</v>
      </c>
      <c r="AD3563" s="14" t="str">
        <f>IF(E3563=113,"Linn","Iowa ex-Linn")</f>
        <v>Iowa ex-Linn</v>
      </c>
      <c r="AE3563" s="23">
        <f>IFERROR(AB3563/W3563,"N/M")</f>
        <v>0.0</v>
      </c>
      <c r="AF3563" s="14" t="str">
        <f>B3563&amp;"|"&amp;TEXT(E3563,"000")&amp;"|"&amp;TEXT(M3563,"0.0000")</f>
        <v>2020|101|0.5500</v>
      </c>
      <c r="AG3563" s="22" t="str">
        <f>IF(AND(B3563&gt;=2015,B3563&lt;=2024,C3563=19,G3563=41,I3563=2,K3563="A",L3563="RBUP",M3563&gt;=0.5,M3563&lt;=0.85),"IN","OUT")</f>
        <v>IN</v>
      </c>
    </row>
    <row r="3564" spans="1:33">
      <c r="A3564" s="14" t="s">
        <v>190</v>
      </c>
      <c r="B3564" s="16">
        <v>2020</v>
      </c>
      <c r="C3564" s="16">
        <v>19</v>
      </c>
      <c r="D3564" s="14" t="s">
        <v>80</v>
      </c>
      <c r="E3564" s="16">
        <v>101</v>
      </c>
      <c r="F3564" s="14" t="s">
        <v>136</v>
      </c>
      <c r="G3564" s="16">
        <v>41</v>
      </c>
      <c r="H3564" s="14" t="s">
        <v>186</v>
      </c>
      <c r="I3564" s="16">
        <v>2</v>
      </c>
      <c r="J3564" s="14" t="s">
        <v>83</v>
      </c>
      <c r="K3564" s="14" t="s">
        <v>84</v>
      </c>
      <c r="L3564" s="14" t="s">
        <v>85</v>
      </c>
      <c r="M3564" s="23">
        <v>0.65</v>
      </c>
      <c r="N3564" s="16">
        <v>3</v>
      </c>
      <c r="O3564" s="16">
        <v>3</v>
      </c>
      <c r="P3564" s="16">
        <v>0</v>
      </c>
      <c r="Q3564" s="16">
        <v>4</v>
      </c>
      <c r="R3564" s="16">
        <v>1</v>
      </c>
      <c r="S3564" s="14" t="s">
        <v>86</v>
      </c>
      <c r="T3564" s="16">
        <v>334</v>
      </c>
      <c r="U3564" s="16">
        <v>0</v>
      </c>
      <c r="V3564" s="18">
        <v>150077</v>
      </c>
      <c r="W3564" s="18">
        <v>6643</v>
      </c>
      <c r="X3564" s="18">
        <v>5057</v>
      </c>
      <c r="Y3564" s="18">
        <v>0</v>
      </c>
      <c r="Z3564" s="18">
        <v>0</v>
      </c>
      <c r="AA3564" s="18">
        <v>0</v>
      </c>
      <c r="AB3564" s="18">
        <v>4258</v>
      </c>
      <c r="AC3564" s="23">
        <v>0.64</v>
      </c>
      <c r="AD3564" s="14" t="str">
        <f>IF(E3564=113,"Linn","Iowa ex-Linn")</f>
        <v>Iowa ex-Linn</v>
      </c>
      <c r="AE3564" s="23">
        <f>IFERROR(AB3564/W3564,"N/M")</f>
        <v>0.6409754628932711</v>
      </c>
      <c r="AF3564" s="14" t="str">
        <f>B3564&amp;"|"&amp;TEXT(E3564,"000")&amp;"|"&amp;TEXT(M3564,"0.0000")</f>
        <v>2020|101|0.6500</v>
      </c>
      <c r="AG3564" s="22" t="str">
        <f>IF(AND(B3564&gt;=2015,B3564&lt;=2024,C3564=19,G3564=41,I3564=2,K3564="A",L3564="RBUP",M3564&gt;=0.5,M3564&lt;=0.85),"IN","OUT")</f>
        <v>IN</v>
      </c>
    </row>
    <row r="3565" spans="1:33">
      <c r="A3565" s="14" t="s">
        <v>190</v>
      </c>
      <c r="B3565" s="16">
        <v>2020</v>
      </c>
      <c r="C3565" s="16">
        <v>19</v>
      </c>
      <c r="D3565" s="14" t="s">
        <v>80</v>
      </c>
      <c r="E3565" s="16">
        <v>101</v>
      </c>
      <c r="F3565" s="14" t="s">
        <v>136</v>
      </c>
      <c r="G3565" s="16">
        <v>41</v>
      </c>
      <c r="H3565" s="14" t="s">
        <v>186</v>
      </c>
      <c r="I3565" s="16">
        <v>2</v>
      </c>
      <c r="J3565" s="14" t="s">
        <v>83</v>
      </c>
      <c r="K3565" s="14" t="s">
        <v>84</v>
      </c>
      <c r="L3565" s="14" t="s">
        <v>85</v>
      </c>
      <c r="M3565" s="23">
        <v>0.7</v>
      </c>
      <c r="N3565" s="16">
        <v>10</v>
      </c>
      <c r="O3565" s="16">
        <v>6</v>
      </c>
      <c r="P3565" s="16">
        <v>2</v>
      </c>
      <c r="Q3565" s="16">
        <v>8</v>
      </c>
      <c r="R3565" s="16">
        <v>3</v>
      </c>
      <c r="S3565" s="14" t="s">
        <v>86</v>
      </c>
      <c r="T3565" s="16">
        <v>1007</v>
      </c>
      <c r="U3565" s="16">
        <v>0</v>
      </c>
      <c r="V3565" s="18">
        <v>431576</v>
      </c>
      <c r="W3565" s="18">
        <v>32758</v>
      </c>
      <c r="X3565" s="18">
        <v>23386</v>
      </c>
      <c r="Y3565" s="18">
        <v>0</v>
      </c>
      <c r="Z3565" s="18">
        <v>0</v>
      </c>
      <c r="AA3565" s="18">
        <v>0</v>
      </c>
      <c r="AB3565" s="18">
        <v>65250</v>
      </c>
      <c r="AC3565" s="23">
        <v>1.99</v>
      </c>
      <c r="AD3565" s="14" t="str">
        <f>IF(E3565=113,"Linn","Iowa ex-Linn")</f>
        <v>Iowa ex-Linn</v>
      </c>
      <c r="AE3565" s="23">
        <f>IFERROR(AB3565/W3565,"N/M")</f>
        <v>1.9918798461444533</v>
      </c>
      <c r="AF3565" s="14" t="str">
        <f>B3565&amp;"|"&amp;TEXT(E3565,"000")&amp;"|"&amp;TEXT(M3565,"0.0000")</f>
        <v>2020|101|0.7000</v>
      </c>
      <c r="AG3565" s="22" t="str">
        <f>IF(AND(B3565&gt;=2015,B3565&lt;=2024,C3565=19,G3565=41,I3565=2,K3565="A",L3565="RBUP",M3565&gt;=0.5,M3565&lt;=0.85),"IN","OUT")</f>
        <v>IN</v>
      </c>
    </row>
    <row r="3566" spans="1:33">
      <c r="A3566" s="14" t="s">
        <v>190</v>
      </c>
      <c r="B3566" s="16">
        <v>2020</v>
      </c>
      <c r="C3566" s="16">
        <v>19</v>
      </c>
      <c r="D3566" s="14" t="s">
        <v>80</v>
      </c>
      <c r="E3566" s="16">
        <v>101</v>
      </c>
      <c r="F3566" s="14" t="s">
        <v>136</v>
      </c>
      <c r="G3566" s="16">
        <v>41</v>
      </c>
      <c r="H3566" s="14" t="s">
        <v>186</v>
      </c>
      <c r="I3566" s="16">
        <v>2</v>
      </c>
      <c r="J3566" s="14" t="s">
        <v>83</v>
      </c>
      <c r="K3566" s="14" t="s">
        <v>84</v>
      </c>
      <c r="L3566" s="14" t="s">
        <v>85</v>
      </c>
      <c r="M3566" s="23">
        <v>0.75</v>
      </c>
      <c r="N3566" s="16">
        <v>107</v>
      </c>
      <c r="O3566" s="16">
        <v>74</v>
      </c>
      <c r="P3566" s="16">
        <v>21</v>
      </c>
      <c r="Q3566" s="16">
        <v>101</v>
      </c>
      <c r="R3566" s="16">
        <v>24</v>
      </c>
      <c r="S3566" s="14" t="s">
        <v>86</v>
      </c>
      <c r="T3566" s="16">
        <v>12580</v>
      </c>
      <c r="U3566" s="16">
        <v>0</v>
      </c>
      <c r="V3566" s="18">
        <v>6377475</v>
      </c>
      <c r="W3566" s="18">
        <v>455338</v>
      </c>
      <c r="X3566" s="18">
        <v>319958</v>
      </c>
      <c r="Y3566" s="18">
        <v>426</v>
      </c>
      <c r="Z3566" s="18">
        <v>0</v>
      </c>
      <c r="AA3566" s="18">
        <v>0</v>
      </c>
      <c r="AB3566" s="18">
        <v>100449</v>
      </c>
      <c r="AC3566" s="23">
        <v>0.22</v>
      </c>
      <c r="AD3566" s="14" t="str">
        <f>IF(E3566=113,"Linn","Iowa ex-Linn")</f>
        <v>Iowa ex-Linn</v>
      </c>
      <c r="AE3566" s="23">
        <f>IFERROR(AB3566/W3566,"N/M")</f>
        <v>0.22060315633661148</v>
      </c>
      <c r="AF3566" s="14" t="str">
        <f>B3566&amp;"|"&amp;TEXT(E3566,"000")&amp;"|"&amp;TEXT(M3566,"0.0000")</f>
        <v>2020|101|0.7500</v>
      </c>
      <c r="AG3566" s="22" t="str">
        <f>IF(AND(B3566&gt;=2015,B3566&lt;=2024,C3566=19,G3566=41,I3566=2,K3566="A",L3566="RBUP",M3566&gt;=0.5,M3566&lt;=0.85),"IN","OUT")</f>
        <v>IN</v>
      </c>
    </row>
    <row r="3567" spans="1:33">
      <c r="A3567" s="14" t="s">
        <v>190</v>
      </c>
      <c r="B3567" s="16">
        <v>2020</v>
      </c>
      <c r="C3567" s="16">
        <v>19</v>
      </c>
      <c r="D3567" s="14" t="s">
        <v>80</v>
      </c>
      <c r="E3567" s="16">
        <v>101</v>
      </c>
      <c r="F3567" s="14" t="s">
        <v>136</v>
      </c>
      <c r="G3567" s="16">
        <v>41</v>
      </c>
      <c r="H3567" s="14" t="s">
        <v>186</v>
      </c>
      <c r="I3567" s="16">
        <v>2</v>
      </c>
      <c r="J3567" s="14" t="s">
        <v>83</v>
      </c>
      <c r="K3567" s="14" t="s">
        <v>84</v>
      </c>
      <c r="L3567" s="14" t="s">
        <v>85</v>
      </c>
      <c r="M3567" s="23">
        <v>0.8</v>
      </c>
      <c r="N3567" s="16">
        <v>263</v>
      </c>
      <c r="O3567" s="16">
        <v>200</v>
      </c>
      <c r="P3567" s="16">
        <v>52</v>
      </c>
      <c r="Q3567" s="16">
        <v>290</v>
      </c>
      <c r="R3567" s="16">
        <v>67</v>
      </c>
      <c r="S3567" s="14" t="s">
        <v>86</v>
      </c>
      <c r="T3567" s="16">
        <v>41084</v>
      </c>
      <c r="U3567" s="16">
        <v>0</v>
      </c>
      <c r="V3567" s="18">
        <v>22939227</v>
      </c>
      <c r="W3567" s="18">
        <v>1869069</v>
      </c>
      <c r="X3567" s="18">
        <v>1179637</v>
      </c>
      <c r="Y3567" s="18">
        <v>4823</v>
      </c>
      <c r="Z3567" s="18">
        <v>0</v>
      </c>
      <c r="AA3567" s="18">
        <v>0</v>
      </c>
      <c r="AB3567" s="18">
        <v>500760</v>
      </c>
      <c r="AC3567" s="23">
        <v>0.27</v>
      </c>
      <c r="AD3567" s="14" t="str">
        <f>IF(E3567=113,"Linn","Iowa ex-Linn")</f>
        <v>Iowa ex-Linn</v>
      </c>
      <c r="AE3567" s="23">
        <f>IFERROR(AB3567/W3567,"N/M")</f>
        <v>0.26791948290833567</v>
      </c>
      <c r="AF3567" s="14" t="str">
        <f>B3567&amp;"|"&amp;TEXT(E3567,"000")&amp;"|"&amp;TEXT(M3567,"0.0000")</f>
        <v>2020|101|0.8000</v>
      </c>
      <c r="AG3567" s="22" t="str">
        <f>IF(AND(B3567&gt;=2015,B3567&lt;=2024,C3567=19,G3567=41,I3567=2,K3567="A",L3567="RBUP",M3567&gt;=0.5,M3567&lt;=0.85),"IN","OUT")</f>
        <v>IN</v>
      </c>
    </row>
    <row r="3568" spans="1:33">
      <c r="A3568" s="14" t="s">
        <v>190</v>
      </c>
      <c r="B3568" s="16">
        <v>2020</v>
      </c>
      <c r="C3568" s="16">
        <v>19</v>
      </c>
      <c r="D3568" s="14" t="s">
        <v>80</v>
      </c>
      <c r="E3568" s="16">
        <v>101</v>
      </c>
      <c r="F3568" s="14" t="s">
        <v>136</v>
      </c>
      <c r="G3568" s="16">
        <v>41</v>
      </c>
      <c r="H3568" s="14" t="s">
        <v>186</v>
      </c>
      <c r="I3568" s="16">
        <v>2</v>
      </c>
      <c r="J3568" s="14" t="s">
        <v>83</v>
      </c>
      <c r="K3568" s="14" t="s">
        <v>84</v>
      </c>
      <c r="L3568" s="14" t="s">
        <v>85</v>
      </c>
      <c r="M3568" s="23">
        <v>0.85</v>
      </c>
      <c r="N3568" s="16">
        <v>70</v>
      </c>
      <c r="O3568" s="16">
        <v>53</v>
      </c>
      <c r="P3568" s="16">
        <v>24</v>
      </c>
      <c r="Q3568" s="16">
        <v>72</v>
      </c>
      <c r="R3568" s="16">
        <v>31</v>
      </c>
      <c r="S3568" s="14" t="s">
        <v>86</v>
      </c>
      <c r="T3568" s="16">
        <v>9348</v>
      </c>
      <c r="U3568" s="16">
        <v>0</v>
      </c>
      <c r="V3568" s="18">
        <v>5361883</v>
      </c>
      <c r="W3568" s="18">
        <v>508153</v>
      </c>
      <c r="X3568" s="18">
        <v>248010</v>
      </c>
      <c r="Y3568" s="18">
        <v>492</v>
      </c>
      <c r="Z3568" s="18">
        <v>0</v>
      </c>
      <c r="AA3568" s="18">
        <v>0</v>
      </c>
      <c r="AB3568" s="18">
        <v>295413</v>
      </c>
      <c r="AC3568" s="23">
        <v>0.58</v>
      </c>
      <c r="AD3568" s="14" t="str">
        <f>IF(E3568=113,"Linn","Iowa ex-Linn")</f>
        <v>Iowa ex-Linn</v>
      </c>
      <c r="AE3568" s="23">
        <f>IFERROR(AB3568/W3568,"N/M")</f>
        <v>0.581346562944625</v>
      </c>
      <c r="AF3568" s="14" t="str">
        <f>B3568&amp;"|"&amp;TEXT(E3568,"000")&amp;"|"&amp;TEXT(M3568,"0.0000")</f>
        <v>2020|101|0.8500</v>
      </c>
      <c r="AG3568" s="22" t="str">
        <f>IF(AND(B3568&gt;=2015,B3568&lt;=2024,C3568=19,G3568=41,I3568=2,K3568="A",L3568="RBUP",M3568&gt;=0.5,M3568&lt;=0.85),"IN","OUT")</f>
        <v>IN</v>
      </c>
    </row>
    <row r="3569" spans="1:33">
      <c r="A3569" s="14" t="s">
        <v>190</v>
      </c>
      <c r="B3569" s="16">
        <v>2020</v>
      </c>
      <c r="C3569" s="16">
        <v>19</v>
      </c>
      <c r="D3569" s="14" t="s">
        <v>80</v>
      </c>
      <c r="E3569" s="16">
        <v>103</v>
      </c>
      <c r="F3569" s="14" t="s">
        <v>137</v>
      </c>
      <c r="G3569" s="16">
        <v>41</v>
      </c>
      <c r="H3569" s="14" t="s">
        <v>186</v>
      </c>
      <c r="I3569" s="16">
        <v>2</v>
      </c>
      <c r="J3569" s="14" t="s">
        <v>83</v>
      </c>
      <c r="K3569" s="14" t="s">
        <v>84</v>
      </c>
      <c r="L3569" s="14" t="s">
        <v>85</v>
      </c>
      <c r="M3569" s="23">
        <v>0.5</v>
      </c>
      <c r="N3569" s="16">
        <v>1</v>
      </c>
      <c r="O3569" s="16">
        <v>0</v>
      </c>
      <c r="P3569" s="16">
        <v>0</v>
      </c>
      <c r="Q3569" s="16">
        <v>0</v>
      </c>
      <c r="R3569" s="16">
        <v>0</v>
      </c>
      <c r="S3569" s="14" t="s">
        <v>86</v>
      </c>
      <c r="T3569" s="16">
        <v>0</v>
      </c>
      <c r="U3569" s="16">
        <v>0</v>
      </c>
      <c r="V3569" s="18">
        <v>0</v>
      </c>
      <c r="W3569" s="18">
        <v>0</v>
      </c>
      <c r="X3569" s="18">
        <v>0</v>
      </c>
      <c r="Y3569" s="18">
        <v>0</v>
      </c>
      <c r="Z3569" s="18">
        <v>0</v>
      </c>
      <c r="AA3569" s="18">
        <v>0</v>
      </c>
      <c r="AB3569" s="18">
        <v>0</v>
      </c>
      <c r="AC3569" s="23">
        <v>0</v>
      </c>
      <c r="AD3569" s="14" t="str">
        <f>IF(E3569=113,"Linn","Iowa ex-Linn")</f>
        <v>Iowa ex-Linn</v>
      </c>
      <c r="AE3569" s="23" t="str">
        <f>IFERROR(AB3569/W3569,"N/M")</f>
        <v>N/M</v>
      </c>
      <c r="AF3569" s="14" t="str">
        <f>B3569&amp;"|"&amp;TEXT(E3569,"000")&amp;"|"&amp;TEXT(M3569,"0.0000")</f>
        <v>2020|103|0.5000</v>
      </c>
      <c r="AG3569" s="22" t="str">
        <f>IF(AND(B3569&gt;=2015,B3569&lt;=2024,C3569=19,G3569=41,I3569=2,K3569="A",L3569="RBUP",M3569&gt;=0.5,M3569&lt;=0.85),"IN","OUT")</f>
        <v>IN</v>
      </c>
    </row>
    <row r="3570" spans="1:33">
      <c r="A3570" s="14" t="s">
        <v>190</v>
      </c>
      <c r="B3570" s="16">
        <v>2020</v>
      </c>
      <c r="C3570" s="16">
        <v>19</v>
      </c>
      <c r="D3570" s="14" t="s">
        <v>80</v>
      </c>
      <c r="E3570" s="16">
        <v>103</v>
      </c>
      <c r="F3570" s="14" t="s">
        <v>137</v>
      </c>
      <c r="G3570" s="16">
        <v>41</v>
      </c>
      <c r="H3570" s="14" t="s">
        <v>186</v>
      </c>
      <c r="I3570" s="16">
        <v>2</v>
      </c>
      <c r="J3570" s="14" t="s">
        <v>83</v>
      </c>
      <c r="K3570" s="14" t="s">
        <v>84</v>
      </c>
      <c r="L3570" s="14" t="s">
        <v>85</v>
      </c>
      <c r="M3570" s="23">
        <v>0.6</v>
      </c>
      <c r="N3570" s="16">
        <v>0</v>
      </c>
      <c r="O3570" s="16">
        <v>0</v>
      </c>
      <c r="P3570" s="16">
        <v>0</v>
      </c>
      <c r="Q3570" s="16">
        <v>0</v>
      </c>
      <c r="R3570" s="16">
        <v>0</v>
      </c>
      <c r="S3570" s="14" t="s">
        <v>86</v>
      </c>
      <c r="T3570" s="16">
        <v>0</v>
      </c>
      <c r="U3570" s="16">
        <v>0</v>
      </c>
      <c r="V3570" s="18">
        <v>0</v>
      </c>
      <c r="W3570" s="18">
        <v>0</v>
      </c>
      <c r="X3570" s="18">
        <v>0</v>
      </c>
      <c r="Y3570" s="18">
        <v>0</v>
      </c>
      <c r="Z3570" s="18">
        <v>0</v>
      </c>
      <c r="AA3570" s="18">
        <v>0</v>
      </c>
      <c r="AB3570" s="18">
        <v>0</v>
      </c>
      <c r="AC3570" s="23">
        <v>0</v>
      </c>
      <c r="AD3570" s="14" t="str">
        <f>IF(E3570=113,"Linn","Iowa ex-Linn")</f>
        <v>Iowa ex-Linn</v>
      </c>
      <c r="AE3570" s="23" t="str">
        <f>IFERROR(AB3570/W3570,"N/M")</f>
        <v>N/M</v>
      </c>
      <c r="AF3570" s="14" t="str">
        <f>B3570&amp;"|"&amp;TEXT(E3570,"000")&amp;"|"&amp;TEXT(M3570,"0.0000")</f>
        <v>2020|103|0.6000</v>
      </c>
      <c r="AG3570" s="22" t="str">
        <f>IF(AND(B3570&gt;=2015,B3570&lt;=2024,C3570=19,G3570=41,I3570=2,K3570="A",L3570="RBUP",M3570&gt;=0.5,M3570&lt;=0.85),"IN","OUT")</f>
        <v>IN</v>
      </c>
    </row>
    <row r="3571" spans="1:33">
      <c r="A3571" s="14" t="s">
        <v>190</v>
      </c>
      <c r="B3571" s="16">
        <v>2020</v>
      </c>
      <c r="C3571" s="16">
        <v>19</v>
      </c>
      <c r="D3571" s="14" t="s">
        <v>80</v>
      </c>
      <c r="E3571" s="16">
        <v>103</v>
      </c>
      <c r="F3571" s="14" t="s">
        <v>137</v>
      </c>
      <c r="G3571" s="16">
        <v>41</v>
      </c>
      <c r="H3571" s="14" t="s">
        <v>186</v>
      </c>
      <c r="I3571" s="16">
        <v>2</v>
      </c>
      <c r="J3571" s="14" t="s">
        <v>83</v>
      </c>
      <c r="K3571" s="14" t="s">
        <v>84</v>
      </c>
      <c r="L3571" s="14" t="s">
        <v>85</v>
      </c>
      <c r="M3571" s="23">
        <v>0.65</v>
      </c>
      <c r="N3571" s="16">
        <v>7</v>
      </c>
      <c r="O3571" s="16">
        <v>7</v>
      </c>
      <c r="P3571" s="16">
        <v>0</v>
      </c>
      <c r="Q3571" s="16">
        <v>11</v>
      </c>
      <c r="R3571" s="16">
        <v>0</v>
      </c>
      <c r="S3571" s="14" t="s">
        <v>86</v>
      </c>
      <c r="T3571" s="16">
        <v>636</v>
      </c>
      <c r="U3571" s="16">
        <v>0</v>
      </c>
      <c r="V3571" s="18">
        <v>308488</v>
      </c>
      <c r="W3571" s="18">
        <v>5993</v>
      </c>
      <c r="X3571" s="18">
        <v>3716</v>
      </c>
      <c r="Y3571" s="18">
        <v>0</v>
      </c>
      <c r="Z3571" s="18">
        <v>0</v>
      </c>
      <c r="AA3571" s="18">
        <v>0</v>
      </c>
      <c r="AB3571" s="18">
        <v>0</v>
      </c>
      <c r="AC3571" s="23">
        <v>0</v>
      </c>
      <c r="AD3571" s="14" t="str">
        <f>IF(E3571=113,"Linn","Iowa ex-Linn")</f>
        <v>Iowa ex-Linn</v>
      </c>
      <c r="AE3571" s="23">
        <f>IFERROR(AB3571/W3571,"N/M")</f>
        <v>0.0</v>
      </c>
      <c r="AF3571" s="14" t="str">
        <f>B3571&amp;"|"&amp;TEXT(E3571,"000")&amp;"|"&amp;TEXT(M3571,"0.0000")</f>
        <v>2020|103|0.6500</v>
      </c>
      <c r="AG3571" s="22" t="str">
        <f>IF(AND(B3571&gt;=2015,B3571&lt;=2024,C3571=19,G3571=41,I3571=2,K3571="A",L3571="RBUP",M3571&gt;=0.5,M3571&lt;=0.85),"IN","OUT")</f>
        <v>IN</v>
      </c>
    </row>
    <row r="3572" spans="1:33">
      <c r="A3572" s="14" t="s">
        <v>190</v>
      </c>
      <c r="B3572" s="16">
        <v>2020</v>
      </c>
      <c r="C3572" s="16">
        <v>19</v>
      </c>
      <c r="D3572" s="14" t="s">
        <v>80</v>
      </c>
      <c r="E3572" s="16">
        <v>103</v>
      </c>
      <c r="F3572" s="14" t="s">
        <v>137</v>
      </c>
      <c r="G3572" s="16">
        <v>41</v>
      </c>
      <c r="H3572" s="14" t="s">
        <v>186</v>
      </c>
      <c r="I3572" s="16">
        <v>2</v>
      </c>
      <c r="J3572" s="14" t="s">
        <v>83</v>
      </c>
      <c r="K3572" s="14" t="s">
        <v>84</v>
      </c>
      <c r="L3572" s="14" t="s">
        <v>85</v>
      </c>
      <c r="M3572" s="23">
        <v>0.7</v>
      </c>
      <c r="N3572" s="16">
        <v>34</v>
      </c>
      <c r="O3572" s="16">
        <v>32</v>
      </c>
      <c r="P3572" s="16">
        <v>3</v>
      </c>
      <c r="Q3572" s="16">
        <v>35</v>
      </c>
      <c r="R3572" s="16">
        <v>3</v>
      </c>
      <c r="S3572" s="14" t="s">
        <v>86</v>
      </c>
      <c r="T3572" s="16">
        <v>2335</v>
      </c>
      <c r="U3572" s="16">
        <v>0</v>
      </c>
      <c r="V3572" s="18">
        <v>1212730</v>
      </c>
      <c r="W3572" s="18">
        <v>32972</v>
      </c>
      <c r="X3572" s="18">
        <v>22970</v>
      </c>
      <c r="Y3572" s="18">
        <v>0</v>
      </c>
      <c r="Z3572" s="18">
        <v>0</v>
      </c>
      <c r="AA3572" s="18">
        <v>0</v>
      </c>
      <c r="AB3572" s="18">
        <v>4630</v>
      </c>
      <c r="AC3572" s="23">
        <v>0.14</v>
      </c>
      <c r="AD3572" s="14" t="str">
        <f>IF(E3572=113,"Linn","Iowa ex-Linn")</f>
        <v>Iowa ex-Linn</v>
      </c>
      <c r="AE3572" s="23">
        <f>IFERROR(AB3572/W3572,"N/M")</f>
        <v>0.14042217639209026</v>
      </c>
      <c r="AF3572" s="14" t="str">
        <f>B3572&amp;"|"&amp;TEXT(E3572,"000")&amp;"|"&amp;TEXT(M3572,"0.0000")</f>
        <v>2020|103|0.7000</v>
      </c>
      <c r="AG3572" s="22" t="str">
        <f>IF(AND(B3572&gt;=2015,B3572&lt;=2024,C3572=19,G3572=41,I3572=2,K3572="A",L3572="RBUP",M3572&gt;=0.5,M3572&lt;=0.85),"IN","OUT")</f>
        <v>IN</v>
      </c>
    </row>
    <row r="3573" spans="1:33">
      <c r="A3573" s="14" t="s">
        <v>190</v>
      </c>
      <c r="B3573" s="16">
        <v>2020</v>
      </c>
      <c r="C3573" s="16">
        <v>19</v>
      </c>
      <c r="D3573" s="14" t="s">
        <v>80</v>
      </c>
      <c r="E3573" s="16">
        <v>103</v>
      </c>
      <c r="F3573" s="14" t="s">
        <v>137</v>
      </c>
      <c r="G3573" s="16">
        <v>41</v>
      </c>
      <c r="H3573" s="14" t="s">
        <v>186</v>
      </c>
      <c r="I3573" s="16">
        <v>2</v>
      </c>
      <c r="J3573" s="14" t="s">
        <v>83</v>
      </c>
      <c r="K3573" s="14" t="s">
        <v>84</v>
      </c>
      <c r="L3573" s="14" t="s">
        <v>85</v>
      </c>
      <c r="M3573" s="23">
        <v>0.75</v>
      </c>
      <c r="N3573" s="16">
        <v>108</v>
      </c>
      <c r="O3573" s="16">
        <v>82</v>
      </c>
      <c r="P3573" s="16">
        <v>27</v>
      </c>
      <c r="Q3573" s="16">
        <v>135</v>
      </c>
      <c r="R3573" s="16">
        <v>34</v>
      </c>
      <c r="S3573" s="14" t="s">
        <v>86</v>
      </c>
      <c r="T3573" s="16">
        <v>10630</v>
      </c>
      <c r="U3573" s="16">
        <v>0</v>
      </c>
      <c r="V3573" s="18">
        <v>6116830</v>
      </c>
      <c r="W3573" s="18">
        <v>247867</v>
      </c>
      <c r="X3573" s="18">
        <v>154506</v>
      </c>
      <c r="Y3573" s="18">
        <v>1032</v>
      </c>
      <c r="Z3573" s="18">
        <v>0</v>
      </c>
      <c r="AA3573" s="18">
        <v>0</v>
      </c>
      <c r="AB3573" s="18">
        <v>255798</v>
      </c>
      <c r="AC3573" s="23">
        <v>1.03</v>
      </c>
      <c r="AD3573" s="14" t="str">
        <f>IF(E3573=113,"Linn","Iowa ex-Linn")</f>
        <v>Iowa ex-Linn</v>
      </c>
      <c r="AE3573" s="23">
        <f>IFERROR(AB3573/W3573,"N/M")</f>
        <v>1.0319969983902657</v>
      </c>
      <c r="AF3573" s="14" t="str">
        <f>B3573&amp;"|"&amp;TEXT(E3573,"000")&amp;"|"&amp;TEXT(M3573,"0.0000")</f>
        <v>2020|103|0.7500</v>
      </c>
      <c r="AG3573" s="22" t="str">
        <f>IF(AND(B3573&gt;=2015,B3573&lt;=2024,C3573=19,G3573=41,I3573=2,K3573="A",L3573="RBUP",M3573&gt;=0.5,M3573&lt;=0.85),"IN","OUT")</f>
        <v>IN</v>
      </c>
    </row>
    <row r="3574" spans="1:33">
      <c r="A3574" s="14" t="s">
        <v>190</v>
      </c>
      <c r="B3574" s="16">
        <v>2020</v>
      </c>
      <c r="C3574" s="16">
        <v>19</v>
      </c>
      <c r="D3574" s="14" t="s">
        <v>80</v>
      </c>
      <c r="E3574" s="16">
        <v>103</v>
      </c>
      <c r="F3574" s="14" t="s">
        <v>137</v>
      </c>
      <c r="G3574" s="16">
        <v>41</v>
      </c>
      <c r="H3574" s="14" t="s">
        <v>186</v>
      </c>
      <c r="I3574" s="16">
        <v>2</v>
      </c>
      <c r="J3574" s="14" t="s">
        <v>83</v>
      </c>
      <c r="K3574" s="14" t="s">
        <v>84</v>
      </c>
      <c r="L3574" s="14" t="s">
        <v>85</v>
      </c>
      <c r="M3574" s="23">
        <v>0.8</v>
      </c>
      <c r="N3574" s="16">
        <v>297</v>
      </c>
      <c r="O3574" s="16">
        <v>231</v>
      </c>
      <c r="P3574" s="16">
        <v>98</v>
      </c>
      <c r="Q3574" s="16">
        <v>371</v>
      </c>
      <c r="R3574" s="16">
        <v>135</v>
      </c>
      <c r="S3574" s="14" t="s">
        <v>86</v>
      </c>
      <c r="T3574" s="16">
        <v>37767</v>
      </c>
      <c r="U3574" s="16">
        <v>0</v>
      </c>
      <c r="V3574" s="18">
        <v>22965511</v>
      </c>
      <c r="W3574" s="18">
        <v>1160859</v>
      </c>
      <c r="X3574" s="18">
        <v>674563</v>
      </c>
      <c r="Y3574" s="18">
        <v>6055</v>
      </c>
      <c r="Z3574" s="18">
        <v>0</v>
      </c>
      <c r="AA3574" s="18">
        <v>0</v>
      </c>
      <c r="AB3574" s="18">
        <v>1513201</v>
      </c>
      <c r="AC3574" s="23">
        <v>1.3</v>
      </c>
      <c r="AD3574" s="14" t="str">
        <f>IF(E3574=113,"Linn","Iowa ex-Linn")</f>
        <v>Iowa ex-Linn</v>
      </c>
      <c r="AE3574" s="23">
        <f>IFERROR(AB3574/W3574,"N/M")</f>
        <v>1.3035183428822967</v>
      </c>
      <c r="AF3574" s="14" t="str">
        <f>B3574&amp;"|"&amp;TEXT(E3574,"000")&amp;"|"&amp;TEXT(M3574,"0.0000")</f>
        <v>2020|103|0.8000</v>
      </c>
      <c r="AG3574" s="22" t="str">
        <f>IF(AND(B3574&gt;=2015,B3574&lt;=2024,C3574=19,G3574=41,I3574=2,K3574="A",L3574="RBUP",M3574&gt;=0.5,M3574&lt;=0.85),"IN","OUT")</f>
        <v>IN</v>
      </c>
    </row>
    <row r="3575" spans="1:33">
      <c r="A3575" s="14" t="s">
        <v>190</v>
      </c>
      <c r="B3575" s="16">
        <v>2020</v>
      </c>
      <c r="C3575" s="16">
        <v>19</v>
      </c>
      <c r="D3575" s="14" t="s">
        <v>80</v>
      </c>
      <c r="E3575" s="16">
        <v>103</v>
      </c>
      <c r="F3575" s="14" t="s">
        <v>137</v>
      </c>
      <c r="G3575" s="16">
        <v>41</v>
      </c>
      <c r="H3575" s="14" t="s">
        <v>186</v>
      </c>
      <c r="I3575" s="16">
        <v>2</v>
      </c>
      <c r="J3575" s="14" t="s">
        <v>83</v>
      </c>
      <c r="K3575" s="14" t="s">
        <v>84</v>
      </c>
      <c r="L3575" s="14" t="s">
        <v>85</v>
      </c>
      <c r="M3575" s="23">
        <v>0.85</v>
      </c>
      <c r="N3575" s="16">
        <v>269</v>
      </c>
      <c r="O3575" s="16">
        <v>219</v>
      </c>
      <c r="P3575" s="16">
        <v>145</v>
      </c>
      <c r="Q3575" s="16">
        <v>518</v>
      </c>
      <c r="R3575" s="16">
        <v>237</v>
      </c>
      <c r="S3575" s="14" t="s">
        <v>86</v>
      </c>
      <c r="T3575" s="16">
        <v>43679</v>
      </c>
      <c r="U3575" s="16">
        <v>0</v>
      </c>
      <c r="V3575" s="18">
        <v>28985996</v>
      </c>
      <c r="W3575" s="18">
        <v>1798398</v>
      </c>
      <c r="X3575" s="18">
        <v>784309</v>
      </c>
      <c r="Y3575" s="18">
        <v>2544</v>
      </c>
      <c r="Z3575" s="18">
        <v>0</v>
      </c>
      <c r="AA3575" s="18">
        <v>0</v>
      </c>
      <c r="AB3575" s="18">
        <v>2966409</v>
      </c>
      <c r="AC3575" s="23">
        <v>1.65</v>
      </c>
      <c r="AD3575" s="14" t="str">
        <f>IF(E3575=113,"Linn","Iowa ex-Linn")</f>
        <v>Iowa ex-Linn</v>
      </c>
      <c r="AE3575" s="23">
        <f>IFERROR(AB3575/W3575,"N/M")</f>
        <v>1.6494730309975878</v>
      </c>
      <c r="AF3575" s="14" t="str">
        <f>B3575&amp;"|"&amp;TEXT(E3575,"000")&amp;"|"&amp;TEXT(M3575,"0.0000")</f>
        <v>2020|103|0.8500</v>
      </c>
      <c r="AG3575" s="22" t="str">
        <f>IF(AND(B3575&gt;=2015,B3575&lt;=2024,C3575=19,G3575=41,I3575=2,K3575="A",L3575="RBUP",M3575&gt;=0.5,M3575&lt;=0.85),"IN","OUT")</f>
        <v>IN</v>
      </c>
    </row>
    <row r="3576" spans="1:33">
      <c r="A3576" s="14" t="s">
        <v>190</v>
      </c>
      <c r="B3576" s="16">
        <v>2020</v>
      </c>
      <c r="C3576" s="16">
        <v>19</v>
      </c>
      <c r="D3576" s="14" t="s">
        <v>80</v>
      </c>
      <c r="E3576" s="16">
        <v>105</v>
      </c>
      <c r="F3576" s="14" t="s">
        <v>138</v>
      </c>
      <c r="G3576" s="16">
        <v>41</v>
      </c>
      <c r="H3576" s="14" t="s">
        <v>186</v>
      </c>
      <c r="I3576" s="16">
        <v>2</v>
      </c>
      <c r="J3576" s="14" t="s">
        <v>83</v>
      </c>
      <c r="K3576" s="14" t="s">
        <v>84</v>
      </c>
      <c r="L3576" s="14" t="s">
        <v>85</v>
      </c>
      <c r="M3576" s="23">
        <v>0.55</v>
      </c>
      <c r="N3576" s="16">
        <v>1</v>
      </c>
      <c r="O3576" s="16">
        <v>1</v>
      </c>
      <c r="P3576" s="16">
        <v>0</v>
      </c>
      <c r="Q3576" s="16">
        <v>3</v>
      </c>
      <c r="R3576" s="16">
        <v>0</v>
      </c>
      <c r="S3576" s="14" t="s">
        <v>86</v>
      </c>
      <c r="T3576" s="16">
        <v>174</v>
      </c>
      <c r="U3576" s="16">
        <v>0</v>
      </c>
      <c r="V3576" s="18">
        <v>78550</v>
      </c>
      <c r="W3576" s="18">
        <v>673</v>
      </c>
      <c r="X3576" s="18">
        <v>431</v>
      </c>
      <c r="Y3576" s="18">
        <v>0</v>
      </c>
      <c r="Z3576" s="18">
        <v>0</v>
      </c>
      <c r="AA3576" s="18">
        <v>0</v>
      </c>
      <c r="AB3576" s="18">
        <v>0</v>
      </c>
      <c r="AC3576" s="23">
        <v>0</v>
      </c>
      <c r="AD3576" s="14" t="str">
        <f>IF(E3576=113,"Linn","Iowa ex-Linn")</f>
        <v>Iowa ex-Linn</v>
      </c>
      <c r="AE3576" s="23">
        <f>IFERROR(AB3576/W3576,"N/M")</f>
        <v>0.0</v>
      </c>
      <c r="AF3576" s="14" t="str">
        <f>B3576&amp;"|"&amp;TEXT(E3576,"000")&amp;"|"&amp;TEXT(M3576,"0.0000")</f>
        <v>2020|105|0.5500</v>
      </c>
      <c r="AG3576" s="22" t="str">
        <f>IF(AND(B3576&gt;=2015,B3576&lt;=2024,C3576=19,G3576=41,I3576=2,K3576="A",L3576="RBUP",M3576&gt;=0.5,M3576&lt;=0.85),"IN","OUT")</f>
        <v>IN</v>
      </c>
    </row>
    <row r="3577" spans="1:33">
      <c r="A3577" s="14" t="s">
        <v>190</v>
      </c>
      <c r="B3577" s="16">
        <v>2020</v>
      </c>
      <c r="C3577" s="16">
        <v>19</v>
      </c>
      <c r="D3577" s="14" t="s">
        <v>80</v>
      </c>
      <c r="E3577" s="16">
        <v>105</v>
      </c>
      <c r="F3577" s="14" t="s">
        <v>138</v>
      </c>
      <c r="G3577" s="16">
        <v>41</v>
      </c>
      <c r="H3577" s="14" t="s">
        <v>186</v>
      </c>
      <c r="I3577" s="16">
        <v>2</v>
      </c>
      <c r="J3577" s="14" t="s">
        <v>83</v>
      </c>
      <c r="K3577" s="14" t="s">
        <v>84</v>
      </c>
      <c r="L3577" s="14" t="s">
        <v>85</v>
      </c>
      <c r="M3577" s="23">
        <v>0.6</v>
      </c>
      <c r="N3577" s="16">
        <v>3</v>
      </c>
      <c r="O3577" s="16">
        <v>3</v>
      </c>
      <c r="P3577" s="16">
        <v>0</v>
      </c>
      <c r="Q3577" s="16">
        <v>4</v>
      </c>
      <c r="R3577" s="16">
        <v>0</v>
      </c>
      <c r="S3577" s="14" t="s">
        <v>86</v>
      </c>
      <c r="T3577" s="16">
        <v>381</v>
      </c>
      <c r="U3577" s="16">
        <v>0</v>
      </c>
      <c r="V3577" s="18">
        <v>176574</v>
      </c>
      <c r="W3577" s="18">
        <v>2007</v>
      </c>
      <c r="X3577" s="18">
        <v>1437</v>
      </c>
      <c r="Y3577" s="18">
        <v>0</v>
      </c>
      <c r="Z3577" s="18">
        <v>0</v>
      </c>
      <c r="AA3577" s="18">
        <v>0</v>
      </c>
      <c r="AB3577" s="18">
        <v>0</v>
      </c>
      <c r="AC3577" s="23">
        <v>0</v>
      </c>
      <c r="AD3577" s="14" t="str">
        <f>IF(E3577=113,"Linn","Iowa ex-Linn")</f>
        <v>Iowa ex-Linn</v>
      </c>
      <c r="AE3577" s="23">
        <f>IFERROR(AB3577/W3577,"N/M")</f>
        <v>0.0</v>
      </c>
      <c r="AF3577" s="14" t="str">
        <f>B3577&amp;"|"&amp;TEXT(E3577,"000")&amp;"|"&amp;TEXT(M3577,"0.0000")</f>
        <v>2020|105|0.6000</v>
      </c>
      <c r="AG3577" s="22" t="str">
        <f>IF(AND(B3577&gt;=2015,B3577&lt;=2024,C3577=19,G3577=41,I3577=2,K3577="A",L3577="RBUP",M3577&gt;=0.5,M3577&lt;=0.85),"IN","OUT")</f>
        <v>IN</v>
      </c>
    </row>
    <row r="3578" spans="1:33">
      <c r="A3578" s="14" t="s">
        <v>190</v>
      </c>
      <c r="B3578" s="16">
        <v>2020</v>
      </c>
      <c r="C3578" s="16">
        <v>19</v>
      </c>
      <c r="D3578" s="14" t="s">
        <v>80</v>
      </c>
      <c r="E3578" s="16">
        <v>105</v>
      </c>
      <c r="F3578" s="14" t="s">
        <v>138</v>
      </c>
      <c r="G3578" s="16">
        <v>41</v>
      </c>
      <c r="H3578" s="14" t="s">
        <v>186</v>
      </c>
      <c r="I3578" s="16">
        <v>2</v>
      </c>
      <c r="J3578" s="14" t="s">
        <v>83</v>
      </c>
      <c r="K3578" s="14" t="s">
        <v>84</v>
      </c>
      <c r="L3578" s="14" t="s">
        <v>85</v>
      </c>
      <c r="M3578" s="23">
        <v>0.65</v>
      </c>
      <c r="N3578" s="16">
        <v>4</v>
      </c>
      <c r="O3578" s="16">
        <v>2</v>
      </c>
      <c r="P3578" s="16">
        <v>0</v>
      </c>
      <c r="Q3578" s="16">
        <v>4</v>
      </c>
      <c r="R3578" s="16">
        <v>0</v>
      </c>
      <c r="S3578" s="14" t="s">
        <v>86</v>
      </c>
      <c r="T3578" s="16">
        <v>270</v>
      </c>
      <c r="U3578" s="16">
        <v>0</v>
      </c>
      <c r="V3578" s="18">
        <v>120903</v>
      </c>
      <c r="W3578" s="18">
        <v>2098</v>
      </c>
      <c r="X3578" s="18">
        <v>1238</v>
      </c>
      <c r="Y3578" s="18">
        <v>0</v>
      </c>
      <c r="Z3578" s="18">
        <v>0</v>
      </c>
      <c r="AA3578" s="18">
        <v>0</v>
      </c>
      <c r="AB3578" s="18">
        <v>0</v>
      </c>
      <c r="AC3578" s="23">
        <v>0</v>
      </c>
      <c r="AD3578" s="14" t="str">
        <f>IF(E3578=113,"Linn","Iowa ex-Linn")</f>
        <v>Iowa ex-Linn</v>
      </c>
      <c r="AE3578" s="23">
        <f>IFERROR(AB3578/W3578,"N/M")</f>
        <v>0.0</v>
      </c>
      <c r="AF3578" s="14" t="str">
        <f>B3578&amp;"|"&amp;TEXT(E3578,"000")&amp;"|"&amp;TEXT(M3578,"0.0000")</f>
        <v>2020|105|0.6500</v>
      </c>
      <c r="AG3578" s="22" t="str">
        <f>IF(AND(B3578&gt;=2015,B3578&lt;=2024,C3578=19,G3578=41,I3578=2,K3578="A",L3578="RBUP",M3578&gt;=0.5,M3578&lt;=0.85),"IN","OUT")</f>
        <v>IN</v>
      </c>
    </row>
    <row r="3579" spans="1:33">
      <c r="A3579" s="14" t="s">
        <v>190</v>
      </c>
      <c r="B3579" s="16">
        <v>2020</v>
      </c>
      <c r="C3579" s="16">
        <v>19</v>
      </c>
      <c r="D3579" s="14" t="s">
        <v>80</v>
      </c>
      <c r="E3579" s="16">
        <v>105</v>
      </c>
      <c r="F3579" s="14" t="s">
        <v>138</v>
      </c>
      <c r="G3579" s="16">
        <v>41</v>
      </c>
      <c r="H3579" s="14" t="s">
        <v>186</v>
      </c>
      <c r="I3579" s="16">
        <v>2</v>
      </c>
      <c r="J3579" s="14" t="s">
        <v>83</v>
      </c>
      <c r="K3579" s="14" t="s">
        <v>84</v>
      </c>
      <c r="L3579" s="14" t="s">
        <v>85</v>
      </c>
      <c r="M3579" s="23">
        <v>0.7</v>
      </c>
      <c r="N3579" s="16">
        <v>15</v>
      </c>
      <c r="O3579" s="16">
        <v>13</v>
      </c>
      <c r="P3579" s="16">
        <v>5</v>
      </c>
      <c r="Q3579" s="16">
        <v>15</v>
      </c>
      <c r="R3579" s="16">
        <v>7</v>
      </c>
      <c r="S3579" s="14" t="s">
        <v>86</v>
      </c>
      <c r="T3579" s="16">
        <v>1431</v>
      </c>
      <c r="U3579" s="16">
        <v>0</v>
      </c>
      <c r="V3579" s="18">
        <v>747181</v>
      </c>
      <c r="W3579" s="18">
        <v>14608</v>
      </c>
      <c r="X3579" s="18">
        <v>9761</v>
      </c>
      <c r="Y3579" s="18">
        <v>0</v>
      </c>
      <c r="Z3579" s="18">
        <v>0</v>
      </c>
      <c r="AA3579" s="18">
        <v>0</v>
      </c>
      <c r="AB3579" s="18">
        <v>34960</v>
      </c>
      <c r="AC3579" s="23">
        <v>2.39</v>
      </c>
      <c r="AD3579" s="14" t="str">
        <f>IF(E3579=113,"Linn","Iowa ex-Linn")</f>
        <v>Iowa ex-Linn</v>
      </c>
      <c r="AE3579" s="23">
        <f>IFERROR(AB3579/W3579,"N/M")</f>
        <v>2.393209200438116</v>
      </c>
      <c r="AF3579" s="14" t="str">
        <f>B3579&amp;"|"&amp;TEXT(E3579,"000")&amp;"|"&amp;TEXT(M3579,"0.0000")</f>
        <v>2020|105|0.7000</v>
      </c>
      <c r="AG3579" s="22" t="str">
        <f>IF(AND(B3579&gt;=2015,B3579&lt;=2024,C3579=19,G3579=41,I3579=2,K3579="A",L3579="RBUP",M3579&gt;=0.5,M3579&lt;=0.85),"IN","OUT")</f>
        <v>IN</v>
      </c>
    </row>
    <row r="3580" spans="1:33">
      <c r="A3580" s="14" t="s">
        <v>190</v>
      </c>
      <c r="B3580" s="16">
        <v>2020</v>
      </c>
      <c r="C3580" s="16">
        <v>19</v>
      </c>
      <c r="D3580" s="14" t="s">
        <v>80</v>
      </c>
      <c r="E3580" s="16">
        <v>105</v>
      </c>
      <c r="F3580" s="14" t="s">
        <v>138</v>
      </c>
      <c r="G3580" s="16">
        <v>41</v>
      </c>
      <c r="H3580" s="14" t="s">
        <v>186</v>
      </c>
      <c r="I3580" s="16">
        <v>2</v>
      </c>
      <c r="J3580" s="14" t="s">
        <v>83</v>
      </c>
      <c r="K3580" s="14" t="s">
        <v>84</v>
      </c>
      <c r="L3580" s="14" t="s">
        <v>85</v>
      </c>
      <c r="M3580" s="23">
        <v>0.75</v>
      </c>
      <c r="N3580" s="16">
        <v>74</v>
      </c>
      <c r="O3580" s="16">
        <v>63</v>
      </c>
      <c r="P3580" s="16">
        <v>23</v>
      </c>
      <c r="Q3580" s="16">
        <v>87</v>
      </c>
      <c r="R3580" s="16">
        <v>31</v>
      </c>
      <c r="S3580" s="14" t="s">
        <v>86</v>
      </c>
      <c r="T3580" s="16">
        <v>15204</v>
      </c>
      <c r="U3580" s="16">
        <v>0</v>
      </c>
      <c r="V3580" s="18">
        <v>8864774</v>
      </c>
      <c r="W3580" s="18">
        <v>243083</v>
      </c>
      <c r="X3580" s="18">
        <v>162322</v>
      </c>
      <c r="Y3580" s="18">
        <v>683</v>
      </c>
      <c r="Z3580" s="18">
        <v>0</v>
      </c>
      <c r="AA3580" s="18">
        <v>0</v>
      </c>
      <c r="AB3580" s="18">
        <v>795452</v>
      </c>
      <c r="AC3580" s="23">
        <v>3.27</v>
      </c>
      <c r="AD3580" s="14" t="str">
        <f>IF(E3580=113,"Linn","Iowa ex-Linn")</f>
        <v>Iowa ex-Linn</v>
      </c>
      <c r="AE3580" s="23">
        <f>IFERROR(AB3580/W3580,"N/M")</f>
        <v>3.2723473052414196</v>
      </c>
      <c r="AF3580" s="14" t="str">
        <f>B3580&amp;"|"&amp;TEXT(E3580,"000")&amp;"|"&amp;TEXT(M3580,"0.0000")</f>
        <v>2020|105|0.7500</v>
      </c>
      <c r="AG3580" s="22" t="str">
        <f>IF(AND(B3580&gt;=2015,B3580&lt;=2024,C3580=19,G3580=41,I3580=2,K3580="A",L3580="RBUP",M3580&gt;=0.5,M3580&lt;=0.85),"IN","OUT")</f>
        <v>IN</v>
      </c>
    </row>
    <row r="3581" spans="1:33">
      <c r="A3581" s="14" t="s">
        <v>190</v>
      </c>
      <c r="B3581" s="16">
        <v>2020</v>
      </c>
      <c r="C3581" s="16">
        <v>19</v>
      </c>
      <c r="D3581" s="14" t="s">
        <v>80</v>
      </c>
      <c r="E3581" s="16">
        <v>105</v>
      </c>
      <c r="F3581" s="14" t="s">
        <v>138</v>
      </c>
      <c r="G3581" s="16">
        <v>41</v>
      </c>
      <c r="H3581" s="14" t="s">
        <v>186</v>
      </c>
      <c r="I3581" s="16">
        <v>2</v>
      </c>
      <c r="J3581" s="14" t="s">
        <v>83</v>
      </c>
      <c r="K3581" s="14" t="s">
        <v>84</v>
      </c>
      <c r="L3581" s="14" t="s">
        <v>85</v>
      </c>
      <c r="M3581" s="23">
        <v>0.8</v>
      </c>
      <c r="N3581" s="16">
        <v>305</v>
      </c>
      <c r="O3581" s="16">
        <v>261</v>
      </c>
      <c r="P3581" s="16">
        <v>111</v>
      </c>
      <c r="Q3581" s="16">
        <v>317</v>
      </c>
      <c r="R3581" s="16">
        <v>135</v>
      </c>
      <c r="S3581" s="14" t="s">
        <v>86</v>
      </c>
      <c r="T3581" s="16">
        <v>60857</v>
      </c>
      <c r="U3581" s="16">
        <v>0</v>
      </c>
      <c r="V3581" s="18">
        <v>38610618</v>
      </c>
      <c r="W3581" s="18">
        <v>1446850</v>
      </c>
      <c r="X3581" s="18">
        <v>915478</v>
      </c>
      <c r="Y3581" s="18">
        <v>412</v>
      </c>
      <c r="Z3581" s="18">
        <v>0</v>
      </c>
      <c r="AA3581" s="18">
        <v>0</v>
      </c>
      <c r="AB3581" s="18">
        <v>2969690</v>
      </c>
      <c r="AC3581" s="23">
        <v>2.05</v>
      </c>
      <c r="AD3581" s="14" t="str">
        <f>IF(E3581=113,"Linn","Iowa ex-Linn")</f>
        <v>Iowa ex-Linn</v>
      </c>
      <c r="AE3581" s="23">
        <f>IFERROR(AB3581/W3581,"N/M")</f>
        <v>2.0525209938832636</v>
      </c>
      <c r="AF3581" s="14" t="str">
        <f>B3581&amp;"|"&amp;TEXT(E3581,"000")&amp;"|"&amp;TEXT(M3581,"0.0000")</f>
        <v>2020|105|0.8000</v>
      </c>
      <c r="AG3581" s="22" t="str">
        <f>IF(AND(B3581&gt;=2015,B3581&lt;=2024,C3581=19,G3581=41,I3581=2,K3581="A",L3581="RBUP",M3581&gt;=0.5,M3581&lt;=0.85),"IN","OUT")</f>
        <v>IN</v>
      </c>
    </row>
    <row r="3582" spans="1:33">
      <c r="A3582" s="14" t="s">
        <v>190</v>
      </c>
      <c r="B3582" s="16">
        <v>2020</v>
      </c>
      <c r="C3582" s="16">
        <v>19</v>
      </c>
      <c r="D3582" s="14" t="s">
        <v>80</v>
      </c>
      <c r="E3582" s="16">
        <v>105</v>
      </c>
      <c r="F3582" s="14" t="s">
        <v>138</v>
      </c>
      <c r="G3582" s="16">
        <v>41</v>
      </c>
      <c r="H3582" s="14" t="s">
        <v>186</v>
      </c>
      <c r="I3582" s="16">
        <v>2</v>
      </c>
      <c r="J3582" s="14" t="s">
        <v>83</v>
      </c>
      <c r="K3582" s="14" t="s">
        <v>84</v>
      </c>
      <c r="L3582" s="14" t="s">
        <v>85</v>
      </c>
      <c r="M3582" s="23">
        <v>0.85</v>
      </c>
      <c r="N3582" s="16">
        <v>318</v>
      </c>
      <c r="O3582" s="16">
        <v>272</v>
      </c>
      <c r="P3582" s="16">
        <v>146</v>
      </c>
      <c r="Q3582" s="16">
        <v>367</v>
      </c>
      <c r="R3582" s="16">
        <v>185</v>
      </c>
      <c r="S3582" s="14" t="s">
        <v>86</v>
      </c>
      <c r="T3582" s="16">
        <v>63987</v>
      </c>
      <c r="U3582" s="16">
        <v>0</v>
      </c>
      <c r="V3582" s="18">
        <v>43086766</v>
      </c>
      <c r="W3582" s="18">
        <v>2036717</v>
      </c>
      <c r="X3582" s="18">
        <v>1008775</v>
      </c>
      <c r="Y3582" s="18">
        <v>3254</v>
      </c>
      <c r="Z3582" s="18">
        <v>0</v>
      </c>
      <c r="AA3582" s="18">
        <v>0</v>
      </c>
      <c r="AB3582" s="18">
        <v>5457884</v>
      </c>
      <c r="AC3582" s="23">
        <v>2.68</v>
      </c>
      <c r="AD3582" s="14" t="str">
        <f>IF(E3582=113,"Linn","Iowa ex-Linn")</f>
        <v>Iowa ex-Linn</v>
      </c>
      <c r="AE3582" s="23">
        <f>IFERROR(AB3582/W3582,"N/M")</f>
        <v>2.6797458851671587</v>
      </c>
      <c r="AF3582" s="14" t="str">
        <f>B3582&amp;"|"&amp;TEXT(E3582,"000")&amp;"|"&amp;TEXT(M3582,"0.0000")</f>
        <v>2020|105|0.8500</v>
      </c>
      <c r="AG3582" s="22" t="str">
        <f>IF(AND(B3582&gt;=2015,B3582&lt;=2024,C3582=19,G3582=41,I3582=2,K3582="A",L3582="RBUP",M3582&gt;=0.5,M3582&lt;=0.85),"IN","OUT")</f>
        <v>IN</v>
      </c>
    </row>
    <row r="3583" spans="1:33">
      <c r="A3583" s="14" t="s">
        <v>190</v>
      </c>
      <c r="B3583" s="16">
        <v>2020</v>
      </c>
      <c r="C3583" s="16">
        <v>19</v>
      </c>
      <c r="D3583" s="14" t="s">
        <v>80</v>
      </c>
      <c r="E3583" s="16">
        <v>107</v>
      </c>
      <c r="F3583" s="14" t="s">
        <v>139</v>
      </c>
      <c r="G3583" s="16">
        <v>41</v>
      </c>
      <c r="H3583" s="14" t="s">
        <v>186</v>
      </c>
      <c r="I3583" s="16">
        <v>2</v>
      </c>
      <c r="J3583" s="14" t="s">
        <v>83</v>
      </c>
      <c r="K3583" s="14" t="s">
        <v>84</v>
      </c>
      <c r="L3583" s="14" t="s">
        <v>85</v>
      </c>
      <c r="M3583" s="23">
        <v>0.5</v>
      </c>
      <c r="N3583" s="16">
        <v>3</v>
      </c>
      <c r="O3583" s="16">
        <v>1</v>
      </c>
      <c r="P3583" s="16">
        <v>0</v>
      </c>
      <c r="Q3583" s="16">
        <v>3</v>
      </c>
      <c r="R3583" s="16">
        <v>0</v>
      </c>
      <c r="S3583" s="14" t="s">
        <v>86</v>
      </c>
      <c r="T3583" s="16">
        <v>124</v>
      </c>
      <c r="U3583" s="16">
        <v>0</v>
      </c>
      <c r="V3583" s="18">
        <v>41889</v>
      </c>
      <c r="W3583" s="18">
        <v>2249</v>
      </c>
      <c r="X3583" s="18">
        <v>1507</v>
      </c>
      <c r="Y3583" s="18">
        <v>0</v>
      </c>
      <c r="Z3583" s="18">
        <v>0</v>
      </c>
      <c r="AA3583" s="18">
        <v>0</v>
      </c>
      <c r="AB3583" s="18">
        <v>0</v>
      </c>
      <c r="AC3583" s="23">
        <v>0</v>
      </c>
      <c r="AD3583" s="14" t="str">
        <f>IF(E3583=113,"Linn","Iowa ex-Linn")</f>
        <v>Iowa ex-Linn</v>
      </c>
      <c r="AE3583" s="23">
        <f>IFERROR(AB3583/W3583,"N/M")</f>
        <v>0.0</v>
      </c>
      <c r="AF3583" s="14" t="str">
        <f>B3583&amp;"|"&amp;TEXT(E3583,"000")&amp;"|"&amp;TEXT(M3583,"0.0000")</f>
        <v>2020|107|0.5000</v>
      </c>
      <c r="AG3583" s="22" t="str">
        <f>IF(AND(B3583&gt;=2015,B3583&lt;=2024,C3583=19,G3583=41,I3583=2,K3583="A",L3583="RBUP",M3583&gt;=0.5,M3583&lt;=0.85),"IN","OUT")</f>
        <v>IN</v>
      </c>
    </row>
    <row r="3584" spans="1:33">
      <c r="A3584" s="14" t="s">
        <v>190</v>
      </c>
      <c r="B3584" s="16">
        <v>2020</v>
      </c>
      <c r="C3584" s="16">
        <v>19</v>
      </c>
      <c r="D3584" s="14" t="s">
        <v>80</v>
      </c>
      <c r="E3584" s="16">
        <v>107</v>
      </c>
      <c r="F3584" s="14" t="s">
        <v>139</v>
      </c>
      <c r="G3584" s="16">
        <v>41</v>
      </c>
      <c r="H3584" s="14" t="s">
        <v>186</v>
      </c>
      <c r="I3584" s="16">
        <v>2</v>
      </c>
      <c r="J3584" s="14" t="s">
        <v>83</v>
      </c>
      <c r="K3584" s="14" t="s">
        <v>84</v>
      </c>
      <c r="L3584" s="14" t="s">
        <v>85</v>
      </c>
      <c r="M3584" s="23">
        <v>0.55</v>
      </c>
      <c r="N3584" s="16">
        <v>1</v>
      </c>
      <c r="O3584" s="16">
        <v>1</v>
      </c>
      <c r="P3584" s="16">
        <v>0</v>
      </c>
      <c r="Q3584" s="16">
        <v>1</v>
      </c>
      <c r="R3584" s="16">
        <v>0</v>
      </c>
      <c r="S3584" s="14" t="s">
        <v>86</v>
      </c>
      <c r="T3584" s="16">
        <v>68</v>
      </c>
      <c r="U3584" s="16">
        <v>0</v>
      </c>
      <c r="V3584" s="18">
        <v>36424</v>
      </c>
      <c r="W3584" s="18">
        <v>1129</v>
      </c>
      <c r="X3584" s="18">
        <v>723</v>
      </c>
      <c r="Y3584" s="18">
        <v>0</v>
      </c>
      <c r="Z3584" s="18">
        <v>0</v>
      </c>
      <c r="AA3584" s="18">
        <v>0</v>
      </c>
      <c r="AB3584" s="18">
        <v>0</v>
      </c>
      <c r="AC3584" s="23">
        <v>0</v>
      </c>
      <c r="AD3584" s="14" t="str">
        <f>IF(E3584=113,"Linn","Iowa ex-Linn")</f>
        <v>Iowa ex-Linn</v>
      </c>
      <c r="AE3584" s="23">
        <f>IFERROR(AB3584/W3584,"N/M")</f>
        <v>0.0</v>
      </c>
      <c r="AF3584" s="14" t="str">
        <f>B3584&amp;"|"&amp;TEXT(E3584,"000")&amp;"|"&amp;TEXT(M3584,"0.0000")</f>
        <v>2020|107|0.5500</v>
      </c>
      <c r="AG3584" s="22" t="str">
        <f>IF(AND(B3584&gt;=2015,B3584&lt;=2024,C3584=19,G3584=41,I3584=2,K3584="A",L3584="RBUP",M3584&gt;=0.5,M3584&lt;=0.85),"IN","OUT")</f>
        <v>IN</v>
      </c>
    </row>
    <row r="3585" spans="1:33">
      <c r="A3585" s="14" t="s">
        <v>190</v>
      </c>
      <c r="B3585" s="16">
        <v>2020</v>
      </c>
      <c r="C3585" s="16">
        <v>19</v>
      </c>
      <c r="D3585" s="14" t="s">
        <v>80</v>
      </c>
      <c r="E3585" s="16">
        <v>107</v>
      </c>
      <c r="F3585" s="14" t="s">
        <v>139</v>
      </c>
      <c r="G3585" s="16">
        <v>41</v>
      </c>
      <c r="H3585" s="14" t="s">
        <v>186</v>
      </c>
      <c r="I3585" s="16">
        <v>2</v>
      </c>
      <c r="J3585" s="14" t="s">
        <v>83</v>
      </c>
      <c r="K3585" s="14" t="s">
        <v>84</v>
      </c>
      <c r="L3585" s="14" t="s">
        <v>85</v>
      </c>
      <c r="M3585" s="23">
        <v>0.6</v>
      </c>
      <c r="N3585" s="16">
        <v>3</v>
      </c>
      <c r="O3585" s="16">
        <v>2</v>
      </c>
      <c r="P3585" s="16">
        <v>0</v>
      </c>
      <c r="Q3585" s="16">
        <v>4</v>
      </c>
      <c r="R3585" s="16">
        <v>0</v>
      </c>
      <c r="S3585" s="14" t="s">
        <v>86</v>
      </c>
      <c r="T3585" s="16">
        <v>218</v>
      </c>
      <c r="U3585" s="16">
        <v>0</v>
      </c>
      <c r="V3585" s="18">
        <v>92840</v>
      </c>
      <c r="W3585" s="18">
        <v>2833</v>
      </c>
      <c r="X3585" s="18">
        <v>1813</v>
      </c>
      <c r="Y3585" s="18">
        <v>0</v>
      </c>
      <c r="Z3585" s="18">
        <v>0</v>
      </c>
      <c r="AA3585" s="18">
        <v>0</v>
      </c>
      <c r="AB3585" s="18">
        <v>0</v>
      </c>
      <c r="AC3585" s="23">
        <v>0</v>
      </c>
      <c r="AD3585" s="14" t="str">
        <f>IF(E3585=113,"Linn","Iowa ex-Linn")</f>
        <v>Iowa ex-Linn</v>
      </c>
      <c r="AE3585" s="23">
        <f>IFERROR(AB3585/W3585,"N/M")</f>
        <v>0.0</v>
      </c>
      <c r="AF3585" s="14" t="str">
        <f>B3585&amp;"|"&amp;TEXT(E3585,"000")&amp;"|"&amp;TEXT(M3585,"0.0000")</f>
        <v>2020|107|0.6000</v>
      </c>
      <c r="AG3585" s="22" t="str">
        <f>IF(AND(B3585&gt;=2015,B3585&lt;=2024,C3585=19,G3585=41,I3585=2,K3585="A",L3585="RBUP",M3585&gt;=0.5,M3585&lt;=0.85),"IN","OUT")</f>
        <v>IN</v>
      </c>
    </row>
    <row r="3586" spans="1:33">
      <c r="A3586" s="14" t="s">
        <v>190</v>
      </c>
      <c r="B3586" s="16">
        <v>2020</v>
      </c>
      <c r="C3586" s="16">
        <v>19</v>
      </c>
      <c r="D3586" s="14" t="s">
        <v>80</v>
      </c>
      <c r="E3586" s="16">
        <v>107</v>
      </c>
      <c r="F3586" s="14" t="s">
        <v>139</v>
      </c>
      <c r="G3586" s="16">
        <v>41</v>
      </c>
      <c r="H3586" s="14" t="s">
        <v>186</v>
      </c>
      <c r="I3586" s="16">
        <v>2</v>
      </c>
      <c r="J3586" s="14" t="s">
        <v>83</v>
      </c>
      <c r="K3586" s="14" t="s">
        <v>84</v>
      </c>
      <c r="L3586" s="14" t="s">
        <v>85</v>
      </c>
      <c r="M3586" s="23">
        <v>0.65</v>
      </c>
      <c r="N3586" s="16">
        <v>10</v>
      </c>
      <c r="O3586" s="16">
        <v>8</v>
      </c>
      <c r="P3586" s="16">
        <v>2</v>
      </c>
      <c r="Q3586" s="16">
        <v>14</v>
      </c>
      <c r="R3586" s="16">
        <v>2</v>
      </c>
      <c r="S3586" s="14" t="s">
        <v>86</v>
      </c>
      <c r="T3586" s="16">
        <v>830</v>
      </c>
      <c r="U3586" s="16">
        <v>0</v>
      </c>
      <c r="V3586" s="18">
        <v>426349</v>
      </c>
      <c r="W3586" s="18">
        <v>13863</v>
      </c>
      <c r="X3586" s="18">
        <v>9744</v>
      </c>
      <c r="Y3586" s="18">
        <v>0</v>
      </c>
      <c r="Z3586" s="18">
        <v>0</v>
      </c>
      <c r="AA3586" s="18">
        <v>0</v>
      </c>
      <c r="AB3586" s="18">
        <v>5165</v>
      </c>
      <c r="AC3586" s="23">
        <v>0.37</v>
      </c>
      <c r="AD3586" s="14" t="str">
        <f>IF(E3586=113,"Linn","Iowa ex-Linn")</f>
        <v>Iowa ex-Linn</v>
      </c>
      <c r="AE3586" s="23">
        <f>IFERROR(AB3586/W3586,"N/M")</f>
        <v>0.3725744788285364</v>
      </c>
      <c r="AF3586" s="14" t="str">
        <f>B3586&amp;"|"&amp;TEXT(E3586,"000")&amp;"|"&amp;TEXT(M3586,"0.0000")</f>
        <v>2020|107|0.6500</v>
      </c>
      <c r="AG3586" s="22" t="str">
        <f>IF(AND(B3586&gt;=2015,B3586&lt;=2024,C3586=19,G3586=41,I3586=2,K3586="A",L3586="RBUP",M3586&gt;=0.5,M3586&lt;=0.85),"IN","OUT")</f>
        <v>IN</v>
      </c>
    </row>
    <row r="3587" spans="1:33">
      <c r="A3587" s="14" t="s">
        <v>190</v>
      </c>
      <c r="B3587" s="16">
        <v>2020</v>
      </c>
      <c r="C3587" s="16">
        <v>19</v>
      </c>
      <c r="D3587" s="14" t="s">
        <v>80</v>
      </c>
      <c r="E3587" s="16">
        <v>107</v>
      </c>
      <c r="F3587" s="14" t="s">
        <v>139</v>
      </c>
      <c r="G3587" s="16">
        <v>41</v>
      </c>
      <c r="H3587" s="14" t="s">
        <v>186</v>
      </c>
      <c r="I3587" s="16">
        <v>2</v>
      </c>
      <c r="J3587" s="14" t="s">
        <v>83</v>
      </c>
      <c r="K3587" s="14" t="s">
        <v>84</v>
      </c>
      <c r="L3587" s="14" t="s">
        <v>85</v>
      </c>
      <c r="M3587" s="23">
        <v>0.7</v>
      </c>
      <c r="N3587" s="16">
        <v>36</v>
      </c>
      <c r="O3587" s="16">
        <v>27</v>
      </c>
      <c r="P3587" s="16">
        <v>3</v>
      </c>
      <c r="Q3587" s="16">
        <v>43</v>
      </c>
      <c r="R3587" s="16">
        <v>4</v>
      </c>
      <c r="S3587" s="14" t="s">
        <v>86</v>
      </c>
      <c r="T3587" s="16">
        <v>4684</v>
      </c>
      <c r="U3587" s="16">
        <v>0</v>
      </c>
      <c r="V3587" s="18">
        <v>2292137</v>
      </c>
      <c r="W3587" s="18">
        <v>130570</v>
      </c>
      <c r="X3587" s="18">
        <v>88466</v>
      </c>
      <c r="Y3587" s="18">
        <v>0</v>
      </c>
      <c r="Z3587" s="18">
        <v>0</v>
      </c>
      <c r="AA3587" s="18">
        <v>0</v>
      </c>
      <c r="AB3587" s="18">
        <v>53253</v>
      </c>
      <c r="AC3587" s="23">
        <v>0.41</v>
      </c>
      <c r="AD3587" s="14" t="str">
        <f>IF(E3587=113,"Linn","Iowa ex-Linn")</f>
        <v>Iowa ex-Linn</v>
      </c>
      <c r="AE3587" s="23">
        <f>IFERROR(AB3587/W3587,"N/M")</f>
        <v>0.4078501952975416</v>
      </c>
      <c r="AF3587" s="14" t="str">
        <f>B3587&amp;"|"&amp;TEXT(E3587,"000")&amp;"|"&amp;TEXT(M3587,"0.0000")</f>
        <v>2020|107|0.7000</v>
      </c>
      <c r="AG3587" s="22" t="str">
        <f>IF(AND(B3587&gt;=2015,B3587&lt;=2024,C3587=19,G3587=41,I3587=2,K3587="A",L3587="RBUP",M3587&gt;=0.5,M3587&lt;=0.85),"IN","OUT")</f>
        <v>IN</v>
      </c>
    </row>
    <row r="3588" spans="1:33">
      <c r="A3588" s="14" t="s">
        <v>190</v>
      </c>
      <c r="B3588" s="16">
        <v>2020</v>
      </c>
      <c r="C3588" s="16">
        <v>19</v>
      </c>
      <c r="D3588" s="14" t="s">
        <v>80</v>
      </c>
      <c r="E3588" s="16">
        <v>107</v>
      </c>
      <c r="F3588" s="14" t="s">
        <v>139</v>
      </c>
      <c r="G3588" s="16">
        <v>41</v>
      </c>
      <c r="H3588" s="14" t="s">
        <v>186</v>
      </c>
      <c r="I3588" s="16">
        <v>2</v>
      </c>
      <c r="J3588" s="14" t="s">
        <v>83</v>
      </c>
      <c r="K3588" s="14" t="s">
        <v>84</v>
      </c>
      <c r="L3588" s="14" t="s">
        <v>85</v>
      </c>
      <c r="M3588" s="23">
        <v>0.75</v>
      </c>
      <c r="N3588" s="16">
        <v>186</v>
      </c>
      <c r="O3588" s="16">
        <v>138</v>
      </c>
      <c r="P3588" s="16">
        <v>27</v>
      </c>
      <c r="Q3588" s="16">
        <v>248</v>
      </c>
      <c r="R3588" s="16">
        <v>38</v>
      </c>
      <c r="S3588" s="14" t="s">
        <v>86</v>
      </c>
      <c r="T3588" s="16">
        <v>23682</v>
      </c>
      <c r="U3588" s="16">
        <v>0</v>
      </c>
      <c r="V3588" s="18">
        <v>12904738</v>
      </c>
      <c r="W3588" s="18">
        <v>870720</v>
      </c>
      <c r="X3588" s="18">
        <v>564566</v>
      </c>
      <c r="Y3588" s="18">
        <v>1555</v>
      </c>
      <c r="Z3588" s="18">
        <v>0</v>
      </c>
      <c r="AA3588" s="18">
        <v>0</v>
      </c>
      <c r="AB3588" s="18">
        <v>181562</v>
      </c>
      <c r="AC3588" s="23">
        <v>0.21</v>
      </c>
      <c r="AD3588" s="14" t="str">
        <f>IF(E3588=113,"Linn","Iowa ex-Linn")</f>
        <v>Iowa ex-Linn</v>
      </c>
      <c r="AE3588" s="23">
        <f>IFERROR(AB3588/W3588,"N/M")</f>
        <v>0.20851938625505329</v>
      </c>
      <c r="AF3588" s="14" t="str">
        <f>B3588&amp;"|"&amp;TEXT(E3588,"000")&amp;"|"&amp;TEXT(M3588,"0.0000")</f>
        <v>2020|107|0.7500</v>
      </c>
      <c r="AG3588" s="22" t="str">
        <f>IF(AND(B3588&gt;=2015,B3588&lt;=2024,C3588=19,G3588=41,I3588=2,K3588="A",L3588="RBUP",M3588&gt;=0.5,M3588&lt;=0.85),"IN","OUT")</f>
        <v>IN</v>
      </c>
    </row>
    <row r="3589" spans="1:33">
      <c r="A3589" s="14" t="s">
        <v>190</v>
      </c>
      <c r="B3589" s="16">
        <v>2020</v>
      </c>
      <c r="C3589" s="16">
        <v>19</v>
      </c>
      <c r="D3589" s="14" t="s">
        <v>80</v>
      </c>
      <c r="E3589" s="16">
        <v>107</v>
      </c>
      <c r="F3589" s="14" t="s">
        <v>139</v>
      </c>
      <c r="G3589" s="16">
        <v>41</v>
      </c>
      <c r="H3589" s="14" t="s">
        <v>186</v>
      </c>
      <c r="I3589" s="16">
        <v>2</v>
      </c>
      <c r="J3589" s="14" t="s">
        <v>83</v>
      </c>
      <c r="K3589" s="14" t="s">
        <v>84</v>
      </c>
      <c r="L3589" s="14" t="s">
        <v>85</v>
      </c>
      <c r="M3589" s="23">
        <v>0.8</v>
      </c>
      <c r="N3589" s="16">
        <v>456</v>
      </c>
      <c r="O3589" s="16">
        <v>352</v>
      </c>
      <c r="P3589" s="16">
        <v>81</v>
      </c>
      <c r="Q3589" s="16">
        <v>518</v>
      </c>
      <c r="R3589" s="16">
        <v>115</v>
      </c>
      <c r="S3589" s="14" t="s">
        <v>86</v>
      </c>
      <c r="T3589" s="16">
        <v>71203</v>
      </c>
      <c r="U3589" s="16">
        <v>0</v>
      </c>
      <c r="V3589" s="18">
        <v>41974884</v>
      </c>
      <c r="W3589" s="18">
        <v>3128547</v>
      </c>
      <c r="X3589" s="18">
        <v>1946662</v>
      </c>
      <c r="Y3589" s="18">
        <v>8555</v>
      </c>
      <c r="Z3589" s="18">
        <v>0</v>
      </c>
      <c r="AA3589" s="18">
        <v>0</v>
      </c>
      <c r="AB3589" s="18">
        <v>1280216</v>
      </c>
      <c r="AC3589" s="23">
        <v>0.41</v>
      </c>
      <c r="AD3589" s="14" t="str">
        <f>IF(E3589=113,"Linn","Iowa ex-Linn")</f>
        <v>Iowa ex-Linn</v>
      </c>
      <c r="AE3589" s="23">
        <f>IFERROR(AB3589/W3589,"N/M")</f>
        <v>0.40920465634686004</v>
      </c>
      <c r="AF3589" s="14" t="str">
        <f>B3589&amp;"|"&amp;TEXT(E3589,"000")&amp;"|"&amp;TEXT(M3589,"0.0000")</f>
        <v>2020|107|0.8000</v>
      </c>
      <c r="AG3589" s="22" t="str">
        <f>IF(AND(B3589&gt;=2015,B3589&lt;=2024,C3589=19,G3589=41,I3589=2,K3589="A",L3589="RBUP",M3589&gt;=0.5,M3589&lt;=0.85),"IN","OUT")</f>
        <v>IN</v>
      </c>
    </row>
    <row r="3590" spans="1:33">
      <c r="A3590" s="14" t="s">
        <v>190</v>
      </c>
      <c r="B3590" s="16">
        <v>2020</v>
      </c>
      <c r="C3590" s="16">
        <v>19</v>
      </c>
      <c r="D3590" s="14" t="s">
        <v>80</v>
      </c>
      <c r="E3590" s="16">
        <v>107</v>
      </c>
      <c r="F3590" s="14" t="s">
        <v>139</v>
      </c>
      <c r="G3590" s="16">
        <v>41</v>
      </c>
      <c r="H3590" s="14" t="s">
        <v>186</v>
      </c>
      <c r="I3590" s="16">
        <v>2</v>
      </c>
      <c r="J3590" s="14" t="s">
        <v>83</v>
      </c>
      <c r="K3590" s="14" t="s">
        <v>84</v>
      </c>
      <c r="L3590" s="14" t="s">
        <v>85</v>
      </c>
      <c r="M3590" s="23">
        <v>0.85</v>
      </c>
      <c r="N3590" s="16">
        <v>136</v>
      </c>
      <c r="O3590" s="16">
        <v>93</v>
      </c>
      <c r="P3590" s="16">
        <v>37</v>
      </c>
      <c r="Q3590" s="16">
        <v>164</v>
      </c>
      <c r="R3590" s="16">
        <v>53</v>
      </c>
      <c r="S3590" s="14" t="s">
        <v>86</v>
      </c>
      <c r="T3590" s="16">
        <v>14479</v>
      </c>
      <c r="U3590" s="16">
        <v>0</v>
      </c>
      <c r="V3590" s="18">
        <v>9028169</v>
      </c>
      <c r="W3590" s="18">
        <v>804670</v>
      </c>
      <c r="X3590" s="18">
        <v>376003</v>
      </c>
      <c r="Y3590" s="18">
        <v>400</v>
      </c>
      <c r="Z3590" s="18">
        <v>0</v>
      </c>
      <c r="AA3590" s="18">
        <v>0</v>
      </c>
      <c r="AB3590" s="18">
        <v>255032</v>
      </c>
      <c r="AC3590" s="23">
        <v>0.32</v>
      </c>
      <c r="AD3590" s="14" t="str">
        <f>IF(E3590=113,"Linn","Iowa ex-Linn")</f>
        <v>Iowa ex-Linn</v>
      </c>
      <c r="AE3590" s="23">
        <f>IFERROR(AB3590/W3590,"N/M")</f>
        <v>0.316939863546547</v>
      </c>
      <c r="AF3590" s="14" t="str">
        <f>B3590&amp;"|"&amp;TEXT(E3590,"000")&amp;"|"&amp;TEXT(M3590,"0.0000")</f>
        <v>2020|107|0.8500</v>
      </c>
      <c r="AG3590" s="22" t="str">
        <f>IF(AND(B3590&gt;=2015,B3590&lt;=2024,C3590=19,G3590=41,I3590=2,K3590="A",L3590="RBUP",M3590&gt;=0.5,M3590&lt;=0.85),"IN","OUT")</f>
        <v>IN</v>
      </c>
    </row>
    <row r="3591" spans="1:33">
      <c r="A3591" s="14" t="s">
        <v>190</v>
      </c>
      <c r="B3591" s="16">
        <v>2020</v>
      </c>
      <c r="C3591" s="16">
        <v>19</v>
      </c>
      <c r="D3591" s="14" t="s">
        <v>80</v>
      </c>
      <c r="E3591" s="16">
        <v>109</v>
      </c>
      <c r="F3591" s="14" t="s">
        <v>140</v>
      </c>
      <c r="G3591" s="16">
        <v>41</v>
      </c>
      <c r="H3591" s="14" t="s">
        <v>186</v>
      </c>
      <c r="I3591" s="16">
        <v>2</v>
      </c>
      <c r="J3591" s="14" t="s">
        <v>83</v>
      </c>
      <c r="K3591" s="14" t="s">
        <v>84</v>
      </c>
      <c r="L3591" s="14" t="s">
        <v>85</v>
      </c>
      <c r="M3591" s="23">
        <v>0.5</v>
      </c>
      <c r="N3591" s="16">
        <v>6</v>
      </c>
      <c r="O3591" s="16">
        <v>6</v>
      </c>
      <c r="P3591" s="16">
        <v>0</v>
      </c>
      <c r="Q3591" s="16">
        <v>7</v>
      </c>
      <c r="R3591" s="16">
        <v>0</v>
      </c>
      <c r="S3591" s="14" t="s">
        <v>86</v>
      </c>
      <c r="T3591" s="16">
        <v>1992</v>
      </c>
      <c r="U3591" s="16">
        <v>0</v>
      </c>
      <c r="V3591" s="18">
        <v>820604</v>
      </c>
      <c r="W3591" s="18">
        <v>4975</v>
      </c>
      <c r="X3591" s="18">
        <v>3920</v>
      </c>
      <c r="Y3591" s="18">
        <v>0</v>
      </c>
      <c r="Z3591" s="18">
        <v>0</v>
      </c>
      <c r="AA3591" s="18">
        <v>0</v>
      </c>
      <c r="AB3591" s="18">
        <v>0</v>
      </c>
      <c r="AC3591" s="23">
        <v>0</v>
      </c>
      <c r="AD3591" s="14" t="str">
        <f>IF(E3591=113,"Linn","Iowa ex-Linn")</f>
        <v>Iowa ex-Linn</v>
      </c>
      <c r="AE3591" s="23">
        <f>IFERROR(AB3591/W3591,"N/M")</f>
        <v>0.0</v>
      </c>
      <c r="AF3591" s="14" t="str">
        <f>B3591&amp;"|"&amp;TEXT(E3591,"000")&amp;"|"&amp;TEXT(M3591,"0.0000")</f>
        <v>2020|109|0.5000</v>
      </c>
      <c r="AG3591" s="22" t="str">
        <f>IF(AND(B3591&gt;=2015,B3591&lt;=2024,C3591=19,G3591=41,I3591=2,K3591="A",L3591="RBUP",M3591&gt;=0.5,M3591&lt;=0.85),"IN","OUT")</f>
        <v>IN</v>
      </c>
    </row>
    <row r="3592" spans="1:33">
      <c r="A3592" s="14" t="s">
        <v>190</v>
      </c>
      <c r="B3592" s="16">
        <v>2020</v>
      </c>
      <c r="C3592" s="16">
        <v>19</v>
      </c>
      <c r="D3592" s="14" t="s">
        <v>80</v>
      </c>
      <c r="E3592" s="16">
        <v>109</v>
      </c>
      <c r="F3592" s="14" t="s">
        <v>140</v>
      </c>
      <c r="G3592" s="16">
        <v>41</v>
      </c>
      <c r="H3592" s="14" t="s">
        <v>186</v>
      </c>
      <c r="I3592" s="16">
        <v>2</v>
      </c>
      <c r="J3592" s="14" t="s">
        <v>83</v>
      </c>
      <c r="K3592" s="14" t="s">
        <v>84</v>
      </c>
      <c r="L3592" s="14" t="s">
        <v>85</v>
      </c>
      <c r="M3592" s="23">
        <v>0.65</v>
      </c>
      <c r="N3592" s="16">
        <v>13</v>
      </c>
      <c r="O3592" s="16">
        <v>10</v>
      </c>
      <c r="P3592" s="16">
        <v>0</v>
      </c>
      <c r="Q3592" s="16">
        <v>11</v>
      </c>
      <c r="R3592" s="16">
        <v>0</v>
      </c>
      <c r="S3592" s="14" t="s">
        <v>86</v>
      </c>
      <c r="T3592" s="16">
        <v>2591</v>
      </c>
      <c r="U3592" s="16">
        <v>0</v>
      </c>
      <c r="V3592" s="18">
        <v>1331478</v>
      </c>
      <c r="W3592" s="18">
        <v>16804</v>
      </c>
      <c r="X3592" s="18">
        <v>12513</v>
      </c>
      <c r="Y3592" s="18">
        <v>0</v>
      </c>
      <c r="Z3592" s="18">
        <v>0</v>
      </c>
      <c r="AA3592" s="18">
        <v>0</v>
      </c>
      <c r="AB3592" s="18">
        <v>0</v>
      </c>
      <c r="AC3592" s="23">
        <v>0</v>
      </c>
      <c r="AD3592" s="14" t="str">
        <f>IF(E3592=113,"Linn","Iowa ex-Linn")</f>
        <v>Iowa ex-Linn</v>
      </c>
      <c r="AE3592" s="23">
        <f>IFERROR(AB3592/W3592,"N/M")</f>
        <v>0.0</v>
      </c>
      <c r="AF3592" s="14" t="str">
        <f>B3592&amp;"|"&amp;TEXT(E3592,"000")&amp;"|"&amp;TEXT(M3592,"0.0000")</f>
        <v>2020|109|0.6500</v>
      </c>
      <c r="AG3592" s="22" t="str">
        <f>IF(AND(B3592&gt;=2015,B3592&lt;=2024,C3592=19,G3592=41,I3592=2,K3592="A",L3592="RBUP",M3592&gt;=0.5,M3592&lt;=0.85),"IN","OUT")</f>
        <v>IN</v>
      </c>
    </row>
    <row r="3593" spans="1:33">
      <c r="A3593" s="14" t="s">
        <v>190</v>
      </c>
      <c r="B3593" s="16">
        <v>2020</v>
      </c>
      <c r="C3593" s="16">
        <v>19</v>
      </c>
      <c r="D3593" s="14" t="s">
        <v>80</v>
      </c>
      <c r="E3593" s="16">
        <v>109</v>
      </c>
      <c r="F3593" s="14" t="s">
        <v>140</v>
      </c>
      <c r="G3593" s="16">
        <v>41</v>
      </c>
      <c r="H3593" s="14" t="s">
        <v>186</v>
      </c>
      <c r="I3593" s="16">
        <v>2</v>
      </c>
      <c r="J3593" s="14" t="s">
        <v>83</v>
      </c>
      <c r="K3593" s="14" t="s">
        <v>84</v>
      </c>
      <c r="L3593" s="14" t="s">
        <v>85</v>
      </c>
      <c r="M3593" s="23">
        <v>0.7</v>
      </c>
      <c r="N3593" s="16">
        <v>26</v>
      </c>
      <c r="O3593" s="16">
        <v>23</v>
      </c>
      <c r="P3593" s="16">
        <v>0</v>
      </c>
      <c r="Q3593" s="16">
        <v>34</v>
      </c>
      <c r="R3593" s="16">
        <v>0</v>
      </c>
      <c r="S3593" s="14" t="s">
        <v>86</v>
      </c>
      <c r="T3593" s="16">
        <v>2192</v>
      </c>
      <c r="U3593" s="16">
        <v>0</v>
      </c>
      <c r="V3593" s="18">
        <v>1226712</v>
      </c>
      <c r="W3593" s="18">
        <v>28531</v>
      </c>
      <c r="X3593" s="18">
        <v>17883</v>
      </c>
      <c r="Y3593" s="18">
        <v>0</v>
      </c>
      <c r="Z3593" s="18">
        <v>0</v>
      </c>
      <c r="AA3593" s="18">
        <v>0</v>
      </c>
      <c r="AB3593" s="18">
        <v>0</v>
      </c>
      <c r="AC3593" s="23">
        <v>0</v>
      </c>
      <c r="AD3593" s="14" t="str">
        <f>IF(E3593=113,"Linn","Iowa ex-Linn")</f>
        <v>Iowa ex-Linn</v>
      </c>
      <c r="AE3593" s="23">
        <f>IFERROR(AB3593/W3593,"N/M")</f>
        <v>0.0</v>
      </c>
      <c r="AF3593" s="14" t="str">
        <f>B3593&amp;"|"&amp;TEXT(E3593,"000")&amp;"|"&amp;TEXT(M3593,"0.0000")</f>
        <v>2020|109|0.7000</v>
      </c>
      <c r="AG3593" s="22" t="str">
        <f>IF(AND(B3593&gt;=2015,B3593&lt;=2024,C3593=19,G3593=41,I3593=2,K3593="A",L3593="RBUP",M3593&gt;=0.5,M3593&lt;=0.85),"IN","OUT")</f>
        <v>IN</v>
      </c>
    </row>
    <row r="3594" spans="1:33">
      <c r="A3594" s="14" t="s">
        <v>190</v>
      </c>
      <c r="B3594" s="16">
        <v>2020</v>
      </c>
      <c r="C3594" s="16">
        <v>19</v>
      </c>
      <c r="D3594" s="14" t="s">
        <v>80</v>
      </c>
      <c r="E3594" s="16">
        <v>109</v>
      </c>
      <c r="F3594" s="14" t="s">
        <v>140</v>
      </c>
      <c r="G3594" s="16">
        <v>41</v>
      </c>
      <c r="H3594" s="14" t="s">
        <v>186</v>
      </c>
      <c r="I3594" s="16">
        <v>2</v>
      </c>
      <c r="J3594" s="14" t="s">
        <v>83</v>
      </c>
      <c r="K3594" s="14" t="s">
        <v>84</v>
      </c>
      <c r="L3594" s="14" t="s">
        <v>85</v>
      </c>
      <c r="M3594" s="23">
        <v>0.75</v>
      </c>
      <c r="N3594" s="16">
        <v>137</v>
      </c>
      <c r="O3594" s="16">
        <v>122</v>
      </c>
      <c r="P3594" s="16">
        <v>11</v>
      </c>
      <c r="Q3594" s="16">
        <v>190</v>
      </c>
      <c r="R3594" s="16">
        <v>14</v>
      </c>
      <c r="S3594" s="14" t="s">
        <v>86</v>
      </c>
      <c r="T3594" s="16">
        <v>26463</v>
      </c>
      <c r="U3594" s="16">
        <v>0</v>
      </c>
      <c r="V3594" s="18">
        <v>15229767</v>
      </c>
      <c r="W3594" s="18">
        <v>459554</v>
      </c>
      <c r="X3594" s="18">
        <v>310526</v>
      </c>
      <c r="Y3594" s="18">
        <v>0</v>
      </c>
      <c r="Z3594" s="18">
        <v>0</v>
      </c>
      <c r="AA3594" s="18">
        <v>0</v>
      </c>
      <c r="AB3594" s="18">
        <v>83559</v>
      </c>
      <c r="AC3594" s="23">
        <v>0.18</v>
      </c>
      <c r="AD3594" s="14" t="str">
        <f>IF(E3594=113,"Linn","Iowa ex-Linn")</f>
        <v>Iowa ex-Linn</v>
      </c>
      <c r="AE3594" s="23">
        <f>IFERROR(AB3594/W3594,"N/M")</f>
        <v>0.18182629244876555</v>
      </c>
      <c r="AF3594" s="14" t="str">
        <f>B3594&amp;"|"&amp;TEXT(E3594,"000")&amp;"|"&amp;TEXT(M3594,"0.0000")</f>
        <v>2020|109|0.7500</v>
      </c>
      <c r="AG3594" s="22" t="str">
        <f>IF(AND(B3594&gt;=2015,B3594&lt;=2024,C3594=19,G3594=41,I3594=2,K3594="A",L3594="RBUP",M3594&gt;=0.5,M3594&lt;=0.85),"IN","OUT")</f>
        <v>IN</v>
      </c>
    </row>
    <row r="3595" spans="1:33">
      <c r="A3595" s="14" t="s">
        <v>190</v>
      </c>
      <c r="B3595" s="16">
        <v>2020</v>
      </c>
      <c r="C3595" s="16">
        <v>19</v>
      </c>
      <c r="D3595" s="14" t="s">
        <v>80</v>
      </c>
      <c r="E3595" s="16">
        <v>109</v>
      </c>
      <c r="F3595" s="14" t="s">
        <v>140</v>
      </c>
      <c r="G3595" s="16">
        <v>41</v>
      </c>
      <c r="H3595" s="14" t="s">
        <v>186</v>
      </c>
      <c r="I3595" s="16">
        <v>2</v>
      </c>
      <c r="J3595" s="14" t="s">
        <v>83</v>
      </c>
      <c r="K3595" s="14" t="s">
        <v>84</v>
      </c>
      <c r="L3595" s="14" t="s">
        <v>85</v>
      </c>
      <c r="M3595" s="23">
        <v>0.8</v>
      </c>
      <c r="N3595" s="16">
        <v>574</v>
      </c>
      <c r="O3595" s="16">
        <v>507</v>
      </c>
      <c r="P3595" s="16">
        <v>62</v>
      </c>
      <c r="Q3595" s="16">
        <v>860</v>
      </c>
      <c r="R3595" s="16">
        <v>71</v>
      </c>
      <c r="S3595" s="14" t="s">
        <v>86</v>
      </c>
      <c r="T3595" s="16">
        <v>112021</v>
      </c>
      <c r="U3595" s="16">
        <v>0</v>
      </c>
      <c r="V3595" s="18">
        <v>70434418</v>
      </c>
      <c r="W3595" s="18">
        <v>2741970</v>
      </c>
      <c r="X3595" s="18">
        <v>1651144</v>
      </c>
      <c r="Y3595" s="18">
        <v>0</v>
      </c>
      <c r="Z3595" s="18">
        <v>0</v>
      </c>
      <c r="AA3595" s="18">
        <v>0</v>
      </c>
      <c r="AB3595" s="18">
        <v>709678</v>
      </c>
      <c r="AC3595" s="23">
        <v>0.26</v>
      </c>
      <c r="AD3595" s="14" t="str">
        <f>IF(E3595=113,"Linn","Iowa ex-Linn")</f>
        <v>Iowa ex-Linn</v>
      </c>
      <c r="AE3595" s="23">
        <f>IFERROR(AB3595/W3595,"N/M")</f>
        <v>0.2588204830833306</v>
      </c>
      <c r="AF3595" s="14" t="str">
        <f>B3595&amp;"|"&amp;TEXT(E3595,"000")&amp;"|"&amp;TEXT(M3595,"0.0000")</f>
        <v>2020|109|0.8000</v>
      </c>
      <c r="AG3595" s="22" t="str">
        <f>IF(AND(B3595&gt;=2015,B3595&lt;=2024,C3595=19,G3595=41,I3595=2,K3595="A",L3595="RBUP",M3595&gt;=0.5,M3595&lt;=0.85),"IN","OUT")</f>
        <v>IN</v>
      </c>
    </row>
    <row r="3596" spans="1:33">
      <c r="A3596" s="14" t="s">
        <v>190</v>
      </c>
      <c r="B3596" s="16">
        <v>2020</v>
      </c>
      <c r="C3596" s="16">
        <v>19</v>
      </c>
      <c r="D3596" s="14" t="s">
        <v>80</v>
      </c>
      <c r="E3596" s="16">
        <v>109</v>
      </c>
      <c r="F3596" s="14" t="s">
        <v>140</v>
      </c>
      <c r="G3596" s="16">
        <v>41</v>
      </c>
      <c r="H3596" s="14" t="s">
        <v>186</v>
      </c>
      <c r="I3596" s="16">
        <v>2</v>
      </c>
      <c r="J3596" s="14" t="s">
        <v>83</v>
      </c>
      <c r="K3596" s="14" t="s">
        <v>84</v>
      </c>
      <c r="L3596" s="14" t="s">
        <v>85</v>
      </c>
      <c r="M3596" s="23">
        <v>0.85</v>
      </c>
      <c r="N3596" s="16">
        <v>586</v>
      </c>
      <c r="O3596" s="16">
        <v>485</v>
      </c>
      <c r="P3596" s="16">
        <v>128</v>
      </c>
      <c r="Q3596" s="16">
        <v>901</v>
      </c>
      <c r="R3596" s="16">
        <v>207</v>
      </c>
      <c r="S3596" s="14" t="s">
        <v>86</v>
      </c>
      <c r="T3596" s="16">
        <v>125986</v>
      </c>
      <c r="U3596" s="16">
        <v>0</v>
      </c>
      <c r="V3596" s="18">
        <v>83665521</v>
      </c>
      <c r="W3596" s="18">
        <v>4089170</v>
      </c>
      <c r="X3596" s="18">
        <v>1893361</v>
      </c>
      <c r="Y3596" s="18">
        <v>470</v>
      </c>
      <c r="Z3596" s="18">
        <v>0</v>
      </c>
      <c r="AA3596" s="18">
        <v>0</v>
      </c>
      <c r="AB3596" s="18">
        <v>3002465</v>
      </c>
      <c r="AC3596" s="23">
        <v>0.73</v>
      </c>
      <c r="AD3596" s="14" t="str">
        <f>IF(E3596=113,"Linn","Iowa ex-Linn")</f>
        <v>Iowa ex-Linn</v>
      </c>
      <c r="AE3596" s="23">
        <f>IFERROR(AB3596/W3596,"N/M")</f>
        <v>0.7342480258830032</v>
      </c>
      <c r="AF3596" s="14" t="str">
        <f>B3596&amp;"|"&amp;TEXT(E3596,"000")&amp;"|"&amp;TEXT(M3596,"0.0000")</f>
        <v>2020|109|0.8500</v>
      </c>
      <c r="AG3596" s="22" t="str">
        <f>IF(AND(B3596&gt;=2015,B3596&lt;=2024,C3596=19,G3596=41,I3596=2,K3596="A",L3596="RBUP",M3596&gt;=0.5,M3596&lt;=0.85),"IN","OUT")</f>
        <v>IN</v>
      </c>
    </row>
    <row r="3597" spans="1:33">
      <c r="A3597" s="14" t="s">
        <v>190</v>
      </c>
      <c r="B3597" s="16">
        <v>2020</v>
      </c>
      <c r="C3597" s="16">
        <v>19</v>
      </c>
      <c r="D3597" s="14" t="s">
        <v>80</v>
      </c>
      <c r="E3597" s="16">
        <v>111</v>
      </c>
      <c r="F3597" s="14" t="s">
        <v>141</v>
      </c>
      <c r="G3597" s="16">
        <v>41</v>
      </c>
      <c r="H3597" s="14" t="s">
        <v>186</v>
      </c>
      <c r="I3597" s="16">
        <v>2</v>
      </c>
      <c r="J3597" s="14" t="s">
        <v>83</v>
      </c>
      <c r="K3597" s="14" t="s">
        <v>84</v>
      </c>
      <c r="L3597" s="14" t="s">
        <v>85</v>
      </c>
      <c r="M3597" s="23">
        <v>0.5</v>
      </c>
      <c r="N3597" s="16">
        <v>2</v>
      </c>
      <c r="O3597" s="16">
        <v>2</v>
      </c>
      <c r="P3597" s="16">
        <v>0</v>
      </c>
      <c r="Q3597" s="16">
        <v>6</v>
      </c>
      <c r="R3597" s="16">
        <v>0</v>
      </c>
      <c r="S3597" s="14" t="s">
        <v>86</v>
      </c>
      <c r="T3597" s="16">
        <v>494</v>
      </c>
      <c r="U3597" s="16">
        <v>0</v>
      </c>
      <c r="V3597" s="18">
        <v>147943</v>
      </c>
      <c r="W3597" s="18">
        <v>6019</v>
      </c>
      <c r="X3597" s="18">
        <v>4033</v>
      </c>
      <c r="Y3597" s="18">
        <v>0</v>
      </c>
      <c r="Z3597" s="18">
        <v>0</v>
      </c>
      <c r="AA3597" s="18">
        <v>0</v>
      </c>
      <c r="AB3597" s="18">
        <v>0</v>
      </c>
      <c r="AC3597" s="23">
        <v>0</v>
      </c>
      <c r="AD3597" s="14" t="str">
        <f>IF(E3597=113,"Linn","Iowa ex-Linn")</f>
        <v>Iowa ex-Linn</v>
      </c>
      <c r="AE3597" s="23">
        <f>IFERROR(AB3597/W3597,"N/M")</f>
        <v>0.0</v>
      </c>
      <c r="AF3597" s="14" t="str">
        <f>B3597&amp;"|"&amp;TEXT(E3597,"000")&amp;"|"&amp;TEXT(M3597,"0.0000")</f>
        <v>2020|111|0.5000</v>
      </c>
      <c r="AG3597" s="22" t="str">
        <f>IF(AND(B3597&gt;=2015,B3597&lt;=2024,C3597=19,G3597=41,I3597=2,K3597="A",L3597="RBUP",M3597&gt;=0.5,M3597&lt;=0.85),"IN","OUT")</f>
        <v>IN</v>
      </c>
    </row>
    <row r="3598" spans="1:33">
      <c r="A3598" s="14" t="s">
        <v>190</v>
      </c>
      <c r="B3598" s="16">
        <v>2020</v>
      </c>
      <c r="C3598" s="16">
        <v>19</v>
      </c>
      <c r="D3598" s="14" t="s">
        <v>80</v>
      </c>
      <c r="E3598" s="16">
        <v>111</v>
      </c>
      <c r="F3598" s="14" t="s">
        <v>141</v>
      </c>
      <c r="G3598" s="16">
        <v>41</v>
      </c>
      <c r="H3598" s="14" t="s">
        <v>186</v>
      </c>
      <c r="I3598" s="16">
        <v>2</v>
      </c>
      <c r="J3598" s="14" t="s">
        <v>83</v>
      </c>
      <c r="K3598" s="14" t="s">
        <v>84</v>
      </c>
      <c r="L3598" s="14" t="s">
        <v>85</v>
      </c>
      <c r="M3598" s="23">
        <v>0.55</v>
      </c>
      <c r="N3598" s="16">
        <v>0</v>
      </c>
      <c r="O3598" s="16">
        <v>0</v>
      </c>
      <c r="P3598" s="16">
        <v>0</v>
      </c>
      <c r="Q3598" s="16">
        <v>1</v>
      </c>
      <c r="R3598" s="16">
        <v>0</v>
      </c>
      <c r="S3598" s="14" t="s">
        <v>86</v>
      </c>
      <c r="T3598" s="16">
        <v>567</v>
      </c>
      <c r="U3598" s="16">
        <v>0</v>
      </c>
      <c r="V3598" s="18">
        <v>246048</v>
      </c>
      <c r="W3598" s="18">
        <v>6665</v>
      </c>
      <c r="X3598" s="18">
        <v>5332</v>
      </c>
      <c r="Y3598" s="18">
        <v>0</v>
      </c>
      <c r="Z3598" s="18">
        <v>0</v>
      </c>
      <c r="AA3598" s="18">
        <v>0</v>
      </c>
      <c r="AB3598" s="18">
        <v>0</v>
      </c>
      <c r="AC3598" s="23">
        <v>0</v>
      </c>
      <c r="AD3598" s="14" t="str">
        <f>IF(E3598=113,"Linn","Iowa ex-Linn")</f>
        <v>Iowa ex-Linn</v>
      </c>
      <c r="AE3598" s="23">
        <f>IFERROR(AB3598/W3598,"N/M")</f>
        <v>0.0</v>
      </c>
      <c r="AF3598" s="14" t="str">
        <f>B3598&amp;"|"&amp;TEXT(E3598,"000")&amp;"|"&amp;TEXT(M3598,"0.0000")</f>
        <v>2020|111|0.5500</v>
      </c>
      <c r="AG3598" s="22" t="str">
        <f>IF(AND(B3598&gt;=2015,B3598&lt;=2024,C3598=19,G3598=41,I3598=2,K3598="A",L3598="RBUP",M3598&gt;=0.5,M3598&lt;=0.85),"IN","OUT")</f>
        <v>IN</v>
      </c>
    </row>
    <row r="3599" spans="1:33">
      <c r="A3599" s="14" t="s">
        <v>190</v>
      </c>
      <c r="B3599" s="16">
        <v>2020</v>
      </c>
      <c r="C3599" s="16">
        <v>19</v>
      </c>
      <c r="D3599" s="14" t="s">
        <v>80</v>
      </c>
      <c r="E3599" s="16">
        <v>111</v>
      </c>
      <c r="F3599" s="14" t="s">
        <v>141</v>
      </c>
      <c r="G3599" s="16">
        <v>41</v>
      </c>
      <c r="H3599" s="14" t="s">
        <v>186</v>
      </c>
      <c r="I3599" s="16">
        <v>2</v>
      </c>
      <c r="J3599" s="14" t="s">
        <v>83</v>
      </c>
      <c r="K3599" s="14" t="s">
        <v>84</v>
      </c>
      <c r="L3599" s="14" t="s">
        <v>85</v>
      </c>
      <c r="M3599" s="23">
        <v>0.6</v>
      </c>
      <c r="N3599" s="16">
        <v>11</v>
      </c>
      <c r="O3599" s="16">
        <v>11</v>
      </c>
      <c r="P3599" s="16">
        <v>0</v>
      </c>
      <c r="Q3599" s="16">
        <v>23</v>
      </c>
      <c r="R3599" s="16">
        <v>0</v>
      </c>
      <c r="S3599" s="14" t="s">
        <v>86</v>
      </c>
      <c r="T3599" s="16">
        <v>1318</v>
      </c>
      <c r="U3599" s="16">
        <v>0</v>
      </c>
      <c r="V3599" s="18">
        <v>557088</v>
      </c>
      <c r="W3599" s="18">
        <v>29665</v>
      </c>
      <c r="X3599" s="18">
        <v>20046</v>
      </c>
      <c r="Y3599" s="18">
        <v>0</v>
      </c>
      <c r="Z3599" s="18">
        <v>0</v>
      </c>
      <c r="AA3599" s="18">
        <v>0</v>
      </c>
      <c r="AB3599" s="18">
        <v>0</v>
      </c>
      <c r="AC3599" s="23">
        <v>0</v>
      </c>
      <c r="AD3599" s="14" t="str">
        <f>IF(E3599=113,"Linn","Iowa ex-Linn")</f>
        <v>Iowa ex-Linn</v>
      </c>
      <c r="AE3599" s="23">
        <f>IFERROR(AB3599/W3599,"N/M")</f>
        <v>0.0</v>
      </c>
      <c r="AF3599" s="14" t="str">
        <f>B3599&amp;"|"&amp;TEXT(E3599,"000")&amp;"|"&amp;TEXT(M3599,"0.0000")</f>
        <v>2020|111|0.6000</v>
      </c>
      <c r="AG3599" s="22" t="str">
        <f>IF(AND(B3599&gt;=2015,B3599&lt;=2024,C3599=19,G3599=41,I3599=2,K3599="A",L3599="RBUP",M3599&gt;=0.5,M3599&lt;=0.85),"IN","OUT")</f>
        <v>IN</v>
      </c>
    </row>
    <row r="3600" spans="1:33">
      <c r="A3600" s="14" t="s">
        <v>190</v>
      </c>
      <c r="B3600" s="16">
        <v>2020</v>
      </c>
      <c r="C3600" s="16">
        <v>19</v>
      </c>
      <c r="D3600" s="14" t="s">
        <v>80</v>
      </c>
      <c r="E3600" s="16">
        <v>111</v>
      </c>
      <c r="F3600" s="14" t="s">
        <v>141</v>
      </c>
      <c r="G3600" s="16">
        <v>41</v>
      </c>
      <c r="H3600" s="14" t="s">
        <v>186</v>
      </c>
      <c r="I3600" s="16">
        <v>2</v>
      </c>
      <c r="J3600" s="14" t="s">
        <v>83</v>
      </c>
      <c r="K3600" s="14" t="s">
        <v>84</v>
      </c>
      <c r="L3600" s="14" t="s">
        <v>85</v>
      </c>
      <c r="M3600" s="23">
        <v>0.65</v>
      </c>
      <c r="N3600" s="16">
        <v>15</v>
      </c>
      <c r="O3600" s="16">
        <v>13</v>
      </c>
      <c r="P3600" s="16">
        <v>1</v>
      </c>
      <c r="Q3600" s="16">
        <v>19</v>
      </c>
      <c r="R3600" s="16">
        <v>1</v>
      </c>
      <c r="S3600" s="14" t="s">
        <v>86</v>
      </c>
      <c r="T3600" s="16">
        <v>995</v>
      </c>
      <c r="U3600" s="16">
        <v>0</v>
      </c>
      <c r="V3600" s="18">
        <v>427994</v>
      </c>
      <c r="W3600" s="18">
        <v>26898</v>
      </c>
      <c r="X3600" s="18">
        <v>15868</v>
      </c>
      <c r="Y3600" s="18">
        <v>0</v>
      </c>
      <c r="Z3600" s="18">
        <v>0</v>
      </c>
      <c r="AA3600" s="18">
        <v>0</v>
      </c>
      <c r="AB3600" s="18">
        <v>828</v>
      </c>
      <c r="AC3600" s="23">
        <v>0.03</v>
      </c>
      <c r="AD3600" s="14" t="str">
        <f>IF(E3600=113,"Linn","Iowa ex-Linn")</f>
        <v>Iowa ex-Linn</v>
      </c>
      <c r="AE3600" s="23">
        <f>IFERROR(AB3600/W3600,"N/M")</f>
        <v>0.030782957840731654</v>
      </c>
      <c r="AF3600" s="14" t="str">
        <f>B3600&amp;"|"&amp;TEXT(E3600,"000")&amp;"|"&amp;TEXT(M3600,"0.0000")</f>
        <v>2020|111|0.6500</v>
      </c>
      <c r="AG3600" s="22" t="str">
        <f>IF(AND(B3600&gt;=2015,B3600&lt;=2024,C3600=19,G3600=41,I3600=2,K3600="A",L3600="RBUP",M3600&gt;=0.5,M3600&lt;=0.85),"IN","OUT")</f>
        <v>IN</v>
      </c>
    </row>
    <row r="3601" spans="1:33">
      <c r="A3601" s="14" t="s">
        <v>190</v>
      </c>
      <c r="B3601" s="16">
        <v>2020</v>
      </c>
      <c r="C3601" s="16">
        <v>19</v>
      </c>
      <c r="D3601" s="14" t="s">
        <v>80</v>
      </c>
      <c r="E3601" s="16">
        <v>111</v>
      </c>
      <c r="F3601" s="14" t="s">
        <v>141</v>
      </c>
      <c r="G3601" s="16">
        <v>41</v>
      </c>
      <c r="H3601" s="14" t="s">
        <v>186</v>
      </c>
      <c r="I3601" s="16">
        <v>2</v>
      </c>
      <c r="J3601" s="14" t="s">
        <v>83</v>
      </c>
      <c r="K3601" s="14" t="s">
        <v>84</v>
      </c>
      <c r="L3601" s="14" t="s">
        <v>85</v>
      </c>
      <c r="M3601" s="23">
        <v>0.7</v>
      </c>
      <c r="N3601" s="16">
        <v>46</v>
      </c>
      <c r="O3601" s="16">
        <v>37</v>
      </c>
      <c r="P3601" s="16">
        <v>7</v>
      </c>
      <c r="Q3601" s="16">
        <v>66</v>
      </c>
      <c r="R3601" s="16">
        <v>15</v>
      </c>
      <c r="S3601" s="14" t="s">
        <v>86</v>
      </c>
      <c r="T3601" s="16">
        <v>3822</v>
      </c>
      <c r="U3601" s="16">
        <v>0</v>
      </c>
      <c r="V3601" s="18">
        <v>1825501</v>
      </c>
      <c r="W3601" s="18">
        <v>112910</v>
      </c>
      <c r="X3601" s="18">
        <v>75211</v>
      </c>
      <c r="Y3601" s="18">
        <v>0</v>
      </c>
      <c r="Z3601" s="18">
        <v>0</v>
      </c>
      <c r="AA3601" s="18">
        <v>0</v>
      </c>
      <c r="AB3601" s="18">
        <v>29313</v>
      </c>
      <c r="AC3601" s="23">
        <v>0.26</v>
      </c>
      <c r="AD3601" s="14" t="str">
        <f>IF(E3601=113,"Linn","Iowa ex-Linn")</f>
        <v>Iowa ex-Linn</v>
      </c>
      <c r="AE3601" s="23">
        <f>IFERROR(AB3601/W3601,"N/M")</f>
        <v>0.25961385174032414</v>
      </c>
      <c r="AF3601" s="14" t="str">
        <f>B3601&amp;"|"&amp;TEXT(E3601,"000")&amp;"|"&amp;TEXT(M3601,"0.0000")</f>
        <v>2020|111|0.7000</v>
      </c>
      <c r="AG3601" s="22" t="str">
        <f>IF(AND(B3601&gt;=2015,B3601&lt;=2024,C3601=19,G3601=41,I3601=2,K3601="A",L3601="RBUP",M3601&gt;=0.5,M3601&lt;=0.85),"IN","OUT")</f>
        <v>IN</v>
      </c>
    </row>
    <row r="3602" spans="1:33">
      <c r="A3602" s="14" t="s">
        <v>190</v>
      </c>
      <c r="B3602" s="16">
        <v>2020</v>
      </c>
      <c r="C3602" s="16">
        <v>19</v>
      </c>
      <c r="D3602" s="14" t="s">
        <v>80</v>
      </c>
      <c r="E3602" s="16">
        <v>111</v>
      </c>
      <c r="F3602" s="14" t="s">
        <v>141</v>
      </c>
      <c r="G3602" s="16">
        <v>41</v>
      </c>
      <c r="H3602" s="14" t="s">
        <v>186</v>
      </c>
      <c r="I3602" s="16">
        <v>2</v>
      </c>
      <c r="J3602" s="14" t="s">
        <v>83</v>
      </c>
      <c r="K3602" s="14" t="s">
        <v>84</v>
      </c>
      <c r="L3602" s="14" t="s">
        <v>85</v>
      </c>
      <c r="M3602" s="23">
        <v>0.75</v>
      </c>
      <c r="N3602" s="16">
        <v>161</v>
      </c>
      <c r="O3602" s="16">
        <v>139</v>
      </c>
      <c r="P3602" s="16">
        <v>41</v>
      </c>
      <c r="Q3602" s="16">
        <v>231</v>
      </c>
      <c r="R3602" s="16">
        <v>77</v>
      </c>
      <c r="S3602" s="14" t="s">
        <v>86</v>
      </c>
      <c r="T3602" s="16">
        <v>20726</v>
      </c>
      <c r="U3602" s="16">
        <v>0</v>
      </c>
      <c r="V3602" s="18">
        <v>10885002</v>
      </c>
      <c r="W3602" s="18">
        <v>814773</v>
      </c>
      <c r="X3602" s="18">
        <v>562002</v>
      </c>
      <c r="Y3602" s="18">
        <v>0</v>
      </c>
      <c r="Z3602" s="18">
        <v>0</v>
      </c>
      <c r="AA3602" s="18">
        <v>0</v>
      </c>
      <c r="AB3602" s="18">
        <v>114025</v>
      </c>
      <c r="AC3602" s="23">
        <v>0.14</v>
      </c>
      <c r="AD3602" s="14" t="str">
        <f>IF(E3602=113,"Linn","Iowa ex-Linn")</f>
        <v>Iowa ex-Linn</v>
      </c>
      <c r="AE3602" s="23">
        <f>IFERROR(AB3602/W3602,"N/M")</f>
        <v>0.13994695455053124</v>
      </c>
      <c r="AF3602" s="14" t="str">
        <f>B3602&amp;"|"&amp;TEXT(E3602,"000")&amp;"|"&amp;TEXT(M3602,"0.0000")</f>
        <v>2020|111|0.7500</v>
      </c>
      <c r="AG3602" s="22" t="str">
        <f>IF(AND(B3602&gt;=2015,B3602&lt;=2024,C3602=19,G3602=41,I3602=2,K3602="A",L3602="RBUP",M3602&gt;=0.5,M3602&lt;=0.85),"IN","OUT")</f>
        <v>IN</v>
      </c>
    </row>
    <row r="3603" spans="1:33">
      <c r="A3603" s="14" t="s">
        <v>190</v>
      </c>
      <c r="B3603" s="16">
        <v>2020</v>
      </c>
      <c r="C3603" s="16">
        <v>19</v>
      </c>
      <c r="D3603" s="14" t="s">
        <v>80</v>
      </c>
      <c r="E3603" s="16">
        <v>111</v>
      </c>
      <c r="F3603" s="14" t="s">
        <v>141</v>
      </c>
      <c r="G3603" s="16">
        <v>41</v>
      </c>
      <c r="H3603" s="14" t="s">
        <v>186</v>
      </c>
      <c r="I3603" s="16">
        <v>2</v>
      </c>
      <c r="J3603" s="14" t="s">
        <v>83</v>
      </c>
      <c r="K3603" s="14" t="s">
        <v>84</v>
      </c>
      <c r="L3603" s="14" t="s">
        <v>85</v>
      </c>
      <c r="M3603" s="23">
        <v>0.8</v>
      </c>
      <c r="N3603" s="16">
        <v>208</v>
      </c>
      <c r="O3603" s="16">
        <v>173</v>
      </c>
      <c r="P3603" s="16">
        <v>56</v>
      </c>
      <c r="Q3603" s="16">
        <v>258</v>
      </c>
      <c r="R3603" s="16">
        <v>77</v>
      </c>
      <c r="S3603" s="14" t="s">
        <v>86</v>
      </c>
      <c r="T3603" s="16">
        <v>32651</v>
      </c>
      <c r="U3603" s="16">
        <v>0</v>
      </c>
      <c r="V3603" s="18">
        <v>18137935</v>
      </c>
      <c r="W3603" s="18">
        <v>1517602</v>
      </c>
      <c r="X3603" s="18">
        <v>963723</v>
      </c>
      <c r="Y3603" s="18">
        <v>2481</v>
      </c>
      <c r="Z3603" s="18">
        <v>0</v>
      </c>
      <c r="AA3603" s="18">
        <v>0</v>
      </c>
      <c r="AB3603" s="18">
        <v>289054</v>
      </c>
      <c r="AC3603" s="23">
        <v>0.19</v>
      </c>
      <c r="AD3603" s="14" t="str">
        <f>IF(E3603=113,"Linn","Iowa ex-Linn")</f>
        <v>Iowa ex-Linn</v>
      </c>
      <c r="AE3603" s="23">
        <f>IFERROR(AB3603/W3603,"N/M")</f>
        <v>0.19046759295256596</v>
      </c>
      <c r="AF3603" s="14" t="str">
        <f>B3603&amp;"|"&amp;TEXT(E3603,"000")&amp;"|"&amp;TEXT(M3603,"0.0000")</f>
        <v>2020|111|0.8000</v>
      </c>
      <c r="AG3603" s="22" t="str">
        <f>IF(AND(B3603&gt;=2015,B3603&lt;=2024,C3603=19,G3603=41,I3603=2,K3603="A",L3603="RBUP",M3603&gt;=0.5,M3603&lt;=0.85),"IN","OUT")</f>
        <v>IN</v>
      </c>
    </row>
    <row r="3604" spans="1:33">
      <c r="A3604" s="14" t="s">
        <v>190</v>
      </c>
      <c r="B3604" s="16">
        <v>2020</v>
      </c>
      <c r="C3604" s="16">
        <v>19</v>
      </c>
      <c r="D3604" s="14" t="s">
        <v>80</v>
      </c>
      <c r="E3604" s="16">
        <v>111</v>
      </c>
      <c r="F3604" s="14" t="s">
        <v>141</v>
      </c>
      <c r="G3604" s="16">
        <v>41</v>
      </c>
      <c r="H3604" s="14" t="s">
        <v>186</v>
      </c>
      <c r="I3604" s="16">
        <v>2</v>
      </c>
      <c r="J3604" s="14" t="s">
        <v>83</v>
      </c>
      <c r="K3604" s="14" t="s">
        <v>84</v>
      </c>
      <c r="L3604" s="14" t="s">
        <v>85</v>
      </c>
      <c r="M3604" s="23">
        <v>0.85</v>
      </c>
      <c r="N3604" s="16">
        <v>49</v>
      </c>
      <c r="O3604" s="16">
        <v>39</v>
      </c>
      <c r="P3604" s="16">
        <v>19</v>
      </c>
      <c r="Q3604" s="16">
        <v>57</v>
      </c>
      <c r="R3604" s="16">
        <v>23</v>
      </c>
      <c r="S3604" s="14" t="s">
        <v>86</v>
      </c>
      <c r="T3604" s="16">
        <v>9739</v>
      </c>
      <c r="U3604" s="16">
        <v>0</v>
      </c>
      <c r="V3604" s="18">
        <v>5724128</v>
      </c>
      <c r="W3604" s="18">
        <v>560541</v>
      </c>
      <c r="X3604" s="18">
        <v>284258</v>
      </c>
      <c r="Y3604" s="18">
        <v>117</v>
      </c>
      <c r="Z3604" s="18">
        <v>0</v>
      </c>
      <c r="AA3604" s="18">
        <v>0</v>
      </c>
      <c r="AB3604" s="18">
        <v>300600</v>
      </c>
      <c r="AC3604" s="23">
        <v>0.54</v>
      </c>
      <c r="AD3604" s="14" t="str">
        <f>IF(E3604=113,"Linn","Iowa ex-Linn")</f>
        <v>Iowa ex-Linn</v>
      </c>
      <c r="AE3604" s="23">
        <f>IFERROR(AB3604/W3604,"N/M")</f>
        <v>0.5362676414392524</v>
      </c>
      <c r="AF3604" s="14" t="str">
        <f>B3604&amp;"|"&amp;TEXT(E3604,"000")&amp;"|"&amp;TEXT(M3604,"0.0000")</f>
        <v>2020|111|0.8500</v>
      </c>
      <c r="AG3604" s="22" t="str">
        <f>IF(AND(B3604&gt;=2015,B3604&lt;=2024,C3604=19,G3604=41,I3604=2,K3604="A",L3604="RBUP",M3604&gt;=0.5,M3604&lt;=0.85),"IN","OUT")</f>
        <v>IN</v>
      </c>
    </row>
    <row r="3605" spans="1:33">
      <c r="A3605" s="14" t="s">
        <v>190</v>
      </c>
      <c r="B3605" s="16">
        <v>2020</v>
      </c>
      <c r="C3605" s="16">
        <v>19</v>
      </c>
      <c r="D3605" s="14" t="s">
        <v>80</v>
      </c>
      <c r="E3605" s="16">
        <v>113</v>
      </c>
      <c r="F3605" s="14" t="s">
        <v>142</v>
      </c>
      <c r="G3605" s="16">
        <v>41</v>
      </c>
      <c r="H3605" s="14" t="s">
        <v>186</v>
      </c>
      <c r="I3605" s="16">
        <v>2</v>
      </c>
      <c r="J3605" s="14" t="s">
        <v>83</v>
      </c>
      <c r="K3605" s="14" t="s">
        <v>84</v>
      </c>
      <c r="L3605" s="14" t="s">
        <v>85</v>
      </c>
      <c r="M3605" s="23">
        <v>0.5</v>
      </c>
      <c r="N3605" s="16">
        <v>1</v>
      </c>
      <c r="O3605" s="16">
        <v>1</v>
      </c>
      <c r="P3605" s="16">
        <v>0</v>
      </c>
      <c r="Q3605" s="16">
        <v>1</v>
      </c>
      <c r="R3605" s="16">
        <v>0</v>
      </c>
      <c r="S3605" s="14" t="s">
        <v>86</v>
      </c>
      <c r="T3605" s="16">
        <v>40</v>
      </c>
      <c r="U3605" s="16">
        <v>0</v>
      </c>
      <c r="V3605" s="18">
        <v>14343</v>
      </c>
      <c r="W3605" s="18">
        <v>68</v>
      </c>
      <c r="X3605" s="18">
        <v>46</v>
      </c>
      <c r="Y3605" s="18">
        <v>0</v>
      </c>
      <c r="Z3605" s="18">
        <v>0</v>
      </c>
      <c r="AA3605" s="18">
        <v>0</v>
      </c>
      <c r="AB3605" s="18">
        <v>0</v>
      </c>
      <c r="AC3605" s="23">
        <v>0</v>
      </c>
      <c r="AD3605" s="14" t="str">
        <f>IF(E3605=113,"Linn","Iowa ex-Linn")</f>
        <v>Linn</v>
      </c>
      <c r="AE3605" s="23">
        <f>IFERROR(AB3605/W3605,"N/M")</f>
        <v>0.0</v>
      </c>
      <c r="AF3605" s="14" t="str">
        <f>B3605&amp;"|"&amp;TEXT(E3605,"000")&amp;"|"&amp;TEXT(M3605,"0.0000")</f>
        <v>2020|113|0.5000</v>
      </c>
      <c r="AG3605" s="22" t="str">
        <f>IF(AND(B3605&gt;=2015,B3605&lt;=2024,C3605=19,G3605=41,I3605=2,K3605="A",L3605="RBUP",M3605&gt;=0.5,M3605&lt;=0.85),"IN","OUT")</f>
        <v>IN</v>
      </c>
    </row>
    <row r="3606" spans="1:33">
      <c r="A3606" s="14" t="s">
        <v>190</v>
      </c>
      <c r="B3606" s="16">
        <v>2020</v>
      </c>
      <c r="C3606" s="16">
        <v>19</v>
      </c>
      <c r="D3606" s="14" t="s">
        <v>80</v>
      </c>
      <c r="E3606" s="16">
        <v>113</v>
      </c>
      <c r="F3606" s="14" t="s">
        <v>142</v>
      </c>
      <c r="G3606" s="16">
        <v>41</v>
      </c>
      <c r="H3606" s="14" t="s">
        <v>186</v>
      </c>
      <c r="I3606" s="16">
        <v>2</v>
      </c>
      <c r="J3606" s="14" t="s">
        <v>83</v>
      </c>
      <c r="K3606" s="14" t="s">
        <v>84</v>
      </c>
      <c r="L3606" s="14" t="s">
        <v>85</v>
      </c>
      <c r="M3606" s="23">
        <v>0.55</v>
      </c>
      <c r="N3606" s="16">
        <v>1</v>
      </c>
      <c r="O3606" s="16">
        <v>1</v>
      </c>
      <c r="P3606" s="16">
        <v>0</v>
      </c>
      <c r="Q3606" s="16">
        <v>6</v>
      </c>
      <c r="R3606" s="16">
        <v>0</v>
      </c>
      <c r="S3606" s="14" t="s">
        <v>86</v>
      </c>
      <c r="T3606" s="16">
        <v>596</v>
      </c>
      <c r="U3606" s="16">
        <v>0</v>
      </c>
      <c r="V3606" s="18">
        <v>302964</v>
      </c>
      <c r="W3606" s="18">
        <v>1743</v>
      </c>
      <c r="X3606" s="18">
        <v>1116</v>
      </c>
      <c r="Y3606" s="18">
        <v>0</v>
      </c>
      <c r="Z3606" s="18">
        <v>0</v>
      </c>
      <c r="AA3606" s="18">
        <v>0</v>
      </c>
      <c r="AB3606" s="18">
        <v>0</v>
      </c>
      <c r="AC3606" s="23">
        <v>0</v>
      </c>
      <c r="AD3606" s="14" t="str">
        <f>IF(E3606=113,"Linn","Iowa ex-Linn")</f>
        <v>Linn</v>
      </c>
      <c r="AE3606" s="23">
        <f>IFERROR(AB3606/W3606,"N/M")</f>
        <v>0.0</v>
      </c>
      <c r="AF3606" s="14" t="str">
        <f>B3606&amp;"|"&amp;TEXT(E3606,"000")&amp;"|"&amp;TEXT(M3606,"0.0000")</f>
        <v>2020|113|0.5500</v>
      </c>
      <c r="AG3606" s="22" t="str">
        <f>IF(AND(B3606&gt;=2015,B3606&lt;=2024,C3606=19,G3606=41,I3606=2,K3606="A",L3606="RBUP",M3606&gt;=0.5,M3606&lt;=0.85),"IN","OUT")</f>
        <v>IN</v>
      </c>
    </row>
    <row r="3607" spans="1:33">
      <c r="A3607" s="14" t="s">
        <v>190</v>
      </c>
      <c r="B3607" s="16">
        <v>2020</v>
      </c>
      <c r="C3607" s="16">
        <v>19</v>
      </c>
      <c r="D3607" s="14" t="s">
        <v>80</v>
      </c>
      <c r="E3607" s="16">
        <v>113</v>
      </c>
      <c r="F3607" s="14" t="s">
        <v>142</v>
      </c>
      <c r="G3607" s="16">
        <v>41</v>
      </c>
      <c r="H3607" s="14" t="s">
        <v>186</v>
      </c>
      <c r="I3607" s="16">
        <v>2</v>
      </c>
      <c r="J3607" s="14" t="s">
        <v>83</v>
      </c>
      <c r="K3607" s="14" t="s">
        <v>84</v>
      </c>
      <c r="L3607" s="14" t="s">
        <v>85</v>
      </c>
      <c r="M3607" s="23">
        <v>0.65</v>
      </c>
      <c r="N3607" s="16">
        <v>9</v>
      </c>
      <c r="O3607" s="16">
        <v>6</v>
      </c>
      <c r="P3607" s="16">
        <v>4</v>
      </c>
      <c r="Q3607" s="16">
        <v>6</v>
      </c>
      <c r="R3607" s="16">
        <v>4</v>
      </c>
      <c r="S3607" s="14" t="s">
        <v>86</v>
      </c>
      <c r="T3607" s="16">
        <v>200</v>
      </c>
      <c r="U3607" s="16">
        <v>0</v>
      </c>
      <c r="V3607" s="18">
        <v>98044</v>
      </c>
      <c r="W3607" s="18">
        <v>2611</v>
      </c>
      <c r="X3607" s="18">
        <v>1541</v>
      </c>
      <c r="Y3607" s="18">
        <v>0</v>
      </c>
      <c r="Z3607" s="18">
        <v>0</v>
      </c>
      <c r="AA3607" s="18">
        <v>0</v>
      </c>
      <c r="AB3607" s="18">
        <v>45137</v>
      </c>
      <c r="AC3607" s="23">
        <v>17.29</v>
      </c>
      <c r="AD3607" s="14" t="str">
        <f>IF(E3607=113,"Linn","Iowa ex-Linn")</f>
        <v>Linn</v>
      </c>
      <c r="AE3607" s="23">
        <f>IFERROR(AB3607/W3607,"N/M")</f>
        <v>17.287246265798544</v>
      </c>
      <c r="AF3607" s="14" t="str">
        <f>B3607&amp;"|"&amp;TEXT(E3607,"000")&amp;"|"&amp;TEXT(M3607,"0.0000")</f>
        <v>2020|113|0.6500</v>
      </c>
      <c r="AG3607" s="22" t="str">
        <f>IF(AND(B3607&gt;=2015,B3607&lt;=2024,C3607=19,G3607=41,I3607=2,K3607="A",L3607="RBUP",M3607&gt;=0.5,M3607&lt;=0.85),"IN","OUT")</f>
        <v>IN</v>
      </c>
    </row>
    <row r="3608" spans="1:33">
      <c r="A3608" s="14" t="s">
        <v>190</v>
      </c>
      <c r="B3608" s="16">
        <v>2020</v>
      </c>
      <c r="C3608" s="16">
        <v>19</v>
      </c>
      <c r="D3608" s="14" t="s">
        <v>80</v>
      </c>
      <c r="E3608" s="16">
        <v>113</v>
      </c>
      <c r="F3608" s="14" t="s">
        <v>142</v>
      </c>
      <c r="G3608" s="16">
        <v>41</v>
      </c>
      <c r="H3608" s="14" t="s">
        <v>186</v>
      </c>
      <c r="I3608" s="16">
        <v>2</v>
      </c>
      <c r="J3608" s="14" t="s">
        <v>83</v>
      </c>
      <c r="K3608" s="14" t="s">
        <v>84</v>
      </c>
      <c r="L3608" s="14" t="s">
        <v>85</v>
      </c>
      <c r="M3608" s="23">
        <v>0.7</v>
      </c>
      <c r="N3608" s="16">
        <v>18</v>
      </c>
      <c r="O3608" s="16">
        <v>16</v>
      </c>
      <c r="P3608" s="16">
        <v>2</v>
      </c>
      <c r="Q3608" s="16">
        <v>19</v>
      </c>
      <c r="R3608" s="16">
        <v>3</v>
      </c>
      <c r="S3608" s="14" t="s">
        <v>86</v>
      </c>
      <c r="T3608" s="16">
        <v>1382</v>
      </c>
      <c r="U3608" s="16">
        <v>0</v>
      </c>
      <c r="V3608" s="18">
        <v>712883</v>
      </c>
      <c r="W3608" s="18">
        <v>11646</v>
      </c>
      <c r="X3608" s="18">
        <v>7102</v>
      </c>
      <c r="Y3608" s="18">
        <v>0</v>
      </c>
      <c r="Z3608" s="18">
        <v>0</v>
      </c>
      <c r="AA3608" s="18">
        <v>0</v>
      </c>
      <c r="AB3608" s="18">
        <v>14878</v>
      </c>
      <c r="AC3608" s="23">
        <v>1.28</v>
      </c>
      <c r="AD3608" s="14" t="str">
        <f>IF(E3608=113,"Linn","Iowa ex-Linn")</f>
        <v>Linn</v>
      </c>
      <c r="AE3608" s="23">
        <f>IFERROR(AB3608/W3608,"N/M")</f>
        <v>1.277520178602095</v>
      </c>
      <c r="AF3608" s="14" t="str">
        <f>B3608&amp;"|"&amp;TEXT(E3608,"000")&amp;"|"&amp;TEXT(M3608,"0.0000")</f>
        <v>2020|113|0.7000</v>
      </c>
      <c r="AG3608" s="22" t="str">
        <f>IF(AND(B3608&gt;=2015,B3608&lt;=2024,C3608=19,G3608=41,I3608=2,K3608="A",L3608="RBUP",M3608&gt;=0.5,M3608&lt;=0.85),"IN","OUT")</f>
        <v>IN</v>
      </c>
    </row>
    <row r="3609" spans="1:33">
      <c r="A3609" s="14" t="s">
        <v>190</v>
      </c>
      <c r="B3609" s="16">
        <v>2020</v>
      </c>
      <c r="C3609" s="16">
        <v>19</v>
      </c>
      <c r="D3609" s="14" t="s">
        <v>80</v>
      </c>
      <c r="E3609" s="16">
        <v>113</v>
      </c>
      <c r="F3609" s="14" t="s">
        <v>142</v>
      </c>
      <c r="G3609" s="16">
        <v>41</v>
      </c>
      <c r="H3609" s="14" t="s">
        <v>186</v>
      </c>
      <c r="I3609" s="16">
        <v>2</v>
      </c>
      <c r="J3609" s="14" t="s">
        <v>83</v>
      </c>
      <c r="K3609" s="14" t="s">
        <v>84</v>
      </c>
      <c r="L3609" s="14" t="s">
        <v>85</v>
      </c>
      <c r="M3609" s="23">
        <v>0.75</v>
      </c>
      <c r="N3609" s="16">
        <v>99</v>
      </c>
      <c r="O3609" s="16">
        <v>76</v>
      </c>
      <c r="P3609" s="16">
        <v>38</v>
      </c>
      <c r="Q3609" s="16">
        <v>133</v>
      </c>
      <c r="R3609" s="16">
        <v>60</v>
      </c>
      <c r="S3609" s="14" t="s">
        <v>86</v>
      </c>
      <c r="T3609" s="16">
        <v>10490</v>
      </c>
      <c r="U3609" s="16">
        <v>0</v>
      </c>
      <c r="V3609" s="18">
        <v>6009790</v>
      </c>
      <c r="W3609" s="18">
        <v>154721</v>
      </c>
      <c r="X3609" s="18">
        <v>94973</v>
      </c>
      <c r="Y3609" s="18">
        <v>0</v>
      </c>
      <c r="Z3609" s="18">
        <v>0</v>
      </c>
      <c r="AA3609" s="18">
        <v>0</v>
      </c>
      <c r="AB3609" s="18">
        <v>682635</v>
      </c>
      <c r="AC3609" s="23">
        <v>4.41</v>
      </c>
      <c r="AD3609" s="14" t="str">
        <f>IF(E3609=113,"Linn","Iowa ex-Linn")</f>
        <v>Linn</v>
      </c>
      <c r="AE3609" s="23">
        <f>IFERROR(AB3609/W3609,"N/M")</f>
        <v>4.412038443391653</v>
      </c>
      <c r="AF3609" s="14" t="str">
        <f>B3609&amp;"|"&amp;TEXT(E3609,"000")&amp;"|"&amp;TEXT(M3609,"0.0000")</f>
        <v>2020|113|0.7500</v>
      </c>
      <c r="AG3609" s="22" t="str">
        <f>IF(AND(B3609&gt;=2015,B3609&lt;=2024,C3609=19,G3609=41,I3609=2,K3609="A",L3609="RBUP",M3609&gt;=0.5,M3609&lt;=0.85),"IN","OUT")</f>
        <v>IN</v>
      </c>
    </row>
    <row r="3610" spans="1:33">
      <c r="A3610" s="14" t="s">
        <v>190</v>
      </c>
      <c r="B3610" s="16">
        <v>2020</v>
      </c>
      <c r="C3610" s="16">
        <v>19</v>
      </c>
      <c r="D3610" s="14" t="s">
        <v>80</v>
      </c>
      <c r="E3610" s="16">
        <v>113</v>
      </c>
      <c r="F3610" s="14" t="s">
        <v>142</v>
      </c>
      <c r="G3610" s="16">
        <v>41</v>
      </c>
      <c r="H3610" s="14" t="s">
        <v>186</v>
      </c>
      <c r="I3610" s="16">
        <v>2</v>
      </c>
      <c r="J3610" s="14" t="s">
        <v>83</v>
      </c>
      <c r="K3610" s="14" t="s">
        <v>84</v>
      </c>
      <c r="L3610" s="14" t="s">
        <v>85</v>
      </c>
      <c r="M3610" s="23">
        <v>0.8</v>
      </c>
      <c r="N3610" s="16">
        <v>374</v>
      </c>
      <c r="O3610" s="16">
        <v>313</v>
      </c>
      <c r="P3610" s="16">
        <v>193</v>
      </c>
      <c r="Q3610" s="16">
        <v>474</v>
      </c>
      <c r="R3610" s="16">
        <v>272</v>
      </c>
      <c r="S3610" s="14" t="s">
        <v>86</v>
      </c>
      <c r="T3610" s="16">
        <v>62530</v>
      </c>
      <c r="U3610" s="16">
        <v>0</v>
      </c>
      <c r="V3610" s="18">
        <v>39578153</v>
      </c>
      <c r="W3610" s="18">
        <v>1349117</v>
      </c>
      <c r="X3610" s="18">
        <v>816601</v>
      </c>
      <c r="Y3610" s="18">
        <v>409</v>
      </c>
      <c r="Z3610" s="18">
        <v>0</v>
      </c>
      <c r="AA3610" s="18">
        <v>0</v>
      </c>
      <c r="AB3610" s="18">
        <v>6500801</v>
      </c>
      <c r="AC3610" s="23">
        <v>4.82</v>
      </c>
      <c r="AD3610" s="14" t="str">
        <f>IF(E3610=113,"Linn","Iowa ex-Linn")</f>
        <v>Linn</v>
      </c>
      <c r="AE3610" s="23">
        <f>IFERROR(AB3610/W3610,"N/M")</f>
        <v>4.81855984321597</v>
      </c>
      <c r="AF3610" s="14" t="str">
        <f>B3610&amp;"|"&amp;TEXT(E3610,"000")&amp;"|"&amp;TEXT(M3610,"0.0000")</f>
        <v>2020|113|0.8000</v>
      </c>
      <c r="AG3610" s="22" t="str">
        <f>IF(AND(B3610&gt;=2015,B3610&lt;=2024,C3610=19,G3610=41,I3610=2,K3610="A",L3610="RBUP",M3610&gt;=0.5,M3610&lt;=0.85),"IN","OUT")</f>
        <v>IN</v>
      </c>
    </row>
    <row r="3611" spans="1:33">
      <c r="A3611" s="14" t="s">
        <v>190</v>
      </c>
      <c r="B3611" s="16">
        <v>2020</v>
      </c>
      <c r="C3611" s="16">
        <v>19</v>
      </c>
      <c r="D3611" s="14" t="s">
        <v>80</v>
      </c>
      <c r="E3611" s="16">
        <v>113</v>
      </c>
      <c r="F3611" s="14" t="s">
        <v>142</v>
      </c>
      <c r="G3611" s="16">
        <v>41</v>
      </c>
      <c r="H3611" s="14" t="s">
        <v>186</v>
      </c>
      <c r="I3611" s="16">
        <v>2</v>
      </c>
      <c r="J3611" s="14" t="s">
        <v>83</v>
      </c>
      <c r="K3611" s="14" t="s">
        <v>84</v>
      </c>
      <c r="L3611" s="14" t="s">
        <v>85</v>
      </c>
      <c r="M3611" s="23">
        <v>0.85</v>
      </c>
      <c r="N3611" s="16">
        <v>363</v>
      </c>
      <c r="O3611" s="16">
        <v>289</v>
      </c>
      <c r="P3611" s="16">
        <v>201</v>
      </c>
      <c r="Q3611" s="16">
        <v>469</v>
      </c>
      <c r="R3611" s="16">
        <v>328</v>
      </c>
      <c r="S3611" s="14" t="s">
        <v>86</v>
      </c>
      <c r="T3611" s="16">
        <v>64675</v>
      </c>
      <c r="U3611" s="16">
        <v>0</v>
      </c>
      <c r="V3611" s="18">
        <v>43692501</v>
      </c>
      <c r="W3611" s="18">
        <v>1918630</v>
      </c>
      <c r="X3611" s="18">
        <v>910159</v>
      </c>
      <c r="Y3611" s="18">
        <v>2115</v>
      </c>
      <c r="Z3611" s="18">
        <v>0</v>
      </c>
      <c r="AA3611" s="18">
        <v>0</v>
      </c>
      <c r="AB3611" s="18">
        <v>9716791</v>
      </c>
      <c r="AC3611" s="23">
        <v>5.06</v>
      </c>
      <c r="AD3611" s="14" t="str">
        <f>IF(E3611=113,"Linn","Iowa ex-Linn")</f>
        <v>Linn</v>
      </c>
      <c r="AE3611" s="23">
        <f>IFERROR(AB3611/W3611,"N/M")</f>
        <v>5.064442336458828</v>
      </c>
      <c r="AF3611" s="14" t="str">
        <f>B3611&amp;"|"&amp;TEXT(E3611,"000")&amp;"|"&amp;TEXT(M3611,"0.0000")</f>
        <v>2020|113|0.8500</v>
      </c>
      <c r="AG3611" s="22" t="str">
        <f>IF(AND(B3611&gt;=2015,B3611&lt;=2024,C3611=19,G3611=41,I3611=2,K3611="A",L3611="RBUP",M3611&gt;=0.5,M3611&lt;=0.85),"IN","OUT")</f>
        <v>IN</v>
      </c>
    </row>
    <row r="3612" spans="1:33">
      <c r="A3612" s="14" t="s">
        <v>190</v>
      </c>
      <c r="B3612" s="16">
        <v>2020</v>
      </c>
      <c r="C3612" s="16">
        <v>19</v>
      </c>
      <c r="D3612" s="14" t="s">
        <v>80</v>
      </c>
      <c r="E3612" s="16">
        <v>115</v>
      </c>
      <c r="F3612" s="14" t="s">
        <v>143</v>
      </c>
      <c r="G3612" s="16">
        <v>41</v>
      </c>
      <c r="H3612" s="14" t="s">
        <v>186</v>
      </c>
      <c r="I3612" s="16">
        <v>2</v>
      </c>
      <c r="J3612" s="14" t="s">
        <v>83</v>
      </c>
      <c r="K3612" s="14" t="s">
        <v>84</v>
      </c>
      <c r="L3612" s="14" t="s">
        <v>85</v>
      </c>
      <c r="M3612" s="23">
        <v>0.5</v>
      </c>
      <c r="N3612" s="16">
        <v>2</v>
      </c>
      <c r="O3612" s="16">
        <v>1</v>
      </c>
      <c r="P3612" s="16">
        <v>0</v>
      </c>
      <c r="Q3612" s="16">
        <v>1</v>
      </c>
      <c r="R3612" s="16">
        <v>0</v>
      </c>
      <c r="S3612" s="14" t="s">
        <v>86</v>
      </c>
      <c r="T3612" s="16">
        <v>34</v>
      </c>
      <c r="U3612" s="16">
        <v>0</v>
      </c>
      <c r="V3612" s="18">
        <v>11499</v>
      </c>
      <c r="W3612" s="18">
        <v>164</v>
      </c>
      <c r="X3612" s="18">
        <v>110</v>
      </c>
      <c r="Y3612" s="18">
        <v>0</v>
      </c>
      <c r="Z3612" s="18">
        <v>0</v>
      </c>
      <c r="AA3612" s="18">
        <v>0</v>
      </c>
      <c r="AB3612" s="18">
        <v>0</v>
      </c>
      <c r="AC3612" s="23">
        <v>0</v>
      </c>
      <c r="AD3612" s="14" t="str">
        <f>IF(E3612=113,"Linn","Iowa ex-Linn")</f>
        <v>Iowa ex-Linn</v>
      </c>
      <c r="AE3612" s="23">
        <f>IFERROR(AB3612/W3612,"N/M")</f>
        <v>0.0</v>
      </c>
      <c r="AF3612" s="14" t="str">
        <f>B3612&amp;"|"&amp;TEXT(E3612,"000")&amp;"|"&amp;TEXT(M3612,"0.0000")</f>
        <v>2020|115|0.5000</v>
      </c>
      <c r="AG3612" s="22" t="str">
        <f>IF(AND(B3612&gt;=2015,B3612&lt;=2024,C3612=19,G3612=41,I3612=2,K3612="A",L3612="RBUP",M3612&gt;=0.5,M3612&lt;=0.85),"IN","OUT")</f>
        <v>IN</v>
      </c>
    </row>
    <row r="3613" spans="1:33">
      <c r="A3613" s="14" t="s">
        <v>190</v>
      </c>
      <c r="B3613" s="16">
        <v>2020</v>
      </c>
      <c r="C3613" s="16">
        <v>19</v>
      </c>
      <c r="D3613" s="14" t="s">
        <v>80</v>
      </c>
      <c r="E3613" s="16">
        <v>115</v>
      </c>
      <c r="F3613" s="14" t="s">
        <v>143</v>
      </c>
      <c r="G3613" s="16">
        <v>41</v>
      </c>
      <c r="H3613" s="14" t="s">
        <v>186</v>
      </c>
      <c r="I3613" s="16">
        <v>2</v>
      </c>
      <c r="J3613" s="14" t="s">
        <v>83</v>
      </c>
      <c r="K3613" s="14" t="s">
        <v>84</v>
      </c>
      <c r="L3613" s="14" t="s">
        <v>85</v>
      </c>
      <c r="M3613" s="23">
        <v>0.6</v>
      </c>
      <c r="N3613" s="16">
        <v>1</v>
      </c>
      <c r="O3613" s="16">
        <v>2</v>
      </c>
      <c r="P3613" s="16">
        <v>0</v>
      </c>
      <c r="Q3613" s="16">
        <v>2</v>
      </c>
      <c r="R3613" s="16">
        <v>0</v>
      </c>
      <c r="S3613" s="14" t="s">
        <v>86</v>
      </c>
      <c r="T3613" s="16">
        <v>66</v>
      </c>
      <c r="U3613" s="16">
        <v>0</v>
      </c>
      <c r="V3613" s="18">
        <v>25826</v>
      </c>
      <c r="W3613" s="18">
        <v>1478</v>
      </c>
      <c r="X3613" s="18">
        <v>946</v>
      </c>
      <c r="Y3613" s="18">
        <v>0</v>
      </c>
      <c r="Z3613" s="18">
        <v>0</v>
      </c>
      <c r="AA3613" s="18">
        <v>0</v>
      </c>
      <c r="AB3613" s="18">
        <v>0</v>
      </c>
      <c r="AC3613" s="23">
        <v>0</v>
      </c>
      <c r="AD3613" s="14" t="str">
        <f>IF(E3613=113,"Linn","Iowa ex-Linn")</f>
        <v>Iowa ex-Linn</v>
      </c>
      <c r="AE3613" s="23">
        <f>IFERROR(AB3613/W3613,"N/M")</f>
        <v>0.0</v>
      </c>
      <c r="AF3613" s="14" t="str">
        <f>B3613&amp;"|"&amp;TEXT(E3613,"000")&amp;"|"&amp;TEXT(M3613,"0.0000")</f>
        <v>2020|115|0.6000</v>
      </c>
      <c r="AG3613" s="22" t="str">
        <f>IF(AND(B3613&gt;=2015,B3613&lt;=2024,C3613=19,G3613=41,I3613=2,K3613="A",L3613="RBUP",M3613&gt;=0.5,M3613&lt;=0.85),"IN","OUT")</f>
        <v>IN</v>
      </c>
    </row>
    <row r="3614" spans="1:33">
      <c r="A3614" s="14" t="s">
        <v>190</v>
      </c>
      <c r="B3614" s="16">
        <v>2020</v>
      </c>
      <c r="C3614" s="16">
        <v>19</v>
      </c>
      <c r="D3614" s="14" t="s">
        <v>80</v>
      </c>
      <c r="E3614" s="16">
        <v>115</v>
      </c>
      <c r="F3614" s="14" t="s">
        <v>143</v>
      </c>
      <c r="G3614" s="16">
        <v>41</v>
      </c>
      <c r="H3614" s="14" t="s">
        <v>186</v>
      </c>
      <c r="I3614" s="16">
        <v>2</v>
      </c>
      <c r="J3614" s="14" t="s">
        <v>83</v>
      </c>
      <c r="K3614" s="14" t="s">
        <v>84</v>
      </c>
      <c r="L3614" s="14" t="s">
        <v>85</v>
      </c>
      <c r="M3614" s="23">
        <v>0.65</v>
      </c>
      <c r="N3614" s="16">
        <v>2</v>
      </c>
      <c r="O3614" s="16">
        <v>1</v>
      </c>
      <c r="P3614" s="16">
        <v>0</v>
      </c>
      <c r="Q3614" s="16">
        <v>1</v>
      </c>
      <c r="R3614" s="16">
        <v>0</v>
      </c>
      <c r="S3614" s="14" t="s">
        <v>86</v>
      </c>
      <c r="T3614" s="16">
        <v>51</v>
      </c>
      <c r="U3614" s="16">
        <v>0</v>
      </c>
      <c r="V3614" s="18">
        <v>26429</v>
      </c>
      <c r="W3614" s="18">
        <v>778</v>
      </c>
      <c r="X3614" s="18">
        <v>459</v>
      </c>
      <c r="Y3614" s="18">
        <v>0</v>
      </c>
      <c r="Z3614" s="18">
        <v>0</v>
      </c>
      <c r="AA3614" s="18">
        <v>0</v>
      </c>
      <c r="AB3614" s="18">
        <v>0</v>
      </c>
      <c r="AC3614" s="23">
        <v>0</v>
      </c>
      <c r="AD3614" s="14" t="str">
        <f>IF(E3614=113,"Linn","Iowa ex-Linn")</f>
        <v>Iowa ex-Linn</v>
      </c>
      <c r="AE3614" s="23">
        <f>IFERROR(AB3614/W3614,"N/M")</f>
        <v>0.0</v>
      </c>
      <c r="AF3614" s="14" t="str">
        <f>B3614&amp;"|"&amp;TEXT(E3614,"000")&amp;"|"&amp;TEXT(M3614,"0.0000")</f>
        <v>2020|115|0.6500</v>
      </c>
      <c r="AG3614" s="22" t="str">
        <f>IF(AND(B3614&gt;=2015,B3614&lt;=2024,C3614=19,G3614=41,I3614=2,K3614="A",L3614="RBUP",M3614&gt;=0.5,M3614&lt;=0.85),"IN","OUT")</f>
        <v>IN</v>
      </c>
    </row>
    <row r="3615" spans="1:33">
      <c r="A3615" s="14" t="s">
        <v>190</v>
      </c>
      <c r="B3615" s="16">
        <v>2020</v>
      </c>
      <c r="C3615" s="16">
        <v>19</v>
      </c>
      <c r="D3615" s="14" t="s">
        <v>80</v>
      </c>
      <c r="E3615" s="16">
        <v>115</v>
      </c>
      <c r="F3615" s="14" t="s">
        <v>143</v>
      </c>
      <c r="G3615" s="16">
        <v>41</v>
      </c>
      <c r="H3615" s="14" t="s">
        <v>186</v>
      </c>
      <c r="I3615" s="16">
        <v>2</v>
      </c>
      <c r="J3615" s="14" t="s">
        <v>83</v>
      </c>
      <c r="K3615" s="14" t="s">
        <v>84</v>
      </c>
      <c r="L3615" s="14" t="s">
        <v>85</v>
      </c>
      <c r="M3615" s="23">
        <v>0.7</v>
      </c>
      <c r="N3615" s="16">
        <v>42</v>
      </c>
      <c r="O3615" s="16">
        <v>32</v>
      </c>
      <c r="P3615" s="16">
        <v>1</v>
      </c>
      <c r="Q3615" s="16">
        <v>52</v>
      </c>
      <c r="R3615" s="16">
        <v>7</v>
      </c>
      <c r="S3615" s="14" t="s">
        <v>86</v>
      </c>
      <c r="T3615" s="16">
        <v>4591</v>
      </c>
      <c r="U3615" s="16">
        <v>0</v>
      </c>
      <c r="V3615" s="18">
        <v>2418450</v>
      </c>
      <c r="W3615" s="18">
        <v>99938</v>
      </c>
      <c r="X3615" s="18">
        <v>68404</v>
      </c>
      <c r="Y3615" s="18">
        <v>0</v>
      </c>
      <c r="Z3615" s="18">
        <v>0</v>
      </c>
      <c r="AA3615" s="18">
        <v>0</v>
      </c>
      <c r="AB3615" s="18">
        <v>22815</v>
      </c>
      <c r="AC3615" s="23">
        <v>0.23</v>
      </c>
      <c r="AD3615" s="14" t="str">
        <f>IF(E3615=113,"Linn","Iowa ex-Linn")</f>
        <v>Iowa ex-Linn</v>
      </c>
      <c r="AE3615" s="23">
        <f>IFERROR(AB3615/W3615,"N/M")</f>
        <v>0.22829154075526828</v>
      </c>
      <c r="AF3615" s="14" t="str">
        <f>B3615&amp;"|"&amp;TEXT(E3615,"000")&amp;"|"&amp;TEXT(M3615,"0.0000")</f>
        <v>2020|115|0.7000</v>
      </c>
      <c r="AG3615" s="22" t="str">
        <f>IF(AND(B3615&gt;=2015,B3615&lt;=2024,C3615=19,G3615=41,I3615=2,K3615="A",L3615="RBUP",M3615&gt;=0.5,M3615&lt;=0.85),"IN","OUT")</f>
        <v>IN</v>
      </c>
    </row>
    <row r="3616" spans="1:33">
      <c r="A3616" s="14" t="s">
        <v>190</v>
      </c>
      <c r="B3616" s="16">
        <v>2020</v>
      </c>
      <c r="C3616" s="16">
        <v>19</v>
      </c>
      <c r="D3616" s="14" t="s">
        <v>80</v>
      </c>
      <c r="E3616" s="16">
        <v>115</v>
      </c>
      <c r="F3616" s="14" t="s">
        <v>143</v>
      </c>
      <c r="G3616" s="16">
        <v>41</v>
      </c>
      <c r="H3616" s="14" t="s">
        <v>186</v>
      </c>
      <c r="I3616" s="16">
        <v>2</v>
      </c>
      <c r="J3616" s="14" t="s">
        <v>83</v>
      </c>
      <c r="K3616" s="14" t="s">
        <v>84</v>
      </c>
      <c r="L3616" s="14" t="s">
        <v>85</v>
      </c>
      <c r="M3616" s="23">
        <v>0.75</v>
      </c>
      <c r="N3616" s="16">
        <v>136</v>
      </c>
      <c r="O3616" s="16">
        <v>103</v>
      </c>
      <c r="P3616" s="16">
        <v>7</v>
      </c>
      <c r="Q3616" s="16">
        <v>195</v>
      </c>
      <c r="R3616" s="16">
        <v>13</v>
      </c>
      <c r="S3616" s="14" t="s">
        <v>86</v>
      </c>
      <c r="T3616" s="16">
        <v>21112</v>
      </c>
      <c r="U3616" s="16">
        <v>0</v>
      </c>
      <c r="V3616" s="18">
        <v>11920050</v>
      </c>
      <c r="W3616" s="18">
        <v>646812</v>
      </c>
      <c r="X3616" s="18">
        <v>433792</v>
      </c>
      <c r="Y3616" s="18">
        <v>7224</v>
      </c>
      <c r="Z3616" s="18">
        <v>0</v>
      </c>
      <c r="AA3616" s="18">
        <v>0</v>
      </c>
      <c r="AB3616" s="18">
        <v>74261</v>
      </c>
      <c r="AC3616" s="23">
        <v>0.11</v>
      </c>
      <c r="AD3616" s="14" t="str">
        <f>IF(E3616=113,"Linn","Iowa ex-Linn")</f>
        <v>Iowa ex-Linn</v>
      </c>
      <c r="AE3616" s="23">
        <f>IFERROR(AB3616/W3616,"N/M")</f>
        <v>0.11481079509965801</v>
      </c>
      <c r="AF3616" s="14" t="str">
        <f>B3616&amp;"|"&amp;TEXT(E3616,"000")&amp;"|"&amp;TEXT(M3616,"0.0000")</f>
        <v>2020|115|0.7500</v>
      </c>
      <c r="AG3616" s="22" t="str">
        <f>IF(AND(B3616&gt;=2015,B3616&lt;=2024,C3616=19,G3616=41,I3616=2,K3616="A",L3616="RBUP",M3616&gt;=0.5,M3616&lt;=0.85),"IN","OUT")</f>
        <v>IN</v>
      </c>
    </row>
    <row r="3617" spans="1:33">
      <c r="A3617" s="14" t="s">
        <v>190</v>
      </c>
      <c r="B3617" s="16">
        <v>2020</v>
      </c>
      <c r="C3617" s="16">
        <v>19</v>
      </c>
      <c r="D3617" s="14" t="s">
        <v>80</v>
      </c>
      <c r="E3617" s="16">
        <v>115</v>
      </c>
      <c r="F3617" s="14" t="s">
        <v>143</v>
      </c>
      <c r="G3617" s="16">
        <v>41</v>
      </c>
      <c r="H3617" s="14" t="s">
        <v>186</v>
      </c>
      <c r="I3617" s="16">
        <v>2</v>
      </c>
      <c r="J3617" s="14" t="s">
        <v>83</v>
      </c>
      <c r="K3617" s="14" t="s">
        <v>84</v>
      </c>
      <c r="L3617" s="14" t="s">
        <v>85</v>
      </c>
      <c r="M3617" s="23">
        <v>0.8</v>
      </c>
      <c r="N3617" s="16">
        <v>211</v>
      </c>
      <c r="O3617" s="16">
        <v>160</v>
      </c>
      <c r="P3617" s="16">
        <v>21</v>
      </c>
      <c r="Q3617" s="16">
        <v>223</v>
      </c>
      <c r="R3617" s="16">
        <v>20</v>
      </c>
      <c r="S3617" s="14" t="s">
        <v>86</v>
      </c>
      <c r="T3617" s="16">
        <v>30181</v>
      </c>
      <c r="U3617" s="16">
        <v>0</v>
      </c>
      <c r="V3617" s="18">
        <v>18115334</v>
      </c>
      <c r="W3617" s="18">
        <v>1200762</v>
      </c>
      <c r="X3617" s="18">
        <v>749058</v>
      </c>
      <c r="Y3617" s="18">
        <v>200</v>
      </c>
      <c r="Z3617" s="18">
        <v>0</v>
      </c>
      <c r="AA3617" s="18">
        <v>0</v>
      </c>
      <c r="AB3617" s="18">
        <v>186380</v>
      </c>
      <c r="AC3617" s="23">
        <v>0.16</v>
      </c>
      <c r="AD3617" s="14" t="str">
        <f>IF(E3617=113,"Linn","Iowa ex-Linn")</f>
        <v>Iowa ex-Linn</v>
      </c>
      <c r="AE3617" s="23">
        <f>IFERROR(AB3617/W3617,"N/M")</f>
        <v>0.15521810317115298</v>
      </c>
      <c r="AF3617" s="14" t="str">
        <f>B3617&amp;"|"&amp;TEXT(E3617,"000")&amp;"|"&amp;TEXT(M3617,"0.0000")</f>
        <v>2020|115|0.8000</v>
      </c>
      <c r="AG3617" s="22" t="str">
        <f>IF(AND(B3617&gt;=2015,B3617&lt;=2024,C3617=19,G3617=41,I3617=2,K3617="A",L3617="RBUP",M3617&gt;=0.5,M3617&lt;=0.85),"IN","OUT")</f>
        <v>IN</v>
      </c>
    </row>
    <row r="3618" spans="1:33">
      <c r="A3618" s="14" t="s">
        <v>190</v>
      </c>
      <c r="B3618" s="16">
        <v>2020</v>
      </c>
      <c r="C3618" s="16">
        <v>19</v>
      </c>
      <c r="D3618" s="14" t="s">
        <v>80</v>
      </c>
      <c r="E3618" s="16">
        <v>115</v>
      </c>
      <c r="F3618" s="14" t="s">
        <v>143</v>
      </c>
      <c r="G3618" s="16">
        <v>41</v>
      </c>
      <c r="H3618" s="14" t="s">
        <v>186</v>
      </c>
      <c r="I3618" s="16">
        <v>2</v>
      </c>
      <c r="J3618" s="14" t="s">
        <v>83</v>
      </c>
      <c r="K3618" s="14" t="s">
        <v>84</v>
      </c>
      <c r="L3618" s="14" t="s">
        <v>85</v>
      </c>
      <c r="M3618" s="23">
        <v>0.85</v>
      </c>
      <c r="N3618" s="16">
        <v>86</v>
      </c>
      <c r="O3618" s="16">
        <v>58</v>
      </c>
      <c r="P3618" s="16">
        <v>12</v>
      </c>
      <c r="Q3618" s="16">
        <v>108</v>
      </c>
      <c r="R3618" s="16">
        <v>16</v>
      </c>
      <c r="S3618" s="14" t="s">
        <v>86</v>
      </c>
      <c r="T3618" s="16">
        <v>12814</v>
      </c>
      <c r="U3618" s="16">
        <v>0</v>
      </c>
      <c r="V3618" s="18">
        <v>8023944</v>
      </c>
      <c r="W3618" s="18">
        <v>665751</v>
      </c>
      <c r="X3618" s="18">
        <v>305201</v>
      </c>
      <c r="Y3618" s="18">
        <v>319</v>
      </c>
      <c r="Z3618" s="18">
        <v>0</v>
      </c>
      <c r="AA3618" s="18">
        <v>0</v>
      </c>
      <c r="AB3618" s="18">
        <v>128497</v>
      </c>
      <c r="AC3618" s="23">
        <v>0.19</v>
      </c>
      <c r="AD3618" s="14" t="str">
        <f>IF(E3618=113,"Linn","Iowa ex-Linn")</f>
        <v>Iowa ex-Linn</v>
      </c>
      <c r="AE3618" s="23">
        <f>IFERROR(AB3618/W3618,"N/M")</f>
        <v>0.19301060005918128</v>
      </c>
      <c r="AF3618" s="14" t="str">
        <f>B3618&amp;"|"&amp;TEXT(E3618,"000")&amp;"|"&amp;TEXT(M3618,"0.0000")</f>
        <v>2020|115|0.8500</v>
      </c>
      <c r="AG3618" s="22" t="str">
        <f>IF(AND(B3618&gt;=2015,B3618&lt;=2024,C3618=19,G3618=41,I3618=2,K3618="A",L3618="RBUP",M3618&gt;=0.5,M3618&lt;=0.85),"IN","OUT")</f>
        <v>IN</v>
      </c>
    </row>
    <row r="3619" spans="1:33">
      <c r="A3619" s="14" t="s">
        <v>190</v>
      </c>
      <c r="B3619" s="16">
        <v>2020</v>
      </c>
      <c r="C3619" s="16">
        <v>19</v>
      </c>
      <c r="D3619" s="14" t="s">
        <v>80</v>
      </c>
      <c r="E3619" s="16">
        <v>117</v>
      </c>
      <c r="F3619" s="14" t="s">
        <v>144</v>
      </c>
      <c r="G3619" s="16">
        <v>41</v>
      </c>
      <c r="H3619" s="14" t="s">
        <v>186</v>
      </c>
      <c r="I3619" s="16">
        <v>2</v>
      </c>
      <c r="J3619" s="14" t="s">
        <v>83</v>
      </c>
      <c r="K3619" s="14" t="s">
        <v>84</v>
      </c>
      <c r="L3619" s="14" t="s">
        <v>85</v>
      </c>
      <c r="M3619" s="23">
        <v>0.5</v>
      </c>
      <c r="N3619" s="16">
        <v>1</v>
      </c>
      <c r="O3619" s="16">
        <v>1</v>
      </c>
      <c r="P3619" s="16">
        <v>0</v>
      </c>
      <c r="Q3619" s="16">
        <v>1</v>
      </c>
      <c r="R3619" s="16">
        <v>0</v>
      </c>
      <c r="S3619" s="14" t="s">
        <v>86</v>
      </c>
      <c r="T3619" s="16">
        <v>36</v>
      </c>
      <c r="U3619" s="16">
        <v>0</v>
      </c>
      <c r="V3619" s="18">
        <v>10725</v>
      </c>
      <c r="W3619" s="18">
        <v>564</v>
      </c>
      <c r="X3619" s="18">
        <v>451</v>
      </c>
      <c r="Y3619" s="18">
        <v>0</v>
      </c>
      <c r="Z3619" s="18">
        <v>0</v>
      </c>
      <c r="AA3619" s="18">
        <v>0</v>
      </c>
      <c r="AB3619" s="18">
        <v>0</v>
      </c>
      <c r="AC3619" s="23">
        <v>0</v>
      </c>
      <c r="AD3619" s="14" t="str">
        <f>IF(E3619=113,"Linn","Iowa ex-Linn")</f>
        <v>Iowa ex-Linn</v>
      </c>
      <c r="AE3619" s="23">
        <f>IFERROR(AB3619/W3619,"N/M")</f>
        <v>0.0</v>
      </c>
      <c r="AF3619" s="14" t="str">
        <f>B3619&amp;"|"&amp;TEXT(E3619,"000")&amp;"|"&amp;TEXT(M3619,"0.0000")</f>
        <v>2020|117|0.5000</v>
      </c>
      <c r="AG3619" s="22" t="str">
        <f>IF(AND(B3619&gt;=2015,B3619&lt;=2024,C3619=19,G3619=41,I3619=2,K3619="A",L3619="RBUP",M3619&gt;=0.5,M3619&lt;=0.85),"IN","OUT")</f>
        <v>IN</v>
      </c>
    </row>
    <row r="3620" spans="1:33">
      <c r="A3620" s="14" t="s">
        <v>190</v>
      </c>
      <c r="B3620" s="16">
        <v>2020</v>
      </c>
      <c r="C3620" s="16">
        <v>19</v>
      </c>
      <c r="D3620" s="14" t="s">
        <v>80</v>
      </c>
      <c r="E3620" s="16">
        <v>117</v>
      </c>
      <c r="F3620" s="14" t="s">
        <v>144</v>
      </c>
      <c r="G3620" s="16">
        <v>41</v>
      </c>
      <c r="H3620" s="14" t="s">
        <v>186</v>
      </c>
      <c r="I3620" s="16">
        <v>2</v>
      </c>
      <c r="J3620" s="14" t="s">
        <v>83</v>
      </c>
      <c r="K3620" s="14" t="s">
        <v>84</v>
      </c>
      <c r="L3620" s="14" t="s">
        <v>85</v>
      </c>
      <c r="M3620" s="23">
        <v>0.65</v>
      </c>
      <c r="N3620" s="16">
        <v>3</v>
      </c>
      <c r="O3620" s="16">
        <v>3</v>
      </c>
      <c r="P3620" s="16">
        <v>1</v>
      </c>
      <c r="Q3620" s="16">
        <v>5</v>
      </c>
      <c r="R3620" s="16">
        <v>2</v>
      </c>
      <c r="S3620" s="14" t="s">
        <v>86</v>
      </c>
      <c r="T3620" s="16">
        <v>256</v>
      </c>
      <c r="U3620" s="16">
        <v>0</v>
      </c>
      <c r="V3620" s="18">
        <v>77678</v>
      </c>
      <c r="W3620" s="18">
        <v>8620</v>
      </c>
      <c r="X3620" s="18">
        <v>5774</v>
      </c>
      <c r="Y3620" s="18">
        <v>0</v>
      </c>
      <c r="Z3620" s="18">
        <v>0</v>
      </c>
      <c r="AA3620" s="18">
        <v>0</v>
      </c>
      <c r="AB3620" s="18">
        <v>1787</v>
      </c>
      <c r="AC3620" s="23">
        <v>0.21</v>
      </c>
      <c r="AD3620" s="14" t="str">
        <f>IF(E3620=113,"Linn","Iowa ex-Linn")</f>
        <v>Iowa ex-Linn</v>
      </c>
      <c r="AE3620" s="23">
        <f>IFERROR(AB3620/W3620,"N/M")</f>
        <v>0.20730858468677493</v>
      </c>
      <c r="AF3620" s="14" t="str">
        <f>B3620&amp;"|"&amp;TEXT(E3620,"000")&amp;"|"&amp;TEXT(M3620,"0.0000")</f>
        <v>2020|117|0.6500</v>
      </c>
      <c r="AG3620" s="22" t="str">
        <f>IF(AND(B3620&gt;=2015,B3620&lt;=2024,C3620=19,G3620=41,I3620=2,K3620="A",L3620="RBUP",M3620&gt;=0.5,M3620&lt;=0.85),"IN","OUT")</f>
        <v>IN</v>
      </c>
    </row>
    <row r="3621" spans="1:33">
      <c r="A3621" s="14" t="s">
        <v>190</v>
      </c>
      <c r="B3621" s="16">
        <v>2020</v>
      </c>
      <c r="C3621" s="16">
        <v>19</v>
      </c>
      <c r="D3621" s="14" t="s">
        <v>80</v>
      </c>
      <c r="E3621" s="16">
        <v>117</v>
      </c>
      <c r="F3621" s="14" t="s">
        <v>144</v>
      </c>
      <c r="G3621" s="16">
        <v>41</v>
      </c>
      <c r="H3621" s="14" t="s">
        <v>186</v>
      </c>
      <c r="I3621" s="16">
        <v>2</v>
      </c>
      <c r="J3621" s="14" t="s">
        <v>83</v>
      </c>
      <c r="K3621" s="14" t="s">
        <v>84</v>
      </c>
      <c r="L3621" s="14" t="s">
        <v>85</v>
      </c>
      <c r="M3621" s="23">
        <v>0.7</v>
      </c>
      <c r="N3621" s="16">
        <v>42</v>
      </c>
      <c r="O3621" s="16">
        <v>25</v>
      </c>
      <c r="P3621" s="16">
        <v>4</v>
      </c>
      <c r="Q3621" s="16">
        <v>31</v>
      </c>
      <c r="R3621" s="16">
        <v>5</v>
      </c>
      <c r="S3621" s="14" t="s">
        <v>86</v>
      </c>
      <c r="T3621" s="16">
        <v>2427</v>
      </c>
      <c r="U3621" s="16">
        <v>0</v>
      </c>
      <c r="V3621" s="18">
        <v>938059</v>
      </c>
      <c r="W3621" s="18">
        <v>102865</v>
      </c>
      <c r="X3621" s="18">
        <v>69411</v>
      </c>
      <c r="Y3621" s="18">
        <v>54</v>
      </c>
      <c r="Z3621" s="18">
        <v>0</v>
      </c>
      <c r="AA3621" s="18">
        <v>0</v>
      </c>
      <c r="AB3621" s="18">
        <v>2323</v>
      </c>
      <c r="AC3621" s="23">
        <v>0.02</v>
      </c>
      <c r="AD3621" s="14" t="str">
        <f>IF(E3621=113,"Linn","Iowa ex-Linn")</f>
        <v>Iowa ex-Linn</v>
      </c>
      <c r="AE3621" s="23">
        <f>IFERROR(AB3621/W3621,"N/M")</f>
        <v>0.022582997132163517</v>
      </c>
      <c r="AF3621" s="14" t="str">
        <f>B3621&amp;"|"&amp;TEXT(E3621,"000")&amp;"|"&amp;TEXT(M3621,"0.0000")</f>
        <v>2020|117|0.7000</v>
      </c>
      <c r="AG3621" s="22" t="str">
        <f>IF(AND(B3621&gt;=2015,B3621&lt;=2024,C3621=19,G3621=41,I3621=2,K3621="A",L3621="RBUP",M3621&gt;=0.5,M3621&lt;=0.85),"IN","OUT")</f>
        <v>IN</v>
      </c>
    </row>
    <row r="3622" spans="1:33">
      <c r="A3622" s="14" t="s">
        <v>190</v>
      </c>
      <c r="B3622" s="16">
        <v>2020</v>
      </c>
      <c r="C3622" s="16">
        <v>19</v>
      </c>
      <c r="D3622" s="14" t="s">
        <v>80</v>
      </c>
      <c r="E3622" s="16">
        <v>117</v>
      </c>
      <c r="F3622" s="14" t="s">
        <v>144</v>
      </c>
      <c r="G3622" s="16">
        <v>41</v>
      </c>
      <c r="H3622" s="14" t="s">
        <v>186</v>
      </c>
      <c r="I3622" s="16">
        <v>2</v>
      </c>
      <c r="J3622" s="14" t="s">
        <v>83</v>
      </c>
      <c r="K3622" s="14" t="s">
        <v>84</v>
      </c>
      <c r="L3622" s="14" t="s">
        <v>85</v>
      </c>
      <c r="M3622" s="23">
        <v>0.75</v>
      </c>
      <c r="N3622" s="16">
        <v>156</v>
      </c>
      <c r="O3622" s="16">
        <v>82</v>
      </c>
      <c r="P3622" s="16">
        <v>15</v>
      </c>
      <c r="Q3622" s="16">
        <v>106</v>
      </c>
      <c r="R3622" s="16">
        <v>17</v>
      </c>
      <c r="S3622" s="14" t="s">
        <v>86</v>
      </c>
      <c r="T3622" s="16">
        <v>9680</v>
      </c>
      <c r="U3622" s="16">
        <v>0</v>
      </c>
      <c r="V3622" s="18">
        <v>4068442</v>
      </c>
      <c r="W3622" s="18">
        <v>483108</v>
      </c>
      <c r="X3622" s="18">
        <v>337792</v>
      </c>
      <c r="Y3622" s="18">
        <v>0</v>
      </c>
      <c r="Z3622" s="18">
        <v>0</v>
      </c>
      <c r="AA3622" s="18">
        <v>0</v>
      </c>
      <c r="AB3622" s="18">
        <v>73223</v>
      </c>
      <c r="AC3622" s="23">
        <v>0.15</v>
      </c>
      <c r="AD3622" s="14" t="str">
        <f>IF(E3622=113,"Linn","Iowa ex-Linn")</f>
        <v>Iowa ex-Linn</v>
      </c>
      <c r="AE3622" s="23">
        <f>IFERROR(AB3622/W3622,"N/M")</f>
        <v>0.1515665234274738</v>
      </c>
      <c r="AF3622" s="14" t="str">
        <f>B3622&amp;"|"&amp;TEXT(E3622,"000")&amp;"|"&amp;TEXT(M3622,"0.0000")</f>
        <v>2020|117|0.7500</v>
      </c>
      <c r="AG3622" s="22" t="str">
        <f>IF(AND(B3622&gt;=2015,B3622&lt;=2024,C3622=19,G3622=41,I3622=2,K3622="A",L3622="RBUP",M3622&gt;=0.5,M3622&lt;=0.85),"IN","OUT")</f>
        <v>IN</v>
      </c>
    </row>
    <row r="3623" spans="1:33">
      <c r="A3623" s="14" t="s">
        <v>190</v>
      </c>
      <c r="B3623" s="16">
        <v>2020</v>
      </c>
      <c r="C3623" s="16">
        <v>19</v>
      </c>
      <c r="D3623" s="14" t="s">
        <v>80</v>
      </c>
      <c r="E3623" s="16">
        <v>117</v>
      </c>
      <c r="F3623" s="14" t="s">
        <v>144</v>
      </c>
      <c r="G3623" s="16">
        <v>41</v>
      </c>
      <c r="H3623" s="14" t="s">
        <v>186</v>
      </c>
      <c r="I3623" s="16">
        <v>2</v>
      </c>
      <c r="J3623" s="14" t="s">
        <v>83</v>
      </c>
      <c r="K3623" s="14" t="s">
        <v>84</v>
      </c>
      <c r="L3623" s="14" t="s">
        <v>85</v>
      </c>
      <c r="M3623" s="23">
        <v>0.8</v>
      </c>
      <c r="N3623" s="16">
        <v>148</v>
      </c>
      <c r="O3623" s="16">
        <v>81</v>
      </c>
      <c r="P3623" s="16">
        <v>18</v>
      </c>
      <c r="Q3623" s="16">
        <v>84</v>
      </c>
      <c r="R3623" s="16">
        <v>19</v>
      </c>
      <c r="S3623" s="14" t="s">
        <v>86</v>
      </c>
      <c r="T3623" s="16">
        <v>14751</v>
      </c>
      <c r="U3623" s="16">
        <v>0</v>
      </c>
      <c r="V3623" s="18">
        <v>6690020</v>
      </c>
      <c r="W3623" s="18">
        <v>844398</v>
      </c>
      <c r="X3623" s="18">
        <v>560395</v>
      </c>
      <c r="Y3623" s="18">
        <v>1734</v>
      </c>
      <c r="Z3623" s="18">
        <v>0</v>
      </c>
      <c r="AA3623" s="18">
        <v>0</v>
      </c>
      <c r="AB3623" s="18">
        <v>89562</v>
      </c>
      <c r="AC3623" s="23">
        <v>0.11</v>
      </c>
      <c r="AD3623" s="14" t="str">
        <f>IF(E3623=113,"Linn","Iowa ex-Linn")</f>
        <v>Iowa ex-Linn</v>
      </c>
      <c r="AE3623" s="23">
        <f>IFERROR(AB3623/W3623,"N/M")</f>
        <v>0.10606609679321836</v>
      </c>
      <c r="AF3623" s="14" t="str">
        <f>B3623&amp;"|"&amp;TEXT(E3623,"000")&amp;"|"&amp;TEXT(M3623,"0.0000")</f>
        <v>2020|117|0.8000</v>
      </c>
      <c r="AG3623" s="22" t="str">
        <f>IF(AND(B3623&gt;=2015,B3623&lt;=2024,C3623=19,G3623=41,I3623=2,K3623="A",L3623="RBUP",M3623&gt;=0.5,M3623&lt;=0.85),"IN","OUT")</f>
        <v>IN</v>
      </c>
    </row>
    <row r="3624" spans="1:33">
      <c r="A3624" s="14" t="s">
        <v>190</v>
      </c>
      <c r="B3624" s="16">
        <v>2020</v>
      </c>
      <c r="C3624" s="16">
        <v>19</v>
      </c>
      <c r="D3624" s="14" t="s">
        <v>80</v>
      </c>
      <c r="E3624" s="16">
        <v>117</v>
      </c>
      <c r="F3624" s="14" t="s">
        <v>144</v>
      </c>
      <c r="G3624" s="16">
        <v>41</v>
      </c>
      <c r="H3624" s="14" t="s">
        <v>186</v>
      </c>
      <c r="I3624" s="16">
        <v>2</v>
      </c>
      <c r="J3624" s="14" t="s">
        <v>83</v>
      </c>
      <c r="K3624" s="14" t="s">
        <v>84</v>
      </c>
      <c r="L3624" s="14" t="s">
        <v>85</v>
      </c>
      <c r="M3624" s="23">
        <v>0.85</v>
      </c>
      <c r="N3624" s="16">
        <v>30</v>
      </c>
      <c r="O3624" s="16">
        <v>9</v>
      </c>
      <c r="P3624" s="16">
        <v>4</v>
      </c>
      <c r="Q3624" s="16">
        <v>9</v>
      </c>
      <c r="R3624" s="16">
        <v>4</v>
      </c>
      <c r="S3624" s="14" t="s">
        <v>86</v>
      </c>
      <c r="T3624" s="16">
        <v>1285</v>
      </c>
      <c r="U3624" s="16">
        <v>0</v>
      </c>
      <c r="V3624" s="18">
        <v>538030</v>
      </c>
      <c r="W3624" s="18">
        <v>78403</v>
      </c>
      <c r="X3624" s="18">
        <v>39728</v>
      </c>
      <c r="Y3624" s="18">
        <v>0</v>
      </c>
      <c r="Z3624" s="18">
        <v>0</v>
      </c>
      <c r="AA3624" s="18">
        <v>0</v>
      </c>
      <c r="AB3624" s="18">
        <v>75414</v>
      </c>
      <c r="AC3624" s="23">
        <v>0.96</v>
      </c>
      <c r="AD3624" s="14" t="str">
        <f>IF(E3624=113,"Linn","Iowa ex-Linn")</f>
        <v>Iowa ex-Linn</v>
      </c>
      <c r="AE3624" s="23">
        <f>IFERROR(AB3624/W3624,"N/M")</f>
        <v>0.9618764588089741</v>
      </c>
      <c r="AF3624" s="14" t="str">
        <f>B3624&amp;"|"&amp;TEXT(E3624,"000")&amp;"|"&amp;TEXT(M3624,"0.0000")</f>
        <v>2020|117|0.8500</v>
      </c>
      <c r="AG3624" s="22" t="str">
        <f>IF(AND(B3624&gt;=2015,B3624&lt;=2024,C3624=19,G3624=41,I3624=2,K3624="A",L3624="RBUP",M3624&gt;=0.5,M3624&lt;=0.85),"IN","OUT")</f>
        <v>IN</v>
      </c>
    </row>
    <row r="3625" spans="1:33">
      <c r="A3625" s="14" t="s">
        <v>190</v>
      </c>
      <c r="B3625" s="16">
        <v>2020</v>
      </c>
      <c r="C3625" s="16">
        <v>19</v>
      </c>
      <c r="D3625" s="14" t="s">
        <v>80</v>
      </c>
      <c r="E3625" s="16">
        <v>119</v>
      </c>
      <c r="F3625" s="14" t="s">
        <v>145</v>
      </c>
      <c r="G3625" s="16">
        <v>41</v>
      </c>
      <c r="H3625" s="14" t="s">
        <v>186</v>
      </c>
      <c r="I3625" s="16">
        <v>2</v>
      </c>
      <c r="J3625" s="14" t="s">
        <v>83</v>
      </c>
      <c r="K3625" s="14" t="s">
        <v>84</v>
      </c>
      <c r="L3625" s="14" t="s">
        <v>85</v>
      </c>
      <c r="M3625" s="23">
        <v>0.5</v>
      </c>
      <c r="N3625" s="16">
        <v>1</v>
      </c>
      <c r="O3625" s="16">
        <v>1</v>
      </c>
      <c r="P3625" s="16">
        <v>0</v>
      </c>
      <c r="Q3625" s="16">
        <v>1</v>
      </c>
      <c r="R3625" s="16">
        <v>0</v>
      </c>
      <c r="S3625" s="14" t="s">
        <v>86</v>
      </c>
      <c r="T3625" s="16">
        <v>167</v>
      </c>
      <c r="U3625" s="16">
        <v>0</v>
      </c>
      <c r="V3625" s="18">
        <v>67421</v>
      </c>
      <c r="W3625" s="18">
        <v>406</v>
      </c>
      <c r="X3625" s="18">
        <v>325</v>
      </c>
      <c r="Y3625" s="18">
        <v>0</v>
      </c>
      <c r="Z3625" s="18">
        <v>0</v>
      </c>
      <c r="AA3625" s="18">
        <v>0</v>
      </c>
      <c r="AB3625" s="18">
        <v>0</v>
      </c>
      <c r="AC3625" s="23">
        <v>0</v>
      </c>
      <c r="AD3625" s="14" t="str">
        <f>IF(E3625=113,"Linn","Iowa ex-Linn")</f>
        <v>Iowa ex-Linn</v>
      </c>
      <c r="AE3625" s="23">
        <f>IFERROR(AB3625/W3625,"N/M")</f>
        <v>0.0</v>
      </c>
      <c r="AF3625" s="14" t="str">
        <f>B3625&amp;"|"&amp;TEXT(E3625,"000")&amp;"|"&amp;TEXT(M3625,"0.0000")</f>
        <v>2020|119|0.5000</v>
      </c>
      <c r="AG3625" s="22" t="str">
        <f>IF(AND(B3625&gt;=2015,B3625&lt;=2024,C3625=19,G3625=41,I3625=2,K3625="A",L3625="RBUP",M3625&gt;=0.5,M3625&lt;=0.85),"IN","OUT")</f>
        <v>IN</v>
      </c>
    </row>
    <row r="3626" spans="1:33">
      <c r="A3626" s="14" t="s">
        <v>190</v>
      </c>
      <c r="B3626" s="16">
        <v>2020</v>
      </c>
      <c r="C3626" s="16">
        <v>19</v>
      </c>
      <c r="D3626" s="14" t="s">
        <v>80</v>
      </c>
      <c r="E3626" s="16">
        <v>119</v>
      </c>
      <c r="F3626" s="14" t="s">
        <v>145</v>
      </c>
      <c r="G3626" s="16">
        <v>41</v>
      </c>
      <c r="H3626" s="14" t="s">
        <v>186</v>
      </c>
      <c r="I3626" s="16">
        <v>2</v>
      </c>
      <c r="J3626" s="14" t="s">
        <v>83</v>
      </c>
      <c r="K3626" s="14" t="s">
        <v>84</v>
      </c>
      <c r="L3626" s="14" t="s">
        <v>85</v>
      </c>
      <c r="M3626" s="23">
        <v>0.6</v>
      </c>
      <c r="N3626" s="16">
        <v>3</v>
      </c>
      <c r="O3626" s="16">
        <v>2</v>
      </c>
      <c r="P3626" s="16">
        <v>0</v>
      </c>
      <c r="Q3626" s="16">
        <v>2</v>
      </c>
      <c r="R3626" s="16">
        <v>0</v>
      </c>
      <c r="S3626" s="14" t="s">
        <v>86</v>
      </c>
      <c r="T3626" s="16">
        <v>292</v>
      </c>
      <c r="U3626" s="16">
        <v>0</v>
      </c>
      <c r="V3626" s="18">
        <v>149280</v>
      </c>
      <c r="W3626" s="18">
        <v>1437</v>
      </c>
      <c r="X3626" s="18">
        <v>1071</v>
      </c>
      <c r="Y3626" s="18">
        <v>0</v>
      </c>
      <c r="Z3626" s="18">
        <v>0</v>
      </c>
      <c r="AA3626" s="18">
        <v>0</v>
      </c>
      <c r="AB3626" s="18">
        <v>0</v>
      </c>
      <c r="AC3626" s="23">
        <v>0</v>
      </c>
      <c r="AD3626" s="14" t="str">
        <f>IF(E3626=113,"Linn","Iowa ex-Linn")</f>
        <v>Iowa ex-Linn</v>
      </c>
      <c r="AE3626" s="23">
        <f>IFERROR(AB3626/W3626,"N/M")</f>
        <v>0.0</v>
      </c>
      <c r="AF3626" s="14" t="str">
        <f>B3626&amp;"|"&amp;TEXT(E3626,"000")&amp;"|"&amp;TEXT(M3626,"0.0000")</f>
        <v>2020|119|0.6000</v>
      </c>
      <c r="AG3626" s="22" t="str">
        <f>IF(AND(B3626&gt;=2015,B3626&lt;=2024,C3626=19,G3626=41,I3626=2,K3626="A",L3626="RBUP",M3626&gt;=0.5,M3626&lt;=0.85),"IN","OUT")</f>
        <v>IN</v>
      </c>
    </row>
    <row r="3627" spans="1:33">
      <c r="A3627" s="14" t="s">
        <v>190</v>
      </c>
      <c r="B3627" s="16">
        <v>2020</v>
      </c>
      <c r="C3627" s="16">
        <v>19</v>
      </c>
      <c r="D3627" s="14" t="s">
        <v>80</v>
      </c>
      <c r="E3627" s="16">
        <v>119</v>
      </c>
      <c r="F3627" s="14" t="s">
        <v>145</v>
      </c>
      <c r="G3627" s="16">
        <v>41</v>
      </c>
      <c r="H3627" s="14" t="s">
        <v>186</v>
      </c>
      <c r="I3627" s="16">
        <v>2</v>
      </c>
      <c r="J3627" s="14" t="s">
        <v>83</v>
      </c>
      <c r="K3627" s="14" t="s">
        <v>84</v>
      </c>
      <c r="L3627" s="14" t="s">
        <v>85</v>
      </c>
      <c r="M3627" s="23">
        <v>0.65</v>
      </c>
      <c r="N3627" s="16">
        <v>15</v>
      </c>
      <c r="O3627" s="16">
        <v>13</v>
      </c>
      <c r="P3627" s="16">
        <v>0</v>
      </c>
      <c r="Q3627" s="16">
        <v>24</v>
      </c>
      <c r="R3627" s="16">
        <v>0</v>
      </c>
      <c r="S3627" s="14" t="s">
        <v>86</v>
      </c>
      <c r="T3627" s="16">
        <v>2215</v>
      </c>
      <c r="U3627" s="16">
        <v>0</v>
      </c>
      <c r="V3627" s="18">
        <v>1148487</v>
      </c>
      <c r="W3627" s="18">
        <v>19448</v>
      </c>
      <c r="X3627" s="18">
        <v>12053</v>
      </c>
      <c r="Y3627" s="18">
        <v>0</v>
      </c>
      <c r="Z3627" s="18">
        <v>0</v>
      </c>
      <c r="AA3627" s="18">
        <v>0</v>
      </c>
      <c r="AB3627" s="18">
        <v>0</v>
      </c>
      <c r="AC3627" s="23">
        <v>0</v>
      </c>
      <c r="AD3627" s="14" t="str">
        <f>IF(E3627=113,"Linn","Iowa ex-Linn")</f>
        <v>Iowa ex-Linn</v>
      </c>
      <c r="AE3627" s="23">
        <f>IFERROR(AB3627/W3627,"N/M")</f>
        <v>0.0</v>
      </c>
      <c r="AF3627" s="14" t="str">
        <f>B3627&amp;"|"&amp;TEXT(E3627,"000")&amp;"|"&amp;TEXT(M3627,"0.0000")</f>
        <v>2020|119|0.6500</v>
      </c>
      <c r="AG3627" s="22" t="str">
        <f>IF(AND(B3627&gt;=2015,B3627&lt;=2024,C3627=19,G3627=41,I3627=2,K3627="A",L3627="RBUP",M3627&gt;=0.5,M3627&lt;=0.85),"IN","OUT")</f>
        <v>IN</v>
      </c>
    </row>
    <row r="3628" spans="1:33">
      <c r="A3628" s="14" t="s">
        <v>190</v>
      </c>
      <c r="B3628" s="16">
        <v>2020</v>
      </c>
      <c r="C3628" s="16">
        <v>19</v>
      </c>
      <c r="D3628" s="14" t="s">
        <v>80</v>
      </c>
      <c r="E3628" s="16">
        <v>119</v>
      </c>
      <c r="F3628" s="14" t="s">
        <v>145</v>
      </c>
      <c r="G3628" s="16">
        <v>41</v>
      </c>
      <c r="H3628" s="14" t="s">
        <v>186</v>
      </c>
      <c r="I3628" s="16">
        <v>2</v>
      </c>
      <c r="J3628" s="14" t="s">
        <v>83</v>
      </c>
      <c r="K3628" s="14" t="s">
        <v>84</v>
      </c>
      <c r="L3628" s="14" t="s">
        <v>85</v>
      </c>
      <c r="M3628" s="23">
        <v>0.7</v>
      </c>
      <c r="N3628" s="16">
        <v>80</v>
      </c>
      <c r="O3628" s="16">
        <v>74</v>
      </c>
      <c r="P3628" s="16">
        <v>1</v>
      </c>
      <c r="Q3628" s="16">
        <v>104</v>
      </c>
      <c r="R3628" s="16">
        <v>1</v>
      </c>
      <c r="S3628" s="14" t="s">
        <v>86</v>
      </c>
      <c r="T3628" s="16">
        <v>10954</v>
      </c>
      <c r="U3628" s="16">
        <v>0</v>
      </c>
      <c r="V3628" s="18">
        <v>6356537</v>
      </c>
      <c r="W3628" s="18">
        <v>143543</v>
      </c>
      <c r="X3628" s="18">
        <v>94819</v>
      </c>
      <c r="Y3628" s="18">
        <v>0</v>
      </c>
      <c r="Z3628" s="18">
        <v>0</v>
      </c>
      <c r="AA3628" s="18">
        <v>0</v>
      </c>
      <c r="AB3628" s="18">
        <v>50612</v>
      </c>
      <c r="AC3628" s="23">
        <v>0.35</v>
      </c>
      <c r="AD3628" s="14" t="str">
        <f>IF(E3628=113,"Linn","Iowa ex-Linn")</f>
        <v>Iowa ex-Linn</v>
      </c>
      <c r="AE3628" s="23">
        <f>IFERROR(AB3628/W3628,"N/M")</f>
        <v>0.35259120960269746</v>
      </c>
      <c r="AF3628" s="14" t="str">
        <f>B3628&amp;"|"&amp;TEXT(E3628,"000")&amp;"|"&amp;TEXT(M3628,"0.0000")</f>
        <v>2020|119|0.7000</v>
      </c>
      <c r="AG3628" s="22" t="str">
        <f>IF(AND(B3628&gt;=2015,B3628&lt;=2024,C3628=19,G3628=41,I3628=2,K3628="A",L3628="RBUP",M3628&gt;=0.5,M3628&lt;=0.85),"IN","OUT")</f>
        <v>IN</v>
      </c>
    </row>
    <row r="3629" spans="1:33">
      <c r="A3629" s="14" t="s">
        <v>190</v>
      </c>
      <c r="B3629" s="16">
        <v>2020</v>
      </c>
      <c r="C3629" s="16">
        <v>19</v>
      </c>
      <c r="D3629" s="14" t="s">
        <v>80</v>
      </c>
      <c r="E3629" s="16">
        <v>119</v>
      </c>
      <c r="F3629" s="14" t="s">
        <v>145</v>
      </c>
      <c r="G3629" s="16">
        <v>41</v>
      </c>
      <c r="H3629" s="14" t="s">
        <v>186</v>
      </c>
      <c r="I3629" s="16">
        <v>2</v>
      </c>
      <c r="J3629" s="14" t="s">
        <v>83</v>
      </c>
      <c r="K3629" s="14" t="s">
        <v>84</v>
      </c>
      <c r="L3629" s="14" t="s">
        <v>85</v>
      </c>
      <c r="M3629" s="23">
        <v>0.75</v>
      </c>
      <c r="N3629" s="16">
        <v>221</v>
      </c>
      <c r="O3629" s="16">
        <v>190</v>
      </c>
      <c r="P3629" s="16">
        <v>7</v>
      </c>
      <c r="Q3629" s="16">
        <v>288</v>
      </c>
      <c r="R3629" s="16">
        <v>7</v>
      </c>
      <c r="S3629" s="14" t="s">
        <v>86</v>
      </c>
      <c r="T3629" s="16">
        <v>34360</v>
      </c>
      <c r="U3629" s="16">
        <v>0</v>
      </c>
      <c r="V3629" s="18">
        <v>21180929</v>
      </c>
      <c r="W3629" s="18">
        <v>662286</v>
      </c>
      <c r="X3629" s="18">
        <v>432161</v>
      </c>
      <c r="Y3629" s="18">
        <v>9219</v>
      </c>
      <c r="Z3629" s="18">
        <v>0</v>
      </c>
      <c r="AA3629" s="18">
        <v>0</v>
      </c>
      <c r="AB3629" s="18">
        <v>26451</v>
      </c>
      <c r="AC3629" s="23">
        <v>0.04</v>
      </c>
      <c r="AD3629" s="14" t="str">
        <f>IF(E3629=113,"Linn","Iowa ex-Linn")</f>
        <v>Iowa ex-Linn</v>
      </c>
      <c r="AE3629" s="23">
        <f>IFERROR(AB3629/W3629,"N/M")</f>
        <v>0.03993893876663556</v>
      </c>
      <c r="AF3629" s="14" t="str">
        <f>B3629&amp;"|"&amp;TEXT(E3629,"000")&amp;"|"&amp;TEXT(M3629,"0.0000")</f>
        <v>2020|119|0.7500</v>
      </c>
      <c r="AG3629" s="22" t="str">
        <f>IF(AND(B3629&gt;=2015,B3629&lt;=2024,C3629=19,G3629=41,I3629=2,K3629="A",L3629="RBUP",M3629&gt;=0.5,M3629&lt;=0.85),"IN","OUT")</f>
        <v>IN</v>
      </c>
    </row>
    <row r="3630" spans="1:33">
      <c r="A3630" s="14" t="s">
        <v>190</v>
      </c>
      <c r="B3630" s="16">
        <v>2020</v>
      </c>
      <c r="C3630" s="16">
        <v>19</v>
      </c>
      <c r="D3630" s="14" t="s">
        <v>80</v>
      </c>
      <c r="E3630" s="16">
        <v>119</v>
      </c>
      <c r="F3630" s="14" t="s">
        <v>145</v>
      </c>
      <c r="G3630" s="16">
        <v>41</v>
      </c>
      <c r="H3630" s="14" t="s">
        <v>186</v>
      </c>
      <c r="I3630" s="16">
        <v>2</v>
      </c>
      <c r="J3630" s="14" t="s">
        <v>83</v>
      </c>
      <c r="K3630" s="14" t="s">
        <v>84</v>
      </c>
      <c r="L3630" s="14" t="s">
        <v>85</v>
      </c>
      <c r="M3630" s="23">
        <v>0.8</v>
      </c>
      <c r="N3630" s="16">
        <v>386</v>
      </c>
      <c r="O3630" s="16">
        <v>339</v>
      </c>
      <c r="P3630" s="16">
        <v>30</v>
      </c>
      <c r="Q3630" s="16">
        <v>595</v>
      </c>
      <c r="R3630" s="16">
        <v>35</v>
      </c>
      <c r="S3630" s="14" t="s">
        <v>86</v>
      </c>
      <c r="T3630" s="16">
        <v>70035</v>
      </c>
      <c r="U3630" s="16">
        <v>0</v>
      </c>
      <c r="V3630" s="18">
        <v>46290895</v>
      </c>
      <c r="W3630" s="18">
        <v>2021141</v>
      </c>
      <c r="X3630" s="18">
        <v>1161652</v>
      </c>
      <c r="Y3630" s="18">
        <v>175</v>
      </c>
      <c r="Z3630" s="18">
        <v>0</v>
      </c>
      <c r="AA3630" s="18">
        <v>0</v>
      </c>
      <c r="AB3630" s="18">
        <v>146179</v>
      </c>
      <c r="AC3630" s="23">
        <v>0.07000000000000001</v>
      </c>
      <c r="AD3630" s="14" t="str">
        <f>IF(E3630=113,"Linn","Iowa ex-Linn")</f>
        <v>Iowa ex-Linn</v>
      </c>
      <c r="AE3630" s="23">
        <f>IFERROR(AB3630/W3630,"N/M")</f>
        <v>0.07232498870687398</v>
      </c>
      <c r="AF3630" s="14" t="str">
        <f>B3630&amp;"|"&amp;TEXT(E3630,"000")&amp;"|"&amp;TEXT(M3630,"0.0000")</f>
        <v>2020|119|0.8000</v>
      </c>
      <c r="AG3630" s="22" t="str">
        <f>IF(AND(B3630&gt;=2015,B3630&lt;=2024,C3630=19,G3630=41,I3630=2,K3630="A",L3630="RBUP",M3630&gt;=0.5,M3630&lt;=0.85),"IN","OUT")</f>
        <v>IN</v>
      </c>
    </row>
    <row r="3631" spans="1:33">
      <c r="A3631" s="14" t="s">
        <v>190</v>
      </c>
      <c r="B3631" s="16">
        <v>2020</v>
      </c>
      <c r="C3631" s="16">
        <v>19</v>
      </c>
      <c r="D3631" s="14" t="s">
        <v>80</v>
      </c>
      <c r="E3631" s="16">
        <v>119</v>
      </c>
      <c r="F3631" s="14" t="s">
        <v>145</v>
      </c>
      <c r="G3631" s="16">
        <v>41</v>
      </c>
      <c r="H3631" s="14" t="s">
        <v>186</v>
      </c>
      <c r="I3631" s="16">
        <v>2</v>
      </c>
      <c r="J3631" s="14" t="s">
        <v>83</v>
      </c>
      <c r="K3631" s="14" t="s">
        <v>84</v>
      </c>
      <c r="L3631" s="14" t="s">
        <v>85</v>
      </c>
      <c r="M3631" s="23">
        <v>0.85</v>
      </c>
      <c r="N3631" s="16">
        <v>364</v>
      </c>
      <c r="O3631" s="16">
        <v>309</v>
      </c>
      <c r="P3631" s="16">
        <v>55</v>
      </c>
      <c r="Q3631" s="16">
        <v>458</v>
      </c>
      <c r="R3631" s="16">
        <v>66</v>
      </c>
      <c r="S3631" s="14" t="s">
        <v>86</v>
      </c>
      <c r="T3631" s="16">
        <v>51589</v>
      </c>
      <c r="U3631" s="16">
        <v>0</v>
      </c>
      <c r="V3631" s="18">
        <v>35608954</v>
      </c>
      <c r="W3631" s="18">
        <v>1956961</v>
      </c>
      <c r="X3631" s="18">
        <v>891715</v>
      </c>
      <c r="Y3631" s="18">
        <v>3245</v>
      </c>
      <c r="Z3631" s="18">
        <v>0</v>
      </c>
      <c r="AA3631" s="18">
        <v>0</v>
      </c>
      <c r="AB3631" s="18">
        <v>495911</v>
      </c>
      <c r="AC3631" s="23">
        <v>0.25</v>
      </c>
      <c r="AD3631" s="14" t="str">
        <f>IF(E3631=113,"Linn","Iowa ex-Linn")</f>
        <v>Iowa ex-Linn</v>
      </c>
      <c r="AE3631" s="23">
        <f>IFERROR(AB3631/W3631,"N/M")</f>
        <v>0.2534087291468762</v>
      </c>
      <c r="AF3631" s="14" t="str">
        <f>B3631&amp;"|"&amp;TEXT(E3631,"000")&amp;"|"&amp;TEXT(M3631,"0.0000")</f>
        <v>2020|119|0.8500</v>
      </c>
      <c r="AG3631" s="22" t="str">
        <f>IF(AND(B3631&gt;=2015,B3631&lt;=2024,C3631=19,G3631=41,I3631=2,K3631="A",L3631="RBUP",M3631&gt;=0.5,M3631&lt;=0.85),"IN","OUT")</f>
        <v>IN</v>
      </c>
    </row>
    <row r="3632" spans="1:33">
      <c r="A3632" s="14" t="s">
        <v>190</v>
      </c>
      <c r="B3632" s="16">
        <v>2020</v>
      </c>
      <c r="C3632" s="16">
        <v>19</v>
      </c>
      <c r="D3632" s="14" t="s">
        <v>80</v>
      </c>
      <c r="E3632" s="16">
        <v>121</v>
      </c>
      <c r="F3632" s="14" t="s">
        <v>146</v>
      </c>
      <c r="G3632" s="16">
        <v>41</v>
      </c>
      <c r="H3632" s="14" t="s">
        <v>186</v>
      </c>
      <c r="I3632" s="16">
        <v>2</v>
      </c>
      <c r="J3632" s="14" t="s">
        <v>83</v>
      </c>
      <c r="K3632" s="14" t="s">
        <v>84</v>
      </c>
      <c r="L3632" s="14" t="s">
        <v>85</v>
      </c>
      <c r="M3632" s="23">
        <v>0.6</v>
      </c>
      <c r="N3632" s="16">
        <v>8</v>
      </c>
      <c r="O3632" s="16">
        <v>4</v>
      </c>
      <c r="P3632" s="16">
        <v>0</v>
      </c>
      <c r="Q3632" s="16">
        <v>4</v>
      </c>
      <c r="R3632" s="16">
        <v>0</v>
      </c>
      <c r="S3632" s="14" t="s">
        <v>86</v>
      </c>
      <c r="T3632" s="16">
        <v>382</v>
      </c>
      <c r="U3632" s="16">
        <v>0</v>
      </c>
      <c r="V3632" s="18">
        <v>162607</v>
      </c>
      <c r="W3632" s="18">
        <v>4840</v>
      </c>
      <c r="X3632" s="18">
        <v>3668</v>
      </c>
      <c r="Y3632" s="18">
        <v>0</v>
      </c>
      <c r="Z3632" s="18">
        <v>0</v>
      </c>
      <c r="AA3632" s="18">
        <v>0</v>
      </c>
      <c r="AB3632" s="18">
        <v>0</v>
      </c>
      <c r="AC3632" s="23">
        <v>0</v>
      </c>
      <c r="AD3632" s="14" t="str">
        <f>IF(E3632=113,"Linn","Iowa ex-Linn")</f>
        <v>Iowa ex-Linn</v>
      </c>
      <c r="AE3632" s="23">
        <f>IFERROR(AB3632/W3632,"N/M")</f>
        <v>0.0</v>
      </c>
      <c r="AF3632" s="14" t="str">
        <f>B3632&amp;"|"&amp;TEXT(E3632,"000")&amp;"|"&amp;TEXT(M3632,"0.0000")</f>
        <v>2020|121|0.6000</v>
      </c>
      <c r="AG3632" s="22" t="str">
        <f>IF(AND(B3632&gt;=2015,B3632&lt;=2024,C3632=19,G3632=41,I3632=2,K3632="A",L3632="RBUP",M3632&gt;=0.5,M3632&lt;=0.85),"IN","OUT")</f>
        <v>IN</v>
      </c>
    </row>
    <row r="3633" spans="1:33">
      <c r="A3633" s="14" t="s">
        <v>190</v>
      </c>
      <c r="B3633" s="16">
        <v>2020</v>
      </c>
      <c r="C3633" s="16">
        <v>19</v>
      </c>
      <c r="D3633" s="14" t="s">
        <v>80</v>
      </c>
      <c r="E3633" s="16">
        <v>121</v>
      </c>
      <c r="F3633" s="14" t="s">
        <v>146</v>
      </c>
      <c r="G3633" s="16">
        <v>41</v>
      </c>
      <c r="H3633" s="14" t="s">
        <v>186</v>
      </c>
      <c r="I3633" s="16">
        <v>2</v>
      </c>
      <c r="J3633" s="14" t="s">
        <v>83</v>
      </c>
      <c r="K3633" s="14" t="s">
        <v>84</v>
      </c>
      <c r="L3633" s="14" t="s">
        <v>85</v>
      </c>
      <c r="M3633" s="23">
        <v>0.65</v>
      </c>
      <c r="N3633" s="16">
        <v>7</v>
      </c>
      <c r="O3633" s="16">
        <v>6</v>
      </c>
      <c r="P3633" s="16">
        <v>1</v>
      </c>
      <c r="Q3633" s="16">
        <v>9</v>
      </c>
      <c r="R3633" s="16">
        <v>1</v>
      </c>
      <c r="S3633" s="14" t="s">
        <v>86</v>
      </c>
      <c r="T3633" s="16">
        <v>446</v>
      </c>
      <c r="U3633" s="16">
        <v>0</v>
      </c>
      <c r="V3633" s="18">
        <v>166545</v>
      </c>
      <c r="W3633" s="18">
        <v>7410</v>
      </c>
      <c r="X3633" s="18">
        <v>4560</v>
      </c>
      <c r="Y3633" s="18">
        <v>0</v>
      </c>
      <c r="Z3633" s="18">
        <v>0</v>
      </c>
      <c r="AA3633" s="18">
        <v>0</v>
      </c>
      <c r="AB3633" s="18">
        <v>457</v>
      </c>
      <c r="AC3633" s="23">
        <v>0.06</v>
      </c>
      <c r="AD3633" s="14" t="str">
        <f>IF(E3633=113,"Linn","Iowa ex-Linn")</f>
        <v>Iowa ex-Linn</v>
      </c>
      <c r="AE3633" s="23">
        <f>IFERROR(AB3633/W3633,"N/M")</f>
        <v>0.061673414304993256</v>
      </c>
      <c r="AF3633" s="14" t="str">
        <f>B3633&amp;"|"&amp;TEXT(E3633,"000")&amp;"|"&amp;TEXT(M3633,"0.0000")</f>
        <v>2020|121|0.6500</v>
      </c>
      <c r="AG3633" s="22" t="str">
        <f>IF(AND(B3633&gt;=2015,B3633&lt;=2024,C3633=19,G3633=41,I3633=2,K3633="A",L3633="RBUP",M3633&gt;=0.5,M3633&lt;=0.85),"IN","OUT")</f>
        <v>IN</v>
      </c>
    </row>
    <row r="3634" spans="1:33">
      <c r="A3634" s="14" t="s">
        <v>190</v>
      </c>
      <c r="B3634" s="16">
        <v>2020</v>
      </c>
      <c r="C3634" s="16">
        <v>19</v>
      </c>
      <c r="D3634" s="14" t="s">
        <v>80</v>
      </c>
      <c r="E3634" s="16">
        <v>121</v>
      </c>
      <c r="F3634" s="14" t="s">
        <v>146</v>
      </c>
      <c r="G3634" s="16">
        <v>41</v>
      </c>
      <c r="H3634" s="14" t="s">
        <v>186</v>
      </c>
      <c r="I3634" s="16">
        <v>2</v>
      </c>
      <c r="J3634" s="14" t="s">
        <v>83</v>
      </c>
      <c r="K3634" s="14" t="s">
        <v>84</v>
      </c>
      <c r="L3634" s="14" t="s">
        <v>85</v>
      </c>
      <c r="M3634" s="23">
        <v>0.7</v>
      </c>
      <c r="N3634" s="16">
        <v>39</v>
      </c>
      <c r="O3634" s="16">
        <v>29</v>
      </c>
      <c r="P3634" s="16">
        <v>4</v>
      </c>
      <c r="Q3634" s="16">
        <v>33</v>
      </c>
      <c r="R3634" s="16">
        <v>5</v>
      </c>
      <c r="S3634" s="14" t="s">
        <v>86</v>
      </c>
      <c r="T3634" s="16">
        <v>2465</v>
      </c>
      <c r="U3634" s="16">
        <v>0</v>
      </c>
      <c r="V3634" s="18">
        <v>1193665</v>
      </c>
      <c r="W3634" s="18">
        <v>66756</v>
      </c>
      <c r="X3634" s="18">
        <v>49901</v>
      </c>
      <c r="Y3634" s="18">
        <v>0</v>
      </c>
      <c r="Z3634" s="18">
        <v>0</v>
      </c>
      <c r="AA3634" s="18">
        <v>0</v>
      </c>
      <c r="AB3634" s="18">
        <v>4696</v>
      </c>
      <c r="AC3634" s="23">
        <v>0.07000000000000001</v>
      </c>
      <c r="AD3634" s="14" t="str">
        <f>IF(E3634=113,"Linn","Iowa ex-Linn")</f>
        <v>Iowa ex-Linn</v>
      </c>
      <c r="AE3634" s="23">
        <f>IFERROR(AB3634/W3634,"N/M")</f>
        <v>0.07034573671280483</v>
      </c>
      <c r="AF3634" s="14" t="str">
        <f>B3634&amp;"|"&amp;TEXT(E3634,"000")&amp;"|"&amp;TEXT(M3634,"0.0000")</f>
        <v>2020|121|0.7000</v>
      </c>
      <c r="AG3634" s="22" t="str">
        <f>IF(AND(B3634&gt;=2015,B3634&lt;=2024,C3634=19,G3634=41,I3634=2,K3634="A",L3634="RBUP",M3634&gt;=0.5,M3634&lt;=0.85),"IN","OUT")</f>
        <v>IN</v>
      </c>
    </row>
    <row r="3635" spans="1:33">
      <c r="A3635" s="14" t="s">
        <v>190</v>
      </c>
      <c r="B3635" s="16">
        <v>2020</v>
      </c>
      <c r="C3635" s="16">
        <v>19</v>
      </c>
      <c r="D3635" s="14" t="s">
        <v>80</v>
      </c>
      <c r="E3635" s="16">
        <v>121</v>
      </c>
      <c r="F3635" s="14" t="s">
        <v>146</v>
      </c>
      <c r="G3635" s="16">
        <v>41</v>
      </c>
      <c r="H3635" s="14" t="s">
        <v>186</v>
      </c>
      <c r="I3635" s="16">
        <v>2</v>
      </c>
      <c r="J3635" s="14" t="s">
        <v>83</v>
      </c>
      <c r="K3635" s="14" t="s">
        <v>84</v>
      </c>
      <c r="L3635" s="14" t="s">
        <v>85</v>
      </c>
      <c r="M3635" s="23">
        <v>0.75</v>
      </c>
      <c r="N3635" s="16">
        <v>165</v>
      </c>
      <c r="O3635" s="16">
        <v>122</v>
      </c>
      <c r="P3635" s="16">
        <v>7</v>
      </c>
      <c r="Q3635" s="16">
        <v>137</v>
      </c>
      <c r="R3635" s="16">
        <v>7</v>
      </c>
      <c r="S3635" s="14" t="s">
        <v>86</v>
      </c>
      <c r="T3635" s="16">
        <v>21257</v>
      </c>
      <c r="U3635" s="16">
        <v>0</v>
      </c>
      <c r="V3635" s="18">
        <v>10968355</v>
      </c>
      <c r="W3635" s="18">
        <v>761901</v>
      </c>
      <c r="X3635" s="18">
        <v>553804</v>
      </c>
      <c r="Y3635" s="18">
        <v>0</v>
      </c>
      <c r="Z3635" s="18">
        <v>0</v>
      </c>
      <c r="AA3635" s="18">
        <v>0</v>
      </c>
      <c r="AB3635" s="18">
        <v>11784</v>
      </c>
      <c r="AC3635" s="23">
        <v>0.02</v>
      </c>
      <c r="AD3635" s="14" t="str">
        <f>IF(E3635=113,"Linn","Iowa ex-Linn")</f>
        <v>Iowa ex-Linn</v>
      </c>
      <c r="AE3635" s="23">
        <f>IFERROR(AB3635/W3635,"N/M")</f>
        <v>0.015466576366220808</v>
      </c>
      <c r="AF3635" s="14" t="str">
        <f>B3635&amp;"|"&amp;TEXT(E3635,"000")&amp;"|"&amp;TEXT(M3635,"0.0000")</f>
        <v>2020|121|0.7500</v>
      </c>
      <c r="AG3635" s="22" t="str">
        <f>IF(AND(B3635&gt;=2015,B3635&lt;=2024,C3635=19,G3635=41,I3635=2,K3635="A",L3635="RBUP",M3635&gt;=0.5,M3635&lt;=0.85),"IN","OUT")</f>
        <v>IN</v>
      </c>
    </row>
    <row r="3636" spans="1:33">
      <c r="A3636" s="14" t="s">
        <v>190</v>
      </c>
      <c r="B3636" s="16">
        <v>2020</v>
      </c>
      <c r="C3636" s="16">
        <v>19</v>
      </c>
      <c r="D3636" s="14" t="s">
        <v>80</v>
      </c>
      <c r="E3636" s="16">
        <v>121</v>
      </c>
      <c r="F3636" s="14" t="s">
        <v>146</v>
      </c>
      <c r="G3636" s="16">
        <v>41</v>
      </c>
      <c r="H3636" s="14" t="s">
        <v>186</v>
      </c>
      <c r="I3636" s="16">
        <v>2</v>
      </c>
      <c r="J3636" s="14" t="s">
        <v>83</v>
      </c>
      <c r="K3636" s="14" t="s">
        <v>84</v>
      </c>
      <c r="L3636" s="14" t="s">
        <v>85</v>
      </c>
      <c r="M3636" s="23">
        <v>0.8</v>
      </c>
      <c r="N3636" s="16">
        <v>232</v>
      </c>
      <c r="O3636" s="16">
        <v>157</v>
      </c>
      <c r="P3636" s="16">
        <v>16</v>
      </c>
      <c r="Q3636" s="16">
        <v>195</v>
      </c>
      <c r="R3636" s="16">
        <v>21</v>
      </c>
      <c r="S3636" s="14" t="s">
        <v>86</v>
      </c>
      <c r="T3636" s="16">
        <v>28459</v>
      </c>
      <c r="U3636" s="16">
        <v>0</v>
      </c>
      <c r="V3636" s="18">
        <v>14996949</v>
      </c>
      <c r="W3636" s="18">
        <v>1293601</v>
      </c>
      <c r="X3636" s="18">
        <v>841644</v>
      </c>
      <c r="Y3636" s="18">
        <v>1083</v>
      </c>
      <c r="Z3636" s="18">
        <v>0</v>
      </c>
      <c r="AA3636" s="18">
        <v>0</v>
      </c>
      <c r="AB3636" s="18">
        <v>111586</v>
      </c>
      <c r="AC3636" s="23">
        <v>0.09</v>
      </c>
      <c r="AD3636" s="14" t="str">
        <f>IF(E3636=113,"Linn","Iowa ex-Linn")</f>
        <v>Iowa ex-Linn</v>
      </c>
      <c r="AE3636" s="23">
        <f>IFERROR(AB3636/W3636,"N/M")</f>
        <v>0.0862599827922211</v>
      </c>
      <c r="AF3636" s="14" t="str">
        <f>B3636&amp;"|"&amp;TEXT(E3636,"000")&amp;"|"&amp;TEXT(M3636,"0.0000")</f>
        <v>2020|121|0.8000</v>
      </c>
      <c r="AG3636" s="22" t="str">
        <f>IF(AND(B3636&gt;=2015,B3636&lt;=2024,C3636=19,G3636=41,I3636=2,K3636="A",L3636="RBUP",M3636&gt;=0.5,M3636&lt;=0.85),"IN","OUT")</f>
        <v>IN</v>
      </c>
    </row>
    <row r="3637" spans="1:33">
      <c r="A3637" s="14" t="s">
        <v>190</v>
      </c>
      <c r="B3637" s="16">
        <v>2020</v>
      </c>
      <c r="C3637" s="16">
        <v>19</v>
      </c>
      <c r="D3637" s="14" t="s">
        <v>80</v>
      </c>
      <c r="E3637" s="16">
        <v>121</v>
      </c>
      <c r="F3637" s="14" t="s">
        <v>146</v>
      </c>
      <c r="G3637" s="16">
        <v>41</v>
      </c>
      <c r="H3637" s="14" t="s">
        <v>186</v>
      </c>
      <c r="I3637" s="16">
        <v>2</v>
      </c>
      <c r="J3637" s="14" t="s">
        <v>83</v>
      </c>
      <c r="K3637" s="14" t="s">
        <v>84</v>
      </c>
      <c r="L3637" s="14" t="s">
        <v>85</v>
      </c>
      <c r="M3637" s="23">
        <v>0.85</v>
      </c>
      <c r="N3637" s="16">
        <v>89</v>
      </c>
      <c r="O3637" s="16">
        <v>58</v>
      </c>
      <c r="P3637" s="16">
        <v>6</v>
      </c>
      <c r="Q3637" s="16">
        <v>61</v>
      </c>
      <c r="R3637" s="16">
        <v>6</v>
      </c>
      <c r="S3637" s="14" t="s">
        <v>86</v>
      </c>
      <c r="T3637" s="16">
        <v>9517</v>
      </c>
      <c r="U3637" s="16">
        <v>0</v>
      </c>
      <c r="V3637" s="18">
        <v>5287943</v>
      </c>
      <c r="W3637" s="18">
        <v>525752</v>
      </c>
      <c r="X3637" s="18">
        <v>268429</v>
      </c>
      <c r="Y3637" s="18">
        <v>176</v>
      </c>
      <c r="Z3637" s="18">
        <v>0</v>
      </c>
      <c r="AA3637" s="18">
        <v>0</v>
      </c>
      <c r="AB3637" s="18">
        <v>13410</v>
      </c>
      <c r="AC3637" s="23">
        <v>0.03</v>
      </c>
      <c r="AD3637" s="14" t="str">
        <f>IF(E3637=113,"Linn","Iowa ex-Linn")</f>
        <v>Iowa ex-Linn</v>
      </c>
      <c r="AE3637" s="23">
        <f>IFERROR(AB3637/W3637,"N/M")</f>
        <v>0.02550632237252545</v>
      </c>
      <c r="AF3637" s="14" t="str">
        <f>B3637&amp;"|"&amp;TEXT(E3637,"000")&amp;"|"&amp;TEXT(M3637,"0.0000")</f>
        <v>2020|121|0.8500</v>
      </c>
      <c r="AG3637" s="22" t="str">
        <f>IF(AND(B3637&gt;=2015,B3637&lt;=2024,C3637=19,G3637=41,I3637=2,K3637="A",L3637="RBUP",M3637&gt;=0.5,M3637&lt;=0.85),"IN","OUT")</f>
        <v>IN</v>
      </c>
    </row>
    <row r="3638" spans="1:33">
      <c r="A3638" s="14" t="s">
        <v>190</v>
      </c>
      <c r="B3638" s="16">
        <v>2020</v>
      </c>
      <c r="C3638" s="16">
        <v>19</v>
      </c>
      <c r="D3638" s="14" t="s">
        <v>80</v>
      </c>
      <c r="E3638" s="16">
        <v>123</v>
      </c>
      <c r="F3638" s="14" t="s">
        <v>147</v>
      </c>
      <c r="G3638" s="16">
        <v>41</v>
      </c>
      <c r="H3638" s="14" t="s">
        <v>186</v>
      </c>
      <c r="I3638" s="16">
        <v>2</v>
      </c>
      <c r="J3638" s="14" t="s">
        <v>83</v>
      </c>
      <c r="K3638" s="14" t="s">
        <v>84</v>
      </c>
      <c r="L3638" s="14" t="s">
        <v>85</v>
      </c>
      <c r="M3638" s="23">
        <v>0.5</v>
      </c>
      <c r="N3638" s="16">
        <v>1</v>
      </c>
      <c r="O3638" s="16">
        <v>1</v>
      </c>
      <c r="P3638" s="16">
        <v>0</v>
      </c>
      <c r="Q3638" s="16">
        <v>3</v>
      </c>
      <c r="R3638" s="16">
        <v>0</v>
      </c>
      <c r="S3638" s="14" t="s">
        <v>86</v>
      </c>
      <c r="T3638" s="16">
        <v>250</v>
      </c>
      <c r="U3638" s="16">
        <v>0</v>
      </c>
      <c r="V3638" s="18">
        <v>104070</v>
      </c>
      <c r="W3638" s="18">
        <v>3885</v>
      </c>
      <c r="X3638" s="18">
        <v>2856</v>
      </c>
      <c r="Y3638" s="18">
        <v>0</v>
      </c>
      <c r="Z3638" s="18">
        <v>0</v>
      </c>
      <c r="AA3638" s="18">
        <v>0</v>
      </c>
      <c r="AB3638" s="18">
        <v>0</v>
      </c>
      <c r="AC3638" s="23">
        <v>0</v>
      </c>
      <c r="AD3638" s="14" t="str">
        <f>IF(E3638=113,"Linn","Iowa ex-Linn")</f>
        <v>Iowa ex-Linn</v>
      </c>
      <c r="AE3638" s="23">
        <f>IFERROR(AB3638/W3638,"N/M")</f>
        <v>0.0</v>
      </c>
      <c r="AF3638" s="14" t="str">
        <f>B3638&amp;"|"&amp;TEXT(E3638,"000")&amp;"|"&amp;TEXT(M3638,"0.0000")</f>
        <v>2020|123|0.5000</v>
      </c>
      <c r="AG3638" s="22" t="str">
        <f>IF(AND(B3638&gt;=2015,B3638&lt;=2024,C3638=19,G3638=41,I3638=2,K3638="A",L3638="RBUP",M3638&gt;=0.5,M3638&lt;=0.85),"IN","OUT")</f>
        <v>IN</v>
      </c>
    </row>
    <row r="3639" spans="1:33">
      <c r="A3639" s="14" t="s">
        <v>190</v>
      </c>
      <c r="B3639" s="16">
        <v>2020</v>
      </c>
      <c r="C3639" s="16">
        <v>19</v>
      </c>
      <c r="D3639" s="14" t="s">
        <v>80</v>
      </c>
      <c r="E3639" s="16">
        <v>123</v>
      </c>
      <c r="F3639" s="14" t="s">
        <v>147</v>
      </c>
      <c r="G3639" s="16">
        <v>41</v>
      </c>
      <c r="H3639" s="14" t="s">
        <v>186</v>
      </c>
      <c r="I3639" s="16">
        <v>2</v>
      </c>
      <c r="J3639" s="14" t="s">
        <v>83</v>
      </c>
      <c r="K3639" s="14" t="s">
        <v>84</v>
      </c>
      <c r="L3639" s="14" t="s">
        <v>85</v>
      </c>
      <c r="M3639" s="23">
        <v>0.55</v>
      </c>
      <c r="N3639" s="16">
        <v>3</v>
      </c>
      <c r="O3639" s="16">
        <v>3</v>
      </c>
      <c r="P3639" s="16">
        <v>1</v>
      </c>
      <c r="Q3639" s="16">
        <v>6</v>
      </c>
      <c r="R3639" s="16">
        <v>1</v>
      </c>
      <c r="S3639" s="14" t="s">
        <v>86</v>
      </c>
      <c r="T3639" s="16">
        <v>421</v>
      </c>
      <c r="U3639" s="16">
        <v>0</v>
      </c>
      <c r="V3639" s="18">
        <v>207520</v>
      </c>
      <c r="W3639" s="18">
        <v>5348</v>
      </c>
      <c r="X3639" s="18">
        <v>3422</v>
      </c>
      <c r="Y3639" s="18">
        <v>0</v>
      </c>
      <c r="Z3639" s="18">
        <v>0</v>
      </c>
      <c r="AA3639" s="18">
        <v>0</v>
      </c>
      <c r="AB3639" s="18">
        <v>70820</v>
      </c>
      <c r="AC3639" s="23">
        <v>13.24</v>
      </c>
      <c r="AD3639" s="14" t="str">
        <f>IF(E3639=113,"Linn","Iowa ex-Linn")</f>
        <v>Iowa ex-Linn</v>
      </c>
      <c r="AE3639" s="23">
        <f>IFERROR(AB3639/W3639,"N/M")</f>
        <v>13.242333582647719</v>
      </c>
      <c r="AF3639" s="14" t="str">
        <f>B3639&amp;"|"&amp;TEXT(E3639,"000")&amp;"|"&amp;TEXT(M3639,"0.0000")</f>
        <v>2020|123|0.5500</v>
      </c>
      <c r="AG3639" s="22" t="str">
        <f>IF(AND(B3639&gt;=2015,B3639&lt;=2024,C3639=19,G3639=41,I3639=2,K3639="A",L3639="RBUP",M3639&gt;=0.5,M3639&lt;=0.85),"IN","OUT")</f>
        <v>IN</v>
      </c>
    </row>
    <row r="3640" spans="1:33">
      <c r="A3640" s="14" t="s">
        <v>190</v>
      </c>
      <c r="B3640" s="16">
        <v>2020</v>
      </c>
      <c r="C3640" s="16">
        <v>19</v>
      </c>
      <c r="D3640" s="14" t="s">
        <v>80</v>
      </c>
      <c r="E3640" s="16">
        <v>123</v>
      </c>
      <c r="F3640" s="14" t="s">
        <v>147</v>
      </c>
      <c r="G3640" s="16">
        <v>41</v>
      </c>
      <c r="H3640" s="14" t="s">
        <v>186</v>
      </c>
      <c r="I3640" s="16">
        <v>2</v>
      </c>
      <c r="J3640" s="14" t="s">
        <v>83</v>
      </c>
      <c r="K3640" s="14" t="s">
        <v>84</v>
      </c>
      <c r="L3640" s="14" t="s">
        <v>85</v>
      </c>
      <c r="M3640" s="23">
        <v>0.6</v>
      </c>
      <c r="N3640" s="16">
        <v>3</v>
      </c>
      <c r="O3640" s="16">
        <v>2</v>
      </c>
      <c r="P3640" s="16">
        <v>0</v>
      </c>
      <c r="Q3640" s="16">
        <v>2</v>
      </c>
      <c r="R3640" s="16">
        <v>0</v>
      </c>
      <c r="S3640" s="14" t="s">
        <v>86</v>
      </c>
      <c r="T3640" s="16">
        <v>268</v>
      </c>
      <c r="U3640" s="16">
        <v>0</v>
      </c>
      <c r="V3640" s="18">
        <v>114888</v>
      </c>
      <c r="W3640" s="18">
        <v>5288</v>
      </c>
      <c r="X3640" s="18">
        <v>3837</v>
      </c>
      <c r="Y3640" s="18">
        <v>0</v>
      </c>
      <c r="Z3640" s="18">
        <v>0</v>
      </c>
      <c r="AA3640" s="18">
        <v>0</v>
      </c>
      <c r="AB3640" s="18">
        <v>0</v>
      </c>
      <c r="AC3640" s="23">
        <v>0</v>
      </c>
      <c r="AD3640" s="14" t="str">
        <f>IF(E3640=113,"Linn","Iowa ex-Linn")</f>
        <v>Iowa ex-Linn</v>
      </c>
      <c r="AE3640" s="23">
        <f>IFERROR(AB3640/W3640,"N/M")</f>
        <v>0.0</v>
      </c>
      <c r="AF3640" s="14" t="str">
        <f>B3640&amp;"|"&amp;TEXT(E3640,"000")&amp;"|"&amp;TEXT(M3640,"0.0000")</f>
        <v>2020|123|0.6000</v>
      </c>
      <c r="AG3640" s="22" t="str">
        <f>IF(AND(B3640&gt;=2015,B3640&lt;=2024,C3640=19,G3640=41,I3640=2,K3640="A",L3640="RBUP",M3640&gt;=0.5,M3640&lt;=0.85),"IN","OUT")</f>
        <v>IN</v>
      </c>
    </row>
    <row r="3641" spans="1:33">
      <c r="A3641" s="14" t="s">
        <v>190</v>
      </c>
      <c r="B3641" s="16">
        <v>2020</v>
      </c>
      <c r="C3641" s="16">
        <v>19</v>
      </c>
      <c r="D3641" s="14" t="s">
        <v>80</v>
      </c>
      <c r="E3641" s="16">
        <v>123</v>
      </c>
      <c r="F3641" s="14" t="s">
        <v>147</v>
      </c>
      <c r="G3641" s="16">
        <v>41</v>
      </c>
      <c r="H3641" s="14" t="s">
        <v>186</v>
      </c>
      <c r="I3641" s="16">
        <v>2</v>
      </c>
      <c r="J3641" s="14" t="s">
        <v>83</v>
      </c>
      <c r="K3641" s="14" t="s">
        <v>84</v>
      </c>
      <c r="L3641" s="14" t="s">
        <v>85</v>
      </c>
      <c r="M3641" s="23">
        <v>0.65</v>
      </c>
      <c r="N3641" s="16">
        <v>13</v>
      </c>
      <c r="O3641" s="16">
        <v>11</v>
      </c>
      <c r="P3641" s="16">
        <v>0</v>
      </c>
      <c r="Q3641" s="16">
        <v>17</v>
      </c>
      <c r="R3641" s="16">
        <v>0</v>
      </c>
      <c r="S3641" s="14" t="s">
        <v>86</v>
      </c>
      <c r="T3641" s="16">
        <v>982</v>
      </c>
      <c r="U3641" s="16">
        <v>0</v>
      </c>
      <c r="V3641" s="18">
        <v>462647</v>
      </c>
      <c r="W3641" s="18">
        <v>15455</v>
      </c>
      <c r="X3641" s="18">
        <v>9853</v>
      </c>
      <c r="Y3641" s="18">
        <v>0</v>
      </c>
      <c r="Z3641" s="18">
        <v>0</v>
      </c>
      <c r="AA3641" s="18">
        <v>0</v>
      </c>
      <c r="AB3641" s="18">
        <v>0</v>
      </c>
      <c r="AC3641" s="23">
        <v>0</v>
      </c>
      <c r="AD3641" s="14" t="str">
        <f>IF(E3641=113,"Linn","Iowa ex-Linn")</f>
        <v>Iowa ex-Linn</v>
      </c>
      <c r="AE3641" s="23">
        <f>IFERROR(AB3641/W3641,"N/M")</f>
        <v>0.0</v>
      </c>
      <c r="AF3641" s="14" t="str">
        <f>B3641&amp;"|"&amp;TEXT(E3641,"000")&amp;"|"&amp;TEXT(M3641,"0.0000")</f>
        <v>2020|123|0.6500</v>
      </c>
      <c r="AG3641" s="22" t="str">
        <f>IF(AND(B3641&gt;=2015,B3641&lt;=2024,C3641=19,G3641=41,I3641=2,K3641="A",L3641="RBUP",M3641&gt;=0.5,M3641&lt;=0.85),"IN","OUT")</f>
        <v>IN</v>
      </c>
    </row>
    <row r="3642" spans="1:33">
      <c r="A3642" s="14" t="s">
        <v>190</v>
      </c>
      <c r="B3642" s="16">
        <v>2020</v>
      </c>
      <c r="C3642" s="16">
        <v>19</v>
      </c>
      <c r="D3642" s="14" t="s">
        <v>80</v>
      </c>
      <c r="E3642" s="16">
        <v>123</v>
      </c>
      <c r="F3642" s="14" t="s">
        <v>147</v>
      </c>
      <c r="G3642" s="16">
        <v>41</v>
      </c>
      <c r="H3642" s="14" t="s">
        <v>186</v>
      </c>
      <c r="I3642" s="16">
        <v>2</v>
      </c>
      <c r="J3642" s="14" t="s">
        <v>83</v>
      </c>
      <c r="K3642" s="14" t="s">
        <v>84</v>
      </c>
      <c r="L3642" s="14" t="s">
        <v>85</v>
      </c>
      <c r="M3642" s="23">
        <v>0.7</v>
      </c>
      <c r="N3642" s="16">
        <v>51</v>
      </c>
      <c r="O3642" s="16">
        <v>43</v>
      </c>
      <c r="P3642" s="16">
        <v>0</v>
      </c>
      <c r="Q3642" s="16">
        <v>63</v>
      </c>
      <c r="R3642" s="16">
        <v>0</v>
      </c>
      <c r="S3642" s="14" t="s">
        <v>86</v>
      </c>
      <c r="T3642" s="16">
        <v>4557</v>
      </c>
      <c r="U3642" s="16">
        <v>0</v>
      </c>
      <c r="V3642" s="18">
        <v>2219705</v>
      </c>
      <c r="W3642" s="18">
        <v>103962</v>
      </c>
      <c r="X3642" s="18">
        <v>70209</v>
      </c>
      <c r="Y3642" s="18">
        <v>0</v>
      </c>
      <c r="Z3642" s="18">
        <v>0</v>
      </c>
      <c r="AA3642" s="18">
        <v>0</v>
      </c>
      <c r="AB3642" s="18">
        <v>0</v>
      </c>
      <c r="AC3642" s="23">
        <v>0</v>
      </c>
      <c r="AD3642" s="14" t="str">
        <f>IF(E3642=113,"Linn","Iowa ex-Linn")</f>
        <v>Iowa ex-Linn</v>
      </c>
      <c r="AE3642" s="23">
        <f>IFERROR(AB3642/W3642,"N/M")</f>
        <v>0.0</v>
      </c>
      <c r="AF3642" s="14" t="str">
        <f>B3642&amp;"|"&amp;TEXT(E3642,"000")&amp;"|"&amp;TEXT(M3642,"0.0000")</f>
        <v>2020|123|0.7000</v>
      </c>
      <c r="AG3642" s="22" t="str">
        <f>IF(AND(B3642&gt;=2015,B3642&lt;=2024,C3642=19,G3642=41,I3642=2,K3642="A",L3642="RBUP",M3642&gt;=0.5,M3642&lt;=0.85),"IN","OUT")</f>
        <v>IN</v>
      </c>
    </row>
    <row r="3643" spans="1:33">
      <c r="A3643" s="14" t="s">
        <v>190</v>
      </c>
      <c r="B3643" s="16">
        <v>2020</v>
      </c>
      <c r="C3643" s="16">
        <v>19</v>
      </c>
      <c r="D3643" s="14" t="s">
        <v>80</v>
      </c>
      <c r="E3643" s="16">
        <v>123</v>
      </c>
      <c r="F3643" s="14" t="s">
        <v>147</v>
      </c>
      <c r="G3643" s="16">
        <v>41</v>
      </c>
      <c r="H3643" s="14" t="s">
        <v>186</v>
      </c>
      <c r="I3643" s="16">
        <v>2</v>
      </c>
      <c r="J3643" s="14" t="s">
        <v>83</v>
      </c>
      <c r="K3643" s="14" t="s">
        <v>84</v>
      </c>
      <c r="L3643" s="14" t="s">
        <v>85</v>
      </c>
      <c r="M3643" s="23">
        <v>0.75</v>
      </c>
      <c r="N3643" s="16">
        <v>227</v>
      </c>
      <c r="O3643" s="16">
        <v>182</v>
      </c>
      <c r="P3643" s="16">
        <v>14</v>
      </c>
      <c r="Q3643" s="16">
        <v>260</v>
      </c>
      <c r="R3643" s="16">
        <v>18</v>
      </c>
      <c r="S3643" s="14" t="s">
        <v>86</v>
      </c>
      <c r="T3643" s="16">
        <v>26255</v>
      </c>
      <c r="U3643" s="16">
        <v>0</v>
      </c>
      <c r="V3643" s="18">
        <v>14079776</v>
      </c>
      <c r="W3643" s="18">
        <v>792748</v>
      </c>
      <c r="X3643" s="18">
        <v>532352</v>
      </c>
      <c r="Y3643" s="18">
        <v>5400</v>
      </c>
      <c r="Z3643" s="18">
        <v>0</v>
      </c>
      <c r="AA3643" s="18">
        <v>0</v>
      </c>
      <c r="AB3643" s="18">
        <v>82433</v>
      </c>
      <c r="AC3643" s="23">
        <v>0.1</v>
      </c>
      <c r="AD3643" s="14" t="str">
        <f>IF(E3643=113,"Linn","Iowa ex-Linn")</f>
        <v>Iowa ex-Linn</v>
      </c>
      <c r="AE3643" s="23">
        <f>IFERROR(AB3643/W3643,"N/M")</f>
        <v>0.10398386372466407</v>
      </c>
      <c r="AF3643" s="14" t="str">
        <f>B3643&amp;"|"&amp;TEXT(E3643,"000")&amp;"|"&amp;TEXT(M3643,"0.0000")</f>
        <v>2020|123|0.7500</v>
      </c>
      <c r="AG3643" s="22" t="str">
        <f>IF(AND(B3643&gt;=2015,B3643&lt;=2024,C3643=19,G3643=41,I3643=2,K3643="A",L3643="RBUP",M3643&gt;=0.5,M3643&lt;=0.85),"IN","OUT")</f>
        <v>IN</v>
      </c>
    </row>
    <row r="3644" spans="1:33">
      <c r="A3644" s="14" t="s">
        <v>190</v>
      </c>
      <c r="B3644" s="16">
        <v>2020</v>
      </c>
      <c r="C3644" s="16">
        <v>19</v>
      </c>
      <c r="D3644" s="14" t="s">
        <v>80</v>
      </c>
      <c r="E3644" s="16">
        <v>123</v>
      </c>
      <c r="F3644" s="14" t="s">
        <v>147</v>
      </c>
      <c r="G3644" s="16">
        <v>41</v>
      </c>
      <c r="H3644" s="14" t="s">
        <v>186</v>
      </c>
      <c r="I3644" s="16">
        <v>2</v>
      </c>
      <c r="J3644" s="14" t="s">
        <v>83</v>
      </c>
      <c r="K3644" s="14" t="s">
        <v>84</v>
      </c>
      <c r="L3644" s="14" t="s">
        <v>85</v>
      </c>
      <c r="M3644" s="23">
        <v>0.8</v>
      </c>
      <c r="N3644" s="16">
        <v>379</v>
      </c>
      <c r="O3644" s="16">
        <v>304</v>
      </c>
      <c r="P3644" s="16">
        <v>15</v>
      </c>
      <c r="Q3644" s="16">
        <v>388</v>
      </c>
      <c r="R3644" s="16">
        <v>21</v>
      </c>
      <c r="S3644" s="14" t="s">
        <v>86</v>
      </c>
      <c r="T3644" s="16">
        <v>65946</v>
      </c>
      <c r="U3644" s="16">
        <v>0</v>
      </c>
      <c r="V3644" s="18">
        <v>38960870</v>
      </c>
      <c r="W3644" s="18">
        <v>2394141</v>
      </c>
      <c r="X3644" s="18">
        <v>1534133</v>
      </c>
      <c r="Y3644" s="18">
        <v>2644</v>
      </c>
      <c r="Z3644" s="18">
        <v>0</v>
      </c>
      <c r="AA3644" s="18">
        <v>0</v>
      </c>
      <c r="AB3644" s="18">
        <v>162804</v>
      </c>
      <c r="AC3644" s="23">
        <v>0.07000000000000001</v>
      </c>
      <c r="AD3644" s="14" t="str">
        <f>IF(E3644=113,"Linn","Iowa ex-Linn")</f>
        <v>Iowa ex-Linn</v>
      </c>
      <c r="AE3644" s="23">
        <f>IFERROR(AB3644/W3644,"N/M")</f>
        <v>0.0680010074594604</v>
      </c>
      <c r="AF3644" s="14" t="str">
        <f>B3644&amp;"|"&amp;TEXT(E3644,"000")&amp;"|"&amp;TEXT(M3644,"0.0000")</f>
        <v>2020|123|0.8000</v>
      </c>
      <c r="AG3644" s="22" t="str">
        <f>IF(AND(B3644&gt;=2015,B3644&lt;=2024,C3644=19,G3644=41,I3644=2,K3644="A",L3644="RBUP",M3644&gt;=0.5,M3644&lt;=0.85),"IN","OUT")</f>
        <v>IN</v>
      </c>
    </row>
    <row r="3645" spans="1:33">
      <c r="A3645" s="14" t="s">
        <v>190</v>
      </c>
      <c r="B3645" s="16">
        <v>2020</v>
      </c>
      <c r="C3645" s="16">
        <v>19</v>
      </c>
      <c r="D3645" s="14" t="s">
        <v>80</v>
      </c>
      <c r="E3645" s="16">
        <v>123</v>
      </c>
      <c r="F3645" s="14" t="s">
        <v>147</v>
      </c>
      <c r="G3645" s="16">
        <v>41</v>
      </c>
      <c r="H3645" s="14" t="s">
        <v>186</v>
      </c>
      <c r="I3645" s="16">
        <v>2</v>
      </c>
      <c r="J3645" s="14" t="s">
        <v>83</v>
      </c>
      <c r="K3645" s="14" t="s">
        <v>84</v>
      </c>
      <c r="L3645" s="14" t="s">
        <v>85</v>
      </c>
      <c r="M3645" s="23">
        <v>0.85</v>
      </c>
      <c r="N3645" s="16">
        <v>166</v>
      </c>
      <c r="O3645" s="16">
        <v>126</v>
      </c>
      <c r="P3645" s="16">
        <v>24</v>
      </c>
      <c r="Q3645" s="16">
        <v>166</v>
      </c>
      <c r="R3645" s="16">
        <v>29</v>
      </c>
      <c r="S3645" s="14" t="s">
        <v>86</v>
      </c>
      <c r="T3645" s="16">
        <v>23948</v>
      </c>
      <c r="U3645" s="16">
        <v>0</v>
      </c>
      <c r="V3645" s="18">
        <v>15235380</v>
      </c>
      <c r="W3645" s="18">
        <v>1101845</v>
      </c>
      <c r="X3645" s="18">
        <v>540993</v>
      </c>
      <c r="Y3645" s="18">
        <v>2462</v>
      </c>
      <c r="Z3645" s="18">
        <v>0</v>
      </c>
      <c r="AA3645" s="18">
        <v>0</v>
      </c>
      <c r="AB3645" s="18">
        <v>194971</v>
      </c>
      <c r="AC3645" s="23">
        <v>0.18</v>
      </c>
      <c r="AD3645" s="14" t="str">
        <f>IF(E3645=113,"Linn","Iowa ex-Linn")</f>
        <v>Iowa ex-Linn</v>
      </c>
      <c r="AE3645" s="23">
        <f>IFERROR(AB3645/W3645,"N/M")</f>
        <v>0.17694957094691177</v>
      </c>
      <c r="AF3645" s="14" t="str">
        <f>B3645&amp;"|"&amp;TEXT(E3645,"000")&amp;"|"&amp;TEXT(M3645,"0.0000")</f>
        <v>2020|123|0.8500</v>
      </c>
      <c r="AG3645" s="22" t="str">
        <f>IF(AND(B3645&gt;=2015,B3645&lt;=2024,C3645=19,G3645=41,I3645=2,K3645="A",L3645="RBUP",M3645&gt;=0.5,M3645&lt;=0.85),"IN","OUT")</f>
        <v>IN</v>
      </c>
    </row>
    <row r="3646" spans="1:33">
      <c r="A3646" s="14" t="s">
        <v>190</v>
      </c>
      <c r="B3646" s="16">
        <v>2020</v>
      </c>
      <c r="C3646" s="16">
        <v>19</v>
      </c>
      <c r="D3646" s="14" t="s">
        <v>80</v>
      </c>
      <c r="E3646" s="16">
        <v>125</v>
      </c>
      <c r="F3646" s="14" t="s">
        <v>148</v>
      </c>
      <c r="G3646" s="16">
        <v>41</v>
      </c>
      <c r="H3646" s="14" t="s">
        <v>186</v>
      </c>
      <c r="I3646" s="16">
        <v>2</v>
      </c>
      <c r="J3646" s="14" t="s">
        <v>83</v>
      </c>
      <c r="K3646" s="14" t="s">
        <v>84</v>
      </c>
      <c r="L3646" s="14" t="s">
        <v>85</v>
      </c>
      <c r="M3646" s="23">
        <v>0.5</v>
      </c>
      <c r="N3646" s="16">
        <v>3</v>
      </c>
      <c r="O3646" s="16">
        <v>2</v>
      </c>
      <c r="P3646" s="16">
        <v>0</v>
      </c>
      <c r="Q3646" s="16">
        <v>2</v>
      </c>
      <c r="R3646" s="16">
        <v>0</v>
      </c>
      <c r="S3646" s="14" t="s">
        <v>86</v>
      </c>
      <c r="T3646" s="16">
        <v>403</v>
      </c>
      <c r="U3646" s="16">
        <v>0</v>
      </c>
      <c r="V3646" s="18">
        <v>154583</v>
      </c>
      <c r="W3646" s="18">
        <v>3231</v>
      </c>
      <c r="X3646" s="18">
        <v>2571</v>
      </c>
      <c r="Y3646" s="18">
        <v>0</v>
      </c>
      <c r="Z3646" s="18">
        <v>0</v>
      </c>
      <c r="AA3646" s="18">
        <v>0</v>
      </c>
      <c r="AB3646" s="18">
        <v>0</v>
      </c>
      <c r="AC3646" s="23">
        <v>0</v>
      </c>
      <c r="AD3646" s="14" t="str">
        <f>IF(E3646=113,"Linn","Iowa ex-Linn")</f>
        <v>Iowa ex-Linn</v>
      </c>
      <c r="AE3646" s="23">
        <f>IFERROR(AB3646/W3646,"N/M")</f>
        <v>0.0</v>
      </c>
      <c r="AF3646" s="14" t="str">
        <f>B3646&amp;"|"&amp;TEXT(E3646,"000")&amp;"|"&amp;TEXT(M3646,"0.0000")</f>
        <v>2020|125|0.5000</v>
      </c>
      <c r="AG3646" s="22" t="str">
        <f>IF(AND(B3646&gt;=2015,B3646&lt;=2024,C3646=19,G3646=41,I3646=2,K3646="A",L3646="RBUP",M3646&gt;=0.5,M3646&lt;=0.85),"IN","OUT")</f>
        <v>IN</v>
      </c>
    </row>
    <row r="3647" spans="1:33">
      <c r="A3647" s="14" t="s">
        <v>190</v>
      </c>
      <c r="B3647" s="16">
        <v>2020</v>
      </c>
      <c r="C3647" s="16">
        <v>19</v>
      </c>
      <c r="D3647" s="14" t="s">
        <v>80</v>
      </c>
      <c r="E3647" s="16">
        <v>125</v>
      </c>
      <c r="F3647" s="14" t="s">
        <v>148</v>
      </c>
      <c r="G3647" s="16">
        <v>41</v>
      </c>
      <c r="H3647" s="14" t="s">
        <v>186</v>
      </c>
      <c r="I3647" s="16">
        <v>2</v>
      </c>
      <c r="J3647" s="14" t="s">
        <v>83</v>
      </c>
      <c r="K3647" s="14" t="s">
        <v>84</v>
      </c>
      <c r="L3647" s="14" t="s">
        <v>85</v>
      </c>
      <c r="M3647" s="23">
        <v>0.55</v>
      </c>
      <c r="N3647" s="16">
        <v>1</v>
      </c>
      <c r="O3647" s="16">
        <v>0</v>
      </c>
      <c r="P3647" s="16">
        <v>0</v>
      </c>
      <c r="Q3647" s="16">
        <v>0</v>
      </c>
      <c r="R3647" s="16">
        <v>0</v>
      </c>
      <c r="S3647" s="14" t="s">
        <v>86</v>
      </c>
      <c r="T3647" s="16">
        <v>173</v>
      </c>
      <c r="U3647" s="16">
        <v>0</v>
      </c>
      <c r="V3647" s="18">
        <v>68320</v>
      </c>
      <c r="W3647" s="18">
        <v>2990</v>
      </c>
      <c r="X3647" s="18">
        <v>2392</v>
      </c>
      <c r="Y3647" s="18">
        <v>0</v>
      </c>
      <c r="Z3647" s="18">
        <v>0</v>
      </c>
      <c r="AA3647" s="18">
        <v>0</v>
      </c>
      <c r="AB3647" s="18">
        <v>0</v>
      </c>
      <c r="AC3647" s="23">
        <v>0</v>
      </c>
      <c r="AD3647" s="14" t="str">
        <f>IF(E3647=113,"Linn","Iowa ex-Linn")</f>
        <v>Iowa ex-Linn</v>
      </c>
      <c r="AE3647" s="23">
        <f>IFERROR(AB3647/W3647,"N/M")</f>
        <v>0.0</v>
      </c>
      <c r="AF3647" s="14" t="str">
        <f>B3647&amp;"|"&amp;TEXT(E3647,"000")&amp;"|"&amp;TEXT(M3647,"0.0000")</f>
        <v>2020|125|0.5500</v>
      </c>
      <c r="AG3647" s="22" t="str">
        <f>IF(AND(B3647&gt;=2015,B3647&lt;=2024,C3647=19,G3647=41,I3647=2,K3647="A",L3647="RBUP",M3647&gt;=0.5,M3647&lt;=0.85),"IN","OUT")</f>
        <v>IN</v>
      </c>
    </row>
    <row r="3648" spans="1:33">
      <c r="A3648" s="14" t="s">
        <v>190</v>
      </c>
      <c r="B3648" s="16">
        <v>2020</v>
      </c>
      <c r="C3648" s="16">
        <v>19</v>
      </c>
      <c r="D3648" s="14" t="s">
        <v>80</v>
      </c>
      <c r="E3648" s="16">
        <v>125</v>
      </c>
      <c r="F3648" s="14" t="s">
        <v>148</v>
      </c>
      <c r="G3648" s="16">
        <v>41</v>
      </c>
      <c r="H3648" s="14" t="s">
        <v>186</v>
      </c>
      <c r="I3648" s="16">
        <v>2</v>
      </c>
      <c r="J3648" s="14" t="s">
        <v>83</v>
      </c>
      <c r="K3648" s="14" t="s">
        <v>84</v>
      </c>
      <c r="L3648" s="14" t="s">
        <v>85</v>
      </c>
      <c r="M3648" s="23">
        <v>0.6</v>
      </c>
      <c r="N3648" s="16">
        <v>3</v>
      </c>
      <c r="O3648" s="16">
        <v>2</v>
      </c>
      <c r="P3648" s="16">
        <v>0</v>
      </c>
      <c r="Q3648" s="16">
        <v>4</v>
      </c>
      <c r="R3648" s="16">
        <v>0</v>
      </c>
      <c r="S3648" s="14" t="s">
        <v>86</v>
      </c>
      <c r="T3648" s="16">
        <v>129</v>
      </c>
      <c r="U3648" s="16">
        <v>0</v>
      </c>
      <c r="V3648" s="18">
        <v>62292</v>
      </c>
      <c r="W3648" s="18">
        <v>3072</v>
      </c>
      <c r="X3648" s="18">
        <v>1966</v>
      </c>
      <c r="Y3648" s="18">
        <v>0</v>
      </c>
      <c r="Z3648" s="18">
        <v>0</v>
      </c>
      <c r="AA3648" s="18">
        <v>0</v>
      </c>
      <c r="AB3648" s="18">
        <v>0</v>
      </c>
      <c r="AC3648" s="23">
        <v>0</v>
      </c>
      <c r="AD3648" s="14" t="str">
        <f>IF(E3648=113,"Linn","Iowa ex-Linn")</f>
        <v>Iowa ex-Linn</v>
      </c>
      <c r="AE3648" s="23">
        <f>IFERROR(AB3648/W3648,"N/M")</f>
        <v>0.0</v>
      </c>
      <c r="AF3648" s="14" t="str">
        <f>B3648&amp;"|"&amp;TEXT(E3648,"000")&amp;"|"&amp;TEXT(M3648,"0.0000")</f>
        <v>2020|125|0.6000</v>
      </c>
      <c r="AG3648" s="22" t="str">
        <f>IF(AND(B3648&gt;=2015,B3648&lt;=2024,C3648=19,G3648=41,I3648=2,K3648="A",L3648="RBUP",M3648&gt;=0.5,M3648&lt;=0.85),"IN","OUT")</f>
        <v>IN</v>
      </c>
    </row>
    <row r="3649" spans="1:33">
      <c r="A3649" s="14" t="s">
        <v>190</v>
      </c>
      <c r="B3649" s="16">
        <v>2020</v>
      </c>
      <c r="C3649" s="16">
        <v>19</v>
      </c>
      <c r="D3649" s="14" t="s">
        <v>80</v>
      </c>
      <c r="E3649" s="16">
        <v>125</v>
      </c>
      <c r="F3649" s="14" t="s">
        <v>148</v>
      </c>
      <c r="G3649" s="16">
        <v>41</v>
      </c>
      <c r="H3649" s="14" t="s">
        <v>186</v>
      </c>
      <c r="I3649" s="16">
        <v>2</v>
      </c>
      <c r="J3649" s="14" t="s">
        <v>83</v>
      </c>
      <c r="K3649" s="14" t="s">
        <v>84</v>
      </c>
      <c r="L3649" s="14" t="s">
        <v>85</v>
      </c>
      <c r="M3649" s="23">
        <v>0.65</v>
      </c>
      <c r="N3649" s="16">
        <v>12</v>
      </c>
      <c r="O3649" s="16">
        <v>8</v>
      </c>
      <c r="P3649" s="16">
        <v>0</v>
      </c>
      <c r="Q3649" s="16">
        <v>9</v>
      </c>
      <c r="R3649" s="16">
        <v>0</v>
      </c>
      <c r="S3649" s="14" t="s">
        <v>86</v>
      </c>
      <c r="T3649" s="16">
        <v>360</v>
      </c>
      <c r="U3649" s="16">
        <v>0</v>
      </c>
      <c r="V3649" s="18">
        <v>154583</v>
      </c>
      <c r="W3649" s="18">
        <v>7315</v>
      </c>
      <c r="X3649" s="18">
        <v>4318</v>
      </c>
      <c r="Y3649" s="18">
        <v>0</v>
      </c>
      <c r="Z3649" s="18">
        <v>0</v>
      </c>
      <c r="AA3649" s="18">
        <v>0</v>
      </c>
      <c r="AB3649" s="18">
        <v>0</v>
      </c>
      <c r="AC3649" s="23">
        <v>0</v>
      </c>
      <c r="AD3649" s="14" t="str">
        <f>IF(E3649=113,"Linn","Iowa ex-Linn")</f>
        <v>Iowa ex-Linn</v>
      </c>
      <c r="AE3649" s="23">
        <f>IFERROR(AB3649/W3649,"N/M")</f>
        <v>0.0</v>
      </c>
      <c r="AF3649" s="14" t="str">
        <f>B3649&amp;"|"&amp;TEXT(E3649,"000")&amp;"|"&amp;TEXT(M3649,"0.0000")</f>
        <v>2020|125|0.6500</v>
      </c>
      <c r="AG3649" s="22" t="str">
        <f>IF(AND(B3649&gt;=2015,B3649&lt;=2024,C3649=19,G3649=41,I3649=2,K3649="A",L3649="RBUP",M3649&gt;=0.5,M3649&lt;=0.85),"IN","OUT")</f>
        <v>IN</v>
      </c>
    </row>
    <row r="3650" spans="1:33">
      <c r="A3650" s="14" t="s">
        <v>190</v>
      </c>
      <c r="B3650" s="16">
        <v>2020</v>
      </c>
      <c r="C3650" s="16">
        <v>19</v>
      </c>
      <c r="D3650" s="14" t="s">
        <v>80</v>
      </c>
      <c r="E3650" s="16">
        <v>125</v>
      </c>
      <c r="F3650" s="14" t="s">
        <v>148</v>
      </c>
      <c r="G3650" s="16">
        <v>41</v>
      </c>
      <c r="H3650" s="14" t="s">
        <v>186</v>
      </c>
      <c r="I3650" s="16">
        <v>2</v>
      </c>
      <c r="J3650" s="14" t="s">
        <v>83</v>
      </c>
      <c r="K3650" s="14" t="s">
        <v>84</v>
      </c>
      <c r="L3650" s="14" t="s">
        <v>85</v>
      </c>
      <c r="M3650" s="23">
        <v>0.7</v>
      </c>
      <c r="N3650" s="16">
        <v>77</v>
      </c>
      <c r="O3650" s="16">
        <v>57</v>
      </c>
      <c r="P3650" s="16">
        <v>10</v>
      </c>
      <c r="Q3650" s="16">
        <v>87</v>
      </c>
      <c r="R3650" s="16">
        <v>10</v>
      </c>
      <c r="S3650" s="14" t="s">
        <v>86</v>
      </c>
      <c r="T3650" s="16">
        <v>5257</v>
      </c>
      <c r="U3650" s="16">
        <v>0</v>
      </c>
      <c r="V3650" s="18">
        <v>2452778</v>
      </c>
      <c r="W3650" s="18">
        <v>170763</v>
      </c>
      <c r="X3650" s="18">
        <v>113826</v>
      </c>
      <c r="Y3650" s="18">
        <v>143</v>
      </c>
      <c r="Z3650" s="18">
        <v>0</v>
      </c>
      <c r="AA3650" s="18">
        <v>0</v>
      </c>
      <c r="AB3650" s="18">
        <v>9594</v>
      </c>
      <c r="AC3650" s="23">
        <v>0.06</v>
      </c>
      <c r="AD3650" s="14" t="str">
        <f>IF(E3650=113,"Linn","Iowa ex-Linn")</f>
        <v>Iowa ex-Linn</v>
      </c>
      <c r="AE3650" s="23">
        <f>IFERROR(AB3650/W3650,"N/M")</f>
        <v>0.05618313100613131</v>
      </c>
      <c r="AF3650" s="14" t="str">
        <f>B3650&amp;"|"&amp;TEXT(E3650,"000")&amp;"|"&amp;TEXT(M3650,"0.0000")</f>
        <v>2020|125|0.7000</v>
      </c>
      <c r="AG3650" s="22" t="str">
        <f>IF(AND(B3650&gt;=2015,B3650&lt;=2024,C3650=19,G3650=41,I3650=2,K3650="A",L3650="RBUP",M3650&gt;=0.5,M3650&lt;=0.85),"IN","OUT")</f>
        <v>IN</v>
      </c>
    </row>
    <row r="3651" spans="1:33">
      <c r="A3651" s="14" t="s">
        <v>190</v>
      </c>
      <c r="B3651" s="16">
        <v>2020</v>
      </c>
      <c r="C3651" s="16">
        <v>19</v>
      </c>
      <c r="D3651" s="14" t="s">
        <v>80</v>
      </c>
      <c r="E3651" s="16">
        <v>125</v>
      </c>
      <c r="F3651" s="14" t="s">
        <v>148</v>
      </c>
      <c r="G3651" s="16">
        <v>41</v>
      </c>
      <c r="H3651" s="14" t="s">
        <v>186</v>
      </c>
      <c r="I3651" s="16">
        <v>2</v>
      </c>
      <c r="J3651" s="14" t="s">
        <v>83</v>
      </c>
      <c r="K3651" s="14" t="s">
        <v>84</v>
      </c>
      <c r="L3651" s="14" t="s">
        <v>85</v>
      </c>
      <c r="M3651" s="23">
        <v>0.75</v>
      </c>
      <c r="N3651" s="16">
        <v>214</v>
      </c>
      <c r="O3651" s="16">
        <v>166</v>
      </c>
      <c r="P3651" s="16">
        <v>14</v>
      </c>
      <c r="Q3651" s="16">
        <v>239</v>
      </c>
      <c r="R3651" s="16">
        <v>23</v>
      </c>
      <c r="S3651" s="14" t="s">
        <v>86</v>
      </c>
      <c r="T3651" s="16">
        <v>23706</v>
      </c>
      <c r="U3651" s="16">
        <v>0</v>
      </c>
      <c r="V3651" s="18">
        <v>12177896</v>
      </c>
      <c r="W3651" s="18">
        <v>893003</v>
      </c>
      <c r="X3651" s="18">
        <v>628347</v>
      </c>
      <c r="Y3651" s="18">
        <v>4502</v>
      </c>
      <c r="Z3651" s="18">
        <v>0</v>
      </c>
      <c r="AA3651" s="18">
        <v>0</v>
      </c>
      <c r="AB3651" s="18">
        <v>169660</v>
      </c>
      <c r="AC3651" s="23">
        <v>0.19</v>
      </c>
      <c r="AD3651" s="14" t="str">
        <f>IF(E3651=113,"Linn","Iowa ex-Linn")</f>
        <v>Iowa ex-Linn</v>
      </c>
      <c r="AE3651" s="23">
        <f>IFERROR(AB3651/W3651,"N/M")</f>
        <v>0.18998816353360515</v>
      </c>
      <c r="AF3651" s="14" t="str">
        <f>B3651&amp;"|"&amp;TEXT(E3651,"000")&amp;"|"&amp;TEXT(M3651,"0.0000")</f>
        <v>2020|125|0.7500</v>
      </c>
      <c r="AG3651" s="22" t="str">
        <f>IF(AND(B3651&gt;=2015,B3651&lt;=2024,C3651=19,G3651=41,I3651=2,K3651="A",L3651="RBUP",M3651&gt;=0.5,M3651&lt;=0.85),"IN","OUT")</f>
        <v>IN</v>
      </c>
    </row>
    <row r="3652" spans="1:33">
      <c r="A3652" s="14" t="s">
        <v>190</v>
      </c>
      <c r="B3652" s="16">
        <v>2020</v>
      </c>
      <c r="C3652" s="16">
        <v>19</v>
      </c>
      <c r="D3652" s="14" t="s">
        <v>80</v>
      </c>
      <c r="E3652" s="16">
        <v>125</v>
      </c>
      <c r="F3652" s="14" t="s">
        <v>148</v>
      </c>
      <c r="G3652" s="16">
        <v>41</v>
      </c>
      <c r="H3652" s="14" t="s">
        <v>186</v>
      </c>
      <c r="I3652" s="16">
        <v>2</v>
      </c>
      <c r="J3652" s="14" t="s">
        <v>83</v>
      </c>
      <c r="K3652" s="14" t="s">
        <v>84</v>
      </c>
      <c r="L3652" s="14" t="s">
        <v>85</v>
      </c>
      <c r="M3652" s="23">
        <v>0.8</v>
      </c>
      <c r="N3652" s="16">
        <v>235</v>
      </c>
      <c r="O3652" s="16">
        <v>183</v>
      </c>
      <c r="P3652" s="16">
        <v>16</v>
      </c>
      <c r="Q3652" s="16">
        <v>231</v>
      </c>
      <c r="R3652" s="16">
        <v>20</v>
      </c>
      <c r="S3652" s="14" t="s">
        <v>86</v>
      </c>
      <c r="T3652" s="16">
        <v>28803</v>
      </c>
      <c r="U3652" s="16">
        <v>0</v>
      </c>
      <c r="V3652" s="18">
        <v>15711263</v>
      </c>
      <c r="W3652" s="18">
        <v>1314512</v>
      </c>
      <c r="X3652" s="18">
        <v>836881</v>
      </c>
      <c r="Y3652" s="18">
        <v>286</v>
      </c>
      <c r="Z3652" s="18">
        <v>0</v>
      </c>
      <c r="AA3652" s="18">
        <v>0</v>
      </c>
      <c r="AB3652" s="18">
        <v>111684</v>
      </c>
      <c r="AC3652" s="23">
        <v>0.08</v>
      </c>
      <c r="AD3652" s="14" t="str">
        <f>IF(E3652=113,"Linn","Iowa ex-Linn")</f>
        <v>Iowa ex-Linn</v>
      </c>
      <c r="AE3652" s="23">
        <f>IFERROR(AB3652/W3652,"N/M")</f>
        <v>0.08496232822522731</v>
      </c>
      <c r="AF3652" s="14" t="str">
        <f>B3652&amp;"|"&amp;TEXT(E3652,"000")&amp;"|"&amp;TEXT(M3652,"0.0000")</f>
        <v>2020|125|0.8000</v>
      </c>
      <c r="AG3652" s="22" t="str">
        <f>IF(AND(B3652&gt;=2015,B3652&lt;=2024,C3652=19,G3652=41,I3652=2,K3652="A",L3652="RBUP",M3652&gt;=0.5,M3652&lt;=0.85),"IN","OUT")</f>
        <v>IN</v>
      </c>
    </row>
    <row r="3653" spans="1:33">
      <c r="A3653" s="14" t="s">
        <v>190</v>
      </c>
      <c r="B3653" s="16">
        <v>2020</v>
      </c>
      <c r="C3653" s="16">
        <v>19</v>
      </c>
      <c r="D3653" s="14" t="s">
        <v>80</v>
      </c>
      <c r="E3653" s="16">
        <v>125</v>
      </c>
      <c r="F3653" s="14" t="s">
        <v>148</v>
      </c>
      <c r="G3653" s="16">
        <v>41</v>
      </c>
      <c r="H3653" s="14" t="s">
        <v>186</v>
      </c>
      <c r="I3653" s="16">
        <v>2</v>
      </c>
      <c r="J3653" s="14" t="s">
        <v>83</v>
      </c>
      <c r="K3653" s="14" t="s">
        <v>84</v>
      </c>
      <c r="L3653" s="14" t="s">
        <v>85</v>
      </c>
      <c r="M3653" s="23">
        <v>0.85</v>
      </c>
      <c r="N3653" s="16">
        <v>74</v>
      </c>
      <c r="O3653" s="16">
        <v>40</v>
      </c>
      <c r="P3653" s="16">
        <v>8</v>
      </c>
      <c r="Q3653" s="16">
        <v>50</v>
      </c>
      <c r="R3653" s="16">
        <v>12</v>
      </c>
      <c r="S3653" s="14" t="s">
        <v>86</v>
      </c>
      <c r="T3653" s="16">
        <v>7787</v>
      </c>
      <c r="U3653" s="16">
        <v>0</v>
      </c>
      <c r="V3653" s="18">
        <v>4657010</v>
      </c>
      <c r="W3653" s="18">
        <v>478638</v>
      </c>
      <c r="X3653" s="18">
        <v>240094</v>
      </c>
      <c r="Y3653" s="18">
        <v>397</v>
      </c>
      <c r="Z3653" s="18">
        <v>0</v>
      </c>
      <c r="AA3653" s="18">
        <v>0</v>
      </c>
      <c r="AB3653" s="18">
        <v>80780</v>
      </c>
      <c r="AC3653" s="23">
        <v>0.17</v>
      </c>
      <c r="AD3653" s="14" t="str">
        <f>IF(E3653=113,"Linn","Iowa ex-Linn")</f>
        <v>Iowa ex-Linn</v>
      </c>
      <c r="AE3653" s="23">
        <f>IFERROR(AB3653/W3653,"N/M")</f>
        <v>0.16877055311111946</v>
      </c>
      <c r="AF3653" s="14" t="str">
        <f>B3653&amp;"|"&amp;TEXT(E3653,"000")&amp;"|"&amp;TEXT(M3653,"0.0000")</f>
        <v>2020|125|0.8500</v>
      </c>
      <c r="AG3653" s="22" t="str">
        <f>IF(AND(B3653&gt;=2015,B3653&lt;=2024,C3653=19,G3653=41,I3653=2,K3653="A",L3653="RBUP",M3653&gt;=0.5,M3653&lt;=0.85),"IN","OUT")</f>
        <v>IN</v>
      </c>
    </row>
    <row r="3654" spans="1:33">
      <c r="A3654" s="14" t="s">
        <v>190</v>
      </c>
      <c r="B3654" s="16">
        <v>2020</v>
      </c>
      <c r="C3654" s="16">
        <v>19</v>
      </c>
      <c r="D3654" s="14" t="s">
        <v>80</v>
      </c>
      <c r="E3654" s="16">
        <v>127</v>
      </c>
      <c r="F3654" s="14" t="s">
        <v>149</v>
      </c>
      <c r="G3654" s="16">
        <v>41</v>
      </c>
      <c r="H3654" s="14" t="s">
        <v>186</v>
      </c>
      <c r="I3654" s="16">
        <v>2</v>
      </c>
      <c r="J3654" s="14" t="s">
        <v>83</v>
      </c>
      <c r="K3654" s="14" t="s">
        <v>84</v>
      </c>
      <c r="L3654" s="14" t="s">
        <v>85</v>
      </c>
      <c r="M3654" s="23">
        <v>0.5</v>
      </c>
      <c r="N3654" s="16">
        <v>2</v>
      </c>
      <c r="O3654" s="16">
        <v>2</v>
      </c>
      <c r="P3654" s="16">
        <v>0</v>
      </c>
      <c r="Q3654" s="16">
        <v>3</v>
      </c>
      <c r="R3654" s="16">
        <v>0</v>
      </c>
      <c r="S3654" s="14" t="s">
        <v>86</v>
      </c>
      <c r="T3654" s="16">
        <v>71</v>
      </c>
      <c r="U3654" s="16">
        <v>0</v>
      </c>
      <c r="V3654" s="18">
        <v>29798</v>
      </c>
      <c r="W3654" s="18">
        <v>99</v>
      </c>
      <c r="X3654" s="18">
        <v>74</v>
      </c>
      <c r="Y3654" s="18">
        <v>0</v>
      </c>
      <c r="Z3654" s="18">
        <v>0</v>
      </c>
      <c r="AA3654" s="18">
        <v>0</v>
      </c>
      <c r="AB3654" s="18">
        <v>0</v>
      </c>
      <c r="AC3654" s="23">
        <v>0</v>
      </c>
      <c r="AD3654" s="14" t="str">
        <f>IF(E3654=113,"Linn","Iowa ex-Linn")</f>
        <v>Iowa ex-Linn</v>
      </c>
      <c r="AE3654" s="23">
        <f>IFERROR(AB3654/W3654,"N/M")</f>
        <v>0.0</v>
      </c>
      <c r="AF3654" s="14" t="str">
        <f>B3654&amp;"|"&amp;TEXT(E3654,"000")&amp;"|"&amp;TEXT(M3654,"0.0000")</f>
        <v>2020|127|0.5000</v>
      </c>
      <c r="AG3654" s="22" t="str">
        <f>IF(AND(B3654&gt;=2015,B3654&lt;=2024,C3654=19,G3654=41,I3654=2,K3654="A",L3654="RBUP",M3654&gt;=0.5,M3654&lt;=0.85),"IN","OUT")</f>
        <v>IN</v>
      </c>
    </row>
    <row r="3655" spans="1:33">
      <c r="A3655" s="14" t="s">
        <v>190</v>
      </c>
      <c r="B3655" s="16">
        <v>2020</v>
      </c>
      <c r="C3655" s="16">
        <v>19</v>
      </c>
      <c r="D3655" s="14" t="s">
        <v>80</v>
      </c>
      <c r="E3655" s="16">
        <v>127</v>
      </c>
      <c r="F3655" s="14" t="s">
        <v>149</v>
      </c>
      <c r="G3655" s="16">
        <v>41</v>
      </c>
      <c r="H3655" s="14" t="s">
        <v>186</v>
      </c>
      <c r="I3655" s="16">
        <v>2</v>
      </c>
      <c r="J3655" s="14" t="s">
        <v>83</v>
      </c>
      <c r="K3655" s="14" t="s">
        <v>84</v>
      </c>
      <c r="L3655" s="14" t="s">
        <v>85</v>
      </c>
      <c r="M3655" s="23">
        <v>0.55</v>
      </c>
      <c r="N3655" s="16">
        <v>1</v>
      </c>
      <c r="O3655" s="16">
        <v>0</v>
      </c>
      <c r="P3655" s="16">
        <v>0</v>
      </c>
      <c r="Q3655" s="16">
        <v>0</v>
      </c>
      <c r="R3655" s="16">
        <v>0</v>
      </c>
      <c r="S3655" s="14" t="s">
        <v>86</v>
      </c>
      <c r="T3655" s="16">
        <v>0</v>
      </c>
      <c r="U3655" s="16">
        <v>0</v>
      </c>
      <c r="V3655" s="18">
        <v>0</v>
      </c>
      <c r="W3655" s="18">
        <v>0</v>
      </c>
      <c r="X3655" s="18">
        <v>0</v>
      </c>
      <c r="Y3655" s="18">
        <v>0</v>
      </c>
      <c r="Z3655" s="18">
        <v>0</v>
      </c>
      <c r="AA3655" s="18">
        <v>0</v>
      </c>
      <c r="AB3655" s="18">
        <v>0</v>
      </c>
      <c r="AC3655" s="23">
        <v>0</v>
      </c>
      <c r="AD3655" s="14" t="str">
        <f>IF(E3655=113,"Linn","Iowa ex-Linn")</f>
        <v>Iowa ex-Linn</v>
      </c>
      <c r="AE3655" s="23" t="str">
        <f>IFERROR(AB3655/W3655,"N/M")</f>
        <v>N/M</v>
      </c>
      <c r="AF3655" s="14" t="str">
        <f>B3655&amp;"|"&amp;TEXT(E3655,"000")&amp;"|"&amp;TEXT(M3655,"0.0000")</f>
        <v>2020|127|0.5500</v>
      </c>
      <c r="AG3655" s="22" t="str">
        <f>IF(AND(B3655&gt;=2015,B3655&lt;=2024,C3655=19,G3655=41,I3655=2,K3655="A",L3655="RBUP",M3655&gt;=0.5,M3655&lt;=0.85),"IN","OUT")</f>
        <v>IN</v>
      </c>
    </row>
    <row r="3656" spans="1:33">
      <c r="A3656" s="14" t="s">
        <v>190</v>
      </c>
      <c r="B3656" s="16">
        <v>2020</v>
      </c>
      <c r="C3656" s="16">
        <v>19</v>
      </c>
      <c r="D3656" s="14" t="s">
        <v>80</v>
      </c>
      <c r="E3656" s="16">
        <v>127</v>
      </c>
      <c r="F3656" s="14" t="s">
        <v>149</v>
      </c>
      <c r="G3656" s="16">
        <v>41</v>
      </c>
      <c r="H3656" s="14" t="s">
        <v>186</v>
      </c>
      <c r="I3656" s="16">
        <v>2</v>
      </c>
      <c r="J3656" s="14" t="s">
        <v>83</v>
      </c>
      <c r="K3656" s="14" t="s">
        <v>84</v>
      </c>
      <c r="L3656" s="14" t="s">
        <v>85</v>
      </c>
      <c r="M3656" s="23">
        <v>0.6</v>
      </c>
      <c r="N3656" s="16">
        <v>1</v>
      </c>
      <c r="O3656" s="16">
        <v>1</v>
      </c>
      <c r="P3656" s="16">
        <v>0</v>
      </c>
      <c r="Q3656" s="16">
        <v>1</v>
      </c>
      <c r="R3656" s="16">
        <v>0</v>
      </c>
      <c r="S3656" s="14" t="s">
        <v>86</v>
      </c>
      <c r="T3656" s="16">
        <v>668</v>
      </c>
      <c r="U3656" s="16">
        <v>0</v>
      </c>
      <c r="V3656" s="18">
        <v>346292</v>
      </c>
      <c r="W3656" s="18">
        <v>1827</v>
      </c>
      <c r="X3656" s="18">
        <v>1463</v>
      </c>
      <c r="Y3656" s="18">
        <v>0</v>
      </c>
      <c r="Z3656" s="18">
        <v>0</v>
      </c>
      <c r="AA3656" s="18">
        <v>0</v>
      </c>
      <c r="AB3656" s="18">
        <v>0</v>
      </c>
      <c r="AC3656" s="23">
        <v>0</v>
      </c>
      <c r="AD3656" s="14" t="str">
        <f>IF(E3656=113,"Linn","Iowa ex-Linn")</f>
        <v>Iowa ex-Linn</v>
      </c>
      <c r="AE3656" s="23">
        <f>IFERROR(AB3656/W3656,"N/M")</f>
        <v>0.0</v>
      </c>
      <c r="AF3656" s="14" t="str">
        <f>B3656&amp;"|"&amp;TEXT(E3656,"000")&amp;"|"&amp;TEXT(M3656,"0.0000")</f>
        <v>2020|127|0.6000</v>
      </c>
      <c r="AG3656" s="22" t="str">
        <f>IF(AND(B3656&gt;=2015,B3656&lt;=2024,C3656=19,G3656=41,I3656=2,K3656="A",L3656="RBUP",M3656&gt;=0.5,M3656&lt;=0.85),"IN","OUT")</f>
        <v>IN</v>
      </c>
    </row>
    <row r="3657" spans="1:33">
      <c r="A3657" s="14" t="s">
        <v>190</v>
      </c>
      <c r="B3657" s="16">
        <v>2020</v>
      </c>
      <c r="C3657" s="16">
        <v>19</v>
      </c>
      <c r="D3657" s="14" t="s">
        <v>80</v>
      </c>
      <c r="E3657" s="16">
        <v>127</v>
      </c>
      <c r="F3657" s="14" t="s">
        <v>149</v>
      </c>
      <c r="G3657" s="16">
        <v>41</v>
      </c>
      <c r="H3657" s="14" t="s">
        <v>186</v>
      </c>
      <c r="I3657" s="16">
        <v>2</v>
      </c>
      <c r="J3657" s="14" t="s">
        <v>83</v>
      </c>
      <c r="K3657" s="14" t="s">
        <v>84</v>
      </c>
      <c r="L3657" s="14" t="s">
        <v>85</v>
      </c>
      <c r="M3657" s="23">
        <v>0.65</v>
      </c>
      <c r="N3657" s="16">
        <v>10</v>
      </c>
      <c r="O3657" s="16">
        <v>9</v>
      </c>
      <c r="P3657" s="16">
        <v>2</v>
      </c>
      <c r="Q3657" s="16">
        <v>26</v>
      </c>
      <c r="R3657" s="16">
        <v>2</v>
      </c>
      <c r="S3657" s="14" t="s">
        <v>86</v>
      </c>
      <c r="T3657" s="16">
        <v>3546</v>
      </c>
      <c r="U3657" s="16">
        <v>0</v>
      </c>
      <c r="V3657" s="18">
        <v>2053122</v>
      </c>
      <c r="W3657" s="18">
        <v>19986</v>
      </c>
      <c r="X3657" s="18">
        <v>12359</v>
      </c>
      <c r="Y3657" s="18">
        <v>0</v>
      </c>
      <c r="Z3657" s="18">
        <v>0</v>
      </c>
      <c r="AA3657" s="18">
        <v>0</v>
      </c>
      <c r="AB3657" s="18">
        <v>86107</v>
      </c>
      <c r="AC3657" s="23">
        <v>4.31</v>
      </c>
      <c r="AD3657" s="14" t="str">
        <f>IF(E3657=113,"Linn","Iowa ex-Linn")</f>
        <v>Iowa ex-Linn</v>
      </c>
      <c r="AE3657" s="23">
        <f>IFERROR(AB3657/W3657,"N/M")</f>
        <v>4.30836585609927</v>
      </c>
      <c r="AF3657" s="14" t="str">
        <f>B3657&amp;"|"&amp;TEXT(E3657,"000")&amp;"|"&amp;TEXT(M3657,"0.0000")</f>
        <v>2020|127|0.6500</v>
      </c>
      <c r="AG3657" s="22" t="str">
        <f>IF(AND(B3657&gt;=2015,B3657&lt;=2024,C3657=19,G3657=41,I3657=2,K3657="A",L3657="RBUP",M3657&gt;=0.5,M3657&lt;=0.85),"IN","OUT")</f>
        <v>IN</v>
      </c>
    </row>
    <row r="3658" spans="1:33">
      <c r="A3658" s="14" t="s">
        <v>190</v>
      </c>
      <c r="B3658" s="16">
        <v>2020</v>
      </c>
      <c r="C3658" s="16">
        <v>19</v>
      </c>
      <c r="D3658" s="14" t="s">
        <v>80</v>
      </c>
      <c r="E3658" s="16">
        <v>127</v>
      </c>
      <c r="F3658" s="14" t="s">
        <v>149</v>
      </c>
      <c r="G3658" s="16">
        <v>41</v>
      </c>
      <c r="H3658" s="14" t="s">
        <v>186</v>
      </c>
      <c r="I3658" s="16">
        <v>2</v>
      </c>
      <c r="J3658" s="14" t="s">
        <v>83</v>
      </c>
      <c r="K3658" s="14" t="s">
        <v>84</v>
      </c>
      <c r="L3658" s="14" t="s">
        <v>85</v>
      </c>
      <c r="M3658" s="23">
        <v>0.7</v>
      </c>
      <c r="N3658" s="16">
        <v>31</v>
      </c>
      <c r="O3658" s="16">
        <v>23</v>
      </c>
      <c r="P3658" s="16">
        <v>16</v>
      </c>
      <c r="Q3658" s="16">
        <v>38</v>
      </c>
      <c r="R3658" s="16">
        <v>27</v>
      </c>
      <c r="S3658" s="14" t="s">
        <v>86</v>
      </c>
      <c r="T3658" s="16">
        <v>4611</v>
      </c>
      <c r="U3658" s="16">
        <v>0</v>
      </c>
      <c r="V3658" s="18">
        <v>2774535</v>
      </c>
      <c r="W3658" s="18">
        <v>43134</v>
      </c>
      <c r="X3658" s="18">
        <v>29159</v>
      </c>
      <c r="Y3658" s="18">
        <v>0</v>
      </c>
      <c r="Z3658" s="18">
        <v>0</v>
      </c>
      <c r="AA3658" s="18">
        <v>0</v>
      </c>
      <c r="AB3658" s="18">
        <v>1230982</v>
      </c>
      <c r="AC3658" s="23">
        <v>28.54</v>
      </c>
      <c r="AD3658" s="14" t="str">
        <f>IF(E3658=113,"Linn","Iowa ex-Linn")</f>
        <v>Iowa ex-Linn</v>
      </c>
      <c r="AE3658" s="23">
        <f>IFERROR(AB3658/W3658,"N/M")</f>
        <v>28.53855427273149</v>
      </c>
      <c r="AF3658" s="14" t="str">
        <f>B3658&amp;"|"&amp;TEXT(E3658,"000")&amp;"|"&amp;TEXT(M3658,"0.0000")</f>
        <v>2020|127|0.7000</v>
      </c>
      <c r="AG3658" s="22" t="str">
        <f>IF(AND(B3658&gt;=2015,B3658&lt;=2024,C3658=19,G3658=41,I3658=2,K3658="A",L3658="RBUP",M3658&gt;=0.5,M3658&lt;=0.85),"IN","OUT")</f>
        <v>IN</v>
      </c>
    </row>
    <row r="3659" spans="1:33">
      <c r="A3659" s="14" t="s">
        <v>190</v>
      </c>
      <c r="B3659" s="16">
        <v>2020</v>
      </c>
      <c r="C3659" s="16">
        <v>19</v>
      </c>
      <c r="D3659" s="14" t="s">
        <v>80</v>
      </c>
      <c r="E3659" s="16">
        <v>127</v>
      </c>
      <c r="F3659" s="14" t="s">
        <v>149</v>
      </c>
      <c r="G3659" s="16">
        <v>41</v>
      </c>
      <c r="H3659" s="14" t="s">
        <v>186</v>
      </c>
      <c r="I3659" s="16">
        <v>2</v>
      </c>
      <c r="J3659" s="14" t="s">
        <v>83</v>
      </c>
      <c r="K3659" s="14" t="s">
        <v>84</v>
      </c>
      <c r="L3659" s="14" t="s">
        <v>85</v>
      </c>
      <c r="M3659" s="23">
        <v>0.75</v>
      </c>
      <c r="N3659" s="16">
        <v>80</v>
      </c>
      <c r="O3659" s="16">
        <v>60</v>
      </c>
      <c r="P3659" s="16">
        <v>44</v>
      </c>
      <c r="Q3659" s="16">
        <v>96</v>
      </c>
      <c r="R3659" s="16">
        <v>67</v>
      </c>
      <c r="S3659" s="14" t="s">
        <v>86</v>
      </c>
      <c r="T3659" s="16">
        <v>14138</v>
      </c>
      <c r="U3659" s="16">
        <v>0</v>
      </c>
      <c r="V3659" s="18">
        <v>8821106</v>
      </c>
      <c r="W3659" s="18">
        <v>151098</v>
      </c>
      <c r="X3659" s="18">
        <v>102883</v>
      </c>
      <c r="Y3659" s="18">
        <v>543</v>
      </c>
      <c r="Z3659" s="18">
        <v>0</v>
      </c>
      <c r="AA3659" s="18">
        <v>0</v>
      </c>
      <c r="AB3659" s="18">
        <v>3324568</v>
      </c>
      <c r="AC3659" s="23">
        <v>22</v>
      </c>
      <c r="AD3659" s="14" t="str">
        <f>IF(E3659=113,"Linn","Iowa ex-Linn")</f>
        <v>Iowa ex-Linn</v>
      </c>
      <c r="AE3659" s="23">
        <f>IFERROR(AB3659/W3659,"N/M")</f>
        <v>22.00272670717018</v>
      </c>
      <c r="AF3659" s="14" t="str">
        <f>B3659&amp;"|"&amp;TEXT(E3659,"000")&amp;"|"&amp;TEXT(M3659,"0.0000")</f>
        <v>2020|127|0.7500</v>
      </c>
      <c r="AG3659" s="22" t="str">
        <f>IF(AND(B3659&gt;=2015,B3659&lt;=2024,C3659=19,G3659=41,I3659=2,K3659="A",L3659="RBUP",M3659&gt;=0.5,M3659&lt;=0.85),"IN","OUT")</f>
        <v>IN</v>
      </c>
    </row>
    <row r="3660" spans="1:33">
      <c r="A3660" s="14" t="s">
        <v>190</v>
      </c>
      <c r="B3660" s="16">
        <v>2020</v>
      </c>
      <c r="C3660" s="16">
        <v>19</v>
      </c>
      <c r="D3660" s="14" t="s">
        <v>80</v>
      </c>
      <c r="E3660" s="16">
        <v>127</v>
      </c>
      <c r="F3660" s="14" t="s">
        <v>149</v>
      </c>
      <c r="G3660" s="16">
        <v>41</v>
      </c>
      <c r="H3660" s="14" t="s">
        <v>186</v>
      </c>
      <c r="I3660" s="16">
        <v>2</v>
      </c>
      <c r="J3660" s="14" t="s">
        <v>83</v>
      </c>
      <c r="K3660" s="14" t="s">
        <v>84</v>
      </c>
      <c r="L3660" s="14" t="s">
        <v>85</v>
      </c>
      <c r="M3660" s="23">
        <v>0.8</v>
      </c>
      <c r="N3660" s="16">
        <v>229</v>
      </c>
      <c r="O3660" s="16">
        <v>191</v>
      </c>
      <c r="P3660" s="16">
        <v>167</v>
      </c>
      <c r="Q3660" s="16">
        <v>305</v>
      </c>
      <c r="R3660" s="16">
        <v>269</v>
      </c>
      <c r="S3660" s="14" t="s">
        <v>86</v>
      </c>
      <c r="T3660" s="16">
        <v>40482</v>
      </c>
      <c r="U3660" s="16">
        <v>0</v>
      </c>
      <c r="V3660" s="18">
        <v>27210351</v>
      </c>
      <c r="W3660" s="18">
        <v>784522</v>
      </c>
      <c r="X3660" s="18">
        <v>465897</v>
      </c>
      <c r="Y3660" s="18">
        <v>1353</v>
      </c>
      <c r="Z3660" s="18">
        <v>0</v>
      </c>
      <c r="AA3660" s="18">
        <v>0</v>
      </c>
      <c r="AB3660" s="18">
        <v>14190556</v>
      </c>
      <c r="AC3660" s="23">
        <v>18.09</v>
      </c>
      <c r="AD3660" s="14" t="str">
        <f>IF(E3660=113,"Linn","Iowa ex-Linn")</f>
        <v>Iowa ex-Linn</v>
      </c>
      <c r="AE3660" s="23">
        <f>IFERROR(AB3660/W3660,"N/M")</f>
        <v>18.088155590283</v>
      </c>
      <c r="AF3660" s="14" t="str">
        <f>B3660&amp;"|"&amp;TEXT(E3660,"000")&amp;"|"&amp;TEXT(M3660,"0.0000")</f>
        <v>2020|127|0.8000</v>
      </c>
      <c r="AG3660" s="22" t="str">
        <f>IF(AND(B3660&gt;=2015,B3660&lt;=2024,C3660=19,G3660=41,I3660=2,K3660="A",L3660="RBUP",M3660&gt;=0.5,M3660&lt;=0.85),"IN","OUT")</f>
        <v>IN</v>
      </c>
    </row>
    <row r="3661" spans="1:33">
      <c r="A3661" s="14" t="s">
        <v>190</v>
      </c>
      <c r="B3661" s="16">
        <v>2020</v>
      </c>
      <c r="C3661" s="16">
        <v>19</v>
      </c>
      <c r="D3661" s="14" t="s">
        <v>80</v>
      </c>
      <c r="E3661" s="16">
        <v>127</v>
      </c>
      <c r="F3661" s="14" t="s">
        <v>149</v>
      </c>
      <c r="G3661" s="16">
        <v>41</v>
      </c>
      <c r="H3661" s="14" t="s">
        <v>186</v>
      </c>
      <c r="I3661" s="16">
        <v>2</v>
      </c>
      <c r="J3661" s="14" t="s">
        <v>83</v>
      </c>
      <c r="K3661" s="14" t="s">
        <v>84</v>
      </c>
      <c r="L3661" s="14" t="s">
        <v>85</v>
      </c>
      <c r="M3661" s="23">
        <v>0.85</v>
      </c>
      <c r="N3661" s="16">
        <v>357</v>
      </c>
      <c r="O3661" s="16">
        <v>293</v>
      </c>
      <c r="P3661" s="16">
        <v>274</v>
      </c>
      <c r="Q3661" s="16">
        <v>375</v>
      </c>
      <c r="R3661" s="16">
        <v>352</v>
      </c>
      <c r="S3661" s="14" t="s">
        <v>86</v>
      </c>
      <c r="T3661" s="16">
        <v>77840</v>
      </c>
      <c r="U3661" s="16">
        <v>0</v>
      </c>
      <c r="V3661" s="18">
        <v>55376114</v>
      </c>
      <c r="W3661" s="18">
        <v>2061905</v>
      </c>
      <c r="X3661" s="18">
        <v>1030315</v>
      </c>
      <c r="Y3661" s="18">
        <v>876</v>
      </c>
      <c r="Z3661" s="18">
        <v>0</v>
      </c>
      <c r="AA3661" s="18">
        <v>0</v>
      </c>
      <c r="AB3661" s="18">
        <v>29412393</v>
      </c>
      <c r="AC3661" s="23">
        <v>14.26</v>
      </c>
      <c r="AD3661" s="14" t="str">
        <f>IF(E3661=113,"Linn","Iowa ex-Linn")</f>
        <v>Iowa ex-Linn</v>
      </c>
      <c r="AE3661" s="23">
        <f>IFERROR(AB3661/W3661,"N/M")</f>
        <v>14.264669322786453</v>
      </c>
      <c r="AF3661" s="14" t="str">
        <f>B3661&amp;"|"&amp;TEXT(E3661,"000")&amp;"|"&amp;TEXT(M3661,"0.0000")</f>
        <v>2020|127|0.8500</v>
      </c>
      <c r="AG3661" s="22" t="str">
        <f>IF(AND(B3661&gt;=2015,B3661&lt;=2024,C3661=19,G3661=41,I3661=2,K3661="A",L3661="RBUP",M3661&gt;=0.5,M3661&lt;=0.85),"IN","OUT")</f>
        <v>IN</v>
      </c>
    </row>
    <row r="3662" spans="1:33">
      <c r="A3662" s="14" t="s">
        <v>190</v>
      </c>
      <c r="B3662" s="16">
        <v>2020</v>
      </c>
      <c r="C3662" s="16">
        <v>19</v>
      </c>
      <c r="D3662" s="14" t="s">
        <v>80</v>
      </c>
      <c r="E3662" s="16">
        <v>129</v>
      </c>
      <c r="F3662" s="14" t="s">
        <v>150</v>
      </c>
      <c r="G3662" s="16">
        <v>41</v>
      </c>
      <c r="H3662" s="14" t="s">
        <v>186</v>
      </c>
      <c r="I3662" s="16">
        <v>2</v>
      </c>
      <c r="J3662" s="14" t="s">
        <v>83</v>
      </c>
      <c r="K3662" s="14" t="s">
        <v>84</v>
      </c>
      <c r="L3662" s="14" t="s">
        <v>85</v>
      </c>
      <c r="M3662" s="23">
        <v>0.5</v>
      </c>
      <c r="N3662" s="16">
        <v>1</v>
      </c>
      <c r="O3662" s="16">
        <v>0</v>
      </c>
      <c r="P3662" s="16">
        <v>0</v>
      </c>
      <c r="Q3662" s="16">
        <v>0</v>
      </c>
      <c r="R3662" s="16">
        <v>0</v>
      </c>
      <c r="S3662" s="14" t="s">
        <v>86</v>
      </c>
      <c r="T3662" s="16">
        <v>0</v>
      </c>
      <c r="U3662" s="16">
        <v>0</v>
      </c>
      <c r="V3662" s="18">
        <v>0</v>
      </c>
      <c r="W3662" s="18">
        <v>0</v>
      </c>
      <c r="X3662" s="18">
        <v>0</v>
      </c>
      <c r="Y3662" s="18">
        <v>0</v>
      </c>
      <c r="Z3662" s="18">
        <v>0</v>
      </c>
      <c r="AA3662" s="18">
        <v>0</v>
      </c>
      <c r="AB3662" s="18">
        <v>0</v>
      </c>
      <c r="AC3662" s="23">
        <v>0</v>
      </c>
      <c r="AD3662" s="14" t="str">
        <f>IF(E3662=113,"Linn","Iowa ex-Linn")</f>
        <v>Iowa ex-Linn</v>
      </c>
      <c r="AE3662" s="23" t="str">
        <f>IFERROR(AB3662/W3662,"N/M")</f>
        <v>N/M</v>
      </c>
      <c r="AF3662" s="14" t="str">
        <f>B3662&amp;"|"&amp;TEXT(E3662,"000")&amp;"|"&amp;TEXT(M3662,"0.0000")</f>
        <v>2020|129|0.5000</v>
      </c>
      <c r="AG3662" s="22" t="str">
        <f>IF(AND(B3662&gt;=2015,B3662&lt;=2024,C3662=19,G3662=41,I3662=2,K3662="A",L3662="RBUP",M3662&gt;=0.5,M3662&lt;=0.85),"IN","OUT")</f>
        <v>IN</v>
      </c>
    </row>
    <row r="3663" spans="1:33">
      <c r="A3663" s="14" t="s">
        <v>190</v>
      </c>
      <c r="B3663" s="16">
        <v>2020</v>
      </c>
      <c r="C3663" s="16">
        <v>19</v>
      </c>
      <c r="D3663" s="14" t="s">
        <v>80</v>
      </c>
      <c r="E3663" s="16">
        <v>129</v>
      </c>
      <c r="F3663" s="14" t="s">
        <v>150</v>
      </c>
      <c r="G3663" s="16">
        <v>41</v>
      </c>
      <c r="H3663" s="14" t="s">
        <v>186</v>
      </c>
      <c r="I3663" s="16">
        <v>2</v>
      </c>
      <c r="J3663" s="14" t="s">
        <v>83</v>
      </c>
      <c r="K3663" s="14" t="s">
        <v>84</v>
      </c>
      <c r="L3663" s="14" t="s">
        <v>85</v>
      </c>
      <c r="M3663" s="23">
        <v>0.6</v>
      </c>
      <c r="N3663" s="16">
        <v>2</v>
      </c>
      <c r="O3663" s="16">
        <v>1</v>
      </c>
      <c r="P3663" s="16">
        <v>0</v>
      </c>
      <c r="Q3663" s="16">
        <v>7</v>
      </c>
      <c r="R3663" s="16">
        <v>0</v>
      </c>
      <c r="S3663" s="14" t="s">
        <v>86</v>
      </c>
      <c r="T3663" s="16">
        <v>1005</v>
      </c>
      <c r="U3663" s="16">
        <v>0</v>
      </c>
      <c r="V3663" s="18">
        <v>470626</v>
      </c>
      <c r="W3663" s="18">
        <v>10417</v>
      </c>
      <c r="X3663" s="18">
        <v>6667</v>
      </c>
      <c r="Y3663" s="18">
        <v>0</v>
      </c>
      <c r="Z3663" s="18">
        <v>0</v>
      </c>
      <c r="AA3663" s="18">
        <v>0</v>
      </c>
      <c r="AB3663" s="18">
        <v>0</v>
      </c>
      <c r="AC3663" s="23">
        <v>0</v>
      </c>
      <c r="AD3663" s="14" t="str">
        <f>IF(E3663=113,"Linn","Iowa ex-Linn")</f>
        <v>Iowa ex-Linn</v>
      </c>
      <c r="AE3663" s="23">
        <f>IFERROR(AB3663/W3663,"N/M")</f>
        <v>0.0</v>
      </c>
      <c r="AF3663" s="14" t="str">
        <f>B3663&amp;"|"&amp;TEXT(E3663,"000")&amp;"|"&amp;TEXT(M3663,"0.0000")</f>
        <v>2020|129|0.6000</v>
      </c>
      <c r="AG3663" s="22" t="str">
        <f>IF(AND(B3663&gt;=2015,B3663&lt;=2024,C3663=19,G3663=41,I3663=2,K3663="A",L3663="RBUP",M3663&gt;=0.5,M3663&lt;=0.85),"IN","OUT")</f>
        <v>IN</v>
      </c>
    </row>
    <row r="3664" spans="1:33">
      <c r="A3664" s="14" t="s">
        <v>190</v>
      </c>
      <c r="B3664" s="16">
        <v>2020</v>
      </c>
      <c r="C3664" s="16">
        <v>19</v>
      </c>
      <c r="D3664" s="14" t="s">
        <v>80</v>
      </c>
      <c r="E3664" s="16">
        <v>129</v>
      </c>
      <c r="F3664" s="14" t="s">
        <v>150</v>
      </c>
      <c r="G3664" s="16">
        <v>41</v>
      </c>
      <c r="H3664" s="14" t="s">
        <v>186</v>
      </c>
      <c r="I3664" s="16">
        <v>2</v>
      </c>
      <c r="J3664" s="14" t="s">
        <v>83</v>
      </c>
      <c r="K3664" s="14" t="s">
        <v>84</v>
      </c>
      <c r="L3664" s="14" t="s">
        <v>85</v>
      </c>
      <c r="M3664" s="23">
        <v>0.65</v>
      </c>
      <c r="N3664" s="16">
        <v>2</v>
      </c>
      <c r="O3664" s="16">
        <v>2</v>
      </c>
      <c r="P3664" s="16">
        <v>0</v>
      </c>
      <c r="Q3664" s="16">
        <v>2</v>
      </c>
      <c r="R3664" s="16">
        <v>0</v>
      </c>
      <c r="S3664" s="14" t="s">
        <v>86</v>
      </c>
      <c r="T3664" s="16">
        <v>42</v>
      </c>
      <c r="U3664" s="16">
        <v>0</v>
      </c>
      <c r="V3664" s="18">
        <v>17568</v>
      </c>
      <c r="W3664" s="18">
        <v>331</v>
      </c>
      <c r="X3664" s="18">
        <v>196</v>
      </c>
      <c r="Y3664" s="18">
        <v>0</v>
      </c>
      <c r="Z3664" s="18">
        <v>0</v>
      </c>
      <c r="AA3664" s="18">
        <v>0</v>
      </c>
      <c r="AB3664" s="18">
        <v>0</v>
      </c>
      <c r="AC3664" s="23">
        <v>0</v>
      </c>
      <c r="AD3664" s="14" t="str">
        <f>IF(E3664=113,"Linn","Iowa ex-Linn")</f>
        <v>Iowa ex-Linn</v>
      </c>
      <c r="AE3664" s="23">
        <f>IFERROR(AB3664/W3664,"N/M")</f>
        <v>0.0</v>
      </c>
      <c r="AF3664" s="14" t="str">
        <f>B3664&amp;"|"&amp;TEXT(E3664,"000")&amp;"|"&amp;TEXT(M3664,"0.0000")</f>
        <v>2020|129|0.6500</v>
      </c>
      <c r="AG3664" s="22" t="str">
        <f>IF(AND(B3664&gt;=2015,B3664&lt;=2024,C3664=19,G3664=41,I3664=2,K3664="A",L3664="RBUP",M3664&gt;=0.5,M3664&lt;=0.85),"IN","OUT")</f>
        <v>IN</v>
      </c>
    </row>
    <row r="3665" spans="1:33">
      <c r="A3665" s="14" t="s">
        <v>190</v>
      </c>
      <c r="B3665" s="16">
        <v>2020</v>
      </c>
      <c r="C3665" s="16">
        <v>19</v>
      </c>
      <c r="D3665" s="14" t="s">
        <v>80</v>
      </c>
      <c r="E3665" s="16">
        <v>129</v>
      </c>
      <c r="F3665" s="14" t="s">
        <v>150</v>
      </c>
      <c r="G3665" s="16">
        <v>41</v>
      </c>
      <c r="H3665" s="14" t="s">
        <v>186</v>
      </c>
      <c r="I3665" s="16">
        <v>2</v>
      </c>
      <c r="J3665" s="14" t="s">
        <v>83</v>
      </c>
      <c r="K3665" s="14" t="s">
        <v>84</v>
      </c>
      <c r="L3665" s="14" t="s">
        <v>85</v>
      </c>
      <c r="M3665" s="23">
        <v>0.7</v>
      </c>
      <c r="N3665" s="16">
        <v>24</v>
      </c>
      <c r="O3665" s="16">
        <v>19</v>
      </c>
      <c r="P3665" s="16">
        <v>0</v>
      </c>
      <c r="Q3665" s="16">
        <v>26</v>
      </c>
      <c r="R3665" s="16">
        <v>0</v>
      </c>
      <c r="S3665" s="14" t="s">
        <v>86</v>
      </c>
      <c r="T3665" s="16">
        <v>1426</v>
      </c>
      <c r="U3665" s="16">
        <v>0</v>
      </c>
      <c r="V3665" s="18">
        <v>709401</v>
      </c>
      <c r="W3665" s="18">
        <v>24782</v>
      </c>
      <c r="X3665" s="18">
        <v>15227</v>
      </c>
      <c r="Y3665" s="18">
        <v>0</v>
      </c>
      <c r="Z3665" s="18">
        <v>0</v>
      </c>
      <c r="AA3665" s="18">
        <v>0</v>
      </c>
      <c r="AB3665" s="18">
        <v>0</v>
      </c>
      <c r="AC3665" s="23">
        <v>0</v>
      </c>
      <c r="AD3665" s="14" t="str">
        <f>IF(E3665=113,"Linn","Iowa ex-Linn")</f>
        <v>Iowa ex-Linn</v>
      </c>
      <c r="AE3665" s="23">
        <f>IFERROR(AB3665/W3665,"N/M")</f>
        <v>0.0</v>
      </c>
      <c r="AF3665" s="14" t="str">
        <f>B3665&amp;"|"&amp;TEXT(E3665,"000")&amp;"|"&amp;TEXT(M3665,"0.0000")</f>
        <v>2020|129|0.7000</v>
      </c>
      <c r="AG3665" s="22" t="str">
        <f>IF(AND(B3665&gt;=2015,B3665&lt;=2024,C3665=19,G3665=41,I3665=2,K3665="A",L3665="RBUP",M3665&gt;=0.5,M3665&lt;=0.85),"IN","OUT")</f>
        <v>IN</v>
      </c>
    </row>
    <row r="3666" spans="1:33">
      <c r="A3666" s="14" t="s">
        <v>190</v>
      </c>
      <c r="B3666" s="16">
        <v>2020</v>
      </c>
      <c r="C3666" s="16">
        <v>19</v>
      </c>
      <c r="D3666" s="14" t="s">
        <v>80</v>
      </c>
      <c r="E3666" s="16">
        <v>129</v>
      </c>
      <c r="F3666" s="14" t="s">
        <v>150</v>
      </c>
      <c r="G3666" s="16">
        <v>41</v>
      </c>
      <c r="H3666" s="14" t="s">
        <v>186</v>
      </c>
      <c r="I3666" s="16">
        <v>2</v>
      </c>
      <c r="J3666" s="14" t="s">
        <v>83</v>
      </c>
      <c r="K3666" s="14" t="s">
        <v>84</v>
      </c>
      <c r="L3666" s="14" t="s">
        <v>85</v>
      </c>
      <c r="M3666" s="23">
        <v>0.75</v>
      </c>
      <c r="N3666" s="16">
        <v>152</v>
      </c>
      <c r="O3666" s="16">
        <v>131</v>
      </c>
      <c r="P3666" s="16">
        <v>3</v>
      </c>
      <c r="Q3666" s="16">
        <v>266</v>
      </c>
      <c r="R3666" s="16">
        <v>4</v>
      </c>
      <c r="S3666" s="14" t="s">
        <v>86</v>
      </c>
      <c r="T3666" s="16">
        <v>22158</v>
      </c>
      <c r="U3666" s="16">
        <v>0</v>
      </c>
      <c r="V3666" s="18">
        <v>12200755</v>
      </c>
      <c r="W3666" s="18">
        <v>561406</v>
      </c>
      <c r="X3666" s="18">
        <v>336125</v>
      </c>
      <c r="Y3666" s="18">
        <v>0</v>
      </c>
      <c r="Z3666" s="18">
        <v>0</v>
      </c>
      <c r="AA3666" s="18">
        <v>0</v>
      </c>
      <c r="AB3666" s="18">
        <v>39478</v>
      </c>
      <c r="AC3666" s="23">
        <v>0.07000000000000001</v>
      </c>
      <c r="AD3666" s="14" t="str">
        <f>IF(E3666=113,"Linn","Iowa ex-Linn")</f>
        <v>Iowa ex-Linn</v>
      </c>
      <c r="AE3666" s="23">
        <f>IFERROR(AB3666/W3666,"N/M")</f>
        <v>0.07031987545555267</v>
      </c>
      <c r="AF3666" s="14" t="str">
        <f>B3666&amp;"|"&amp;TEXT(E3666,"000")&amp;"|"&amp;TEXT(M3666,"0.0000")</f>
        <v>2020|129|0.7500</v>
      </c>
      <c r="AG3666" s="22" t="str">
        <f>IF(AND(B3666&gt;=2015,B3666&lt;=2024,C3666=19,G3666=41,I3666=2,K3666="A",L3666="RBUP",M3666&gt;=0.5,M3666&lt;=0.85),"IN","OUT")</f>
        <v>IN</v>
      </c>
    </row>
    <row r="3667" spans="1:33">
      <c r="A3667" s="14" t="s">
        <v>190</v>
      </c>
      <c r="B3667" s="16">
        <v>2020</v>
      </c>
      <c r="C3667" s="16">
        <v>19</v>
      </c>
      <c r="D3667" s="14" t="s">
        <v>80</v>
      </c>
      <c r="E3667" s="16">
        <v>129</v>
      </c>
      <c r="F3667" s="14" t="s">
        <v>150</v>
      </c>
      <c r="G3667" s="16">
        <v>41</v>
      </c>
      <c r="H3667" s="14" t="s">
        <v>186</v>
      </c>
      <c r="I3667" s="16">
        <v>2</v>
      </c>
      <c r="J3667" s="14" t="s">
        <v>83</v>
      </c>
      <c r="K3667" s="14" t="s">
        <v>84</v>
      </c>
      <c r="L3667" s="14" t="s">
        <v>85</v>
      </c>
      <c r="M3667" s="23">
        <v>0.8</v>
      </c>
      <c r="N3667" s="16">
        <v>221</v>
      </c>
      <c r="O3667" s="16">
        <v>179</v>
      </c>
      <c r="P3667" s="16">
        <v>9</v>
      </c>
      <c r="Q3667" s="16">
        <v>428</v>
      </c>
      <c r="R3667" s="16">
        <v>14</v>
      </c>
      <c r="S3667" s="14" t="s">
        <v>86</v>
      </c>
      <c r="T3667" s="16">
        <v>43196</v>
      </c>
      <c r="U3667" s="16">
        <v>0</v>
      </c>
      <c r="V3667" s="18">
        <v>25871551</v>
      </c>
      <c r="W3667" s="18">
        <v>1507679</v>
      </c>
      <c r="X3667" s="18">
        <v>825704</v>
      </c>
      <c r="Y3667" s="18">
        <v>1679</v>
      </c>
      <c r="Z3667" s="18">
        <v>0</v>
      </c>
      <c r="AA3667" s="18">
        <v>0</v>
      </c>
      <c r="AB3667" s="18">
        <v>135114</v>
      </c>
      <c r="AC3667" s="23">
        <v>0.09</v>
      </c>
      <c r="AD3667" s="14" t="str">
        <f>IF(E3667=113,"Linn","Iowa ex-Linn")</f>
        <v>Iowa ex-Linn</v>
      </c>
      <c r="AE3667" s="23">
        <f>IFERROR(AB3667/W3667,"N/M")</f>
        <v>0.08961721958056058</v>
      </c>
      <c r="AF3667" s="14" t="str">
        <f>B3667&amp;"|"&amp;TEXT(E3667,"000")&amp;"|"&amp;TEXT(M3667,"0.0000")</f>
        <v>2020|129|0.8000</v>
      </c>
      <c r="AG3667" s="22" t="str">
        <f>IF(AND(B3667&gt;=2015,B3667&lt;=2024,C3667=19,G3667=41,I3667=2,K3667="A",L3667="RBUP",M3667&gt;=0.5,M3667&lt;=0.85),"IN","OUT")</f>
        <v>IN</v>
      </c>
    </row>
    <row r="3668" spans="1:33">
      <c r="A3668" s="14" t="s">
        <v>190</v>
      </c>
      <c r="B3668" s="16">
        <v>2020</v>
      </c>
      <c r="C3668" s="16">
        <v>19</v>
      </c>
      <c r="D3668" s="14" t="s">
        <v>80</v>
      </c>
      <c r="E3668" s="16">
        <v>129</v>
      </c>
      <c r="F3668" s="14" t="s">
        <v>150</v>
      </c>
      <c r="G3668" s="16">
        <v>41</v>
      </c>
      <c r="H3668" s="14" t="s">
        <v>186</v>
      </c>
      <c r="I3668" s="16">
        <v>2</v>
      </c>
      <c r="J3668" s="14" t="s">
        <v>83</v>
      </c>
      <c r="K3668" s="14" t="s">
        <v>84</v>
      </c>
      <c r="L3668" s="14" t="s">
        <v>85</v>
      </c>
      <c r="M3668" s="23">
        <v>0.85</v>
      </c>
      <c r="N3668" s="16">
        <v>125</v>
      </c>
      <c r="O3668" s="16">
        <v>92</v>
      </c>
      <c r="P3668" s="16">
        <v>18</v>
      </c>
      <c r="Q3668" s="16">
        <v>197</v>
      </c>
      <c r="R3668" s="16">
        <v>19</v>
      </c>
      <c r="S3668" s="14" t="s">
        <v>86</v>
      </c>
      <c r="T3668" s="16">
        <v>22132</v>
      </c>
      <c r="U3668" s="16">
        <v>0</v>
      </c>
      <c r="V3668" s="18">
        <v>13971456</v>
      </c>
      <c r="W3668" s="18">
        <v>1013555</v>
      </c>
      <c r="X3668" s="18">
        <v>435556</v>
      </c>
      <c r="Y3668" s="18">
        <v>0</v>
      </c>
      <c r="Z3668" s="18">
        <v>0</v>
      </c>
      <c r="AA3668" s="18">
        <v>0</v>
      </c>
      <c r="AB3668" s="18">
        <v>118055</v>
      </c>
      <c r="AC3668" s="23">
        <v>0.12</v>
      </c>
      <c r="AD3668" s="14" t="str">
        <f>IF(E3668=113,"Linn","Iowa ex-Linn")</f>
        <v>Iowa ex-Linn</v>
      </c>
      <c r="AE3668" s="23">
        <f>IFERROR(AB3668/W3668,"N/M")</f>
        <v>0.11647616557562243</v>
      </c>
      <c r="AF3668" s="14" t="str">
        <f>B3668&amp;"|"&amp;TEXT(E3668,"000")&amp;"|"&amp;TEXT(M3668,"0.0000")</f>
        <v>2020|129|0.8500</v>
      </c>
      <c r="AG3668" s="22" t="str">
        <f>IF(AND(B3668&gt;=2015,B3668&lt;=2024,C3668=19,G3668=41,I3668=2,K3668="A",L3668="RBUP",M3668&gt;=0.5,M3668&lt;=0.85),"IN","OUT")</f>
        <v>IN</v>
      </c>
    </row>
    <row r="3669" spans="1:33">
      <c r="A3669" s="14" t="s">
        <v>190</v>
      </c>
      <c r="B3669" s="16">
        <v>2020</v>
      </c>
      <c r="C3669" s="16">
        <v>19</v>
      </c>
      <c r="D3669" s="14" t="s">
        <v>80</v>
      </c>
      <c r="E3669" s="16">
        <v>131</v>
      </c>
      <c r="F3669" s="14" t="s">
        <v>151</v>
      </c>
      <c r="G3669" s="16">
        <v>41</v>
      </c>
      <c r="H3669" s="14" t="s">
        <v>186</v>
      </c>
      <c r="I3669" s="16">
        <v>2</v>
      </c>
      <c r="J3669" s="14" t="s">
        <v>83</v>
      </c>
      <c r="K3669" s="14" t="s">
        <v>84</v>
      </c>
      <c r="L3669" s="14" t="s">
        <v>85</v>
      </c>
      <c r="M3669" s="23">
        <v>0.5</v>
      </c>
      <c r="N3669" s="16">
        <v>1</v>
      </c>
      <c r="O3669" s="16">
        <v>1</v>
      </c>
      <c r="P3669" s="16">
        <v>0</v>
      </c>
      <c r="Q3669" s="16">
        <v>1</v>
      </c>
      <c r="R3669" s="16">
        <v>0</v>
      </c>
      <c r="S3669" s="14" t="s">
        <v>86</v>
      </c>
      <c r="T3669" s="16">
        <v>100</v>
      </c>
      <c r="U3669" s="16">
        <v>0</v>
      </c>
      <c r="V3669" s="18">
        <v>43443</v>
      </c>
      <c r="W3669" s="18">
        <v>433</v>
      </c>
      <c r="X3669" s="18">
        <v>290</v>
      </c>
      <c r="Y3669" s="18">
        <v>0</v>
      </c>
      <c r="Z3669" s="18">
        <v>0</v>
      </c>
      <c r="AA3669" s="18">
        <v>0</v>
      </c>
      <c r="AB3669" s="18">
        <v>0</v>
      </c>
      <c r="AC3669" s="23">
        <v>0</v>
      </c>
      <c r="AD3669" s="14" t="str">
        <f>IF(E3669=113,"Linn","Iowa ex-Linn")</f>
        <v>Iowa ex-Linn</v>
      </c>
      <c r="AE3669" s="23">
        <f>IFERROR(AB3669/W3669,"N/M")</f>
        <v>0.0</v>
      </c>
      <c r="AF3669" s="14" t="str">
        <f>B3669&amp;"|"&amp;TEXT(E3669,"000")&amp;"|"&amp;TEXT(M3669,"0.0000")</f>
        <v>2020|131|0.5000</v>
      </c>
      <c r="AG3669" s="22" t="str">
        <f>IF(AND(B3669&gt;=2015,B3669&lt;=2024,C3669=19,G3669=41,I3669=2,K3669="A",L3669="RBUP",M3669&gt;=0.5,M3669&lt;=0.85),"IN","OUT")</f>
        <v>IN</v>
      </c>
    </row>
    <row r="3670" spans="1:33">
      <c r="A3670" s="14" t="s">
        <v>190</v>
      </c>
      <c r="B3670" s="16">
        <v>2020</v>
      </c>
      <c r="C3670" s="16">
        <v>19</v>
      </c>
      <c r="D3670" s="14" t="s">
        <v>80</v>
      </c>
      <c r="E3670" s="16">
        <v>131</v>
      </c>
      <c r="F3670" s="14" t="s">
        <v>151</v>
      </c>
      <c r="G3670" s="16">
        <v>41</v>
      </c>
      <c r="H3670" s="14" t="s">
        <v>186</v>
      </c>
      <c r="I3670" s="16">
        <v>2</v>
      </c>
      <c r="J3670" s="14" t="s">
        <v>83</v>
      </c>
      <c r="K3670" s="14" t="s">
        <v>84</v>
      </c>
      <c r="L3670" s="14" t="s">
        <v>85</v>
      </c>
      <c r="M3670" s="23">
        <v>0.6</v>
      </c>
      <c r="N3670" s="16">
        <v>1</v>
      </c>
      <c r="O3670" s="16">
        <v>1</v>
      </c>
      <c r="P3670" s="16">
        <v>0</v>
      </c>
      <c r="Q3670" s="16">
        <v>1</v>
      </c>
      <c r="R3670" s="16">
        <v>0</v>
      </c>
      <c r="S3670" s="14" t="s">
        <v>86</v>
      </c>
      <c r="T3670" s="16">
        <v>74</v>
      </c>
      <c r="U3670" s="16">
        <v>0</v>
      </c>
      <c r="V3670" s="18">
        <v>35492</v>
      </c>
      <c r="W3670" s="18">
        <v>503</v>
      </c>
      <c r="X3670" s="18">
        <v>322</v>
      </c>
      <c r="Y3670" s="18">
        <v>0</v>
      </c>
      <c r="Z3670" s="18">
        <v>0</v>
      </c>
      <c r="AA3670" s="18">
        <v>0</v>
      </c>
      <c r="AB3670" s="18">
        <v>0</v>
      </c>
      <c r="AC3670" s="23">
        <v>0</v>
      </c>
      <c r="AD3670" s="14" t="str">
        <f>IF(E3670=113,"Linn","Iowa ex-Linn")</f>
        <v>Iowa ex-Linn</v>
      </c>
      <c r="AE3670" s="23">
        <f>IFERROR(AB3670/W3670,"N/M")</f>
        <v>0.0</v>
      </c>
      <c r="AF3670" s="14" t="str">
        <f>B3670&amp;"|"&amp;TEXT(E3670,"000")&amp;"|"&amp;TEXT(M3670,"0.0000")</f>
        <v>2020|131|0.6000</v>
      </c>
      <c r="AG3670" s="22" t="str">
        <f>IF(AND(B3670&gt;=2015,B3670&lt;=2024,C3670=19,G3670=41,I3670=2,K3670="A",L3670="RBUP",M3670&gt;=0.5,M3670&lt;=0.85),"IN","OUT")</f>
        <v>IN</v>
      </c>
    </row>
    <row r="3671" spans="1:33">
      <c r="A3671" s="14" t="s">
        <v>190</v>
      </c>
      <c r="B3671" s="16">
        <v>2020</v>
      </c>
      <c r="C3671" s="16">
        <v>19</v>
      </c>
      <c r="D3671" s="14" t="s">
        <v>80</v>
      </c>
      <c r="E3671" s="16">
        <v>131</v>
      </c>
      <c r="F3671" s="14" t="s">
        <v>151</v>
      </c>
      <c r="G3671" s="16">
        <v>41</v>
      </c>
      <c r="H3671" s="14" t="s">
        <v>186</v>
      </c>
      <c r="I3671" s="16">
        <v>2</v>
      </c>
      <c r="J3671" s="14" t="s">
        <v>83</v>
      </c>
      <c r="K3671" s="14" t="s">
        <v>84</v>
      </c>
      <c r="L3671" s="14" t="s">
        <v>85</v>
      </c>
      <c r="M3671" s="23">
        <v>0.65</v>
      </c>
      <c r="N3671" s="16">
        <v>6</v>
      </c>
      <c r="O3671" s="16">
        <v>6</v>
      </c>
      <c r="P3671" s="16">
        <v>0</v>
      </c>
      <c r="Q3671" s="16">
        <v>6</v>
      </c>
      <c r="R3671" s="16">
        <v>0</v>
      </c>
      <c r="S3671" s="14" t="s">
        <v>86</v>
      </c>
      <c r="T3671" s="16">
        <v>314</v>
      </c>
      <c r="U3671" s="16">
        <v>0</v>
      </c>
      <c r="V3671" s="18">
        <v>151113</v>
      </c>
      <c r="W3671" s="18">
        <v>3220</v>
      </c>
      <c r="X3671" s="18">
        <v>2065</v>
      </c>
      <c r="Y3671" s="18">
        <v>0</v>
      </c>
      <c r="Z3671" s="18">
        <v>0</v>
      </c>
      <c r="AA3671" s="18">
        <v>0</v>
      </c>
      <c r="AB3671" s="18">
        <v>0</v>
      </c>
      <c r="AC3671" s="23">
        <v>0</v>
      </c>
      <c r="AD3671" s="14" t="str">
        <f>IF(E3671=113,"Linn","Iowa ex-Linn")</f>
        <v>Iowa ex-Linn</v>
      </c>
      <c r="AE3671" s="23">
        <f>IFERROR(AB3671/W3671,"N/M")</f>
        <v>0.0</v>
      </c>
      <c r="AF3671" s="14" t="str">
        <f>B3671&amp;"|"&amp;TEXT(E3671,"000")&amp;"|"&amp;TEXT(M3671,"0.0000")</f>
        <v>2020|131|0.6500</v>
      </c>
      <c r="AG3671" s="22" t="str">
        <f>IF(AND(B3671&gt;=2015,B3671&lt;=2024,C3671=19,G3671=41,I3671=2,K3671="A",L3671="RBUP",M3671&gt;=0.5,M3671&lt;=0.85),"IN","OUT")</f>
        <v>IN</v>
      </c>
    </row>
    <row r="3672" spans="1:33">
      <c r="A3672" s="14" t="s">
        <v>190</v>
      </c>
      <c r="B3672" s="16">
        <v>2020</v>
      </c>
      <c r="C3672" s="16">
        <v>19</v>
      </c>
      <c r="D3672" s="14" t="s">
        <v>80</v>
      </c>
      <c r="E3672" s="16">
        <v>131</v>
      </c>
      <c r="F3672" s="14" t="s">
        <v>151</v>
      </c>
      <c r="G3672" s="16">
        <v>41</v>
      </c>
      <c r="H3672" s="14" t="s">
        <v>186</v>
      </c>
      <c r="I3672" s="16">
        <v>2</v>
      </c>
      <c r="J3672" s="14" t="s">
        <v>83</v>
      </c>
      <c r="K3672" s="14" t="s">
        <v>84</v>
      </c>
      <c r="L3672" s="14" t="s">
        <v>85</v>
      </c>
      <c r="M3672" s="23">
        <v>0.7</v>
      </c>
      <c r="N3672" s="16">
        <v>18</v>
      </c>
      <c r="O3672" s="16">
        <v>14</v>
      </c>
      <c r="P3672" s="16">
        <v>1</v>
      </c>
      <c r="Q3672" s="16">
        <v>28</v>
      </c>
      <c r="R3672" s="16">
        <v>1</v>
      </c>
      <c r="S3672" s="14" t="s">
        <v>86</v>
      </c>
      <c r="T3672" s="16">
        <v>3248</v>
      </c>
      <c r="U3672" s="16">
        <v>0</v>
      </c>
      <c r="V3672" s="18">
        <v>1792816</v>
      </c>
      <c r="W3672" s="18">
        <v>51833</v>
      </c>
      <c r="X3672" s="18">
        <v>34815</v>
      </c>
      <c r="Y3672" s="18">
        <v>0</v>
      </c>
      <c r="Z3672" s="18">
        <v>0</v>
      </c>
      <c r="AA3672" s="18">
        <v>0</v>
      </c>
      <c r="AB3672" s="18">
        <v>5382</v>
      </c>
      <c r="AC3672" s="23">
        <v>0.1</v>
      </c>
      <c r="AD3672" s="14" t="str">
        <f>IF(E3672=113,"Linn","Iowa ex-Linn")</f>
        <v>Iowa ex-Linn</v>
      </c>
      <c r="AE3672" s="23">
        <f>IFERROR(AB3672/W3672,"N/M")</f>
        <v>0.10383346516697857</v>
      </c>
      <c r="AF3672" s="14" t="str">
        <f>B3672&amp;"|"&amp;TEXT(E3672,"000")&amp;"|"&amp;TEXT(M3672,"0.0000")</f>
        <v>2020|131|0.7000</v>
      </c>
      <c r="AG3672" s="22" t="str">
        <f>IF(AND(B3672&gt;=2015,B3672&lt;=2024,C3672=19,G3672=41,I3672=2,K3672="A",L3672="RBUP",M3672&gt;=0.5,M3672&lt;=0.85),"IN","OUT")</f>
        <v>IN</v>
      </c>
    </row>
    <row r="3673" spans="1:33">
      <c r="A3673" s="14" t="s">
        <v>190</v>
      </c>
      <c r="B3673" s="16">
        <v>2020</v>
      </c>
      <c r="C3673" s="16">
        <v>19</v>
      </c>
      <c r="D3673" s="14" t="s">
        <v>80</v>
      </c>
      <c r="E3673" s="16">
        <v>131</v>
      </c>
      <c r="F3673" s="14" t="s">
        <v>151</v>
      </c>
      <c r="G3673" s="16">
        <v>41</v>
      </c>
      <c r="H3673" s="14" t="s">
        <v>186</v>
      </c>
      <c r="I3673" s="16">
        <v>2</v>
      </c>
      <c r="J3673" s="14" t="s">
        <v>83</v>
      </c>
      <c r="K3673" s="14" t="s">
        <v>84</v>
      </c>
      <c r="L3673" s="14" t="s">
        <v>85</v>
      </c>
      <c r="M3673" s="23">
        <v>0.75</v>
      </c>
      <c r="N3673" s="16">
        <v>83</v>
      </c>
      <c r="O3673" s="16">
        <v>71</v>
      </c>
      <c r="P3673" s="16">
        <v>3</v>
      </c>
      <c r="Q3673" s="16">
        <v>94</v>
      </c>
      <c r="R3673" s="16">
        <v>4</v>
      </c>
      <c r="S3673" s="14" t="s">
        <v>86</v>
      </c>
      <c r="T3673" s="16">
        <v>17505</v>
      </c>
      <c r="U3673" s="16">
        <v>0</v>
      </c>
      <c r="V3673" s="18">
        <v>10440239</v>
      </c>
      <c r="W3673" s="18">
        <v>358812</v>
      </c>
      <c r="X3673" s="18">
        <v>247972</v>
      </c>
      <c r="Y3673" s="18">
        <v>1821</v>
      </c>
      <c r="Z3673" s="18">
        <v>0</v>
      </c>
      <c r="AA3673" s="18">
        <v>0</v>
      </c>
      <c r="AB3673" s="18">
        <v>10150</v>
      </c>
      <c r="AC3673" s="23">
        <v>0.03</v>
      </c>
      <c r="AD3673" s="14" t="str">
        <f>IF(E3673=113,"Linn","Iowa ex-Linn")</f>
        <v>Iowa ex-Linn</v>
      </c>
      <c r="AE3673" s="23">
        <f>IFERROR(AB3673/W3673,"N/M")</f>
        <v>0.02828779416518957</v>
      </c>
      <c r="AF3673" s="14" t="str">
        <f>B3673&amp;"|"&amp;TEXT(E3673,"000")&amp;"|"&amp;TEXT(M3673,"0.0000")</f>
        <v>2020|131|0.7500</v>
      </c>
      <c r="AG3673" s="22" t="str">
        <f>IF(AND(B3673&gt;=2015,B3673&lt;=2024,C3673=19,G3673=41,I3673=2,K3673="A",L3673="RBUP",M3673&gt;=0.5,M3673&lt;=0.85),"IN","OUT")</f>
        <v>IN</v>
      </c>
    </row>
    <row r="3674" spans="1:33">
      <c r="A3674" s="14" t="s">
        <v>190</v>
      </c>
      <c r="B3674" s="16">
        <v>2020</v>
      </c>
      <c r="C3674" s="16">
        <v>19</v>
      </c>
      <c r="D3674" s="14" t="s">
        <v>80</v>
      </c>
      <c r="E3674" s="16">
        <v>131</v>
      </c>
      <c r="F3674" s="14" t="s">
        <v>151</v>
      </c>
      <c r="G3674" s="16">
        <v>41</v>
      </c>
      <c r="H3674" s="14" t="s">
        <v>186</v>
      </c>
      <c r="I3674" s="16">
        <v>2</v>
      </c>
      <c r="J3674" s="14" t="s">
        <v>83</v>
      </c>
      <c r="K3674" s="14" t="s">
        <v>84</v>
      </c>
      <c r="L3674" s="14" t="s">
        <v>85</v>
      </c>
      <c r="M3674" s="23">
        <v>0.8</v>
      </c>
      <c r="N3674" s="16">
        <v>269</v>
      </c>
      <c r="O3674" s="16">
        <v>239</v>
      </c>
      <c r="P3674" s="16">
        <v>7</v>
      </c>
      <c r="Q3674" s="16">
        <v>297</v>
      </c>
      <c r="R3674" s="16">
        <v>9</v>
      </c>
      <c r="S3674" s="14" t="s">
        <v>86</v>
      </c>
      <c r="T3674" s="16">
        <v>55829</v>
      </c>
      <c r="U3674" s="16">
        <v>0</v>
      </c>
      <c r="V3674" s="18">
        <v>34783285</v>
      </c>
      <c r="W3674" s="18">
        <v>1702337</v>
      </c>
      <c r="X3674" s="18">
        <v>1069924</v>
      </c>
      <c r="Y3674" s="18">
        <v>2117</v>
      </c>
      <c r="Z3674" s="18">
        <v>0</v>
      </c>
      <c r="AA3674" s="18">
        <v>0</v>
      </c>
      <c r="AB3674" s="18">
        <v>66812</v>
      </c>
      <c r="AC3674" s="23">
        <v>0.04</v>
      </c>
      <c r="AD3674" s="14" t="str">
        <f>IF(E3674=113,"Linn","Iowa ex-Linn")</f>
        <v>Iowa ex-Linn</v>
      </c>
      <c r="AE3674" s="23">
        <f>IFERROR(AB3674/W3674,"N/M")</f>
        <v>0.039247223082151186</v>
      </c>
      <c r="AF3674" s="14" t="str">
        <f>B3674&amp;"|"&amp;TEXT(E3674,"000")&amp;"|"&amp;TEXT(M3674,"0.0000")</f>
        <v>2020|131|0.8000</v>
      </c>
      <c r="AG3674" s="22" t="str">
        <f>IF(AND(B3674&gt;=2015,B3674&lt;=2024,C3674=19,G3674=41,I3674=2,K3674="A",L3674="RBUP",M3674&gt;=0.5,M3674&lt;=0.85),"IN","OUT")</f>
        <v>IN</v>
      </c>
    </row>
    <row r="3675" spans="1:33">
      <c r="A3675" s="14" t="s">
        <v>190</v>
      </c>
      <c r="B3675" s="16">
        <v>2020</v>
      </c>
      <c r="C3675" s="16">
        <v>19</v>
      </c>
      <c r="D3675" s="14" t="s">
        <v>80</v>
      </c>
      <c r="E3675" s="16">
        <v>131</v>
      </c>
      <c r="F3675" s="14" t="s">
        <v>151</v>
      </c>
      <c r="G3675" s="16">
        <v>41</v>
      </c>
      <c r="H3675" s="14" t="s">
        <v>186</v>
      </c>
      <c r="I3675" s="16">
        <v>2</v>
      </c>
      <c r="J3675" s="14" t="s">
        <v>83</v>
      </c>
      <c r="K3675" s="14" t="s">
        <v>84</v>
      </c>
      <c r="L3675" s="14" t="s">
        <v>85</v>
      </c>
      <c r="M3675" s="23">
        <v>0.85</v>
      </c>
      <c r="N3675" s="16">
        <v>243</v>
      </c>
      <c r="O3675" s="16">
        <v>201</v>
      </c>
      <c r="P3675" s="16">
        <v>29</v>
      </c>
      <c r="Q3675" s="16">
        <v>349</v>
      </c>
      <c r="R3675" s="16">
        <v>40</v>
      </c>
      <c r="S3675" s="14" t="s">
        <v>86</v>
      </c>
      <c r="T3675" s="16">
        <v>59631</v>
      </c>
      <c r="U3675" s="16">
        <v>0</v>
      </c>
      <c r="V3675" s="18">
        <v>39743390</v>
      </c>
      <c r="W3675" s="18">
        <v>2586571</v>
      </c>
      <c r="X3675" s="18">
        <v>1236628</v>
      </c>
      <c r="Y3675" s="18">
        <v>2575</v>
      </c>
      <c r="Z3675" s="18">
        <v>0</v>
      </c>
      <c r="AA3675" s="18">
        <v>0</v>
      </c>
      <c r="AB3675" s="18">
        <v>754782</v>
      </c>
      <c r="AC3675" s="23">
        <v>0.29</v>
      </c>
      <c r="AD3675" s="14" t="str">
        <f>IF(E3675=113,"Linn","Iowa ex-Linn")</f>
        <v>Iowa ex-Linn</v>
      </c>
      <c r="AE3675" s="23">
        <f>IFERROR(AB3675/W3675,"N/M")</f>
        <v>0.2918079573303807</v>
      </c>
      <c r="AF3675" s="14" t="str">
        <f>B3675&amp;"|"&amp;TEXT(E3675,"000")&amp;"|"&amp;TEXT(M3675,"0.0000")</f>
        <v>2020|131|0.8500</v>
      </c>
      <c r="AG3675" s="22" t="str">
        <f>IF(AND(B3675&gt;=2015,B3675&lt;=2024,C3675=19,G3675=41,I3675=2,K3675="A",L3675="RBUP",M3675&gt;=0.5,M3675&lt;=0.85),"IN","OUT")</f>
        <v>IN</v>
      </c>
    </row>
    <row r="3676" spans="1:33">
      <c r="A3676" s="14" t="s">
        <v>190</v>
      </c>
      <c r="B3676" s="16">
        <v>2020</v>
      </c>
      <c r="C3676" s="16">
        <v>19</v>
      </c>
      <c r="D3676" s="14" t="s">
        <v>80</v>
      </c>
      <c r="E3676" s="16">
        <v>133</v>
      </c>
      <c r="F3676" s="14" t="s">
        <v>152</v>
      </c>
      <c r="G3676" s="16">
        <v>41</v>
      </c>
      <c r="H3676" s="14" t="s">
        <v>186</v>
      </c>
      <c r="I3676" s="16">
        <v>2</v>
      </c>
      <c r="J3676" s="14" t="s">
        <v>83</v>
      </c>
      <c r="K3676" s="14" t="s">
        <v>84</v>
      </c>
      <c r="L3676" s="14" t="s">
        <v>85</v>
      </c>
      <c r="M3676" s="23">
        <v>0.5</v>
      </c>
      <c r="N3676" s="16">
        <v>2</v>
      </c>
      <c r="O3676" s="16">
        <v>2</v>
      </c>
      <c r="P3676" s="16">
        <v>0</v>
      </c>
      <c r="Q3676" s="16">
        <v>4</v>
      </c>
      <c r="R3676" s="16">
        <v>0</v>
      </c>
      <c r="S3676" s="14" t="s">
        <v>86</v>
      </c>
      <c r="T3676" s="16">
        <v>288</v>
      </c>
      <c r="U3676" s="16">
        <v>0</v>
      </c>
      <c r="V3676" s="18">
        <v>111141</v>
      </c>
      <c r="W3676" s="18">
        <v>1876</v>
      </c>
      <c r="X3676" s="18">
        <v>1329</v>
      </c>
      <c r="Y3676" s="18">
        <v>0</v>
      </c>
      <c r="Z3676" s="18">
        <v>0</v>
      </c>
      <c r="AA3676" s="18">
        <v>0</v>
      </c>
      <c r="AB3676" s="18">
        <v>0</v>
      </c>
      <c r="AC3676" s="23">
        <v>0</v>
      </c>
      <c r="AD3676" s="14" t="str">
        <f>IF(E3676=113,"Linn","Iowa ex-Linn")</f>
        <v>Iowa ex-Linn</v>
      </c>
      <c r="AE3676" s="23">
        <f>IFERROR(AB3676/W3676,"N/M")</f>
        <v>0.0</v>
      </c>
      <c r="AF3676" s="14" t="str">
        <f>B3676&amp;"|"&amp;TEXT(E3676,"000")&amp;"|"&amp;TEXT(M3676,"0.0000")</f>
        <v>2020|133|0.5000</v>
      </c>
      <c r="AG3676" s="22" t="str">
        <f>IF(AND(B3676&gt;=2015,B3676&lt;=2024,C3676=19,G3676=41,I3676=2,K3676="A",L3676="RBUP",M3676&gt;=0.5,M3676&lt;=0.85),"IN","OUT")</f>
        <v>IN</v>
      </c>
    </row>
    <row r="3677" spans="1:33">
      <c r="A3677" s="14" t="s">
        <v>190</v>
      </c>
      <c r="B3677" s="16">
        <v>2020</v>
      </c>
      <c r="C3677" s="16">
        <v>19</v>
      </c>
      <c r="D3677" s="14" t="s">
        <v>80</v>
      </c>
      <c r="E3677" s="16">
        <v>133</v>
      </c>
      <c r="F3677" s="14" t="s">
        <v>152</v>
      </c>
      <c r="G3677" s="16">
        <v>41</v>
      </c>
      <c r="H3677" s="14" t="s">
        <v>186</v>
      </c>
      <c r="I3677" s="16">
        <v>2</v>
      </c>
      <c r="J3677" s="14" t="s">
        <v>83</v>
      </c>
      <c r="K3677" s="14" t="s">
        <v>84</v>
      </c>
      <c r="L3677" s="14" t="s">
        <v>85</v>
      </c>
      <c r="M3677" s="23">
        <v>0.6</v>
      </c>
      <c r="N3677" s="16">
        <v>2</v>
      </c>
      <c r="O3677" s="16">
        <v>0</v>
      </c>
      <c r="P3677" s="16">
        <v>0</v>
      </c>
      <c r="Q3677" s="16">
        <v>0</v>
      </c>
      <c r="R3677" s="16">
        <v>0</v>
      </c>
      <c r="S3677" s="14" t="s">
        <v>86</v>
      </c>
      <c r="T3677" s="16">
        <v>0</v>
      </c>
      <c r="U3677" s="16">
        <v>0</v>
      </c>
      <c r="V3677" s="18">
        <v>0</v>
      </c>
      <c r="W3677" s="18">
        <v>0</v>
      </c>
      <c r="X3677" s="18">
        <v>0</v>
      </c>
      <c r="Y3677" s="18">
        <v>0</v>
      </c>
      <c r="Z3677" s="18">
        <v>0</v>
      </c>
      <c r="AA3677" s="18">
        <v>0</v>
      </c>
      <c r="AB3677" s="18">
        <v>0</v>
      </c>
      <c r="AC3677" s="23">
        <v>0</v>
      </c>
      <c r="AD3677" s="14" t="str">
        <f>IF(E3677=113,"Linn","Iowa ex-Linn")</f>
        <v>Iowa ex-Linn</v>
      </c>
      <c r="AE3677" s="23" t="str">
        <f>IFERROR(AB3677/W3677,"N/M")</f>
        <v>N/M</v>
      </c>
      <c r="AF3677" s="14" t="str">
        <f>B3677&amp;"|"&amp;TEXT(E3677,"000")&amp;"|"&amp;TEXT(M3677,"0.0000")</f>
        <v>2020|133|0.6000</v>
      </c>
      <c r="AG3677" s="22" t="str">
        <f>IF(AND(B3677&gt;=2015,B3677&lt;=2024,C3677=19,G3677=41,I3677=2,K3677="A",L3677="RBUP",M3677&gt;=0.5,M3677&lt;=0.85),"IN","OUT")</f>
        <v>IN</v>
      </c>
    </row>
    <row r="3678" spans="1:33">
      <c r="A3678" s="14" t="s">
        <v>190</v>
      </c>
      <c r="B3678" s="16">
        <v>2020</v>
      </c>
      <c r="C3678" s="16">
        <v>19</v>
      </c>
      <c r="D3678" s="14" t="s">
        <v>80</v>
      </c>
      <c r="E3678" s="16">
        <v>133</v>
      </c>
      <c r="F3678" s="14" t="s">
        <v>152</v>
      </c>
      <c r="G3678" s="16">
        <v>41</v>
      </c>
      <c r="H3678" s="14" t="s">
        <v>186</v>
      </c>
      <c r="I3678" s="16">
        <v>2</v>
      </c>
      <c r="J3678" s="14" t="s">
        <v>83</v>
      </c>
      <c r="K3678" s="14" t="s">
        <v>84</v>
      </c>
      <c r="L3678" s="14" t="s">
        <v>85</v>
      </c>
      <c r="M3678" s="23">
        <v>0.65</v>
      </c>
      <c r="N3678" s="16">
        <v>8</v>
      </c>
      <c r="O3678" s="16">
        <v>7</v>
      </c>
      <c r="P3678" s="16">
        <v>0</v>
      </c>
      <c r="Q3678" s="16">
        <v>7</v>
      </c>
      <c r="R3678" s="16">
        <v>0</v>
      </c>
      <c r="S3678" s="14" t="s">
        <v>86</v>
      </c>
      <c r="T3678" s="16">
        <v>4182</v>
      </c>
      <c r="U3678" s="16">
        <v>0</v>
      </c>
      <c r="V3678" s="18">
        <v>2216690</v>
      </c>
      <c r="W3678" s="18">
        <v>59371</v>
      </c>
      <c r="X3678" s="18">
        <v>47037</v>
      </c>
      <c r="Y3678" s="18">
        <v>0</v>
      </c>
      <c r="Z3678" s="18">
        <v>0</v>
      </c>
      <c r="AA3678" s="18">
        <v>0</v>
      </c>
      <c r="AB3678" s="18">
        <v>0</v>
      </c>
      <c r="AC3678" s="23">
        <v>0</v>
      </c>
      <c r="AD3678" s="14" t="str">
        <f>IF(E3678=113,"Linn","Iowa ex-Linn")</f>
        <v>Iowa ex-Linn</v>
      </c>
      <c r="AE3678" s="23">
        <f>IFERROR(AB3678/W3678,"N/M")</f>
        <v>0.0</v>
      </c>
      <c r="AF3678" s="14" t="str">
        <f>B3678&amp;"|"&amp;TEXT(E3678,"000")&amp;"|"&amp;TEXT(M3678,"0.0000")</f>
        <v>2020|133|0.6500</v>
      </c>
      <c r="AG3678" s="22" t="str">
        <f>IF(AND(B3678&gt;=2015,B3678&lt;=2024,C3678=19,G3678=41,I3678=2,K3678="A",L3678="RBUP",M3678&gt;=0.5,M3678&lt;=0.85),"IN","OUT")</f>
        <v>IN</v>
      </c>
    </row>
    <row r="3679" spans="1:33">
      <c r="A3679" s="14" t="s">
        <v>190</v>
      </c>
      <c r="B3679" s="16">
        <v>2020</v>
      </c>
      <c r="C3679" s="16">
        <v>19</v>
      </c>
      <c r="D3679" s="14" t="s">
        <v>80</v>
      </c>
      <c r="E3679" s="16">
        <v>133</v>
      </c>
      <c r="F3679" s="14" t="s">
        <v>152</v>
      </c>
      <c r="G3679" s="16">
        <v>41</v>
      </c>
      <c r="H3679" s="14" t="s">
        <v>186</v>
      </c>
      <c r="I3679" s="16">
        <v>2</v>
      </c>
      <c r="J3679" s="14" t="s">
        <v>83</v>
      </c>
      <c r="K3679" s="14" t="s">
        <v>84</v>
      </c>
      <c r="L3679" s="14" t="s">
        <v>85</v>
      </c>
      <c r="M3679" s="23">
        <v>0.7</v>
      </c>
      <c r="N3679" s="16">
        <v>51</v>
      </c>
      <c r="O3679" s="16">
        <v>43</v>
      </c>
      <c r="P3679" s="16">
        <v>2</v>
      </c>
      <c r="Q3679" s="16">
        <v>92</v>
      </c>
      <c r="R3679" s="16">
        <v>2</v>
      </c>
      <c r="S3679" s="14" t="s">
        <v>86</v>
      </c>
      <c r="T3679" s="16">
        <v>11652</v>
      </c>
      <c r="U3679" s="16">
        <v>0</v>
      </c>
      <c r="V3679" s="18">
        <v>6292190</v>
      </c>
      <c r="W3679" s="18">
        <v>267233</v>
      </c>
      <c r="X3679" s="18">
        <v>175149</v>
      </c>
      <c r="Y3679" s="18">
        <v>0</v>
      </c>
      <c r="Z3679" s="18">
        <v>0</v>
      </c>
      <c r="AA3679" s="18">
        <v>0</v>
      </c>
      <c r="AB3679" s="18">
        <v>3225</v>
      </c>
      <c r="AC3679" s="23">
        <v>0.01</v>
      </c>
      <c r="AD3679" s="14" t="str">
        <f>IF(E3679=113,"Linn","Iowa ex-Linn")</f>
        <v>Iowa ex-Linn</v>
      </c>
      <c r="AE3679" s="23">
        <f>IFERROR(AB3679/W3679,"N/M")</f>
        <v>0.01206812032945033</v>
      </c>
      <c r="AF3679" s="14" t="str">
        <f>B3679&amp;"|"&amp;TEXT(E3679,"000")&amp;"|"&amp;TEXT(M3679,"0.0000")</f>
        <v>2020|133|0.7000</v>
      </c>
      <c r="AG3679" s="22" t="str">
        <f>IF(AND(B3679&gt;=2015,B3679&lt;=2024,C3679=19,G3679=41,I3679=2,K3679="A",L3679="RBUP",M3679&gt;=0.5,M3679&lt;=0.85),"IN","OUT")</f>
        <v>IN</v>
      </c>
    </row>
    <row r="3680" spans="1:33">
      <c r="A3680" s="14" t="s">
        <v>190</v>
      </c>
      <c r="B3680" s="16">
        <v>2020</v>
      </c>
      <c r="C3680" s="16">
        <v>19</v>
      </c>
      <c r="D3680" s="14" t="s">
        <v>80</v>
      </c>
      <c r="E3680" s="16">
        <v>133</v>
      </c>
      <c r="F3680" s="14" t="s">
        <v>152</v>
      </c>
      <c r="G3680" s="16">
        <v>41</v>
      </c>
      <c r="H3680" s="14" t="s">
        <v>186</v>
      </c>
      <c r="I3680" s="16">
        <v>2</v>
      </c>
      <c r="J3680" s="14" t="s">
        <v>83</v>
      </c>
      <c r="K3680" s="14" t="s">
        <v>84</v>
      </c>
      <c r="L3680" s="14" t="s">
        <v>85</v>
      </c>
      <c r="M3680" s="23">
        <v>0.75</v>
      </c>
      <c r="N3680" s="16">
        <v>192</v>
      </c>
      <c r="O3680" s="16">
        <v>143</v>
      </c>
      <c r="P3680" s="16">
        <v>16</v>
      </c>
      <c r="Q3680" s="16">
        <v>393</v>
      </c>
      <c r="R3680" s="16">
        <v>22</v>
      </c>
      <c r="S3680" s="14" t="s">
        <v>86</v>
      </c>
      <c r="T3680" s="16">
        <v>35057</v>
      </c>
      <c r="U3680" s="16">
        <v>0</v>
      </c>
      <c r="V3680" s="18">
        <v>19859826</v>
      </c>
      <c r="W3680" s="18">
        <v>1102072</v>
      </c>
      <c r="X3680" s="18">
        <v>690430</v>
      </c>
      <c r="Y3680" s="18">
        <v>0</v>
      </c>
      <c r="Z3680" s="18">
        <v>0</v>
      </c>
      <c r="AA3680" s="18">
        <v>0</v>
      </c>
      <c r="AB3680" s="18">
        <v>92294</v>
      </c>
      <c r="AC3680" s="23">
        <v>0.08</v>
      </c>
      <c r="AD3680" s="14" t="str">
        <f>IF(E3680=113,"Linn","Iowa ex-Linn")</f>
        <v>Iowa ex-Linn</v>
      </c>
      <c r="AE3680" s="23">
        <f>IFERROR(AB3680/W3680,"N/M")</f>
        <v>0.08374588956075465</v>
      </c>
      <c r="AF3680" s="14" t="str">
        <f>B3680&amp;"|"&amp;TEXT(E3680,"000")&amp;"|"&amp;TEXT(M3680,"0.0000")</f>
        <v>2020|133|0.7500</v>
      </c>
      <c r="AG3680" s="22" t="str">
        <f>IF(AND(B3680&gt;=2015,B3680&lt;=2024,C3680=19,G3680=41,I3680=2,K3680="A",L3680="RBUP",M3680&gt;=0.5,M3680&lt;=0.85),"IN","OUT")</f>
        <v>IN</v>
      </c>
    </row>
    <row r="3681" spans="1:33">
      <c r="A3681" s="14" t="s">
        <v>190</v>
      </c>
      <c r="B3681" s="16">
        <v>2020</v>
      </c>
      <c r="C3681" s="16">
        <v>19</v>
      </c>
      <c r="D3681" s="14" t="s">
        <v>80</v>
      </c>
      <c r="E3681" s="16">
        <v>133</v>
      </c>
      <c r="F3681" s="14" t="s">
        <v>152</v>
      </c>
      <c r="G3681" s="16">
        <v>41</v>
      </c>
      <c r="H3681" s="14" t="s">
        <v>186</v>
      </c>
      <c r="I3681" s="16">
        <v>2</v>
      </c>
      <c r="J3681" s="14" t="s">
        <v>83</v>
      </c>
      <c r="K3681" s="14" t="s">
        <v>84</v>
      </c>
      <c r="L3681" s="14" t="s">
        <v>85</v>
      </c>
      <c r="M3681" s="23">
        <v>0.8</v>
      </c>
      <c r="N3681" s="16">
        <v>293</v>
      </c>
      <c r="O3681" s="16">
        <v>226</v>
      </c>
      <c r="P3681" s="16">
        <v>31</v>
      </c>
      <c r="Q3681" s="16">
        <v>517</v>
      </c>
      <c r="R3681" s="16">
        <v>48</v>
      </c>
      <c r="S3681" s="14" t="s">
        <v>86</v>
      </c>
      <c r="T3681" s="16">
        <v>62156</v>
      </c>
      <c r="U3681" s="16">
        <v>0</v>
      </c>
      <c r="V3681" s="18">
        <v>38676991</v>
      </c>
      <c r="W3681" s="18">
        <v>2594788</v>
      </c>
      <c r="X3681" s="18">
        <v>1461196</v>
      </c>
      <c r="Y3681" s="18">
        <v>0</v>
      </c>
      <c r="Z3681" s="18">
        <v>0</v>
      </c>
      <c r="AA3681" s="18">
        <v>0</v>
      </c>
      <c r="AB3681" s="18">
        <v>301254</v>
      </c>
      <c r="AC3681" s="23">
        <v>0.12</v>
      </c>
      <c r="AD3681" s="14" t="str">
        <f>IF(E3681=113,"Linn","Iowa ex-Linn")</f>
        <v>Iowa ex-Linn</v>
      </c>
      <c r="AE3681" s="23">
        <f>IFERROR(AB3681/W3681,"N/M")</f>
        <v>0.11609965823797551</v>
      </c>
      <c r="AF3681" s="14" t="str">
        <f>B3681&amp;"|"&amp;TEXT(E3681,"000")&amp;"|"&amp;TEXT(M3681,"0.0000")</f>
        <v>2020|133|0.8000</v>
      </c>
      <c r="AG3681" s="22" t="str">
        <f>IF(AND(B3681&gt;=2015,B3681&lt;=2024,C3681=19,G3681=41,I3681=2,K3681="A",L3681="RBUP",M3681&gt;=0.5,M3681&lt;=0.85),"IN","OUT")</f>
        <v>IN</v>
      </c>
    </row>
    <row r="3682" spans="1:33">
      <c r="A3682" s="14" t="s">
        <v>190</v>
      </c>
      <c r="B3682" s="16">
        <v>2020</v>
      </c>
      <c r="C3682" s="16">
        <v>19</v>
      </c>
      <c r="D3682" s="14" t="s">
        <v>80</v>
      </c>
      <c r="E3682" s="16">
        <v>133</v>
      </c>
      <c r="F3682" s="14" t="s">
        <v>152</v>
      </c>
      <c r="G3682" s="16">
        <v>41</v>
      </c>
      <c r="H3682" s="14" t="s">
        <v>186</v>
      </c>
      <c r="I3682" s="16">
        <v>2</v>
      </c>
      <c r="J3682" s="14" t="s">
        <v>83</v>
      </c>
      <c r="K3682" s="14" t="s">
        <v>84</v>
      </c>
      <c r="L3682" s="14" t="s">
        <v>85</v>
      </c>
      <c r="M3682" s="23">
        <v>0.85</v>
      </c>
      <c r="N3682" s="16">
        <v>153</v>
      </c>
      <c r="O3682" s="16">
        <v>103</v>
      </c>
      <c r="P3682" s="16">
        <v>16</v>
      </c>
      <c r="Q3682" s="16">
        <v>177</v>
      </c>
      <c r="R3682" s="16">
        <v>22</v>
      </c>
      <c r="S3682" s="14" t="s">
        <v>86</v>
      </c>
      <c r="T3682" s="16">
        <v>27535</v>
      </c>
      <c r="U3682" s="16">
        <v>0</v>
      </c>
      <c r="V3682" s="18">
        <v>18366564</v>
      </c>
      <c r="W3682" s="18">
        <v>1421666</v>
      </c>
      <c r="X3682" s="18">
        <v>647808</v>
      </c>
      <c r="Y3682" s="18">
        <v>404</v>
      </c>
      <c r="Z3682" s="18">
        <v>0</v>
      </c>
      <c r="AA3682" s="18">
        <v>0</v>
      </c>
      <c r="AB3682" s="18">
        <v>336583</v>
      </c>
      <c r="AC3682" s="23">
        <v>0.24</v>
      </c>
      <c r="AD3682" s="14" t="str">
        <f>IF(E3682=113,"Linn","Iowa ex-Linn")</f>
        <v>Iowa ex-Linn</v>
      </c>
      <c r="AE3682" s="23">
        <f>IFERROR(AB3682/W3682,"N/M")</f>
        <v>0.23675251430364094</v>
      </c>
      <c r="AF3682" s="14" t="str">
        <f>B3682&amp;"|"&amp;TEXT(E3682,"000")&amp;"|"&amp;TEXT(M3682,"0.0000")</f>
        <v>2020|133|0.8500</v>
      </c>
      <c r="AG3682" s="22" t="str">
        <f>IF(AND(B3682&gt;=2015,B3682&lt;=2024,C3682=19,G3682=41,I3682=2,K3682="A",L3682="RBUP",M3682&gt;=0.5,M3682&lt;=0.85),"IN","OUT")</f>
        <v>IN</v>
      </c>
    </row>
    <row r="3683" spans="1:33">
      <c r="A3683" s="14" t="s">
        <v>190</v>
      </c>
      <c r="B3683" s="16">
        <v>2020</v>
      </c>
      <c r="C3683" s="16">
        <v>19</v>
      </c>
      <c r="D3683" s="14" t="s">
        <v>80</v>
      </c>
      <c r="E3683" s="16">
        <v>135</v>
      </c>
      <c r="F3683" s="14" t="s">
        <v>153</v>
      </c>
      <c r="G3683" s="16">
        <v>41</v>
      </c>
      <c r="H3683" s="14" t="s">
        <v>186</v>
      </c>
      <c r="I3683" s="16">
        <v>2</v>
      </c>
      <c r="J3683" s="14" t="s">
        <v>83</v>
      </c>
      <c r="K3683" s="14" t="s">
        <v>84</v>
      </c>
      <c r="L3683" s="14" t="s">
        <v>85</v>
      </c>
      <c r="M3683" s="23">
        <v>0.5</v>
      </c>
      <c r="N3683" s="16">
        <v>1</v>
      </c>
      <c r="O3683" s="16">
        <v>1</v>
      </c>
      <c r="P3683" s="16">
        <v>0</v>
      </c>
      <c r="Q3683" s="16">
        <v>1</v>
      </c>
      <c r="R3683" s="16">
        <v>0</v>
      </c>
      <c r="S3683" s="14" t="s">
        <v>86</v>
      </c>
      <c r="T3683" s="16">
        <v>22</v>
      </c>
      <c r="U3683" s="16">
        <v>0</v>
      </c>
      <c r="V3683" s="18">
        <v>7562</v>
      </c>
      <c r="W3683" s="18">
        <v>695</v>
      </c>
      <c r="X3683" s="18">
        <v>466</v>
      </c>
      <c r="Y3683" s="18">
        <v>0</v>
      </c>
      <c r="Z3683" s="18">
        <v>0</v>
      </c>
      <c r="AA3683" s="18">
        <v>0</v>
      </c>
      <c r="AB3683" s="18">
        <v>0</v>
      </c>
      <c r="AC3683" s="23">
        <v>0</v>
      </c>
      <c r="AD3683" s="14" t="str">
        <f>IF(E3683=113,"Linn","Iowa ex-Linn")</f>
        <v>Iowa ex-Linn</v>
      </c>
      <c r="AE3683" s="23">
        <f>IFERROR(AB3683/W3683,"N/M")</f>
        <v>0.0</v>
      </c>
      <c r="AF3683" s="14" t="str">
        <f>B3683&amp;"|"&amp;TEXT(E3683,"000")&amp;"|"&amp;TEXT(M3683,"0.0000")</f>
        <v>2020|135|0.5000</v>
      </c>
      <c r="AG3683" s="22" t="str">
        <f>IF(AND(B3683&gt;=2015,B3683&lt;=2024,C3683=19,G3683=41,I3683=2,K3683="A",L3683="RBUP",M3683&gt;=0.5,M3683&lt;=0.85),"IN","OUT")</f>
        <v>IN</v>
      </c>
    </row>
    <row r="3684" spans="1:33">
      <c r="A3684" s="14" t="s">
        <v>190</v>
      </c>
      <c r="B3684" s="16">
        <v>2020</v>
      </c>
      <c r="C3684" s="16">
        <v>19</v>
      </c>
      <c r="D3684" s="14" t="s">
        <v>80</v>
      </c>
      <c r="E3684" s="16">
        <v>135</v>
      </c>
      <c r="F3684" s="14" t="s">
        <v>153</v>
      </c>
      <c r="G3684" s="16">
        <v>41</v>
      </c>
      <c r="H3684" s="14" t="s">
        <v>186</v>
      </c>
      <c r="I3684" s="16">
        <v>2</v>
      </c>
      <c r="J3684" s="14" t="s">
        <v>83</v>
      </c>
      <c r="K3684" s="14" t="s">
        <v>84</v>
      </c>
      <c r="L3684" s="14" t="s">
        <v>85</v>
      </c>
      <c r="M3684" s="23">
        <v>0.6</v>
      </c>
      <c r="N3684" s="16">
        <v>2</v>
      </c>
      <c r="O3684" s="16">
        <v>1</v>
      </c>
      <c r="P3684" s="16">
        <v>0</v>
      </c>
      <c r="Q3684" s="16">
        <v>1</v>
      </c>
      <c r="R3684" s="16">
        <v>0</v>
      </c>
      <c r="S3684" s="14" t="s">
        <v>86</v>
      </c>
      <c r="T3684" s="16">
        <v>44</v>
      </c>
      <c r="U3684" s="16">
        <v>0</v>
      </c>
      <c r="V3684" s="18">
        <v>16817</v>
      </c>
      <c r="W3684" s="18">
        <v>1183</v>
      </c>
      <c r="X3684" s="18">
        <v>757</v>
      </c>
      <c r="Y3684" s="18">
        <v>0</v>
      </c>
      <c r="Z3684" s="18">
        <v>0</v>
      </c>
      <c r="AA3684" s="18">
        <v>0</v>
      </c>
      <c r="AB3684" s="18">
        <v>0</v>
      </c>
      <c r="AC3684" s="23">
        <v>0</v>
      </c>
      <c r="AD3684" s="14" t="str">
        <f>IF(E3684=113,"Linn","Iowa ex-Linn")</f>
        <v>Iowa ex-Linn</v>
      </c>
      <c r="AE3684" s="23">
        <f>IFERROR(AB3684/W3684,"N/M")</f>
        <v>0.0</v>
      </c>
      <c r="AF3684" s="14" t="str">
        <f>B3684&amp;"|"&amp;TEXT(E3684,"000")&amp;"|"&amp;TEXT(M3684,"0.0000")</f>
        <v>2020|135|0.6000</v>
      </c>
      <c r="AG3684" s="22" t="str">
        <f>IF(AND(B3684&gt;=2015,B3684&lt;=2024,C3684=19,G3684=41,I3684=2,K3684="A",L3684="RBUP",M3684&gt;=0.5,M3684&lt;=0.85),"IN","OUT")</f>
        <v>IN</v>
      </c>
    </row>
    <row r="3685" spans="1:33">
      <c r="A3685" s="14" t="s">
        <v>190</v>
      </c>
      <c r="B3685" s="16">
        <v>2020</v>
      </c>
      <c r="C3685" s="16">
        <v>19</v>
      </c>
      <c r="D3685" s="14" t="s">
        <v>80</v>
      </c>
      <c r="E3685" s="16">
        <v>135</v>
      </c>
      <c r="F3685" s="14" t="s">
        <v>153</v>
      </c>
      <c r="G3685" s="16">
        <v>41</v>
      </c>
      <c r="H3685" s="14" t="s">
        <v>186</v>
      </c>
      <c r="I3685" s="16">
        <v>2</v>
      </c>
      <c r="J3685" s="14" t="s">
        <v>83</v>
      </c>
      <c r="K3685" s="14" t="s">
        <v>84</v>
      </c>
      <c r="L3685" s="14" t="s">
        <v>85</v>
      </c>
      <c r="M3685" s="23">
        <v>0.65</v>
      </c>
      <c r="N3685" s="16">
        <v>5</v>
      </c>
      <c r="O3685" s="16">
        <v>2</v>
      </c>
      <c r="P3685" s="16">
        <v>1</v>
      </c>
      <c r="Q3685" s="16">
        <v>2</v>
      </c>
      <c r="R3685" s="16">
        <v>1</v>
      </c>
      <c r="S3685" s="14" t="s">
        <v>86</v>
      </c>
      <c r="T3685" s="16">
        <v>157</v>
      </c>
      <c r="U3685" s="16">
        <v>0</v>
      </c>
      <c r="V3685" s="18">
        <v>58786</v>
      </c>
      <c r="W3685" s="18">
        <v>5991</v>
      </c>
      <c r="X3685" s="18">
        <v>4379</v>
      </c>
      <c r="Y3685" s="18">
        <v>0</v>
      </c>
      <c r="Z3685" s="18">
        <v>0</v>
      </c>
      <c r="AA3685" s="18">
        <v>0</v>
      </c>
      <c r="AB3685" s="18">
        <v>13986</v>
      </c>
      <c r="AC3685" s="23">
        <v>2.33</v>
      </c>
      <c r="AD3685" s="14" t="str">
        <f>IF(E3685=113,"Linn","Iowa ex-Linn")</f>
        <v>Iowa ex-Linn</v>
      </c>
      <c r="AE3685" s="23">
        <f>IFERROR(AB3685/W3685,"N/M")</f>
        <v>2.3345017526289435</v>
      </c>
      <c r="AF3685" s="14" t="str">
        <f>B3685&amp;"|"&amp;TEXT(E3685,"000")&amp;"|"&amp;TEXT(M3685,"0.0000")</f>
        <v>2020|135|0.6500</v>
      </c>
      <c r="AG3685" s="22" t="str">
        <f>IF(AND(B3685&gt;=2015,B3685&lt;=2024,C3685=19,G3685=41,I3685=2,K3685="A",L3685="RBUP",M3685&gt;=0.5,M3685&lt;=0.85),"IN","OUT")</f>
        <v>IN</v>
      </c>
    </row>
    <row r="3686" spans="1:33">
      <c r="A3686" s="14" t="s">
        <v>190</v>
      </c>
      <c r="B3686" s="16">
        <v>2020</v>
      </c>
      <c r="C3686" s="16">
        <v>19</v>
      </c>
      <c r="D3686" s="14" t="s">
        <v>80</v>
      </c>
      <c r="E3686" s="16">
        <v>135</v>
      </c>
      <c r="F3686" s="14" t="s">
        <v>153</v>
      </c>
      <c r="G3686" s="16">
        <v>41</v>
      </c>
      <c r="H3686" s="14" t="s">
        <v>186</v>
      </c>
      <c r="I3686" s="16">
        <v>2</v>
      </c>
      <c r="J3686" s="14" t="s">
        <v>83</v>
      </c>
      <c r="K3686" s="14" t="s">
        <v>84</v>
      </c>
      <c r="L3686" s="14" t="s">
        <v>85</v>
      </c>
      <c r="M3686" s="23">
        <v>0.7</v>
      </c>
      <c r="N3686" s="16">
        <v>41</v>
      </c>
      <c r="O3686" s="16">
        <v>19</v>
      </c>
      <c r="P3686" s="16">
        <v>9</v>
      </c>
      <c r="Q3686" s="16">
        <v>22</v>
      </c>
      <c r="R3686" s="16">
        <v>9</v>
      </c>
      <c r="S3686" s="14" t="s">
        <v>86</v>
      </c>
      <c r="T3686" s="16">
        <v>1830</v>
      </c>
      <c r="U3686" s="16">
        <v>0</v>
      </c>
      <c r="V3686" s="18">
        <v>844005</v>
      </c>
      <c r="W3686" s="18">
        <v>89406</v>
      </c>
      <c r="X3686" s="18">
        <v>61371</v>
      </c>
      <c r="Y3686" s="18">
        <v>0</v>
      </c>
      <c r="Z3686" s="18">
        <v>0</v>
      </c>
      <c r="AA3686" s="18">
        <v>0</v>
      </c>
      <c r="AB3686" s="18">
        <v>46414</v>
      </c>
      <c r="AC3686" s="23">
        <v>0.52</v>
      </c>
      <c r="AD3686" s="14" t="str">
        <f>IF(E3686=113,"Linn","Iowa ex-Linn")</f>
        <v>Iowa ex-Linn</v>
      </c>
      <c r="AE3686" s="23">
        <f>IFERROR(AB3686/W3686,"N/M")</f>
        <v>0.5191374180703756</v>
      </c>
      <c r="AF3686" s="14" t="str">
        <f>B3686&amp;"|"&amp;TEXT(E3686,"000")&amp;"|"&amp;TEXT(M3686,"0.0000")</f>
        <v>2020|135|0.7000</v>
      </c>
      <c r="AG3686" s="22" t="str">
        <f>IF(AND(B3686&gt;=2015,B3686&lt;=2024,C3686=19,G3686=41,I3686=2,K3686="A",L3686="RBUP",M3686&gt;=0.5,M3686&lt;=0.85),"IN","OUT")</f>
        <v>IN</v>
      </c>
    </row>
    <row r="3687" spans="1:33">
      <c r="A3687" s="14" t="s">
        <v>190</v>
      </c>
      <c r="B3687" s="16">
        <v>2020</v>
      </c>
      <c r="C3687" s="16">
        <v>19</v>
      </c>
      <c r="D3687" s="14" t="s">
        <v>80</v>
      </c>
      <c r="E3687" s="16">
        <v>135</v>
      </c>
      <c r="F3687" s="14" t="s">
        <v>153</v>
      </c>
      <c r="G3687" s="16">
        <v>41</v>
      </c>
      <c r="H3687" s="14" t="s">
        <v>186</v>
      </c>
      <c r="I3687" s="16">
        <v>2</v>
      </c>
      <c r="J3687" s="14" t="s">
        <v>83</v>
      </c>
      <c r="K3687" s="14" t="s">
        <v>84</v>
      </c>
      <c r="L3687" s="14" t="s">
        <v>85</v>
      </c>
      <c r="M3687" s="23">
        <v>0.75</v>
      </c>
      <c r="N3687" s="16">
        <v>211</v>
      </c>
      <c r="O3687" s="16">
        <v>89</v>
      </c>
      <c r="P3687" s="16">
        <v>33</v>
      </c>
      <c r="Q3687" s="16">
        <v>118</v>
      </c>
      <c r="R3687" s="16">
        <v>41</v>
      </c>
      <c r="S3687" s="14" t="s">
        <v>86</v>
      </c>
      <c r="T3687" s="16">
        <v>8140</v>
      </c>
      <c r="U3687" s="16">
        <v>0</v>
      </c>
      <c r="V3687" s="18">
        <v>3529774</v>
      </c>
      <c r="W3687" s="18">
        <v>482591</v>
      </c>
      <c r="X3687" s="18">
        <v>326786</v>
      </c>
      <c r="Y3687" s="18">
        <v>0</v>
      </c>
      <c r="Z3687" s="18">
        <v>0</v>
      </c>
      <c r="AA3687" s="18">
        <v>0</v>
      </c>
      <c r="AB3687" s="18">
        <v>198322</v>
      </c>
      <c r="AC3687" s="23">
        <v>0.41</v>
      </c>
      <c r="AD3687" s="14" t="str">
        <f>IF(E3687=113,"Linn","Iowa ex-Linn")</f>
        <v>Iowa ex-Linn</v>
      </c>
      <c r="AE3687" s="23">
        <f>IFERROR(AB3687/W3687,"N/M")</f>
        <v>0.41095254573748785</v>
      </c>
      <c r="AF3687" s="14" t="str">
        <f>B3687&amp;"|"&amp;TEXT(E3687,"000")&amp;"|"&amp;TEXT(M3687,"0.0000")</f>
        <v>2020|135|0.7500</v>
      </c>
      <c r="AG3687" s="22" t="str">
        <f>IF(AND(B3687&gt;=2015,B3687&lt;=2024,C3687=19,G3687=41,I3687=2,K3687="A",L3687="RBUP",M3687&gt;=0.5,M3687&lt;=0.85),"IN","OUT")</f>
        <v>IN</v>
      </c>
    </row>
    <row r="3688" spans="1:33">
      <c r="A3688" s="14" t="s">
        <v>190</v>
      </c>
      <c r="B3688" s="16">
        <v>2020</v>
      </c>
      <c r="C3688" s="16">
        <v>19</v>
      </c>
      <c r="D3688" s="14" t="s">
        <v>80</v>
      </c>
      <c r="E3688" s="16">
        <v>135</v>
      </c>
      <c r="F3688" s="14" t="s">
        <v>153</v>
      </c>
      <c r="G3688" s="16">
        <v>41</v>
      </c>
      <c r="H3688" s="14" t="s">
        <v>186</v>
      </c>
      <c r="I3688" s="16">
        <v>2</v>
      </c>
      <c r="J3688" s="14" t="s">
        <v>83</v>
      </c>
      <c r="K3688" s="14" t="s">
        <v>84</v>
      </c>
      <c r="L3688" s="14" t="s">
        <v>85</v>
      </c>
      <c r="M3688" s="23">
        <v>0.8</v>
      </c>
      <c r="N3688" s="16">
        <v>151</v>
      </c>
      <c r="O3688" s="16">
        <v>79</v>
      </c>
      <c r="P3688" s="16">
        <v>20</v>
      </c>
      <c r="Q3688" s="16">
        <v>89</v>
      </c>
      <c r="R3688" s="16">
        <v>23</v>
      </c>
      <c r="S3688" s="14" t="s">
        <v>86</v>
      </c>
      <c r="T3688" s="16">
        <v>11556</v>
      </c>
      <c r="U3688" s="16">
        <v>0</v>
      </c>
      <c r="V3688" s="18">
        <v>5710582</v>
      </c>
      <c r="W3688" s="18">
        <v>808438</v>
      </c>
      <c r="X3688" s="18">
        <v>523947</v>
      </c>
      <c r="Y3688" s="18">
        <v>0</v>
      </c>
      <c r="Z3688" s="18">
        <v>0</v>
      </c>
      <c r="AA3688" s="18">
        <v>0</v>
      </c>
      <c r="AB3688" s="18">
        <v>252432</v>
      </c>
      <c r="AC3688" s="23">
        <v>0.31</v>
      </c>
      <c r="AD3688" s="14" t="str">
        <f>IF(E3688=113,"Linn","Iowa ex-Linn")</f>
        <v>Iowa ex-Linn</v>
      </c>
      <c r="AE3688" s="23">
        <f>IFERROR(AB3688/W3688,"N/M")</f>
        <v>0.31224657920582655</v>
      </c>
      <c r="AF3688" s="14" t="str">
        <f>B3688&amp;"|"&amp;TEXT(E3688,"000")&amp;"|"&amp;TEXT(M3688,"0.0000")</f>
        <v>2020|135|0.8000</v>
      </c>
      <c r="AG3688" s="22" t="str">
        <f>IF(AND(B3688&gt;=2015,B3688&lt;=2024,C3688=19,G3688=41,I3688=2,K3688="A",L3688="RBUP",M3688&gt;=0.5,M3688&lt;=0.85),"IN","OUT")</f>
        <v>IN</v>
      </c>
    </row>
    <row r="3689" spans="1:33">
      <c r="A3689" s="14" t="s">
        <v>190</v>
      </c>
      <c r="B3689" s="16">
        <v>2020</v>
      </c>
      <c r="C3689" s="16">
        <v>19</v>
      </c>
      <c r="D3689" s="14" t="s">
        <v>80</v>
      </c>
      <c r="E3689" s="16">
        <v>135</v>
      </c>
      <c r="F3689" s="14" t="s">
        <v>153</v>
      </c>
      <c r="G3689" s="16">
        <v>41</v>
      </c>
      <c r="H3689" s="14" t="s">
        <v>186</v>
      </c>
      <c r="I3689" s="16">
        <v>2</v>
      </c>
      <c r="J3689" s="14" t="s">
        <v>83</v>
      </c>
      <c r="K3689" s="14" t="s">
        <v>84</v>
      </c>
      <c r="L3689" s="14" t="s">
        <v>85</v>
      </c>
      <c r="M3689" s="23">
        <v>0.85</v>
      </c>
      <c r="N3689" s="16">
        <v>33</v>
      </c>
      <c r="O3689" s="16">
        <v>14</v>
      </c>
      <c r="P3689" s="16">
        <v>7</v>
      </c>
      <c r="Q3689" s="16">
        <v>14</v>
      </c>
      <c r="R3689" s="16">
        <v>7</v>
      </c>
      <c r="S3689" s="14" t="s">
        <v>86</v>
      </c>
      <c r="T3689" s="16">
        <v>804</v>
      </c>
      <c r="U3689" s="16">
        <v>0</v>
      </c>
      <c r="V3689" s="18">
        <v>389880</v>
      </c>
      <c r="W3689" s="18">
        <v>59971</v>
      </c>
      <c r="X3689" s="18">
        <v>27868</v>
      </c>
      <c r="Y3689" s="18">
        <v>0</v>
      </c>
      <c r="Z3689" s="18">
        <v>0</v>
      </c>
      <c r="AA3689" s="18">
        <v>0</v>
      </c>
      <c r="AB3689" s="18">
        <v>31278</v>
      </c>
      <c r="AC3689" s="23">
        <v>0.52</v>
      </c>
      <c r="AD3689" s="14" t="str">
        <f>IF(E3689=113,"Linn","Iowa ex-Linn")</f>
        <v>Iowa ex-Linn</v>
      </c>
      <c r="AE3689" s="23">
        <f>IFERROR(AB3689/W3689,"N/M")</f>
        <v>0.5215520835070284</v>
      </c>
      <c r="AF3689" s="14" t="str">
        <f>B3689&amp;"|"&amp;TEXT(E3689,"000")&amp;"|"&amp;TEXT(M3689,"0.0000")</f>
        <v>2020|135|0.8500</v>
      </c>
      <c r="AG3689" s="22" t="str">
        <f>IF(AND(B3689&gt;=2015,B3689&lt;=2024,C3689=19,G3689=41,I3689=2,K3689="A",L3689="RBUP",M3689&gt;=0.5,M3689&lt;=0.85),"IN","OUT")</f>
        <v>IN</v>
      </c>
    </row>
    <row r="3690" spans="1:33">
      <c r="A3690" s="14" t="s">
        <v>190</v>
      </c>
      <c r="B3690" s="16">
        <v>2020</v>
      </c>
      <c r="C3690" s="16">
        <v>19</v>
      </c>
      <c r="D3690" s="14" t="s">
        <v>80</v>
      </c>
      <c r="E3690" s="16">
        <v>137</v>
      </c>
      <c r="F3690" s="14" t="s">
        <v>154</v>
      </c>
      <c r="G3690" s="16">
        <v>41</v>
      </c>
      <c r="H3690" s="14" t="s">
        <v>186</v>
      </c>
      <c r="I3690" s="16">
        <v>2</v>
      </c>
      <c r="J3690" s="14" t="s">
        <v>83</v>
      </c>
      <c r="K3690" s="14" t="s">
        <v>84</v>
      </c>
      <c r="L3690" s="14" t="s">
        <v>85</v>
      </c>
      <c r="M3690" s="23">
        <v>0.5</v>
      </c>
      <c r="N3690" s="16">
        <v>2</v>
      </c>
      <c r="O3690" s="16">
        <v>2</v>
      </c>
      <c r="P3690" s="16">
        <v>0</v>
      </c>
      <c r="Q3690" s="16">
        <v>3</v>
      </c>
      <c r="R3690" s="16">
        <v>0</v>
      </c>
      <c r="S3690" s="14" t="s">
        <v>86</v>
      </c>
      <c r="T3690" s="16">
        <v>246</v>
      </c>
      <c r="U3690" s="16">
        <v>0</v>
      </c>
      <c r="V3690" s="18">
        <v>95475</v>
      </c>
      <c r="W3690" s="18">
        <v>634</v>
      </c>
      <c r="X3690" s="18">
        <v>425</v>
      </c>
      <c r="Y3690" s="18">
        <v>0</v>
      </c>
      <c r="Z3690" s="18">
        <v>0</v>
      </c>
      <c r="AA3690" s="18">
        <v>0</v>
      </c>
      <c r="AB3690" s="18">
        <v>0</v>
      </c>
      <c r="AC3690" s="23">
        <v>0</v>
      </c>
      <c r="AD3690" s="14" t="str">
        <f>IF(E3690=113,"Linn","Iowa ex-Linn")</f>
        <v>Iowa ex-Linn</v>
      </c>
      <c r="AE3690" s="23">
        <f>IFERROR(AB3690/W3690,"N/M")</f>
        <v>0.0</v>
      </c>
      <c r="AF3690" s="14" t="str">
        <f>B3690&amp;"|"&amp;TEXT(E3690,"000")&amp;"|"&amp;TEXT(M3690,"0.0000")</f>
        <v>2020|137|0.5000</v>
      </c>
      <c r="AG3690" s="22" t="str">
        <f>IF(AND(B3690&gt;=2015,B3690&lt;=2024,C3690=19,G3690=41,I3690=2,K3690="A",L3690="RBUP",M3690&gt;=0.5,M3690&lt;=0.85),"IN","OUT")</f>
        <v>IN</v>
      </c>
    </row>
    <row r="3691" spans="1:33">
      <c r="A3691" s="14" t="s">
        <v>190</v>
      </c>
      <c r="B3691" s="16">
        <v>2020</v>
      </c>
      <c r="C3691" s="16">
        <v>19</v>
      </c>
      <c r="D3691" s="14" t="s">
        <v>80</v>
      </c>
      <c r="E3691" s="16">
        <v>137</v>
      </c>
      <c r="F3691" s="14" t="s">
        <v>154</v>
      </c>
      <c r="G3691" s="16">
        <v>41</v>
      </c>
      <c r="H3691" s="14" t="s">
        <v>186</v>
      </c>
      <c r="I3691" s="16">
        <v>2</v>
      </c>
      <c r="J3691" s="14" t="s">
        <v>83</v>
      </c>
      <c r="K3691" s="14" t="s">
        <v>84</v>
      </c>
      <c r="L3691" s="14" t="s">
        <v>85</v>
      </c>
      <c r="M3691" s="23">
        <v>0.6</v>
      </c>
      <c r="N3691" s="16">
        <v>1</v>
      </c>
      <c r="O3691" s="16">
        <v>1</v>
      </c>
      <c r="P3691" s="16">
        <v>0</v>
      </c>
      <c r="Q3691" s="16">
        <v>1</v>
      </c>
      <c r="R3691" s="16">
        <v>0</v>
      </c>
      <c r="S3691" s="14" t="s">
        <v>86</v>
      </c>
      <c r="T3691" s="16">
        <v>22</v>
      </c>
      <c r="U3691" s="16">
        <v>0</v>
      </c>
      <c r="V3691" s="18">
        <v>8184</v>
      </c>
      <c r="W3691" s="18">
        <v>107</v>
      </c>
      <c r="X3691" s="18">
        <v>68</v>
      </c>
      <c r="Y3691" s="18">
        <v>0</v>
      </c>
      <c r="Z3691" s="18">
        <v>0</v>
      </c>
      <c r="AA3691" s="18">
        <v>0</v>
      </c>
      <c r="AB3691" s="18">
        <v>0</v>
      </c>
      <c r="AC3691" s="23">
        <v>0</v>
      </c>
      <c r="AD3691" s="14" t="str">
        <f>IF(E3691=113,"Linn","Iowa ex-Linn")</f>
        <v>Iowa ex-Linn</v>
      </c>
      <c r="AE3691" s="23">
        <f>IFERROR(AB3691/W3691,"N/M")</f>
        <v>0.0</v>
      </c>
      <c r="AF3691" s="14" t="str">
        <f>B3691&amp;"|"&amp;TEXT(E3691,"000")&amp;"|"&amp;TEXT(M3691,"0.0000")</f>
        <v>2020|137|0.6000</v>
      </c>
      <c r="AG3691" s="22" t="str">
        <f>IF(AND(B3691&gt;=2015,B3691&lt;=2024,C3691=19,G3691=41,I3691=2,K3691="A",L3691="RBUP",M3691&gt;=0.5,M3691&lt;=0.85),"IN","OUT")</f>
        <v>IN</v>
      </c>
    </row>
    <row r="3692" spans="1:33">
      <c r="A3692" s="14" t="s">
        <v>190</v>
      </c>
      <c r="B3692" s="16">
        <v>2020</v>
      </c>
      <c r="C3692" s="16">
        <v>19</v>
      </c>
      <c r="D3692" s="14" t="s">
        <v>80</v>
      </c>
      <c r="E3692" s="16">
        <v>137</v>
      </c>
      <c r="F3692" s="14" t="s">
        <v>154</v>
      </c>
      <c r="G3692" s="16">
        <v>41</v>
      </c>
      <c r="H3692" s="14" t="s">
        <v>186</v>
      </c>
      <c r="I3692" s="16">
        <v>2</v>
      </c>
      <c r="J3692" s="14" t="s">
        <v>83</v>
      </c>
      <c r="K3692" s="14" t="s">
        <v>84</v>
      </c>
      <c r="L3692" s="14" t="s">
        <v>85</v>
      </c>
      <c r="M3692" s="23">
        <v>0.65</v>
      </c>
      <c r="N3692" s="16">
        <v>7</v>
      </c>
      <c r="O3692" s="16">
        <v>7</v>
      </c>
      <c r="P3692" s="16">
        <v>0</v>
      </c>
      <c r="Q3692" s="16">
        <v>19</v>
      </c>
      <c r="R3692" s="16">
        <v>0</v>
      </c>
      <c r="S3692" s="14" t="s">
        <v>86</v>
      </c>
      <c r="T3692" s="16">
        <v>1214</v>
      </c>
      <c r="U3692" s="16">
        <v>0</v>
      </c>
      <c r="V3692" s="18">
        <v>557178</v>
      </c>
      <c r="W3692" s="18">
        <v>14108</v>
      </c>
      <c r="X3692" s="18">
        <v>8323</v>
      </c>
      <c r="Y3692" s="18">
        <v>0</v>
      </c>
      <c r="Z3692" s="18">
        <v>0</v>
      </c>
      <c r="AA3692" s="18">
        <v>0</v>
      </c>
      <c r="AB3692" s="18">
        <v>0</v>
      </c>
      <c r="AC3692" s="23">
        <v>0</v>
      </c>
      <c r="AD3692" s="14" t="str">
        <f>IF(E3692=113,"Linn","Iowa ex-Linn")</f>
        <v>Iowa ex-Linn</v>
      </c>
      <c r="AE3692" s="23">
        <f>IFERROR(AB3692/W3692,"N/M")</f>
        <v>0.0</v>
      </c>
      <c r="AF3692" s="14" t="str">
        <f>B3692&amp;"|"&amp;TEXT(E3692,"000")&amp;"|"&amp;TEXT(M3692,"0.0000")</f>
        <v>2020|137|0.6500</v>
      </c>
      <c r="AG3692" s="22" t="str">
        <f>IF(AND(B3692&gt;=2015,B3692&lt;=2024,C3692=19,G3692=41,I3692=2,K3692="A",L3692="RBUP",M3692&gt;=0.5,M3692&lt;=0.85),"IN","OUT")</f>
        <v>IN</v>
      </c>
    </row>
    <row r="3693" spans="1:33">
      <c r="A3693" s="14" t="s">
        <v>190</v>
      </c>
      <c r="B3693" s="16">
        <v>2020</v>
      </c>
      <c r="C3693" s="16">
        <v>19</v>
      </c>
      <c r="D3693" s="14" t="s">
        <v>80</v>
      </c>
      <c r="E3693" s="16">
        <v>137</v>
      </c>
      <c r="F3693" s="14" t="s">
        <v>154</v>
      </c>
      <c r="G3693" s="16">
        <v>41</v>
      </c>
      <c r="H3693" s="14" t="s">
        <v>186</v>
      </c>
      <c r="I3693" s="16">
        <v>2</v>
      </c>
      <c r="J3693" s="14" t="s">
        <v>83</v>
      </c>
      <c r="K3693" s="14" t="s">
        <v>84</v>
      </c>
      <c r="L3693" s="14" t="s">
        <v>85</v>
      </c>
      <c r="M3693" s="23">
        <v>0.7</v>
      </c>
      <c r="N3693" s="16">
        <v>34</v>
      </c>
      <c r="O3693" s="16">
        <v>30</v>
      </c>
      <c r="P3693" s="16">
        <v>1</v>
      </c>
      <c r="Q3693" s="16">
        <v>41</v>
      </c>
      <c r="R3693" s="16">
        <v>1</v>
      </c>
      <c r="S3693" s="14" t="s">
        <v>86</v>
      </c>
      <c r="T3693" s="16">
        <v>2984</v>
      </c>
      <c r="U3693" s="16">
        <v>0</v>
      </c>
      <c r="V3693" s="18">
        <v>1512992</v>
      </c>
      <c r="W3693" s="18">
        <v>38658</v>
      </c>
      <c r="X3693" s="18">
        <v>27127</v>
      </c>
      <c r="Y3693" s="18">
        <v>0</v>
      </c>
      <c r="Z3693" s="18">
        <v>0</v>
      </c>
      <c r="AA3693" s="18">
        <v>0</v>
      </c>
      <c r="AB3693" s="18">
        <v>1235</v>
      </c>
      <c r="AC3693" s="23">
        <v>0.03</v>
      </c>
      <c r="AD3693" s="14" t="str">
        <f>IF(E3693=113,"Linn","Iowa ex-Linn")</f>
        <v>Iowa ex-Linn</v>
      </c>
      <c r="AE3693" s="23">
        <f>IFERROR(AB3693/W3693,"N/M")</f>
        <v>0.03194681566558022</v>
      </c>
      <c r="AF3693" s="14" t="str">
        <f>B3693&amp;"|"&amp;TEXT(E3693,"000")&amp;"|"&amp;TEXT(M3693,"0.0000")</f>
        <v>2020|137|0.7000</v>
      </c>
      <c r="AG3693" s="22" t="str">
        <f>IF(AND(B3693&gt;=2015,B3693&lt;=2024,C3693=19,G3693=41,I3693=2,K3693="A",L3693="RBUP",M3693&gt;=0.5,M3693&lt;=0.85),"IN","OUT")</f>
        <v>IN</v>
      </c>
    </row>
    <row r="3694" spans="1:33">
      <c r="A3694" s="14" t="s">
        <v>190</v>
      </c>
      <c r="B3694" s="16">
        <v>2020</v>
      </c>
      <c r="C3694" s="16">
        <v>19</v>
      </c>
      <c r="D3694" s="14" t="s">
        <v>80</v>
      </c>
      <c r="E3694" s="16">
        <v>137</v>
      </c>
      <c r="F3694" s="14" t="s">
        <v>154</v>
      </c>
      <c r="G3694" s="16">
        <v>41</v>
      </c>
      <c r="H3694" s="14" t="s">
        <v>186</v>
      </c>
      <c r="I3694" s="16">
        <v>2</v>
      </c>
      <c r="J3694" s="14" t="s">
        <v>83</v>
      </c>
      <c r="K3694" s="14" t="s">
        <v>84</v>
      </c>
      <c r="L3694" s="14" t="s">
        <v>85</v>
      </c>
      <c r="M3694" s="23">
        <v>0.75</v>
      </c>
      <c r="N3694" s="16">
        <v>148</v>
      </c>
      <c r="O3694" s="16">
        <v>123</v>
      </c>
      <c r="P3694" s="16">
        <v>3</v>
      </c>
      <c r="Q3694" s="16">
        <v>221</v>
      </c>
      <c r="R3694" s="16">
        <v>3</v>
      </c>
      <c r="S3694" s="14" t="s">
        <v>86</v>
      </c>
      <c r="T3694" s="16">
        <v>27545</v>
      </c>
      <c r="U3694" s="16">
        <v>0</v>
      </c>
      <c r="V3694" s="18">
        <v>15222513</v>
      </c>
      <c r="W3694" s="18">
        <v>553198</v>
      </c>
      <c r="X3694" s="18">
        <v>366924</v>
      </c>
      <c r="Y3694" s="18">
        <v>598</v>
      </c>
      <c r="Z3694" s="18">
        <v>0</v>
      </c>
      <c r="AA3694" s="18">
        <v>0</v>
      </c>
      <c r="AB3694" s="18">
        <v>24463</v>
      </c>
      <c r="AC3694" s="23">
        <v>0.04</v>
      </c>
      <c r="AD3694" s="14" t="str">
        <f>IF(E3694=113,"Linn","Iowa ex-Linn")</f>
        <v>Iowa ex-Linn</v>
      </c>
      <c r="AE3694" s="23">
        <f>IFERROR(AB3694/W3694,"N/M")</f>
        <v>0.044221056475258404</v>
      </c>
      <c r="AF3694" s="14" t="str">
        <f>B3694&amp;"|"&amp;TEXT(E3694,"000")&amp;"|"&amp;TEXT(M3694,"0.0000")</f>
        <v>2020|137|0.7500</v>
      </c>
      <c r="AG3694" s="22" t="str">
        <f>IF(AND(B3694&gt;=2015,B3694&lt;=2024,C3694=19,G3694=41,I3694=2,K3694="A",L3694="RBUP",M3694&gt;=0.5,M3694&lt;=0.85),"IN","OUT")</f>
        <v>IN</v>
      </c>
    </row>
    <row r="3695" spans="1:33">
      <c r="A3695" s="14" t="s">
        <v>190</v>
      </c>
      <c r="B3695" s="16">
        <v>2020</v>
      </c>
      <c r="C3695" s="16">
        <v>19</v>
      </c>
      <c r="D3695" s="14" t="s">
        <v>80</v>
      </c>
      <c r="E3695" s="16">
        <v>137</v>
      </c>
      <c r="F3695" s="14" t="s">
        <v>154</v>
      </c>
      <c r="G3695" s="16">
        <v>41</v>
      </c>
      <c r="H3695" s="14" t="s">
        <v>186</v>
      </c>
      <c r="I3695" s="16">
        <v>2</v>
      </c>
      <c r="J3695" s="14" t="s">
        <v>83</v>
      </c>
      <c r="K3695" s="14" t="s">
        <v>84</v>
      </c>
      <c r="L3695" s="14" t="s">
        <v>85</v>
      </c>
      <c r="M3695" s="23">
        <v>0.8</v>
      </c>
      <c r="N3695" s="16">
        <v>241</v>
      </c>
      <c r="O3695" s="16">
        <v>199</v>
      </c>
      <c r="P3695" s="16">
        <v>19</v>
      </c>
      <c r="Q3695" s="16">
        <v>364</v>
      </c>
      <c r="R3695" s="16">
        <v>30</v>
      </c>
      <c r="S3695" s="14" t="s">
        <v>86</v>
      </c>
      <c r="T3695" s="16">
        <v>37832</v>
      </c>
      <c r="U3695" s="16">
        <v>0</v>
      </c>
      <c r="V3695" s="18">
        <v>22325543</v>
      </c>
      <c r="W3695" s="18">
        <v>1112068</v>
      </c>
      <c r="X3695" s="18">
        <v>649732</v>
      </c>
      <c r="Y3695" s="18">
        <v>0</v>
      </c>
      <c r="Z3695" s="18">
        <v>0</v>
      </c>
      <c r="AA3695" s="18">
        <v>0</v>
      </c>
      <c r="AB3695" s="18">
        <v>211227</v>
      </c>
      <c r="AC3695" s="23">
        <v>0.19</v>
      </c>
      <c r="AD3695" s="14" t="str">
        <f>IF(E3695=113,"Linn","Iowa ex-Linn")</f>
        <v>Iowa ex-Linn</v>
      </c>
      <c r="AE3695" s="23">
        <f>IFERROR(AB3695/W3695,"N/M")</f>
        <v>0.18994072304930992</v>
      </c>
      <c r="AF3695" s="14" t="str">
        <f>B3695&amp;"|"&amp;TEXT(E3695,"000")&amp;"|"&amp;TEXT(M3695,"0.0000")</f>
        <v>2020|137|0.8000</v>
      </c>
      <c r="AG3695" s="22" t="str">
        <f>IF(AND(B3695&gt;=2015,B3695&lt;=2024,C3695=19,G3695=41,I3695=2,K3695="A",L3695="RBUP",M3695&gt;=0.5,M3695&lt;=0.85),"IN","OUT")</f>
        <v>IN</v>
      </c>
    </row>
    <row r="3696" spans="1:33">
      <c r="A3696" s="14" t="s">
        <v>190</v>
      </c>
      <c r="B3696" s="16">
        <v>2020</v>
      </c>
      <c r="C3696" s="16">
        <v>19</v>
      </c>
      <c r="D3696" s="14" t="s">
        <v>80</v>
      </c>
      <c r="E3696" s="16">
        <v>137</v>
      </c>
      <c r="F3696" s="14" t="s">
        <v>154</v>
      </c>
      <c r="G3696" s="16">
        <v>41</v>
      </c>
      <c r="H3696" s="14" t="s">
        <v>186</v>
      </c>
      <c r="I3696" s="16">
        <v>2</v>
      </c>
      <c r="J3696" s="14" t="s">
        <v>83</v>
      </c>
      <c r="K3696" s="14" t="s">
        <v>84</v>
      </c>
      <c r="L3696" s="14" t="s">
        <v>85</v>
      </c>
      <c r="M3696" s="23">
        <v>0.85</v>
      </c>
      <c r="N3696" s="16">
        <v>133</v>
      </c>
      <c r="O3696" s="16">
        <v>95</v>
      </c>
      <c r="P3696" s="16">
        <v>8</v>
      </c>
      <c r="Q3696" s="16">
        <v>132</v>
      </c>
      <c r="R3696" s="16">
        <v>11</v>
      </c>
      <c r="S3696" s="14" t="s">
        <v>86</v>
      </c>
      <c r="T3696" s="16">
        <v>17703</v>
      </c>
      <c r="U3696" s="16">
        <v>0</v>
      </c>
      <c r="V3696" s="18">
        <v>11451079</v>
      </c>
      <c r="W3696" s="18">
        <v>676702</v>
      </c>
      <c r="X3696" s="18">
        <v>324156</v>
      </c>
      <c r="Y3696" s="18">
        <v>0</v>
      </c>
      <c r="Z3696" s="18">
        <v>0</v>
      </c>
      <c r="AA3696" s="18">
        <v>0</v>
      </c>
      <c r="AB3696" s="18">
        <v>80868</v>
      </c>
      <c r="AC3696" s="23">
        <v>0.12</v>
      </c>
      <c r="AD3696" s="14" t="str">
        <f>IF(E3696=113,"Linn","Iowa ex-Linn")</f>
        <v>Iowa ex-Linn</v>
      </c>
      <c r="AE3696" s="23">
        <f>IFERROR(AB3696/W3696,"N/M")</f>
        <v>0.11950311954154118</v>
      </c>
      <c r="AF3696" s="14" t="str">
        <f>B3696&amp;"|"&amp;TEXT(E3696,"000")&amp;"|"&amp;TEXT(M3696,"0.0000")</f>
        <v>2020|137|0.8500</v>
      </c>
      <c r="AG3696" s="22" t="str">
        <f>IF(AND(B3696&gt;=2015,B3696&lt;=2024,C3696=19,G3696=41,I3696=2,K3696="A",L3696="RBUP",M3696&gt;=0.5,M3696&lt;=0.85),"IN","OUT")</f>
        <v>IN</v>
      </c>
    </row>
    <row r="3697" spans="1:33">
      <c r="A3697" s="14" t="s">
        <v>190</v>
      </c>
      <c r="B3697" s="16">
        <v>2020</v>
      </c>
      <c r="C3697" s="16">
        <v>19</v>
      </c>
      <c r="D3697" s="14" t="s">
        <v>80</v>
      </c>
      <c r="E3697" s="16">
        <v>139</v>
      </c>
      <c r="F3697" s="14" t="s">
        <v>155</v>
      </c>
      <c r="G3697" s="16">
        <v>41</v>
      </c>
      <c r="H3697" s="14" t="s">
        <v>186</v>
      </c>
      <c r="I3697" s="16">
        <v>2</v>
      </c>
      <c r="J3697" s="14" t="s">
        <v>83</v>
      </c>
      <c r="K3697" s="14" t="s">
        <v>84</v>
      </c>
      <c r="L3697" s="14" t="s">
        <v>85</v>
      </c>
      <c r="M3697" s="23">
        <v>0.5</v>
      </c>
      <c r="N3697" s="16">
        <v>2</v>
      </c>
      <c r="O3697" s="16">
        <v>2</v>
      </c>
      <c r="P3697" s="16">
        <v>0</v>
      </c>
      <c r="Q3697" s="16">
        <v>3</v>
      </c>
      <c r="R3697" s="16">
        <v>0</v>
      </c>
      <c r="S3697" s="14" t="s">
        <v>86</v>
      </c>
      <c r="T3697" s="16">
        <v>690</v>
      </c>
      <c r="U3697" s="16">
        <v>0</v>
      </c>
      <c r="V3697" s="18">
        <v>261667</v>
      </c>
      <c r="W3697" s="18">
        <v>2318</v>
      </c>
      <c r="X3697" s="18">
        <v>1756</v>
      </c>
      <c r="Y3697" s="18">
        <v>0</v>
      </c>
      <c r="Z3697" s="18">
        <v>0</v>
      </c>
      <c r="AA3697" s="18">
        <v>0</v>
      </c>
      <c r="AB3697" s="18">
        <v>0</v>
      </c>
      <c r="AC3697" s="23">
        <v>0</v>
      </c>
      <c r="AD3697" s="14" t="str">
        <f>IF(E3697=113,"Linn","Iowa ex-Linn")</f>
        <v>Iowa ex-Linn</v>
      </c>
      <c r="AE3697" s="23">
        <f>IFERROR(AB3697/W3697,"N/M")</f>
        <v>0.0</v>
      </c>
      <c r="AF3697" s="14" t="str">
        <f>B3697&amp;"|"&amp;TEXT(E3697,"000")&amp;"|"&amp;TEXT(M3697,"0.0000")</f>
        <v>2020|139|0.5000</v>
      </c>
      <c r="AG3697" s="22" t="str">
        <f>IF(AND(B3697&gt;=2015,B3697&lt;=2024,C3697=19,G3697=41,I3697=2,K3697="A",L3697="RBUP",M3697&gt;=0.5,M3697&lt;=0.85),"IN","OUT")</f>
        <v>IN</v>
      </c>
    </row>
    <row r="3698" spans="1:33">
      <c r="A3698" s="14" t="s">
        <v>190</v>
      </c>
      <c r="B3698" s="16">
        <v>2020</v>
      </c>
      <c r="C3698" s="16">
        <v>19</v>
      </c>
      <c r="D3698" s="14" t="s">
        <v>80</v>
      </c>
      <c r="E3698" s="16">
        <v>139</v>
      </c>
      <c r="F3698" s="14" t="s">
        <v>155</v>
      </c>
      <c r="G3698" s="16">
        <v>41</v>
      </c>
      <c r="H3698" s="14" t="s">
        <v>186</v>
      </c>
      <c r="I3698" s="16">
        <v>2</v>
      </c>
      <c r="J3698" s="14" t="s">
        <v>83</v>
      </c>
      <c r="K3698" s="14" t="s">
        <v>84</v>
      </c>
      <c r="L3698" s="14" t="s">
        <v>85</v>
      </c>
      <c r="M3698" s="23">
        <v>0.55</v>
      </c>
      <c r="N3698" s="16">
        <v>0</v>
      </c>
      <c r="O3698" s="16">
        <v>0</v>
      </c>
      <c r="P3698" s="16">
        <v>0</v>
      </c>
      <c r="Q3698" s="16">
        <v>1</v>
      </c>
      <c r="R3698" s="16">
        <v>0</v>
      </c>
      <c r="S3698" s="14" t="s">
        <v>86</v>
      </c>
      <c r="T3698" s="16">
        <v>4</v>
      </c>
      <c r="U3698" s="16">
        <v>0</v>
      </c>
      <c r="V3698" s="18">
        <v>1135</v>
      </c>
      <c r="W3698" s="18">
        <v>149</v>
      </c>
      <c r="X3698" s="18">
        <v>95</v>
      </c>
      <c r="Y3698" s="18">
        <v>0</v>
      </c>
      <c r="Z3698" s="18">
        <v>0</v>
      </c>
      <c r="AA3698" s="18">
        <v>0</v>
      </c>
      <c r="AB3698" s="18">
        <v>0</v>
      </c>
      <c r="AC3698" s="23">
        <v>0</v>
      </c>
      <c r="AD3698" s="14" t="str">
        <f>IF(E3698=113,"Linn","Iowa ex-Linn")</f>
        <v>Iowa ex-Linn</v>
      </c>
      <c r="AE3698" s="23">
        <f>IFERROR(AB3698/W3698,"N/M")</f>
        <v>0.0</v>
      </c>
      <c r="AF3698" s="14" t="str">
        <f>B3698&amp;"|"&amp;TEXT(E3698,"000")&amp;"|"&amp;TEXT(M3698,"0.0000")</f>
        <v>2020|139|0.5500</v>
      </c>
      <c r="AG3698" s="22" t="str">
        <f>IF(AND(B3698&gt;=2015,B3698&lt;=2024,C3698=19,G3698=41,I3698=2,K3698="A",L3698="RBUP",M3698&gt;=0.5,M3698&lt;=0.85),"IN","OUT")</f>
        <v>IN</v>
      </c>
    </row>
    <row r="3699" spans="1:33">
      <c r="A3699" s="14" t="s">
        <v>190</v>
      </c>
      <c r="B3699" s="16">
        <v>2020</v>
      </c>
      <c r="C3699" s="16">
        <v>19</v>
      </c>
      <c r="D3699" s="14" t="s">
        <v>80</v>
      </c>
      <c r="E3699" s="16">
        <v>139</v>
      </c>
      <c r="F3699" s="14" t="s">
        <v>155</v>
      </c>
      <c r="G3699" s="16">
        <v>41</v>
      </c>
      <c r="H3699" s="14" t="s">
        <v>186</v>
      </c>
      <c r="I3699" s="16">
        <v>2</v>
      </c>
      <c r="J3699" s="14" t="s">
        <v>83</v>
      </c>
      <c r="K3699" s="14" t="s">
        <v>84</v>
      </c>
      <c r="L3699" s="14" t="s">
        <v>85</v>
      </c>
      <c r="M3699" s="23">
        <v>0.6</v>
      </c>
      <c r="N3699" s="16">
        <v>3</v>
      </c>
      <c r="O3699" s="16">
        <v>1</v>
      </c>
      <c r="P3699" s="16">
        <v>0</v>
      </c>
      <c r="Q3699" s="16">
        <v>3</v>
      </c>
      <c r="R3699" s="16">
        <v>0</v>
      </c>
      <c r="S3699" s="14" t="s">
        <v>86</v>
      </c>
      <c r="T3699" s="16">
        <v>326</v>
      </c>
      <c r="U3699" s="16">
        <v>0</v>
      </c>
      <c r="V3699" s="18">
        <v>110381</v>
      </c>
      <c r="W3699" s="18">
        <v>9491</v>
      </c>
      <c r="X3699" s="18">
        <v>6177</v>
      </c>
      <c r="Y3699" s="18">
        <v>0</v>
      </c>
      <c r="Z3699" s="18">
        <v>0</v>
      </c>
      <c r="AA3699" s="18">
        <v>0</v>
      </c>
      <c r="AB3699" s="18">
        <v>0</v>
      </c>
      <c r="AC3699" s="23">
        <v>0</v>
      </c>
      <c r="AD3699" s="14" t="str">
        <f>IF(E3699=113,"Linn","Iowa ex-Linn")</f>
        <v>Iowa ex-Linn</v>
      </c>
      <c r="AE3699" s="23">
        <f>IFERROR(AB3699/W3699,"N/M")</f>
        <v>0.0</v>
      </c>
      <c r="AF3699" s="14" t="str">
        <f>B3699&amp;"|"&amp;TEXT(E3699,"000")&amp;"|"&amp;TEXT(M3699,"0.0000")</f>
        <v>2020|139|0.6000</v>
      </c>
      <c r="AG3699" s="22" t="str">
        <f>IF(AND(B3699&gt;=2015,B3699&lt;=2024,C3699=19,G3699=41,I3699=2,K3699="A",L3699="RBUP",M3699&gt;=0.5,M3699&lt;=0.85),"IN","OUT")</f>
        <v>IN</v>
      </c>
    </row>
    <row r="3700" spans="1:33">
      <c r="A3700" s="14" t="s">
        <v>190</v>
      </c>
      <c r="B3700" s="16">
        <v>2020</v>
      </c>
      <c r="C3700" s="16">
        <v>19</v>
      </c>
      <c r="D3700" s="14" t="s">
        <v>80</v>
      </c>
      <c r="E3700" s="16">
        <v>139</v>
      </c>
      <c r="F3700" s="14" t="s">
        <v>155</v>
      </c>
      <c r="G3700" s="16">
        <v>41</v>
      </c>
      <c r="H3700" s="14" t="s">
        <v>186</v>
      </c>
      <c r="I3700" s="16">
        <v>2</v>
      </c>
      <c r="J3700" s="14" t="s">
        <v>83</v>
      </c>
      <c r="K3700" s="14" t="s">
        <v>84</v>
      </c>
      <c r="L3700" s="14" t="s">
        <v>85</v>
      </c>
      <c r="M3700" s="23">
        <v>0.65</v>
      </c>
      <c r="N3700" s="16">
        <v>6</v>
      </c>
      <c r="O3700" s="16">
        <v>3</v>
      </c>
      <c r="P3700" s="16">
        <v>0</v>
      </c>
      <c r="Q3700" s="16">
        <v>5</v>
      </c>
      <c r="R3700" s="16">
        <v>0</v>
      </c>
      <c r="S3700" s="14" t="s">
        <v>86</v>
      </c>
      <c r="T3700" s="16">
        <v>455</v>
      </c>
      <c r="U3700" s="16">
        <v>0</v>
      </c>
      <c r="V3700" s="18">
        <v>234574</v>
      </c>
      <c r="W3700" s="18">
        <v>5319</v>
      </c>
      <c r="X3700" s="18">
        <v>3152</v>
      </c>
      <c r="Y3700" s="18">
        <v>0</v>
      </c>
      <c r="Z3700" s="18">
        <v>0</v>
      </c>
      <c r="AA3700" s="18">
        <v>0</v>
      </c>
      <c r="AB3700" s="18">
        <v>0</v>
      </c>
      <c r="AC3700" s="23">
        <v>0</v>
      </c>
      <c r="AD3700" s="14" t="str">
        <f>IF(E3700=113,"Linn","Iowa ex-Linn")</f>
        <v>Iowa ex-Linn</v>
      </c>
      <c r="AE3700" s="23">
        <f>IFERROR(AB3700/W3700,"N/M")</f>
        <v>0.0</v>
      </c>
      <c r="AF3700" s="14" t="str">
        <f>B3700&amp;"|"&amp;TEXT(E3700,"000")&amp;"|"&amp;TEXT(M3700,"0.0000")</f>
        <v>2020|139|0.6500</v>
      </c>
      <c r="AG3700" s="22" t="str">
        <f>IF(AND(B3700&gt;=2015,B3700&lt;=2024,C3700=19,G3700=41,I3700=2,K3700="A",L3700="RBUP",M3700&gt;=0.5,M3700&lt;=0.85),"IN","OUT")</f>
        <v>IN</v>
      </c>
    </row>
    <row r="3701" spans="1:33">
      <c r="A3701" s="14" t="s">
        <v>190</v>
      </c>
      <c r="B3701" s="16">
        <v>2020</v>
      </c>
      <c r="C3701" s="16">
        <v>19</v>
      </c>
      <c r="D3701" s="14" t="s">
        <v>80</v>
      </c>
      <c r="E3701" s="16">
        <v>139</v>
      </c>
      <c r="F3701" s="14" t="s">
        <v>155</v>
      </c>
      <c r="G3701" s="16">
        <v>41</v>
      </c>
      <c r="H3701" s="14" t="s">
        <v>186</v>
      </c>
      <c r="I3701" s="16">
        <v>2</v>
      </c>
      <c r="J3701" s="14" t="s">
        <v>83</v>
      </c>
      <c r="K3701" s="14" t="s">
        <v>84</v>
      </c>
      <c r="L3701" s="14" t="s">
        <v>85</v>
      </c>
      <c r="M3701" s="23">
        <v>0.7</v>
      </c>
      <c r="N3701" s="16">
        <v>25</v>
      </c>
      <c r="O3701" s="16">
        <v>22</v>
      </c>
      <c r="P3701" s="16">
        <v>0</v>
      </c>
      <c r="Q3701" s="16">
        <v>48</v>
      </c>
      <c r="R3701" s="16">
        <v>2</v>
      </c>
      <c r="S3701" s="14" t="s">
        <v>86</v>
      </c>
      <c r="T3701" s="16">
        <v>5186</v>
      </c>
      <c r="U3701" s="16">
        <v>0</v>
      </c>
      <c r="V3701" s="18">
        <v>2791134</v>
      </c>
      <c r="W3701" s="18">
        <v>88702</v>
      </c>
      <c r="X3701" s="18">
        <v>62061</v>
      </c>
      <c r="Y3701" s="18">
        <v>318</v>
      </c>
      <c r="Z3701" s="18">
        <v>0</v>
      </c>
      <c r="AA3701" s="18">
        <v>0</v>
      </c>
      <c r="AB3701" s="18">
        <v>12001</v>
      </c>
      <c r="AC3701" s="23">
        <v>0.14</v>
      </c>
      <c r="AD3701" s="14" t="str">
        <f>IF(E3701=113,"Linn","Iowa ex-Linn")</f>
        <v>Iowa ex-Linn</v>
      </c>
      <c r="AE3701" s="23">
        <f>IFERROR(AB3701/W3701,"N/M")</f>
        <v>0.13529570922865325</v>
      </c>
      <c r="AF3701" s="14" t="str">
        <f>B3701&amp;"|"&amp;TEXT(E3701,"000")&amp;"|"&amp;TEXT(M3701,"0.0000")</f>
        <v>2020|139|0.7000</v>
      </c>
      <c r="AG3701" s="22" t="str">
        <f>IF(AND(B3701&gt;=2015,B3701&lt;=2024,C3701=19,G3701=41,I3701=2,K3701="A",L3701="RBUP",M3701&gt;=0.5,M3701&lt;=0.85),"IN","OUT")</f>
        <v>IN</v>
      </c>
    </row>
    <row r="3702" spans="1:33">
      <c r="A3702" s="14" t="s">
        <v>190</v>
      </c>
      <c r="B3702" s="16">
        <v>2020</v>
      </c>
      <c r="C3702" s="16">
        <v>19</v>
      </c>
      <c r="D3702" s="14" t="s">
        <v>80</v>
      </c>
      <c r="E3702" s="16">
        <v>139</v>
      </c>
      <c r="F3702" s="14" t="s">
        <v>155</v>
      </c>
      <c r="G3702" s="16">
        <v>41</v>
      </c>
      <c r="H3702" s="14" t="s">
        <v>186</v>
      </c>
      <c r="I3702" s="16">
        <v>2</v>
      </c>
      <c r="J3702" s="14" t="s">
        <v>83</v>
      </c>
      <c r="K3702" s="14" t="s">
        <v>84</v>
      </c>
      <c r="L3702" s="14" t="s">
        <v>85</v>
      </c>
      <c r="M3702" s="23">
        <v>0.75</v>
      </c>
      <c r="N3702" s="16">
        <v>74</v>
      </c>
      <c r="O3702" s="16">
        <v>59</v>
      </c>
      <c r="P3702" s="16">
        <v>3</v>
      </c>
      <c r="Q3702" s="16">
        <v>91</v>
      </c>
      <c r="R3702" s="16">
        <v>4</v>
      </c>
      <c r="S3702" s="14" t="s">
        <v>86</v>
      </c>
      <c r="T3702" s="16">
        <v>10187</v>
      </c>
      <c r="U3702" s="16">
        <v>0</v>
      </c>
      <c r="V3702" s="18">
        <v>5852650</v>
      </c>
      <c r="W3702" s="18">
        <v>223610</v>
      </c>
      <c r="X3702" s="18">
        <v>153205</v>
      </c>
      <c r="Y3702" s="18">
        <v>0</v>
      </c>
      <c r="Z3702" s="18">
        <v>0</v>
      </c>
      <c r="AA3702" s="18">
        <v>0</v>
      </c>
      <c r="AB3702" s="18">
        <v>20469</v>
      </c>
      <c r="AC3702" s="23">
        <v>0.09</v>
      </c>
      <c r="AD3702" s="14" t="str">
        <f>IF(E3702=113,"Linn","Iowa ex-Linn")</f>
        <v>Iowa ex-Linn</v>
      </c>
      <c r="AE3702" s="23">
        <f>IFERROR(AB3702/W3702,"N/M")</f>
        <v>0.09153883994454631</v>
      </c>
      <c r="AF3702" s="14" t="str">
        <f>B3702&amp;"|"&amp;TEXT(E3702,"000")&amp;"|"&amp;TEXT(M3702,"0.0000")</f>
        <v>2020|139|0.7500</v>
      </c>
      <c r="AG3702" s="22" t="str">
        <f>IF(AND(B3702&gt;=2015,B3702&lt;=2024,C3702=19,G3702=41,I3702=2,K3702="A",L3702="RBUP",M3702&gt;=0.5,M3702&lt;=0.85),"IN","OUT")</f>
        <v>IN</v>
      </c>
    </row>
    <row r="3703" spans="1:33">
      <c r="A3703" s="14" t="s">
        <v>190</v>
      </c>
      <c r="B3703" s="16">
        <v>2020</v>
      </c>
      <c r="C3703" s="16">
        <v>19</v>
      </c>
      <c r="D3703" s="14" t="s">
        <v>80</v>
      </c>
      <c r="E3703" s="16">
        <v>139</v>
      </c>
      <c r="F3703" s="14" t="s">
        <v>155</v>
      </c>
      <c r="G3703" s="16">
        <v>41</v>
      </c>
      <c r="H3703" s="14" t="s">
        <v>186</v>
      </c>
      <c r="I3703" s="16">
        <v>2</v>
      </c>
      <c r="J3703" s="14" t="s">
        <v>83</v>
      </c>
      <c r="K3703" s="14" t="s">
        <v>84</v>
      </c>
      <c r="L3703" s="14" t="s">
        <v>85</v>
      </c>
      <c r="M3703" s="23">
        <v>0.8</v>
      </c>
      <c r="N3703" s="16">
        <v>214</v>
      </c>
      <c r="O3703" s="16">
        <v>174</v>
      </c>
      <c r="P3703" s="16">
        <v>21</v>
      </c>
      <c r="Q3703" s="16">
        <v>294</v>
      </c>
      <c r="R3703" s="16">
        <v>28</v>
      </c>
      <c r="S3703" s="14" t="s">
        <v>86</v>
      </c>
      <c r="T3703" s="16">
        <v>34368</v>
      </c>
      <c r="U3703" s="16">
        <v>0</v>
      </c>
      <c r="V3703" s="18">
        <v>21085878</v>
      </c>
      <c r="W3703" s="18">
        <v>1104695</v>
      </c>
      <c r="X3703" s="18">
        <v>657032</v>
      </c>
      <c r="Y3703" s="18">
        <v>149</v>
      </c>
      <c r="Z3703" s="18">
        <v>0</v>
      </c>
      <c r="AA3703" s="18">
        <v>0</v>
      </c>
      <c r="AB3703" s="18">
        <v>258733</v>
      </c>
      <c r="AC3703" s="23">
        <v>0.23</v>
      </c>
      <c r="AD3703" s="14" t="str">
        <f>IF(E3703=113,"Linn","Iowa ex-Linn")</f>
        <v>Iowa ex-Linn</v>
      </c>
      <c r="AE3703" s="23">
        <f>IFERROR(AB3703/W3703,"N/M")</f>
        <v>0.2342121581069888</v>
      </c>
      <c r="AF3703" s="14" t="str">
        <f>B3703&amp;"|"&amp;TEXT(E3703,"000")&amp;"|"&amp;TEXT(M3703,"0.0000")</f>
        <v>2020|139|0.8000</v>
      </c>
      <c r="AG3703" s="22" t="str">
        <f>IF(AND(B3703&gt;=2015,B3703&lt;=2024,C3703=19,G3703=41,I3703=2,K3703="A",L3703="RBUP",M3703&gt;=0.5,M3703&lt;=0.85),"IN","OUT")</f>
        <v>IN</v>
      </c>
    </row>
    <row r="3704" spans="1:33">
      <c r="A3704" s="14" t="s">
        <v>190</v>
      </c>
      <c r="B3704" s="16">
        <v>2020</v>
      </c>
      <c r="C3704" s="16">
        <v>19</v>
      </c>
      <c r="D3704" s="14" t="s">
        <v>80</v>
      </c>
      <c r="E3704" s="16">
        <v>139</v>
      </c>
      <c r="F3704" s="14" t="s">
        <v>155</v>
      </c>
      <c r="G3704" s="16">
        <v>41</v>
      </c>
      <c r="H3704" s="14" t="s">
        <v>186</v>
      </c>
      <c r="I3704" s="16">
        <v>2</v>
      </c>
      <c r="J3704" s="14" t="s">
        <v>83</v>
      </c>
      <c r="K3704" s="14" t="s">
        <v>84</v>
      </c>
      <c r="L3704" s="14" t="s">
        <v>85</v>
      </c>
      <c r="M3704" s="23">
        <v>0.85</v>
      </c>
      <c r="N3704" s="16">
        <v>201</v>
      </c>
      <c r="O3704" s="16">
        <v>160</v>
      </c>
      <c r="P3704" s="16">
        <v>44</v>
      </c>
      <c r="Q3704" s="16">
        <v>219</v>
      </c>
      <c r="R3704" s="16">
        <v>62</v>
      </c>
      <c r="S3704" s="14" t="s">
        <v>86</v>
      </c>
      <c r="T3704" s="16">
        <v>30300</v>
      </c>
      <c r="U3704" s="16">
        <v>0</v>
      </c>
      <c r="V3704" s="18">
        <v>19519271</v>
      </c>
      <c r="W3704" s="18">
        <v>1196271</v>
      </c>
      <c r="X3704" s="18">
        <v>565590</v>
      </c>
      <c r="Y3704" s="18">
        <v>1512</v>
      </c>
      <c r="Z3704" s="18">
        <v>0</v>
      </c>
      <c r="AA3704" s="18">
        <v>0</v>
      </c>
      <c r="AB3704" s="18">
        <v>560050</v>
      </c>
      <c r="AC3704" s="23">
        <v>0.47</v>
      </c>
      <c r="AD3704" s="14" t="str">
        <f>IF(E3704=113,"Linn","Iowa ex-Linn")</f>
        <v>Iowa ex-Linn</v>
      </c>
      <c r="AE3704" s="23">
        <f>IFERROR(AB3704/W3704,"N/M")</f>
        <v>0.46816315032296196</v>
      </c>
      <c r="AF3704" s="14" t="str">
        <f>B3704&amp;"|"&amp;TEXT(E3704,"000")&amp;"|"&amp;TEXT(M3704,"0.0000")</f>
        <v>2020|139|0.8500</v>
      </c>
      <c r="AG3704" s="22" t="str">
        <f>IF(AND(B3704&gt;=2015,B3704&lt;=2024,C3704=19,G3704=41,I3704=2,K3704="A",L3704="RBUP",M3704&gt;=0.5,M3704&lt;=0.85),"IN","OUT")</f>
        <v>IN</v>
      </c>
    </row>
    <row r="3705" spans="1:33">
      <c r="A3705" s="14" t="s">
        <v>190</v>
      </c>
      <c r="B3705" s="16">
        <v>2020</v>
      </c>
      <c r="C3705" s="16">
        <v>19</v>
      </c>
      <c r="D3705" s="14" t="s">
        <v>80</v>
      </c>
      <c r="E3705" s="16">
        <v>141</v>
      </c>
      <c r="F3705" s="14" t="s">
        <v>156</v>
      </c>
      <c r="G3705" s="16">
        <v>41</v>
      </c>
      <c r="H3705" s="14" t="s">
        <v>186</v>
      </c>
      <c r="I3705" s="16">
        <v>2</v>
      </c>
      <c r="J3705" s="14" t="s">
        <v>83</v>
      </c>
      <c r="K3705" s="14" t="s">
        <v>84</v>
      </c>
      <c r="L3705" s="14" t="s">
        <v>85</v>
      </c>
      <c r="M3705" s="23">
        <v>0.5</v>
      </c>
      <c r="N3705" s="16">
        <v>2</v>
      </c>
      <c r="O3705" s="16">
        <v>2</v>
      </c>
      <c r="P3705" s="16">
        <v>0</v>
      </c>
      <c r="Q3705" s="16">
        <v>13</v>
      </c>
      <c r="R3705" s="16">
        <v>0</v>
      </c>
      <c r="S3705" s="14" t="s">
        <v>86</v>
      </c>
      <c r="T3705" s="16">
        <v>1609</v>
      </c>
      <c r="U3705" s="16">
        <v>0</v>
      </c>
      <c r="V3705" s="18">
        <v>719817</v>
      </c>
      <c r="W3705" s="18">
        <v>4026</v>
      </c>
      <c r="X3705" s="18">
        <v>2698</v>
      </c>
      <c r="Y3705" s="18">
        <v>0</v>
      </c>
      <c r="Z3705" s="18">
        <v>0</v>
      </c>
      <c r="AA3705" s="18">
        <v>0</v>
      </c>
      <c r="AB3705" s="18">
        <v>0</v>
      </c>
      <c r="AC3705" s="23">
        <v>0</v>
      </c>
      <c r="AD3705" s="14" t="str">
        <f>IF(E3705=113,"Linn","Iowa ex-Linn")</f>
        <v>Iowa ex-Linn</v>
      </c>
      <c r="AE3705" s="23">
        <f>IFERROR(AB3705/W3705,"N/M")</f>
        <v>0.0</v>
      </c>
      <c r="AF3705" s="14" t="str">
        <f>B3705&amp;"|"&amp;TEXT(E3705,"000")&amp;"|"&amp;TEXT(M3705,"0.0000")</f>
        <v>2020|141|0.5000</v>
      </c>
      <c r="AG3705" s="22" t="str">
        <f>IF(AND(B3705&gt;=2015,B3705&lt;=2024,C3705=19,G3705=41,I3705=2,K3705="A",L3705="RBUP",M3705&gt;=0.5,M3705&lt;=0.85),"IN","OUT")</f>
        <v>IN</v>
      </c>
    </row>
    <row r="3706" spans="1:33">
      <c r="A3706" s="14" t="s">
        <v>190</v>
      </c>
      <c r="B3706" s="16">
        <v>2020</v>
      </c>
      <c r="C3706" s="16">
        <v>19</v>
      </c>
      <c r="D3706" s="14" t="s">
        <v>80</v>
      </c>
      <c r="E3706" s="16">
        <v>141</v>
      </c>
      <c r="F3706" s="14" t="s">
        <v>156</v>
      </c>
      <c r="G3706" s="16">
        <v>41</v>
      </c>
      <c r="H3706" s="14" t="s">
        <v>186</v>
      </c>
      <c r="I3706" s="16">
        <v>2</v>
      </c>
      <c r="J3706" s="14" t="s">
        <v>83</v>
      </c>
      <c r="K3706" s="14" t="s">
        <v>84</v>
      </c>
      <c r="L3706" s="14" t="s">
        <v>85</v>
      </c>
      <c r="M3706" s="23">
        <v>0.6</v>
      </c>
      <c r="N3706" s="16">
        <v>2</v>
      </c>
      <c r="O3706" s="16">
        <v>2</v>
      </c>
      <c r="P3706" s="16">
        <v>0</v>
      </c>
      <c r="Q3706" s="16">
        <v>3</v>
      </c>
      <c r="R3706" s="16">
        <v>0</v>
      </c>
      <c r="S3706" s="14" t="s">
        <v>86</v>
      </c>
      <c r="T3706" s="16">
        <v>291</v>
      </c>
      <c r="U3706" s="16">
        <v>0</v>
      </c>
      <c r="V3706" s="18">
        <v>138893</v>
      </c>
      <c r="W3706" s="18">
        <v>1810</v>
      </c>
      <c r="X3706" s="18">
        <v>1159</v>
      </c>
      <c r="Y3706" s="18">
        <v>0</v>
      </c>
      <c r="Z3706" s="18">
        <v>0</v>
      </c>
      <c r="AA3706" s="18">
        <v>0</v>
      </c>
      <c r="AB3706" s="18">
        <v>0</v>
      </c>
      <c r="AC3706" s="23">
        <v>0</v>
      </c>
      <c r="AD3706" s="14" t="str">
        <f>IF(E3706=113,"Linn","Iowa ex-Linn")</f>
        <v>Iowa ex-Linn</v>
      </c>
      <c r="AE3706" s="23">
        <f>IFERROR(AB3706/W3706,"N/M")</f>
        <v>0.0</v>
      </c>
      <c r="AF3706" s="14" t="str">
        <f>B3706&amp;"|"&amp;TEXT(E3706,"000")&amp;"|"&amp;TEXT(M3706,"0.0000")</f>
        <v>2020|141|0.6000</v>
      </c>
      <c r="AG3706" s="22" t="str">
        <f>IF(AND(B3706&gt;=2015,B3706&lt;=2024,C3706=19,G3706=41,I3706=2,K3706="A",L3706="RBUP",M3706&gt;=0.5,M3706&lt;=0.85),"IN","OUT")</f>
        <v>IN</v>
      </c>
    </row>
    <row r="3707" spans="1:33">
      <c r="A3707" s="14" t="s">
        <v>190</v>
      </c>
      <c r="B3707" s="16">
        <v>2020</v>
      </c>
      <c r="C3707" s="16">
        <v>19</v>
      </c>
      <c r="D3707" s="14" t="s">
        <v>80</v>
      </c>
      <c r="E3707" s="16">
        <v>141</v>
      </c>
      <c r="F3707" s="14" t="s">
        <v>156</v>
      </c>
      <c r="G3707" s="16">
        <v>41</v>
      </c>
      <c r="H3707" s="14" t="s">
        <v>186</v>
      </c>
      <c r="I3707" s="16">
        <v>2</v>
      </c>
      <c r="J3707" s="14" t="s">
        <v>83</v>
      </c>
      <c r="K3707" s="14" t="s">
        <v>84</v>
      </c>
      <c r="L3707" s="14" t="s">
        <v>85</v>
      </c>
      <c r="M3707" s="23">
        <v>0.65</v>
      </c>
      <c r="N3707" s="16">
        <v>20</v>
      </c>
      <c r="O3707" s="16">
        <v>18</v>
      </c>
      <c r="P3707" s="16">
        <v>0</v>
      </c>
      <c r="Q3707" s="16">
        <v>19</v>
      </c>
      <c r="R3707" s="16">
        <v>0</v>
      </c>
      <c r="S3707" s="14" t="s">
        <v>86</v>
      </c>
      <c r="T3707" s="16">
        <v>1600</v>
      </c>
      <c r="U3707" s="16">
        <v>0</v>
      </c>
      <c r="V3707" s="18">
        <v>861853</v>
      </c>
      <c r="W3707" s="18">
        <v>9727</v>
      </c>
      <c r="X3707" s="18">
        <v>6899</v>
      </c>
      <c r="Y3707" s="18">
        <v>0</v>
      </c>
      <c r="Z3707" s="18">
        <v>0</v>
      </c>
      <c r="AA3707" s="18">
        <v>0</v>
      </c>
      <c r="AB3707" s="18">
        <v>0</v>
      </c>
      <c r="AC3707" s="23">
        <v>0</v>
      </c>
      <c r="AD3707" s="14" t="str">
        <f>IF(E3707=113,"Linn","Iowa ex-Linn")</f>
        <v>Iowa ex-Linn</v>
      </c>
      <c r="AE3707" s="23">
        <f>IFERROR(AB3707/W3707,"N/M")</f>
        <v>0.0</v>
      </c>
      <c r="AF3707" s="14" t="str">
        <f>B3707&amp;"|"&amp;TEXT(E3707,"000")&amp;"|"&amp;TEXT(M3707,"0.0000")</f>
        <v>2020|141|0.6500</v>
      </c>
      <c r="AG3707" s="22" t="str">
        <f>IF(AND(B3707&gt;=2015,B3707&lt;=2024,C3707=19,G3707=41,I3707=2,K3707="A",L3707="RBUP",M3707&gt;=0.5,M3707&lt;=0.85),"IN","OUT")</f>
        <v>IN</v>
      </c>
    </row>
    <row r="3708" spans="1:33">
      <c r="A3708" s="14" t="s">
        <v>190</v>
      </c>
      <c r="B3708" s="16">
        <v>2020</v>
      </c>
      <c r="C3708" s="16">
        <v>19</v>
      </c>
      <c r="D3708" s="14" t="s">
        <v>80</v>
      </c>
      <c r="E3708" s="16">
        <v>141</v>
      </c>
      <c r="F3708" s="14" t="s">
        <v>156</v>
      </c>
      <c r="G3708" s="16">
        <v>41</v>
      </c>
      <c r="H3708" s="14" t="s">
        <v>186</v>
      </c>
      <c r="I3708" s="16">
        <v>2</v>
      </c>
      <c r="J3708" s="14" t="s">
        <v>83</v>
      </c>
      <c r="K3708" s="14" t="s">
        <v>84</v>
      </c>
      <c r="L3708" s="14" t="s">
        <v>85</v>
      </c>
      <c r="M3708" s="23">
        <v>0.7</v>
      </c>
      <c r="N3708" s="16">
        <v>57</v>
      </c>
      <c r="O3708" s="16">
        <v>44</v>
      </c>
      <c r="P3708" s="16">
        <v>2</v>
      </c>
      <c r="Q3708" s="16">
        <v>71</v>
      </c>
      <c r="R3708" s="16">
        <v>2</v>
      </c>
      <c r="S3708" s="14" t="s">
        <v>86</v>
      </c>
      <c r="T3708" s="16">
        <v>7351</v>
      </c>
      <c r="U3708" s="16">
        <v>0</v>
      </c>
      <c r="V3708" s="18">
        <v>4226481</v>
      </c>
      <c r="W3708" s="18">
        <v>73412</v>
      </c>
      <c r="X3708" s="18">
        <v>49400</v>
      </c>
      <c r="Y3708" s="18">
        <v>0</v>
      </c>
      <c r="Z3708" s="18">
        <v>0</v>
      </c>
      <c r="AA3708" s="18">
        <v>0</v>
      </c>
      <c r="AB3708" s="18">
        <v>23467</v>
      </c>
      <c r="AC3708" s="23">
        <v>0.32</v>
      </c>
      <c r="AD3708" s="14" t="str">
        <f>IF(E3708=113,"Linn","Iowa ex-Linn")</f>
        <v>Iowa ex-Linn</v>
      </c>
      <c r="AE3708" s="23">
        <f>IFERROR(AB3708/W3708,"N/M")</f>
        <v>0.3196616356998856</v>
      </c>
      <c r="AF3708" s="14" t="str">
        <f>B3708&amp;"|"&amp;TEXT(E3708,"000")&amp;"|"&amp;TEXT(M3708,"0.0000")</f>
        <v>2020|141|0.7000</v>
      </c>
      <c r="AG3708" s="22" t="str">
        <f>IF(AND(B3708&gt;=2015,B3708&lt;=2024,C3708=19,G3708=41,I3708=2,K3708="A",L3708="RBUP",M3708&gt;=0.5,M3708&lt;=0.85),"IN","OUT")</f>
        <v>IN</v>
      </c>
    </row>
    <row r="3709" spans="1:33">
      <c r="A3709" s="14" t="s">
        <v>190</v>
      </c>
      <c r="B3709" s="16">
        <v>2020</v>
      </c>
      <c r="C3709" s="16">
        <v>19</v>
      </c>
      <c r="D3709" s="14" t="s">
        <v>80</v>
      </c>
      <c r="E3709" s="16">
        <v>141</v>
      </c>
      <c r="F3709" s="14" t="s">
        <v>156</v>
      </c>
      <c r="G3709" s="16">
        <v>41</v>
      </c>
      <c r="H3709" s="14" t="s">
        <v>186</v>
      </c>
      <c r="I3709" s="16">
        <v>2</v>
      </c>
      <c r="J3709" s="14" t="s">
        <v>83</v>
      </c>
      <c r="K3709" s="14" t="s">
        <v>84</v>
      </c>
      <c r="L3709" s="14" t="s">
        <v>85</v>
      </c>
      <c r="M3709" s="23">
        <v>0.75</v>
      </c>
      <c r="N3709" s="16">
        <v>162</v>
      </c>
      <c r="O3709" s="16">
        <v>145</v>
      </c>
      <c r="P3709" s="16">
        <v>2</v>
      </c>
      <c r="Q3709" s="16">
        <v>234</v>
      </c>
      <c r="R3709" s="16">
        <v>4</v>
      </c>
      <c r="S3709" s="14" t="s">
        <v>86</v>
      </c>
      <c r="T3709" s="16">
        <v>24474</v>
      </c>
      <c r="U3709" s="16">
        <v>0</v>
      </c>
      <c r="V3709" s="18">
        <v>15145016</v>
      </c>
      <c r="W3709" s="18">
        <v>380755</v>
      </c>
      <c r="X3709" s="18">
        <v>250156</v>
      </c>
      <c r="Y3709" s="18">
        <v>0</v>
      </c>
      <c r="Z3709" s="18">
        <v>0</v>
      </c>
      <c r="AA3709" s="18">
        <v>0</v>
      </c>
      <c r="AB3709" s="18">
        <v>49656</v>
      </c>
      <c r="AC3709" s="23">
        <v>0.13</v>
      </c>
      <c r="AD3709" s="14" t="str">
        <f>IF(E3709=113,"Linn","Iowa ex-Linn")</f>
        <v>Iowa ex-Linn</v>
      </c>
      <c r="AE3709" s="23">
        <f>IFERROR(AB3709/W3709,"N/M")</f>
        <v>0.1304145710496251</v>
      </c>
      <c r="AF3709" s="14" t="str">
        <f>B3709&amp;"|"&amp;TEXT(E3709,"000")&amp;"|"&amp;TEXT(M3709,"0.0000")</f>
        <v>2020|141|0.7500</v>
      </c>
      <c r="AG3709" s="22" t="str">
        <f>IF(AND(B3709&gt;=2015,B3709&lt;=2024,C3709=19,G3709=41,I3709=2,K3709="A",L3709="RBUP",M3709&gt;=0.5,M3709&lt;=0.85),"IN","OUT")</f>
        <v>IN</v>
      </c>
    </row>
    <row r="3710" spans="1:33">
      <c r="A3710" s="14" t="s">
        <v>190</v>
      </c>
      <c r="B3710" s="16">
        <v>2020</v>
      </c>
      <c r="C3710" s="16">
        <v>19</v>
      </c>
      <c r="D3710" s="14" t="s">
        <v>80</v>
      </c>
      <c r="E3710" s="16">
        <v>141</v>
      </c>
      <c r="F3710" s="14" t="s">
        <v>156</v>
      </c>
      <c r="G3710" s="16">
        <v>41</v>
      </c>
      <c r="H3710" s="14" t="s">
        <v>186</v>
      </c>
      <c r="I3710" s="16">
        <v>2</v>
      </c>
      <c r="J3710" s="14" t="s">
        <v>83</v>
      </c>
      <c r="K3710" s="14" t="s">
        <v>84</v>
      </c>
      <c r="L3710" s="14" t="s">
        <v>85</v>
      </c>
      <c r="M3710" s="23">
        <v>0.8</v>
      </c>
      <c r="N3710" s="16">
        <v>409</v>
      </c>
      <c r="O3710" s="16">
        <v>361</v>
      </c>
      <c r="P3710" s="16">
        <v>50</v>
      </c>
      <c r="Q3710" s="16">
        <v>658</v>
      </c>
      <c r="R3710" s="16">
        <v>73</v>
      </c>
      <c r="S3710" s="14" t="s">
        <v>86</v>
      </c>
      <c r="T3710" s="16">
        <v>62106</v>
      </c>
      <c r="U3710" s="16">
        <v>0</v>
      </c>
      <c r="V3710" s="18">
        <v>40964157</v>
      </c>
      <c r="W3710" s="18">
        <v>1448592</v>
      </c>
      <c r="X3710" s="18">
        <v>807799</v>
      </c>
      <c r="Y3710" s="18">
        <v>1255</v>
      </c>
      <c r="Z3710" s="18">
        <v>0</v>
      </c>
      <c r="AA3710" s="18">
        <v>0</v>
      </c>
      <c r="AB3710" s="18">
        <v>379513</v>
      </c>
      <c r="AC3710" s="23">
        <v>0.26</v>
      </c>
      <c r="AD3710" s="14" t="str">
        <f>IF(E3710=113,"Linn","Iowa ex-Linn")</f>
        <v>Iowa ex-Linn</v>
      </c>
      <c r="AE3710" s="23">
        <f>IFERROR(AB3710/W3710,"N/M")</f>
        <v>0.2619875023471067</v>
      </c>
      <c r="AF3710" s="14" t="str">
        <f>B3710&amp;"|"&amp;TEXT(E3710,"000")&amp;"|"&amp;TEXT(M3710,"0.0000")</f>
        <v>2020|141|0.8000</v>
      </c>
      <c r="AG3710" s="22" t="str">
        <f>IF(AND(B3710&gt;=2015,B3710&lt;=2024,C3710=19,G3710=41,I3710=2,K3710="A",L3710="RBUP",M3710&gt;=0.5,M3710&lt;=0.85),"IN","OUT")</f>
        <v>IN</v>
      </c>
    </row>
    <row r="3711" spans="1:33">
      <c r="A3711" s="14" t="s">
        <v>190</v>
      </c>
      <c r="B3711" s="16">
        <v>2020</v>
      </c>
      <c r="C3711" s="16">
        <v>19</v>
      </c>
      <c r="D3711" s="14" t="s">
        <v>80</v>
      </c>
      <c r="E3711" s="16">
        <v>141</v>
      </c>
      <c r="F3711" s="14" t="s">
        <v>156</v>
      </c>
      <c r="G3711" s="16">
        <v>41</v>
      </c>
      <c r="H3711" s="14" t="s">
        <v>186</v>
      </c>
      <c r="I3711" s="16">
        <v>2</v>
      </c>
      <c r="J3711" s="14" t="s">
        <v>83</v>
      </c>
      <c r="K3711" s="14" t="s">
        <v>84</v>
      </c>
      <c r="L3711" s="14" t="s">
        <v>85</v>
      </c>
      <c r="M3711" s="23">
        <v>0.85</v>
      </c>
      <c r="N3711" s="16">
        <v>351</v>
      </c>
      <c r="O3711" s="16">
        <v>284</v>
      </c>
      <c r="P3711" s="16">
        <v>57</v>
      </c>
      <c r="Q3711" s="16">
        <v>523</v>
      </c>
      <c r="R3711" s="16">
        <v>80</v>
      </c>
      <c r="S3711" s="14" t="s">
        <v>86</v>
      </c>
      <c r="T3711" s="16">
        <v>55529</v>
      </c>
      <c r="U3711" s="16">
        <v>0</v>
      </c>
      <c r="V3711" s="18">
        <v>38906225</v>
      </c>
      <c r="W3711" s="18">
        <v>1799507</v>
      </c>
      <c r="X3711" s="18">
        <v>798186</v>
      </c>
      <c r="Y3711" s="18">
        <v>0</v>
      </c>
      <c r="Z3711" s="18">
        <v>0</v>
      </c>
      <c r="AA3711" s="18">
        <v>0</v>
      </c>
      <c r="AB3711" s="18">
        <v>590915</v>
      </c>
      <c r="AC3711" s="23">
        <v>0.33</v>
      </c>
      <c r="AD3711" s="14" t="str">
        <f>IF(E3711=113,"Linn","Iowa ex-Linn")</f>
        <v>Iowa ex-Linn</v>
      </c>
      <c r="AE3711" s="23">
        <f>IFERROR(AB3711/W3711,"N/M")</f>
        <v>0.3283760496624909</v>
      </c>
      <c r="AF3711" s="14" t="str">
        <f>B3711&amp;"|"&amp;TEXT(E3711,"000")&amp;"|"&amp;TEXT(M3711,"0.0000")</f>
        <v>2020|141|0.8500</v>
      </c>
      <c r="AG3711" s="22" t="str">
        <f>IF(AND(B3711&gt;=2015,B3711&lt;=2024,C3711=19,G3711=41,I3711=2,K3711="A",L3711="RBUP",M3711&gt;=0.5,M3711&lt;=0.85),"IN","OUT")</f>
        <v>IN</v>
      </c>
    </row>
    <row r="3712" spans="1:33">
      <c r="A3712" s="14" t="s">
        <v>190</v>
      </c>
      <c r="B3712" s="16">
        <v>2020</v>
      </c>
      <c r="C3712" s="16">
        <v>19</v>
      </c>
      <c r="D3712" s="14" t="s">
        <v>80</v>
      </c>
      <c r="E3712" s="16">
        <v>143</v>
      </c>
      <c r="F3712" s="14" t="s">
        <v>157</v>
      </c>
      <c r="G3712" s="16">
        <v>41</v>
      </c>
      <c r="H3712" s="14" t="s">
        <v>186</v>
      </c>
      <c r="I3712" s="16">
        <v>2</v>
      </c>
      <c r="J3712" s="14" t="s">
        <v>83</v>
      </c>
      <c r="K3712" s="14" t="s">
        <v>84</v>
      </c>
      <c r="L3712" s="14" t="s">
        <v>85</v>
      </c>
      <c r="M3712" s="23">
        <v>0.5</v>
      </c>
      <c r="N3712" s="16">
        <v>1</v>
      </c>
      <c r="O3712" s="16">
        <v>1</v>
      </c>
      <c r="P3712" s="16">
        <v>0</v>
      </c>
      <c r="Q3712" s="16">
        <v>1</v>
      </c>
      <c r="R3712" s="16">
        <v>0</v>
      </c>
      <c r="S3712" s="14" t="s">
        <v>86</v>
      </c>
      <c r="T3712" s="16">
        <v>79</v>
      </c>
      <c r="U3712" s="16">
        <v>0</v>
      </c>
      <c r="V3712" s="18">
        <v>31139</v>
      </c>
      <c r="W3712" s="18">
        <v>167</v>
      </c>
      <c r="X3712" s="18">
        <v>112</v>
      </c>
      <c r="Y3712" s="18">
        <v>0</v>
      </c>
      <c r="Z3712" s="18">
        <v>0</v>
      </c>
      <c r="AA3712" s="18">
        <v>0</v>
      </c>
      <c r="AB3712" s="18">
        <v>0</v>
      </c>
      <c r="AC3712" s="23">
        <v>0</v>
      </c>
      <c r="AD3712" s="14" t="str">
        <f>IF(E3712=113,"Linn","Iowa ex-Linn")</f>
        <v>Iowa ex-Linn</v>
      </c>
      <c r="AE3712" s="23">
        <f>IFERROR(AB3712/W3712,"N/M")</f>
        <v>0.0</v>
      </c>
      <c r="AF3712" s="14" t="str">
        <f>B3712&amp;"|"&amp;TEXT(E3712,"000")&amp;"|"&amp;TEXT(M3712,"0.0000")</f>
        <v>2020|143|0.5000</v>
      </c>
      <c r="AG3712" s="22" t="str">
        <f>IF(AND(B3712&gt;=2015,B3712&lt;=2024,C3712=19,G3712=41,I3712=2,K3712="A",L3712="RBUP",M3712&gt;=0.5,M3712&lt;=0.85),"IN","OUT")</f>
        <v>IN</v>
      </c>
    </row>
    <row r="3713" spans="1:33">
      <c r="A3713" s="14" t="s">
        <v>190</v>
      </c>
      <c r="B3713" s="16">
        <v>2020</v>
      </c>
      <c r="C3713" s="16">
        <v>19</v>
      </c>
      <c r="D3713" s="14" t="s">
        <v>80</v>
      </c>
      <c r="E3713" s="16">
        <v>143</v>
      </c>
      <c r="F3713" s="14" t="s">
        <v>157</v>
      </c>
      <c r="G3713" s="16">
        <v>41</v>
      </c>
      <c r="H3713" s="14" t="s">
        <v>186</v>
      </c>
      <c r="I3713" s="16">
        <v>2</v>
      </c>
      <c r="J3713" s="14" t="s">
        <v>83</v>
      </c>
      <c r="K3713" s="14" t="s">
        <v>84</v>
      </c>
      <c r="L3713" s="14" t="s">
        <v>85</v>
      </c>
      <c r="M3713" s="23">
        <v>0.65</v>
      </c>
      <c r="N3713" s="16">
        <v>12</v>
      </c>
      <c r="O3713" s="16">
        <v>7</v>
      </c>
      <c r="P3713" s="16">
        <v>0</v>
      </c>
      <c r="Q3713" s="16">
        <v>13</v>
      </c>
      <c r="R3713" s="16">
        <v>0</v>
      </c>
      <c r="S3713" s="14" t="s">
        <v>86</v>
      </c>
      <c r="T3713" s="16">
        <v>618</v>
      </c>
      <c r="U3713" s="16">
        <v>0</v>
      </c>
      <c r="V3713" s="18">
        <v>302822</v>
      </c>
      <c r="W3713" s="18">
        <v>3552</v>
      </c>
      <c r="X3713" s="18">
        <v>2096</v>
      </c>
      <c r="Y3713" s="18">
        <v>0</v>
      </c>
      <c r="Z3713" s="18">
        <v>0</v>
      </c>
      <c r="AA3713" s="18">
        <v>0</v>
      </c>
      <c r="AB3713" s="18">
        <v>0</v>
      </c>
      <c r="AC3713" s="23">
        <v>0</v>
      </c>
      <c r="AD3713" s="14" t="str">
        <f>IF(E3713=113,"Linn","Iowa ex-Linn")</f>
        <v>Iowa ex-Linn</v>
      </c>
      <c r="AE3713" s="23">
        <f>IFERROR(AB3713/W3713,"N/M")</f>
        <v>0.0</v>
      </c>
      <c r="AF3713" s="14" t="str">
        <f>B3713&amp;"|"&amp;TEXT(E3713,"000")&amp;"|"&amp;TEXT(M3713,"0.0000")</f>
        <v>2020|143|0.6500</v>
      </c>
      <c r="AG3713" s="22" t="str">
        <f>IF(AND(B3713&gt;=2015,B3713&lt;=2024,C3713=19,G3713=41,I3713=2,K3713="A",L3713="RBUP",M3713&gt;=0.5,M3713&lt;=0.85),"IN","OUT")</f>
        <v>IN</v>
      </c>
    </row>
    <row r="3714" spans="1:33">
      <c r="A3714" s="14" t="s">
        <v>190</v>
      </c>
      <c r="B3714" s="16">
        <v>2020</v>
      </c>
      <c r="C3714" s="16">
        <v>19</v>
      </c>
      <c r="D3714" s="14" t="s">
        <v>80</v>
      </c>
      <c r="E3714" s="16">
        <v>143</v>
      </c>
      <c r="F3714" s="14" t="s">
        <v>157</v>
      </c>
      <c r="G3714" s="16">
        <v>41</v>
      </c>
      <c r="H3714" s="14" t="s">
        <v>186</v>
      </c>
      <c r="I3714" s="16">
        <v>2</v>
      </c>
      <c r="J3714" s="14" t="s">
        <v>83</v>
      </c>
      <c r="K3714" s="14" t="s">
        <v>84</v>
      </c>
      <c r="L3714" s="14" t="s">
        <v>85</v>
      </c>
      <c r="M3714" s="23">
        <v>0.7</v>
      </c>
      <c r="N3714" s="16">
        <v>24</v>
      </c>
      <c r="O3714" s="16">
        <v>19</v>
      </c>
      <c r="P3714" s="16">
        <v>0</v>
      </c>
      <c r="Q3714" s="16">
        <v>21</v>
      </c>
      <c r="R3714" s="16">
        <v>0</v>
      </c>
      <c r="S3714" s="14" t="s">
        <v>86</v>
      </c>
      <c r="T3714" s="16">
        <v>3128</v>
      </c>
      <c r="U3714" s="16">
        <v>0</v>
      </c>
      <c r="V3714" s="18">
        <v>1774568</v>
      </c>
      <c r="W3714" s="18">
        <v>30679</v>
      </c>
      <c r="X3714" s="18">
        <v>21712</v>
      </c>
      <c r="Y3714" s="18">
        <v>0</v>
      </c>
      <c r="Z3714" s="18">
        <v>0</v>
      </c>
      <c r="AA3714" s="18">
        <v>0</v>
      </c>
      <c r="AB3714" s="18">
        <v>0</v>
      </c>
      <c r="AC3714" s="23">
        <v>0</v>
      </c>
      <c r="AD3714" s="14" t="str">
        <f>IF(E3714=113,"Linn","Iowa ex-Linn")</f>
        <v>Iowa ex-Linn</v>
      </c>
      <c r="AE3714" s="23">
        <f>IFERROR(AB3714/W3714,"N/M")</f>
        <v>0.0</v>
      </c>
      <c r="AF3714" s="14" t="str">
        <f>B3714&amp;"|"&amp;TEXT(E3714,"000")&amp;"|"&amp;TEXT(M3714,"0.0000")</f>
        <v>2020|143|0.7000</v>
      </c>
      <c r="AG3714" s="22" t="str">
        <f>IF(AND(B3714&gt;=2015,B3714&lt;=2024,C3714=19,G3714=41,I3714=2,K3714="A",L3714="RBUP",M3714&gt;=0.5,M3714&lt;=0.85),"IN","OUT")</f>
        <v>IN</v>
      </c>
    </row>
    <row r="3715" spans="1:33">
      <c r="A3715" s="14" t="s">
        <v>190</v>
      </c>
      <c r="B3715" s="16">
        <v>2020</v>
      </c>
      <c r="C3715" s="16">
        <v>19</v>
      </c>
      <c r="D3715" s="14" t="s">
        <v>80</v>
      </c>
      <c r="E3715" s="16">
        <v>143</v>
      </c>
      <c r="F3715" s="14" t="s">
        <v>157</v>
      </c>
      <c r="G3715" s="16">
        <v>41</v>
      </c>
      <c r="H3715" s="14" t="s">
        <v>186</v>
      </c>
      <c r="I3715" s="16">
        <v>2</v>
      </c>
      <c r="J3715" s="14" t="s">
        <v>83</v>
      </c>
      <c r="K3715" s="14" t="s">
        <v>84</v>
      </c>
      <c r="L3715" s="14" t="s">
        <v>85</v>
      </c>
      <c r="M3715" s="23">
        <v>0.75</v>
      </c>
      <c r="N3715" s="16">
        <v>81</v>
      </c>
      <c r="O3715" s="16">
        <v>63</v>
      </c>
      <c r="P3715" s="16">
        <v>1</v>
      </c>
      <c r="Q3715" s="16">
        <v>86</v>
      </c>
      <c r="R3715" s="16">
        <v>1</v>
      </c>
      <c r="S3715" s="14" t="s">
        <v>86</v>
      </c>
      <c r="T3715" s="16">
        <v>9737</v>
      </c>
      <c r="U3715" s="16">
        <v>0</v>
      </c>
      <c r="V3715" s="18">
        <v>5907133</v>
      </c>
      <c r="W3715" s="18">
        <v>167195</v>
      </c>
      <c r="X3715" s="18">
        <v>106845</v>
      </c>
      <c r="Y3715" s="18">
        <v>0</v>
      </c>
      <c r="Z3715" s="18">
        <v>0</v>
      </c>
      <c r="AA3715" s="18">
        <v>0</v>
      </c>
      <c r="AB3715" s="18">
        <v>6414</v>
      </c>
      <c r="AC3715" s="23">
        <v>0.04</v>
      </c>
      <c r="AD3715" s="14" t="str">
        <f>IF(E3715=113,"Linn","Iowa ex-Linn")</f>
        <v>Iowa ex-Linn</v>
      </c>
      <c r="AE3715" s="23">
        <f>IFERROR(AB3715/W3715,"N/M")</f>
        <v>0.03836239121983313</v>
      </c>
      <c r="AF3715" s="14" t="str">
        <f>B3715&amp;"|"&amp;TEXT(E3715,"000")&amp;"|"&amp;TEXT(M3715,"0.0000")</f>
        <v>2020|143|0.7500</v>
      </c>
      <c r="AG3715" s="22" t="str">
        <f>IF(AND(B3715&gt;=2015,B3715&lt;=2024,C3715=19,G3715=41,I3715=2,K3715="A",L3715="RBUP",M3715&gt;=0.5,M3715&lt;=0.85),"IN","OUT")</f>
        <v>IN</v>
      </c>
    </row>
    <row r="3716" spans="1:33">
      <c r="A3716" s="14" t="s">
        <v>190</v>
      </c>
      <c r="B3716" s="16">
        <v>2020</v>
      </c>
      <c r="C3716" s="16">
        <v>19</v>
      </c>
      <c r="D3716" s="14" t="s">
        <v>80</v>
      </c>
      <c r="E3716" s="16">
        <v>143</v>
      </c>
      <c r="F3716" s="14" t="s">
        <v>157</v>
      </c>
      <c r="G3716" s="16">
        <v>41</v>
      </c>
      <c r="H3716" s="14" t="s">
        <v>186</v>
      </c>
      <c r="I3716" s="16">
        <v>2</v>
      </c>
      <c r="J3716" s="14" t="s">
        <v>83</v>
      </c>
      <c r="K3716" s="14" t="s">
        <v>84</v>
      </c>
      <c r="L3716" s="14" t="s">
        <v>85</v>
      </c>
      <c r="M3716" s="23">
        <v>0.8</v>
      </c>
      <c r="N3716" s="16">
        <v>244</v>
      </c>
      <c r="O3716" s="16">
        <v>201</v>
      </c>
      <c r="P3716" s="16">
        <v>20</v>
      </c>
      <c r="Q3716" s="16">
        <v>339</v>
      </c>
      <c r="R3716" s="16">
        <v>23</v>
      </c>
      <c r="S3716" s="14" t="s">
        <v>86</v>
      </c>
      <c r="T3716" s="16">
        <v>36887</v>
      </c>
      <c r="U3716" s="16">
        <v>0</v>
      </c>
      <c r="V3716" s="18">
        <v>23162494</v>
      </c>
      <c r="W3716" s="18">
        <v>894016</v>
      </c>
      <c r="X3716" s="18">
        <v>487582</v>
      </c>
      <c r="Y3716" s="18">
        <v>0</v>
      </c>
      <c r="Z3716" s="18">
        <v>0</v>
      </c>
      <c r="AA3716" s="18">
        <v>0</v>
      </c>
      <c r="AB3716" s="18">
        <v>110426</v>
      </c>
      <c r="AC3716" s="23">
        <v>0.12</v>
      </c>
      <c r="AD3716" s="14" t="str">
        <f>IF(E3716=113,"Linn","Iowa ex-Linn")</f>
        <v>Iowa ex-Linn</v>
      </c>
      <c r="AE3716" s="23">
        <f>IFERROR(AB3716/W3716,"N/M")</f>
        <v>0.12351680506836567</v>
      </c>
      <c r="AF3716" s="14" t="str">
        <f>B3716&amp;"|"&amp;TEXT(E3716,"000")&amp;"|"&amp;TEXT(M3716,"0.0000")</f>
        <v>2020|143|0.8000</v>
      </c>
      <c r="AG3716" s="22" t="str">
        <f>IF(AND(B3716&gt;=2015,B3716&lt;=2024,C3716=19,G3716=41,I3716=2,K3716="A",L3716="RBUP",M3716&gt;=0.5,M3716&lt;=0.85),"IN","OUT")</f>
        <v>IN</v>
      </c>
    </row>
    <row r="3717" spans="1:33">
      <c r="A3717" s="14" t="s">
        <v>190</v>
      </c>
      <c r="B3717" s="16">
        <v>2020</v>
      </c>
      <c r="C3717" s="16">
        <v>19</v>
      </c>
      <c r="D3717" s="14" t="s">
        <v>80</v>
      </c>
      <c r="E3717" s="16">
        <v>143</v>
      </c>
      <c r="F3717" s="14" t="s">
        <v>157</v>
      </c>
      <c r="G3717" s="16">
        <v>41</v>
      </c>
      <c r="H3717" s="14" t="s">
        <v>186</v>
      </c>
      <c r="I3717" s="16">
        <v>2</v>
      </c>
      <c r="J3717" s="14" t="s">
        <v>83</v>
      </c>
      <c r="K3717" s="14" t="s">
        <v>84</v>
      </c>
      <c r="L3717" s="14" t="s">
        <v>85</v>
      </c>
      <c r="M3717" s="23">
        <v>0.85</v>
      </c>
      <c r="N3717" s="16">
        <v>348</v>
      </c>
      <c r="O3717" s="16">
        <v>300</v>
      </c>
      <c r="P3717" s="16">
        <v>70</v>
      </c>
      <c r="Q3717" s="16">
        <v>623</v>
      </c>
      <c r="R3717" s="16">
        <v>100</v>
      </c>
      <c r="S3717" s="14" t="s">
        <v>86</v>
      </c>
      <c r="T3717" s="16">
        <v>63886</v>
      </c>
      <c r="U3717" s="16">
        <v>0</v>
      </c>
      <c r="V3717" s="18">
        <v>42862765</v>
      </c>
      <c r="W3717" s="18">
        <v>2169259</v>
      </c>
      <c r="X3717" s="18">
        <v>936012</v>
      </c>
      <c r="Y3717" s="18">
        <v>166</v>
      </c>
      <c r="Z3717" s="18">
        <v>0</v>
      </c>
      <c r="AA3717" s="18">
        <v>0</v>
      </c>
      <c r="AB3717" s="18">
        <v>433833</v>
      </c>
      <c r="AC3717" s="23">
        <v>0.2</v>
      </c>
      <c r="AD3717" s="14" t="str">
        <f>IF(E3717=113,"Linn","Iowa ex-Linn")</f>
        <v>Iowa ex-Linn</v>
      </c>
      <c r="AE3717" s="23">
        <f>IFERROR(AB3717/W3717,"N/M")</f>
        <v>0.19999133344612147</v>
      </c>
      <c r="AF3717" s="14" t="str">
        <f>B3717&amp;"|"&amp;TEXT(E3717,"000")&amp;"|"&amp;TEXT(M3717,"0.0000")</f>
        <v>2020|143|0.8500</v>
      </c>
      <c r="AG3717" s="22" t="str">
        <f>IF(AND(B3717&gt;=2015,B3717&lt;=2024,C3717=19,G3717=41,I3717=2,K3717="A",L3717="RBUP",M3717&gt;=0.5,M3717&lt;=0.85),"IN","OUT")</f>
        <v>IN</v>
      </c>
    </row>
    <row r="3718" spans="1:33">
      <c r="A3718" s="14" t="s">
        <v>190</v>
      </c>
      <c r="B3718" s="16">
        <v>2020</v>
      </c>
      <c r="C3718" s="16">
        <v>19</v>
      </c>
      <c r="D3718" s="14" t="s">
        <v>80</v>
      </c>
      <c r="E3718" s="16">
        <v>145</v>
      </c>
      <c r="F3718" s="14" t="s">
        <v>158</v>
      </c>
      <c r="G3718" s="16">
        <v>41</v>
      </c>
      <c r="H3718" s="14" t="s">
        <v>186</v>
      </c>
      <c r="I3718" s="16">
        <v>2</v>
      </c>
      <c r="J3718" s="14" t="s">
        <v>83</v>
      </c>
      <c r="K3718" s="14" t="s">
        <v>84</v>
      </c>
      <c r="L3718" s="14" t="s">
        <v>85</v>
      </c>
      <c r="M3718" s="23">
        <v>0.6</v>
      </c>
      <c r="N3718" s="16">
        <v>1</v>
      </c>
      <c r="O3718" s="16">
        <v>1</v>
      </c>
      <c r="P3718" s="16">
        <v>0</v>
      </c>
      <c r="Q3718" s="16">
        <v>1</v>
      </c>
      <c r="R3718" s="16">
        <v>0</v>
      </c>
      <c r="S3718" s="14" t="s">
        <v>86</v>
      </c>
      <c r="T3718" s="16">
        <v>55</v>
      </c>
      <c r="U3718" s="16">
        <v>0</v>
      </c>
      <c r="V3718" s="18">
        <v>25005</v>
      </c>
      <c r="W3718" s="18">
        <v>364</v>
      </c>
      <c r="X3718" s="18">
        <v>233</v>
      </c>
      <c r="Y3718" s="18">
        <v>0</v>
      </c>
      <c r="Z3718" s="18">
        <v>0</v>
      </c>
      <c r="AA3718" s="18">
        <v>0</v>
      </c>
      <c r="AB3718" s="18">
        <v>0</v>
      </c>
      <c r="AC3718" s="23">
        <v>0</v>
      </c>
      <c r="AD3718" s="14" t="str">
        <f>IF(E3718=113,"Linn","Iowa ex-Linn")</f>
        <v>Iowa ex-Linn</v>
      </c>
      <c r="AE3718" s="23">
        <f>IFERROR(AB3718/W3718,"N/M")</f>
        <v>0.0</v>
      </c>
      <c r="AF3718" s="14" t="str">
        <f>B3718&amp;"|"&amp;TEXT(E3718,"000")&amp;"|"&amp;TEXT(M3718,"0.0000")</f>
        <v>2020|145|0.6000</v>
      </c>
      <c r="AG3718" s="22" t="str">
        <f>IF(AND(B3718&gt;=2015,B3718&lt;=2024,C3718=19,G3718=41,I3718=2,K3718="A",L3718="RBUP",M3718&gt;=0.5,M3718&lt;=0.85),"IN","OUT")</f>
        <v>IN</v>
      </c>
    </row>
    <row r="3719" spans="1:33">
      <c r="A3719" s="14" t="s">
        <v>190</v>
      </c>
      <c r="B3719" s="16">
        <v>2020</v>
      </c>
      <c r="C3719" s="16">
        <v>19</v>
      </c>
      <c r="D3719" s="14" t="s">
        <v>80</v>
      </c>
      <c r="E3719" s="16">
        <v>145</v>
      </c>
      <c r="F3719" s="14" t="s">
        <v>158</v>
      </c>
      <c r="G3719" s="16">
        <v>41</v>
      </c>
      <c r="H3719" s="14" t="s">
        <v>186</v>
      </c>
      <c r="I3719" s="16">
        <v>2</v>
      </c>
      <c r="J3719" s="14" t="s">
        <v>83</v>
      </c>
      <c r="K3719" s="14" t="s">
        <v>84</v>
      </c>
      <c r="L3719" s="14" t="s">
        <v>85</v>
      </c>
      <c r="M3719" s="23">
        <v>0.65</v>
      </c>
      <c r="N3719" s="16">
        <v>6</v>
      </c>
      <c r="O3719" s="16">
        <v>6</v>
      </c>
      <c r="P3719" s="16">
        <v>0</v>
      </c>
      <c r="Q3719" s="16">
        <v>7</v>
      </c>
      <c r="R3719" s="16">
        <v>0</v>
      </c>
      <c r="S3719" s="14" t="s">
        <v>86</v>
      </c>
      <c r="T3719" s="16">
        <v>178</v>
      </c>
      <c r="U3719" s="16">
        <v>0</v>
      </c>
      <c r="V3719" s="18">
        <v>77359</v>
      </c>
      <c r="W3719" s="18">
        <v>1333</v>
      </c>
      <c r="X3719" s="18">
        <v>834</v>
      </c>
      <c r="Y3719" s="18">
        <v>0</v>
      </c>
      <c r="Z3719" s="18">
        <v>0</v>
      </c>
      <c r="AA3719" s="18">
        <v>0</v>
      </c>
      <c r="AB3719" s="18">
        <v>0</v>
      </c>
      <c r="AC3719" s="23">
        <v>0</v>
      </c>
      <c r="AD3719" s="14" t="str">
        <f>IF(E3719=113,"Linn","Iowa ex-Linn")</f>
        <v>Iowa ex-Linn</v>
      </c>
      <c r="AE3719" s="23">
        <f>IFERROR(AB3719/W3719,"N/M")</f>
        <v>0.0</v>
      </c>
      <c r="AF3719" s="14" t="str">
        <f>B3719&amp;"|"&amp;TEXT(E3719,"000")&amp;"|"&amp;TEXT(M3719,"0.0000")</f>
        <v>2020|145|0.6500</v>
      </c>
      <c r="AG3719" s="22" t="str">
        <f>IF(AND(B3719&gt;=2015,B3719&lt;=2024,C3719=19,G3719=41,I3719=2,K3719="A",L3719="RBUP",M3719&gt;=0.5,M3719&lt;=0.85),"IN","OUT")</f>
        <v>IN</v>
      </c>
    </row>
    <row r="3720" spans="1:33">
      <c r="A3720" s="14" t="s">
        <v>190</v>
      </c>
      <c r="B3720" s="16">
        <v>2020</v>
      </c>
      <c r="C3720" s="16">
        <v>19</v>
      </c>
      <c r="D3720" s="14" t="s">
        <v>80</v>
      </c>
      <c r="E3720" s="16">
        <v>145</v>
      </c>
      <c r="F3720" s="14" t="s">
        <v>158</v>
      </c>
      <c r="G3720" s="16">
        <v>41</v>
      </c>
      <c r="H3720" s="14" t="s">
        <v>186</v>
      </c>
      <c r="I3720" s="16">
        <v>2</v>
      </c>
      <c r="J3720" s="14" t="s">
        <v>83</v>
      </c>
      <c r="K3720" s="14" t="s">
        <v>84</v>
      </c>
      <c r="L3720" s="14" t="s">
        <v>85</v>
      </c>
      <c r="M3720" s="23">
        <v>0.7</v>
      </c>
      <c r="N3720" s="16">
        <v>31</v>
      </c>
      <c r="O3720" s="16">
        <v>19</v>
      </c>
      <c r="P3720" s="16">
        <v>0</v>
      </c>
      <c r="Q3720" s="16">
        <v>32</v>
      </c>
      <c r="R3720" s="16">
        <v>0</v>
      </c>
      <c r="S3720" s="14" t="s">
        <v>86</v>
      </c>
      <c r="T3720" s="16">
        <v>3035</v>
      </c>
      <c r="U3720" s="16">
        <v>0</v>
      </c>
      <c r="V3720" s="18">
        <v>1510239</v>
      </c>
      <c r="W3720" s="18">
        <v>37144</v>
      </c>
      <c r="X3720" s="18">
        <v>26163</v>
      </c>
      <c r="Y3720" s="18">
        <v>0</v>
      </c>
      <c r="Z3720" s="18">
        <v>0</v>
      </c>
      <c r="AA3720" s="18">
        <v>0</v>
      </c>
      <c r="AB3720" s="18">
        <v>0</v>
      </c>
      <c r="AC3720" s="23">
        <v>0</v>
      </c>
      <c r="AD3720" s="14" t="str">
        <f>IF(E3720=113,"Linn","Iowa ex-Linn")</f>
        <v>Iowa ex-Linn</v>
      </c>
      <c r="AE3720" s="23">
        <f>IFERROR(AB3720/W3720,"N/M")</f>
        <v>0.0</v>
      </c>
      <c r="AF3720" s="14" t="str">
        <f>B3720&amp;"|"&amp;TEXT(E3720,"000")&amp;"|"&amp;TEXT(M3720,"0.0000")</f>
        <v>2020|145|0.7000</v>
      </c>
      <c r="AG3720" s="22" t="str">
        <f>IF(AND(B3720&gt;=2015,B3720&lt;=2024,C3720=19,G3720=41,I3720=2,K3720="A",L3720="RBUP",M3720&gt;=0.5,M3720&lt;=0.85),"IN","OUT")</f>
        <v>IN</v>
      </c>
    </row>
    <row r="3721" spans="1:33">
      <c r="A3721" s="14" t="s">
        <v>190</v>
      </c>
      <c r="B3721" s="16">
        <v>2020</v>
      </c>
      <c r="C3721" s="16">
        <v>19</v>
      </c>
      <c r="D3721" s="14" t="s">
        <v>80</v>
      </c>
      <c r="E3721" s="16">
        <v>145</v>
      </c>
      <c r="F3721" s="14" t="s">
        <v>158</v>
      </c>
      <c r="G3721" s="16">
        <v>41</v>
      </c>
      <c r="H3721" s="14" t="s">
        <v>186</v>
      </c>
      <c r="I3721" s="16">
        <v>2</v>
      </c>
      <c r="J3721" s="14" t="s">
        <v>83</v>
      </c>
      <c r="K3721" s="14" t="s">
        <v>84</v>
      </c>
      <c r="L3721" s="14" t="s">
        <v>85</v>
      </c>
      <c r="M3721" s="23">
        <v>0.75</v>
      </c>
      <c r="N3721" s="16">
        <v>189</v>
      </c>
      <c r="O3721" s="16">
        <v>163</v>
      </c>
      <c r="P3721" s="16">
        <v>0</v>
      </c>
      <c r="Q3721" s="16">
        <v>226</v>
      </c>
      <c r="R3721" s="16">
        <v>0</v>
      </c>
      <c r="S3721" s="14" t="s">
        <v>86</v>
      </c>
      <c r="T3721" s="16">
        <v>24031</v>
      </c>
      <c r="U3721" s="16">
        <v>0</v>
      </c>
      <c r="V3721" s="18">
        <v>12769137</v>
      </c>
      <c r="W3721" s="18">
        <v>455832</v>
      </c>
      <c r="X3721" s="18">
        <v>312364</v>
      </c>
      <c r="Y3721" s="18">
        <v>335</v>
      </c>
      <c r="Z3721" s="18">
        <v>0</v>
      </c>
      <c r="AA3721" s="18">
        <v>0</v>
      </c>
      <c r="AB3721" s="18">
        <v>0</v>
      </c>
      <c r="AC3721" s="23">
        <v>0</v>
      </c>
      <c r="AD3721" s="14" t="str">
        <f>IF(E3721=113,"Linn","Iowa ex-Linn")</f>
        <v>Iowa ex-Linn</v>
      </c>
      <c r="AE3721" s="23">
        <f>IFERROR(AB3721/W3721,"N/M")</f>
        <v>0.0</v>
      </c>
      <c r="AF3721" s="14" t="str">
        <f>B3721&amp;"|"&amp;TEXT(E3721,"000")&amp;"|"&amp;TEXT(M3721,"0.0000")</f>
        <v>2020|145|0.7500</v>
      </c>
      <c r="AG3721" s="22" t="str">
        <f>IF(AND(B3721&gt;=2015,B3721&lt;=2024,C3721=19,G3721=41,I3721=2,K3721="A",L3721="RBUP",M3721&gt;=0.5,M3721&lt;=0.85),"IN","OUT")</f>
        <v>IN</v>
      </c>
    </row>
    <row r="3722" spans="1:33">
      <c r="A3722" s="14" t="s">
        <v>190</v>
      </c>
      <c r="B3722" s="16">
        <v>2020</v>
      </c>
      <c r="C3722" s="16">
        <v>19</v>
      </c>
      <c r="D3722" s="14" t="s">
        <v>80</v>
      </c>
      <c r="E3722" s="16">
        <v>145</v>
      </c>
      <c r="F3722" s="14" t="s">
        <v>158</v>
      </c>
      <c r="G3722" s="16">
        <v>41</v>
      </c>
      <c r="H3722" s="14" t="s">
        <v>186</v>
      </c>
      <c r="I3722" s="16">
        <v>2</v>
      </c>
      <c r="J3722" s="14" t="s">
        <v>83</v>
      </c>
      <c r="K3722" s="14" t="s">
        <v>84</v>
      </c>
      <c r="L3722" s="14" t="s">
        <v>85</v>
      </c>
      <c r="M3722" s="23">
        <v>0.8</v>
      </c>
      <c r="N3722" s="16">
        <v>298</v>
      </c>
      <c r="O3722" s="16">
        <v>257</v>
      </c>
      <c r="P3722" s="16">
        <v>8</v>
      </c>
      <c r="Q3722" s="16">
        <v>469</v>
      </c>
      <c r="R3722" s="16">
        <v>8</v>
      </c>
      <c r="S3722" s="14" t="s">
        <v>86</v>
      </c>
      <c r="T3722" s="16">
        <v>45379</v>
      </c>
      <c r="U3722" s="16">
        <v>0</v>
      </c>
      <c r="V3722" s="18">
        <v>25347222</v>
      </c>
      <c r="W3722" s="18">
        <v>1227378</v>
      </c>
      <c r="X3722" s="18">
        <v>697159</v>
      </c>
      <c r="Y3722" s="18">
        <v>164</v>
      </c>
      <c r="Z3722" s="18">
        <v>0</v>
      </c>
      <c r="AA3722" s="18">
        <v>0</v>
      </c>
      <c r="AB3722" s="18">
        <v>39739</v>
      </c>
      <c r="AC3722" s="23">
        <v>0.03</v>
      </c>
      <c r="AD3722" s="14" t="str">
        <f>IF(E3722=113,"Linn","Iowa ex-Linn")</f>
        <v>Iowa ex-Linn</v>
      </c>
      <c r="AE3722" s="23">
        <f>IFERROR(AB3722/W3722,"N/M")</f>
        <v>0.032377148686060855</v>
      </c>
      <c r="AF3722" s="14" t="str">
        <f>B3722&amp;"|"&amp;TEXT(E3722,"000")&amp;"|"&amp;TEXT(M3722,"0.0000")</f>
        <v>2020|145|0.8000</v>
      </c>
      <c r="AG3722" s="22" t="str">
        <f>IF(AND(B3722&gt;=2015,B3722&lt;=2024,C3722=19,G3722=41,I3722=2,K3722="A",L3722="RBUP",M3722&gt;=0.5,M3722&lt;=0.85),"IN","OUT")</f>
        <v>IN</v>
      </c>
    </row>
    <row r="3723" spans="1:33">
      <c r="A3723" s="14" t="s">
        <v>190</v>
      </c>
      <c r="B3723" s="16">
        <v>2020</v>
      </c>
      <c r="C3723" s="16">
        <v>19</v>
      </c>
      <c r="D3723" s="14" t="s">
        <v>80</v>
      </c>
      <c r="E3723" s="16">
        <v>145</v>
      </c>
      <c r="F3723" s="14" t="s">
        <v>158</v>
      </c>
      <c r="G3723" s="16">
        <v>41</v>
      </c>
      <c r="H3723" s="14" t="s">
        <v>186</v>
      </c>
      <c r="I3723" s="16">
        <v>2</v>
      </c>
      <c r="J3723" s="14" t="s">
        <v>83</v>
      </c>
      <c r="K3723" s="14" t="s">
        <v>84</v>
      </c>
      <c r="L3723" s="14" t="s">
        <v>85</v>
      </c>
      <c r="M3723" s="23">
        <v>0.85</v>
      </c>
      <c r="N3723" s="16">
        <v>209</v>
      </c>
      <c r="O3723" s="16">
        <v>170</v>
      </c>
      <c r="P3723" s="16">
        <v>6</v>
      </c>
      <c r="Q3723" s="16">
        <v>292</v>
      </c>
      <c r="R3723" s="16">
        <v>7</v>
      </c>
      <c r="S3723" s="14" t="s">
        <v>86</v>
      </c>
      <c r="T3723" s="16">
        <v>36531</v>
      </c>
      <c r="U3723" s="16">
        <v>0</v>
      </c>
      <c r="V3723" s="18">
        <v>22378478</v>
      </c>
      <c r="W3723" s="18">
        <v>1278487</v>
      </c>
      <c r="X3723" s="18">
        <v>601625</v>
      </c>
      <c r="Y3723" s="18">
        <v>898</v>
      </c>
      <c r="Z3723" s="18">
        <v>0</v>
      </c>
      <c r="AA3723" s="18">
        <v>0</v>
      </c>
      <c r="AB3723" s="18">
        <v>185044</v>
      </c>
      <c r="AC3723" s="23">
        <v>0.14</v>
      </c>
      <c r="AD3723" s="14" t="str">
        <f>IF(E3723=113,"Linn","Iowa ex-Linn")</f>
        <v>Iowa ex-Linn</v>
      </c>
      <c r="AE3723" s="23">
        <f>IFERROR(AB3723/W3723,"N/M")</f>
        <v>0.14473670831224722</v>
      </c>
      <c r="AF3723" s="14" t="str">
        <f>B3723&amp;"|"&amp;TEXT(E3723,"000")&amp;"|"&amp;TEXT(M3723,"0.0000")</f>
        <v>2020|145|0.8500</v>
      </c>
      <c r="AG3723" s="22" t="str">
        <f>IF(AND(B3723&gt;=2015,B3723&lt;=2024,C3723=19,G3723=41,I3723=2,K3723="A",L3723="RBUP",M3723&gt;=0.5,M3723&lt;=0.85),"IN","OUT")</f>
        <v>IN</v>
      </c>
    </row>
    <row r="3724" spans="1:33">
      <c r="A3724" s="14" t="s">
        <v>190</v>
      </c>
      <c r="B3724" s="16">
        <v>2020</v>
      </c>
      <c r="C3724" s="16">
        <v>19</v>
      </c>
      <c r="D3724" s="14" t="s">
        <v>80</v>
      </c>
      <c r="E3724" s="16">
        <v>147</v>
      </c>
      <c r="F3724" s="14" t="s">
        <v>159</v>
      </c>
      <c r="G3724" s="16">
        <v>41</v>
      </c>
      <c r="H3724" s="14" t="s">
        <v>186</v>
      </c>
      <c r="I3724" s="16">
        <v>2</v>
      </c>
      <c r="J3724" s="14" t="s">
        <v>83</v>
      </c>
      <c r="K3724" s="14" t="s">
        <v>84</v>
      </c>
      <c r="L3724" s="14" t="s">
        <v>85</v>
      </c>
      <c r="M3724" s="23">
        <v>0.5</v>
      </c>
      <c r="N3724" s="16">
        <v>1</v>
      </c>
      <c r="O3724" s="16">
        <v>0</v>
      </c>
      <c r="P3724" s="16">
        <v>0</v>
      </c>
      <c r="Q3724" s="16">
        <v>0</v>
      </c>
      <c r="R3724" s="16">
        <v>0</v>
      </c>
      <c r="S3724" s="14" t="s">
        <v>86</v>
      </c>
      <c r="T3724" s="16">
        <v>0</v>
      </c>
      <c r="U3724" s="16">
        <v>0</v>
      </c>
      <c r="V3724" s="18">
        <v>0</v>
      </c>
      <c r="W3724" s="18">
        <v>0</v>
      </c>
      <c r="X3724" s="18">
        <v>0</v>
      </c>
      <c r="Y3724" s="18">
        <v>0</v>
      </c>
      <c r="Z3724" s="18">
        <v>0</v>
      </c>
      <c r="AA3724" s="18">
        <v>0</v>
      </c>
      <c r="AB3724" s="18">
        <v>0</v>
      </c>
      <c r="AC3724" s="23">
        <v>0</v>
      </c>
      <c r="AD3724" s="14" t="str">
        <f>IF(E3724=113,"Linn","Iowa ex-Linn")</f>
        <v>Iowa ex-Linn</v>
      </c>
      <c r="AE3724" s="23" t="str">
        <f>IFERROR(AB3724/W3724,"N/M")</f>
        <v>N/M</v>
      </c>
      <c r="AF3724" s="14" t="str">
        <f>B3724&amp;"|"&amp;TEXT(E3724,"000")&amp;"|"&amp;TEXT(M3724,"0.0000")</f>
        <v>2020|147|0.5000</v>
      </c>
      <c r="AG3724" s="22" t="str">
        <f>IF(AND(B3724&gt;=2015,B3724&lt;=2024,C3724=19,G3724=41,I3724=2,K3724="A",L3724="RBUP",M3724&gt;=0.5,M3724&lt;=0.85),"IN","OUT")</f>
        <v>IN</v>
      </c>
    </row>
    <row r="3725" spans="1:33">
      <c r="A3725" s="14" t="s">
        <v>190</v>
      </c>
      <c r="B3725" s="16">
        <v>2020</v>
      </c>
      <c r="C3725" s="16">
        <v>19</v>
      </c>
      <c r="D3725" s="14" t="s">
        <v>80</v>
      </c>
      <c r="E3725" s="16">
        <v>147</v>
      </c>
      <c r="F3725" s="14" t="s">
        <v>159</v>
      </c>
      <c r="G3725" s="16">
        <v>41</v>
      </c>
      <c r="H3725" s="14" t="s">
        <v>186</v>
      </c>
      <c r="I3725" s="16">
        <v>2</v>
      </c>
      <c r="J3725" s="14" t="s">
        <v>83</v>
      </c>
      <c r="K3725" s="14" t="s">
        <v>84</v>
      </c>
      <c r="L3725" s="14" t="s">
        <v>85</v>
      </c>
      <c r="M3725" s="23">
        <v>0.65</v>
      </c>
      <c r="N3725" s="16">
        <v>6</v>
      </c>
      <c r="O3725" s="16">
        <v>4</v>
      </c>
      <c r="P3725" s="16">
        <v>1</v>
      </c>
      <c r="Q3725" s="16">
        <v>4</v>
      </c>
      <c r="R3725" s="16">
        <v>1</v>
      </c>
      <c r="S3725" s="14" t="s">
        <v>86</v>
      </c>
      <c r="T3725" s="16">
        <v>2990</v>
      </c>
      <c r="U3725" s="16">
        <v>0</v>
      </c>
      <c r="V3725" s="18">
        <v>1559443</v>
      </c>
      <c r="W3725" s="18">
        <v>21243</v>
      </c>
      <c r="X3725" s="18">
        <v>16369</v>
      </c>
      <c r="Y3725" s="18">
        <v>0</v>
      </c>
      <c r="Z3725" s="18">
        <v>0</v>
      </c>
      <c r="AA3725" s="18">
        <v>0</v>
      </c>
      <c r="AB3725" s="18">
        <v>2136</v>
      </c>
      <c r="AC3725" s="23">
        <v>0.1</v>
      </c>
      <c r="AD3725" s="14" t="str">
        <f>IF(E3725=113,"Linn","Iowa ex-Linn")</f>
        <v>Iowa ex-Linn</v>
      </c>
      <c r="AE3725" s="23">
        <f>IFERROR(AB3725/W3725,"N/M")</f>
        <v>0.1005507696653015</v>
      </c>
      <c r="AF3725" s="14" t="str">
        <f>B3725&amp;"|"&amp;TEXT(E3725,"000")&amp;"|"&amp;TEXT(M3725,"0.0000")</f>
        <v>2020|147|0.6500</v>
      </c>
      <c r="AG3725" s="22" t="str">
        <f>IF(AND(B3725&gt;=2015,B3725&lt;=2024,C3725=19,G3725=41,I3725=2,K3725="A",L3725="RBUP",M3725&gt;=0.5,M3725&lt;=0.85),"IN","OUT")</f>
        <v>IN</v>
      </c>
    </row>
    <row r="3726" spans="1:33">
      <c r="A3726" s="14" t="s">
        <v>190</v>
      </c>
      <c r="B3726" s="16">
        <v>2020</v>
      </c>
      <c r="C3726" s="16">
        <v>19</v>
      </c>
      <c r="D3726" s="14" t="s">
        <v>80</v>
      </c>
      <c r="E3726" s="16">
        <v>147</v>
      </c>
      <c r="F3726" s="14" t="s">
        <v>159</v>
      </c>
      <c r="G3726" s="16">
        <v>41</v>
      </c>
      <c r="H3726" s="14" t="s">
        <v>186</v>
      </c>
      <c r="I3726" s="16">
        <v>2</v>
      </c>
      <c r="J3726" s="14" t="s">
        <v>83</v>
      </c>
      <c r="K3726" s="14" t="s">
        <v>84</v>
      </c>
      <c r="L3726" s="14" t="s">
        <v>85</v>
      </c>
      <c r="M3726" s="23">
        <v>0.7</v>
      </c>
      <c r="N3726" s="16">
        <v>28</v>
      </c>
      <c r="O3726" s="16">
        <v>24</v>
      </c>
      <c r="P3726" s="16">
        <v>4</v>
      </c>
      <c r="Q3726" s="16">
        <v>47</v>
      </c>
      <c r="R3726" s="16">
        <v>4</v>
      </c>
      <c r="S3726" s="14" t="s">
        <v>86</v>
      </c>
      <c r="T3726" s="16">
        <v>3519</v>
      </c>
      <c r="U3726" s="16">
        <v>0</v>
      </c>
      <c r="V3726" s="18">
        <v>2058783</v>
      </c>
      <c r="W3726" s="18">
        <v>54955</v>
      </c>
      <c r="X3726" s="18">
        <v>32720</v>
      </c>
      <c r="Y3726" s="18">
        <v>0</v>
      </c>
      <c r="Z3726" s="18">
        <v>0</v>
      </c>
      <c r="AA3726" s="18">
        <v>0</v>
      </c>
      <c r="AB3726" s="18">
        <v>15198</v>
      </c>
      <c r="AC3726" s="23">
        <v>0.28</v>
      </c>
      <c r="AD3726" s="14" t="str">
        <f>IF(E3726=113,"Linn","Iowa ex-Linn")</f>
        <v>Iowa ex-Linn</v>
      </c>
      <c r="AE3726" s="23">
        <f>IFERROR(AB3726/W3726,"N/M")</f>
        <v>0.27655354380857067</v>
      </c>
      <c r="AF3726" s="14" t="str">
        <f>B3726&amp;"|"&amp;TEXT(E3726,"000")&amp;"|"&amp;TEXT(M3726,"0.0000")</f>
        <v>2020|147|0.7000</v>
      </c>
      <c r="AG3726" s="22" t="str">
        <f>IF(AND(B3726&gt;=2015,B3726&lt;=2024,C3726=19,G3726=41,I3726=2,K3726="A",L3726="RBUP",M3726&gt;=0.5,M3726&lt;=0.85),"IN","OUT")</f>
        <v>IN</v>
      </c>
    </row>
    <row r="3727" spans="1:33">
      <c r="A3727" s="14" t="s">
        <v>190</v>
      </c>
      <c r="B3727" s="16">
        <v>2020</v>
      </c>
      <c r="C3727" s="16">
        <v>19</v>
      </c>
      <c r="D3727" s="14" t="s">
        <v>80</v>
      </c>
      <c r="E3727" s="16">
        <v>147</v>
      </c>
      <c r="F3727" s="14" t="s">
        <v>159</v>
      </c>
      <c r="G3727" s="16">
        <v>41</v>
      </c>
      <c r="H3727" s="14" t="s">
        <v>186</v>
      </c>
      <c r="I3727" s="16">
        <v>2</v>
      </c>
      <c r="J3727" s="14" t="s">
        <v>83</v>
      </c>
      <c r="K3727" s="14" t="s">
        <v>84</v>
      </c>
      <c r="L3727" s="14" t="s">
        <v>85</v>
      </c>
      <c r="M3727" s="23">
        <v>0.75</v>
      </c>
      <c r="N3727" s="16">
        <v>72</v>
      </c>
      <c r="O3727" s="16">
        <v>61</v>
      </c>
      <c r="P3727" s="16">
        <v>6</v>
      </c>
      <c r="Q3727" s="16">
        <v>103</v>
      </c>
      <c r="R3727" s="16">
        <v>6</v>
      </c>
      <c r="S3727" s="14" t="s">
        <v>86</v>
      </c>
      <c r="T3727" s="16">
        <v>11035</v>
      </c>
      <c r="U3727" s="16">
        <v>0</v>
      </c>
      <c r="V3727" s="18">
        <v>6262873</v>
      </c>
      <c r="W3727" s="18">
        <v>204663</v>
      </c>
      <c r="X3727" s="18">
        <v>135387</v>
      </c>
      <c r="Y3727" s="18">
        <v>0</v>
      </c>
      <c r="Z3727" s="18">
        <v>0</v>
      </c>
      <c r="AA3727" s="18">
        <v>0</v>
      </c>
      <c r="AB3727" s="18">
        <v>30369</v>
      </c>
      <c r="AC3727" s="23">
        <v>0.15</v>
      </c>
      <c r="AD3727" s="14" t="str">
        <f>IF(E3727=113,"Linn","Iowa ex-Linn")</f>
        <v>Iowa ex-Linn</v>
      </c>
      <c r="AE3727" s="23">
        <f>IFERROR(AB3727/W3727,"N/M")</f>
        <v>0.14838539452661204</v>
      </c>
      <c r="AF3727" s="14" t="str">
        <f>B3727&amp;"|"&amp;TEXT(E3727,"000")&amp;"|"&amp;TEXT(M3727,"0.0000")</f>
        <v>2020|147|0.7500</v>
      </c>
      <c r="AG3727" s="22" t="str">
        <f>IF(AND(B3727&gt;=2015,B3727&lt;=2024,C3727=19,G3727=41,I3727=2,K3727="A",L3727="RBUP",M3727&gt;=0.5,M3727&lt;=0.85),"IN","OUT")</f>
        <v>IN</v>
      </c>
    </row>
    <row r="3728" spans="1:33">
      <c r="A3728" s="14" t="s">
        <v>190</v>
      </c>
      <c r="B3728" s="16">
        <v>2020</v>
      </c>
      <c r="C3728" s="16">
        <v>19</v>
      </c>
      <c r="D3728" s="14" t="s">
        <v>80</v>
      </c>
      <c r="E3728" s="16">
        <v>147</v>
      </c>
      <c r="F3728" s="14" t="s">
        <v>159</v>
      </c>
      <c r="G3728" s="16">
        <v>41</v>
      </c>
      <c r="H3728" s="14" t="s">
        <v>186</v>
      </c>
      <c r="I3728" s="16">
        <v>2</v>
      </c>
      <c r="J3728" s="14" t="s">
        <v>83</v>
      </c>
      <c r="K3728" s="14" t="s">
        <v>84</v>
      </c>
      <c r="L3728" s="14" t="s">
        <v>85</v>
      </c>
      <c r="M3728" s="23">
        <v>0.8</v>
      </c>
      <c r="N3728" s="16">
        <v>352</v>
      </c>
      <c r="O3728" s="16">
        <v>301</v>
      </c>
      <c r="P3728" s="16">
        <v>51</v>
      </c>
      <c r="Q3728" s="16">
        <v>606</v>
      </c>
      <c r="R3728" s="16">
        <v>91</v>
      </c>
      <c r="S3728" s="14" t="s">
        <v>86</v>
      </c>
      <c r="T3728" s="16">
        <v>63169</v>
      </c>
      <c r="U3728" s="16">
        <v>0</v>
      </c>
      <c r="V3728" s="18">
        <v>38421014</v>
      </c>
      <c r="W3728" s="18">
        <v>1759740</v>
      </c>
      <c r="X3728" s="18">
        <v>981026</v>
      </c>
      <c r="Y3728" s="18">
        <v>3193</v>
      </c>
      <c r="Z3728" s="18">
        <v>0</v>
      </c>
      <c r="AA3728" s="18">
        <v>0</v>
      </c>
      <c r="AB3728" s="18">
        <v>659553</v>
      </c>
      <c r="AC3728" s="23">
        <v>0.37</v>
      </c>
      <c r="AD3728" s="14" t="str">
        <f>IF(E3728=113,"Linn","Iowa ex-Linn")</f>
        <v>Iowa ex-Linn</v>
      </c>
      <c r="AE3728" s="23">
        <f>IFERROR(AB3728/W3728,"N/M")</f>
        <v>0.3748013911145965</v>
      </c>
      <c r="AF3728" s="14" t="str">
        <f>B3728&amp;"|"&amp;TEXT(E3728,"000")&amp;"|"&amp;TEXT(M3728,"0.0000")</f>
        <v>2020|147|0.8000</v>
      </c>
      <c r="AG3728" s="22" t="str">
        <f>IF(AND(B3728&gt;=2015,B3728&lt;=2024,C3728=19,G3728=41,I3728=2,K3728="A",L3728="RBUP",M3728&gt;=0.5,M3728&lt;=0.85),"IN","OUT")</f>
        <v>IN</v>
      </c>
    </row>
    <row r="3729" spans="1:33">
      <c r="A3729" s="14" t="s">
        <v>190</v>
      </c>
      <c r="B3729" s="16">
        <v>2020</v>
      </c>
      <c r="C3729" s="16">
        <v>19</v>
      </c>
      <c r="D3729" s="14" t="s">
        <v>80</v>
      </c>
      <c r="E3729" s="16">
        <v>147</v>
      </c>
      <c r="F3729" s="14" t="s">
        <v>159</v>
      </c>
      <c r="G3729" s="16">
        <v>41</v>
      </c>
      <c r="H3729" s="14" t="s">
        <v>186</v>
      </c>
      <c r="I3729" s="16">
        <v>2</v>
      </c>
      <c r="J3729" s="14" t="s">
        <v>83</v>
      </c>
      <c r="K3729" s="14" t="s">
        <v>84</v>
      </c>
      <c r="L3729" s="14" t="s">
        <v>85</v>
      </c>
      <c r="M3729" s="23">
        <v>0.85</v>
      </c>
      <c r="N3729" s="16">
        <v>352</v>
      </c>
      <c r="O3729" s="16">
        <v>293</v>
      </c>
      <c r="P3729" s="16">
        <v>91</v>
      </c>
      <c r="Q3729" s="16">
        <v>632</v>
      </c>
      <c r="R3729" s="16">
        <v>132</v>
      </c>
      <c r="S3729" s="14" t="s">
        <v>86</v>
      </c>
      <c r="T3729" s="16">
        <v>69174</v>
      </c>
      <c r="U3729" s="16">
        <v>0</v>
      </c>
      <c r="V3729" s="18">
        <v>46079110</v>
      </c>
      <c r="W3729" s="18">
        <v>2604159</v>
      </c>
      <c r="X3729" s="18">
        <v>1174860</v>
      </c>
      <c r="Y3729" s="18">
        <v>2092</v>
      </c>
      <c r="Z3729" s="18">
        <v>0</v>
      </c>
      <c r="AA3729" s="18">
        <v>0</v>
      </c>
      <c r="AB3729" s="18">
        <v>1233481</v>
      </c>
      <c r="AC3729" s="23">
        <v>0.47</v>
      </c>
      <c r="AD3729" s="14" t="str">
        <f>IF(E3729=113,"Linn","Iowa ex-Linn")</f>
        <v>Iowa ex-Linn</v>
      </c>
      <c r="AE3729" s="23">
        <f>IFERROR(AB3729/W3729,"N/M")</f>
        <v>0.47365809844944184</v>
      </c>
      <c r="AF3729" s="14" t="str">
        <f>B3729&amp;"|"&amp;TEXT(E3729,"000")&amp;"|"&amp;TEXT(M3729,"0.0000")</f>
        <v>2020|147|0.8500</v>
      </c>
      <c r="AG3729" s="22" t="str">
        <f>IF(AND(B3729&gt;=2015,B3729&lt;=2024,C3729=19,G3729=41,I3729=2,K3729="A",L3729="RBUP",M3729&gt;=0.5,M3729&lt;=0.85),"IN","OUT")</f>
        <v>IN</v>
      </c>
    </row>
    <row r="3730" spans="1:33">
      <c r="A3730" s="14" t="s">
        <v>190</v>
      </c>
      <c r="B3730" s="16">
        <v>2020</v>
      </c>
      <c r="C3730" s="16">
        <v>19</v>
      </c>
      <c r="D3730" s="14" t="s">
        <v>80</v>
      </c>
      <c r="E3730" s="16">
        <v>149</v>
      </c>
      <c r="F3730" s="14" t="s">
        <v>160</v>
      </c>
      <c r="G3730" s="16">
        <v>41</v>
      </c>
      <c r="H3730" s="14" t="s">
        <v>186</v>
      </c>
      <c r="I3730" s="16">
        <v>2</v>
      </c>
      <c r="J3730" s="14" t="s">
        <v>83</v>
      </c>
      <c r="K3730" s="14" t="s">
        <v>84</v>
      </c>
      <c r="L3730" s="14" t="s">
        <v>85</v>
      </c>
      <c r="M3730" s="23">
        <v>0.5</v>
      </c>
      <c r="N3730" s="16">
        <v>1</v>
      </c>
      <c r="O3730" s="16">
        <v>1</v>
      </c>
      <c r="P3730" s="16">
        <v>0</v>
      </c>
      <c r="Q3730" s="16">
        <v>1</v>
      </c>
      <c r="R3730" s="16">
        <v>0</v>
      </c>
      <c r="S3730" s="14" t="s">
        <v>86</v>
      </c>
      <c r="T3730" s="16">
        <v>61</v>
      </c>
      <c r="U3730" s="16">
        <v>0</v>
      </c>
      <c r="V3730" s="18">
        <v>23038</v>
      </c>
      <c r="W3730" s="18">
        <v>187</v>
      </c>
      <c r="X3730" s="18">
        <v>125</v>
      </c>
      <c r="Y3730" s="18">
        <v>0</v>
      </c>
      <c r="Z3730" s="18">
        <v>0</v>
      </c>
      <c r="AA3730" s="18">
        <v>0</v>
      </c>
      <c r="AB3730" s="18">
        <v>0</v>
      </c>
      <c r="AC3730" s="23">
        <v>0</v>
      </c>
      <c r="AD3730" s="14" t="str">
        <f>IF(E3730=113,"Linn","Iowa ex-Linn")</f>
        <v>Iowa ex-Linn</v>
      </c>
      <c r="AE3730" s="23">
        <f>IFERROR(AB3730/W3730,"N/M")</f>
        <v>0.0</v>
      </c>
      <c r="AF3730" s="14" t="str">
        <f>B3730&amp;"|"&amp;TEXT(E3730,"000")&amp;"|"&amp;TEXT(M3730,"0.0000")</f>
        <v>2020|149|0.5000</v>
      </c>
      <c r="AG3730" s="22" t="str">
        <f>IF(AND(B3730&gt;=2015,B3730&lt;=2024,C3730=19,G3730=41,I3730=2,K3730="A",L3730="RBUP",M3730&gt;=0.5,M3730&lt;=0.85),"IN","OUT")</f>
        <v>IN</v>
      </c>
    </row>
    <row r="3731" spans="1:33">
      <c r="A3731" s="14" t="s">
        <v>190</v>
      </c>
      <c r="B3731" s="16">
        <v>2020</v>
      </c>
      <c r="C3731" s="16">
        <v>19</v>
      </c>
      <c r="D3731" s="14" t="s">
        <v>80</v>
      </c>
      <c r="E3731" s="16">
        <v>149</v>
      </c>
      <c r="F3731" s="14" t="s">
        <v>160</v>
      </c>
      <c r="G3731" s="16">
        <v>41</v>
      </c>
      <c r="H3731" s="14" t="s">
        <v>186</v>
      </c>
      <c r="I3731" s="16">
        <v>2</v>
      </c>
      <c r="J3731" s="14" t="s">
        <v>83</v>
      </c>
      <c r="K3731" s="14" t="s">
        <v>84</v>
      </c>
      <c r="L3731" s="14" t="s">
        <v>85</v>
      </c>
      <c r="M3731" s="23">
        <v>0.6</v>
      </c>
      <c r="N3731" s="16">
        <v>2</v>
      </c>
      <c r="O3731" s="16">
        <v>2</v>
      </c>
      <c r="P3731" s="16">
        <v>0</v>
      </c>
      <c r="Q3731" s="16">
        <v>3</v>
      </c>
      <c r="R3731" s="16">
        <v>0</v>
      </c>
      <c r="S3731" s="14" t="s">
        <v>86</v>
      </c>
      <c r="T3731" s="16">
        <v>186</v>
      </c>
      <c r="U3731" s="16">
        <v>0</v>
      </c>
      <c r="V3731" s="18">
        <v>93380</v>
      </c>
      <c r="W3731" s="18">
        <v>1214</v>
      </c>
      <c r="X3731" s="18">
        <v>777</v>
      </c>
      <c r="Y3731" s="18">
        <v>0</v>
      </c>
      <c r="Z3731" s="18">
        <v>0</v>
      </c>
      <c r="AA3731" s="18">
        <v>0</v>
      </c>
      <c r="AB3731" s="18">
        <v>0</v>
      </c>
      <c r="AC3731" s="23">
        <v>0</v>
      </c>
      <c r="AD3731" s="14" t="str">
        <f>IF(E3731=113,"Linn","Iowa ex-Linn")</f>
        <v>Iowa ex-Linn</v>
      </c>
      <c r="AE3731" s="23">
        <f>IFERROR(AB3731/W3731,"N/M")</f>
        <v>0.0</v>
      </c>
      <c r="AF3731" s="14" t="str">
        <f>B3731&amp;"|"&amp;TEXT(E3731,"000")&amp;"|"&amp;TEXT(M3731,"0.0000")</f>
        <v>2020|149|0.6000</v>
      </c>
      <c r="AG3731" s="22" t="str">
        <f>IF(AND(B3731&gt;=2015,B3731&lt;=2024,C3731=19,G3731=41,I3731=2,K3731="A",L3731="RBUP",M3731&gt;=0.5,M3731&lt;=0.85),"IN","OUT")</f>
        <v>IN</v>
      </c>
    </row>
    <row r="3732" spans="1:33">
      <c r="A3732" s="14" t="s">
        <v>190</v>
      </c>
      <c r="B3732" s="16">
        <v>2020</v>
      </c>
      <c r="C3732" s="16">
        <v>19</v>
      </c>
      <c r="D3732" s="14" t="s">
        <v>80</v>
      </c>
      <c r="E3732" s="16">
        <v>149</v>
      </c>
      <c r="F3732" s="14" t="s">
        <v>160</v>
      </c>
      <c r="G3732" s="16">
        <v>41</v>
      </c>
      <c r="H3732" s="14" t="s">
        <v>186</v>
      </c>
      <c r="I3732" s="16">
        <v>2</v>
      </c>
      <c r="J3732" s="14" t="s">
        <v>83</v>
      </c>
      <c r="K3732" s="14" t="s">
        <v>84</v>
      </c>
      <c r="L3732" s="14" t="s">
        <v>85</v>
      </c>
      <c r="M3732" s="23">
        <v>0.65</v>
      </c>
      <c r="N3732" s="16">
        <v>10</v>
      </c>
      <c r="O3732" s="16">
        <v>7</v>
      </c>
      <c r="P3732" s="16">
        <v>0</v>
      </c>
      <c r="Q3732" s="16">
        <v>8</v>
      </c>
      <c r="R3732" s="16">
        <v>0</v>
      </c>
      <c r="S3732" s="14" t="s">
        <v>86</v>
      </c>
      <c r="T3732" s="16">
        <v>580</v>
      </c>
      <c r="U3732" s="16">
        <v>0</v>
      </c>
      <c r="V3732" s="18">
        <v>295710</v>
      </c>
      <c r="W3732" s="18">
        <v>3852</v>
      </c>
      <c r="X3732" s="18">
        <v>2693</v>
      </c>
      <c r="Y3732" s="18">
        <v>0</v>
      </c>
      <c r="Z3732" s="18">
        <v>0</v>
      </c>
      <c r="AA3732" s="18">
        <v>0</v>
      </c>
      <c r="AB3732" s="18">
        <v>0</v>
      </c>
      <c r="AC3732" s="23">
        <v>0</v>
      </c>
      <c r="AD3732" s="14" t="str">
        <f>IF(E3732=113,"Linn","Iowa ex-Linn")</f>
        <v>Iowa ex-Linn</v>
      </c>
      <c r="AE3732" s="23">
        <f>IFERROR(AB3732/W3732,"N/M")</f>
        <v>0.0</v>
      </c>
      <c r="AF3732" s="14" t="str">
        <f>B3732&amp;"|"&amp;TEXT(E3732,"000")&amp;"|"&amp;TEXT(M3732,"0.0000")</f>
        <v>2020|149|0.6500</v>
      </c>
      <c r="AG3732" s="22" t="str">
        <f>IF(AND(B3732&gt;=2015,B3732&lt;=2024,C3732=19,G3732=41,I3732=2,K3732="A",L3732="RBUP",M3732&gt;=0.5,M3732&lt;=0.85),"IN","OUT")</f>
        <v>IN</v>
      </c>
    </row>
    <row r="3733" spans="1:33">
      <c r="A3733" s="14" t="s">
        <v>190</v>
      </c>
      <c r="B3733" s="16">
        <v>2020</v>
      </c>
      <c r="C3733" s="16">
        <v>19</v>
      </c>
      <c r="D3733" s="14" t="s">
        <v>80</v>
      </c>
      <c r="E3733" s="16">
        <v>149</v>
      </c>
      <c r="F3733" s="14" t="s">
        <v>160</v>
      </c>
      <c r="G3733" s="16">
        <v>41</v>
      </c>
      <c r="H3733" s="14" t="s">
        <v>186</v>
      </c>
      <c r="I3733" s="16">
        <v>2</v>
      </c>
      <c r="J3733" s="14" t="s">
        <v>83</v>
      </c>
      <c r="K3733" s="14" t="s">
        <v>84</v>
      </c>
      <c r="L3733" s="14" t="s">
        <v>85</v>
      </c>
      <c r="M3733" s="23">
        <v>0.7</v>
      </c>
      <c r="N3733" s="16">
        <v>41</v>
      </c>
      <c r="O3733" s="16">
        <v>35</v>
      </c>
      <c r="P3733" s="16">
        <v>1</v>
      </c>
      <c r="Q3733" s="16">
        <v>74</v>
      </c>
      <c r="R3733" s="16">
        <v>1</v>
      </c>
      <c r="S3733" s="14" t="s">
        <v>86</v>
      </c>
      <c r="T3733" s="16">
        <v>7502</v>
      </c>
      <c r="U3733" s="16">
        <v>0</v>
      </c>
      <c r="V3733" s="18">
        <v>4421140</v>
      </c>
      <c r="W3733" s="18">
        <v>112763</v>
      </c>
      <c r="X3733" s="18">
        <v>72741</v>
      </c>
      <c r="Y3733" s="18">
        <v>0</v>
      </c>
      <c r="Z3733" s="18">
        <v>0</v>
      </c>
      <c r="AA3733" s="18">
        <v>0</v>
      </c>
      <c r="AB3733" s="18">
        <v>494</v>
      </c>
      <c r="AC3733" s="23">
        <v>0</v>
      </c>
      <c r="AD3733" s="14" t="str">
        <f>IF(E3733=113,"Linn","Iowa ex-Linn")</f>
        <v>Iowa ex-Linn</v>
      </c>
      <c r="AE3733" s="23">
        <f>IFERROR(AB3733/W3733,"N/M")</f>
        <v>0.004380869611486037</v>
      </c>
      <c r="AF3733" s="14" t="str">
        <f>B3733&amp;"|"&amp;TEXT(E3733,"000")&amp;"|"&amp;TEXT(M3733,"0.0000")</f>
        <v>2020|149|0.7000</v>
      </c>
      <c r="AG3733" s="22" t="str">
        <f>IF(AND(B3733&gt;=2015,B3733&lt;=2024,C3733=19,G3733=41,I3733=2,K3733="A",L3733="RBUP",M3733&gt;=0.5,M3733&lt;=0.85),"IN","OUT")</f>
        <v>IN</v>
      </c>
    </row>
    <row r="3734" spans="1:33">
      <c r="A3734" s="14" t="s">
        <v>190</v>
      </c>
      <c r="B3734" s="16">
        <v>2020</v>
      </c>
      <c r="C3734" s="16">
        <v>19</v>
      </c>
      <c r="D3734" s="14" t="s">
        <v>80</v>
      </c>
      <c r="E3734" s="16">
        <v>149</v>
      </c>
      <c r="F3734" s="14" t="s">
        <v>160</v>
      </c>
      <c r="G3734" s="16">
        <v>41</v>
      </c>
      <c r="H3734" s="14" t="s">
        <v>186</v>
      </c>
      <c r="I3734" s="16">
        <v>2</v>
      </c>
      <c r="J3734" s="14" t="s">
        <v>83</v>
      </c>
      <c r="K3734" s="14" t="s">
        <v>84</v>
      </c>
      <c r="L3734" s="14" t="s">
        <v>85</v>
      </c>
      <c r="M3734" s="23">
        <v>0.75</v>
      </c>
      <c r="N3734" s="16">
        <v>211</v>
      </c>
      <c r="O3734" s="16">
        <v>175</v>
      </c>
      <c r="P3734" s="16">
        <v>8</v>
      </c>
      <c r="Q3734" s="16">
        <v>338</v>
      </c>
      <c r="R3734" s="16">
        <v>11</v>
      </c>
      <c r="S3734" s="14" t="s">
        <v>86</v>
      </c>
      <c r="T3734" s="16">
        <v>34020</v>
      </c>
      <c r="U3734" s="16">
        <v>0</v>
      </c>
      <c r="V3734" s="18">
        <v>21464465</v>
      </c>
      <c r="W3734" s="18">
        <v>745250</v>
      </c>
      <c r="X3734" s="18">
        <v>473491</v>
      </c>
      <c r="Y3734" s="18">
        <v>149</v>
      </c>
      <c r="Z3734" s="18">
        <v>0</v>
      </c>
      <c r="AA3734" s="18">
        <v>0</v>
      </c>
      <c r="AB3734" s="18">
        <v>56476</v>
      </c>
      <c r="AC3734" s="23">
        <v>0.08</v>
      </c>
      <c r="AD3734" s="14" t="str">
        <f>IF(E3734=113,"Linn","Iowa ex-Linn")</f>
        <v>Iowa ex-Linn</v>
      </c>
      <c r="AE3734" s="23">
        <f>IFERROR(AB3734/W3734,"N/M")</f>
        <v>0.07578128144917813</v>
      </c>
      <c r="AF3734" s="14" t="str">
        <f>B3734&amp;"|"&amp;TEXT(E3734,"000")&amp;"|"&amp;TEXT(M3734,"0.0000")</f>
        <v>2020|149|0.7500</v>
      </c>
      <c r="AG3734" s="22" t="str">
        <f>IF(AND(B3734&gt;=2015,B3734&lt;=2024,C3734=19,G3734=41,I3734=2,K3734="A",L3734="RBUP",M3734&gt;=0.5,M3734&lt;=0.85),"IN","OUT")</f>
        <v>IN</v>
      </c>
    </row>
    <row r="3735" spans="1:33">
      <c r="A3735" s="14" t="s">
        <v>190</v>
      </c>
      <c r="B3735" s="16">
        <v>2020</v>
      </c>
      <c r="C3735" s="16">
        <v>19</v>
      </c>
      <c r="D3735" s="14" t="s">
        <v>80</v>
      </c>
      <c r="E3735" s="16">
        <v>149</v>
      </c>
      <c r="F3735" s="14" t="s">
        <v>160</v>
      </c>
      <c r="G3735" s="16">
        <v>41</v>
      </c>
      <c r="H3735" s="14" t="s">
        <v>186</v>
      </c>
      <c r="I3735" s="16">
        <v>2</v>
      </c>
      <c r="J3735" s="14" t="s">
        <v>83</v>
      </c>
      <c r="K3735" s="14" t="s">
        <v>84</v>
      </c>
      <c r="L3735" s="14" t="s">
        <v>85</v>
      </c>
      <c r="M3735" s="23">
        <v>0.8</v>
      </c>
      <c r="N3735" s="16">
        <v>452</v>
      </c>
      <c r="O3735" s="16">
        <v>388</v>
      </c>
      <c r="P3735" s="16">
        <v>51</v>
      </c>
      <c r="Q3735" s="16">
        <v>756</v>
      </c>
      <c r="R3735" s="16">
        <v>74</v>
      </c>
      <c r="S3735" s="14" t="s">
        <v>86</v>
      </c>
      <c r="T3735" s="16">
        <v>81909</v>
      </c>
      <c r="U3735" s="16">
        <v>0</v>
      </c>
      <c r="V3735" s="18">
        <v>54305935</v>
      </c>
      <c r="W3735" s="18">
        <v>2652767</v>
      </c>
      <c r="X3735" s="18">
        <v>1518253</v>
      </c>
      <c r="Y3735" s="18">
        <v>2266</v>
      </c>
      <c r="Z3735" s="18">
        <v>0</v>
      </c>
      <c r="AA3735" s="18">
        <v>0</v>
      </c>
      <c r="AB3735" s="18">
        <v>407455</v>
      </c>
      <c r="AC3735" s="23">
        <v>0.15</v>
      </c>
      <c r="AD3735" s="14" t="str">
        <f>IF(E3735=113,"Linn","Iowa ex-Linn")</f>
        <v>Iowa ex-Linn</v>
      </c>
      <c r="AE3735" s="23">
        <f>IFERROR(AB3735/W3735,"N/M")</f>
        <v>0.15359622612917004</v>
      </c>
      <c r="AF3735" s="14" t="str">
        <f>B3735&amp;"|"&amp;TEXT(E3735,"000")&amp;"|"&amp;TEXT(M3735,"0.0000")</f>
        <v>2020|149|0.8000</v>
      </c>
      <c r="AG3735" s="22" t="str">
        <f>IF(AND(B3735&gt;=2015,B3735&lt;=2024,C3735=19,G3735=41,I3735=2,K3735="A",L3735="RBUP",M3735&gt;=0.5,M3735&lt;=0.85),"IN","OUT")</f>
        <v>IN</v>
      </c>
    </row>
    <row r="3736" spans="1:33">
      <c r="A3736" s="14" t="s">
        <v>190</v>
      </c>
      <c r="B3736" s="16">
        <v>2020</v>
      </c>
      <c r="C3736" s="16">
        <v>19</v>
      </c>
      <c r="D3736" s="14" t="s">
        <v>80</v>
      </c>
      <c r="E3736" s="16">
        <v>149</v>
      </c>
      <c r="F3736" s="14" t="s">
        <v>160</v>
      </c>
      <c r="G3736" s="16">
        <v>41</v>
      </c>
      <c r="H3736" s="14" t="s">
        <v>186</v>
      </c>
      <c r="I3736" s="16">
        <v>2</v>
      </c>
      <c r="J3736" s="14" t="s">
        <v>83</v>
      </c>
      <c r="K3736" s="14" t="s">
        <v>84</v>
      </c>
      <c r="L3736" s="14" t="s">
        <v>85</v>
      </c>
      <c r="M3736" s="23">
        <v>0.85</v>
      </c>
      <c r="N3736" s="16">
        <v>506</v>
      </c>
      <c r="O3736" s="16">
        <v>426</v>
      </c>
      <c r="P3736" s="16">
        <v>140</v>
      </c>
      <c r="Q3736" s="16">
        <v>1104</v>
      </c>
      <c r="R3736" s="16">
        <v>245</v>
      </c>
      <c r="S3736" s="14" t="s">
        <v>86</v>
      </c>
      <c r="T3736" s="16">
        <v>93800</v>
      </c>
      <c r="U3736" s="16">
        <v>0</v>
      </c>
      <c r="V3736" s="18">
        <v>65586910</v>
      </c>
      <c r="W3736" s="18">
        <v>4063179</v>
      </c>
      <c r="X3736" s="18">
        <v>1733158</v>
      </c>
      <c r="Y3736" s="18">
        <v>1216</v>
      </c>
      <c r="Z3736" s="18">
        <v>0</v>
      </c>
      <c r="AA3736" s="18">
        <v>0</v>
      </c>
      <c r="AB3736" s="18">
        <v>1297652</v>
      </c>
      <c r="AC3736" s="23">
        <v>0.32</v>
      </c>
      <c r="AD3736" s="14" t="str">
        <f>IF(E3736=113,"Linn","Iowa ex-Linn")</f>
        <v>Iowa ex-Linn</v>
      </c>
      <c r="AE3736" s="23">
        <f>IFERROR(AB3736/W3736,"N/M")</f>
        <v>0.31936865198407455</v>
      </c>
      <c r="AF3736" s="14" t="str">
        <f>B3736&amp;"|"&amp;TEXT(E3736,"000")&amp;"|"&amp;TEXT(M3736,"0.0000")</f>
        <v>2020|149|0.8500</v>
      </c>
      <c r="AG3736" s="22" t="str">
        <f>IF(AND(B3736&gt;=2015,B3736&lt;=2024,C3736=19,G3736=41,I3736=2,K3736="A",L3736="RBUP",M3736&gt;=0.5,M3736&lt;=0.85),"IN","OUT")</f>
        <v>IN</v>
      </c>
    </row>
    <row r="3737" spans="1:33">
      <c r="A3737" s="14" t="s">
        <v>190</v>
      </c>
      <c r="B3737" s="16">
        <v>2020</v>
      </c>
      <c r="C3737" s="16">
        <v>19</v>
      </c>
      <c r="D3737" s="14" t="s">
        <v>80</v>
      </c>
      <c r="E3737" s="16">
        <v>151</v>
      </c>
      <c r="F3737" s="14" t="s">
        <v>161</v>
      </c>
      <c r="G3737" s="16">
        <v>41</v>
      </c>
      <c r="H3737" s="14" t="s">
        <v>186</v>
      </c>
      <c r="I3737" s="16">
        <v>2</v>
      </c>
      <c r="J3737" s="14" t="s">
        <v>83</v>
      </c>
      <c r="K3737" s="14" t="s">
        <v>84</v>
      </c>
      <c r="L3737" s="14" t="s">
        <v>85</v>
      </c>
      <c r="M3737" s="23">
        <v>0.6</v>
      </c>
      <c r="N3737" s="16">
        <v>3</v>
      </c>
      <c r="O3737" s="16">
        <v>3</v>
      </c>
      <c r="P3737" s="16">
        <v>0</v>
      </c>
      <c r="Q3737" s="16">
        <v>3</v>
      </c>
      <c r="R3737" s="16">
        <v>0</v>
      </c>
      <c r="S3737" s="14" t="s">
        <v>86</v>
      </c>
      <c r="T3737" s="16">
        <v>340</v>
      </c>
      <c r="U3737" s="16">
        <v>0</v>
      </c>
      <c r="V3737" s="18">
        <v>142242</v>
      </c>
      <c r="W3737" s="18">
        <v>1296</v>
      </c>
      <c r="X3737" s="18">
        <v>830</v>
      </c>
      <c r="Y3737" s="18">
        <v>0</v>
      </c>
      <c r="Z3737" s="18">
        <v>0</v>
      </c>
      <c r="AA3737" s="18">
        <v>0</v>
      </c>
      <c r="AB3737" s="18">
        <v>0</v>
      </c>
      <c r="AC3737" s="23">
        <v>0</v>
      </c>
      <c r="AD3737" s="14" t="str">
        <f>IF(E3737=113,"Linn","Iowa ex-Linn")</f>
        <v>Iowa ex-Linn</v>
      </c>
      <c r="AE3737" s="23">
        <f>IFERROR(AB3737/W3737,"N/M")</f>
        <v>0.0</v>
      </c>
      <c r="AF3737" s="14" t="str">
        <f>B3737&amp;"|"&amp;TEXT(E3737,"000")&amp;"|"&amp;TEXT(M3737,"0.0000")</f>
        <v>2020|151|0.6000</v>
      </c>
      <c r="AG3737" s="22" t="str">
        <f>IF(AND(B3737&gt;=2015,B3737&lt;=2024,C3737=19,G3737=41,I3737=2,K3737="A",L3737="RBUP",M3737&gt;=0.5,M3737&lt;=0.85),"IN","OUT")</f>
        <v>IN</v>
      </c>
    </row>
    <row r="3738" spans="1:33">
      <c r="A3738" s="14" t="s">
        <v>190</v>
      </c>
      <c r="B3738" s="16">
        <v>2020</v>
      </c>
      <c r="C3738" s="16">
        <v>19</v>
      </c>
      <c r="D3738" s="14" t="s">
        <v>80</v>
      </c>
      <c r="E3738" s="16">
        <v>151</v>
      </c>
      <c r="F3738" s="14" t="s">
        <v>161</v>
      </c>
      <c r="G3738" s="16">
        <v>41</v>
      </c>
      <c r="H3738" s="14" t="s">
        <v>186</v>
      </c>
      <c r="I3738" s="16">
        <v>2</v>
      </c>
      <c r="J3738" s="14" t="s">
        <v>83</v>
      </c>
      <c r="K3738" s="14" t="s">
        <v>84</v>
      </c>
      <c r="L3738" s="14" t="s">
        <v>85</v>
      </c>
      <c r="M3738" s="23">
        <v>0.65</v>
      </c>
      <c r="N3738" s="16">
        <v>10</v>
      </c>
      <c r="O3738" s="16">
        <v>9</v>
      </c>
      <c r="P3738" s="16">
        <v>0</v>
      </c>
      <c r="Q3738" s="16">
        <v>11</v>
      </c>
      <c r="R3738" s="16">
        <v>0</v>
      </c>
      <c r="S3738" s="14" t="s">
        <v>86</v>
      </c>
      <c r="T3738" s="16">
        <v>426</v>
      </c>
      <c r="U3738" s="16">
        <v>0</v>
      </c>
      <c r="V3738" s="18">
        <v>209770</v>
      </c>
      <c r="W3738" s="18">
        <v>2556</v>
      </c>
      <c r="X3738" s="18">
        <v>1760</v>
      </c>
      <c r="Y3738" s="18">
        <v>0</v>
      </c>
      <c r="Z3738" s="18">
        <v>0</v>
      </c>
      <c r="AA3738" s="18">
        <v>0</v>
      </c>
      <c r="AB3738" s="18">
        <v>0</v>
      </c>
      <c r="AC3738" s="23">
        <v>0</v>
      </c>
      <c r="AD3738" s="14" t="str">
        <f>IF(E3738=113,"Linn","Iowa ex-Linn")</f>
        <v>Iowa ex-Linn</v>
      </c>
      <c r="AE3738" s="23">
        <f>IFERROR(AB3738/W3738,"N/M")</f>
        <v>0.0</v>
      </c>
      <c r="AF3738" s="14" t="str">
        <f>B3738&amp;"|"&amp;TEXT(E3738,"000")&amp;"|"&amp;TEXT(M3738,"0.0000")</f>
        <v>2020|151|0.6500</v>
      </c>
      <c r="AG3738" s="22" t="str">
        <f>IF(AND(B3738&gt;=2015,B3738&lt;=2024,C3738=19,G3738=41,I3738=2,K3738="A",L3738="RBUP",M3738&gt;=0.5,M3738&lt;=0.85),"IN","OUT")</f>
        <v>IN</v>
      </c>
    </row>
    <row r="3739" spans="1:33">
      <c r="A3739" s="14" t="s">
        <v>190</v>
      </c>
      <c r="B3739" s="16">
        <v>2020</v>
      </c>
      <c r="C3739" s="16">
        <v>19</v>
      </c>
      <c r="D3739" s="14" t="s">
        <v>80</v>
      </c>
      <c r="E3739" s="16">
        <v>151</v>
      </c>
      <c r="F3739" s="14" t="s">
        <v>161</v>
      </c>
      <c r="G3739" s="16">
        <v>41</v>
      </c>
      <c r="H3739" s="14" t="s">
        <v>186</v>
      </c>
      <c r="I3739" s="16">
        <v>2</v>
      </c>
      <c r="J3739" s="14" t="s">
        <v>83</v>
      </c>
      <c r="K3739" s="14" t="s">
        <v>84</v>
      </c>
      <c r="L3739" s="14" t="s">
        <v>85</v>
      </c>
      <c r="M3739" s="23">
        <v>0.7</v>
      </c>
      <c r="N3739" s="16">
        <v>22</v>
      </c>
      <c r="O3739" s="16">
        <v>18</v>
      </c>
      <c r="P3739" s="16">
        <v>2</v>
      </c>
      <c r="Q3739" s="16">
        <v>31</v>
      </c>
      <c r="R3739" s="16">
        <v>2</v>
      </c>
      <c r="S3739" s="14" t="s">
        <v>86</v>
      </c>
      <c r="T3739" s="16">
        <v>1851</v>
      </c>
      <c r="U3739" s="16">
        <v>0</v>
      </c>
      <c r="V3739" s="18">
        <v>954797</v>
      </c>
      <c r="W3739" s="18">
        <v>17812</v>
      </c>
      <c r="X3739" s="18">
        <v>11469</v>
      </c>
      <c r="Y3739" s="18">
        <v>0</v>
      </c>
      <c r="Z3739" s="18">
        <v>0</v>
      </c>
      <c r="AA3739" s="18">
        <v>0</v>
      </c>
      <c r="AB3739" s="18">
        <v>6126</v>
      </c>
      <c r="AC3739" s="23">
        <v>0.34</v>
      </c>
      <c r="AD3739" s="14" t="str">
        <f>IF(E3739=113,"Linn","Iowa ex-Linn")</f>
        <v>Iowa ex-Linn</v>
      </c>
      <c r="AE3739" s="23">
        <f>IFERROR(AB3739/W3739,"N/M")</f>
        <v>0.3439254435212217</v>
      </c>
      <c r="AF3739" s="14" t="str">
        <f>B3739&amp;"|"&amp;TEXT(E3739,"000")&amp;"|"&amp;TEXT(M3739,"0.0000")</f>
        <v>2020|151|0.7000</v>
      </c>
      <c r="AG3739" s="22" t="str">
        <f>IF(AND(B3739&gt;=2015,B3739&lt;=2024,C3739=19,G3739=41,I3739=2,K3739="A",L3739="RBUP",M3739&gt;=0.5,M3739&lt;=0.85),"IN","OUT")</f>
        <v>IN</v>
      </c>
    </row>
    <row r="3740" spans="1:33">
      <c r="A3740" s="14" t="s">
        <v>190</v>
      </c>
      <c r="B3740" s="16">
        <v>2020</v>
      </c>
      <c r="C3740" s="16">
        <v>19</v>
      </c>
      <c r="D3740" s="14" t="s">
        <v>80</v>
      </c>
      <c r="E3740" s="16">
        <v>151</v>
      </c>
      <c r="F3740" s="14" t="s">
        <v>161</v>
      </c>
      <c r="G3740" s="16">
        <v>41</v>
      </c>
      <c r="H3740" s="14" t="s">
        <v>186</v>
      </c>
      <c r="I3740" s="16">
        <v>2</v>
      </c>
      <c r="J3740" s="14" t="s">
        <v>83</v>
      </c>
      <c r="K3740" s="14" t="s">
        <v>84</v>
      </c>
      <c r="L3740" s="14" t="s">
        <v>85</v>
      </c>
      <c r="M3740" s="23">
        <v>0.75</v>
      </c>
      <c r="N3740" s="16">
        <v>107</v>
      </c>
      <c r="O3740" s="16">
        <v>91</v>
      </c>
      <c r="P3740" s="16">
        <v>3</v>
      </c>
      <c r="Q3740" s="16">
        <v>188</v>
      </c>
      <c r="R3740" s="16">
        <v>4</v>
      </c>
      <c r="S3740" s="14" t="s">
        <v>86</v>
      </c>
      <c r="T3740" s="16">
        <v>13657</v>
      </c>
      <c r="U3740" s="16">
        <v>0</v>
      </c>
      <c r="V3740" s="18">
        <v>7816871</v>
      </c>
      <c r="W3740" s="18">
        <v>206450</v>
      </c>
      <c r="X3740" s="18">
        <v>117866</v>
      </c>
      <c r="Y3740" s="18">
        <v>0</v>
      </c>
      <c r="Z3740" s="18">
        <v>0</v>
      </c>
      <c r="AA3740" s="18">
        <v>0</v>
      </c>
      <c r="AB3740" s="18">
        <v>21051</v>
      </c>
      <c r="AC3740" s="23">
        <v>0.1</v>
      </c>
      <c r="AD3740" s="14" t="str">
        <f>IF(E3740=113,"Linn","Iowa ex-Linn")</f>
        <v>Iowa ex-Linn</v>
      </c>
      <c r="AE3740" s="23">
        <f>IFERROR(AB3740/W3740,"N/M")</f>
        <v>0.10196657786388956</v>
      </c>
      <c r="AF3740" s="14" t="str">
        <f>B3740&amp;"|"&amp;TEXT(E3740,"000")&amp;"|"&amp;TEXT(M3740,"0.0000")</f>
        <v>2020|151|0.7500</v>
      </c>
      <c r="AG3740" s="22" t="str">
        <f>IF(AND(B3740&gt;=2015,B3740&lt;=2024,C3740=19,G3740=41,I3740=2,K3740="A",L3740="RBUP",M3740&gt;=0.5,M3740&lt;=0.85),"IN","OUT")</f>
        <v>IN</v>
      </c>
    </row>
    <row r="3741" spans="1:33">
      <c r="A3741" s="14" t="s">
        <v>190</v>
      </c>
      <c r="B3741" s="16">
        <v>2020</v>
      </c>
      <c r="C3741" s="16">
        <v>19</v>
      </c>
      <c r="D3741" s="14" t="s">
        <v>80</v>
      </c>
      <c r="E3741" s="16">
        <v>151</v>
      </c>
      <c r="F3741" s="14" t="s">
        <v>161</v>
      </c>
      <c r="G3741" s="16">
        <v>41</v>
      </c>
      <c r="H3741" s="14" t="s">
        <v>186</v>
      </c>
      <c r="I3741" s="16">
        <v>2</v>
      </c>
      <c r="J3741" s="14" t="s">
        <v>83</v>
      </c>
      <c r="K3741" s="14" t="s">
        <v>84</v>
      </c>
      <c r="L3741" s="14" t="s">
        <v>85</v>
      </c>
      <c r="M3741" s="23">
        <v>0.8</v>
      </c>
      <c r="N3741" s="16">
        <v>388</v>
      </c>
      <c r="O3741" s="16">
        <v>331</v>
      </c>
      <c r="P3741" s="16">
        <v>54</v>
      </c>
      <c r="Q3741" s="16">
        <v>688</v>
      </c>
      <c r="R3741" s="16">
        <v>68</v>
      </c>
      <c r="S3741" s="14" t="s">
        <v>86</v>
      </c>
      <c r="T3741" s="16">
        <v>57758</v>
      </c>
      <c r="U3741" s="16">
        <v>0</v>
      </c>
      <c r="V3741" s="18">
        <v>35549489</v>
      </c>
      <c r="W3741" s="18">
        <v>1277990</v>
      </c>
      <c r="X3741" s="18">
        <v>691163</v>
      </c>
      <c r="Y3741" s="18">
        <v>701</v>
      </c>
      <c r="Z3741" s="18">
        <v>0</v>
      </c>
      <c r="AA3741" s="18">
        <v>0</v>
      </c>
      <c r="AB3741" s="18">
        <v>542056</v>
      </c>
      <c r="AC3741" s="23">
        <v>0.42</v>
      </c>
      <c r="AD3741" s="14" t="str">
        <f>IF(E3741=113,"Linn","Iowa ex-Linn")</f>
        <v>Iowa ex-Linn</v>
      </c>
      <c r="AE3741" s="23">
        <f>IFERROR(AB3741/W3741,"N/M")</f>
        <v>0.42414729379729105</v>
      </c>
      <c r="AF3741" s="14" t="str">
        <f>B3741&amp;"|"&amp;TEXT(E3741,"000")&amp;"|"&amp;TEXT(M3741,"0.0000")</f>
        <v>2020|151|0.8000</v>
      </c>
      <c r="AG3741" s="22" t="str">
        <f>IF(AND(B3741&gt;=2015,B3741&lt;=2024,C3741=19,G3741=41,I3741=2,K3741="A",L3741="RBUP",M3741&gt;=0.5,M3741&lt;=0.85),"IN","OUT")</f>
        <v>IN</v>
      </c>
    </row>
    <row r="3742" spans="1:33">
      <c r="A3742" s="14" t="s">
        <v>190</v>
      </c>
      <c r="B3742" s="16">
        <v>2020</v>
      </c>
      <c r="C3742" s="16">
        <v>19</v>
      </c>
      <c r="D3742" s="14" t="s">
        <v>80</v>
      </c>
      <c r="E3742" s="16">
        <v>151</v>
      </c>
      <c r="F3742" s="14" t="s">
        <v>161</v>
      </c>
      <c r="G3742" s="16">
        <v>41</v>
      </c>
      <c r="H3742" s="14" t="s">
        <v>186</v>
      </c>
      <c r="I3742" s="16">
        <v>2</v>
      </c>
      <c r="J3742" s="14" t="s">
        <v>83</v>
      </c>
      <c r="K3742" s="14" t="s">
        <v>84</v>
      </c>
      <c r="L3742" s="14" t="s">
        <v>85</v>
      </c>
      <c r="M3742" s="23">
        <v>0.85</v>
      </c>
      <c r="N3742" s="16">
        <v>452</v>
      </c>
      <c r="O3742" s="16">
        <v>376</v>
      </c>
      <c r="P3742" s="16">
        <v>107</v>
      </c>
      <c r="Q3742" s="16">
        <v>816</v>
      </c>
      <c r="R3742" s="16">
        <v>170</v>
      </c>
      <c r="S3742" s="14" t="s">
        <v>86</v>
      </c>
      <c r="T3742" s="16">
        <v>87515</v>
      </c>
      <c r="U3742" s="16">
        <v>0</v>
      </c>
      <c r="V3742" s="18">
        <v>57461654</v>
      </c>
      <c r="W3742" s="18">
        <v>2587185</v>
      </c>
      <c r="X3742" s="18">
        <v>1128320</v>
      </c>
      <c r="Y3742" s="18">
        <v>0</v>
      </c>
      <c r="Z3742" s="18">
        <v>0</v>
      </c>
      <c r="AA3742" s="18">
        <v>0</v>
      </c>
      <c r="AB3742" s="18">
        <v>1127322</v>
      </c>
      <c r="AC3742" s="23">
        <v>0.44</v>
      </c>
      <c r="AD3742" s="14" t="str">
        <f>IF(E3742=113,"Linn","Iowa ex-Linn")</f>
        <v>Iowa ex-Linn</v>
      </c>
      <c r="AE3742" s="23">
        <f>IFERROR(AB3742/W3742,"N/M")</f>
        <v>0.43573304576209276</v>
      </c>
      <c r="AF3742" s="14" t="str">
        <f>B3742&amp;"|"&amp;TEXT(E3742,"000")&amp;"|"&amp;TEXT(M3742,"0.0000")</f>
        <v>2020|151|0.8500</v>
      </c>
      <c r="AG3742" s="22" t="str">
        <f>IF(AND(B3742&gt;=2015,B3742&lt;=2024,C3742=19,G3742=41,I3742=2,K3742="A",L3742="RBUP",M3742&gt;=0.5,M3742&lt;=0.85),"IN","OUT")</f>
        <v>IN</v>
      </c>
    </row>
    <row r="3743" spans="1:33">
      <c r="A3743" s="14" t="s">
        <v>190</v>
      </c>
      <c r="B3743" s="16">
        <v>2020</v>
      </c>
      <c r="C3743" s="16">
        <v>19</v>
      </c>
      <c r="D3743" s="14" t="s">
        <v>80</v>
      </c>
      <c r="E3743" s="16">
        <v>153</v>
      </c>
      <c r="F3743" s="14" t="s">
        <v>162</v>
      </c>
      <c r="G3743" s="16">
        <v>41</v>
      </c>
      <c r="H3743" s="14" t="s">
        <v>186</v>
      </c>
      <c r="I3743" s="16">
        <v>2</v>
      </c>
      <c r="J3743" s="14" t="s">
        <v>83</v>
      </c>
      <c r="K3743" s="14" t="s">
        <v>84</v>
      </c>
      <c r="L3743" s="14" t="s">
        <v>85</v>
      </c>
      <c r="M3743" s="23">
        <v>0.5</v>
      </c>
      <c r="N3743" s="16">
        <v>3</v>
      </c>
      <c r="O3743" s="16">
        <v>3</v>
      </c>
      <c r="P3743" s="16">
        <v>0</v>
      </c>
      <c r="Q3743" s="16">
        <v>3</v>
      </c>
      <c r="R3743" s="16">
        <v>0</v>
      </c>
      <c r="S3743" s="14" t="s">
        <v>86</v>
      </c>
      <c r="T3743" s="16">
        <v>162</v>
      </c>
      <c r="U3743" s="16">
        <v>0</v>
      </c>
      <c r="V3743" s="18">
        <v>56611</v>
      </c>
      <c r="W3743" s="18">
        <v>234</v>
      </c>
      <c r="X3743" s="18">
        <v>157</v>
      </c>
      <c r="Y3743" s="18">
        <v>0</v>
      </c>
      <c r="Z3743" s="18">
        <v>0</v>
      </c>
      <c r="AA3743" s="18">
        <v>0</v>
      </c>
      <c r="AB3743" s="18">
        <v>0</v>
      </c>
      <c r="AC3743" s="23">
        <v>0</v>
      </c>
      <c r="AD3743" s="14" t="str">
        <f>IF(E3743=113,"Linn","Iowa ex-Linn")</f>
        <v>Iowa ex-Linn</v>
      </c>
      <c r="AE3743" s="23">
        <f>IFERROR(AB3743/W3743,"N/M")</f>
        <v>0.0</v>
      </c>
      <c r="AF3743" s="14" t="str">
        <f>B3743&amp;"|"&amp;TEXT(E3743,"000")&amp;"|"&amp;TEXT(M3743,"0.0000")</f>
        <v>2020|153|0.5000</v>
      </c>
      <c r="AG3743" s="22" t="str">
        <f>IF(AND(B3743&gt;=2015,B3743&lt;=2024,C3743=19,G3743=41,I3743=2,K3743="A",L3743="RBUP",M3743&gt;=0.5,M3743&lt;=0.85),"IN","OUT")</f>
        <v>IN</v>
      </c>
    </row>
    <row r="3744" spans="1:33">
      <c r="A3744" s="14" t="s">
        <v>190</v>
      </c>
      <c r="B3744" s="16">
        <v>2020</v>
      </c>
      <c r="C3744" s="16">
        <v>19</v>
      </c>
      <c r="D3744" s="14" t="s">
        <v>80</v>
      </c>
      <c r="E3744" s="16">
        <v>153</v>
      </c>
      <c r="F3744" s="14" t="s">
        <v>162</v>
      </c>
      <c r="G3744" s="16">
        <v>41</v>
      </c>
      <c r="H3744" s="14" t="s">
        <v>186</v>
      </c>
      <c r="I3744" s="16">
        <v>2</v>
      </c>
      <c r="J3744" s="14" t="s">
        <v>83</v>
      </c>
      <c r="K3744" s="14" t="s">
        <v>84</v>
      </c>
      <c r="L3744" s="14" t="s">
        <v>85</v>
      </c>
      <c r="M3744" s="23">
        <v>0.6</v>
      </c>
      <c r="N3744" s="16">
        <v>1</v>
      </c>
      <c r="O3744" s="16">
        <v>1</v>
      </c>
      <c r="P3744" s="16">
        <v>0</v>
      </c>
      <c r="Q3744" s="16">
        <v>1</v>
      </c>
      <c r="R3744" s="16">
        <v>0</v>
      </c>
      <c r="S3744" s="14" t="s">
        <v>86</v>
      </c>
      <c r="T3744" s="16">
        <v>18</v>
      </c>
      <c r="U3744" s="16">
        <v>0</v>
      </c>
      <c r="V3744" s="18">
        <v>8412</v>
      </c>
      <c r="W3744" s="18">
        <v>92</v>
      </c>
      <c r="X3744" s="18">
        <v>59</v>
      </c>
      <c r="Y3744" s="18">
        <v>0</v>
      </c>
      <c r="Z3744" s="18">
        <v>0</v>
      </c>
      <c r="AA3744" s="18">
        <v>0</v>
      </c>
      <c r="AB3744" s="18">
        <v>0</v>
      </c>
      <c r="AC3744" s="23">
        <v>0</v>
      </c>
      <c r="AD3744" s="14" t="str">
        <f>IF(E3744=113,"Linn","Iowa ex-Linn")</f>
        <v>Iowa ex-Linn</v>
      </c>
      <c r="AE3744" s="23">
        <f>IFERROR(AB3744/W3744,"N/M")</f>
        <v>0.0</v>
      </c>
      <c r="AF3744" s="14" t="str">
        <f>B3744&amp;"|"&amp;TEXT(E3744,"000")&amp;"|"&amp;TEXT(M3744,"0.0000")</f>
        <v>2020|153|0.6000</v>
      </c>
      <c r="AG3744" s="22" t="str">
        <f>IF(AND(B3744&gt;=2015,B3744&lt;=2024,C3744=19,G3744=41,I3744=2,K3744="A",L3744="RBUP",M3744&gt;=0.5,M3744&lt;=0.85),"IN","OUT")</f>
        <v>IN</v>
      </c>
    </row>
    <row r="3745" spans="1:33">
      <c r="A3745" s="14" t="s">
        <v>190</v>
      </c>
      <c r="B3745" s="16">
        <v>2020</v>
      </c>
      <c r="C3745" s="16">
        <v>19</v>
      </c>
      <c r="D3745" s="14" t="s">
        <v>80</v>
      </c>
      <c r="E3745" s="16">
        <v>153</v>
      </c>
      <c r="F3745" s="14" t="s">
        <v>162</v>
      </c>
      <c r="G3745" s="16">
        <v>41</v>
      </c>
      <c r="H3745" s="14" t="s">
        <v>186</v>
      </c>
      <c r="I3745" s="16">
        <v>2</v>
      </c>
      <c r="J3745" s="14" t="s">
        <v>83</v>
      </c>
      <c r="K3745" s="14" t="s">
        <v>84</v>
      </c>
      <c r="L3745" s="14" t="s">
        <v>85</v>
      </c>
      <c r="M3745" s="23">
        <v>0.65</v>
      </c>
      <c r="N3745" s="16">
        <v>3</v>
      </c>
      <c r="O3745" s="16">
        <v>2</v>
      </c>
      <c r="P3745" s="16">
        <v>1</v>
      </c>
      <c r="Q3745" s="16">
        <v>2</v>
      </c>
      <c r="R3745" s="16">
        <v>1</v>
      </c>
      <c r="S3745" s="14" t="s">
        <v>86</v>
      </c>
      <c r="T3745" s="16">
        <v>273</v>
      </c>
      <c r="U3745" s="16">
        <v>0</v>
      </c>
      <c r="V3745" s="18">
        <v>127018</v>
      </c>
      <c r="W3745" s="18">
        <v>4155</v>
      </c>
      <c r="X3745" s="18">
        <v>3240</v>
      </c>
      <c r="Y3745" s="18">
        <v>0</v>
      </c>
      <c r="Z3745" s="18">
        <v>0</v>
      </c>
      <c r="AA3745" s="18">
        <v>0</v>
      </c>
      <c r="AB3745" s="18">
        <v>92483</v>
      </c>
      <c r="AC3745" s="23">
        <v>22.26</v>
      </c>
      <c r="AD3745" s="14" t="str">
        <f>IF(E3745=113,"Linn","Iowa ex-Linn")</f>
        <v>Iowa ex-Linn</v>
      </c>
      <c r="AE3745" s="23">
        <f>IFERROR(AB3745/W3745,"N/M")</f>
        <v>22.258243080625753</v>
      </c>
      <c r="AF3745" s="14" t="str">
        <f>B3745&amp;"|"&amp;TEXT(E3745,"000")&amp;"|"&amp;TEXT(M3745,"0.0000")</f>
        <v>2020|153|0.6500</v>
      </c>
      <c r="AG3745" s="22" t="str">
        <f>IF(AND(B3745&gt;=2015,B3745&lt;=2024,C3745=19,G3745=41,I3745=2,K3745="A",L3745="RBUP",M3745&gt;=0.5,M3745&lt;=0.85),"IN","OUT")</f>
        <v>IN</v>
      </c>
    </row>
    <row r="3746" spans="1:33">
      <c r="A3746" s="14" t="s">
        <v>190</v>
      </c>
      <c r="B3746" s="16">
        <v>2020</v>
      </c>
      <c r="C3746" s="16">
        <v>19</v>
      </c>
      <c r="D3746" s="14" t="s">
        <v>80</v>
      </c>
      <c r="E3746" s="16">
        <v>153</v>
      </c>
      <c r="F3746" s="14" t="s">
        <v>162</v>
      </c>
      <c r="G3746" s="16">
        <v>41</v>
      </c>
      <c r="H3746" s="14" t="s">
        <v>186</v>
      </c>
      <c r="I3746" s="16">
        <v>2</v>
      </c>
      <c r="J3746" s="14" t="s">
        <v>83</v>
      </c>
      <c r="K3746" s="14" t="s">
        <v>84</v>
      </c>
      <c r="L3746" s="14" t="s">
        <v>85</v>
      </c>
      <c r="M3746" s="23">
        <v>0.7</v>
      </c>
      <c r="N3746" s="16">
        <v>29</v>
      </c>
      <c r="O3746" s="16">
        <v>19</v>
      </c>
      <c r="P3746" s="16">
        <v>5</v>
      </c>
      <c r="Q3746" s="16">
        <v>25</v>
      </c>
      <c r="R3746" s="16">
        <v>6</v>
      </c>
      <c r="S3746" s="14" t="s">
        <v>86</v>
      </c>
      <c r="T3746" s="16">
        <v>1361</v>
      </c>
      <c r="U3746" s="16">
        <v>0</v>
      </c>
      <c r="V3746" s="18">
        <v>693456</v>
      </c>
      <c r="W3746" s="18">
        <v>21487</v>
      </c>
      <c r="X3746" s="18">
        <v>13105</v>
      </c>
      <c r="Y3746" s="18">
        <v>0</v>
      </c>
      <c r="Z3746" s="18">
        <v>0</v>
      </c>
      <c r="AA3746" s="18">
        <v>0</v>
      </c>
      <c r="AB3746" s="18">
        <v>7222</v>
      </c>
      <c r="AC3746" s="23">
        <v>0.34</v>
      </c>
      <c r="AD3746" s="14" t="str">
        <f>IF(E3746=113,"Linn","Iowa ex-Linn")</f>
        <v>Iowa ex-Linn</v>
      </c>
      <c r="AE3746" s="23">
        <f>IFERROR(AB3746/W3746,"N/M")</f>
        <v>0.33611020617117326</v>
      </c>
      <c r="AF3746" s="14" t="str">
        <f>B3746&amp;"|"&amp;TEXT(E3746,"000")&amp;"|"&amp;TEXT(M3746,"0.0000")</f>
        <v>2020|153|0.7000</v>
      </c>
      <c r="AG3746" s="22" t="str">
        <f>IF(AND(B3746&gt;=2015,B3746&lt;=2024,C3746=19,G3746=41,I3746=2,K3746="A",L3746="RBUP",M3746&gt;=0.5,M3746&lt;=0.85),"IN","OUT")</f>
        <v>IN</v>
      </c>
    </row>
    <row r="3747" spans="1:33">
      <c r="A3747" s="14" t="s">
        <v>190</v>
      </c>
      <c r="B3747" s="16">
        <v>2020</v>
      </c>
      <c r="C3747" s="16">
        <v>19</v>
      </c>
      <c r="D3747" s="14" t="s">
        <v>80</v>
      </c>
      <c r="E3747" s="16">
        <v>153</v>
      </c>
      <c r="F3747" s="14" t="s">
        <v>162</v>
      </c>
      <c r="G3747" s="16">
        <v>41</v>
      </c>
      <c r="H3747" s="14" t="s">
        <v>186</v>
      </c>
      <c r="I3747" s="16">
        <v>2</v>
      </c>
      <c r="J3747" s="14" t="s">
        <v>83</v>
      </c>
      <c r="K3747" s="14" t="s">
        <v>84</v>
      </c>
      <c r="L3747" s="14" t="s">
        <v>85</v>
      </c>
      <c r="M3747" s="23">
        <v>0.75</v>
      </c>
      <c r="N3747" s="16">
        <v>92</v>
      </c>
      <c r="O3747" s="16">
        <v>73</v>
      </c>
      <c r="P3747" s="16">
        <v>15</v>
      </c>
      <c r="Q3747" s="16">
        <v>88</v>
      </c>
      <c r="R3747" s="16">
        <v>17</v>
      </c>
      <c r="S3747" s="14" t="s">
        <v>86</v>
      </c>
      <c r="T3747" s="16">
        <v>7369</v>
      </c>
      <c r="U3747" s="16">
        <v>0</v>
      </c>
      <c r="V3747" s="18">
        <v>4017490</v>
      </c>
      <c r="W3747" s="18">
        <v>123649</v>
      </c>
      <c r="X3747" s="18">
        <v>84105</v>
      </c>
      <c r="Y3747" s="18">
        <v>0</v>
      </c>
      <c r="Z3747" s="18">
        <v>0</v>
      </c>
      <c r="AA3747" s="18">
        <v>0</v>
      </c>
      <c r="AB3747" s="18">
        <v>181217</v>
      </c>
      <c r="AC3747" s="23">
        <v>1.47</v>
      </c>
      <c r="AD3747" s="14" t="str">
        <f>IF(E3747=113,"Linn","Iowa ex-Linn")</f>
        <v>Iowa ex-Linn</v>
      </c>
      <c r="AE3747" s="23">
        <f>IFERROR(AB3747/W3747,"N/M")</f>
        <v>1.4655759448115229</v>
      </c>
      <c r="AF3747" s="14" t="str">
        <f>B3747&amp;"|"&amp;TEXT(E3747,"000")&amp;"|"&amp;TEXT(M3747,"0.0000")</f>
        <v>2020|153|0.7500</v>
      </c>
      <c r="AG3747" s="22" t="str">
        <f>IF(AND(B3747&gt;=2015,B3747&lt;=2024,C3747=19,G3747=41,I3747=2,K3747="A",L3747="RBUP",M3747&gt;=0.5,M3747&lt;=0.85),"IN","OUT")</f>
        <v>IN</v>
      </c>
    </row>
    <row r="3748" spans="1:33">
      <c r="A3748" s="14" t="s">
        <v>190</v>
      </c>
      <c r="B3748" s="16">
        <v>2020</v>
      </c>
      <c r="C3748" s="16">
        <v>19</v>
      </c>
      <c r="D3748" s="14" t="s">
        <v>80</v>
      </c>
      <c r="E3748" s="16">
        <v>153</v>
      </c>
      <c r="F3748" s="14" t="s">
        <v>162</v>
      </c>
      <c r="G3748" s="16">
        <v>41</v>
      </c>
      <c r="H3748" s="14" t="s">
        <v>186</v>
      </c>
      <c r="I3748" s="16">
        <v>2</v>
      </c>
      <c r="J3748" s="14" t="s">
        <v>83</v>
      </c>
      <c r="K3748" s="14" t="s">
        <v>84</v>
      </c>
      <c r="L3748" s="14" t="s">
        <v>85</v>
      </c>
      <c r="M3748" s="23">
        <v>0.8</v>
      </c>
      <c r="N3748" s="16">
        <v>221</v>
      </c>
      <c r="O3748" s="16">
        <v>179</v>
      </c>
      <c r="P3748" s="16">
        <v>81</v>
      </c>
      <c r="Q3748" s="16">
        <v>345</v>
      </c>
      <c r="R3748" s="16">
        <v>127</v>
      </c>
      <c r="S3748" s="14" t="s">
        <v>86</v>
      </c>
      <c r="T3748" s="16">
        <v>31154</v>
      </c>
      <c r="U3748" s="16">
        <v>0</v>
      </c>
      <c r="V3748" s="18">
        <v>18270194</v>
      </c>
      <c r="W3748" s="18">
        <v>832448</v>
      </c>
      <c r="X3748" s="18">
        <v>485572</v>
      </c>
      <c r="Y3748" s="18">
        <v>0</v>
      </c>
      <c r="Z3748" s="18">
        <v>0</v>
      </c>
      <c r="AA3748" s="18">
        <v>0</v>
      </c>
      <c r="AB3748" s="18">
        <v>2751284</v>
      </c>
      <c r="AC3748" s="23">
        <v>3.31</v>
      </c>
      <c r="AD3748" s="14" t="str">
        <f>IF(E3748=113,"Linn","Iowa ex-Linn")</f>
        <v>Iowa ex-Linn</v>
      </c>
      <c r="AE3748" s="23">
        <f>IFERROR(AB3748/W3748,"N/M")</f>
        <v>3.3050520873375873</v>
      </c>
      <c r="AF3748" s="14" t="str">
        <f>B3748&amp;"|"&amp;TEXT(E3748,"000")&amp;"|"&amp;TEXT(M3748,"0.0000")</f>
        <v>2020|153|0.8000</v>
      </c>
      <c r="AG3748" s="22" t="str">
        <f>IF(AND(B3748&gt;=2015,B3748&lt;=2024,C3748=19,G3748=41,I3748=2,K3748="A",L3748="RBUP",M3748&gt;=0.5,M3748&lt;=0.85),"IN","OUT")</f>
        <v>IN</v>
      </c>
    </row>
    <row r="3749" spans="1:33">
      <c r="A3749" s="14" t="s">
        <v>190</v>
      </c>
      <c r="B3749" s="16">
        <v>2020</v>
      </c>
      <c r="C3749" s="16">
        <v>19</v>
      </c>
      <c r="D3749" s="14" t="s">
        <v>80</v>
      </c>
      <c r="E3749" s="16">
        <v>153</v>
      </c>
      <c r="F3749" s="14" t="s">
        <v>162</v>
      </c>
      <c r="G3749" s="16">
        <v>41</v>
      </c>
      <c r="H3749" s="14" t="s">
        <v>186</v>
      </c>
      <c r="I3749" s="16">
        <v>2</v>
      </c>
      <c r="J3749" s="14" t="s">
        <v>83</v>
      </c>
      <c r="K3749" s="14" t="s">
        <v>84</v>
      </c>
      <c r="L3749" s="14" t="s">
        <v>85</v>
      </c>
      <c r="M3749" s="23">
        <v>0.85</v>
      </c>
      <c r="N3749" s="16">
        <v>182</v>
      </c>
      <c r="O3749" s="16">
        <v>137</v>
      </c>
      <c r="P3749" s="16">
        <v>94</v>
      </c>
      <c r="Q3749" s="16">
        <v>255</v>
      </c>
      <c r="R3749" s="16">
        <v>148</v>
      </c>
      <c r="S3749" s="14" t="s">
        <v>86</v>
      </c>
      <c r="T3749" s="16">
        <v>25963</v>
      </c>
      <c r="U3749" s="16">
        <v>0</v>
      </c>
      <c r="V3749" s="18">
        <v>16497647</v>
      </c>
      <c r="W3749" s="18">
        <v>782204</v>
      </c>
      <c r="X3749" s="18">
        <v>363205</v>
      </c>
      <c r="Y3749" s="18">
        <v>1475</v>
      </c>
      <c r="Z3749" s="18">
        <v>0</v>
      </c>
      <c r="AA3749" s="18">
        <v>0</v>
      </c>
      <c r="AB3749" s="18">
        <v>3091184</v>
      </c>
      <c r="AC3749" s="23">
        <v>3.95</v>
      </c>
      <c r="AD3749" s="14" t="str">
        <f>IF(E3749=113,"Linn","Iowa ex-Linn")</f>
        <v>Iowa ex-Linn</v>
      </c>
      <c r="AE3749" s="23">
        <f>IFERROR(AB3749/W3749,"N/M")</f>
        <v>3.9518897883416604</v>
      </c>
      <c r="AF3749" s="14" t="str">
        <f>B3749&amp;"|"&amp;TEXT(E3749,"000")&amp;"|"&amp;TEXT(M3749,"0.0000")</f>
        <v>2020|153|0.8500</v>
      </c>
      <c r="AG3749" s="22" t="str">
        <f>IF(AND(B3749&gt;=2015,B3749&lt;=2024,C3749=19,G3749=41,I3749=2,K3749="A",L3749="RBUP",M3749&gt;=0.5,M3749&lt;=0.85),"IN","OUT")</f>
        <v>IN</v>
      </c>
    </row>
    <row r="3750" spans="1:33">
      <c r="A3750" s="14" t="s">
        <v>190</v>
      </c>
      <c r="B3750" s="16">
        <v>2020</v>
      </c>
      <c r="C3750" s="16">
        <v>19</v>
      </c>
      <c r="D3750" s="14" t="s">
        <v>80</v>
      </c>
      <c r="E3750" s="16">
        <v>155</v>
      </c>
      <c r="F3750" s="14" t="s">
        <v>163</v>
      </c>
      <c r="G3750" s="16">
        <v>41</v>
      </c>
      <c r="H3750" s="14" t="s">
        <v>186</v>
      </c>
      <c r="I3750" s="16">
        <v>2</v>
      </c>
      <c r="J3750" s="14" t="s">
        <v>83</v>
      </c>
      <c r="K3750" s="14" t="s">
        <v>84</v>
      </c>
      <c r="L3750" s="14" t="s">
        <v>85</v>
      </c>
      <c r="M3750" s="23">
        <v>0.5</v>
      </c>
      <c r="N3750" s="16">
        <v>3</v>
      </c>
      <c r="O3750" s="16">
        <v>3</v>
      </c>
      <c r="P3750" s="16">
        <v>0</v>
      </c>
      <c r="Q3750" s="16">
        <v>3</v>
      </c>
      <c r="R3750" s="16">
        <v>0</v>
      </c>
      <c r="S3750" s="14" t="s">
        <v>86</v>
      </c>
      <c r="T3750" s="16">
        <v>991</v>
      </c>
      <c r="U3750" s="16">
        <v>0</v>
      </c>
      <c r="V3750" s="18">
        <v>385742</v>
      </c>
      <c r="W3750" s="18">
        <v>2720</v>
      </c>
      <c r="X3750" s="18">
        <v>2142</v>
      </c>
      <c r="Y3750" s="18">
        <v>0</v>
      </c>
      <c r="Z3750" s="18">
        <v>0</v>
      </c>
      <c r="AA3750" s="18">
        <v>0</v>
      </c>
      <c r="AB3750" s="18">
        <v>0</v>
      </c>
      <c r="AC3750" s="23">
        <v>0</v>
      </c>
      <c r="AD3750" s="14" t="str">
        <f>IF(E3750=113,"Linn","Iowa ex-Linn")</f>
        <v>Iowa ex-Linn</v>
      </c>
      <c r="AE3750" s="23">
        <f>IFERROR(AB3750/W3750,"N/M")</f>
        <v>0.0</v>
      </c>
      <c r="AF3750" s="14" t="str">
        <f>B3750&amp;"|"&amp;TEXT(E3750,"000")&amp;"|"&amp;TEXT(M3750,"0.0000")</f>
        <v>2020|155|0.5000</v>
      </c>
      <c r="AG3750" s="22" t="str">
        <f>IF(AND(B3750&gt;=2015,B3750&lt;=2024,C3750=19,G3750=41,I3750=2,K3750="A",L3750="RBUP",M3750&gt;=0.5,M3750&lt;=0.85),"IN","OUT")</f>
        <v>IN</v>
      </c>
    </row>
    <row r="3751" spans="1:33">
      <c r="A3751" s="14" t="s">
        <v>190</v>
      </c>
      <c r="B3751" s="16">
        <v>2020</v>
      </c>
      <c r="C3751" s="16">
        <v>19</v>
      </c>
      <c r="D3751" s="14" t="s">
        <v>80</v>
      </c>
      <c r="E3751" s="16">
        <v>155</v>
      </c>
      <c r="F3751" s="14" t="s">
        <v>163</v>
      </c>
      <c r="G3751" s="16">
        <v>41</v>
      </c>
      <c r="H3751" s="14" t="s">
        <v>186</v>
      </c>
      <c r="I3751" s="16">
        <v>2</v>
      </c>
      <c r="J3751" s="14" t="s">
        <v>83</v>
      </c>
      <c r="K3751" s="14" t="s">
        <v>84</v>
      </c>
      <c r="L3751" s="14" t="s">
        <v>85</v>
      </c>
      <c r="M3751" s="23">
        <v>0.65</v>
      </c>
      <c r="N3751" s="16">
        <v>12</v>
      </c>
      <c r="O3751" s="16">
        <v>8</v>
      </c>
      <c r="P3751" s="16">
        <v>0</v>
      </c>
      <c r="Q3751" s="16">
        <v>11</v>
      </c>
      <c r="R3751" s="16">
        <v>0</v>
      </c>
      <c r="S3751" s="14" t="s">
        <v>86</v>
      </c>
      <c r="T3751" s="16">
        <v>682</v>
      </c>
      <c r="U3751" s="16">
        <v>0</v>
      </c>
      <c r="V3751" s="18">
        <v>320390</v>
      </c>
      <c r="W3751" s="18">
        <v>5399</v>
      </c>
      <c r="X3751" s="18">
        <v>2820</v>
      </c>
      <c r="Y3751" s="18">
        <v>0</v>
      </c>
      <c r="Z3751" s="18">
        <v>0</v>
      </c>
      <c r="AA3751" s="18">
        <v>0</v>
      </c>
      <c r="AB3751" s="18">
        <v>0</v>
      </c>
      <c r="AC3751" s="23">
        <v>0</v>
      </c>
      <c r="AD3751" s="14" t="str">
        <f>IF(E3751=113,"Linn","Iowa ex-Linn")</f>
        <v>Iowa ex-Linn</v>
      </c>
      <c r="AE3751" s="23">
        <f>IFERROR(AB3751/W3751,"N/M")</f>
        <v>0.0</v>
      </c>
      <c r="AF3751" s="14" t="str">
        <f>B3751&amp;"|"&amp;TEXT(E3751,"000")&amp;"|"&amp;TEXT(M3751,"0.0000")</f>
        <v>2020|155|0.6500</v>
      </c>
      <c r="AG3751" s="22" t="str">
        <f>IF(AND(B3751&gt;=2015,B3751&lt;=2024,C3751=19,G3751=41,I3751=2,K3751="A",L3751="RBUP",M3751&gt;=0.5,M3751&lt;=0.85),"IN","OUT")</f>
        <v>IN</v>
      </c>
    </row>
    <row r="3752" spans="1:33">
      <c r="A3752" s="14" t="s">
        <v>190</v>
      </c>
      <c r="B3752" s="16">
        <v>2020</v>
      </c>
      <c r="C3752" s="16">
        <v>19</v>
      </c>
      <c r="D3752" s="14" t="s">
        <v>80</v>
      </c>
      <c r="E3752" s="16">
        <v>155</v>
      </c>
      <c r="F3752" s="14" t="s">
        <v>163</v>
      </c>
      <c r="G3752" s="16">
        <v>41</v>
      </c>
      <c r="H3752" s="14" t="s">
        <v>186</v>
      </c>
      <c r="I3752" s="16">
        <v>2</v>
      </c>
      <c r="J3752" s="14" t="s">
        <v>83</v>
      </c>
      <c r="K3752" s="14" t="s">
        <v>84</v>
      </c>
      <c r="L3752" s="14" t="s">
        <v>85</v>
      </c>
      <c r="M3752" s="23">
        <v>0.7</v>
      </c>
      <c r="N3752" s="16">
        <v>32</v>
      </c>
      <c r="O3752" s="16">
        <v>27</v>
      </c>
      <c r="P3752" s="16">
        <v>1</v>
      </c>
      <c r="Q3752" s="16">
        <v>38</v>
      </c>
      <c r="R3752" s="16">
        <v>5</v>
      </c>
      <c r="S3752" s="14" t="s">
        <v>86</v>
      </c>
      <c r="T3752" s="16">
        <v>3042</v>
      </c>
      <c r="U3752" s="16">
        <v>0</v>
      </c>
      <c r="V3752" s="18">
        <v>1566375</v>
      </c>
      <c r="W3752" s="18">
        <v>44300</v>
      </c>
      <c r="X3752" s="18">
        <v>30223</v>
      </c>
      <c r="Y3752" s="18">
        <v>0</v>
      </c>
      <c r="Z3752" s="18">
        <v>0</v>
      </c>
      <c r="AA3752" s="18">
        <v>0</v>
      </c>
      <c r="AB3752" s="18">
        <v>8072</v>
      </c>
      <c r="AC3752" s="23">
        <v>0.18</v>
      </c>
      <c r="AD3752" s="14" t="str">
        <f>IF(E3752=113,"Linn","Iowa ex-Linn")</f>
        <v>Iowa ex-Linn</v>
      </c>
      <c r="AE3752" s="23">
        <f>IFERROR(AB3752/W3752,"N/M")</f>
        <v>0.18221218961625282</v>
      </c>
      <c r="AF3752" s="14" t="str">
        <f>B3752&amp;"|"&amp;TEXT(E3752,"000")&amp;"|"&amp;TEXT(M3752,"0.0000")</f>
        <v>2020|155|0.7000</v>
      </c>
      <c r="AG3752" s="22" t="str">
        <f>IF(AND(B3752&gt;=2015,B3752&lt;=2024,C3752=19,G3752=41,I3752=2,K3752="A",L3752="RBUP",M3752&gt;=0.5,M3752&lt;=0.85),"IN","OUT")</f>
        <v>IN</v>
      </c>
    </row>
    <row r="3753" spans="1:33">
      <c r="A3753" s="14" t="s">
        <v>190</v>
      </c>
      <c r="B3753" s="16">
        <v>2020</v>
      </c>
      <c r="C3753" s="16">
        <v>19</v>
      </c>
      <c r="D3753" s="14" t="s">
        <v>80</v>
      </c>
      <c r="E3753" s="16">
        <v>155</v>
      </c>
      <c r="F3753" s="14" t="s">
        <v>163</v>
      </c>
      <c r="G3753" s="16">
        <v>41</v>
      </c>
      <c r="H3753" s="14" t="s">
        <v>186</v>
      </c>
      <c r="I3753" s="16">
        <v>2</v>
      </c>
      <c r="J3753" s="14" t="s">
        <v>83</v>
      </c>
      <c r="K3753" s="14" t="s">
        <v>84</v>
      </c>
      <c r="L3753" s="14" t="s">
        <v>85</v>
      </c>
      <c r="M3753" s="23">
        <v>0.75</v>
      </c>
      <c r="N3753" s="16">
        <v>172</v>
      </c>
      <c r="O3753" s="16">
        <v>148</v>
      </c>
      <c r="P3753" s="16">
        <v>11</v>
      </c>
      <c r="Q3753" s="16">
        <v>267</v>
      </c>
      <c r="R3753" s="16">
        <v>15</v>
      </c>
      <c r="S3753" s="14" t="s">
        <v>86</v>
      </c>
      <c r="T3753" s="16">
        <v>25273</v>
      </c>
      <c r="U3753" s="16">
        <v>0</v>
      </c>
      <c r="V3753" s="18">
        <v>14200504</v>
      </c>
      <c r="W3753" s="18">
        <v>572612</v>
      </c>
      <c r="X3753" s="18">
        <v>354320</v>
      </c>
      <c r="Y3753" s="18">
        <v>224</v>
      </c>
      <c r="Z3753" s="18">
        <v>0</v>
      </c>
      <c r="AA3753" s="18">
        <v>0</v>
      </c>
      <c r="AB3753" s="18">
        <v>86327</v>
      </c>
      <c r="AC3753" s="23">
        <v>0.15</v>
      </c>
      <c r="AD3753" s="14" t="str">
        <f>IF(E3753=113,"Linn","Iowa ex-Linn")</f>
        <v>Iowa ex-Linn</v>
      </c>
      <c r="AE3753" s="23">
        <f>IFERROR(AB3753/W3753,"N/M")</f>
        <v>0.15076002598618263</v>
      </c>
      <c r="AF3753" s="14" t="str">
        <f>B3753&amp;"|"&amp;TEXT(E3753,"000")&amp;"|"&amp;TEXT(M3753,"0.0000")</f>
        <v>2020|155|0.7500</v>
      </c>
      <c r="AG3753" s="22" t="str">
        <f>IF(AND(B3753&gt;=2015,B3753&lt;=2024,C3753=19,G3753=41,I3753=2,K3753="A",L3753="RBUP",M3753&gt;=0.5,M3753&lt;=0.85),"IN","OUT")</f>
        <v>IN</v>
      </c>
    </row>
    <row r="3754" spans="1:33">
      <c r="A3754" s="14" t="s">
        <v>190</v>
      </c>
      <c r="B3754" s="16">
        <v>2020</v>
      </c>
      <c r="C3754" s="16">
        <v>19</v>
      </c>
      <c r="D3754" s="14" t="s">
        <v>80</v>
      </c>
      <c r="E3754" s="16">
        <v>155</v>
      </c>
      <c r="F3754" s="14" t="s">
        <v>163</v>
      </c>
      <c r="G3754" s="16">
        <v>41</v>
      </c>
      <c r="H3754" s="14" t="s">
        <v>186</v>
      </c>
      <c r="I3754" s="16">
        <v>2</v>
      </c>
      <c r="J3754" s="14" t="s">
        <v>83</v>
      </c>
      <c r="K3754" s="14" t="s">
        <v>84</v>
      </c>
      <c r="L3754" s="14" t="s">
        <v>85</v>
      </c>
      <c r="M3754" s="23">
        <v>0.8</v>
      </c>
      <c r="N3754" s="16">
        <v>421</v>
      </c>
      <c r="O3754" s="16">
        <v>375</v>
      </c>
      <c r="P3754" s="16">
        <v>47</v>
      </c>
      <c r="Q3754" s="16">
        <v>709</v>
      </c>
      <c r="R3754" s="16">
        <v>65</v>
      </c>
      <c r="S3754" s="14" t="s">
        <v>86</v>
      </c>
      <c r="T3754" s="16">
        <v>85873</v>
      </c>
      <c r="U3754" s="16">
        <v>0</v>
      </c>
      <c r="V3754" s="18">
        <v>52524702</v>
      </c>
      <c r="W3754" s="18">
        <v>2724908</v>
      </c>
      <c r="X3754" s="18">
        <v>1567805</v>
      </c>
      <c r="Y3754" s="18">
        <v>767</v>
      </c>
      <c r="Z3754" s="18">
        <v>0</v>
      </c>
      <c r="AA3754" s="18">
        <v>0</v>
      </c>
      <c r="AB3754" s="18">
        <v>570063</v>
      </c>
      <c r="AC3754" s="23">
        <v>0.21</v>
      </c>
      <c r="AD3754" s="14" t="str">
        <f>IF(E3754=113,"Linn","Iowa ex-Linn")</f>
        <v>Iowa ex-Linn</v>
      </c>
      <c r="AE3754" s="23">
        <f>IFERROR(AB3754/W3754,"N/M")</f>
        <v>0.20920449424347537</v>
      </c>
      <c r="AF3754" s="14" t="str">
        <f>B3754&amp;"|"&amp;TEXT(E3754,"000")&amp;"|"&amp;TEXT(M3754,"0.0000")</f>
        <v>2020|155|0.8000</v>
      </c>
      <c r="AG3754" s="22" t="str">
        <f>IF(AND(B3754&gt;=2015,B3754&lt;=2024,C3754=19,G3754=41,I3754=2,K3754="A",L3754="RBUP",M3754&gt;=0.5,M3754&lt;=0.85),"IN","OUT")</f>
        <v>IN</v>
      </c>
    </row>
    <row r="3755" spans="1:33">
      <c r="A3755" s="14" t="s">
        <v>190</v>
      </c>
      <c r="B3755" s="16">
        <v>2020</v>
      </c>
      <c r="C3755" s="16">
        <v>19</v>
      </c>
      <c r="D3755" s="14" t="s">
        <v>80</v>
      </c>
      <c r="E3755" s="16">
        <v>155</v>
      </c>
      <c r="F3755" s="14" t="s">
        <v>163</v>
      </c>
      <c r="G3755" s="16">
        <v>41</v>
      </c>
      <c r="H3755" s="14" t="s">
        <v>186</v>
      </c>
      <c r="I3755" s="16">
        <v>2</v>
      </c>
      <c r="J3755" s="14" t="s">
        <v>83</v>
      </c>
      <c r="K3755" s="14" t="s">
        <v>84</v>
      </c>
      <c r="L3755" s="14" t="s">
        <v>85</v>
      </c>
      <c r="M3755" s="23">
        <v>0.85</v>
      </c>
      <c r="N3755" s="16">
        <v>495</v>
      </c>
      <c r="O3755" s="16">
        <v>421</v>
      </c>
      <c r="P3755" s="16">
        <v>93</v>
      </c>
      <c r="Q3755" s="16">
        <v>830</v>
      </c>
      <c r="R3755" s="16">
        <v>163</v>
      </c>
      <c r="S3755" s="14" t="s">
        <v>86</v>
      </c>
      <c r="T3755" s="16">
        <v>112989</v>
      </c>
      <c r="U3755" s="16">
        <v>0</v>
      </c>
      <c r="V3755" s="18">
        <v>73514084</v>
      </c>
      <c r="W3755" s="18">
        <v>4607333</v>
      </c>
      <c r="X3755" s="18">
        <v>2130866</v>
      </c>
      <c r="Y3755" s="18">
        <v>310</v>
      </c>
      <c r="Z3755" s="18">
        <v>0</v>
      </c>
      <c r="AA3755" s="18">
        <v>0</v>
      </c>
      <c r="AB3755" s="18">
        <v>1666604</v>
      </c>
      <c r="AC3755" s="23">
        <v>0.36</v>
      </c>
      <c r="AD3755" s="14" t="str">
        <f>IF(E3755=113,"Linn","Iowa ex-Linn")</f>
        <v>Iowa ex-Linn</v>
      </c>
      <c r="AE3755" s="23">
        <f>IFERROR(AB3755/W3755,"N/M")</f>
        <v>0.3617285748609879</v>
      </c>
      <c r="AF3755" s="14" t="str">
        <f>B3755&amp;"|"&amp;TEXT(E3755,"000")&amp;"|"&amp;TEXT(M3755,"0.0000")</f>
        <v>2020|155|0.8500</v>
      </c>
      <c r="AG3755" s="22" t="str">
        <f>IF(AND(B3755&gt;=2015,B3755&lt;=2024,C3755=19,G3755=41,I3755=2,K3755="A",L3755="RBUP",M3755&gt;=0.5,M3755&lt;=0.85),"IN","OUT")</f>
        <v>IN</v>
      </c>
    </row>
    <row r="3756" spans="1:33">
      <c r="A3756" s="14" t="s">
        <v>190</v>
      </c>
      <c r="B3756" s="16">
        <v>2020</v>
      </c>
      <c r="C3756" s="16">
        <v>19</v>
      </c>
      <c r="D3756" s="14" t="s">
        <v>80</v>
      </c>
      <c r="E3756" s="16">
        <v>157</v>
      </c>
      <c r="F3756" s="14" t="s">
        <v>164</v>
      </c>
      <c r="G3756" s="16">
        <v>41</v>
      </c>
      <c r="H3756" s="14" t="s">
        <v>186</v>
      </c>
      <c r="I3756" s="16">
        <v>2</v>
      </c>
      <c r="J3756" s="14" t="s">
        <v>83</v>
      </c>
      <c r="K3756" s="14" t="s">
        <v>84</v>
      </c>
      <c r="L3756" s="14" t="s">
        <v>85</v>
      </c>
      <c r="M3756" s="23">
        <v>0.5</v>
      </c>
      <c r="N3756" s="16">
        <v>1</v>
      </c>
      <c r="O3756" s="16">
        <v>1</v>
      </c>
      <c r="P3756" s="16">
        <v>1</v>
      </c>
      <c r="Q3756" s="16">
        <v>4</v>
      </c>
      <c r="R3756" s="16">
        <v>1</v>
      </c>
      <c r="S3756" s="14" t="s">
        <v>86</v>
      </c>
      <c r="T3756" s="16">
        <v>155</v>
      </c>
      <c r="U3756" s="16">
        <v>0</v>
      </c>
      <c r="V3756" s="18">
        <v>52396</v>
      </c>
      <c r="W3756" s="18">
        <v>1380</v>
      </c>
      <c r="X3756" s="18">
        <v>924</v>
      </c>
      <c r="Y3756" s="18">
        <v>0</v>
      </c>
      <c r="Z3756" s="18">
        <v>0</v>
      </c>
      <c r="AA3756" s="18">
        <v>0</v>
      </c>
      <c r="AB3756" s="18">
        <v>1028</v>
      </c>
      <c r="AC3756" s="23">
        <v>0.74</v>
      </c>
      <c r="AD3756" s="14" t="str">
        <f>IF(E3756=113,"Linn","Iowa ex-Linn")</f>
        <v>Iowa ex-Linn</v>
      </c>
      <c r="AE3756" s="23">
        <f>IFERROR(AB3756/W3756,"N/M")</f>
        <v>0.744927536231884</v>
      </c>
      <c r="AF3756" s="14" t="str">
        <f>B3756&amp;"|"&amp;TEXT(E3756,"000")&amp;"|"&amp;TEXT(M3756,"0.0000")</f>
        <v>2020|157|0.5000</v>
      </c>
      <c r="AG3756" s="22" t="str">
        <f>IF(AND(B3756&gt;=2015,B3756&lt;=2024,C3756=19,G3756=41,I3756=2,K3756="A",L3756="RBUP",M3756&gt;=0.5,M3756&lt;=0.85),"IN","OUT")</f>
        <v>IN</v>
      </c>
    </row>
    <row r="3757" spans="1:33">
      <c r="A3757" s="14" t="s">
        <v>190</v>
      </c>
      <c r="B3757" s="16">
        <v>2020</v>
      </c>
      <c r="C3757" s="16">
        <v>19</v>
      </c>
      <c r="D3757" s="14" t="s">
        <v>80</v>
      </c>
      <c r="E3757" s="16">
        <v>157</v>
      </c>
      <c r="F3757" s="14" t="s">
        <v>164</v>
      </c>
      <c r="G3757" s="16">
        <v>41</v>
      </c>
      <c r="H3757" s="14" t="s">
        <v>186</v>
      </c>
      <c r="I3757" s="16">
        <v>2</v>
      </c>
      <c r="J3757" s="14" t="s">
        <v>83</v>
      </c>
      <c r="K3757" s="14" t="s">
        <v>84</v>
      </c>
      <c r="L3757" s="14" t="s">
        <v>85</v>
      </c>
      <c r="M3757" s="23">
        <v>0.55</v>
      </c>
      <c r="N3757" s="16">
        <v>2</v>
      </c>
      <c r="O3757" s="16">
        <v>2</v>
      </c>
      <c r="P3757" s="16">
        <v>1</v>
      </c>
      <c r="Q3757" s="16">
        <v>2</v>
      </c>
      <c r="R3757" s="16">
        <v>1</v>
      </c>
      <c r="S3757" s="14" t="s">
        <v>86</v>
      </c>
      <c r="T3757" s="16">
        <v>1281</v>
      </c>
      <c r="U3757" s="16">
        <v>0</v>
      </c>
      <c r="V3757" s="18">
        <v>612934</v>
      </c>
      <c r="W3757" s="18">
        <v>2748</v>
      </c>
      <c r="X3757" s="18">
        <v>2198</v>
      </c>
      <c r="Y3757" s="18">
        <v>0</v>
      </c>
      <c r="Z3757" s="18">
        <v>0</v>
      </c>
      <c r="AA3757" s="18">
        <v>0</v>
      </c>
      <c r="AB3757" s="18">
        <v>27862</v>
      </c>
      <c r="AC3757" s="23">
        <v>10.14</v>
      </c>
      <c r="AD3757" s="14" t="str">
        <f>IF(E3757=113,"Linn","Iowa ex-Linn")</f>
        <v>Iowa ex-Linn</v>
      </c>
      <c r="AE3757" s="23">
        <f>IFERROR(AB3757/W3757,"N/M")</f>
        <v>10.13901018922853</v>
      </c>
      <c r="AF3757" s="14" t="str">
        <f>B3757&amp;"|"&amp;TEXT(E3757,"000")&amp;"|"&amp;TEXT(M3757,"0.0000")</f>
        <v>2020|157|0.5500</v>
      </c>
      <c r="AG3757" s="22" t="str">
        <f>IF(AND(B3757&gt;=2015,B3757&lt;=2024,C3757=19,G3757=41,I3757=2,K3757="A",L3757="RBUP",M3757&gt;=0.5,M3757&lt;=0.85),"IN","OUT")</f>
        <v>IN</v>
      </c>
    </row>
    <row r="3758" spans="1:33">
      <c r="A3758" s="14" t="s">
        <v>190</v>
      </c>
      <c r="B3758" s="16">
        <v>2020</v>
      </c>
      <c r="C3758" s="16">
        <v>19</v>
      </c>
      <c r="D3758" s="14" t="s">
        <v>80</v>
      </c>
      <c r="E3758" s="16">
        <v>157</v>
      </c>
      <c r="F3758" s="14" t="s">
        <v>164</v>
      </c>
      <c r="G3758" s="16">
        <v>41</v>
      </c>
      <c r="H3758" s="14" t="s">
        <v>186</v>
      </c>
      <c r="I3758" s="16">
        <v>2</v>
      </c>
      <c r="J3758" s="14" t="s">
        <v>83</v>
      </c>
      <c r="K3758" s="14" t="s">
        <v>84</v>
      </c>
      <c r="L3758" s="14" t="s">
        <v>85</v>
      </c>
      <c r="M3758" s="23">
        <v>0.6</v>
      </c>
      <c r="N3758" s="16">
        <v>1</v>
      </c>
      <c r="O3758" s="16">
        <v>1</v>
      </c>
      <c r="P3758" s="16">
        <v>0</v>
      </c>
      <c r="Q3758" s="16">
        <v>1</v>
      </c>
      <c r="R3758" s="16">
        <v>0</v>
      </c>
      <c r="S3758" s="14" t="s">
        <v>86</v>
      </c>
      <c r="T3758" s="16">
        <v>116</v>
      </c>
      <c r="U3758" s="16">
        <v>0</v>
      </c>
      <c r="V3758" s="18">
        <v>44912</v>
      </c>
      <c r="W3758" s="18">
        <v>2940</v>
      </c>
      <c r="X3758" s="18">
        <v>1882</v>
      </c>
      <c r="Y3758" s="18">
        <v>0</v>
      </c>
      <c r="Z3758" s="18">
        <v>0</v>
      </c>
      <c r="AA3758" s="18">
        <v>0</v>
      </c>
      <c r="AB3758" s="18">
        <v>0</v>
      </c>
      <c r="AC3758" s="23">
        <v>0</v>
      </c>
      <c r="AD3758" s="14" t="str">
        <f>IF(E3758=113,"Linn","Iowa ex-Linn")</f>
        <v>Iowa ex-Linn</v>
      </c>
      <c r="AE3758" s="23">
        <f>IFERROR(AB3758/W3758,"N/M")</f>
        <v>0.0</v>
      </c>
      <c r="AF3758" s="14" t="str">
        <f>B3758&amp;"|"&amp;TEXT(E3758,"000")&amp;"|"&amp;TEXT(M3758,"0.0000")</f>
        <v>2020|157|0.6000</v>
      </c>
      <c r="AG3758" s="22" t="str">
        <f>IF(AND(B3758&gt;=2015,B3758&lt;=2024,C3758=19,G3758=41,I3758=2,K3758="A",L3758="RBUP",M3758&gt;=0.5,M3758&lt;=0.85),"IN","OUT")</f>
        <v>IN</v>
      </c>
    </row>
    <row r="3759" spans="1:33">
      <c r="A3759" s="14" t="s">
        <v>190</v>
      </c>
      <c r="B3759" s="16">
        <v>2020</v>
      </c>
      <c r="C3759" s="16">
        <v>19</v>
      </c>
      <c r="D3759" s="14" t="s">
        <v>80</v>
      </c>
      <c r="E3759" s="16">
        <v>157</v>
      </c>
      <c r="F3759" s="14" t="s">
        <v>164</v>
      </c>
      <c r="G3759" s="16">
        <v>41</v>
      </c>
      <c r="H3759" s="14" t="s">
        <v>186</v>
      </c>
      <c r="I3759" s="16">
        <v>2</v>
      </c>
      <c r="J3759" s="14" t="s">
        <v>83</v>
      </c>
      <c r="K3759" s="14" t="s">
        <v>84</v>
      </c>
      <c r="L3759" s="14" t="s">
        <v>85</v>
      </c>
      <c r="M3759" s="23">
        <v>0.65</v>
      </c>
      <c r="N3759" s="16">
        <v>6</v>
      </c>
      <c r="O3759" s="16">
        <v>5</v>
      </c>
      <c r="P3759" s="16">
        <v>0</v>
      </c>
      <c r="Q3759" s="16">
        <v>6</v>
      </c>
      <c r="R3759" s="16">
        <v>0</v>
      </c>
      <c r="S3759" s="14" t="s">
        <v>86</v>
      </c>
      <c r="T3759" s="16">
        <v>693</v>
      </c>
      <c r="U3759" s="16">
        <v>0</v>
      </c>
      <c r="V3759" s="18">
        <v>341489</v>
      </c>
      <c r="W3759" s="18">
        <v>4918</v>
      </c>
      <c r="X3759" s="18">
        <v>3316</v>
      </c>
      <c r="Y3759" s="18">
        <v>0</v>
      </c>
      <c r="Z3759" s="18">
        <v>0</v>
      </c>
      <c r="AA3759" s="18">
        <v>0</v>
      </c>
      <c r="AB3759" s="18">
        <v>0</v>
      </c>
      <c r="AC3759" s="23">
        <v>0</v>
      </c>
      <c r="AD3759" s="14" t="str">
        <f>IF(E3759=113,"Linn","Iowa ex-Linn")</f>
        <v>Iowa ex-Linn</v>
      </c>
      <c r="AE3759" s="23">
        <f>IFERROR(AB3759/W3759,"N/M")</f>
        <v>0.0</v>
      </c>
      <c r="AF3759" s="14" t="str">
        <f>B3759&amp;"|"&amp;TEXT(E3759,"000")&amp;"|"&amp;TEXT(M3759,"0.0000")</f>
        <v>2020|157|0.6500</v>
      </c>
      <c r="AG3759" s="22" t="str">
        <f>IF(AND(B3759&gt;=2015,B3759&lt;=2024,C3759=19,G3759=41,I3759=2,K3759="A",L3759="RBUP",M3759&gt;=0.5,M3759&lt;=0.85),"IN","OUT")</f>
        <v>IN</v>
      </c>
    </row>
    <row r="3760" spans="1:33">
      <c r="A3760" s="14" t="s">
        <v>190</v>
      </c>
      <c r="B3760" s="16">
        <v>2020</v>
      </c>
      <c r="C3760" s="16">
        <v>19</v>
      </c>
      <c r="D3760" s="14" t="s">
        <v>80</v>
      </c>
      <c r="E3760" s="16">
        <v>157</v>
      </c>
      <c r="F3760" s="14" t="s">
        <v>164</v>
      </c>
      <c r="G3760" s="16">
        <v>41</v>
      </c>
      <c r="H3760" s="14" t="s">
        <v>186</v>
      </c>
      <c r="I3760" s="16">
        <v>2</v>
      </c>
      <c r="J3760" s="14" t="s">
        <v>83</v>
      </c>
      <c r="K3760" s="14" t="s">
        <v>84</v>
      </c>
      <c r="L3760" s="14" t="s">
        <v>85</v>
      </c>
      <c r="M3760" s="23">
        <v>0.7</v>
      </c>
      <c r="N3760" s="16">
        <v>21</v>
      </c>
      <c r="O3760" s="16">
        <v>19</v>
      </c>
      <c r="P3760" s="16">
        <v>8</v>
      </c>
      <c r="Q3760" s="16">
        <v>30</v>
      </c>
      <c r="R3760" s="16">
        <v>12</v>
      </c>
      <c r="S3760" s="14" t="s">
        <v>86</v>
      </c>
      <c r="T3760" s="16">
        <v>1769</v>
      </c>
      <c r="U3760" s="16">
        <v>0</v>
      </c>
      <c r="V3760" s="18">
        <v>907985</v>
      </c>
      <c r="W3760" s="18">
        <v>16891</v>
      </c>
      <c r="X3760" s="18">
        <v>10969</v>
      </c>
      <c r="Y3760" s="18">
        <v>0</v>
      </c>
      <c r="Z3760" s="18">
        <v>0</v>
      </c>
      <c r="AA3760" s="18">
        <v>0</v>
      </c>
      <c r="AB3760" s="18">
        <v>80058</v>
      </c>
      <c r="AC3760" s="23">
        <v>4.74</v>
      </c>
      <c r="AD3760" s="14" t="str">
        <f>IF(E3760=113,"Linn","Iowa ex-Linn")</f>
        <v>Iowa ex-Linn</v>
      </c>
      <c r="AE3760" s="23">
        <f>IFERROR(AB3760/W3760,"N/M")</f>
        <v>4.73968385530756</v>
      </c>
      <c r="AF3760" s="14" t="str">
        <f>B3760&amp;"|"&amp;TEXT(E3760,"000")&amp;"|"&amp;TEXT(M3760,"0.0000")</f>
        <v>2020|157|0.7000</v>
      </c>
      <c r="AG3760" s="22" t="str">
        <f>IF(AND(B3760&gt;=2015,B3760&lt;=2024,C3760=19,G3760=41,I3760=2,K3760="A",L3760="RBUP",M3760&gt;=0.5,M3760&lt;=0.85),"IN","OUT")</f>
        <v>IN</v>
      </c>
    </row>
    <row r="3761" spans="1:33">
      <c r="A3761" s="14" t="s">
        <v>190</v>
      </c>
      <c r="B3761" s="16">
        <v>2020</v>
      </c>
      <c r="C3761" s="16">
        <v>19</v>
      </c>
      <c r="D3761" s="14" t="s">
        <v>80</v>
      </c>
      <c r="E3761" s="16">
        <v>157</v>
      </c>
      <c r="F3761" s="14" t="s">
        <v>164</v>
      </c>
      <c r="G3761" s="16">
        <v>41</v>
      </c>
      <c r="H3761" s="14" t="s">
        <v>186</v>
      </c>
      <c r="I3761" s="16">
        <v>2</v>
      </c>
      <c r="J3761" s="14" t="s">
        <v>83</v>
      </c>
      <c r="K3761" s="14" t="s">
        <v>84</v>
      </c>
      <c r="L3761" s="14" t="s">
        <v>85</v>
      </c>
      <c r="M3761" s="23">
        <v>0.75</v>
      </c>
      <c r="N3761" s="16">
        <v>60</v>
      </c>
      <c r="O3761" s="16">
        <v>51</v>
      </c>
      <c r="P3761" s="16">
        <v>30</v>
      </c>
      <c r="Q3761" s="16">
        <v>69</v>
      </c>
      <c r="R3761" s="16">
        <v>37</v>
      </c>
      <c r="S3761" s="14" t="s">
        <v>86</v>
      </c>
      <c r="T3761" s="16">
        <v>8258</v>
      </c>
      <c r="U3761" s="16">
        <v>0</v>
      </c>
      <c r="V3761" s="18">
        <v>4817318</v>
      </c>
      <c r="W3761" s="18">
        <v>110521</v>
      </c>
      <c r="X3761" s="18">
        <v>75792</v>
      </c>
      <c r="Y3761" s="18">
        <v>993</v>
      </c>
      <c r="Z3761" s="18">
        <v>0</v>
      </c>
      <c r="AA3761" s="18">
        <v>0</v>
      </c>
      <c r="AB3761" s="18">
        <v>446659</v>
      </c>
      <c r="AC3761" s="23">
        <v>4.04</v>
      </c>
      <c r="AD3761" s="14" t="str">
        <f>IF(E3761=113,"Linn","Iowa ex-Linn")</f>
        <v>Iowa ex-Linn</v>
      </c>
      <c r="AE3761" s="23">
        <f>IFERROR(AB3761/W3761,"N/M")</f>
        <v>4.041394848037929</v>
      </c>
      <c r="AF3761" s="14" t="str">
        <f>B3761&amp;"|"&amp;TEXT(E3761,"000")&amp;"|"&amp;TEXT(M3761,"0.0000")</f>
        <v>2020|157|0.7500</v>
      </c>
      <c r="AG3761" s="22" t="str">
        <f>IF(AND(B3761&gt;=2015,B3761&lt;=2024,C3761=19,G3761=41,I3761=2,K3761="A",L3761="RBUP",M3761&gt;=0.5,M3761&lt;=0.85),"IN","OUT")</f>
        <v>IN</v>
      </c>
    </row>
    <row r="3762" spans="1:33">
      <c r="A3762" s="14" t="s">
        <v>190</v>
      </c>
      <c r="B3762" s="16">
        <v>2020</v>
      </c>
      <c r="C3762" s="16">
        <v>19</v>
      </c>
      <c r="D3762" s="14" t="s">
        <v>80</v>
      </c>
      <c r="E3762" s="16">
        <v>157</v>
      </c>
      <c r="F3762" s="14" t="s">
        <v>164</v>
      </c>
      <c r="G3762" s="16">
        <v>41</v>
      </c>
      <c r="H3762" s="14" t="s">
        <v>186</v>
      </c>
      <c r="I3762" s="16">
        <v>2</v>
      </c>
      <c r="J3762" s="14" t="s">
        <v>83</v>
      </c>
      <c r="K3762" s="14" t="s">
        <v>84</v>
      </c>
      <c r="L3762" s="14" t="s">
        <v>85</v>
      </c>
      <c r="M3762" s="23">
        <v>0.8</v>
      </c>
      <c r="N3762" s="16">
        <v>292</v>
      </c>
      <c r="O3762" s="16">
        <v>244</v>
      </c>
      <c r="P3762" s="16">
        <v>175</v>
      </c>
      <c r="Q3762" s="16">
        <v>398</v>
      </c>
      <c r="R3762" s="16">
        <v>274</v>
      </c>
      <c r="S3762" s="14" t="s">
        <v>86</v>
      </c>
      <c r="T3762" s="16">
        <v>50928</v>
      </c>
      <c r="U3762" s="16">
        <v>0</v>
      </c>
      <c r="V3762" s="18">
        <v>32551201</v>
      </c>
      <c r="W3762" s="18">
        <v>1092977</v>
      </c>
      <c r="X3762" s="18">
        <v>636780</v>
      </c>
      <c r="Y3762" s="18">
        <v>1946</v>
      </c>
      <c r="Z3762" s="18">
        <v>0</v>
      </c>
      <c r="AA3762" s="18">
        <v>0</v>
      </c>
      <c r="AB3762" s="18">
        <v>6364118</v>
      </c>
      <c r="AC3762" s="23">
        <v>5.82</v>
      </c>
      <c r="AD3762" s="14" t="str">
        <f>IF(E3762=113,"Linn","Iowa ex-Linn")</f>
        <v>Iowa ex-Linn</v>
      </c>
      <c r="AE3762" s="23">
        <f>IFERROR(AB3762/W3762,"N/M")</f>
        <v>5.822737349459321</v>
      </c>
      <c r="AF3762" s="14" t="str">
        <f>B3762&amp;"|"&amp;TEXT(E3762,"000")&amp;"|"&amp;TEXT(M3762,"0.0000")</f>
        <v>2020|157|0.8000</v>
      </c>
      <c r="AG3762" s="22" t="str">
        <f>IF(AND(B3762&gt;=2015,B3762&lt;=2024,C3762=19,G3762=41,I3762=2,K3762="A",L3762="RBUP",M3762&gt;=0.5,M3762&lt;=0.85),"IN","OUT")</f>
        <v>IN</v>
      </c>
    </row>
    <row r="3763" spans="1:33">
      <c r="A3763" s="14" t="s">
        <v>190</v>
      </c>
      <c r="B3763" s="16">
        <v>2020</v>
      </c>
      <c r="C3763" s="16">
        <v>19</v>
      </c>
      <c r="D3763" s="14" t="s">
        <v>80</v>
      </c>
      <c r="E3763" s="16">
        <v>157</v>
      </c>
      <c r="F3763" s="14" t="s">
        <v>164</v>
      </c>
      <c r="G3763" s="16">
        <v>41</v>
      </c>
      <c r="H3763" s="14" t="s">
        <v>186</v>
      </c>
      <c r="I3763" s="16">
        <v>2</v>
      </c>
      <c r="J3763" s="14" t="s">
        <v>83</v>
      </c>
      <c r="K3763" s="14" t="s">
        <v>84</v>
      </c>
      <c r="L3763" s="14" t="s">
        <v>85</v>
      </c>
      <c r="M3763" s="23">
        <v>0.85</v>
      </c>
      <c r="N3763" s="16">
        <v>329</v>
      </c>
      <c r="O3763" s="16">
        <v>271</v>
      </c>
      <c r="P3763" s="16">
        <v>234</v>
      </c>
      <c r="Q3763" s="16">
        <v>639</v>
      </c>
      <c r="R3763" s="16">
        <v>553</v>
      </c>
      <c r="S3763" s="14" t="s">
        <v>86</v>
      </c>
      <c r="T3763" s="16">
        <v>73554</v>
      </c>
      <c r="U3763" s="16">
        <v>0</v>
      </c>
      <c r="V3763" s="18">
        <v>49623054</v>
      </c>
      <c r="W3763" s="18">
        <v>2109949</v>
      </c>
      <c r="X3763" s="18">
        <v>959197</v>
      </c>
      <c r="Y3763" s="18">
        <v>5830</v>
      </c>
      <c r="Z3763" s="18">
        <v>0</v>
      </c>
      <c r="AA3763" s="18">
        <v>0</v>
      </c>
      <c r="AB3763" s="18">
        <v>14415359</v>
      </c>
      <c r="AC3763" s="23">
        <v>6.83</v>
      </c>
      <c r="AD3763" s="14" t="str">
        <f>IF(E3763=113,"Linn","Iowa ex-Linn")</f>
        <v>Iowa ex-Linn</v>
      </c>
      <c r="AE3763" s="23">
        <f>IFERROR(AB3763/W3763,"N/M")</f>
        <v>6.832088832478889</v>
      </c>
      <c r="AF3763" s="14" t="str">
        <f>B3763&amp;"|"&amp;TEXT(E3763,"000")&amp;"|"&amp;TEXT(M3763,"0.0000")</f>
        <v>2020|157|0.8500</v>
      </c>
      <c r="AG3763" s="22" t="str">
        <f>IF(AND(B3763&gt;=2015,B3763&lt;=2024,C3763=19,G3763=41,I3763=2,K3763="A",L3763="RBUP",M3763&gt;=0.5,M3763&lt;=0.85),"IN","OUT")</f>
        <v>IN</v>
      </c>
    </row>
    <row r="3764" spans="1:33">
      <c r="A3764" s="14" t="s">
        <v>190</v>
      </c>
      <c r="B3764" s="16">
        <v>2020</v>
      </c>
      <c r="C3764" s="16">
        <v>19</v>
      </c>
      <c r="D3764" s="14" t="s">
        <v>80</v>
      </c>
      <c r="E3764" s="16">
        <v>159</v>
      </c>
      <c r="F3764" s="14" t="s">
        <v>165</v>
      </c>
      <c r="G3764" s="16">
        <v>41</v>
      </c>
      <c r="H3764" s="14" t="s">
        <v>186</v>
      </c>
      <c r="I3764" s="16">
        <v>2</v>
      </c>
      <c r="J3764" s="14" t="s">
        <v>83</v>
      </c>
      <c r="K3764" s="14" t="s">
        <v>84</v>
      </c>
      <c r="L3764" s="14" t="s">
        <v>85</v>
      </c>
      <c r="M3764" s="23">
        <v>0.5</v>
      </c>
      <c r="N3764" s="16">
        <v>2</v>
      </c>
      <c r="O3764" s="16">
        <v>1</v>
      </c>
      <c r="P3764" s="16">
        <v>0</v>
      </c>
      <c r="Q3764" s="16">
        <v>1</v>
      </c>
      <c r="R3764" s="16">
        <v>0</v>
      </c>
      <c r="S3764" s="14" t="s">
        <v>86</v>
      </c>
      <c r="T3764" s="16">
        <v>49</v>
      </c>
      <c r="U3764" s="16">
        <v>0</v>
      </c>
      <c r="V3764" s="18">
        <v>18030</v>
      </c>
      <c r="W3764" s="18">
        <v>672</v>
      </c>
      <c r="X3764" s="18">
        <v>538</v>
      </c>
      <c r="Y3764" s="18">
        <v>0</v>
      </c>
      <c r="Z3764" s="18">
        <v>0</v>
      </c>
      <c r="AA3764" s="18">
        <v>0</v>
      </c>
      <c r="AB3764" s="18">
        <v>0</v>
      </c>
      <c r="AC3764" s="23">
        <v>0</v>
      </c>
      <c r="AD3764" s="14" t="str">
        <f>IF(E3764=113,"Linn","Iowa ex-Linn")</f>
        <v>Iowa ex-Linn</v>
      </c>
      <c r="AE3764" s="23">
        <f>IFERROR(AB3764/W3764,"N/M")</f>
        <v>0.0</v>
      </c>
      <c r="AF3764" s="14" t="str">
        <f>B3764&amp;"|"&amp;TEXT(E3764,"000")&amp;"|"&amp;TEXT(M3764,"0.0000")</f>
        <v>2020|159|0.5000</v>
      </c>
      <c r="AG3764" s="22" t="str">
        <f>IF(AND(B3764&gt;=2015,B3764&lt;=2024,C3764=19,G3764=41,I3764=2,K3764="A",L3764="RBUP",M3764&gt;=0.5,M3764&lt;=0.85),"IN","OUT")</f>
        <v>IN</v>
      </c>
    </row>
    <row r="3765" spans="1:33">
      <c r="A3765" s="14" t="s">
        <v>190</v>
      </c>
      <c r="B3765" s="16">
        <v>2020</v>
      </c>
      <c r="C3765" s="16">
        <v>19</v>
      </c>
      <c r="D3765" s="14" t="s">
        <v>80</v>
      </c>
      <c r="E3765" s="16">
        <v>159</v>
      </c>
      <c r="F3765" s="14" t="s">
        <v>165</v>
      </c>
      <c r="G3765" s="16">
        <v>41</v>
      </c>
      <c r="H3765" s="14" t="s">
        <v>186</v>
      </c>
      <c r="I3765" s="16">
        <v>2</v>
      </c>
      <c r="J3765" s="14" t="s">
        <v>83</v>
      </c>
      <c r="K3765" s="14" t="s">
        <v>84</v>
      </c>
      <c r="L3765" s="14" t="s">
        <v>85</v>
      </c>
      <c r="M3765" s="23">
        <v>0.6</v>
      </c>
      <c r="N3765" s="16">
        <v>4</v>
      </c>
      <c r="O3765" s="16">
        <v>4</v>
      </c>
      <c r="P3765" s="16">
        <v>0</v>
      </c>
      <c r="Q3765" s="16">
        <v>4</v>
      </c>
      <c r="R3765" s="16">
        <v>0</v>
      </c>
      <c r="S3765" s="14" t="s">
        <v>86</v>
      </c>
      <c r="T3765" s="16">
        <v>2275</v>
      </c>
      <c r="U3765" s="16">
        <v>0</v>
      </c>
      <c r="V3765" s="18">
        <v>703073</v>
      </c>
      <c r="W3765" s="18">
        <v>36387</v>
      </c>
      <c r="X3765" s="18">
        <v>28462</v>
      </c>
      <c r="Y3765" s="18">
        <v>6389</v>
      </c>
      <c r="Z3765" s="18">
        <v>0</v>
      </c>
      <c r="AA3765" s="18">
        <v>0</v>
      </c>
      <c r="AB3765" s="18">
        <v>0</v>
      </c>
      <c r="AC3765" s="23">
        <v>0</v>
      </c>
      <c r="AD3765" s="14" t="str">
        <f>IF(E3765=113,"Linn","Iowa ex-Linn")</f>
        <v>Iowa ex-Linn</v>
      </c>
      <c r="AE3765" s="23">
        <f>IFERROR(AB3765/W3765,"N/M")</f>
        <v>0.0</v>
      </c>
      <c r="AF3765" s="14" t="str">
        <f>B3765&amp;"|"&amp;TEXT(E3765,"000")&amp;"|"&amp;TEXT(M3765,"0.0000")</f>
        <v>2020|159|0.6000</v>
      </c>
      <c r="AG3765" s="22" t="str">
        <f>IF(AND(B3765&gt;=2015,B3765&lt;=2024,C3765=19,G3765=41,I3765=2,K3765="A",L3765="RBUP",M3765&gt;=0.5,M3765&lt;=0.85),"IN","OUT")</f>
        <v>IN</v>
      </c>
    </row>
    <row r="3766" spans="1:33">
      <c r="A3766" s="14" t="s">
        <v>190</v>
      </c>
      <c r="B3766" s="16">
        <v>2020</v>
      </c>
      <c r="C3766" s="16">
        <v>19</v>
      </c>
      <c r="D3766" s="14" t="s">
        <v>80</v>
      </c>
      <c r="E3766" s="16">
        <v>159</v>
      </c>
      <c r="F3766" s="14" t="s">
        <v>165</v>
      </c>
      <c r="G3766" s="16">
        <v>41</v>
      </c>
      <c r="H3766" s="14" t="s">
        <v>186</v>
      </c>
      <c r="I3766" s="16">
        <v>2</v>
      </c>
      <c r="J3766" s="14" t="s">
        <v>83</v>
      </c>
      <c r="K3766" s="14" t="s">
        <v>84</v>
      </c>
      <c r="L3766" s="14" t="s">
        <v>85</v>
      </c>
      <c r="M3766" s="23">
        <v>0.65</v>
      </c>
      <c r="N3766" s="16">
        <v>4</v>
      </c>
      <c r="O3766" s="16">
        <v>3</v>
      </c>
      <c r="P3766" s="16">
        <v>2</v>
      </c>
      <c r="Q3766" s="16">
        <v>3</v>
      </c>
      <c r="R3766" s="16">
        <v>2</v>
      </c>
      <c r="S3766" s="14" t="s">
        <v>86</v>
      </c>
      <c r="T3766" s="16">
        <v>1120</v>
      </c>
      <c r="U3766" s="16">
        <v>0</v>
      </c>
      <c r="V3766" s="18">
        <v>460634</v>
      </c>
      <c r="W3766" s="18">
        <v>30272</v>
      </c>
      <c r="X3766" s="18">
        <v>23861</v>
      </c>
      <c r="Y3766" s="18">
        <v>0</v>
      </c>
      <c r="Z3766" s="18">
        <v>0</v>
      </c>
      <c r="AA3766" s="18">
        <v>0</v>
      </c>
      <c r="AB3766" s="18">
        <v>4898</v>
      </c>
      <c r="AC3766" s="23">
        <v>0.16</v>
      </c>
      <c r="AD3766" s="14" t="str">
        <f>IF(E3766=113,"Linn","Iowa ex-Linn")</f>
        <v>Iowa ex-Linn</v>
      </c>
      <c r="AE3766" s="23">
        <f>IFERROR(AB3766/W3766,"N/M")</f>
        <v>0.16179968287526428</v>
      </c>
      <c r="AF3766" s="14" t="str">
        <f>B3766&amp;"|"&amp;TEXT(E3766,"000")&amp;"|"&amp;TEXT(M3766,"0.0000")</f>
        <v>2020|159|0.6500</v>
      </c>
      <c r="AG3766" s="22" t="str">
        <f>IF(AND(B3766&gt;=2015,B3766&lt;=2024,C3766=19,G3766=41,I3766=2,K3766="A",L3766="RBUP",M3766&gt;=0.5,M3766&lt;=0.85),"IN","OUT")</f>
        <v>IN</v>
      </c>
    </row>
    <row r="3767" spans="1:33">
      <c r="A3767" s="14" t="s">
        <v>190</v>
      </c>
      <c r="B3767" s="16">
        <v>2020</v>
      </c>
      <c r="C3767" s="16">
        <v>19</v>
      </c>
      <c r="D3767" s="14" t="s">
        <v>80</v>
      </c>
      <c r="E3767" s="16">
        <v>159</v>
      </c>
      <c r="F3767" s="14" t="s">
        <v>165</v>
      </c>
      <c r="G3767" s="16">
        <v>41</v>
      </c>
      <c r="H3767" s="14" t="s">
        <v>186</v>
      </c>
      <c r="I3767" s="16">
        <v>2</v>
      </c>
      <c r="J3767" s="14" t="s">
        <v>83</v>
      </c>
      <c r="K3767" s="14" t="s">
        <v>84</v>
      </c>
      <c r="L3767" s="14" t="s">
        <v>85</v>
      </c>
      <c r="M3767" s="23">
        <v>0.7</v>
      </c>
      <c r="N3767" s="16">
        <v>63</v>
      </c>
      <c r="O3767" s="16">
        <v>40</v>
      </c>
      <c r="P3767" s="16">
        <v>8</v>
      </c>
      <c r="Q3767" s="16">
        <v>66</v>
      </c>
      <c r="R3767" s="16">
        <v>9</v>
      </c>
      <c r="S3767" s="14" t="s">
        <v>86</v>
      </c>
      <c r="T3767" s="16">
        <v>3429</v>
      </c>
      <c r="U3767" s="16">
        <v>0</v>
      </c>
      <c r="V3767" s="18">
        <v>1395470</v>
      </c>
      <c r="W3767" s="18">
        <v>123500</v>
      </c>
      <c r="X3767" s="18">
        <v>82540</v>
      </c>
      <c r="Y3767" s="18">
        <v>0</v>
      </c>
      <c r="Z3767" s="18">
        <v>0</v>
      </c>
      <c r="AA3767" s="18">
        <v>0</v>
      </c>
      <c r="AB3767" s="18">
        <v>8530</v>
      </c>
      <c r="AC3767" s="23">
        <v>0.07000000000000001</v>
      </c>
      <c r="AD3767" s="14" t="str">
        <f>IF(E3767=113,"Linn","Iowa ex-Linn")</f>
        <v>Iowa ex-Linn</v>
      </c>
      <c r="AE3767" s="23">
        <f>IFERROR(AB3767/W3767,"N/M")</f>
        <v>0.06906882591093118</v>
      </c>
      <c r="AF3767" s="14" t="str">
        <f>B3767&amp;"|"&amp;TEXT(E3767,"000")&amp;"|"&amp;TEXT(M3767,"0.0000")</f>
        <v>2020|159|0.7000</v>
      </c>
      <c r="AG3767" s="22" t="str">
        <f>IF(AND(B3767&gt;=2015,B3767&lt;=2024,C3767=19,G3767=41,I3767=2,K3767="A",L3767="RBUP",M3767&gt;=0.5,M3767&lt;=0.85),"IN","OUT")</f>
        <v>IN</v>
      </c>
    </row>
    <row r="3768" spans="1:33">
      <c r="A3768" s="14" t="s">
        <v>190</v>
      </c>
      <c r="B3768" s="16">
        <v>2020</v>
      </c>
      <c r="C3768" s="16">
        <v>19</v>
      </c>
      <c r="D3768" s="14" t="s">
        <v>80</v>
      </c>
      <c r="E3768" s="16">
        <v>159</v>
      </c>
      <c r="F3768" s="14" t="s">
        <v>165</v>
      </c>
      <c r="G3768" s="16">
        <v>41</v>
      </c>
      <c r="H3768" s="14" t="s">
        <v>186</v>
      </c>
      <c r="I3768" s="16">
        <v>2</v>
      </c>
      <c r="J3768" s="14" t="s">
        <v>83</v>
      </c>
      <c r="K3768" s="14" t="s">
        <v>84</v>
      </c>
      <c r="L3768" s="14" t="s">
        <v>85</v>
      </c>
      <c r="M3768" s="23">
        <v>0.75</v>
      </c>
      <c r="N3768" s="16">
        <v>175</v>
      </c>
      <c r="O3768" s="16">
        <v>132</v>
      </c>
      <c r="P3768" s="16">
        <v>15</v>
      </c>
      <c r="Q3768" s="16">
        <v>157</v>
      </c>
      <c r="R3768" s="16">
        <v>15</v>
      </c>
      <c r="S3768" s="14" t="s">
        <v>86</v>
      </c>
      <c r="T3768" s="16">
        <v>14478</v>
      </c>
      <c r="U3768" s="16">
        <v>0</v>
      </c>
      <c r="V3768" s="18">
        <v>6366397</v>
      </c>
      <c r="W3768" s="18">
        <v>610935</v>
      </c>
      <c r="X3768" s="18">
        <v>434399</v>
      </c>
      <c r="Y3768" s="18">
        <v>100</v>
      </c>
      <c r="Z3768" s="18">
        <v>0</v>
      </c>
      <c r="AA3768" s="18">
        <v>0</v>
      </c>
      <c r="AB3768" s="18">
        <v>60356</v>
      </c>
      <c r="AC3768" s="23">
        <v>0.1</v>
      </c>
      <c r="AD3768" s="14" t="str">
        <f>IF(E3768=113,"Linn","Iowa ex-Linn")</f>
        <v>Iowa ex-Linn</v>
      </c>
      <c r="AE3768" s="23">
        <f>IFERROR(AB3768/W3768,"N/M")</f>
        <v>0.09879283393487032</v>
      </c>
      <c r="AF3768" s="14" t="str">
        <f>B3768&amp;"|"&amp;TEXT(E3768,"000")&amp;"|"&amp;TEXT(M3768,"0.0000")</f>
        <v>2020|159|0.7500</v>
      </c>
      <c r="AG3768" s="22" t="str">
        <f>IF(AND(B3768&gt;=2015,B3768&lt;=2024,C3768=19,G3768=41,I3768=2,K3768="A",L3768="RBUP",M3768&gt;=0.5,M3768&lt;=0.85),"IN","OUT")</f>
        <v>IN</v>
      </c>
    </row>
    <row r="3769" spans="1:33">
      <c r="A3769" s="14" t="s">
        <v>190</v>
      </c>
      <c r="B3769" s="16">
        <v>2020</v>
      </c>
      <c r="C3769" s="16">
        <v>19</v>
      </c>
      <c r="D3769" s="14" t="s">
        <v>80</v>
      </c>
      <c r="E3769" s="16">
        <v>159</v>
      </c>
      <c r="F3769" s="14" t="s">
        <v>165</v>
      </c>
      <c r="G3769" s="16">
        <v>41</v>
      </c>
      <c r="H3769" s="14" t="s">
        <v>186</v>
      </c>
      <c r="I3769" s="16">
        <v>2</v>
      </c>
      <c r="J3769" s="14" t="s">
        <v>83</v>
      </c>
      <c r="K3769" s="14" t="s">
        <v>84</v>
      </c>
      <c r="L3769" s="14" t="s">
        <v>85</v>
      </c>
      <c r="M3769" s="23">
        <v>0.8</v>
      </c>
      <c r="N3769" s="16">
        <v>166</v>
      </c>
      <c r="O3769" s="16">
        <v>93</v>
      </c>
      <c r="P3769" s="16">
        <v>22</v>
      </c>
      <c r="Q3769" s="16">
        <v>103</v>
      </c>
      <c r="R3769" s="16">
        <v>23</v>
      </c>
      <c r="S3769" s="14" t="s">
        <v>86</v>
      </c>
      <c r="T3769" s="16">
        <v>24713</v>
      </c>
      <c r="U3769" s="16">
        <v>0</v>
      </c>
      <c r="V3769" s="18">
        <v>11796947</v>
      </c>
      <c r="W3769" s="18">
        <v>1203902</v>
      </c>
      <c r="X3769" s="18">
        <v>796216</v>
      </c>
      <c r="Y3769" s="18">
        <v>1139</v>
      </c>
      <c r="Z3769" s="18">
        <v>0</v>
      </c>
      <c r="AA3769" s="18">
        <v>0</v>
      </c>
      <c r="AB3769" s="18">
        <v>277307</v>
      </c>
      <c r="AC3769" s="23">
        <v>0.23</v>
      </c>
      <c r="AD3769" s="14" t="str">
        <f>IF(E3769=113,"Linn","Iowa ex-Linn")</f>
        <v>Iowa ex-Linn</v>
      </c>
      <c r="AE3769" s="23">
        <f>IFERROR(AB3769/W3769,"N/M")</f>
        <v>0.2303401771905022</v>
      </c>
      <c r="AF3769" s="14" t="str">
        <f>B3769&amp;"|"&amp;TEXT(E3769,"000")&amp;"|"&amp;TEXT(M3769,"0.0000")</f>
        <v>2020|159|0.8000</v>
      </c>
      <c r="AG3769" s="22" t="str">
        <f>IF(AND(B3769&gt;=2015,B3769&lt;=2024,C3769=19,G3769=41,I3769=2,K3769="A",L3769="RBUP",M3769&gt;=0.5,M3769&lt;=0.85),"IN","OUT")</f>
        <v>IN</v>
      </c>
    </row>
    <row r="3770" spans="1:33">
      <c r="A3770" s="14" t="s">
        <v>190</v>
      </c>
      <c r="B3770" s="16">
        <v>2020</v>
      </c>
      <c r="C3770" s="16">
        <v>19</v>
      </c>
      <c r="D3770" s="14" t="s">
        <v>80</v>
      </c>
      <c r="E3770" s="16">
        <v>159</v>
      </c>
      <c r="F3770" s="14" t="s">
        <v>165</v>
      </c>
      <c r="G3770" s="16">
        <v>41</v>
      </c>
      <c r="H3770" s="14" t="s">
        <v>186</v>
      </c>
      <c r="I3770" s="16">
        <v>2</v>
      </c>
      <c r="J3770" s="14" t="s">
        <v>83</v>
      </c>
      <c r="K3770" s="14" t="s">
        <v>84</v>
      </c>
      <c r="L3770" s="14" t="s">
        <v>85</v>
      </c>
      <c r="M3770" s="23">
        <v>0.85</v>
      </c>
      <c r="N3770" s="16">
        <v>33</v>
      </c>
      <c r="O3770" s="16">
        <v>11</v>
      </c>
      <c r="P3770" s="16">
        <v>5</v>
      </c>
      <c r="Q3770" s="16">
        <v>13</v>
      </c>
      <c r="R3770" s="16">
        <v>5</v>
      </c>
      <c r="S3770" s="14" t="s">
        <v>86</v>
      </c>
      <c r="T3770" s="16">
        <v>2118</v>
      </c>
      <c r="U3770" s="16">
        <v>0</v>
      </c>
      <c r="V3770" s="18">
        <v>1023219</v>
      </c>
      <c r="W3770" s="18">
        <v>119189</v>
      </c>
      <c r="X3770" s="18">
        <v>61398</v>
      </c>
      <c r="Y3770" s="18">
        <v>0</v>
      </c>
      <c r="Z3770" s="18">
        <v>0</v>
      </c>
      <c r="AA3770" s="18">
        <v>0</v>
      </c>
      <c r="AB3770" s="18">
        <v>75066</v>
      </c>
      <c r="AC3770" s="23">
        <v>0.63</v>
      </c>
      <c r="AD3770" s="14" t="str">
        <f>IF(E3770=113,"Linn","Iowa ex-Linn")</f>
        <v>Iowa ex-Linn</v>
      </c>
      <c r="AE3770" s="23">
        <f>IFERROR(AB3770/W3770,"N/M")</f>
        <v>0.6298064418696356</v>
      </c>
      <c r="AF3770" s="14" t="str">
        <f>B3770&amp;"|"&amp;TEXT(E3770,"000")&amp;"|"&amp;TEXT(M3770,"0.0000")</f>
        <v>2020|159|0.8500</v>
      </c>
      <c r="AG3770" s="22" t="str">
        <f>IF(AND(B3770&gt;=2015,B3770&lt;=2024,C3770=19,G3770=41,I3770=2,K3770="A",L3770="RBUP",M3770&gt;=0.5,M3770&lt;=0.85),"IN","OUT")</f>
        <v>IN</v>
      </c>
    </row>
    <row r="3771" spans="1:33">
      <c r="A3771" s="14" t="s">
        <v>190</v>
      </c>
      <c r="B3771" s="16">
        <v>2020</v>
      </c>
      <c r="C3771" s="16">
        <v>19</v>
      </c>
      <c r="D3771" s="14" t="s">
        <v>80</v>
      </c>
      <c r="E3771" s="16">
        <v>161</v>
      </c>
      <c r="F3771" s="14" t="s">
        <v>166</v>
      </c>
      <c r="G3771" s="16">
        <v>41</v>
      </c>
      <c r="H3771" s="14" t="s">
        <v>186</v>
      </c>
      <c r="I3771" s="16">
        <v>2</v>
      </c>
      <c r="J3771" s="14" t="s">
        <v>83</v>
      </c>
      <c r="K3771" s="14" t="s">
        <v>84</v>
      </c>
      <c r="L3771" s="14" t="s">
        <v>85</v>
      </c>
      <c r="M3771" s="23">
        <v>0.5</v>
      </c>
      <c r="N3771" s="16">
        <v>3</v>
      </c>
      <c r="O3771" s="16">
        <v>1</v>
      </c>
      <c r="P3771" s="16">
        <v>0</v>
      </c>
      <c r="Q3771" s="16">
        <v>1</v>
      </c>
      <c r="R3771" s="16">
        <v>0</v>
      </c>
      <c r="S3771" s="14" t="s">
        <v>86</v>
      </c>
      <c r="T3771" s="16">
        <v>94</v>
      </c>
      <c r="U3771" s="16">
        <v>0</v>
      </c>
      <c r="V3771" s="18">
        <v>35741</v>
      </c>
      <c r="W3771" s="18">
        <v>322</v>
      </c>
      <c r="X3771" s="18">
        <v>216</v>
      </c>
      <c r="Y3771" s="18">
        <v>0</v>
      </c>
      <c r="Z3771" s="18">
        <v>0</v>
      </c>
      <c r="AA3771" s="18">
        <v>0</v>
      </c>
      <c r="AB3771" s="18">
        <v>0</v>
      </c>
      <c r="AC3771" s="23">
        <v>0</v>
      </c>
      <c r="AD3771" s="14" t="str">
        <f>IF(E3771=113,"Linn","Iowa ex-Linn")</f>
        <v>Iowa ex-Linn</v>
      </c>
      <c r="AE3771" s="23">
        <f>IFERROR(AB3771/W3771,"N/M")</f>
        <v>0.0</v>
      </c>
      <c r="AF3771" s="14" t="str">
        <f>B3771&amp;"|"&amp;TEXT(E3771,"000")&amp;"|"&amp;TEXT(M3771,"0.0000")</f>
        <v>2020|161|0.5000</v>
      </c>
      <c r="AG3771" s="22" t="str">
        <f>IF(AND(B3771&gt;=2015,B3771&lt;=2024,C3771=19,G3771=41,I3771=2,K3771="A",L3771="RBUP",M3771&gt;=0.5,M3771&lt;=0.85),"IN","OUT")</f>
        <v>IN</v>
      </c>
    </row>
    <row r="3772" spans="1:33">
      <c r="A3772" s="14" t="s">
        <v>190</v>
      </c>
      <c r="B3772" s="16">
        <v>2020</v>
      </c>
      <c r="C3772" s="16">
        <v>19</v>
      </c>
      <c r="D3772" s="14" t="s">
        <v>80</v>
      </c>
      <c r="E3772" s="16">
        <v>161</v>
      </c>
      <c r="F3772" s="14" t="s">
        <v>166</v>
      </c>
      <c r="G3772" s="16">
        <v>41</v>
      </c>
      <c r="H3772" s="14" t="s">
        <v>186</v>
      </c>
      <c r="I3772" s="16">
        <v>2</v>
      </c>
      <c r="J3772" s="14" t="s">
        <v>83</v>
      </c>
      <c r="K3772" s="14" t="s">
        <v>84</v>
      </c>
      <c r="L3772" s="14" t="s">
        <v>85</v>
      </c>
      <c r="M3772" s="23">
        <v>0.6</v>
      </c>
      <c r="N3772" s="16">
        <v>4</v>
      </c>
      <c r="O3772" s="16">
        <v>4</v>
      </c>
      <c r="P3772" s="16">
        <v>0</v>
      </c>
      <c r="Q3772" s="16">
        <v>10</v>
      </c>
      <c r="R3772" s="16">
        <v>0</v>
      </c>
      <c r="S3772" s="14" t="s">
        <v>86</v>
      </c>
      <c r="T3772" s="16">
        <v>618</v>
      </c>
      <c r="U3772" s="16">
        <v>0</v>
      </c>
      <c r="V3772" s="18">
        <v>354010</v>
      </c>
      <c r="W3772" s="18">
        <v>4611</v>
      </c>
      <c r="X3772" s="18">
        <v>2952</v>
      </c>
      <c r="Y3772" s="18">
        <v>0</v>
      </c>
      <c r="Z3772" s="18">
        <v>0</v>
      </c>
      <c r="AA3772" s="18">
        <v>0</v>
      </c>
      <c r="AB3772" s="18">
        <v>0</v>
      </c>
      <c r="AC3772" s="23">
        <v>0</v>
      </c>
      <c r="AD3772" s="14" t="str">
        <f>IF(E3772=113,"Linn","Iowa ex-Linn")</f>
        <v>Iowa ex-Linn</v>
      </c>
      <c r="AE3772" s="23">
        <f>IFERROR(AB3772/W3772,"N/M")</f>
        <v>0.0</v>
      </c>
      <c r="AF3772" s="14" t="str">
        <f>B3772&amp;"|"&amp;TEXT(E3772,"000")&amp;"|"&amp;TEXT(M3772,"0.0000")</f>
        <v>2020|161|0.6000</v>
      </c>
      <c r="AG3772" s="22" t="str">
        <f>IF(AND(B3772&gt;=2015,B3772&lt;=2024,C3772=19,G3772=41,I3772=2,K3772="A",L3772="RBUP",M3772&gt;=0.5,M3772&lt;=0.85),"IN","OUT")</f>
        <v>IN</v>
      </c>
    </row>
    <row r="3773" spans="1:33">
      <c r="A3773" s="14" t="s">
        <v>190</v>
      </c>
      <c r="B3773" s="16">
        <v>2020</v>
      </c>
      <c r="C3773" s="16">
        <v>19</v>
      </c>
      <c r="D3773" s="14" t="s">
        <v>80</v>
      </c>
      <c r="E3773" s="16">
        <v>161</v>
      </c>
      <c r="F3773" s="14" t="s">
        <v>166</v>
      </c>
      <c r="G3773" s="16">
        <v>41</v>
      </c>
      <c r="H3773" s="14" t="s">
        <v>186</v>
      </c>
      <c r="I3773" s="16">
        <v>2</v>
      </c>
      <c r="J3773" s="14" t="s">
        <v>83</v>
      </c>
      <c r="K3773" s="14" t="s">
        <v>84</v>
      </c>
      <c r="L3773" s="14" t="s">
        <v>85</v>
      </c>
      <c r="M3773" s="23">
        <v>0.65</v>
      </c>
      <c r="N3773" s="16">
        <v>5</v>
      </c>
      <c r="O3773" s="16">
        <v>4</v>
      </c>
      <c r="P3773" s="16">
        <v>1</v>
      </c>
      <c r="Q3773" s="16">
        <v>7</v>
      </c>
      <c r="R3773" s="16">
        <v>1</v>
      </c>
      <c r="S3773" s="14" t="s">
        <v>86</v>
      </c>
      <c r="T3773" s="16">
        <v>600</v>
      </c>
      <c r="U3773" s="16">
        <v>0</v>
      </c>
      <c r="V3773" s="18">
        <v>297043</v>
      </c>
      <c r="W3773" s="18">
        <v>7374</v>
      </c>
      <c r="X3773" s="18">
        <v>4350</v>
      </c>
      <c r="Y3773" s="18">
        <v>0</v>
      </c>
      <c r="Z3773" s="18">
        <v>0</v>
      </c>
      <c r="AA3773" s="18">
        <v>0</v>
      </c>
      <c r="AB3773" s="18">
        <v>3028</v>
      </c>
      <c r="AC3773" s="23">
        <v>0.41</v>
      </c>
      <c r="AD3773" s="14" t="str">
        <f>IF(E3773=113,"Linn","Iowa ex-Linn")</f>
        <v>Iowa ex-Linn</v>
      </c>
      <c r="AE3773" s="23">
        <f>IFERROR(AB3773/W3773,"N/M")</f>
        <v>0.41063195009492814</v>
      </c>
      <c r="AF3773" s="14" t="str">
        <f>B3773&amp;"|"&amp;TEXT(E3773,"000")&amp;"|"&amp;TEXT(M3773,"0.0000")</f>
        <v>2020|161|0.6500</v>
      </c>
      <c r="AG3773" s="22" t="str">
        <f>IF(AND(B3773&gt;=2015,B3773&lt;=2024,C3773=19,G3773=41,I3773=2,K3773="A",L3773="RBUP",M3773&gt;=0.5,M3773&lt;=0.85),"IN","OUT")</f>
        <v>IN</v>
      </c>
    </row>
    <row r="3774" spans="1:33">
      <c r="A3774" s="14" t="s">
        <v>190</v>
      </c>
      <c r="B3774" s="16">
        <v>2020</v>
      </c>
      <c r="C3774" s="16">
        <v>19</v>
      </c>
      <c r="D3774" s="14" t="s">
        <v>80</v>
      </c>
      <c r="E3774" s="16">
        <v>161</v>
      </c>
      <c r="F3774" s="14" t="s">
        <v>166</v>
      </c>
      <c r="G3774" s="16">
        <v>41</v>
      </c>
      <c r="H3774" s="14" t="s">
        <v>186</v>
      </c>
      <c r="I3774" s="16">
        <v>2</v>
      </c>
      <c r="J3774" s="14" t="s">
        <v>83</v>
      </c>
      <c r="K3774" s="14" t="s">
        <v>84</v>
      </c>
      <c r="L3774" s="14" t="s">
        <v>85</v>
      </c>
      <c r="M3774" s="23">
        <v>0.7</v>
      </c>
      <c r="N3774" s="16">
        <v>23</v>
      </c>
      <c r="O3774" s="16">
        <v>17</v>
      </c>
      <c r="P3774" s="16">
        <v>3</v>
      </c>
      <c r="Q3774" s="16">
        <v>27</v>
      </c>
      <c r="R3774" s="16">
        <v>5</v>
      </c>
      <c r="S3774" s="14" t="s">
        <v>86</v>
      </c>
      <c r="T3774" s="16">
        <v>1867</v>
      </c>
      <c r="U3774" s="16">
        <v>0</v>
      </c>
      <c r="V3774" s="18">
        <v>1040431</v>
      </c>
      <c r="W3774" s="18">
        <v>29805</v>
      </c>
      <c r="X3774" s="18">
        <v>19893</v>
      </c>
      <c r="Y3774" s="18">
        <v>0</v>
      </c>
      <c r="Z3774" s="18">
        <v>0</v>
      </c>
      <c r="AA3774" s="18">
        <v>0</v>
      </c>
      <c r="AB3774" s="18">
        <v>12877</v>
      </c>
      <c r="AC3774" s="23">
        <v>0.43</v>
      </c>
      <c r="AD3774" s="14" t="str">
        <f>IF(E3774=113,"Linn","Iowa ex-Linn")</f>
        <v>Iowa ex-Linn</v>
      </c>
      <c r="AE3774" s="23">
        <f>IFERROR(AB3774/W3774,"N/M")</f>
        <v>0.43204160375775874</v>
      </c>
      <c r="AF3774" s="14" t="str">
        <f>B3774&amp;"|"&amp;TEXT(E3774,"000")&amp;"|"&amp;TEXT(M3774,"0.0000")</f>
        <v>2020|161|0.7000</v>
      </c>
      <c r="AG3774" s="22" t="str">
        <f>IF(AND(B3774&gt;=2015,B3774&lt;=2024,C3774=19,G3774=41,I3774=2,K3774="A",L3774="RBUP",M3774&gt;=0.5,M3774&lt;=0.85),"IN","OUT")</f>
        <v>IN</v>
      </c>
    </row>
    <row r="3775" spans="1:33">
      <c r="A3775" s="14" t="s">
        <v>190</v>
      </c>
      <c r="B3775" s="16">
        <v>2020</v>
      </c>
      <c r="C3775" s="16">
        <v>19</v>
      </c>
      <c r="D3775" s="14" t="s">
        <v>80</v>
      </c>
      <c r="E3775" s="16">
        <v>161</v>
      </c>
      <c r="F3775" s="14" t="s">
        <v>166</v>
      </c>
      <c r="G3775" s="16">
        <v>41</v>
      </c>
      <c r="H3775" s="14" t="s">
        <v>186</v>
      </c>
      <c r="I3775" s="16">
        <v>2</v>
      </c>
      <c r="J3775" s="14" t="s">
        <v>83</v>
      </c>
      <c r="K3775" s="14" t="s">
        <v>84</v>
      </c>
      <c r="L3775" s="14" t="s">
        <v>85</v>
      </c>
      <c r="M3775" s="23">
        <v>0.75</v>
      </c>
      <c r="N3775" s="16">
        <v>121</v>
      </c>
      <c r="O3775" s="16">
        <v>98</v>
      </c>
      <c r="P3775" s="16">
        <v>30</v>
      </c>
      <c r="Q3775" s="16">
        <v>178</v>
      </c>
      <c r="R3775" s="16">
        <v>46</v>
      </c>
      <c r="S3775" s="14" t="s">
        <v>86</v>
      </c>
      <c r="T3775" s="16">
        <v>18197</v>
      </c>
      <c r="U3775" s="16">
        <v>0</v>
      </c>
      <c r="V3775" s="18">
        <v>10949504</v>
      </c>
      <c r="W3775" s="18">
        <v>450103</v>
      </c>
      <c r="X3775" s="18">
        <v>291210</v>
      </c>
      <c r="Y3775" s="18">
        <v>0</v>
      </c>
      <c r="Z3775" s="18">
        <v>0</v>
      </c>
      <c r="AA3775" s="18">
        <v>0</v>
      </c>
      <c r="AB3775" s="18">
        <v>342533</v>
      </c>
      <c r="AC3775" s="23">
        <v>0.76</v>
      </c>
      <c r="AD3775" s="14" t="str">
        <f>IF(E3775=113,"Linn","Iowa ex-Linn")</f>
        <v>Iowa ex-Linn</v>
      </c>
      <c r="AE3775" s="23">
        <f>IFERROR(AB3775/W3775,"N/M")</f>
        <v>0.7610102576521374</v>
      </c>
      <c r="AF3775" s="14" t="str">
        <f>B3775&amp;"|"&amp;TEXT(E3775,"000")&amp;"|"&amp;TEXT(M3775,"0.0000")</f>
        <v>2020|161|0.7500</v>
      </c>
      <c r="AG3775" s="22" t="str">
        <f>IF(AND(B3775&gt;=2015,B3775&lt;=2024,C3775=19,G3775=41,I3775=2,K3775="A",L3775="RBUP",M3775&gt;=0.5,M3775&lt;=0.85),"IN","OUT")</f>
        <v>IN</v>
      </c>
    </row>
    <row r="3776" spans="1:33">
      <c r="A3776" s="14" t="s">
        <v>190</v>
      </c>
      <c r="B3776" s="16">
        <v>2020</v>
      </c>
      <c r="C3776" s="16">
        <v>19</v>
      </c>
      <c r="D3776" s="14" t="s">
        <v>80</v>
      </c>
      <c r="E3776" s="16">
        <v>161</v>
      </c>
      <c r="F3776" s="14" t="s">
        <v>166</v>
      </c>
      <c r="G3776" s="16">
        <v>41</v>
      </c>
      <c r="H3776" s="14" t="s">
        <v>186</v>
      </c>
      <c r="I3776" s="16">
        <v>2</v>
      </c>
      <c r="J3776" s="14" t="s">
        <v>83</v>
      </c>
      <c r="K3776" s="14" t="s">
        <v>84</v>
      </c>
      <c r="L3776" s="14" t="s">
        <v>85</v>
      </c>
      <c r="M3776" s="23">
        <v>0.8</v>
      </c>
      <c r="N3776" s="16">
        <v>346</v>
      </c>
      <c r="O3776" s="16">
        <v>286</v>
      </c>
      <c r="P3776" s="16">
        <v>126</v>
      </c>
      <c r="Q3776" s="16">
        <v>507</v>
      </c>
      <c r="R3776" s="16">
        <v>220</v>
      </c>
      <c r="S3776" s="14" t="s">
        <v>86</v>
      </c>
      <c r="T3776" s="16">
        <v>57558</v>
      </c>
      <c r="U3776" s="16">
        <v>0</v>
      </c>
      <c r="V3776" s="18">
        <v>37312755</v>
      </c>
      <c r="W3776" s="18">
        <v>1947085</v>
      </c>
      <c r="X3776" s="18">
        <v>1135583</v>
      </c>
      <c r="Y3776" s="18">
        <v>0</v>
      </c>
      <c r="Z3776" s="18">
        <v>0</v>
      </c>
      <c r="AA3776" s="18">
        <v>0</v>
      </c>
      <c r="AB3776" s="18">
        <v>2523270</v>
      </c>
      <c r="AC3776" s="23">
        <v>1.3</v>
      </c>
      <c r="AD3776" s="14" t="str">
        <f>IF(E3776=113,"Linn","Iowa ex-Linn")</f>
        <v>Iowa ex-Linn</v>
      </c>
      <c r="AE3776" s="23">
        <f>IFERROR(AB3776/W3776,"N/M")</f>
        <v>1.2959218524101412</v>
      </c>
      <c r="AF3776" s="14" t="str">
        <f>B3776&amp;"|"&amp;TEXT(E3776,"000")&amp;"|"&amp;TEXT(M3776,"0.0000")</f>
        <v>2020|161|0.8000</v>
      </c>
      <c r="AG3776" s="22" t="str">
        <f>IF(AND(B3776&gt;=2015,B3776&lt;=2024,C3776=19,G3776=41,I3776=2,K3776="A",L3776="RBUP",M3776&gt;=0.5,M3776&lt;=0.85),"IN","OUT")</f>
        <v>IN</v>
      </c>
    </row>
    <row r="3777" spans="1:33">
      <c r="A3777" s="14" t="s">
        <v>190</v>
      </c>
      <c r="B3777" s="16">
        <v>2020</v>
      </c>
      <c r="C3777" s="16">
        <v>19</v>
      </c>
      <c r="D3777" s="14" t="s">
        <v>80</v>
      </c>
      <c r="E3777" s="16">
        <v>161</v>
      </c>
      <c r="F3777" s="14" t="s">
        <v>166</v>
      </c>
      <c r="G3777" s="16">
        <v>41</v>
      </c>
      <c r="H3777" s="14" t="s">
        <v>186</v>
      </c>
      <c r="I3777" s="16">
        <v>2</v>
      </c>
      <c r="J3777" s="14" t="s">
        <v>83</v>
      </c>
      <c r="K3777" s="14" t="s">
        <v>84</v>
      </c>
      <c r="L3777" s="14" t="s">
        <v>85</v>
      </c>
      <c r="M3777" s="23">
        <v>0.85</v>
      </c>
      <c r="N3777" s="16">
        <v>360</v>
      </c>
      <c r="O3777" s="16">
        <v>294</v>
      </c>
      <c r="P3777" s="16">
        <v>217</v>
      </c>
      <c r="Q3777" s="16">
        <v>613</v>
      </c>
      <c r="R3777" s="16">
        <v>396</v>
      </c>
      <c r="S3777" s="14" t="s">
        <v>86</v>
      </c>
      <c r="T3777" s="16">
        <v>74635</v>
      </c>
      <c r="U3777" s="16">
        <v>0</v>
      </c>
      <c r="V3777" s="18">
        <v>52504947</v>
      </c>
      <c r="W3777" s="18">
        <v>3388999</v>
      </c>
      <c r="X3777" s="18">
        <v>1503902</v>
      </c>
      <c r="Y3777" s="18">
        <v>1285</v>
      </c>
      <c r="Z3777" s="18">
        <v>0</v>
      </c>
      <c r="AA3777" s="18">
        <v>0</v>
      </c>
      <c r="AB3777" s="18">
        <v>6856884</v>
      </c>
      <c r="AC3777" s="23">
        <v>2.02</v>
      </c>
      <c r="AD3777" s="14" t="str">
        <f>IF(E3777=113,"Linn","Iowa ex-Linn")</f>
        <v>Iowa ex-Linn</v>
      </c>
      <c r="AE3777" s="23">
        <f>IFERROR(AB3777/W3777,"N/M")</f>
        <v>2.023277079751278</v>
      </c>
      <c r="AF3777" s="14" t="str">
        <f>B3777&amp;"|"&amp;TEXT(E3777,"000")&amp;"|"&amp;TEXT(M3777,"0.0000")</f>
        <v>2020|161|0.8500</v>
      </c>
      <c r="AG3777" s="22" t="str">
        <f>IF(AND(B3777&gt;=2015,B3777&lt;=2024,C3777=19,G3777=41,I3777=2,K3777="A",L3777="RBUP",M3777&gt;=0.5,M3777&lt;=0.85),"IN","OUT")</f>
        <v>IN</v>
      </c>
    </row>
    <row r="3778" spans="1:33">
      <c r="A3778" s="14" t="s">
        <v>190</v>
      </c>
      <c r="B3778" s="16">
        <v>2020</v>
      </c>
      <c r="C3778" s="16">
        <v>19</v>
      </c>
      <c r="D3778" s="14" t="s">
        <v>80</v>
      </c>
      <c r="E3778" s="16">
        <v>163</v>
      </c>
      <c r="F3778" s="14" t="s">
        <v>167</v>
      </c>
      <c r="G3778" s="16">
        <v>41</v>
      </c>
      <c r="H3778" s="14" t="s">
        <v>186</v>
      </c>
      <c r="I3778" s="16">
        <v>2</v>
      </c>
      <c r="J3778" s="14" t="s">
        <v>83</v>
      </c>
      <c r="K3778" s="14" t="s">
        <v>84</v>
      </c>
      <c r="L3778" s="14" t="s">
        <v>85</v>
      </c>
      <c r="M3778" s="23">
        <v>0.6</v>
      </c>
      <c r="N3778" s="16">
        <v>0</v>
      </c>
      <c r="O3778" s="16">
        <v>0</v>
      </c>
      <c r="P3778" s="16">
        <v>0</v>
      </c>
      <c r="Q3778" s="16">
        <v>1</v>
      </c>
      <c r="R3778" s="16">
        <v>0</v>
      </c>
      <c r="S3778" s="14" t="s">
        <v>86</v>
      </c>
      <c r="T3778" s="16">
        <v>26</v>
      </c>
      <c r="U3778" s="16">
        <v>0</v>
      </c>
      <c r="V3778" s="18">
        <v>11528</v>
      </c>
      <c r="W3778" s="18">
        <v>1247</v>
      </c>
      <c r="X3778" s="18">
        <v>798</v>
      </c>
      <c r="Y3778" s="18">
        <v>0</v>
      </c>
      <c r="Z3778" s="18">
        <v>0</v>
      </c>
      <c r="AA3778" s="18">
        <v>0</v>
      </c>
      <c r="AB3778" s="18">
        <v>0</v>
      </c>
      <c r="AC3778" s="23">
        <v>0</v>
      </c>
      <c r="AD3778" s="14" t="str">
        <f>IF(E3778=113,"Linn","Iowa ex-Linn")</f>
        <v>Iowa ex-Linn</v>
      </c>
      <c r="AE3778" s="23">
        <f>IFERROR(AB3778/W3778,"N/M")</f>
        <v>0.0</v>
      </c>
      <c r="AF3778" s="14" t="str">
        <f>B3778&amp;"|"&amp;TEXT(E3778,"000")&amp;"|"&amp;TEXT(M3778,"0.0000")</f>
        <v>2020|163|0.6000</v>
      </c>
      <c r="AG3778" s="22" t="str">
        <f>IF(AND(B3778&gt;=2015,B3778&lt;=2024,C3778=19,G3778=41,I3778=2,K3778="A",L3778="RBUP",M3778&gt;=0.5,M3778&lt;=0.85),"IN","OUT")</f>
        <v>IN</v>
      </c>
    </row>
    <row r="3779" spans="1:33">
      <c r="A3779" s="14" t="s">
        <v>190</v>
      </c>
      <c r="B3779" s="16">
        <v>2020</v>
      </c>
      <c r="C3779" s="16">
        <v>19</v>
      </c>
      <c r="D3779" s="14" t="s">
        <v>80</v>
      </c>
      <c r="E3779" s="16">
        <v>163</v>
      </c>
      <c r="F3779" s="14" t="s">
        <v>167</v>
      </c>
      <c r="G3779" s="16">
        <v>41</v>
      </c>
      <c r="H3779" s="14" t="s">
        <v>186</v>
      </c>
      <c r="I3779" s="16">
        <v>2</v>
      </c>
      <c r="J3779" s="14" t="s">
        <v>83</v>
      </c>
      <c r="K3779" s="14" t="s">
        <v>84</v>
      </c>
      <c r="L3779" s="14" t="s">
        <v>85</v>
      </c>
      <c r="M3779" s="23">
        <v>0.65</v>
      </c>
      <c r="N3779" s="16">
        <v>3</v>
      </c>
      <c r="O3779" s="16">
        <v>2</v>
      </c>
      <c r="P3779" s="16">
        <v>1</v>
      </c>
      <c r="Q3779" s="16">
        <v>3</v>
      </c>
      <c r="R3779" s="16">
        <v>2</v>
      </c>
      <c r="S3779" s="14" t="s">
        <v>86</v>
      </c>
      <c r="T3779" s="16">
        <v>199</v>
      </c>
      <c r="U3779" s="16">
        <v>0</v>
      </c>
      <c r="V3779" s="18">
        <v>92498</v>
      </c>
      <c r="W3779" s="18">
        <v>3547</v>
      </c>
      <c r="X3779" s="18">
        <v>2466</v>
      </c>
      <c r="Y3779" s="18">
        <v>0</v>
      </c>
      <c r="Z3779" s="18">
        <v>0</v>
      </c>
      <c r="AA3779" s="18">
        <v>0</v>
      </c>
      <c r="AB3779" s="18">
        <v>7072</v>
      </c>
      <c r="AC3779" s="23">
        <v>1.99</v>
      </c>
      <c r="AD3779" s="14" t="str">
        <f>IF(E3779=113,"Linn","Iowa ex-Linn")</f>
        <v>Iowa ex-Linn</v>
      </c>
      <c r="AE3779" s="23">
        <f>IFERROR(AB3779/W3779,"N/M")</f>
        <v>1.9937975754158443</v>
      </c>
      <c r="AF3779" s="14" t="str">
        <f>B3779&amp;"|"&amp;TEXT(E3779,"000")&amp;"|"&amp;TEXT(M3779,"0.0000")</f>
        <v>2020|163|0.6500</v>
      </c>
      <c r="AG3779" s="22" t="str">
        <f>IF(AND(B3779&gt;=2015,B3779&lt;=2024,C3779=19,G3779=41,I3779=2,K3779="A",L3779="RBUP",M3779&gt;=0.5,M3779&lt;=0.85),"IN","OUT")</f>
        <v>IN</v>
      </c>
    </row>
    <row r="3780" spans="1:33">
      <c r="A3780" s="14" t="s">
        <v>190</v>
      </c>
      <c r="B3780" s="16">
        <v>2020</v>
      </c>
      <c r="C3780" s="16">
        <v>19</v>
      </c>
      <c r="D3780" s="14" t="s">
        <v>80</v>
      </c>
      <c r="E3780" s="16">
        <v>163</v>
      </c>
      <c r="F3780" s="14" t="s">
        <v>167</v>
      </c>
      <c r="G3780" s="16">
        <v>41</v>
      </c>
      <c r="H3780" s="14" t="s">
        <v>186</v>
      </c>
      <c r="I3780" s="16">
        <v>2</v>
      </c>
      <c r="J3780" s="14" t="s">
        <v>83</v>
      </c>
      <c r="K3780" s="14" t="s">
        <v>84</v>
      </c>
      <c r="L3780" s="14" t="s">
        <v>85</v>
      </c>
      <c r="M3780" s="23">
        <v>0.7</v>
      </c>
      <c r="N3780" s="16">
        <v>10</v>
      </c>
      <c r="O3780" s="16">
        <v>8</v>
      </c>
      <c r="P3780" s="16">
        <v>2</v>
      </c>
      <c r="Q3780" s="16">
        <v>10</v>
      </c>
      <c r="R3780" s="16">
        <v>1</v>
      </c>
      <c r="S3780" s="14" t="s">
        <v>86</v>
      </c>
      <c r="T3780" s="16">
        <v>873</v>
      </c>
      <c r="U3780" s="16">
        <v>0</v>
      </c>
      <c r="V3780" s="18">
        <v>484426</v>
      </c>
      <c r="W3780" s="18">
        <v>8070</v>
      </c>
      <c r="X3780" s="18">
        <v>5482</v>
      </c>
      <c r="Y3780" s="18">
        <v>0</v>
      </c>
      <c r="Z3780" s="18">
        <v>0</v>
      </c>
      <c r="AA3780" s="18">
        <v>0</v>
      </c>
      <c r="AB3780" s="18">
        <v>561</v>
      </c>
      <c r="AC3780" s="23">
        <v>0.07000000000000001</v>
      </c>
      <c r="AD3780" s="14" t="str">
        <f>IF(E3780=113,"Linn","Iowa ex-Linn")</f>
        <v>Iowa ex-Linn</v>
      </c>
      <c r="AE3780" s="23">
        <f>IFERROR(AB3780/W3780,"N/M")</f>
        <v>0.06951672862453531</v>
      </c>
      <c r="AF3780" s="14" t="str">
        <f>B3780&amp;"|"&amp;TEXT(E3780,"000")&amp;"|"&amp;TEXT(M3780,"0.0000")</f>
        <v>2020|163|0.7000</v>
      </c>
      <c r="AG3780" s="22" t="str">
        <f>IF(AND(B3780&gt;=2015,B3780&lt;=2024,C3780=19,G3780=41,I3780=2,K3780="A",L3780="RBUP",M3780&gt;=0.5,M3780&lt;=0.85),"IN","OUT")</f>
        <v>IN</v>
      </c>
    </row>
    <row r="3781" spans="1:33">
      <c r="A3781" s="14" t="s">
        <v>190</v>
      </c>
      <c r="B3781" s="16">
        <v>2020</v>
      </c>
      <c r="C3781" s="16">
        <v>19</v>
      </c>
      <c r="D3781" s="14" t="s">
        <v>80</v>
      </c>
      <c r="E3781" s="16">
        <v>163</v>
      </c>
      <c r="F3781" s="14" t="s">
        <v>167</v>
      </c>
      <c r="G3781" s="16">
        <v>41</v>
      </c>
      <c r="H3781" s="14" t="s">
        <v>186</v>
      </c>
      <c r="I3781" s="16">
        <v>2</v>
      </c>
      <c r="J3781" s="14" t="s">
        <v>83</v>
      </c>
      <c r="K3781" s="14" t="s">
        <v>84</v>
      </c>
      <c r="L3781" s="14" t="s">
        <v>85</v>
      </c>
      <c r="M3781" s="23">
        <v>0.75</v>
      </c>
      <c r="N3781" s="16">
        <v>48</v>
      </c>
      <c r="O3781" s="16">
        <v>40</v>
      </c>
      <c r="P3781" s="16">
        <v>5</v>
      </c>
      <c r="Q3781" s="16">
        <v>51</v>
      </c>
      <c r="R3781" s="16">
        <v>5</v>
      </c>
      <c r="S3781" s="14" t="s">
        <v>86</v>
      </c>
      <c r="T3781" s="16">
        <v>6720</v>
      </c>
      <c r="U3781" s="16">
        <v>0</v>
      </c>
      <c r="V3781" s="18">
        <v>4103623</v>
      </c>
      <c r="W3781" s="18">
        <v>119035</v>
      </c>
      <c r="X3781" s="18">
        <v>77465</v>
      </c>
      <c r="Y3781" s="18">
        <v>1029</v>
      </c>
      <c r="Z3781" s="18">
        <v>0</v>
      </c>
      <c r="AA3781" s="18">
        <v>0</v>
      </c>
      <c r="AB3781" s="18">
        <v>50082</v>
      </c>
      <c r="AC3781" s="23">
        <v>0.42</v>
      </c>
      <c r="AD3781" s="14" t="str">
        <f>IF(E3781=113,"Linn","Iowa ex-Linn")</f>
        <v>Iowa ex-Linn</v>
      </c>
      <c r="AE3781" s="23">
        <f>IFERROR(AB3781/W3781,"N/M")</f>
        <v>0.42073339774016044</v>
      </c>
      <c r="AF3781" s="14" t="str">
        <f>B3781&amp;"|"&amp;TEXT(E3781,"000")&amp;"|"&amp;TEXT(M3781,"0.0000")</f>
        <v>2020|163|0.7500</v>
      </c>
      <c r="AG3781" s="22" t="str">
        <f>IF(AND(B3781&gt;=2015,B3781&lt;=2024,C3781=19,G3781=41,I3781=2,K3781="A",L3781="RBUP",M3781&gt;=0.5,M3781&lt;=0.85),"IN","OUT")</f>
        <v>IN</v>
      </c>
    </row>
    <row r="3782" spans="1:33">
      <c r="A3782" s="14" t="s">
        <v>190</v>
      </c>
      <c r="B3782" s="16">
        <v>2020</v>
      </c>
      <c r="C3782" s="16">
        <v>19</v>
      </c>
      <c r="D3782" s="14" t="s">
        <v>80</v>
      </c>
      <c r="E3782" s="16">
        <v>163</v>
      </c>
      <c r="F3782" s="14" t="s">
        <v>167</v>
      </c>
      <c r="G3782" s="16">
        <v>41</v>
      </c>
      <c r="H3782" s="14" t="s">
        <v>186</v>
      </c>
      <c r="I3782" s="16">
        <v>2</v>
      </c>
      <c r="J3782" s="14" t="s">
        <v>83</v>
      </c>
      <c r="K3782" s="14" t="s">
        <v>84</v>
      </c>
      <c r="L3782" s="14" t="s">
        <v>85</v>
      </c>
      <c r="M3782" s="23">
        <v>0.8</v>
      </c>
      <c r="N3782" s="16">
        <v>182</v>
      </c>
      <c r="O3782" s="16">
        <v>161</v>
      </c>
      <c r="P3782" s="16">
        <v>51</v>
      </c>
      <c r="Q3782" s="16">
        <v>213</v>
      </c>
      <c r="R3782" s="16">
        <v>53</v>
      </c>
      <c r="S3782" s="14" t="s">
        <v>86</v>
      </c>
      <c r="T3782" s="16">
        <v>38708</v>
      </c>
      <c r="U3782" s="16">
        <v>0</v>
      </c>
      <c r="V3782" s="18">
        <v>25533128</v>
      </c>
      <c r="W3782" s="18">
        <v>854192</v>
      </c>
      <c r="X3782" s="18">
        <v>536695</v>
      </c>
      <c r="Y3782" s="18">
        <v>731</v>
      </c>
      <c r="Z3782" s="18">
        <v>0</v>
      </c>
      <c r="AA3782" s="18">
        <v>0</v>
      </c>
      <c r="AB3782" s="18">
        <v>696979</v>
      </c>
      <c r="AC3782" s="23">
        <v>0.82</v>
      </c>
      <c r="AD3782" s="14" t="str">
        <f>IF(E3782=113,"Linn","Iowa ex-Linn")</f>
        <v>Iowa ex-Linn</v>
      </c>
      <c r="AE3782" s="23">
        <f>IFERROR(AB3782/W3782,"N/M")</f>
        <v>0.8159512147151928</v>
      </c>
      <c r="AF3782" s="14" t="str">
        <f>B3782&amp;"|"&amp;TEXT(E3782,"000")&amp;"|"&amp;TEXT(M3782,"0.0000")</f>
        <v>2020|163|0.8000</v>
      </c>
      <c r="AG3782" s="22" t="str">
        <f>IF(AND(B3782&gt;=2015,B3782&lt;=2024,C3782=19,G3782=41,I3782=2,K3782="A",L3782="RBUP",M3782&gt;=0.5,M3782&lt;=0.85),"IN","OUT")</f>
        <v>IN</v>
      </c>
    </row>
    <row r="3783" spans="1:33">
      <c r="A3783" s="14" t="s">
        <v>190</v>
      </c>
      <c r="B3783" s="16">
        <v>2020</v>
      </c>
      <c r="C3783" s="16">
        <v>19</v>
      </c>
      <c r="D3783" s="14" t="s">
        <v>80</v>
      </c>
      <c r="E3783" s="16">
        <v>163</v>
      </c>
      <c r="F3783" s="14" t="s">
        <v>167</v>
      </c>
      <c r="G3783" s="16">
        <v>41</v>
      </c>
      <c r="H3783" s="14" t="s">
        <v>186</v>
      </c>
      <c r="I3783" s="16">
        <v>2</v>
      </c>
      <c r="J3783" s="14" t="s">
        <v>83</v>
      </c>
      <c r="K3783" s="14" t="s">
        <v>84</v>
      </c>
      <c r="L3783" s="14" t="s">
        <v>85</v>
      </c>
      <c r="M3783" s="23">
        <v>0.85</v>
      </c>
      <c r="N3783" s="16">
        <v>231</v>
      </c>
      <c r="O3783" s="16">
        <v>202</v>
      </c>
      <c r="P3783" s="16">
        <v>84</v>
      </c>
      <c r="Q3783" s="16">
        <v>288</v>
      </c>
      <c r="R3783" s="16">
        <v>99</v>
      </c>
      <c r="S3783" s="14" t="s">
        <v>86</v>
      </c>
      <c r="T3783" s="16">
        <v>48054</v>
      </c>
      <c r="U3783" s="16">
        <v>0</v>
      </c>
      <c r="V3783" s="18">
        <v>32950076</v>
      </c>
      <c r="W3783" s="18">
        <v>1420655</v>
      </c>
      <c r="X3783" s="18">
        <v>693704</v>
      </c>
      <c r="Y3783" s="18">
        <v>1472</v>
      </c>
      <c r="Z3783" s="18">
        <v>0</v>
      </c>
      <c r="AA3783" s="18">
        <v>0</v>
      </c>
      <c r="AB3783" s="18">
        <v>1788825</v>
      </c>
      <c r="AC3783" s="23">
        <v>1.26</v>
      </c>
      <c r="AD3783" s="14" t="str">
        <f>IF(E3783=113,"Linn","Iowa ex-Linn")</f>
        <v>Iowa ex-Linn</v>
      </c>
      <c r="AE3783" s="23">
        <f>IFERROR(AB3783/W3783,"N/M")</f>
        <v>1.2591551080311547</v>
      </c>
      <c r="AF3783" s="14" t="str">
        <f>B3783&amp;"|"&amp;TEXT(E3783,"000")&amp;"|"&amp;TEXT(M3783,"0.0000")</f>
        <v>2020|163|0.8500</v>
      </c>
      <c r="AG3783" s="22" t="str">
        <f>IF(AND(B3783&gt;=2015,B3783&lt;=2024,C3783=19,G3783=41,I3783=2,K3783="A",L3783="RBUP",M3783&gt;=0.5,M3783&lt;=0.85),"IN","OUT")</f>
        <v>IN</v>
      </c>
    </row>
    <row r="3784" spans="1:33">
      <c r="A3784" s="14" t="s">
        <v>190</v>
      </c>
      <c r="B3784" s="16">
        <v>2020</v>
      </c>
      <c r="C3784" s="16">
        <v>19</v>
      </c>
      <c r="D3784" s="14" t="s">
        <v>80</v>
      </c>
      <c r="E3784" s="16">
        <v>165</v>
      </c>
      <c r="F3784" s="14" t="s">
        <v>168</v>
      </c>
      <c r="G3784" s="16">
        <v>41</v>
      </c>
      <c r="H3784" s="14" t="s">
        <v>186</v>
      </c>
      <c r="I3784" s="16">
        <v>2</v>
      </c>
      <c r="J3784" s="14" t="s">
        <v>83</v>
      </c>
      <c r="K3784" s="14" t="s">
        <v>84</v>
      </c>
      <c r="L3784" s="14" t="s">
        <v>85</v>
      </c>
      <c r="M3784" s="23">
        <v>0.5</v>
      </c>
      <c r="N3784" s="16">
        <v>2</v>
      </c>
      <c r="O3784" s="16">
        <v>2</v>
      </c>
      <c r="P3784" s="16">
        <v>0</v>
      </c>
      <c r="Q3784" s="16">
        <v>2</v>
      </c>
      <c r="R3784" s="16">
        <v>0</v>
      </c>
      <c r="S3784" s="14" t="s">
        <v>86</v>
      </c>
      <c r="T3784" s="16">
        <v>1101</v>
      </c>
      <c r="U3784" s="16">
        <v>0</v>
      </c>
      <c r="V3784" s="18">
        <v>441810</v>
      </c>
      <c r="W3784" s="18">
        <v>1711</v>
      </c>
      <c r="X3784" s="18">
        <v>1325</v>
      </c>
      <c r="Y3784" s="18">
        <v>0</v>
      </c>
      <c r="Z3784" s="18">
        <v>0</v>
      </c>
      <c r="AA3784" s="18">
        <v>0</v>
      </c>
      <c r="AB3784" s="18">
        <v>0</v>
      </c>
      <c r="AC3784" s="23">
        <v>0</v>
      </c>
      <c r="AD3784" s="14" t="str">
        <f>IF(E3784=113,"Linn","Iowa ex-Linn")</f>
        <v>Iowa ex-Linn</v>
      </c>
      <c r="AE3784" s="23">
        <f>IFERROR(AB3784/W3784,"N/M")</f>
        <v>0.0</v>
      </c>
      <c r="AF3784" s="14" t="str">
        <f>B3784&amp;"|"&amp;TEXT(E3784,"000")&amp;"|"&amp;TEXT(M3784,"0.0000")</f>
        <v>2020|165|0.5000</v>
      </c>
      <c r="AG3784" s="22" t="str">
        <f>IF(AND(B3784&gt;=2015,B3784&lt;=2024,C3784=19,G3784=41,I3784=2,K3784="A",L3784="RBUP",M3784&gt;=0.5,M3784&lt;=0.85),"IN","OUT")</f>
        <v>IN</v>
      </c>
    </row>
    <row r="3785" spans="1:33">
      <c r="A3785" s="14" t="s">
        <v>190</v>
      </c>
      <c r="B3785" s="16">
        <v>2020</v>
      </c>
      <c r="C3785" s="16">
        <v>19</v>
      </c>
      <c r="D3785" s="14" t="s">
        <v>80</v>
      </c>
      <c r="E3785" s="16">
        <v>165</v>
      </c>
      <c r="F3785" s="14" t="s">
        <v>168</v>
      </c>
      <c r="G3785" s="16">
        <v>41</v>
      </c>
      <c r="H3785" s="14" t="s">
        <v>186</v>
      </c>
      <c r="I3785" s="16">
        <v>2</v>
      </c>
      <c r="J3785" s="14" t="s">
        <v>83</v>
      </c>
      <c r="K3785" s="14" t="s">
        <v>84</v>
      </c>
      <c r="L3785" s="14" t="s">
        <v>85</v>
      </c>
      <c r="M3785" s="23">
        <v>0.6</v>
      </c>
      <c r="N3785" s="16">
        <v>1</v>
      </c>
      <c r="O3785" s="16">
        <v>0</v>
      </c>
      <c r="P3785" s="16">
        <v>0</v>
      </c>
      <c r="Q3785" s="16">
        <v>0</v>
      </c>
      <c r="R3785" s="16">
        <v>0</v>
      </c>
      <c r="S3785" s="14" t="s">
        <v>86</v>
      </c>
      <c r="T3785" s="16">
        <v>0</v>
      </c>
      <c r="U3785" s="16">
        <v>0</v>
      </c>
      <c r="V3785" s="18">
        <v>0</v>
      </c>
      <c r="W3785" s="18">
        <v>0</v>
      </c>
      <c r="X3785" s="18">
        <v>0</v>
      </c>
      <c r="Y3785" s="18">
        <v>0</v>
      </c>
      <c r="Z3785" s="18">
        <v>0</v>
      </c>
      <c r="AA3785" s="18">
        <v>0</v>
      </c>
      <c r="AB3785" s="18">
        <v>0</v>
      </c>
      <c r="AC3785" s="23">
        <v>0</v>
      </c>
      <c r="AD3785" s="14" t="str">
        <f>IF(E3785=113,"Linn","Iowa ex-Linn")</f>
        <v>Iowa ex-Linn</v>
      </c>
      <c r="AE3785" s="23" t="str">
        <f>IFERROR(AB3785/W3785,"N/M")</f>
        <v>N/M</v>
      </c>
      <c r="AF3785" s="14" t="str">
        <f>B3785&amp;"|"&amp;TEXT(E3785,"000")&amp;"|"&amp;TEXT(M3785,"0.0000")</f>
        <v>2020|165|0.6000</v>
      </c>
      <c r="AG3785" s="22" t="str">
        <f>IF(AND(B3785&gt;=2015,B3785&lt;=2024,C3785=19,G3785=41,I3785=2,K3785="A",L3785="RBUP",M3785&gt;=0.5,M3785&lt;=0.85),"IN","OUT")</f>
        <v>IN</v>
      </c>
    </row>
    <row r="3786" spans="1:33">
      <c r="A3786" s="14" t="s">
        <v>190</v>
      </c>
      <c r="B3786" s="16">
        <v>2020</v>
      </c>
      <c r="C3786" s="16">
        <v>19</v>
      </c>
      <c r="D3786" s="14" t="s">
        <v>80</v>
      </c>
      <c r="E3786" s="16">
        <v>165</v>
      </c>
      <c r="F3786" s="14" t="s">
        <v>168</v>
      </c>
      <c r="G3786" s="16">
        <v>41</v>
      </c>
      <c r="H3786" s="14" t="s">
        <v>186</v>
      </c>
      <c r="I3786" s="16">
        <v>2</v>
      </c>
      <c r="J3786" s="14" t="s">
        <v>83</v>
      </c>
      <c r="K3786" s="14" t="s">
        <v>84</v>
      </c>
      <c r="L3786" s="14" t="s">
        <v>85</v>
      </c>
      <c r="M3786" s="23">
        <v>0.65</v>
      </c>
      <c r="N3786" s="16">
        <v>6</v>
      </c>
      <c r="O3786" s="16">
        <v>5</v>
      </c>
      <c r="P3786" s="16">
        <v>0</v>
      </c>
      <c r="Q3786" s="16">
        <v>6</v>
      </c>
      <c r="R3786" s="16">
        <v>0</v>
      </c>
      <c r="S3786" s="14" t="s">
        <v>86</v>
      </c>
      <c r="T3786" s="16">
        <v>214</v>
      </c>
      <c r="U3786" s="16">
        <v>0</v>
      </c>
      <c r="V3786" s="18">
        <v>133940</v>
      </c>
      <c r="W3786" s="18">
        <v>2047</v>
      </c>
      <c r="X3786" s="18">
        <v>1207</v>
      </c>
      <c r="Y3786" s="18">
        <v>0</v>
      </c>
      <c r="Z3786" s="18">
        <v>0</v>
      </c>
      <c r="AA3786" s="18">
        <v>0</v>
      </c>
      <c r="AB3786" s="18">
        <v>0</v>
      </c>
      <c r="AC3786" s="23">
        <v>0</v>
      </c>
      <c r="AD3786" s="14" t="str">
        <f>IF(E3786=113,"Linn","Iowa ex-Linn")</f>
        <v>Iowa ex-Linn</v>
      </c>
      <c r="AE3786" s="23">
        <f>IFERROR(AB3786/W3786,"N/M")</f>
        <v>0.0</v>
      </c>
      <c r="AF3786" s="14" t="str">
        <f>B3786&amp;"|"&amp;TEXT(E3786,"000")&amp;"|"&amp;TEXT(M3786,"0.0000")</f>
        <v>2020|165|0.6500</v>
      </c>
      <c r="AG3786" s="22" t="str">
        <f>IF(AND(B3786&gt;=2015,B3786&lt;=2024,C3786=19,G3786=41,I3786=2,K3786="A",L3786="RBUP",M3786&gt;=0.5,M3786&lt;=0.85),"IN","OUT")</f>
        <v>IN</v>
      </c>
    </row>
    <row r="3787" spans="1:33">
      <c r="A3787" s="14" t="s">
        <v>190</v>
      </c>
      <c r="B3787" s="16">
        <v>2020</v>
      </c>
      <c r="C3787" s="16">
        <v>19</v>
      </c>
      <c r="D3787" s="14" t="s">
        <v>80</v>
      </c>
      <c r="E3787" s="16">
        <v>165</v>
      </c>
      <c r="F3787" s="14" t="s">
        <v>168</v>
      </c>
      <c r="G3787" s="16">
        <v>41</v>
      </c>
      <c r="H3787" s="14" t="s">
        <v>186</v>
      </c>
      <c r="I3787" s="16">
        <v>2</v>
      </c>
      <c r="J3787" s="14" t="s">
        <v>83</v>
      </c>
      <c r="K3787" s="14" t="s">
        <v>84</v>
      </c>
      <c r="L3787" s="14" t="s">
        <v>85</v>
      </c>
      <c r="M3787" s="23">
        <v>0.7</v>
      </c>
      <c r="N3787" s="16">
        <v>20</v>
      </c>
      <c r="O3787" s="16">
        <v>18</v>
      </c>
      <c r="P3787" s="16">
        <v>1</v>
      </c>
      <c r="Q3787" s="16">
        <v>20</v>
      </c>
      <c r="R3787" s="16">
        <v>1</v>
      </c>
      <c r="S3787" s="14" t="s">
        <v>86</v>
      </c>
      <c r="T3787" s="16">
        <v>1394</v>
      </c>
      <c r="U3787" s="16">
        <v>0</v>
      </c>
      <c r="V3787" s="18">
        <v>797806</v>
      </c>
      <c r="W3787" s="18">
        <v>16261</v>
      </c>
      <c r="X3787" s="18">
        <v>9783</v>
      </c>
      <c r="Y3787" s="18">
        <v>0</v>
      </c>
      <c r="Z3787" s="18">
        <v>0</v>
      </c>
      <c r="AA3787" s="18">
        <v>0</v>
      </c>
      <c r="AB3787" s="18">
        <v>5757</v>
      </c>
      <c r="AC3787" s="23">
        <v>0.35</v>
      </c>
      <c r="AD3787" s="14" t="str">
        <f>IF(E3787=113,"Linn","Iowa ex-Linn")</f>
        <v>Iowa ex-Linn</v>
      </c>
      <c r="AE3787" s="23">
        <f>IFERROR(AB3787/W3787,"N/M")</f>
        <v>0.35403726708074534</v>
      </c>
      <c r="AF3787" s="14" t="str">
        <f>B3787&amp;"|"&amp;TEXT(E3787,"000")&amp;"|"&amp;TEXT(M3787,"0.0000")</f>
        <v>2020|165|0.7000</v>
      </c>
      <c r="AG3787" s="22" t="str">
        <f>IF(AND(B3787&gt;=2015,B3787&lt;=2024,C3787=19,G3787=41,I3787=2,K3787="A",L3787="RBUP",M3787&gt;=0.5,M3787&lt;=0.85),"IN","OUT")</f>
        <v>IN</v>
      </c>
    </row>
    <row r="3788" spans="1:33">
      <c r="A3788" s="14" t="s">
        <v>190</v>
      </c>
      <c r="B3788" s="16">
        <v>2020</v>
      </c>
      <c r="C3788" s="16">
        <v>19</v>
      </c>
      <c r="D3788" s="14" t="s">
        <v>80</v>
      </c>
      <c r="E3788" s="16">
        <v>165</v>
      </c>
      <c r="F3788" s="14" t="s">
        <v>168</v>
      </c>
      <c r="G3788" s="16">
        <v>41</v>
      </c>
      <c r="H3788" s="14" t="s">
        <v>186</v>
      </c>
      <c r="I3788" s="16">
        <v>2</v>
      </c>
      <c r="J3788" s="14" t="s">
        <v>83</v>
      </c>
      <c r="K3788" s="14" t="s">
        <v>84</v>
      </c>
      <c r="L3788" s="14" t="s">
        <v>85</v>
      </c>
      <c r="M3788" s="23">
        <v>0.75</v>
      </c>
      <c r="N3788" s="16">
        <v>95</v>
      </c>
      <c r="O3788" s="16">
        <v>80</v>
      </c>
      <c r="P3788" s="16">
        <v>6</v>
      </c>
      <c r="Q3788" s="16">
        <v>129</v>
      </c>
      <c r="R3788" s="16">
        <v>6</v>
      </c>
      <c r="S3788" s="14" t="s">
        <v>86</v>
      </c>
      <c r="T3788" s="16">
        <v>14532</v>
      </c>
      <c r="U3788" s="16">
        <v>0</v>
      </c>
      <c r="V3788" s="18">
        <v>8741386</v>
      </c>
      <c r="W3788" s="18">
        <v>256401</v>
      </c>
      <c r="X3788" s="18">
        <v>164254</v>
      </c>
      <c r="Y3788" s="18">
        <v>0</v>
      </c>
      <c r="Z3788" s="18">
        <v>0</v>
      </c>
      <c r="AA3788" s="18">
        <v>0</v>
      </c>
      <c r="AB3788" s="18">
        <v>67629</v>
      </c>
      <c r="AC3788" s="23">
        <v>0.26</v>
      </c>
      <c r="AD3788" s="14" t="str">
        <f>IF(E3788=113,"Linn","Iowa ex-Linn")</f>
        <v>Iowa ex-Linn</v>
      </c>
      <c r="AE3788" s="23">
        <f>IFERROR(AB3788/W3788,"N/M")</f>
        <v>0.2637626218306481</v>
      </c>
      <c r="AF3788" s="14" t="str">
        <f>B3788&amp;"|"&amp;TEXT(E3788,"000")&amp;"|"&amp;TEXT(M3788,"0.0000")</f>
        <v>2020|165|0.7500</v>
      </c>
      <c r="AG3788" s="22" t="str">
        <f>IF(AND(B3788&gt;=2015,B3788&lt;=2024,C3788=19,G3788=41,I3788=2,K3788="A",L3788="RBUP",M3788&gt;=0.5,M3788&lt;=0.85),"IN","OUT")</f>
        <v>IN</v>
      </c>
    </row>
    <row r="3789" spans="1:33">
      <c r="A3789" s="14" t="s">
        <v>190</v>
      </c>
      <c r="B3789" s="16">
        <v>2020</v>
      </c>
      <c r="C3789" s="16">
        <v>19</v>
      </c>
      <c r="D3789" s="14" t="s">
        <v>80</v>
      </c>
      <c r="E3789" s="16">
        <v>165</v>
      </c>
      <c r="F3789" s="14" t="s">
        <v>168</v>
      </c>
      <c r="G3789" s="16">
        <v>41</v>
      </c>
      <c r="H3789" s="14" t="s">
        <v>186</v>
      </c>
      <c r="I3789" s="16">
        <v>2</v>
      </c>
      <c r="J3789" s="14" t="s">
        <v>83</v>
      </c>
      <c r="K3789" s="14" t="s">
        <v>84</v>
      </c>
      <c r="L3789" s="14" t="s">
        <v>85</v>
      </c>
      <c r="M3789" s="23">
        <v>0.8</v>
      </c>
      <c r="N3789" s="16">
        <v>342</v>
      </c>
      <c r="O3789" s="16">
        <v>307</v>
      </c>
      <c r="P3789" s="16">
        <v>45</v>
      </c>
      <c r="Q3789" s="16">
        <v>467</v>
      </c>
      <c r="R3789" s="16">
        <v>54</v>
      </c>
      <c r="S3789" s="14" t="s">
        <v>86</v>
      </c>
      <c r="T3789" s="16">
        <v>59870</v>
      </c>
      <c r="U3789" s="16">
        <v>0</v>
      </c>
      <c r="V3789" s="18">
        <v>38673952</v>
      </c>
      <c r="W3789" s="18">
        <v>1505192</v>
      </c>
      <c r="X3789" s="18">
        <v>879311</v>
      </c>
      <c r="Y3789" s="18">
        <v>0</v>
      </c>
      <c r="Z3789" s="18">
        <v>0</v>
      </c>
      <c r="AA3789" s="18">
        <v>0</v>
      </c>
      <c r="AB3789" s="18">
        <v>405150</v>
      </c>
      <c r="AC3789" s="23">
        <v>0.27</v>
      </c>
      <c r="AD3789" s="14" t="str">
        <f>IF(E3789=113,"Linn","Iowa ex-Linn")</f>
        <v>Iowa ex-Linn</v>
      </c>
      <c r="AE3789" s="23">
        <f>IFERROR(AB3789/W3789,"N/M")</f>
        <v>0.269168318726116</v>
      </c>
      <c r="AF3789" s="14" t="str">
        <f>B3789&amp;"|"&amp;TEXT(E3789,"000")&amp;"|"&amp;TEXT(M3789,"0.0000")</f>
        <v>2020|165|0.8000</v>
      </c>
      <c r="AG3789" s="22" t="str">
        <f>IF(AND(B3789&gt;=2015,B3789&lt;=2024,C3789=19,G3789=41,I3789=2,K3789="A",L3789="RBUP",M3789&gt;=0.5,M3789&lt;=0.85),"IN","OUT")</f>
        <v>IN</v>
      </c>
    </row>
    <row r="3790" spans="1:33">
      <c r="A3790" s="14" t="s">
        <v>190</v>
      </c>
      <c r="B3790" s="16">
        <v>2020</v>
      </c>
      <c r="C3790" s="16">
        <v>19</v>
      </c>
      <c r="D3790" s="14" t="s">
        <v>80</v>
      </c>
      <c r="E3790" s="16">
        <v>165</v>
      </c>
      <c r="F3790" s="14" t="s">
        <v>168</v>
      </c>
      <c r="G3790" s="16">
        <v>41</v>
      </c>
      <c r="H3790" s="14" t="s">
        <v>186</v>
      </c>
      <c r="I3790" s="16">
        <v>2</v>
      </c>
      <c r="J3790" s="14" t="s">
        <v>83</v>
      </c>
      <c r="K3790" s="14" t="s">
        <v>84</v>
      </c>
      <c r="L3790" s="14" t="s">
        <v>85</v>
      </c>
      <c r="M3790" s="23">
        <v>0.85</v>
      </c>
      <c r="N3790" s="16">
        <v>431</v>
      </c>
      <c r="O3790" s="16">
        <v>382</v>
      </c>
      <c r="P3790" s="16">
        <v>112</v>
      </c>
      <c r="Q3790" s="16">
        <v>674</v>
      </c>
      <c r="R3790" s="16">
        <v>138</v>
      </c>
      <c r="S3790" s="14" t="s">
        <v>86</v>
      </c>
      <c r="T3790" s="16">
        <v>89969</v>
      </c>
      <c r="U3790" s="16">
        <v>0</v>
      </c>
      <c r="V3790" s="18">
        <v>62340723</v>
      </c>
      <c r="W3790" s="18">
        <v>3060914</v>
      </c>
      <c r="X3790" s="18">
        <v>1406289</v>
      </c>
      <c r="Y3790" s="18">
        <v>1746</v>
      </c>
      <c r="Z3790" s="18">
        <v>0</v>
      </c>
      <c r="AA3790" s="18">
        <v>0</v>
      </c>
      <c r="AB3790" s="18">
        <v>1799366</v>
      </c>
      <c r="AC3790" s="23">
        <v>0.59</v>
      </c>
      <c r="AD3790" s="14" t="str">
        <f>IF(E3790=113,"Linn","Iowa ex-Linn")</f>
        <v>Iowa ex-Linn</v>
      </c>
      <c r="AE3790" s="23">
        <f>IFERROR(AB3790/W3790,"N/M")</f>
        <v>0.58785251725465</v>
      </c>
      <c r="AF3790" s="14" t="str">
        <f>B3790&amp;"|"&amp;TEXT(E3790,"000")&amp;"|"&amp;TEXT(M3790,"0.0000")</f>
        <v>2020|165|0.8500</v>
      </c>
      <c r="AG3790" s="22" t="str">
        <f>IF(AND(B3790&gt;=2015,B3790&lt;=2024,C3790=19,G3790=41,I3790=2,K3790="A",L3790="RBUP",M3790&gt;=0.5,M3790&lt;=0.85),"IN","OUT")</f>
        <v>IN</v>
      </c>
    </row>
    <row r="3791" spans="1:33">
      <c r="A3791" s="14" t="s">
        <v>190</v>
      </c>
      <c r="B3791" s="16">
        <v>2020</v>
      </c>
      <c r="C3791" s="16">
        <v>19</v>
      </c>
      <c r="D3791" s="14" t="s">
        <v>80</v>
      </c>
      <c r="E3791" s="16">
        <v>167</v>
      </c>
      <c r="F3791" s="14" t="s">
        <v>169</v>
      </c>
      <c r="G3791" s="16">
        <v>41</v>
      </c>
      <c r="H3791" s="14" t="s">
        <v>186</v>
      </c>
      <c r="I3791" s="16">
        <v>2</v>
      </c>
      <c r="J3791" s="14" t="s">
        <v>83</v>
      </c>
      <c r="K3791" s="14" t="s">
        <v>84</v>
      </c>
      <c r="L3791" s="14" t="s">
        <v>85</v>
      </c>
      <c r="M3791" s="23">
        <v>0.5</v>
      </c>
      <c r="N3791" s="16">
        <v>3</v>
      </c>
      <c r="O3791" s="16">
        <v>3</v>
      </c>
      <c r="P3791" s="16">
        <v>0</v>
      </c>
      <c r="Q3791" s="16">
        <v>6</v>
      </c>
      <c r="R3791" s="16">
        <v>0</v>
      </c>
      <c r="S3791" s="14" t="s">
        <v>86</v>
      </c>
      <c r="T3791" s="16">
        <v>414</v>
      </c>
      <c r="U3791" s="16">
        <v>0</v>
      </c>
      <c r="V3791" s="18">
        <v>181652</v>
      </c>
      <c r="W3791" s="18">
        <v>1337</v>
      </c>
      <c r="X3791" s="18">
        <v>953</v>
      </c>
      <c r="Y3791" s="18">
        <v>0</v>
      </c>
      <c r="Z3791" s="18">
        <v>0</v>
      </c>
      <c r="AA3791" s="18">
        <v>0</v>
      </c>
      <c r="AB3791" s="18">
        <v>0</v>
      </c>
      <c r="AC3791" s="23">
        <v>0</v>
      </c>
      <c r="AD3791" s="14" t="str">
        <f>IF(E3791=113,"Linn","Iowa ex-Linn")</f>
        <v>Iowa ex-Linn</v>
      </c>
      <c r="AE3791" s="23">
        <f>IFERROR(AB3791/W3791,"N/M")</f>
        <v>0.0</v>
      </c>
      <c r="AF3791" s="14" t="str">
        <f>B3791&amp;"|"&amp;TEXT(E3791,"000")&amp;"|"&amp;TEXT(M3791,"0.0000")</f>
        <v>2020|167|0.5000</v>
      </c>
      <c r="AG3791" s="22" t="str">
        <f>IF(AND(B3791&gt;=2015,B3791&lt;=2024,C3791=19,G3791=41,I3791=2,K3791="A",L3791="RBUP",M3791&gt;=0.5,M3791&lt;=0.85),"IN","OUT")</f>
        <v>IN</v>
      </c>
    </row>
    <row r="3792" spans="1:33">
      <c r="A3792" s="14" t="s">
        <v>190</v>
      </c>
      <c r="B3792" s="16">
        <v>2020</v>
      </c>
      <c r="C3792" s="16">
        <v>19</v>
      </c>
      <c r="D3792" s="14" t="s">
        <v>80</v>
      </c>
      <c r="E3792" s="16">
        <v>167</v>
      </c>
      <c r="F3792" s="14" t="s">
        <v>169</v>
      </c>
      <c r="G3792" s="16">
        <v>41</v>
      </c>
      <c r="H3792" s="14" t="s">
        <v>186</v>
      </c>
      <c r="I3792" s="16">
        <v>2</v>
      </c>
      <c r="J3792" s="14" t="s">
        <v>83</v>
      </c>
      <c r="K3792" s="14" t="s">
        <v>84</v>
      </c>
      <c r="L3792" s="14" t="s">
        <v>85</v>
      </c>
      <c r="M3792" s="23">
        <v>0.6</v>
      </c>
      <c r="N3792" s="16">
        <v>6</v>
      </c>
      <c r="O3792" s="16">
        <v>5</v>
      </c>
      <c r="P3792" s="16">
        <v>0</v>
      </c>
      <c r="Q3792" s="16">
        <v>12</v>
      </c>
      <c r="R3792" s="16">
        <v>0</v>
      </c>
      <c r="S3792" s="14" t="s">
        <v>86</v>
      </c>
      <c r="T3792" s="16">
        <v>909</v>
      </c>
      <c r="U3792" s="16">
        <v>0</v>
      </c>
      <c r="V3792" s="18">
        <v>459471</v>
      </c>
      <c r="W3792" s="18">
        <v>8138</v>
      </c>
      <c r="X3792" s="18">
        <v>5207</v>
      </c>
      <c r="Y3792" s="18">
        <v>0</v>
      </c>
      <c r="Z3792" s="18">
        <v>0</v>
      </c>
      <c r="AA3792" s="18">
        <v>0</v>
      </c>
      <c r="AB3792" s="18">
        <v>0</v>
      </c>
      <c r="AC3792" s="23">
        <v>0</v>
      </c>
      <c r="AD3792" s="14" t="str">
        <f>IF(E3792=113,"Linn","Iowa ex-Linn")</f>
        <v>Iowa ex-Linn</v>
      </c>
      <c r="AE3792" s="23">
        <f>IFERROR(AB3792/W3792,"N/M")</f>
        <v>0.0</v>
      </c>
      <c r="AF3792" s="14" t="str">
        <f>B3792&amp;"|"&amp;TEXT(E3792,"000")&amp;"|"&amp;TEXT(M3792,"0.0000")</f>
        <v>2020|167|0.6000</v>
      </c>
      <c r="AG3792" s="22" t="str">
        <f>IF(AND(B3792&gt;=2015,B3792&lt;=2024,C3792=19,G3792=41,I3792=2,K3792="A",L3792="RBUP",M3792&gt;=0.5,M3792&lt;=0.85),"IN","OUT")</f>
        <v>IN</v>
      </c>
    </row>
    <row r="3793" spans="1:33">
      <c r="A3793" s="14" t="s">
        <v>190</v>
      </c>
      <c r="B3793" s="16">
        <v>2020</v>
      </c>
      <c r="C3793" s="16">
        <v>19</v>
      </c>
      <c r="D3793" s="14" t="s">
        <v>80</v>
      </c>
      <c r="E3793" s="16">
        <v>167</v>
      </c>
      <c r="F3793" s="14" t="s">
        <v>169</v>
      </c>
      <c r="G3793" s="16">
        <v>41</v>
      </c>
      <c r="H3793" s="14" t="s">
        <v>186</v>
      </c>
      <c r="I3793" s="16">
        <v>2</v>
      </c>
      <c r="J3793" s="14" t="s">
        <v>83</v>
      </c>
      <c r="K3793" s="14" t="s">
        <v>84</v>
      </c>
      <c r="L3793" s="14" t="s">
        <v>85</v>
      </c>
      <c r="M3793" s="23">
        <v>0.65</v>
      </c>
      <c r="N3793" s="16">
        <v>29</v>
      </c>
      <c r="O3793" s="16">
        <v>26</v>
      </c>
      <c r="P3793" s="16">
        <v>2</v>
      </c>
      <c r="Q3793" s="16">
        <v>37</v>
      </c>
      <c r="R3793" s="16">
        <v>2</v>
      </c>
      <c r="S3793" s="14" t="s">
        <v>86</v>
      </c>
      <c r="T3793" s="16">
        <v>5227</v>
      </c>
      <c r="U3793" s="16">
        <v>0</v>
      </c>
      <c r="V3793" s="18">
        <v>2854432</v>
      </c>
      <c r="W3793" s="18">
        <v>51423</v>
      </c>
      <c r="X3793" s="18">
        <v>36379</v>
      </c>
      <c r="Y3793" s="18">
        <v>0</v>
      </c>
      <c r="Z3793" s="18">
        <v>0</v>
      </c>
      <c r="AA3793" s="18">
        <v>0</v>
      </c>
      <c r="AB3793" s="18">
        <v>18170</v>
      </c>
      <c r="AC3793" s="23">
        <v>0.35</v>
      </c>
      <c r="AD3793" s="14" t="str">
        <f>IF(E3793=113,"Linn","Iowa ex-Linn")</f>
        <v>Iowa ex-Linn</v>
      </c>
      <c r="AE3793" s="23">
        <f>IFERROR(AB3793/W3793,"N/M")</f>
        <v>0.3533438344709566</v>
      </c>
      <c r="AF3793" s="14" t="str">
        <f>B3793&amp;"|"&amp;TEXT(E3793,"000")&amp;"|"&amp;TEXT(M3793,"0.0000")</f>
        <v>2020|167|0.6500</v>
      </c>
      <c r="AG3793" s="22" t="str">
        <f>IF(AND(B3793&gt;=2015,B3793&lt;=2024,C3793=19,G3793=41,I3793=2,K3793="A",L3793="RBUP",M3793&gt;=0.5,M3793&lt;=0.85),"IN","OUT")</f>
        <v>IN</v>
      </c>
    </row>
    <row r="3794" spans="1:33">
      <c r="A3794" s="14" t="s">
        <v>190</v>
      </c>
      <c r="B3794" s="16">
        <v>2020</v>
      </c>
      <c r="C3794" s="16">
        <v>19</v>
      </c>
      <c r="D3794" s="14" t="s">
        <v>80</v>
      </c>
      <c r="E3794" s="16">
        <v>167</v>
      </c>
      <c r="F3794" s="14" t="s">
        <v>169</v>
      </c>
      <c r="G3794" s="16">
        <v>41</v>
      </c>
      <c r="H3794" s="14" t="s">
        <v>186</v>
      </c>
      <c r="I3794" s="16">
        <v>2</v>
      </c>
      <c r="J3794" s="14" t="s">
        <v>83</v>
      </c>
      <c r="K3794" s="14" t="s">
        <v>84</v>
      </c>
      <c r="L3794" s="14" t="s">
        <v>85</v>
      </c>
      <c r="M3794" s="23">
        <v>0.7</v>
      </c>
      <c r="N3794" s="16">
        <v>99</v>
      </c>
      <c r="O3794" s="16">
        <v>90</v>
      </c>
      <c r="P3794" s="16">
        <v>6</v>
      </c>
      <c r="Q3794" s="16">
        <v>157</v>
      </c>
      <c r="R3794" s="16">
        <v>8</v>
      </c>
      <c r="S3794" s="14" t="s">
        <v>86</v>
      </c>
      <c r="T3794" s="16">
        <v>14463</v>
      </c>
      <c r="U3794" s="16">
        <v>0</v>
      </c>
      <c r="V3794" s="18">
        <v>8762342</v>
      </c>
      <c r="W3794" s="18">
        <v>231307</v>
      </c>
      <c r="X3794" s="18">
        <v>154732</v>
      </c>
      <c r="Y3794" s="18">
        <v>0</v>
      </c>
      <c r="Z3794" s="18">
        <v>0</v>
      </c>
      <c r="AA3794" s="18">
        <v>0</v>
      </c>
      <c r="AB3794" s="18">
        <v>66098</v>
      </c>
      <c r="AC3794" s="23">
        <v>0.29</v>
      </c>
      <c r="AD3794" s="14" t="str">
        <f>IF(E3794=113,"Linn","Iowa ex-Linn")</f>
        <v>Iowa ex-Linn</v>
      </c>
      <c r="AE3794" s="23">
        <f>IFERROR(AB3794/W3794,"N/M")</f>
        <v>0.28575875351805174</v>
      </c>
      <c r="AF3794" s="14" t="str">
        <f>B3794&amp;"|"&amp;TEXT(E3794,"000")&amp;"|"&amp;TEXT(M3794,"0.0000")</f>
        <v>2020|167|0.7000</v>
      </c>
      <c r="AG3794" s="22" t="str">
        <f>IF(AND(B3794&gt;=2015,B3794&lt;=2024,C3794=19,G3794=41,I3794=2,K3794="A",L3794="RBUP",M3794&gt;=0.5,M3794&lt;=0.85),"IN","OUT")</f>
        <v>IN</v>
      </c>
    </row>
    <row r="3795" spans="1:33">
      <c r="A3795" s="14" t="s">
        <v>190</v>
      </c>
      <c r="B3795" s="16">
        <v>2020</v>
      </c>
      <c r="C3795" s="16">
        <v>19</v>
      </c>
      <c r="D3795" s="14" t="s">
        <v>80</v>
      </c>
      <c r="E3795" s="16">
        <v>167</v>
      </c>
      <c r="F3795" s="14" t="s">
        <v>169</v>
      </c>
      <c r="G3795" s="16">
        <v>41</v>
      </c>
      <c r="H3795" s="14" t="s">
        <v>186</v>
      </c>
      <c r="I3795" s="16">
        <v>2</v>
      </c>
      <c r="J3795" s="14" t="s">
        <v>83</v>
      </c>
      <c r="K3795" s="14" t="s">
        <v>84</v>
      </c>
      <c r="L3795" s="14" t="s">
        <v>85</v>
      </c>
      <c r="M3795" s="23">
        <v>0.75</v>
      </c>
      <c r="N3795" s="16">
        <v>318</v>
      </c>
      <c r="O3795" s="16">
        <v>285</v>
      </c>
      <c r="P3795" s="16">
        <v>27</v>
      </c>
      <c r="Q3795" s="16">
        <v>442</v>
      </c>
      <c r="R3795" s="16">
        <v>33</v>
      </c>
      <c r="S3795" s="14" t="s">
        <v>86</v>
      </c>
      <c r="T3795" s="16">
        <v>49862</v>
      </c>
      <c r="U3795" s="16">
        <v>0</v>
      </c>
      <c r="V3795" s="18">
        <v>31750266</v>
      </c>
      <c r="W3795" s="18">
        <v>1172331</v>
      </c>
      <c r="X3795" s="18">
        <v>768643</v>
      </c>
      <c r="Y3795" s="18">
        <v>3579</v>
      </c>
      <c r="Z3795" s="18">
        <v>0</v>
      </c>
      <c r="AA3795" s="18">
        <v>0</v>
      </c>
      <c r="AB3795" s="18">
        <v>174222</v>
      </c>
      <c r="AC3795" s="23">
        <v>0.15</v>
      </c>
      <c r="AD3795" s="14" t="str">
        <f>IF(E3795=113,"Linn","Iowa ex-Linn")</f>
        <v>Iowa ex-Linn</v>
      </c>
      <c r="AE3795" s="23">
        <f>IFERROR(AB3795/W3795,"N/M")</f>
        <v>0.1486116122494415</v>
      </c>
      <c r="AF3795" s="14" t="str">
        <f>B3795&amp;"|"&amp;TEXT(E3795,"000")&amp;"|"&amp;TEXT(M3795,"0.0000")</f>
        <v>2020|167|0.7500</v>
      </c>
      <c r="AG3795" s="22" t="str">
        <f>IF(AND(B3795&gt;=2015,B3795&lt;=2024,C3795=19,G3795=41,I3795=2,K3795="A",L3795="RBUP",M3795&gt;=0.5,M3795&lt;=0.85),"IN","OUT")</f>
        <v>IN</v>
      </c>
    </row>
    <row r="3796" spans="1:33">
      <c r="A3796" s="14" t="s">
        <v>190</v>
      </c>
      <c r="B3796" s="16">
        <v>2020</v>
      </c>
      <c r="C3796" s="16">
        <v>19</v>
      </c>
      <c r="D3796" s="14" t="s">
        <v>80</v>
      </c>
      <c r="E3796" s="16">
        <v>167</v>
      </c>
      <c r="F3796" s="14" t="s">
        <v>169</v>
      </c>
      <c r="G3796" s="16">
        <v>41</v>
      </c>
      <c r="H3796" s="14" t="s">
        <v>186</v>
      </c>
      <c r="I3796" s="16">
        <v>2</v>
      </c>
      <c r="J3796" s="14" t="s">
        <v>83</v>
      </c>
      <c r="K3796" s="14" t="s">
        <v>84</v>
      </c>
      <c r="L3796" s="14" t="s">
        <v>85</v>
      </c>
      <c r="M3796" s="23">
        <v>0.8</v>
      </c>
      <c r="N3796" s="16">
        <v>506</v>
      </c>
      <c r="O3796" s="16">
        <v>455</v>
      </c>
      <c r="P3796" s="16">
        <v>69</v>
      </c>
      <c r="Q3796" s="16">
        <v>710</v>
      </c>
      <c r="R3796" s="16">
        <v>94</v>
      </c>
      <c r="S3796" s="14" t="s">
        <v>86</v>
      </c>
      <c r="T3796" s="16">
        <v>98423</v>
      </c>
      <c r="U3796" s="16">
        <v>0</v>
      </c>
      <c r="V3796" s="18">
        <v>67559389</v>
      </c>
      <c r="W3796" s="18">
        <v>3221540</v>
      </c>
      <c r="X3796" s="18">
        <v>1895526</v>
      </c>
      <c r="Y3796" s="18">
        <v>3433</v>
      </c>
      <c r="Z3796" s="18">
        <v>0</v>
      </c>
      <c r="AA3796" s="18">
        <v>0</v>
      </c>
      <c r="AB3796" s="18">
        <v>871444</v>
      </c>
      <c r="AC3796" s="23">
        <v>0.27</v>
      </c>
      <c r="AD3796" s="14" t="str">
        <f>IF(E3796=113,"Linn","Iowa ex-Linn")</f>
        <v>Iowa ex-Linn</v>
      </c>
      <c r="AE3796" s="23">
        <f>IFERROR(AB3796/W3796,"N/M")</f>
        <v>0.27050541045586896</v>
      </c>
      <c r="AF3796" s="14" t="str">
        <f>B3796&amp;"|"&amp;TEXT(E3796,"000")&amp;"|"&amp;TEXT(M3796,"0.0000")</f>
        <v>2020|167|0.8000</v>
      </c>
      <c r="AG3796" s="22" t="str">
        <f>IF(AND(B3796&gt;=2015,B3796&lt;=2024,C3796=19,G3796=41,I3796=2,K3796="A",L3796="RBUP",M3796&gt;=0.5,M3796&lt;=0.85),"IN","OUT")</f>
        <v>IN</v>
      </c>
    </row>
    <row r="3797" spans="1:33">
      <c r="A3797" s="14" t="s">
        <v>190</v>
      </c>
      <c r="B3797" s="16">
        <v>2020</v>
      </c>
      <c r="C3797" s="16">
        <v>19</v>
      </c>
      <c r="D3797" s="14" t="s">
        <v>80</v>
      </c>
      <c r="E3797" s="16">
        <v>167</v>
      </c>
      <c r="F3797" s="14" t="s">
        <v>169</v>
      </c>
      <c r="G3797" s="16">
        <v>41</v>
      </c>
      <c r="H3797" s="14" t="s">
        <v>186</v>
      </c>
      <c r="I3797" s="16">
        <v>2</v>
      </c>
      <c r="J3797" s="14" t="s">
        <v>83</v>
      </c>
      <c r="K3797" s="14" t="s">
        <v>84</v>
      </c>
      <c r="L3797" s="14" t="s">
        <v>85</v>
      </c>
      <c r="M3797" s="23">
        <v>0.85</v>
      </c>
      <c r="N3797" s="16">
        <v>376</v>
      </c>
      <c r="O3797" s="16">
        <v>316</v>
      </c>
      <c r="P3797" s="16">
        <v>105</v>
      </c>
      <c r="Q3797" s="16">
        <v>609</v>
      </c>
      <c r="R3797" s="16">
        <v>129</v>
      </c>
      <c r="S3797" s="14" t="s">
        <v>86</v>
      </c>
      <c r="T3797" s="16">
        <v>59058</v>
      </c>
      <c r="U3797" s="16">
        <v>0</v>
      </c>
      <c r="V3797" s="18">
        <v>42749529</v>
      </c>
      <c r="W3797" s="18">
        <v>2640108</v>
      </c>
      <c r="X3797" s="18">
        <v>1163794</v>
      </c>
      <c r="Y3797" s="18">
        <v>3949</v>
      </c>
      <c r="Z3797" s="18">
        <v>0</v>
      </c>
      <c r="AA3797" s="18">
        <v>0</v>
      </c>
      <c r="AB3797" s="18">
        <v>1483338</v>
      </c>
      <c r="AC3797" s="23">
        <v>0.5600000000000001</v>
      </c>
      <c r="AD3797" s="14" t="str">
        <f>IF(E3797=113,"Linn","Iowa ex-Linn")</f>
        <v>Iowa ex-Linn</v>
      </c>
      <c r="AE3797" s="23">
        <f>IFERROR(AB3797/W3797,"N/M")</f>
        <v>0.5618474698762324</v>
      </c>
      <c r="AF3797" s="14" t="str">
        <f>B3797&amp;"|"&amp;TEXT(E3797,"000")&amp;"|"&amp;TEXT(M3797,"0.0000")</f>
        <v>2020|167|0.8500</v>
      </c>
      <c r="AG3797" s="22" t="str">
        <f>IF(AND(B3797&gt;=2015,B3797&lt;=2024,C3797=19,G3797=41,I3797=2,K3797="A",L3797="RBUP",M3797&gt;=0.5,M3797&lt;=0.85),"IN","OUT")</f>
        <v>IN</v>
      </c>
    </row>
    <row r="3798" spans="1:33">
      <c r="A3798" s="14" t="s">
        <v>190</v>
      </c>
      <c r="B3798" s="16">
        <v>2020</v>
      </c>
      <c r="C3798" s="16">
        <v>19</v>
      </c>
      <c r="D3798" s="14" t="s">
        <v>80</v>
      </c>
      <c r="E3798" s="16">
        <v>169</v>
      </c>
      <c r="F3798" s="14" t="s">
        <v>170</v>
      </c>
      <c r="G3798" s="16">
        <v>41</v>
      </c>
      <c r="H3798" s="14" t="s">
        <v>186</v>
      </c>
      <c r="I3798" s="16">
        <v>2</v>
      </c>
      <c r="J3798" s="14" t="s">
        <v>83</v>
      </c>
      <c r="K3798" s="14" t="s">
        <v>84</v>
      </c>
      <c r="L3798" s="14" t="s">
        <v>85</v>
      </c>
      <c r="M3798" s="23">
        <v>0.5</v>
      </c>
      <c r="N3798" s="16">
        <v>1</v>
      </c>
      <c r="O3798" s="16">
        <v>1</v>
      </c>
      <c r="P3798" s="16">
        <v>0</v>
      </c>
      <c r="Q3798" s="16">
        <v>1</v>
      </c>
      <c r="R3798" s="16">
        <v>0</v>
      </c>
      <c r="S3798" s="14" t="s">
        <v>86</v>
      </c>
      <c r="T3798" s="16">
        <v>1684</v>
      </c>
      <c r="U3798" s="16">
        <v>0</v>
      </c>
      <c r="V3798" s="18">
        <v>652921</v>
      </c>
      <c r="W3798" s="18">
        <v>1935</v>
      </c>
      <c r="X3798" s="18">
        <v>1546</v>
      </c>
      <c r="Y3798" s="18">
        <v>0</v>
      </c>
      <c r="Z3798" s="18">
        <v>0</v>
      </c>
      <c r="AA3798" s="18">
        <v>0</v>
      </c>
      <c r="AB3798" s="18">
        <v>0</v>
      </c>
      <c r="AC3798" s="23">
        <v>0</v>
      </c>
      <c r="AD3798" s="14" t="str">
        <f>IF(E3798=113,"Linn","Iowa ex-Linn")</f>
        <v>Iowa ex-Linn</v>
      </c>
      <c r="AE3798" s="23">
        <f>IFERROR(AB3798/W3798,"N/M")</f>
        <v>0.0</v>
      </c>
      <c r="AF3798" s="14" t="str">
        <f>B3798&amp;"|"&amp;TEXT(E3798,"000")&amp;"|"&amp;TEXT(M3798,"0.0000")</f>
        <v>2020|169|0.5000</v>
      </c>
      <c r="AG3798" s="22" t="str">
        <f>IF(AND(B3798&gt;=2015,B3798&lt;=2024,C3798=19,G3798=41,I3798=2,K3798="A",L3798="RBUP",M3798&gt;=0.5,M3798&lt;=0.85),"IN","OUT")</f>
        <v>IN</v>
      </c>
    </row>
    <row r="3799" spans="1:33">
      <c r="A3799" s="14" t="s">
        <v>190</v>
      </c>
      <c r="B3799" s="16">
        <v>2020</v>
      </c>
      <c r="C3799" s="16">
        <v>19</v>
      </c>
      <c r="D3799" s="14" t="s">
        <v>80</v>
      </c>
      <c r="E3799" s="16">
        <v>169</v>
      </c>
      <c r="F3799" s="14" t="s">
        <v>170</v>
      </c>
      <c r="G3799" s="16">
        <v>41</v>
      </c>
      <c r="H3799" s="14" t="s">
        <v>186</v>
      </c>
      <c r="I3799" s="16">
        <v>2</v>
      </c>
      <c r="J3799" s="14" t="s">
        <v>83</v>
      </c>
      <c r="K3799" s="14" t="s">
        <v>84</v>
      </c>
      <c r="L3799" s="14" t="s">
        <v>85</v>
      </c>
      <c r="M3799" s="23">
        <v>0.55</v>
      </c>
      <c r="N3799" s="16">
        <v>1</v>
      </c>
      <c r="O3799" s="16">
        <v>1</v>
      </c>
      <c r="P3799" s="16">
        <v>0</v>
      </c>
      <c r="Q3799" s="16">
        <v>1</v>
      </c>
      <c r="R3799" s="16">
        <v>0</v>
      </c>
      <c r="S3799" s="14" t="s">
        <v>86</v>
      </c>
      <c r="T3799" s="16">
        <v>20</v>
      </c>
      <c r="U3799" s="16">
        <v>0</v>
      </c>
      <c r="V3799" s="18">
        <v>8534</v>
      </c>
      <c r="W3799" s="18">
        <v>40</v>
      </c>
      <c r="X3799" s="18">
        <v>26</v>
      </c>
      <c r="Y3799" s="18">
        <v>0</v>
      </c>
      <c r="Z3799" s="18">
        <v>0</v>
      </c>
      <c r="AA3799" s="18">
        <v>0</v>
      </c>
      <c r="AB3799" s="18">
        <v>0</v>
      </c>
      <c r="AC3799" s="23">
        <v>0</v>
      </c>
      <c r="AD3799" s="14" t="str">
        <f>IF(E3799=113,"Linn","Iowa ex-Linn")</f>
        <v>Iowa ex-Linn</v>
      </c>
      <c r="AE3799" s="23">
        <f>IFERROR(AB3799/W3799,"N/M")</f>
        <v>0.0</v>
      </c>
      <c r="AF3799" s="14" t="str">
        <f>B3799&amp;"|"&amp;TEXT(E3799,"000")&amp;"|"&amp;TEXT(M3799,"0.0000")</f>
        <v>2020|169|0.5500</v>
      </c>
      <c r="AG3799" s="22" t="str">
        <f>IF(AND(B3799&gt;=2015,B3799&lt;=2024,C3799=19,G3799=41,I3799=2,K3799="A",L3799="RBUP",M3799&gt;=0.5,M3799&lt;=0.85),"IN","OUT")</f>
        <v>IN</v>
      </c>
    </row>
    <row r="3800" spans="1:33">
      <c r="A3800" s="14" t="s">
        <v>190</v>
      </c>
      <c r="B3800" s="16">
        <v>2020</v>
      </c>
      <c r="C3800" s="16">
        <v>19</v>
      </c>
      <c r="D3800" s="14" t="s">
        <v>80</v>
      </c>
      <c r="E3800" s="16">
        <v>169</v>
      </c>
      <c r="F3800" s="14" t="s">
        <v>170</v>
      </c>
      <c r="G3800" s="16">
        <v>41</v>
      </c>
      <c r="H3800" s="14" t="s">
        <v>186</v>
      </c>
      <c r="I3800" s="16">
        <v>2</v>
      </c>
      <c r="J3800" s="14" t="s">
        <v>83</v>
      </c>
      <c r="K3800" s="14" t="s">
        <v>84</v>
      </c>
      <c r="L3800" s="14" t="s">
        <v>85</v>
      </c>
      <c r="M3800" s="23">
        <v>0.65</v>
      </c>
      <c r="N3800" s="16">
        <v>2</v>
      </c>
      <c r="O3800" s="16">
        <v>2</v>
      </c>
      <c r="P3800" s="16">
        <v>0</v>
      </c>
      <c r="Q3800" s="16">
        <v>2</v>
      </c>
      <c r="R3800" s="16">
        <v>0</v>
      </c>
      <c r="S3800" s="14" t="s">
        <v>86</v>
      </c>
      <c r="T3800" s="16">
        <v>93</v>
      </c>
      <c r="U3800" s="16">
        <v>0</v>
      </c>
      <c r="V3800" s="18">
        <v>46712</v>
      </c>
      <c r="W3800" s="18">
        <v>414</v>
      </c>
      <c r="X3800" s="18">
        <v>244</v>
      </c>
      <c r="Y3800" s="18">
        <v>0</v>
      </c>
      <c r="Z3800" s="18">
        <v>0</v>
      </c>
      <c r="AA3800" s="18">
        <v>0</v>
      </c>
      <c r="AB3800" s="18">
        <v>0</v>
      </c>
      <c r="AC3800" s="23">
        <v>0</v>
      </c>
      <c r="AD3800" s="14" t="str">
        <f>IF(E3800=113,"Linn","Iowa ex-Linn")</f>
        <v>Iowa ex-Linn</v>
      </c>
      <c r="AE3800" s="23">
        <f>IFERROR(AB3800/W3800,"N/M")</f>
        <v>0.0</v>
      </c>
      <c r="AF3800" s="14" t="str">
        <f>B3800&amp;"|"&amp;TEXT(E3800,"000")&amp;"|"&amp;TEXT(M3800,"0.0000")</f>
        <v>2020|169|0.6500</v>
      </c>
      <c r="AG3800" s="22" t="str">
        <f>IF(AND(B3800&gt;=2015,B3800&lt;=2024,C3800=19,G3800=41,I3800=2,K3800="A",L3800="RBUP",M3800&gt;=0.5,M3800&lt;=0.85),"IN","OUT")</f>
        <v>IN</v>
      </c>
    </row>
    <row r="3801" spans="1:33">
      <c r="A3801" s="14" t="s">
        <v>190</v>
      </c>
      <c r="B3801" s="16">
        <v>2020</v>
      </c>
      <c r="C3801" s="16">
        <v>19</v>
      </c>
      <c r="D3801" s="14" t="s">
        <v>80</v>
      </c>
      <c r="E3801" s="16">
        <v>169</v>
      </c>
      <c r="F3801" s="14" t="s">
        <v>170</v>
      </c>
      <c r="G3801" s="16">
        <v>41</v>
      </c>
      <c r="H3801" s="14" t="s">
        <v>186</v>
      </c>
      <c r="I3801" s="16">
        <v>2</v>
      </c>
      <c r="J3801" s="14" t="s">
        <v>83</v>
      </c>
      <c r="K3801" s="14" t="s">
        <v>84</v>
      </c>
      <c r="L3801" s="14" t="s">
        <v>85</v>
      </c>
      <c r="M3801" s="23">
        <v>0.7</v>
      </c>
      <c r="N3801" s="16">
        <v>13</v>
      </c>
      <c r="O3801" s="16">
        <v>11</v>
      </c>
      <c r="P3801" s="16">
        <v>3</v>
      </c>
      <c r="Q3801" s="16">
        <v>33</v>
      </c>
      <c r="R3801" s="16">
        <v>3</v>
      </c>
      <c r="S3801" s="14" t="s">
        <v>86</v>
      </c>
      <c r="T3801" s="16">
        <v>2003</v>
      </c>
      <c r="U3801" s="16">
        <v>0</v>
      </c>
      <c r="V3801" s="18">
        <v>1102630</v>
      </c>
      <c r="W3801" s="18">
        <v>16025</v>
      </c>
      <c r="X3801" s="18">
        <v>9521</v>
      </c>
      <c r="Y3801" s="18">
        <v>0</v>
      </c>
      <c r="Z3801" s="18">
        <v>0</v>
      </c>
      <c r="AA3801" s="18">
        <v>0</v>
      </c>
      <c r="AB3801" s="18">
        <v>19855</v>
      </c>
      <c r="AC3801" s="23">
        <v>1.24</v>
      </c>
      <c r="AD3801" s="14" t="str">
        <f>IF(E3801=113,"Linn","Iowa ex-Linn")</f>
        <v>Iowa ex-Linn</v>
      </c>
      <c r="AE3801" s="23">
        <f>IFERROR(AB3801/W3801,"N/M")</f>
        <v>1.2390015600624025</v>
      </c>
      <c r="AF3801" s="14" t="str">
        <f>B3801&amp;"|"&amp;TEXT(E3801,"000")&amp;"|"&amp;TEXT(M3801,"0.0000")</f>
        <v>2020|169|0.7000</v>
      </c>
      <c r="AG3801" s="22" t="str">
        <f>IF(AND(B3801&gt;=2015,B3801&lt;=2024,C3801=19,G3801=41,I3801=2,K3801="A",L3801="RBUP",M3801&gt;=0.5,M3801&lt;=0.85),"IN","OUT")</f>
        <v>IN</v>
      </c>
    </row>
    <row r="3802" spans="1:33">
      <c r="A3802" s="14" t="s">
        <v>190</v>
      </c>
      <c r="B3802" s="16">
        <v>2020</v>
      </c>
      <c r="C3802" s="16">
        <v>19</v>
      </c>
      <c r="D3802" s="14" t="s">
        <v>80</v>
      </c>
      <c r="E3802" s="16">
        <v>169</v>
      </c>
      <c r="F3802" s="14" t="s">
        <v>170</v>
      </c>
      <c r="G3802" s="16">
        <v>41</v>
      </c>
      <c r="H3802" s="14" t="s">
        <v>186</v>
      </c>
      <c r="I3802" s="16">
        <v>2</v>
      </c>
      <c r="J3802" s="14" t="s">
        <v>83</v>
      </c>
      <c r="K3802" s="14" t="s">
        <v>84</v>
      </c>
      <c r="L3802" s="14" t="s">
        <v>85</v>
      </c>
      <c r="M3802" s="23">
        <v>0.75</v>
      </c>
      <c r="N3802" s="16">
        <v>62</v>
      </c>
      <c r="O3802" s="16">
        <v>44</v>
      </c>
      <c r="P3802" s="16">
        <v>19</v>
      </c>
      <c r="Q3802" s="16">
        <v>57</v>
      </c>
      <c r="R3802" s="16">
        <v>22</v>
      </c>
      <c r="S3802" s="14" t="s">
        <v>86</v>
      </c>
      <c r="T3802" s="16">
        <v>5178</v>
      </c>
      <c r="U3802" s="16">
        <v>0</v>
      </c>
      <c r="V3802" s="18">
        <v>2892145</v>
      </c>
      <c r="W3802" s="18">
        <v>71523</v>
      </c>
      <c r="X3802" s="18">
        <v>45953</v>
      </c>
      <c r="Y3802" s="18">
        <v>0</v>
      </c>
      <c r="Z3802" s="18">
        <v>0</v>
      </c>
      <c r="AA3802" s="18">
        <v>0</v>
      </c>
      <c r="AB3802" s="18">
        <v>244940</v>
      </c>
      <c r="AC3802" s="23">
        <v>3.42</v>
      </c>
      <c r="AD3802" s="14" t="str">
        <f>IF(E3802=113,"Linn","Iowa ex-Linn")</f>
        <v>Iowa ex-Linn</v>
      </c>
      <c r="AE3802" s="23">
        <f>IFERROR(AB3802/W3802,"N/M")</f>
        <v>3.424632635655663</v>
      </c>
      <c r="AF3802" s="14" t="str">
        <f>B3802&amp;"|"&amp;TEXT(E3802,"000")&amp;"|"&amp;TEXT(M3802,"0.0000")</f>
        <v>2020|169|0.7500</v>
      </c>
      <c r="AG3802" s="22" t="str">
        <f>IF(AND(B3802&gt;=2015,B3802&lt;=2024,C3802=19,G3802=41,I3802=2,K3802="A",L3802="RBUP",M3802&gt;=0.5,M3802&lt;=0.85),"IN","OUT")</f>
        <v>IN</v>
      </c>
    </row>
    <row r="3803" spans="1:33">
      <c r="A3803" s="14" t="s">
        <v>190</v>
      </c>
      <c r="B3803" s="16">
        <v>2020</v>
      </c>
      <c r="C3803" s="16">
        <v>19</v>
      </c>
      <c r="D3803" s="14" t="s">
        <v>80</v>
      </c>
      <c r="E3803" s="16">
        <v>169</v>
      </c>
      <c r="F3803" s="14" t="s">
        <v>170</v>
      </c>
      <c r="G3803" s="16">
        <v>41</v>
      </c>
      <c r="H3803" s="14" t="s">
        <v>186</v>
      </c>
      <c r="I3803" s="16">
        <v>2</v>
      </c>
      <c r="J3803" s="14" t="s">
        <v>83</v>
      </c>
      <c r="K3803" s="14" t="s">
        <v>84</v>
      </c>
      <c r="L3803" s="14" t="s">
        <v>85</v>
      </c>
      <c r="M3803" s="23">
        <v>0.8</v>
      </c>
      <c r="N3803" s="16">
        <v>345</v>
      </c>
      <c r="O3803" s="16">
        <v>281</v>
      </c>
      <c r="P3803" s="16">
        <v>160</v>
      </c>
      <c r="Q3803" s="16">
        <v>425</v>
      </c>
      <c r="R3803" s="16">
        <v>228</v>
      </c>
      <c r="S3803" s="14" t="s">
        <v>86</v>
      </c>
      <c r="T3803" s="16">
        <v>54067</v>
      </c>
      <c r="U3803" s="16">
        <v>0</v>
      </c>
      <c r="V3803" s="18">
        <v>33363834</v>
      </c>
      <c r="W3803" s="18">
        <v>1051115</v>
      </c>
      <c r="X3803" s="18">
        <v>621859</v>
      </c>
      <c r="Y3803" s="18">
        <v>1462</v>
      </c>
      <c r="Z3803" s="18">
        <v>0</v>
      </c>
      <c r="AA3803" s="18">
        <v>0</v>
      </c>
      <c r="AB3803" s="18">
        <v>5650281</v>
      </c>
      <c r="AC3803" s="23">
        <v>5.38</v>
      </c>
      <c r="AD3803" s="14" t="str">
        <f>IF(E3803=113,"Linn","Iowa ex-Linn")</f>
        <v>Iowa ex-Linn</v>
      </c>
      <c r="AE3803" s="23">
        <f>IFERROR(AB3803/W3803,"N/M")</f>
        <v>5.375511718508441</v>
      </c>
      <c r="AF3803" s="14" t="str">
        <f>B3803&amp;"|"&amp;TEXT(E3803,"000")&amp;"|"&amp;TEXT(M3803,"0.0000")</f>
        <v>2020|169|0.8000</v>
      </c>
      <c r="AG3803" s="22" t="str">
        <f>IF(AND(B3803&gt;=2015,B3803&lt;=2024,C3803=19,G3803=41,I3803=2,K3803="A",L3803="RBUP",M3803&gt;=0.5,M3803&lt;=0.85),"IN","OUT")</f>
        <v>IN</v>
      </c>
    </row>
    <row r="3804" spans="1:33">
      <c r="A3804" s="14" t="s">
        <v>190</v>
      </c>
      <c r="B3804" s="16">
        <v>2020</v>
      </c>
      <c r="C3804" s="16">
        <v>19</v>
      </c>
      <c r="D3804" s="14" t="s">
        <v>80</v>
      </c>
      <c r="E3804" s="16">
        <v>169</v>
      </c>
      <c r="F3804" s="14" t="s">
        <v>170</v>
      </c>
      <c r="G3804" s="16">
        <v>41</v>
      </c>
      <c r="H3804" s="14" t="s">
        <v>186</v>
      </c>
      <c r="I3804" s="16">
        <v>2</v>
      </c>
      <c r="J3804" s="14" t="s">
        <v>83</v>
      </c>
      <c r="K3804" s="14" t="s">
        <v>84</v>
      </c>
      <c r="L3804" s="14" t="s">
        <v>85</v>
      </c>
      <c r="M3804" s="23">
        <v>0.85</v>
      </c>
      <c r="N3804" s="16">
        <v>440</v>
      </c>
      <c r="O3804" s="16">
        <v>353</v>
      </c>
      <c r="P3804" s="16">
        <v>283</v>
      </c>
      <c r="Q3804" s="16">
        <v>563</v>
      </c>
      <c r="R3804" s="16">
        <v>402</v>
      </c>
      <c r="S3804" s="14" t="s">
        <v>86</v>
      </c>
      <c r="T3804" s="16">
        <v>77365</v>
      </c>
      <c r="U3804" s="16">
        <v>0</v>
      </c>
      <c r="V3804" s="18">
        <v>50928195</v>
      </c>
      <c r="W3804" s="18">
        <v>2077199</v>
      </c>
      <c r="X3804" s="18">
        <v>996749</v>
      </c>
      <c r="Y3804" s="18">
        <v>1478</v>
      </c>
      <c r="Z3804" s="18">
        <v>0</v>
      </c>
      <c r="AA3804" s="18">
        <v>0</v>
      </c>
      <c r="AB3804" s="18">
        <v>14676323</v>
      </c>
      <c r="AC3804" s="23">
        <v>7.07</v>
      </c>
      <c r="AD3804" s="14" t="str">
        <f>IF(E3804=113,"Linn","Iowa ex-Linn")</f>
        <v>Iowa ex-Linn</v>
      </c>
      <c r="AE3804" s="23">
        <f>IFERROR(AB3804/W3804,"N/M")</f>
        <v>7.065439084074275</v>
      </c>
      <c r="AF3804" s="14" t="str">
        <f>B3804&amp;"|"&amp;TEXT(E3804,"000")&amp;"|"&amp;TEXT(M3804,"0.0000")</f>
        <v>2020|169|0.8500</v>
      </c>
      <c r="AG3804" s="22" t="str">
        <f>IF(AND(B3804&gt;=2015,B3804&lt;=2024,C3804=19,G3804=41,I3804=2,K3804="A",L3804="RBUP",M3804&gt;=0.5,M3804&lt;=0.85),"IN","OUT")</f>
        <v>IN</v>
      </c>
    </row>
    <row r="3805" spans="1:33">
      <c r="A3805" s="14" t="s">
        <v>190</v>
      </c>
      <c r="B3805" s="16">
        <v>2020</v>
      </c>
      <c r="C3805" s="16">
        <v>19</v>
      </c>
      <c r="D3805" s="14" t="s">
        <v>80</v>
      </c>
      <c r="E3805" s="16">
        <v>171</v>
      </c>
      <c r="F3805" s="14" t="s">
        <v>171</v>
      </c>
      <c r="G3805" s="16">
        <v>41</v>
      </c>
      <c r="H3805" s="14" t="s">
        <v>186</v>
      </c>
      <c r="I3805" s="16">
        <v>2</v>
      </c>
      <c r="J3805" s="14" t="s">
        <v>83</v>
      </c>
      <c r="K3805" s="14" t="s">
        <v>84</v>
      </c>
      <c r="L3805" s="14" t="s">
        <v>85</v>
      </c>
      <c r="M3805" s="23">
        <v>0.5</v>
      </c>
      <c r="N3805" s="16">
        <v>3</v>
      </c>
      <c r="O3805" s="16">
        <v>2</v>
      </c>
      <c r="P3805" s="16">
        <v>0</v>
      </c>
      <c r="Q3805" s="16">
        <v>4</v>
      </c>
      <c r="R3805" s="16">
        <v>0</v>
      </c>
      <c r="S3805" s="14" t="s">
        <v>86</v>
      </c>
      <c r="T3805" s="16">
        <v>365</v>
      </c>
      <c r="U3805" s="16">
        <v>0</v>
      </c>
      <c r="V3805" s="18">
        <v>150453</v>
      </c>
      <c r="W3805" s="18">
        <v>1133</v>
      </c>
      <c r="X3805" s="18">
        <v>760</v>
      </c>
      <c r="Y3805" s="18">
        <v>0</v>
      </c>
      <c r="Z3805" s="18">
        <v>0</v>
      </c>
      <c r="AA3805" s="18">
        <v>0</v>
      </c>
      <c r="AB3805" s="18">
        <v>0</v>
      </c>
      <c r="AC3805" s="23">
        <v>0</v>
      </c>
      <c r="AD3805" s="14" t="str">
        <f>IF(E3805=113,"Linn","Iowa ex-Linn")</f>
        <v>Iowa ex-Linn</v>
      </c>
      <c r="AE3805" s="23">
        <f>IFERROR(AB3805/W3805,"N/M")</f>
        <v>0.0</v>
      </c>
      <c r="AF3805" s="14" t="str">
        <f>B3805&amp;"|"&amp;TEXT(E3805,"000")&amp;"|"&amp;TEXT(M3805,"0.0000")</f>
        <v>2020|171|0.5000</v>
      </c>
      <c r="AG3805" s="22" t="str">
        <f>IF(AND(B3805&gt;=2015,B3805&lt;=2024,C3805=19,G3805=41,I3805=2,K3805="A",L3805="RBUP",M3805&gt;=0.5,M3805&lt;=0.85),"IN","OUT")</f>
        <v>IN</v>
      </c>
    </row>
    <row r="3806" spans="1:33">
      <c r="A3806" s="14" t="s">
        <v>190</v>
      </c>
      <c r="B3806" s="16">
        <v>2020</v>
      </c>
      <c r="C3806" s="16">
        <v>19</v>
      </c>
      <c r="D3806" s="14" t="s">
        <v>80</v>
      </c>
      <c r="E3806" s="16">
        <v>171</v>
      </c>
      <c r="F3806" s="14" t="s">
        <v>171</v>
      </c>
      <c r="G3806" s="16">
        <v>41</v>
      </c>
      <c r="H3806" s="14" t="s">
        <v>186</v>
      </c>
      <c r="I3806" s="16">
        <v>2</v>
      </c>
      <c r="J3806" s="14" t="s">
        <v>83</v>
      </c>
      <c r="K3806" s="14" t="s">
        <v>84</v>
      </c>
      <c r="L3806" s="14" t="s">
        <v>85</v>
      </c>
      <c r="M3806" s="23">
        <v>0.55</v>
      </c>
      <c r="N3806" s="16">
        <v>1</v>
      </c>
      <c r="O3806" s="16">
        <v>1</v>
      </c>
      <c r="P3806" s="16">
        <v>0</v>
      </c>
      <c r="Q3806" s="16">
        <v>2</v>
      </c>
      <c r="R3806" s="16">
        <v>0</v>
      </c>
      <c r="S3806" s="14" t="s">
        <v>86</v>
      </c>
      <c r="T3806" s="16">
        <v>45</v>
      </c>
      <c r="U3806" s="16">
        <v>0</v>
      </c>
      <c r="V3806" s="18">
        <v>19641</v>
      </c>
      <c r="W3806" s="18">
        <v>113</v>
      </c>
      <c r="X3806" s="18">
        <v>73</v>
      </c>
      <c r="Y3806" s="18">
        <v>0</v>
      </c>
      <c r="Z3806" s="18">
        <v>0</v>
      </c>
      <c r="AA3806" s="18">
        <v>0</v>
      </c>
      <c r="AB3806" s="18">
        <v>0</v>
      </c>
      <c r="AC3806" s="23">
        <v>0</v>
      </c>
      <c r="AD3806" s="14" t="str">
        <f>IF(E3806=113,"Linn","Iowa ex-Linn")</f>
        <v>Iowa ex-Linn</v>
      </c>
      <c r="AE3806" s="23">
        <f>IFERROR(AB3806/W3806,"N/M")</f>
        <v>0.0</v>
      </c>
      <c r="AF3806" s="14" t="str">
        <f>B3806&amp;"|"&amp;TEXT(E3806,"000")&amp;"|"&amp;TEXT(M3806,"0.0000")</f>
        <v>2020|171|0.5500</v>
      </c>
      <c r="AG3806" s="22" t="str">
        <f>IF(AND(B3806&gt;=2015,B3806&lt;=2024,C3806=19,G3806=41,I3806=2,K3806="A",L3806="RBUP",M3806&gt;=0.5,M3806&lt;=0.85),"IN","OUT")</f>
        <v>IN</v>
      </c>
    </row>
    <row r="3807" spans="1:33">
      <c r="A3807" s="14" t="s">
        <v>190</v>
      </c>
      <c r="B3807" s="16">
        <v>2020</v>
      </c>
      <c r="C3807" s="16">
        <v>19</v>
      </c>
      <c r="D3807" s="14" t="s">
        <v>80</v>
      </c>
      <c r="E3807" s="16">
        <v>171</v>
      </c>
      <c r="F3807" s="14" t="s">
        <v>171</v>
      </c>
      <c r="G3807" s="16">
        <v>41</v>
      </c>
      <c r="H3807" s="14" t="s">
        <v>186</v>
      </c>
      <c r="I3807" s="16">
        <v>2</v>
      </c>
      <c r="J3807" s="14" t="s">
        <v>83</v>
      </c>
      <c r="K3807" s="14" t="s">
        <v>84</v>
      </c>
      <c r="L3807" s="14" t="s">
        <v>85</v>
      </c>
      <c r="M3807" s="23">
        <v>0.6</v>
      </c>
      <c r="N3807" s="16">
        <v>1</v>
      </c>
      <c r="O3807" s="16">
        <v>1</v>
      </c>
      <c r="P3807" s="16">
        <v>0</v>
      </c>
      <c r="Q3807" s="16">
        <v>1</v>
      </c>
      <c r="R3807" s="16">
        <v>0</v>
      </c>
      <c r="S3807" s="14" t="s">
        <v>86</v>
      </c>
      <c r="T3807" s="16">
        <v>50</v>
      </c>
      <c r="U3807" s="16">
        <v>0</v>
      </c>
      <c r="V3807" s="18">
        <v>22572</v>
      </c>
      <c r="W3807" s="18">
        <v>184</v>
      </c>
      <c r="X3807" s="18">
        <v>147</v>
      </c>
      <c r="Y3807" s="18">
        <v>0</v>
      </c>
      <c r="Z3807" s="18">
        <v>0</v>
      </c>
      <c r="AA3807" s="18">
        <v>0</v>
      </c>
      <c r="AB3807" s="18">
        <v>0</v>
      </c>
      <c r="AC3807" s="23">
        <v>0</v>
      </c>
      <c r="AD3807" s="14" t="str">
        <f>IF(E3807=113,"Linn","Iowa ex-Linn")</f>
        <v>Iowa ex-Linn</v>
      </c>
      <c r="AE3807" s="23">
        <f>IFERROR(AB3807/W3807,"N/M")</f>
        <v>0.0</v>
      </c>
      <c r="AF3807" s="14" t="str">
        <f>B3807&amp;"|"&amp;TEXT(E3807,"000")&amp;"|"&amp;TEXT(M3807,"0.0000")</f>
        <v>2020|171|0.6000</v>
      </c>
      <c r="AG3807" s="22" t="str">
        <f>IF(AND(B3807&gt;=2015,B3807&lt;=2024,C3807=19,G3807=41,I3807=2,K3807="A",L3807="RBUP",M3807&gt;=0.5,M3807&lt;=0.85),"IN","OUT")</f>
        <v>IN</v>
      </c>
    </row>
    <row r="3808" spans="1:33">
      <c r="A3808" s="14" t="s">
        <v>190</v>
      </c>
      <c r="B3808" s="16">
        <v>2020</v>
      </c>
      <c r="C3808" s="16">
        <v>19</v>
      </c>
      <c r="D3808" s="14" t="s">
        <v>80</v>
      </c>
      <c r="E3808" s="16">
        <v>171</v>
      </c>
      <c r="F3808" s="14" t="s">
        <v>171</v>
      </c>
      <c r="G3808" s="16">
        <v>41</v>
      </c>
      <c r="H3808" s="14" t="s">
        <v>186</v>
      </c>
      <c r="I3808" s="16">
        <v>2</v>
      </c>
      <c r="J3808" s="14" t="s">
        <v>83</v>
      </c>
      <c r="K3808" s="14" t="s">
        <v>84</v>
      </c>
      <c r="L3808" s="14" t="s">
        <v>85</v>
      </c>
      <c r="M3808" s="23">
        <v>0.65</v>
      </c>
      <c r="N3808" s="16">
        <v>7</v>
      </c>
      <c r="O3808" s="16">
        <v>6</v>
      </c>
      <c r="P3808" s="16">
        <v>1</v>
      </c>
      <c r="Q3808" s="16">
        <v>6</v>
      </c>
      <c r="R3808" s="16">
        <v>1</v>
      </c>
      <c r="S3808" s="14" t="s">
        <v>86</v>
      </c>
      <c r="T3808" s="16">
        <v>577</v>
      </c>
      <c r="U3808" s="16">
        <v>0</v>
      </c>
      <c r="V3808" s="18">
        <v>296312</v>
      </c>
      <c r="W3808" s="18">
        <v>2732</v>
      </c>
      <c r="X3808" s="18">
        <v>1884</v>
      </c>
      <c r="Y3808" s="18">
        <v>0</v>
      </c>
      <c r="Z3808" s="18">
        <v>0</v>
      </c>
      <c r="AA3808" s="18">
        <v>0</v>
      </c>
      <c r="AB3808" s="18">
        <v>65131</v>
      </c>
      <c r="AC3808" s="23">
        <v>23.84</v>
      </c>
      <c r="AD3808" s="14" t="str">
        <f>IF(E3808=113,"Linn","Iowa ex-Linn")</f>
        <v>Iowa ex-Linn</v>
      </c>
      <c r="AE3808" s="23">
        <f>IFERROR(AB3808/W3808,"N/M")</f>
        <v>23.8400439238653</v>
      </c>
      <c r="AF3808" s="14" t="str">
        <f>B3808&amp;"|"&amp;TEXT(E3808,"000")&amp;"|"&amp;TEXT(M3808,"0.0000")</f>
        <v>2020|171|0.6500</v>
      </c>
      <c r="AG3808" s="22" t="str">
        <f>IF(AND(B3808&gt;=2015,B3808&lt;=2024,C3808=19,G3808=41,I3808=2,K3808="A",L3808="RBUP",M3808&gt;=0.5,M3808&lt;=0.85),"IN","OUT")</f>
        <v>IN</v>
      </c>
    </row>
    <row r="3809" spans="1:33">
      <c r="A3809" s="14" t="s">
        <v>190</v>
      </c>
      <c r="B3809" s="16">
        <v>2020</v>
      </c>
      <c r="C3809" s="16">
        <v>19</v>
      </c>
      <c r="D3809" s="14" t="s">
        <v>80</v>
      </c>
      <c r="E3809" s="16">
        <v>171</v>
      </c>
      <c r="F3809" s="14" t="s">
        <v>171</v>
      </c>
      <c r="G3809" s="16">
        <v>41</v>
      </c>
      <c r="H3809" s="14" t="s">
        <v>186</v>
      </c>
      <c r="I3809" s="16">
        <v>2</v>
      </c>
      <c r="J3809" s="14" t="s">
        <v>83</v>
      </c>
      <c r="K3809" s="14" t="s">
        <v>84</v>
      </c>
      <c r="L3809" s="14" t="s">
        <v>85</v>
      </c>
      <c r="M3809" s="23">
        <v>0.7</v>
      </c>
      <c r="N3809" s="16">
        <v>34</v>
      </c>
      <c r="O3809" s="16">
        <v>23</v>
      </c>
      <c r="P3809" s="16">
        <v>13</v>
      </c>
      <c r="Q3809" s="16">
        <v>32</v>
      </c>
      <c r="R3809" s="16">
        <v>20</v>
      </c>
      <c r="S3809" s="14" t="s">
        <v>86</v>
      </c>
      <c r="T3809" s="16">
        <v>3124</v>
      </c>
      <c r="U3809" s="16">
        <v>0</v>
      </c>
      <c r="V3809" s="18">
        <v>1795767</v>
      </c>
      <c r="W3809" s="18">
        <v>33760</v>
      </c>
      <c r="X3809" s="18">
        <v>22447</v>
      </c>
      <c r="Y3809" s="18">
        <v>0</v>
      </c>
      <c r="Z3809" s="18">
        <v>0</v>
      </c>
      <c r="AA3809" s="18">
        <v>0</v>
      </c>
      <c r="AB3809" s="18">
        <v>621657</v>
      </c>
      <c r="AC3809" s="23">
        <v>18.41</v>
      </c>
      <c r="AD3809" s="14" t="str">
        <f>IF(E3809=113,"Linn","Iowa ex-Linn")</f>
        <v>Iowa ex-Linn</v>
      </c>
      <c r="AE3809" s="23">
        <f>IFERROR(AB3809/W3809,"N/M")</f>
        <v>18.41401066350711</v>
      </c>
      <c r="AF3809" s="14" t="str">
        <f>B3809&amp;"|"&amp;TEXT(E3809,"000")&amp;"|"&amp;TEXT(M3809,"0.0000")</f>
        <v>2020|171|0.7000</v>
      </c>
      <c r="AG3809" s="22" t="str">
        <f>IF(AND(B3809&gt;=2015,B3809&lt;=2024,C3809=19,G3809=41,I3809=2,K3809="A",L3809="RBUP",M3809&gt;=0.5,M3809&lt;=0.85),"IN","OUT")</f>
        <v>IN</v>
      </c>
    </row>
    <row r="3810" spans="1:33">
      <c r="A3810" s="14" t="s">
        <v>190</v>
      </c>
      <c r="B3810" s="16">
        <v>2020</v>
      </c>
      <c r="C3810" s="16">
        <v>19</v>
      </c>
      <c r="D3810" s="14" t="s">
        <v>80</v>
      </c>
      <c r="E3810" s="16">
        <v>171</v>
      </c>
      <c r="F3810" s="14" t="s">
        <v>171</v>
      </c>
      <c r="G3810" s="16">
        <v>41</v>
      </c>
      <c r="H3810" s="14" t="s">
        <v>186</v>
      </c>
      <c r="I3810" s="16">
        <v>2</v>
      </c>
      <c r="J3810" s="14" t="s">
        <v>83</v>
      </c>
      <c r="K3810" s="14" t="s">
        <v>84</v>
      </c>
      <c r="L3810" s="14" t="s">
        <v>85</v>
      </c>
      <c r="M3810" s="23">
        <v>0.75</v>
      </c>
      <c r="N3810" s="16">
        <v>98</v>
      </c>
      <c r="O3810" s="16">
        <v>65</v>
      </c>
      <c r="P3810" s="16">
        <v>47</v>
      </c>
      <c r="Q3810" s="16">
        <v>101</v>
      </c>
      <c r="R3810" s="16">
        <v>63</v>
      </c>
      <c r="S3810" s="14" t="s">
        <v>86</v>
      </c>
      <c r="T3810" s="16">
        <v>8659</v>
      </c>
      <c r="U3810" s="16">
        <v>0</v>
      </c>
      <c r="V3810" s="18">
        <v>5408180</v>
      </c>
      <c r="W3810" s="18">
        <v>146577</v>
      </c>
      <c r="X3810" s="18">
        <v>89760</v>
      </c>
      <c r="Y3810" s="18">
        <v>0</v>
      </c>
      <c r="Z3810" s="18">
        <v>0</v>
      </c>
      <c r="AA3810" s="18">
        <v>0</v>
      </c>
      <c r="AB3810" s="18">
        <v>1708094</v>
      </c>
      <c r="AC3810" s="23">
        <v>11.65</v>
      </c>
      <c r="AD3810" s="14" t="str">
        <f>IF(E3810=113,"Linn","Iowa ex-Linn")</f>
        <v>Iowa ex-Linn</v>
      </c>
      <c r="AE3810" s="23">
        <f>IFERROR(AB3810/W3810,"N/M")</f>
        <v>11.653219809383463</v>
      </c>
      <c r="AF3810" s="14" t="str">
        <f>B3810&amp;"|"&amp;TEXT(E3810,"000")&amp;"|"&amp;TEXT(M3810,"0.0000")</f>
        <v>2020|171|0.7500</v>
      </c>
      <c r="AG3810" s="22" t="str">
        <f>IF(AND(B3810&gt;=2015,B3810&lt;=2024,C3810=19,G3810=41,I3810=2,K3810="A",L3810="RBUP",M3810&gt;=0.5,M3810&lt;=0.85),"IN","OUT")</f>
        <v>IN</v>
      </c>
    </row>
    <row r="3811" spans="1:33">
      <c r="A3811" s="14" t="s">
        <v>190</v>
      </c>
      <c r="B3811" s="16">
        <v>2020</v>
      </c>
      <c r="C3811" s="16">
        <v>19</v>
      </c>
      <c r="D3811" s="14" t="s">
        <v>80</v>
      </c>
      <c r="E3811" s="16">
        <v>171</v>
      </c>
      <c r="F3811" s="14" t="s">
        <v>171</v>
      </c>
      <c r="G3811" s="16">
        <v>41</v>
      </c>
      <c r="H3811" s="14" t="s">
        <v>186</v>
      </c>
      <c r="I3811" s="16">
        <v>2</v>
      </c>
      <c r="J3811" s="14" t="s">
        <v>83</v>
      </c>
      <c r="K3811" s="14" t="s">
        <v>84</v>
      </c>
      <c r="L3811" s="14" t="s">
        <v>85</v>
      </c>
      <c r="M3811" s="23">
        <v>0.8</v>
      </c>
      <c r="N3811" s="16">
        <v>310</v>
      </c>
      <c r="O3811" s="16">
        <v>235</v>
      </c>
      <c r="P3811" s="16">
        <v>195</v>
      </c>
      <c r="Q3811" s="16">
        <v>411</v>
      </c>
      <c r="R3811" s="16">
        <v>333</v>
      </c>
      <c r="S3811" s="14" t="s">
        <v>86</v>
      </c>
      <c r="T3811" s="16">
        <v>54681</v>
      </c>
      <c r="U3811" s="16">
        <v>0</v>
      </c>
      <c r="V3811" s="18">
        <v>36790754</v>
      </c>
      <c r="W3811" s="18">
        <v>1257740</v>
      </c>
      <c r="X3811" s="18">
        <v>725478</v>
      </c>
      <c r="Y3811" s="18">
        <v>1163</v>
      </c>
      <c r="Z3811" s="18">
        <v>0</v>
      </c>
      <c r="AA3811" s="18">
        <v>0</v>
      </c>
      <c r="AB3811" s="18">
        <v>15373568</v>
      </c>
      <c r="AC3811" s="23">
        <v>12.22</v>
      </c>
      <c r="AD3811" s="14" t="str">
        <f>IF(E3811=113,"Linn","Iowa ex-Linn")</f>
        <v>Iowa ex-Linn</v>
      </c>
      <c r="AE3811" s="23">
        <f>IFERROR(AB3811/W3811,"N/M")</f>
        <v>12.223168540397856</v>
      </c>
      <c r="AF3811" s="14" t="str">
        <f>B3811&amp;"|"&amp;TEXT(E3811,"000")&amp;"|"&amp;TEXT(M3811,"0.0000")</f>
        <v>2020|171|0.8000</v>
      </c>
      <c r="AG3811" s="22" t="str">
        <f>IF(AND(B3811&gt;=2015,B3811&lt;=2024,C3811=19,G3811=41,I3811=2,K3811="A",L3811="RBUP",M3811&gt;=0.5,M3811&lt;=0.85),"IN","OUT")</f>
        <v>IN</v>
      </c>
    </row>
    <row r="3812" spans="1:33">
      <c r="A3812" s="14" t="s">
        <v>190</v>
      </c>
      <c r="B3812" s="16">
        <v>2020</v>
      </c>
      <c r="C3812" s="16">
        <v>19</v>
      </c>
      <c r="D3812" s="14" t="s">
        <v>80</v>
      </c>
      <c r="E3812" s="16">
        <v>171</v>
      </c>
      <c r="F3812" s="14" t="s">
        <v>171</v>
      </c>
      <c r="G3812" s="16">
        <v>41</v>
      </c>
      <c r="H3812" s="14" t="s">
        <v>186</v>
      </c>
      <c r="I3812" s="16">
        <v>2</v>
      </c>
      <c r="J3812" s="14" t="s">
        <v>83</v>
      </c>
      <c r="K3812" s="14" t="s">
        <v>84</v>
      </c>
      <c r="L3812" s="14" t="s">
        <v>85</v>
      </c>
      <c r="M3812" s="23">
        <v>0.85</v>
      </c>
      <c r="N3812" s="16">
        <v>400</v>
      </c>
      <c r="O3812" s="16">
        <v>334</v>
      </c>
      <c r="P3812" s="16">
        <v>312</v>
      </c>
      <c r="Q3812" s="16">
        <v>495</v>
      </c>
      <c r="R3812" s="16">
        <v>457</v>
      </c>
      <c r="S3812" s="14" t="s">
        <v>86</v>
      </c>
      <c r="T3812" s="16">
        <v>78463</v>
      </c>
      <c r="U3812" s="16">
        <v>0</v>
      </c>
      <c r="V3812" s="18">
        <v>55240603</v>
      </c>
      <c r="W3812" s="18">
        <v>2353591</v>
      </c>
      <c r="X3812" s="18">
        <v>1136217</v>
      </c>
      <c r="Y3812" s="18">
        <v>1805</v>
      </c>
      <c r="Z3812" s="18">
        <v>0</v>
      </c>
      <c r="AA3812" s="18">
        <v>0</v>
      </c>
      <c r="AB3812" s="18">
        <v>22745239</v>
      </c>
      <c r="AC3812" s="23">
        <v>9.66</v>
      </c>
      <c r="AD3812" s="14" t="str">
        <f>IF(E3812=113,"Linn","Iowa ex-Linn")</f>
        <v>Iowa ex-Linn</v>
      </c>
      <c r="AE3812" s="23">
        <f>IFERROR(AB3812/W3812,"N/M")</f>
        <v>9.664057603891246</v>
      </c>
      <c r="AF3812" s="14" t="str">
        <f>B3812&amp;"|"&amp;TEXT(E3812,"000")&amp;"|"&amp;TEXT(M3812,"0.0000")</f>
        <v>2020|171|0.8500</v>
      </c>
      <c r="AG3812" s="22" t="str">
        <f>IF(AND(B3812&gt;=2015,B3812&lt;=2024,C3812=19,G3812=41,I3812=2,K3812="A",L3812="RBUP",M3812&gt;=0.5,M3812&lt;=0.85),"IN","OUT")</f>
        <v>IN</v>
      </c>
    </row>
    <row r="3813" spans="1:33">
      <c r="A3813" s="14" t="s">
        <v>190</v>
      </c>
      <c r="B3813" s="16">
        <v>2020</v>
      </c>
      <c r="C3813" s="16">
        <v>19</v>
      </c>
      <c r="D3813" s="14" t="s">
        <v>80</v>
      </c>
      <c r="E3813" s="16">
        <v>173</v>
      </c>
      <c r="F3813" s="14" t="s">
        <v>172</v>
      </c>
      <c r="G3813" s="16">
        <v>41</v>
      </c>
      <c r="H3813" s="14" t="s">
        <v>186</v>
      </c>
      <c r="I3813" s="16">
        <v>2</v>
      </c>
      <c r="J3813" s="14" t="s">
        <v>83</v>
      </c>
      <c r="K3813" s="14" t="s">
        <v>84</v>
      </c>
      <c r="L3813" s="14" t="s">
        <v>85</v>
      </c>
      <c r="M3813" s="23">
        <v>0.5</v>
      </c>
      <c r="N3813" s="16">
        <v>1</v>
      </c>
      <c r="O3813" s="16">
        <v>0</v>
      </c>
      <c r="P3813" s="16">
        <v>0</v>
      </c>
      <c r="Q3813" s="16">
        <v>0</v>
      </c>
      <c r="R3813" s="16">
        <v>0</v>
      </c>
      <c r="S3813" s="14" t="s">
        <v>86</v>
      </c>
      <c r="T3813" s="16">
        <v>0</v>
      </c>
      <c r="U3813" s="16">
        <v>0</v>
      </c>
      <c r="V3813" s="18">
        <v>0</v>
      </c>
      <c r="W3813" s="18">
        <v>0</v>
      </c>
      <c r="X3813" s="18">
        <v>0</v>
      </c>
      <c r="Y3813" s="18">
        <v>0</v>
      </c>
      <c r="Z3813" s="18">
        <v>0</v>
      </c>
      <c r="AA3813" s="18">
        <v>0</v>
      </c>
      <c r="AB3813" s="18">
        <v>0</v>
      </c>
      <c r="AC3813" s="23">
        <v>0</v>
      </c>
      <c r="AD3813" s="14" t="str">
        <f>IF(E3813=113,"Linn","Iowa ex-Linn")</f>
        <v>Iowa ex-Linn</v>
      </c>
      <c r="AE3813" s="23" t="str">
        <f>IFERROR(AB3813/W3813,"N/M")</f>
        <v>N/M</v>
      </c>
      <c r="AF3813" s="14" t="str">
        <f>B3813&amp;"|"&amp;TEXT(E3813,"000")&amp;"|"&amp;TEXT(M3813,"0.0000")</f>
        <v>2020|173|0.5000</v>
      </c>
      <c r="AG3813" s="22" t="str">
        <f>IF(AND(B3813&gt;=2015,B3813&lt;=2024,C3813=19,G3813=41,I3813=2,K3813="A",L3813="RBUP",M3813&gt;=0.5,M3813&lt;=0.85),"IN","OUT")</f>
        <v>IN</v>
      </c>
    </row>
    <row r="3814" spans="1:33">
      <c r="A3814" s="14" t="s">
        <v>190</v>
      </c>
      <c r="B3814" s="16">
        <v>2020</v>
      </c>
      <c r="C3814" s="16">
        <v>19</v>
      </c>
      <c r="D3814" s="14" t="s">
        <v>80</v>
      </c>
      <c r="E3814" s="16">
        <v>173</v>
      </c>
      <c r="F3814" s="14" t="s">
        <v>172</v>
      </c>
      <c r="G3814" s="16">
        <v>41</v>
      </c>
      <c r="H3814" s="14" t="s">
        <v>186</v>
      </c>
      <c r="I3814" s="16">
        <v>2</v>
      </c>
      <c r="J3814" s="14" t="s">
        <v>83</v>
      </c>
      <c r="K3814" s="14" t="s">
        <v>84</v>
      </c>
      <c r="L3814" s="14" t="s">
        <v>85</v>
      </c>
      <c r="M3814" s="23">
        <v>0.55</v>
      </c>
      <c r="N3814" s="16">
        <v>2</v>
      </c>
      <c r="O3814" s="16">
        <v>2</v>
      </c>
      <c r="P3814" s="16">
        <v>0</v>
      </c>
      <c r="Q3814" s="16">
        <v>2</v>
      </c>
      <c r="R3814" s="16">
        <v>0</v>
      </c>
      <c r="S3814" s="14" t="s">
        <v>86</v>
      </c>
      <c r="T3814" s="16">
        <v>450</v>
      </c>
      <c r="U3814" s="16">
        <v>0</v>
      </c>
      <c r="V3814" s="18">
        <v>133518</v>
      </c>
      <c r="W3814" s="18">
        <v>3414</v>
      </c>
      <c r="X3814" s="18">
        <v>2730</v>
      </c>
      <c r="Y3814" s="18">
        <v>0</v>
      </c>
      <c r="Z3814" s="18">
        <v>0</v>
      </c>
      <c r="AA3814" s="18">
        <v>0</v>
      </c>
      <c r="AB3814" s="18">
        <v>0</v>
      </c>
      <c r="AC3814" s="23">
        <v>0</v>
      </c>
      <c r="AD3814" s="14" t="str">
        <f>IF(E3814=113,"Linn","Iowa ex-Linn")</f>
        <v>Iowa ex-Linn</v>
      </c>
      <c r="AE3814" s="23">
        <f>IFERROR(AB3814/W3814,"N/M")</f>
        <v>0.0</v>
      </c>
      <c r="AF3814" s="14" t="str">
        <f>B3814&amp;"|"&amp;TEXT(E3814,"000")&amp;"|"&amp;TEXT(M3814,"0.0000")</f>
        <v>2020|173|0.5500</v>
      </c>
      <c r="AG3814" s="22" t="str">
        <f>IF(AND(B3814&gt;=2015,B3814&lt;=2024,C3814=19,G3814=41,I3814=2,K3814="A",L3814="RBUP",M3814&gt;=0.5,M3814&lt;=0.85),"IN","OUT")</f>
        <v>IN</v>
      </c>
    </row>
    <row r="3815" spans="1:33">
      <c r="A3815" s="14" t="s">
        <v>190</v>
      </c>
      <c r="B3815" s="16">
        <v>2020</v>
      </c>
      <c r="C3815" s="16">
        <v>19</v>
      </c>
      <c r="D3815" s="14" t="s">
        <v>80</v>
      </c>
      <c r="E3815" s="16">
        <v>173</v>
      </c>
      <c r="F3815" s="14" t="s">
        <v>172</v>
      </c>
      <c r="G3815" s="16">
        <v>41</v>
      </c>
      <c r="H3815" s="14" t="s">
        <v>186</v>
      </c>
      <c r="I3815" s="16">
        <v>2</v>
      </c>
      <c r="J3815" s="14" t="s">
        <v>83</v>
      </c>
      <c r="K3815" s="14" t="s">
        <v>84</v>
      </c>
      <c r="L3815" s="14" t="s">
        <v>85</v>
      </c>
      <c r="M3815" s="23">
        <v>0.6</v>
      </c>
      <c r="N3815" s="16">
        <v>2</v>
      </c>
      <c r="O3815" s="16">
        <v>2</v>
      </c>
      <c r="P3815" s="16">
        <v>0</v>
      </c>
      <c r="Q3815" s="16">
        <v>3</v>
      </c>
      <c r="R3815" s="16">
        <v>0</v>
      </c>
      <c r="S3815" s="14" t="s">
        <v>86</v>
      </c>
      <c r="T3815" s="16">
        <v>45</v>
      </c>
      <c r="U3815" s="16">
        <v>0</v>
      </c>
      <c r="V3815" s="18">
        <v>13282</v>
      </c>
      <c r="W3815" s="18">
        <v>333</v>
      </c>
      <c r="X3815" s="18">
        <v>212</v>
      </c>
      <c r="Y3815" s="18">
        <v>0</v>
      </c>
      <c r="Z3815" s="18">
        <v>0</v>
      </c>
      <c r="AA3815" s="18">
        <v>0</v>
      </c>
      <c r="AB3815" s="18">
        <v>0</v>
      </c>
      <c r="AC3815" s="23">
        <v>0</v>
      </c>
      <c r="AD3815" s="14" t="str">
        <f>IF(E3815=113,"Linn","Iowa ex-Linn")</f>
        <v>Iowa ex-Linn</v>
      </c>
      <c r="AE3815" s="23">
        <f>IFERROR(AB3815/W3815,"N/M")</f>
        <v>0.0</v>
      </c>
      <c r="AF3815" s="14" t="str">
        <f>B3815&amp;"|"&amp;TEXT(E3815,"000")&amp;"|"&amp;TEXT(M3815,"0.0000")</f>
        <v>2020|173|0.6000</v>
      </c>
      <c r="AG3815" s="22" t="str">
        <f>IF(AND(B3815&gt;=2015,B3815&lt;=2024,C3815=19,G3815=41,I3815=2,K3815="A",L3815="RBUP",M3815&gt;=0.5,M3815&lt;=0.85),"IN","OUT")</f>
        <v>IN</v>
      </c>
    </row>
    <row r="3816" spans="1:33">
      <c r="A3816" s="14" t="s">
        <v>190</v>
      </c>
      <c r="B3816" s="16">
        <v>2020</v>
      </c>
      <c r="C3816" s="16">
        <v>19</v>
      </c>
      <c r="D3816" s="14" t="s">
        <v>80</v>
      </c>
      <c r="E3816" s="16">
        <v>173</v>
      </c>
      <c r="F3816" s="14" t="s">
        <v>172</v>
      </c>
      <c r="G3816" s="16">
        <v>41</v>
      </c>
      <c r="H3816" s="14" t="s">
        <v>186</v>
      </c>
      <c r="I3816" s="16">
        <v>2</v>
      </c>
      <c r="J3816" s="14" t="s">
        <v>83</v>
      </c>
      <c r="K3816" s="14" t="s">
        <v>84</v>
      </c>
      <c r="L3816" s="14" t="s">
        <v>85</v>
      </c>
      <c r="M3816" s="23">
        <v>0.65</v>
      </c>
      <c r="N3816" s="16">
        <v>11</v>
      </c>
      <c r="O3816" s="16">
        <v>9</v>
      </c>
      <c r="P3816" s="16">
        <v>0</v>
      </c>
      <c r="Q3816" s="16">
        <v>10</v>
      </c>
      <c r="R3816" s="16">
        <v>0</v>
      </c>
      <c r="S3816" s="14" t="s">
        <v>86</v>
      </c>
      <c r="T3816" s="16">
        <v>413</v>
      </c>
      <c r="U3816" s="16">
        <v>0</v>
      </c>
      <c r="V3816" s="18">
        <v>161949</v>
      </c>
      <c r="W3816" s="18">
        <v>6213</v>
      </c>
      <c r="X3816" s="18">
        <v>3667</v>
      </c>
      <c r="Y3816" s="18">
        <v>0</v>
      </c>
      <c r="Z3816" s="18">
        <v>0</v>
      </c>
      <c r="AA3816" s="18">
        <v>0</v>
      </c>
      <c r="AB3816" s="18">
        <v>0</v>
      </c>
      <c r="AC3816" s="23">
        <v>0</v>
      </c>
      <c r="AD3816" s="14" t="str">
        <f>IF(E3816=113,"Linn","Iowa ex-Linn")</f>
        <v>Iowa ex-Linn</v>
      </c>
      <c r="AE3816" s="23">
        <f>IFERROR(AB3816/W3816,"N/M")</f>
        <v>0.0</v>
      </c>
      <c r="AF3816" s="14" t="str">
        <f>B3816&amp;"|"&amp;TEXT(E3816,"000")&amp;"|"&amp;TEXT(M3816,"0.0000")</f>
        <v>2020|173|0.6500</v>
      </c>
      <c r="AG3816" s="22" t="str">
        <f>IF(AND(B3816&gt;=2015,B3816&lt;=2024,C3816=19,G3816=41,I3816=2,K3816="A",L3816="RBUP",M3816&gt;=0.5,M3816&lt;=0.85),"IN","OUT")</f>
        <v>IN</v>
      </c>
    </row>
    <row r="3817" spans="1:33">
      <c r="A3817" s="14" t="s">
        <v>190</v>
      </c>
      <c r="B3817" s="16">
        <v>2020</v>
      </c>
      <c r="C3817" s="16">
        <v>19</v>
      </c>
      <c r="D3817" s="14" t="s">
        <v>80</v>
      </c>
      <c r="E3817" s="16">
        <v>173</v>
      </c>
      <c r="F3817" s="14" t="s">
        <v>172</v>
      </c>
      <c r="G3817" s="16">
        <v>41</v>
      </c>
      <c r="H3817" s="14" t="s">
        <v>186</v>
      </c>
      <c r="I3817" s="16">
        <v>2</v>
      </c>
      <c r="J3817" s="14" t="s">
        <v>83</v>
      </c>
      <c r="K3817" s="14" t="s">
        <v>84</v>
      </c>
      <c r="L3817" s="14" t="s">
        <v>85</v>
      </c>
      <c r="M3817" s="23">
        <v>0.7</v>
      </c>
      <c r="N3817" s="16">
        <v>43</v>
      </c>
      <c r="O3817" s="16">
        <v>30</v>
      </c>
      <c r="P3817" s="16">
        <v>2</v>
      </c>
      <c r="Q3817" s="16">
        <v>40</v>
      </c>
      <c r="R3817" s="16">
        <v>2</v>
      </c>
      <c r="S3817" s="14" t="s">
        <v>86</v>
      </c>
      <c r="T3817" s="16">
        <v>3777</v>
      </c>
      <c r="U3817" s="16">
        <v>0</v>
      </c>
      <c r="V3817" s="18">
        <v>1669167</v>
      </c>
      <c r="W3817" s="18">
        <v>75924</v>
      </c>
      <c r="X3817" s="18">
        <v>53874</v>
      </c>
      <c r="Y3817" s="18">
        <v>0</v>
      </c>
      <c r="Z3817" s="18">
        <v>0</v>
      </c>
      <c r="AA3817" s="18">
        <v>0</v>
      </c>
      <c r="AB3817" s="18">
        <v>2220</v>
      </c>
      <c r="AC3817" s="23">
        <v>0.03</v>
      </c>
      <c r="AD3817" s="14" t="str">
        <f>IF(E3817=113,"Linn","Iowa ex-Linn")</f>
        <v>Iowa ex-Linn</v>
      </c>
      <c r="AE3817" s="23">
        <f>IFERROR(AB3817/W3817,"N/M")</f>
        <v>0.029239766081871343</v>
      </c>
      <c r="AF3817" s="14" t="str">
        <f>B3817&amp;"|"&amp;TEXT(E3817,"000")&amp;"|"&amp;TEXT(M3817,"0.0000")</f>
        <v>2020|173|0.7000</v>
      </c>
      <c r="AG3817" s="22" t="str">
        <f>IF(AND(B3817&gt;=2015,B3817&lt;=2024,C3817=19,G3817=41,I3817=2,K3817="A",L3817="RBUP",M3817&gt;=0.5,M3817&lt;=0.85),"IN","OUT")</f>
        <v>IN</v>
      </c>
    </row>
    <row r="3818" spans="1:33">
      <c r="A3818" s="14" t="s">
        <v>190</v>
      </c>
      <c r="B3818" s="16">
        <v>2020</v>
      </c>
      <c r="C3818" s="16">
        <v>19</v>
      </c>
      <c r="D3818" s="14" t="s">
        <v>80</v>
      </c>
      <c r="E3818" s="16">
        <v>173</v>
      </c>
      <c r="F3818" s="14" t="s">
        <v>172</v>
      </c>
      <c r="G3818" s="16">
        <v>41</v>
      </c>
      <c r="H3818" s="14" t="s">
        <v>186</v>
      </c>
      <c r="I3818" s="16">
        <v>2</v>
      </c>
      <c r="J3818" s="14" t="s">
        <v>83</v>
      </c>
      <c r="K3818" s="14" t="s">
        <v>84</v>
      </c>
      <c r="L3818" s="14" t="s">
        <v>85</v>
      </c>
      <c r="M3818" s="23">
        <v>0.75</v>
      </c>
      <c r="N3818" s="16">
        <v>162</v>
      </c>
      <c r="O3818" s="16">
        <v>127</v>
      </c>
      <c r="P3818" s="16">
        <v>9</v>
      </c>
      <c r="Q3818" s="16">
        <v>164</v>
      </c>
      <c r="R3818" s="16">
        <v>9</v>
      </c>
      <c r="S3818" s="14" t="s">
        <v>86</v>
      </c>
      <c r="T3818" s="16">
        <v>19094</v>
      </c>
      <c r="U3818" s="16">
        <v>0</v>
      </c>
      <c r="V3818" s="18">
        <v>9009593</v>
      </c>
      <c r="W3818" s="18">
        <v>553553</v>
      </c>
      <c r="X3818" s="18">
        <v>372954</v>
      </c>
      <c r="Y3818" s="18">
        <v>91</v>
      </c>
      <c r="Z3818" s="18">
        <v>0</v>
      </c>
      <c r="AA3818" s="18">
        <v>0</v>
      </c>
      <c r="AB3818" s="18">
        <v>20568</v>
      </c>
      <c r="AC3818" s="23">
        <v>0.04</v>
      </c>
      <c r="AD3818" s="14" t="str">
        <f>IF(E3818=113,"Linn","Iowa ex-Linn")</f>
        <v>Iowa ex-Linn</v>
      </c>
      <c r="AE3818" s="23">
        <f>IFERROR(AB3818/W3818,"N/M")</f>
        <v>0.03715633372052902</v>
      </c>
      <c r="AF3818" s="14" t="str">
        <f>B3818&amp;"|"&amp;TEXT(E3818,"000")&amp;"|"&amp;TEXT(M3818,"0.0000")</f>
        <v>2020|173|0.7500</v>
      </c>
      <c r="AG3818" s="22" t="str">
        <f>IF(AND(B3818&gt;=2015,B3818&lt;=2024,C3818=19,G3818=41,I3818=2,K3818="A",L3818="RBUP",M3818&gt;=0.5,M3818&lt;=0.85),"IN","OUT")</f>
        <v>IN</v>
      </c>
    </row>
    <row r="3819" spans="1:33">
      <c r="A3819" s="14" t="s">
        <v>190</v>
      </c>
      <c r="B3819" s="16">
        <v>2020</v>
      </c>
      <c r="C3819" s="16">
        <v>19</v>
      </c>
      <c r="D3819" s="14" t="s">
        <v>80</v>
      </c>
      <c r="E3819" s="16">
        <v>173</v>
      </c>
      <c r="F3819" s="14" t="s">
        <v>172</v>
      </c>
      <c r="G3819" s="16">
        <v>41</v>
      </c>
      <c r="H3819" s="14" t="s">
        <v>186</v>
      </c>
      <c r="I3819" s="16">
        <v>2</v>
      </c>
      <c r="J3819" s="14" t="s">
        <v>83</v>
      </c>
      <c r="K3819" s="14" t="s">
        <v>84</v>
      </c>
      <c r="L3819" s="14" t="s">
        <v>85</v>
      </c>
      <c r="M3819" s="23">
        <v>0.8</v>
      </c>
      <c r="N3819" s="16">
        <v>218</v>
      </c>
      <c r="O3819" s="16">
        <v>150</v>
      </c>
      <c r="P3819" s="16">
        <v>21</v>
      </c>
      <c r="Q3819" s="16">
        <v>301</v>
      </c>
      <c r="R3819" s="16">
        <v>41</v>
      </c>
      <c r="S3819" s="14" t="s">
        <v>86</v>
      </c>
      <c r="T3819" s="16">
        <v>40279</v>
      </c>
      <c r="U3819" s="16">
        <v>0</v>
      </c>
      <c r="V3819" s="18">
        <v>21039903</v>
      </c>
      <c r="W3819" s="18">
        <v>1548353</v>
      </c>
      <c r="X3819" s="18">
        <v>929383</v>
      </c>
      <c r="Y3819" s="18">
        <v>3786</v>
      </c>
      <c r="Z3819" s="18">
        <v>0</v>
      </c>
      <c r="AA3819" s="18">
        <v>0</v>
      </c>
      <c r="AB3819" s="18">
        <v>176677</v>
      </c>
      <c r="AC3819" s="23">
        <v>0.11</v>
      </c>
      <c r="AD3819" s="14" t="str">
        <f>IF(E3819=113,"Linn","Iowa ex-Linn")</f>
        <v>Iowa ex-Linn</v>
      </c>
      <c r="AE3819" s="23">
        <f>IFERROR(AB3819/W3819,"N/M")</f>
        <v>0.11410640855153831</v>
      </c>
      <c r="AF3819" s="14" t="str">
        <f>B3819&amp;"|"&amp;TEXT(E3819,"000")&amp;"|"&amp;TEXT(M3819,"0.0000")</f>
        <v>2020|173|0.8000</v>
      </c>
      <c r="AG3819" s="22" t="str">
        <f>IF(AND(B3819&gt;=2015,B3819&lt;=2024,C3819=19,G3819=41,I3819=2,K3819="A",L3819="RBUP",M3819&gt;=0.5,M3819&lt;=0.85),"IN","OUT")</f>
        <v>IN</v>
      </c>
    </row>
    <row r="3820" spans="1:33">
      <c r="A3820" s="14" t="s">
        <v>190</v>
      </c>
      <c r="B3820" s="16">
        <v>2020</v>
      </c>
      <c r="C3820" s="16">
        <v>19</v>
      </c>
      <c r="D3820" s="14" t="s">
        <v>80</v>
      </c>
      <c r="E3820" s="16">
        <v>173</v>
      </c>
      <c r="F3820" s="14" t="s">
        <v>172</v>
      </c>
      <c r="G3820" s="16">
        <v>41</v>
      </c>
      <c r="H3820" s="14" t="s">
        <v>186</v>
      </c>
      <c r="I3820" s="16">
        <v>2</v>
      </c>
      <c r="J3820" s="14" t="s">
        <v>83</v>
      </c>
      <c r="K3820" s="14" t="s">
        <v>84</v>
      </c>
      <c r="L3820" s="14" t="s">
        <v>85</v>
      </c>
      <c r="M3820" s="23">
        <v>0.85</v>
      </c>
      <c r="N3820" s="16">
        <v>90</v>
      </c>
      <c r="O3820" s="16">
        <v>54</v>
      </c>
      <c r="P3820" s="16">
        <v>17</v>
      </c>
      <c r="Q3820" s="16">
        <v>102</v>
      </c>
      <c r="R3820" s="16">
        <v>24</v>
      </c>
      <c r="S3820" s="14" t="s">
        <v>86</v>
      </c>
      <c r="T3820" s="16">
        <v>11528</v>
      </c>
      <c r="U3820" s="16">
        <v>0</v>
      </c>
      <c r="V3820" s="18">
        <v>6133536</v>
      </c>
      <c r="W3820" s="18">
        <v>537528</v>
      </c>
      <c r="X3820" s="18">
        <v>231031</v>
      </c>
      <c r="Y3820" s="18">
        <v>1214</v>
      </c>
      <c r="Z3820" s="18">
        <v>0</v>
      </c>
      <c r="AA3820" s="18">
        <v>0</v>
      </c>
      <c r="AB3820" s="18">
        <v>249702</v>
      </c>
      <c r="AC3820" s="23">
        <v>0.46</v>
      </c>
      <c r="AD3820" s="14" t="str">
        <f>IF(E3820=113,"Linn","Iowa ex-Linn")</f>
        <v>Iowa ex-Linn</v>
      </c>
      <c r="AE3820" s="23">
        <f>IFERROR(AB3820/W3820,"N/M")</f>
        <v>0.4645376612939233</v>
      </c>
      <c r="AF3820" s="14" t="str">
        <f>B3820&amp;"|"&amp;TEXT(E3820,"000")&amp;"|"&amp;TEXT(M3820,"0.0000")</f>
        <v>2020|173|0.8500</v>
      </c>
      <c r="AG3820" s="22" t="str">
        <f>IF(AND(B3820&gt;=2015,B3820&lt;=2024,C3820=19,G3820=41,I3820=2,K3820="A",L3820="RBUP",M3820&gt;=0.5,M3820&lt;=0.85),"IN","OUT")</f>
        <v>IN</v>
      </c>
    </row>
    <row r="3821" spans="1:33">
      <c r="A3821" s="14" t="s">
        <v>190</v>
      </c>
      <c r="B3821" s="16">
        <v>2020</v>
      </c>
      <c r="C3821" s="16">
        <v>19</v>
      </c>
      <c r="D3821" s="14" t="s">
        <v>80</v>
      </c>
      <c r="E3821" s="16">
        <v>175</v>
      </c>
      <c r="F3821" s="14" t="s">
        <v>173</v>
      </c>
      <c r="G3821" s="16">
        <v>41</v>
      </c>
      <c r="H3821" s="14" t="s">
        <v>186</v>
      </c>
      <c r="I3821" s="16">
        <v>2</v>
      </c>
      <c r="J3821" s="14" t="s">
        <v>83</v>
      </c>
      <c r="K3821" s="14" t="s">
        <v>84</v>
      </c>
      <c r="L3821" s="14" t="s">
        <v>85</v>
      </c>
      <c r="M3821" s="23">
        <v>0.5</v>
      </c>
      <c r="N3821" s="16">
        <v>1</v>
      </c>
      <c r="O3821" s="16">
        <v>1</v>
      </c>
      <c r="P3821" s="16">
        <v>0</v>
      </c>
      <c r="Q3821" s="16">
        <v>1</v>
      </c>
      <c r="R3821" s="16">
        <v>0</v>
      </c>
      <c r="S3821" s="14" t="s">
        <v>86</v>
      </c>
      <c r="T3821" s="16">
        <v>26</v>
      </c>
      <c r="U3821" s="16">
        <v>0</v>
      </c>
      <c r="V3821" s="18">
        <v>8895</v>
      </c>
      <c r="W3821" s="18">
        <v>287</v>
      </c>
      <c r="X3821" s="18">
        <v>192</v>
      </c>
      <c r="Y3821" s="18">
        <v>0</v>
      </c>
      <c r="Z3821" s="18">
        <v>0</v>
      </c>
      <c r="AA3821" s="18">
        <v>0</v>
      </c>
      <c r="AB3821" s="18">
        <v>0</v>
      </c>
      <c r="AC3821" s="23">
        <v>0</v>
      </c>
      <c r="AD3821" s="14" t="str">
        <f>IF(E3821=113,"Linn","Iowa ex-Linn")</f>
        <v>Iowa ex-Linn</v>
      </c>
      <c r="AE3821" s="23">
        <f>IFERROR(AB3821/W3821,"N/M")</f>
        <v>0.0</v>
      </c>
      <c r="AF3821" s="14" t="str">
        <f>B3821&amp;"|"&amp;TEXT(E3821,"000")&amp;"|"&amp;TEXT(M3821,"0.0000")</f>
        <v>2020|175|0.5000</v>
      </c>
      <c r="AG3821" s="22" t="str">
        <f>IF(AND(B3821&gt;=2015,B3821&lt;=2024,C3821=19,G3821=41,I3821=2,K3821="A",L3821="RBUP",M3821&gt;=0.5,M3821&lt;=0.85),"IN","OUT")</f>
        <v>IN</v>
      </c>
    </row>
    <row r="3822" spans="1:33">
      <c r="A3822" s="14" t="s">
        <v>190</v>
      </c>
      <c r="B3822" s="16">
        <v>2020</v>
      </c>
      <c r="C3822" s="16">
        <v>19</v>
      </c>
      <c r="D3822" s="14" t="s">
        <v>80</v>
      </c>
      <c r="E3822" s="16">
        <v>175</v>
      </c>
      <c r="F3822" s="14" t="s">
        <v>173</v>
      </c>
      <c r="G3822" s="16">
        <v>41</v>
      </c>
      <c r="H3822" s="14" t="s">
        <v>186</v>
      </c>
      <c r="I3822" s="16">
        <v>2</v>
      </c>
      <c r="J3822" s="14" t="s">
        <v>83</v>
      </c>
      <c r="K3822" s="14" t="s">
        <v>84</v>
      </c>
      <c r="L3822" s="14" t="s">
        <v>85</v>
      </c>
      <c r="M3822" s="23">
        <v>0.55</v>
      </c>
      <c r="N3822" s="16">
        <v>1</v>
      </c>
      <c r="O3822" s="16">
        <v>1</v>
      </c>
      <c r="P3822" s="16">
        <v>0</v>
      </c>
      <c r="Q3822" s="16">
        <v>1</v>
      </c>
      <c r="R3822" s="16">
        <v>0</v>
      </c>
      <c r="S3822" s="14" t="s">
        <v>86</v>
      </c>
      <c r="T3822" s="16">
        <v>264</v>
      </c>
      <c r="U3822" s="16">
        <v>0</v>
      </c>
      <c r="V3822" s="18">
        <v>104582</v>
      </c>
      <c r="W3822" s="18">
        <v>3256</v>
      </c>
      <c r="X3822" s="18">
        <v>2605</v>
      </c>
      <c r="Y3822" s="18">
        <v>0</v>
      </c>
      <c r="Z3822" s="18">
        <v>0</v>
      </c>
      <c r="AA3822" s="18">
        <v>0</v>
      </c>
      <c r="AB3822" s="18">
        <v>0</v>
      </c>
      <c r="AC3822" s="23">
        <v>0</v>
      </c>
      <c r="AD3822" s="14" t="str">
        <f>IF(E3822=113,"Linn","Iowa ex-Linn")</f>
        <v>Iowa ex-Linn</v>
      </c>
      <c r="AE3822" s="23">
        <f>IFERROR(AB3822/W3822,"N/M")</f>
        <v>0.0</v>
      </c>
      <c r="AF3822" s="14" t="str">
        <f>B3822&amp;"|"&amp;TEXT(E3822,"000")&amp;"|"&amp;TEXT(M3822,"0.0000")</f>
        <v>2020|175|0.5500</v>
      </c>
      <c r="AG3822" s="22" t="str">
        <f>IF(AND(B3822&gt;=2015,B3822&lt;=2024,C3822=19,G3822=41,I3822=2,K3822="A",L3822="RBUP",M3822&gt;=0.5,M3822&lt;=0.85),"IN","OUT")</f>
        <v>IN</v>
      </c>
    </row>
    <row r="3823" spans="1:33">
      <c r="A3823" s="14" t="s">
        <v>190</v>
      </c>
      <c r="B3823" s="16">
        <v>2020</v>
      </c>
      <c r="C3823" s="16">
        <v>19</v>
      </c>
      <c r="D3823" s="14" t="s">
        <v>80</v>
      </c>
      <c r="E3823" s="16">
        <v>175</v>
      </c>
      <c r="F3823" s="14" t="s">
        <v>173</v>
      </c>
      <c r="G3823" s="16">
        <v>41</v>
      </c>
      <c r="H3823" s="14" t="s">
        <v>186</v>
      </c>
      <c r="I3823" s="16">
        <v>2</v>
      </c>
      <c r="J3823" s="14" t="s">
        <v>83</v>
      </c>
      <c r="K3823" s="14" t="s">
        <v>84</v>
      </c>
      <c r="L3823" s="14" t="s">
        <v>85</v>
      </c>
      <c r="M3823" s="23">
        <v>0.6</v>
      </c>
      <c r="N3823" s="16">
        <v>4</v>
      </c>
      <c r="O3823" s="16">
        <v>2</v>
      </c>
      <c r="P3823" s="16">
        <v>0</v>
      </c>
      <c r="Q3823" s="16">
        <v>2</v>
      </c>
      <c r="R3823" s="16">
        <v>0</v>
      </c>
      <c r="S3823" s="14" t="s">
        <v>86</v>
      </c>
      <c r="T3823" s="16">
        <v>146</v>
      </c>
      <c r="U3823" s="16">
        <v>0</v>
      </c>
      <c r="V3823" s="18">
        <v>58805</v>
      </c>
      <c r="W3823" s="18">
        <v>2455</v>
      </c>
      <c r="X3823" s="18">
        <v>1571</v>
      </c>
      <c r="Y3823" s="18">
        <v>0</v>
      </c>
      <c r="Z3823" s="18">
        <v>0</v>
      </c>
      <c r="AA3823" s="18">
        <v>0</v>
      </c>
      <c r="AB3823" s="18">
        <v>0</v>
      </c>
      <c r="AC3823" s="23">
        <v>0</v>
      </c>
      <c r="AD3823" s="14" t="str">
        <f>IF(E3823=113,"Linn","Iowa ex-Linn")</f>
        <v>Iowa ex-Linn</v>
      </c>
      <c r="AE3823" s="23">
        <f>IFERROR(AB3823/W3823,"N/M")</f>
        <v>0.0</v>
      </c>
      <c r="AF3823" s="14" t="str">
        <f>B3823&amp;"|"&amp;TEXT(E3823,"000")&amp;"|"&amp;TEXT(M3823,"0.0000")</f>
        <v>2020|175|0.6000</v>
      </c>
      <c r="AG3823" s="22" t="str">
        <f>IF(AND(B3823&gt;=2015,B3823&lt;=2024,C3823=19,G3823=41,I3823=2,K3823="A",L3823="RBUP",M3823&gt;=0.5,M3823&lt;=0.85),"IN","OUT")</f>
        <v>IN</v>
      </c>
    </row>
    <row r="3824" spans="1:33">
      <c r="A3824" s="14" t="s">
        <v>190</v>
      </c>
      <c r="B3824" s="16">
        <v>2020</v>
      </c>
      <c r="C3824" s="16">
        <v>19</v>
      </c>
      <c r="D3824" s="14" t="s">
        <v>80</v>
      </c>
      <c r="E3824" s="16">
        <v>175</v>
      </c>
      <c r="F3824" s="14" t="s">
        <v>173</v>
      </c>
      <c r="G3824" s="16">
        <v>41</v>
      </c>
      <c r="H3824" s="14" t="s">
        <v>186</v>
      </c>
      <c r="I3824" s="16">
        <v>2</v>
      </c>
      <c r="J3824" s="14" t="s">
        <v>83</v>
      </c>
      <c r="K3824" s="14" t="s">
        <v>84</v>
      </c>
      <c r="L3824" s="14" t="s">
        <v>85</v>
      </c>
      <c r="M3824" s="23">
        <v>0.65</v>
      </c>
      <c r="N3824" s="16">
        <v>14</v>
      </c>
      <c r="O3824" s="16">
        <v>12</v>
      </c>
      <c r="P3824" s="16">
        <v>0</v>
      </c>
      <c r="Q3824" s="16">
        <v>15</v>
      </c>
      <c r="R3824" s="16">
        <v>0</v>
      </c>
      <c r="S3824" s="14" t="s">
        <v>86</v>
      </c>
      <c r="T3824" s="16">
        <v>1707</v>
      </c>
      <c r="U3824" s="16">
        <v>0</v>
      </c>
      <c r="V3824" s="18">
        <v>785319</v>
      </c>
      <c r="W3824" s="18">
        <v>42586</v>
      </c>
      <c r="X3824" s="18">
        <v>31598</v>
      </c>
      <c r="Y3824" s="18">
        <v>0</v>
      </c>
      <c r="Z3824" s="18">
        <v>0</v>
      </c>
      <c r="AA3824" s="18">
        <v>0</v>
      </c>
      <c r="AB3824" s="18">
        <v>0</v>
      </c>
      <c r="AC3824" s="23">
        <v>0</v>
      </c>
      <c r="AD3824" s="14" t="str">
        <f>IF(E3824=113,"Linn","Iowa ex-Linn")</f>
        <v>Iowa ex-Linn</v>
      </c>
      <c r="AE3824" s="23">
        <f>IFERROR(AB3824/W3824,"N/M")</f>
        <v>0.0</v>
      </c>
      <c r="AF3824" s="14" t="str">
        <f>B3824&amp;"|"&amp;TEXT(E3824,"000")&amp;"|"&amp;TEXT(M3824,"0.0000")</f>
        <v>2020|175|0.6500</v>
      </c>
      <c r="AG3824" s="22" t="str">
        <f>IF(AND(B3824&gt;=2015,B3824&lt;=2024,C3824=19,G3824=41,I3824=2,K3824="A",L3824="RBUP",M3824&gt;=0.5,M3824&lt;=0.85),"IN","OUT")</f>
        <v>IN</v>
      </c>
    </row>
    <row r="3825" spans="1:33">
      <c r="A3825" s="14" t="s">
        <v>190</v>
      </c>
      <c r="B3825" s="16">
        <v>2020</v>
      </c>
      <c r="C3825" s="16">
        <v>19</v>
      </c>
      <c r="D3825" s="14" t="s">
        <v>80</v>
      </c>
      <c r="E3825" s="16">
        <v>175</v>
      </c>
      <c r="F3825" s="14" t="s">
        <v>173</v>
      </c>
      <c r="G3825" s="16">
        <v>41</v>
      </c>
      <c r="H3825" s="14" t="s">
        <v>186</v>
      </c>
      <c r="I3825" s="16">
        <v>2</v>
      </c>
      <c r="J3825" s="14" t="s">
        <v>83</v>
      </c>
      <c r="K3825" s="14" t="s">
        <v>84</v>
      </c>
      <c r="L3825" s="14" t="s">
        <v>85</v>
      </c>
      <c r="M3825" s="23">
        <v>0.7</v>
      </c>
      <c r="N3825" s="16">
        <v>51</v>
      </c>
      <c r="O3825" s="16">
        <v>29</v>
      </c>
      <c r="P3825" s="16">
        <v>1</v>
      </c>
      <c r="Q3825" s="16">
        <v>40</v>
      </c>
      <c r="R3825" s="16">
        <v>1</v>
      </c>
      <c r="S3825" s="14" t="s">
        <v>86</v>
      </c>
      <c r="T3825" s="16">
        <v>3045</v>
      </c>
      <c r="U3825" s="16">
        <v>0</v>
      </c>
      <c r="V3825" s="18">
        <v>1356156</v>
      </c>
      <c r="W3825" s="18">
        <v>94583</v>
      </c>
      <c r="X3825" s="18">
        <v>66714</v>
      </c>
      <c r="Y3825" s="18">
        <v>0</v>
      </c>
      <c r="Z3825" s="18">
        <v>0</v>
      </c>
      <c r="AA3825" s="18">
        <v>0</v>
      </c>
      <c r="AB3825" s="18">
        <v>2865</v>
      </c>
      <c r="AC3825" s="23">
        <v>0.03</v>
      </c>
      <c r="AD3825" s="14" t="str">
        <f>IF(E3825=113,"Linn","Iowa ex-Linn")</f>
        <v>Iowa ex-Linn</v>
      </c>
      <c r="AE3825" s="23">
        <f>IFERROR(AB3825/W3825,"N/M")</f>
        <v>0.030290855650592603</v>
      </c>
      <c r="AF3825" s="14" t="str">
        <f>B3825&amp;"|"&amp;TEXT(E3825,"000")&amp;"|"&amp;TEXT(M3825,"0.0000")</f>
        <v>2020|175|0.7000</v>
      </c>
      <c r="AG3825" s="22" t="str">
        <f>IF(AND(B3825&gt;=2015,B3825&lt;=2024,C3825=19,G3825=41,I3825=2,K3825="A",L3825="RBUP",M3825&gt;=0.5,M3825&lt;=0.85),"IN","OUT")</f>
        <v>IN</v>
      </c>
    </row>
    <row r="3826" spans="1:33">
      <c r="A3826" s="14" t="s">
        <v>190</v>
      </c>
      <c r="B3826" s="16">
        <v>2020</v>
      </c>
      <c r="C3826" s="16">
        <v>19</v>
      </c>
      <c r="D3826" s="14" t="s">
        <v>80</v>
      </c>
      <c r="E3826" s="16">
        <v>175</v>
      </c>
      <c r="F3826" s="14" t="s">
        <v>173</v>
      </c>
      <c r="G3826" s="16">
        <v>41</v>
      </c>
      <c r="H3826" s="14" t="s">
        <v>186</v>
      </c>
      <c r="I3826" s="16">
        <v>2</v>
      </c>
      <c r="J3826" s="14" t="s">
        <v>83</v>
      </c>
      <c r="K3826" s="14" t="s">
        <v>84</v>
      </c>
      <c r="L3826" s="14" t="s">
        <v>85</v>
      </c>
      <c r="M3826" s="23">
        <v>0.75</v>
      </c>
      <c r="N3826" s="16">
        <v>144</v>
      </c>
      <c r="O3826" s="16">
        <v>100</v>
      </c>
      <c r="P3826" s="16">
        <v>5</v>
      </c>
      <c r="Q3826" s="16">
        <v>108</v>
      </c>
      <c r="R3826" s="16">
        <v>6</v>
      </c>
      <c r="S3826" s="14" t="s">
        <v>86</v>
      </c>
      <c r="T3826" s="16">
        <v>13928</v>
      </c>
      <c r="U3826" s="16">
        <v>0</v>
      </c>
      <c r="V3826" s="18">
        <v>6908786</v>
      </c>
      <c r="W3826" s="18">
        <v>554051</v>
      </c>
      <c r="X3826" s="18">
        <v>404235</v>
      </c>
      <c r="Y3826" s="18">
        <v>518</v>
      </c>
      <c r="Z3826" s="18">
        <v>0</v>
      </c>
      <c r="AA3826" s="18">
        <v>0</v>
      </c>
      <c r="AB3826" s="18">
        <v>30156</v>
      </c>
      <c r="AC3826" s="23">
        <v>0.05</v>
      </c>
      <c r="AD3826" s="14" t="str">
        <f>IF(E3826=113,"Linn","Iowa ex-Linn")</f>
        <v>Iowa ex-Linn</v>
      </c>
      <c r="AE3826" s="23">
        <f>IFERROR(AB3826/W3826,"N/M")</f>
        <v>0.05442820245789647</v>
      </c>
      <c r="AF3826" s="14" t="str">
        <f>B3826&amp;"|"&amp;TEXT(E3826,"000")&amp;"|"&amp;TEXT(M3826,"0.0000")</f>
        <v>2020|175|0.7500</v>
      </c>
      <c r="AG3826" s="22" t="str">
        <f>IF(AND(B3826&gt;=2015,B3826&lt;=2024,C3826=19,G3826=41,I3826=2,K3826="A",L3826="RBUP",M3826&gt;=0.5,M3826&lt;=0.85),"IN","OUT")</f>
        <v>IN</v>
      </c>
    </row>
    <row r="3827" spans="1:33">
      <c r="A3827" s="14" t="s">
        <v>190</v>
      </c>
      <c r="B3827" s="16">
        <v>2020</v>
      </c>
      <c r="C3827" s="16">
        <v>19</v>
      </c>
      <c r="D3827" s="14" t="s">
        <v>80</v>
      </c>
      <c r="E3827" s="16">
        <v>175</v>
      </c>
      <c r="F3827" s="14" t="s">
        <v>173</v>
      </c>
      <c r="G3827" s="16">
        <v>41</v>
      </c>
      <c r="H3827" s="14" t="s">
        <v>186</v>
      </c>
      <c r="I3827" s="16">
        <v>2</v>
      </c>
      <c r="J3827" s="14" t="s">
        <v>83</v>
      </c>
      <c r="K3827" s="14" t="s">
        <v>84</v>
      </c>
      <c r="L3827" s="14" t="s">
        <v>85</v>
      </c>
      <c r="M3827" s="23">
        <v>0.8</v>
      </c>
      <c r="N3827" s="16">
        <v>189</v>
      </c>
      <c r="O3827" s="16">
        <v>118</v>
      </c>
      <c r="P3827" s="16">
        <v>16</v>
      </c>
      <c r="Q3827" s="16">
        <v>173</v>
      </c>
      <c r="R3827" s="16">
        <v>19</v>
      </c>
      <c r="S3827" s="14" t="s">
        <v>86</v>
      </c>
      <c r="T3827" s="16">
        <v>26369</v>
      </c>
      <c r="U3827" s="16">
        <v>0</v>
      </c>
      <c r="V3827" s="18">
        <v>13369612</v>
      </c>
      <c r="W3827" s="18">
        <v>1274173</v>
      </c>
      <c r="X3827" s="18">
        <v>810557</v>
      </c>
      <c r="Y3827" s="18">
        <v>1564</v>
      </c>
      <c r="Z3827" s="18">
        <v>0</v>
      </c>
      <c r="AA3827" s="18">
        <v>0</v>
      </c>
      <c r="AB3827" s="18">
        <v>173210</v>
      </c>
      <c r="AC3827" s="23">
        <v>0.14</v>
      </c>
      <c r="AD3827" s="14" t="str">
        <f>IF(E3827=113,"Linn","Iowa ex-Linn")</f>
        <v>Iowa ex-Linn</v>
      </c>
      <c r="AE3827" s="23">
        <f>IFERROR(AB3827/W3827,"N/M")</f>
        <v>0.1359391542592725</v>
      </c>
      <c r="AF3827" s="14" t="str">
        <f>B3827&amp;"|"&amp;TEXT(E3827,"000")&amp;"|"&amp;TEXT(M3827,"0.0000")</f>
        <v>2020|175|0.8000</v>
      </c>
      <c r="AG3827" s="22" t="str">
        <f>IF(AND(B3827&gt;=2015,B3827&lt;=2024,C3827=19,G3827=41,I3827=2,K3827="A",L3827="RBUP",M3827&gt;=0.5,M3827&lt;=0.85),"IN","OUT")</f>
        <v>IN</v>
      </c>
    </row>
    <row r="3828" spans="1:33">
      <c r="A3828" s="14" t="s">
        <v>190</v>
      </c>
      <c r="B3828" s="16">
        <v>2020</v>
      </c>
      <c r="C3828" s="16">
        <v>19</v>
      </c>
      <c r="D3828" s="14" t="s">
        <v>80</v>
      </c>
      <c r="E3828" s="16">
        <v>175</v>
      </c>
      <c r="F3828" s="14" t="s">
        <v>173</v>
      </c>
      <c r="G3828" s="16">
        <v>41</v>
      </c>
      <c r="H3828" s="14" t="s">
        <v>186</v>
      </c>
      <c r="I3828" s="16">
        <v>2</v>
      </c>
      <c r="J3828" s="14" t="s">
        <v>83</v>
      </c>
      <c r="K3828" s="14" t="s">
        <v>84</v>
      </c>
      <c r="L3828" s="14" t="s">
        <v>85</v>
      </c>
      <c r="M3828" s="23">
        <v>0.85</v>
      </c>
      <c r="N3828" s="16">
        <v>44</v>
      </c>
      <c r="O3828" s="16">
        <v>22</v>
      </c>
      <c r="P3828" s="16">
        <v>4</v>
      </c>
      <c r="Q3828" s="16">
        <v>22</v>
      </c>
      <c r="R3828" s="16">
        <v>4</v>
      </c>
      <c r="S3828" s="14" t="s">
        <v>86</v>
      </c>
      <c r="T3828" s="16">
        <v>5541</v>
      </c>
      <c r="U3828" s="16">
        <v>0</v>
      </c>
      <c r="V3828" s="18">
        <v>2833200</v>
      </c>
      <c r="W3828" s="18">
        <v>317527</v>
      </c>
      <c r="X3828" s="18">
        <v>162358</v>
      </c>
      <c r="Y3828" s="18">
        <v>0</v>
      </c>
      <c r="Z3828" s="18">
        <v>0</v>
      </c>
      <c r="AA3828" s="18">
        <v>0</v>
      </c>
      <c r="AB3828" s="18">
        <v>103451</v>
      </c>
      <c r="AC3828" s="23">
        <v>0.33</v>
      </c>
      <c r="AD3828" s="14" t="str">
        <f>IF(E3828=113,"Linn","Iowa ex-Linn")</f>
        <v>Iowa ex-Linn</v>
      </c>
      <c r="AE3828" s="23">
        <f>IFERROR(AB3828/W3828,"N/M")</f>
        <v>0.32580221524468783</v>
      </c>
      <c r="AF3828" s="14" t="str">
        <f>B3828&amp;"|"&amp;TEXT(E3828,"000")&amp;"|"&amp;TEXT(M3828,"0.0000")</f>
        <v>2020|175|0.8500</v>
      </c>
      <c r="AG3828" s="22" t="str">
        <f>IF(AND(B3828&gt;=2015,B3828&lt;=2024,C3828=19,G3828=41,I3828=2,K3828="A",L3828="RBUP",M3828&gt;=0.5,M3828&lt;=0.85),"IN","OUT")</f>
        <v>IN</v>
      </c>
    </row>
    <row r="3829" spans="1:33">
      <c r="A3829" s="14" t="s">
        <v>190</v>
      </c>
      <c r="B3829" s="16">
        <v>2020</v>
      </c>
      <c r="C3829" s="16">
        <v>19</v>
      </c>
      <c r="D3829" s="14" t="s">
        <v>80</v>
      </c>
      <c r="E3829" s="16">
        <v>177</v>
      </c>
      <c r="F3829" s="14" t="s">
        <v>174</v>
      </c>
      <c r="G3829" s="16">
        <v>41</v>
      </c>
      <c r="H3829" s="14" t="s">
        <v>186</v>
      </c>
      <c r="I3829" s="16">
        <v>2</v>
      </c>
      <c r="J3829" s="14" t="s">
        <v>83</v>
      </c>
      <c r="K3829" s="14" t="s">
        <v>84</v>
      </c>
      <c r="L3829" s="14" t="s">
        <v>85</v>
      </c>
      <c r="M3829" s="23">
        <v>0.5</v>
      </c>
      <c r="N3829" s="16">
        <v>1</v>
      </c>
      <c r="O3829" s="16">
        <v>1</v>
      </c>
      <c r="P3829" s="16">
        <v>0</v>
      </c>
      <c r="Q3829" s="16">
        <v>1</v>
      </c>
      <c r="R3829" s="16">
        <v>0</v>
      </c>
      <c r="S3829" s="14" t="s">
        <v>86</v>
      </c>
      <c r="T3829" s="16">
        <v>18</v>
      </c>
      <c r="U3829" s="16">
        <v>0</v>
      </c>
      <c r="V3829" s="18">
        <v>5048</v>
      </c>
      <c r="W3829" s="18">
        <v>165</v>
      </c>
      <c r="X3829" s="18">
        <v>111</v>
      </c>
      <c r="Y3829" s="18">
        <v>0</v>
      </c>
      <c r="Z3829" s="18">
        <v>0</v>
      </c>
      <c r="AA3829" s="18">
        <v>0</v>
      </c>
      <c r="AB3829" s="18">
        <v>0</v>
      </c>
      <c r="AC3829" s="23">
        <v>0</v>
      </c>
      <c r="AD3829" s="14" t="str">
        <f>IF(E3829=113,"Linn","Iowa ex-Linn")</f>
        <v>Iowa ex-Linn</v>
      </c>
      <c r="AE3829" s="23">
        <f>IFERROR(AB3829/W3829,"N/M")</f>
        <v>0.0</v>
      </c>
      <c r="AF3829" s="14" t="str">
        <f>B3829&amp;"|"&amp;TEXT(E3829,"000")&amp;"|"&amp;TEXT(M3829,"0.0000")</f>
        <v>2020|177|0.5000</v>
      </c>
      <c r="AG3829" s="22" t="str">
        <f>IF(AND(B3829&gt;=2015,B3829&lt;=2024,C3829=19,G3829=41,I3829=2,K3829="A",L3829="RBUP",M3829&gt;=0.5,M3829&lt;=0.85),"IN","OUT")</f>
        <v>IN</v>
      </c>
    </row>
    <row r="3830" spans="1:33">
      <c r="A3830" s="14" t="s">
        <v>190</v>
      </c>
      <c r="B3830" s="16">
        <v>2020</v>
      </c>
      <c r="C3830" s="16">
        <v>19</v>
      </c>
      <c r="D3830" s="14" t="s">
        <v>80</v>
      </c>
      <c r="E3830" s="16">
        <v>177</v>
      </c>
      <c r="F3830" s="14" t="s">
        <v>174</v>
      </c>
      <c r="G3830" s="16">
        <v>41</v>
      </c>
      <c r="H3830" s="14" t="s">
        <v>186</v>
      </c>
      <c r="I3830" s="16">
        <v>2</v>
      </c>
      <c r="J3830" s="14" t="s">
        <v>83</v>
      </c>
      <c r="K3830" s="14" t="s">
        <v>84</v>
      </c>
      <c r="L3830" s="14" t="s">
        <v>85</v>
      </c>
      <c r="M3830" s="23">
        <v>0.55</v>
      </c>
      <c r="N3830" s="16">
        <v>1</v>
      </c>
      <c r="O3830" s="16">
        <v>1</v>
      </c>
      <c r="P3830" s="16">
        <v>0</v>
      </c>
      <c r="Q3830" s="16">
        <v>1</v>
      </c>
      <c r="R3830" s="16">
        <v>0</v>
      </c>
      <c r="S3830" s="14" t="s">
        <v>86</v>
      </c>
      <c r="T3830" s="16">
        <v>77</v>
      </c>
      <c r="U3830" s="16">
        <v>0</v>
      </c>
      <c r="V3830" s="18">
        <v>33415</v>
      </c>
      <c r="W3830" s="18">
        <v>1276</v>
      </c>
      <c r="X3830" s="18">
        <v>817</v>
      </c>
      <c r="Y3830" s="18">
        <v>0</v>
      </c>
      <c r="Z3830" s="18">
        <v>0</v>
      </c>
      <c r="AA3830" s="18">
        <v>0</v>
      </c>
      <c r="AB3830" s="18">
        <v>0</v>
      </c>
      <c r="AC3830" s="23">
        <v>0</v>
      </c>
      <c r="AD3830" s="14" t="str">
        <f>IF(E3830=113,"Linn","Iowa ex-Linn")</f>
        <v>Iowa ex-Linn</v>
      </c>
      <c r="AE3830" s="23">
        <f>IFERROR(AB3830/W3830,"N/M")</f>
        <v>0.0</v>
      </c>
      <c r="AF3830" s="14" t="str">
        <f>B3830&amp;"|"&amp;TEXT(E3830,"000")&amp;"|"&amp;TEXT(M3830,"0.0000")</f>
        <v>2020|177|0.5500</v>
      </c>
      <c r="AG3830" s="22" t="str">
        <f>IF(AND(B3830&gt;=2015,B3830&lt;=2024,C3830=19,G3830=41,I3830=2,K3830="A",L3830="RBUP",M3830&gt;=0.5,M3830&lt;=0.85),"IN","OUT")</f>
        <v>IN</v>
      </c>
    </row>
    <row r="3831" spans="1:33">
      <c r="A3831" s="14" t="s">
        <v>190</v>
      </c>
      <c r="B3831" s="16">
        <v>2020</v>
      </c>
      <c r="C3831" s="16">
        <v>19</v>
      </c>
      <c r="D3831" s="14" t="s">
        <v>80</v>
      </c>
      <c r="E3831" s="16">
        <v>177</v>
      </c>
      <c r="F3831" s="14" t="s">
        <v>174</v>
      </c>
      <c r="G3831" s="16">
        <v>41</v>
      </c>
      <c r="H3831" s="14" t="s">
        <v>186</v>
      </c>
      <c r="I3831" s="16">
        <v>2</v>
      </c>
      <c r="J3831" s="14" t="s">
        <v>83</v>
      </c>
      <c r="K3831" s="14" t="s">
        <v>84</v>
      </c>
      <c r="L3831" s="14" t="s">
        <v>85</v>
      </c>
      <c r="M3831" s="23">
        <v>0.6</v>
      </c>
      <c r="N3831" s="16">
        <v>1</v>
      </c>
      <c r="O3831" s="16">
        <v>1</v>
      </c>
      <c r="P3831" s="16">
        <v>0</v>
      </c>
      <c r="Q3831" s="16">
        <v>1</v>
      </c>
      <c r="R3831" s="16">
        <v>0</v>
      </c>
      <c r="S3831" s="14" t="s">
        <v>86</v>
      </c>
      <c r="T3831" s="16">
        <v>14</v>
      </c>
      <c r="U3831" s="16">
        <v>0</v>
      </c>
      <c r="V3831" s="18">
        <v>4165</v>
      </c>
      <c r="W3831" s="18">
        <v>284</v>
      </c>
      <c r="X3831" s="18">
        <v>182</v>
      </c>
      <c r="Y3831" s="18">
        <v>0</v>
      </c>
      <c r="Z3831" s="18">
        <v>0</v>
      </c>
      <c r="AA3831" s="18">
        <v>0</v>
      </c>
      <c r="AB3831" s="18">
        <v>0</v>
      </c>
      <c r="AC3831" s="23">
        <v>0</v>
      </c>
      <c r="AD3831" s="14" t="str">
        <f>IF(E3831=113,"Linn","Iowa ex-Linn")</f>
        <v>Iowa ex-Linn</v>
      </c>
      <c r="AE3831" s="23">
        <f>IFERROR(AB3831/W3831,"N/M")</f>
        <v>0.0</v>
      </c>
      <c r="AF3831" s="14" t="str">
        <f>B3831&amp;"|"&amp;TEXT(E3831,"000")&amp;"|"&amp;TEXT(M3831,"0.0000")</f>
        <v>2020|177|0.6000</v>
      </c>
      <c r="AG3831" s="22" t="str">
        <f>IF(AND(B3831&gt;=2015,B3831&lt;=2024,C3831=19,G3831=41,I3831=2,K3831="A",L3831="RBUP",M3831&gt;=0.5,M3831&lt;=0.85),"IN","OUT")</f>
        <v>IN</v>
      </c>
    </row>
    <row r="3832" spans="1:33">
      <c r="A3832" s="14" t="s">
        <v>190</v>
      </c>
      <c r="B3832" s="16">
        <v>2020</v>
      </c>
      <c r="C3832" s="16">
        <v>19</v>
      </c>
      <c r="D3832" s="14" t="s">
        <v>80</v>
      </c>
      <c r="E3832" s="16">
        <v>177</v>
      </c>
      <c r="F3832" s="14" t="s">
        <v>174</v>
      </c>
      <c r="G3832" s="16">
        <v>41</v>
      </c>
      <c r="H3832" s="14" t="s">
        <v>186</v>
      </c>
      <c r="I3832" s="16">
        <v>2</v>
      </c>
      <c r="J3832" s="14" t="s">
        <v>83</v>
      </c>
      <c r="K3832" s="14" t="s">
        <v>84</v>
      </c>
      <c r="L3832" s="14" t="s">
        <v>85</v>
      </c>
      <c r="M3832" s="23">
        <v>0.65</v>
      </c>
      <c r="N3832" s="16">
        <v>7</v>
      </c>
      <c r="O3832" s="16">
        <v>5</v>
      </c>
      <c r="P3832" s="16">
        <v>0</v>
      </c>
      <c r="Q3832" s="16">
        <v>8</v>
      </c>
      <c r="R3832" s="16">
        <v>0</v>
      </c>
      <c r="S3832" s="14" t="s">
        <v>86</v>
      </c>
      <c r="T3832" s="16">
        <v>162</v>
      </c>
      <c r="U3832" s="16">
        <v>0</v>
      </c>
      <c r="V3832" s="18">
        <v>60106</v>
      </c>
      <c r="W3832" s="18">
        <v>4200</v>
      </c>
      <c r="X3832" s="18">
        <v>2479</v>
      </c>
      <c r="Y3832" s="18">
        <v>0</v>
      </c>
      <c r="Z3832" s="18">
        <v>0</v>
      </c>
      <c r="AA3832" s="18">
        <v>0</v>
      </c>
      <c r="AB3832" s="18">
        <v>0</v>
      </c>
      <c r="AC3832" s="23">
        <v>0</v>
      </c>
      <c r="AD3832" s="14" t="str">
        <f>IF(E3832=113,"Linn","Iowa ex-Linn")</f>
        <v>Iowa ex-Linn</v>
      </c>
      <c r="AE3832" s="23">
        <f>IFERROR(AB3832/W3832,"N/M")</f>
        <v>0.0</v>
      </c>
      <c r="AF3832" s="14" t="str">
        <f>B3832&amp;"|"&amp;TEXT(E3832,"000")&amp;"|"&amp;TEXT(M3832,"0.0000")</f>
        <v>2020|177|0.6500</v>
      </c>
      <c r="AG3832" s="22" t="str">
        <f>IF(AND(B3832&gt;=2015,B3832&lt;=2024,C3832=19,G3832=41,I3832=2,K3832="A",L3832="RBUP",M3832&gt;=0.5,M3832&lt;=0.85),"IN","OUT")</f>
        <v>IN</v>
      </c>
    </row>
    <row r="3833" spans="1:33">
      <c r="A3833" s="14" t="s">
        <v>190</v>
      </c>
      <c r="B3833" s="16">
        <v>2020</v>
      </c>
      <c r="C3833" s="16">
        <v>19</v>
      </c>
      <c r="D3833" s="14" t="s">
        <v>80</v>
      </c>
      <c r="E3833" s="16">
        <v>177</v>
      </c>
      <c r="F3833" s="14" t="s">
        <v>174</v>
      </c>
      <c r="G3833" s="16">
        <v>41</v>
      </c>
      <c r="H3833" s="14" t="s">
        <v>186</v>
      </c>
      <c r="I3833" s="16">
        <v>2</v>
      </c>
      <c r="J3833" s="14" t="s">
        <v>83</v>
      </c>
      <c r="K3833" s="14" t="s">
        <v>84</v>
      </c>
      <c r="L3833" s="14" t="s">
        <v>85</v>
      </c>
      <c r="M3833" s="23">
        <v>0.7</v>
      </c>
      <c r="N3833" s="16">
        <v>26</v>
      </c>
      <c r="O3833" s="16">
        <v>16</v>
      </c>
      <c r="P3833" s="16">
        <v>6</v>
      </c>
      <c r="Q3833" s="16">
        <v>31</v>
      </c>
      <c r="R3833" s="16">
        <v>7</v>
      </c>
      <c r="S3833" s="14" t="s">
        <v>86</v>
      </c>
      <c r="T3833" s="16">
        <v>1531</v>
      </c>
      <c r="U3833" s="16">
        <v>0</v>
      </c>
      <c r="V3833" s="18">
        <v>644214</v>
      </c>
      <c r="W3833" s="18">
        <v>60554</v>
      </c>
      <c r="X3833" s="18">
        <v>35922</v>
      </c>
      <c r="Y3833" s="18">
        <v>0</v>
      </c>
      <c r="Z3833" s="18">
        <v>0</v>
      </c>
      <c r="AA3833" s="18">
        <v>0</v>
      </c>
      <c r="AB3833" s="18">
        <v>29308</v>
      </c>
      <c r="AC3833" s="23">
        <v>0.48</v>
      </c>
      <c r="AD3833" s="14" t="str">
        <f>IF(E3833=113,"Linn","Iowa ex-Linn")</f>
        <v>Iowa ex-Linn</v>
      </c>
      <c r="AE3833" s="23">
        <f>IFERROR(AB3833/W3833,"N/M")</f>
        <v>0.48399775407074674</v>
      </c>
      <c r="AF3833" s="14" t="str">
        <f>B3833&amp;"|"&amp;TEXT(E3833,"000")&amp;"|"&amp;TEXT(M3833,"0.0000")</f>
        <v>2020|177|0.7000</v>
      </c>
      <c r="AG3833" s="22" t="str">
        <f>IF(AND(B3833&gt;=2015,B3833&lt;=2024,C3833=19,G3833=41,I3833=2,K3833="A",L3833="RBUP",M3833&gt;=0.5,M3833&lt;=0.85),"IN","OUT")</f>
        <v>IN</v>
      </c>
    </row>
    <row r="3834" spans="1:33">
      <c r="A3834" s="14" t="s">
        <v>190</v>
      </c>
      <c r="B3834" s="16">
        <v>2020</v>
      </c>
      <c r="C3834" s="16">
        <v>19</v>
      </c>
      <c r="D3834" s="14" t="s">
        <v>80</v>
      </c>
      <c r="E3834" s="16">
        <v>177</v>
      </c>
      <c r="F3834" s="14" t="s">
        <v>174</v>
      </c>
      <c r="G3834" s="16">
        <v>41</v>
      </c>
      <c r="H3834" s="14" t="s">
        <v>186</v>
      </c>
      <c r="I3834" s="16">
        <v>2</v>
      </c>
      <c r="J3834" s="14" t="s">
        <v>83</v>
      </c>
      <c r="K3834" s="14" t="s">
        <v>84</v>
      </c>
      <c r="L3834" s="14" t="s">
        <v>85</v>
      </c>
      <c r="M3834" s="23">
        <v>0.75</v>
      </c>
      <c r="N3834" s="16">
        <v>117</v>
      </c>
      <c r="O3834" s="16">
        <v>77</v>
      </c>
      <c r="P3834" s="16">
        <v>16</v>
      </c>
      <c r="Q3834" s="16">
        <v>146</v>
      </c>
      <c r="R3834" s="16">
        <v>23</v>
      </c>
      <c r="S3834" s="14" t="s">
        <v>86</v>
      </c>
      <c r="T3834" s="16">
        <v>13017</v>
      </c>
      <c r="U3834" s="16">
        <v>0</v>
      </c>
      <c r="V3834" s="18">
        <v>6421678</v>
      </c>
      <c r="W3834" s="18">
        <v>602490</v>
      </c>
      <c r="X3834" s="18">
        <v>384734</v>
      </c>
      <c r="Y3834" s="18">
        <v>1348</v>
      </c>
      <c r="Z3834" s="18">
        <v>0</v>
      </c>
      <c r="AA3834" s="18">
        <v>0</v>
      </c>
      <c r="AB3834" s="18">
        <v>133748</v>
      </c>
      <c r="AC3834" s="23">
        <v>0.22</v>
      </c>
      <c r="AD3834" s="14" t="str">
        <f>IF(E3834=113,"Linn","Iowa ex-Linn")</f>
        <v>Iowa ex-Linn</v>
      </c>
      <c r="AE3834" s="23">
        <f>IFERROR(AB3834/W3834,"N/M")</f>
        <v>0.22199206625836113</v>
      </c>
      <c r="AF3834" s="14" t="str">
        <f>B3834&amp;"|"&amp;TEXT(E3834,"000")&amp;"|"&amp;TEXT(M3834,"0.0000")</f>
        <v>2020|177|0.7500</v>
      </c>
      <c r="AG3834" s="22" t="str">
        <f>IF(AND(B3834&gt;=2015,B3834&lt;=2024,C3834=19,G3834=41,I3834=2,K3834="A",L3834="RBUP",M3834&gt;=0.5,M3834&lt;=0.85),"IN","OUT")</f>
        <v>IN</v>
      </c>
    </row>
    <row r="3835" spans="1:33">
      <c r="A3835" s="14" t="s">
        <v>190</v>
      </c>
      <c r="B3835" s="16">
        <v>2020</v>
      </c>
      <c r="C3835" s="16">
        <v>19</v>
      </c>
      <c r="D3835" s="14" t="s">
        <v>80</v>
      </c>
      <c r="E3835" s="16">
        <v>177</v>
      </c>
      <c r="F3835" s="14" t="s">
        <v>174</v>
      </c>
      <c r="G3835" s="16">
        <v>41</v>
      </c>
      <c r="H3835" s="14" t="s">
        <v>186</v>
      </c>
      <c r="I3835" s="16">
        <v>2</v>
      </c>
      <c r="J3835" s="14" t="s">
        <v>83</v>
      </c>
      <c r="K3835" s="14" t="s">
        <v>84</v>
      </c>
      <c r="L3835" s="14" t="s">
        <v>85</v>
      </c>
      <c r="M3835" s="23">
        <v>0.8</v>
      </c>
      <c r="N3835" s="16">
        <v>217</v>
      </c>
      <c r="O3835" s="16">
        <v>146</v>
      </c>
      <c r="P3835" s="16">
        <v>49</v>
      </c>
      <c r="Q3835" s="16">
        <v>235</v>
      </c>
      <c r="R3835" s="16">
        <v>69</v>
      </c>
      <c r="S3835" s="14" t="s">
        <v>86</v>
      </c>
      <c r="T3835" s="16">
        <v>31319</v>
      </c>
      <c r="U3835" s="16">
        <v>0</v>
      </c>
      <c r="V3835" s="18">
        <v>16513671</v>
      </c>
      <c r="W3835" s="18">
        <v>1612396</v>
      </c>
      <c r="X3835" s="18">
        <v>1006469</v>
      </c>
      <c r="Y3835" s="18">
        <v>833</v>
      </c>
      <c r="Z3835" s="18">
        <v>0</v>
      </c>
      <c r="AA3835" s="18">
        <v>0</v>
      </c>
      <c r="AB3835" s="18">
        <v>550338</v>
      </c>
      <c r="AC3835" s="23">
        <v>0.34</v>
      </c>
      <c r="AD3835" s="14" t="str">
        <f>IF(E3835=113,"Linn","Iowa ex-Linn")</f>
        <v>Iowa ex-Linn</v>
      </c>
      <c r="AE3835" s="23">
        <f>IFERROR(AB3835/W3835,"N/M")</f>
        <v>0.3413168973378748</v>
      </c>
      <c r="AF3835" s="14" t="str">
        <f>B3835&amp;"|"&amp;TEXT(E3835,"000")&amp;"|"&amp;TEXT(M3835,"0.0000")</f>
        <v>2020|177|0.8000</v>
      </c>
      <c r="AG3835" s="22" t="str">
        <f>IF(AND(B3835&gt;=2015,B3835&lt;=2024,C3835=19,G3835=41,I3835=2,K3835="A",L3835="RBUP",M3835&gt;=0.5,M3835&lt;=0.85),"IN","OUT")</f>
        <v>IN</v>
      </c>
    </row>
    <row r="3836" spans="1:33">
      <c r="A3836" s="14" t="s">
        <v>190</v>
      </c>
      <c r="B3836" s="16">
        <v>2020</v>
      </c>
      <c r="C3836" s="16">
        <v>19</v>
      </c>
      <c r="D3836" s="14" t="s">
        <v>80</v>
      </c>
      <c r="E3836" s="16">
        <v>177</v>
      </c>
      <c r="F3836" s="14" t="s">
        <v>174</v>
      </c>
      <c r="G3836" s="16">
        <v>41</v>
      </c>
      <c r="H3836" s="14" t="s">
        <v>186</v>
      </c>
      <c r="I3836" s="16">
        <v>2</v>
      </c>
      <c r="J3836" s="14" t="s">
        <v>83</v>
      </c>
      <c r="K3836" s="14" t="s">
        <v>84</v>
      </c>
      <c r="L3836" s="14" t="s">
        <v>85</v>
      </c>
      <c r="M3836" s="23">
        <v>0.85</v>
      </c>
      <c r="N3836" s="16">
        <v>45</v>
      </c>
      <c r="O3836" s="16">
        <v>28</v>
      </c>
      <c r="P3836" s="16">
        <v>16</v>
      </c>
      <c r="Q3836" s="16">
        <v>43</v>
      </c>
      <c r="R3836" s="16">
        <v>23</v>
      </c>
      <c r="S3836" s="14" t="s">
        <v>86</v>
      </c>
      <c r="T3836" s="16">
        <v>4392</v>
      </c>
      <c r="U3836" s="16">
        <v>0</v>
      </c>
      <c r="V3836" s="18">
        <v>2290202</v>
      </c>
      <c r="W3836" s="18">
        <v>244715</v>
      </c>
      <c r="X3836" s="18">
        <v>122688</v>
      </c>
      <c r="Y3836" s="18">
        <v>0</v>
      </c>
      <c r="Z3836" s="18">
        <v>0</v>
      </c>
      <c r="AA3836" s="18">
        <v>0</v>
      </c>
      <c r="AB3836" s="18">
        <v>261425</v>
      </c>
      <c r="AC3836" s="23">
        <v>1.07</v>
      </c>
      <c r="AD3836" s="14" t="str">
        <f>IF(E3836=113,"Linn","Iowa ex-Linn")</f>
        <v>Iowa ex-Linn</v>
      </c>
      <c r="AE3836" s="23">
        <f>IFERROR(AB3836/W3836,"N/M")</f>
        <v>1.0682835134748585</v>
      </c>
      <c r="AF3836" s="14" t="str">
        <f>B3836&amp;"|"&amp;TEXT(E3836,"000")&amp;"|"&amp;TEXT(M3836,"0.0000")</f>
        <v>2020|177|0.8500</v>
      </c>
      <c r="AG3836" s="22" t="str">
        <f>IF(AND(B3836&gt;=2015,B3836&lt;=2024,C3836=19,G3836=41,I3836=2,K3836="A",L3836="RBUP",M3836&gt;=0.5,M3836&lt;=0.85),"IN","OUT")</f>
        <v>IN</v>
      </c>
    </row>
    <row r="3837" spans="1:33">
      <c r="A3837" s="14" t="s">
        <v>190</v>
      </c>
      <c r="B3837" s="16">
        <v>2020</v>
      </c>
      <c r="C3837" s="16">
        <v>19</v>
      </c>
      <c r="D3837" s="14" t="s">
        <v>80</v>
      </c>
      <c r="E3837" s="16">
        <v>179</v>
      </c>
      <c r="F3837" s="14" t="s">
        <v>175</v>
      </c>
      <c r="G3837" s="16">
        <v>41</v>
      </c>
      <c r="H3837" s="14" t="s">
        <v>186</v>
      </c>
      <c r="I3837" s="16">
        <v>2</v>
      </c>
      <c r="J3837" s="14" t="s">
        <v>83</v>
      </c>
      <c r="K3837" s="14" t="s">
        <v>84</v>
      </c>
      <c r="L3837" s="14" t="s">
        <v>85</v>
      </c>
      <c r="M3837" s="23">
        <v>0.6</v>
      </c>
      <c r="N3837" s="16">
        <v>0</v>
      </c>
      <c r="O3837" s="16">
        <v>0</v>
      </c>
      <c r="P3837" s="16">
        <v>0</v>
      </c>
      <c r="Q3837" s="16">
        <v>0</v>
      </c>
      <c r="R3837" s="16">
        <v>0</v>
      </c>
      <c r="S3837" s="14" t="s">
        <v>86</v>
      </c>
      <c r="T3837" s="16">
        <v>60</v>
      </c>
      <c r="U3837" s="16">
        <v>0</v>
      </c>
      <c r="V3837" s="18">
        <v>21460</v>
      </c>
      <c r="W3837" s="18">
        <v>1637</v>
      </c>
      <c r="X3837" s="18">
        <v>1048</v>
      </c>
      <c r="Y3837" s="18">
        <v>0</v>
      </c>
      <c r="Z3837" s="18">
        <v>0</v>
      </c>
      <c r="AA3837" s="18">
        <v>0</v>
      </c>
      <c r="AB3837" s="18">
        <v>0</v>
      </c>
      <c r="AC3837" s="23">
        <v>0</v>
      </c>
      <c r="AD3837" s="14" t="str">
        <f>IF(E3837=113,"Linn","Iowa ex-Linn")</f>
        <v>Iowa ex-Linn</v>
      </c>
      <c r="AE3837" s="23">
        <f>IFERROR(AB3837/W3837,"N/M")</f>
        <v>0.0</v>
      </c>
      <c r="AF3837" s="14" t="str">
        <f>B3837&amp;"|"&amp;TEXT(E3837,"000")&amp;"|"&amp;TEXT(M3837,"0.0000")</f>
        <v>2020|179|0.6000</v>
      </c>
      <c r="AG3837" s="22" t="str">
        <f>IF(AND(B3837&gt;=2015,B3837&lt;=2024,C3837=19,G3837=41,I3837=2,K3837="A",L3837="RBUP",M3837&gt;=0.5,M3837&lt;=0.85),"IN","OUT")</f>
        <v>IN</v>
      </c>
    </row>
    <row r="3838" spans="1:33">
      <c r="A3838" s="14" t="s">
        <v>190</v>
      </c>
      <c r="B3838" s="16">
        <v>2020</v>
      </c>
      <c r="C3838" s="16">
        <v>19</v>
      </c>
      <c r="D3838" s="14" t="s">
        <v>80</v>
      </c>
      <c r="E3838" s="16">
        <v>179</v>
      </c>
      <c r="F3838" s="14" t="s">
        <v>175</v>
      </c>
      <c r="G3838" s="16">
        <v>41</v>
      </c>
      <c r="H3838" s="14" t="s">
        <v>186</v>
      </c>
      <c r="I3838" s="16">
        <v>2</v>
      </c>
      <c r="J3838" s="14" t="s">
        <v>83</v>
      </c>
      <c r="K3838" s="14" t="s">
        <v>84</v>
      </c>
      <c r="L3838" s="14" t="s">
        <v>85</v>
      </c>
      <c r="M3838" s="23">
        <v>0.65</v>
      </c>
      <c r="N3838" s="16">
        <v>8</v>
      </c>
      <c r="O3838" s="16">
        <v>4</v>
      </c>
      <c r="P3838" s="16">
        <v>0</v>
      </c>
      <c r="Q3838" s="16">
        <v>7</v>
      </c>
      <c r="R3838" s="16">
        <v>0</v>
      </c>
      <c r="S3838" s="14" t="s">
        <v>86</v>
      </c>
      <c r="T3838" s="16">
        <v>379</v>
      </c>
      <c r="U3838" s="16">
        <v>0</v>
      </c>
      <c r="V3838" s="18">
        <v>167342</v>
      </c>
      <c r="W3838" s="18">
        <v>8853</v>
      </c>
      <c r="X3838" s="18">
        <v>5223</v>
      </c>
      <c r="Y3838" s="18">
        <v>0</v>
      </c>
      <c r="Z3838" s="18">
        <v>0</v>
      </c>
      <c r="AA3838" s="18">
        <v>0</v>
      </c>
      <c r="AB3838" s="18">
        <v>0</v>
      </c>
      <c r="AC3838" s="23">
        <v>0</v>
      </c>
      <c r="AD3838" s="14" t="str">
        <f>IF(E3838=113,"Linn","Iowa ex-Linn")</f>
        <v>Iowa ex-Linn</v>
      </c>
      <c r="AE3838" s="23">
        <f>IFERROR(AB3838/W3838,"N/M")</f>
        <v>0.0</v>
      </c>
      <c r="AF3838" s="14" t="str">
        <f>B3838&amp;"|"&amp;TEXT(E3838,"000")&amp;"|"&amp;TEXT(M3838,"0.0000")</f>
        <v>2020|179|0.6500</v>
      </c>
      <c r="AG3838" s="22" t="str">
        <f>IF(AND(B3838&gt;=2015,B3838&lt;=2024,C3838=19,G3838=41,I3838=2,K3838="A",L3838="RBUP",M3838&gt;=0.5,M3838&lt;=0.85),"IN","OUT")</f>
        <v>IN</v>
      </c>
    </row>
    <row r="3839" spans="1:33">
      <c r="A3839" s="14" t="s">
        <v>190</v>
      </c>
      <c r="B3839" s="16">
        <v>2020</v>
      </c>
      <c r="C3839" s="16">
        <v>19</v>
      </c>
      <c r="D3839" s="14" t="s">
        <v>80</v>
      </c>
      <c r="E3839" s="16">
        <v>179</v>
      </c>
      <c r="F3839" s="14" t="s">
        <v>175</v>
      </c>
      <c r="G3839" s="16">
        <v>41</v>
      </c>
      <c r="H3839" s="14" t="s">
        <v>186</v>
      </c>
      <c r="I3839" s="16">
        <v>2</v>
      </c>
      <c r="J3839" s="14" t="s">
        <v>83</v>
      </c>
      <c r="K3839" s="14" t="s">
        <v>84</v>
      </c>
      <c r="L3839" s="14" t="s">
        <v>85</v>
      </c>
      <c r="M3839" s="23">
        <v>0.7</v>
      </c>
      <c r="N3839" s="16">
        <v>37</v>
      </c>
      <c r="O3839" s="16">
        <v>22</v>
      </c>
      <c r="P3839" s="16">
        <v>2</v>
      </c>
      <c r="Q3839" s="16">
        <v>36</v>
      </c>
      <c r="R3839" s="16">
        <v>2</v>
      </c>
      <c r="S3839" s="14" t="s">
        <v>86</v>
      </c>
      <c r="T3839" s="16">
        <v>1678</v>
      </c>
      <c r="U3839" s="16">
        <v>0</v>
      </c>
      <c r="V3839" s="18">
        <v>765276</v>
      </c>
      <c r="W3839" s="18">
        <v>50124</v>
      </c>
      <c r="X3839" s="18">
        <v>29697</v>
      </c>
      <c r="Y3839" s="18">
        <v>0</v>
      </c>
      <c r="Z3839" s="18">
        <v>0</v>
      </c>
      <c r="AA3839" s="18">
        <v>0</v>
      </c>
      <c r="AB3839" s="18">
        <v>3283</v>
      </c>
      <c r="AC3839" s="23">
        <v>0.07000000000000001</v>
      </c>
      <c r="AD3839" s="14" t="str">
        <f>IF(E3839=113,"Linn","Iowa ex-Linn")</f>
        <v>Iowa ex-Linn</v>
      </c>
      <c r="AE3839" s="23">
        <f>IFERROR(AB3839/W3839,"N/M")</f>
        <v>0.06549756603623015</v>
      </c>
      <c r="AF3839" s="14" t="str">
        <f>B3839&amp;"|"&amp;TEXT(E3839,"000")&amp;"|"&amp;TEXT(M3839,"0.0000")</f>
        <v>2020|179|0.7000</v>
      </c>
      <c r="AG3839" s="22" t="str">
        <f>IF(AND(B3839&gt;=2015,B3839&lt;=2024,C3839=19,G3839=41,I3839=2,K3839="A",L3839="RBUP",M3839&gt;=0.5,M3839&lt;=0.85),"IN","OUT")</f>
        <v>IN</v>
      </c>
    </row>
    <row r="3840" spans="1:33">
      <c r="A3840" s="14" t="s">
        <v>190</v>
      </c>
      <c r="B3840" s="16">
        <v>2020</v>
      </c>
      <c r="C3840" s="16">
        <v>19</v>
      </c>
      <c r="D3840" s="14" t="s">
        <v>80</v>
      </c>
      <c r="E3840" s="16">
        <v>179</v>
      </c>
      <c r="F3840" s="14" t="s">
        <v>175</v>
      </c>
      <c r="G3840" s="16">
        <v>41</v>
      </c>
      <c r="H3840" s="14" t="s">
        <v>186</v>
      </c>
      <c r="I3840" s="16">
        <v>2</v>
      </c>
      <c r="J3840" s="14" t="s">
        <v>83</v>
      </c>
      <c r="K3840" s="14" t="s">
        <v>84</v>
      </c>
      <c r="L3840" s="14" t="s">
        <v>85</v>
      </c>
      <c r="M3840" s="23">
        <v>0.75</v>
      </c>
      <c r="N3840" s="16">
        <v>148</v>
      </c>
      <c r="O3840" s="16">
        <v>96</v>
      </c>
      <c r="P3840" s="16">
        <v>21</v>
      </c>
      <c r="Q3840" s="16">
        <v>141</v>
      </c>
      <c r="R3840" s="16">
        <v>27</v>
      </c>
      <c r="S3840" s="14" t="s">
        <v>86</v>
      </c>
      <c r="T3840" s="16">
        <v>14909</v>
      </c>
      <c r="U3840" s="16">
        <v>0</v>
      </c>
      <c r="V3840" s="18">
        <v>7604392</v>
      </c>
      <c r="W3840" s="18">
        <v>541334</v>
      </c>
      <c r="X3840" s="18">
        <v>370026</v>
      </c>
      <c r="Y3840" s="18">
        <v>421</v>
      </c>
      <c r="Z3840" s="18">
        <v>0</v>
      </c>
      <c r="AA3840" s="18">
        <v>0</v>
      </c>
      <c r="AB3840" s="18">
        <v>60692</v>
      </c>
      <c r="AC3840" s="23">
        <v>0.11</v>
      </c>
      <c r="AD3840" s="14" t="str">
        <f>IF(E3840=113,"Linn","Iowa ex-Linn")</f>
        <v>Iowa ex-Linn</v>
      </c>
      <c r="AE3840" s="23">
        <f>IFERROR(AB3840/W3840,"N/M")</f>
        <v>0.11211562547336765</v>
      </c>
      <c r="AF3840" s="14" t="str">
        <f>B3840&amp;"|"&amp;TEXT(E3840,"000")&amp;"|"&amp;TEXT(M3840,"0.0000")</f>
        <v>2020|179|0.7500</v>
      </c>
      <c r="AG3840" s="22" t="str">
        <f>IF(AND(B3840&gt;=2015,B3840&lt;=2024,C3840=19,G3840=41,I3840=2,K3840="A",L3840="RBUP",M3840&gt;=0.5,M3840&lt;=0.85),"IN","OUT")</f>
        <v>IN</v>
      </c>
    </row>
    <row r="3841" spans="1:33">
      <c r="A3841" s="14" t="s">
        <v>190</v>
      </c>
      <c r="B3841" s="16">
        <v>2020</v>
      </c>
      <c r="C3841" s="16">
        <v>19</v>
      </c>
      <c r="D3841" s="14" t="s">
        <v>80</v>
      </c>
      <c r="E3841" s="16">
        <v>179</v>
      </c>
      <c r="F3841" s="14" t="s">
        <v>175</v>
      </c>
      <c r="G3841" s="16">
        <v>41</v>
      </c>
      <c r="H3841" s="14" t="s">
        <v>186</v>
      </c>
      <c r="I3841" s="16">
        <v>2</v>
      </c>
      <c r="J3841" s="14" t="s">
        <v>83</v>
      </c>
      <c r="K3841" s="14" t="s">
        <v>84</v>
      </c>
      <c r="L3841" s="14" t="s">
        <v>85</v>
      </c>
      <c r="M3841" s="23">
        <v>0.8</v>
      </c>
      <c r="N3841" s="16">
        <v>230</v>
      </c>
      <c r="O3841" s="16">
        <v>164</v>
      </c>
      <c r="P3841" s="16">
        <v>44</v>
      </c>
      <c r="Q3841" s="16">
        <v>213</v>
      </c>
      <c r="R3841" s="16">
        <v>50</v>
      </c>
      <c r="S3841" s="14" t="s">
        <v>86</v>
      </c>
      <c r="T3841" s="16">
        <v>27146</v>
      </c>
      <c r="U3841" s="16">
        <v>0</v>
      </c>
      <c r="V3841" s="18">
        <v>14771012</v>
      </c>
      <c r="W3841" s="18">
        <v>1179971</v>
      </c>
      <c r="X3841" s="18">
        <v>745092</v>
      </c>
      <c r="Y3841" s="18">
        <v>0</v>
      </c>
      <c r="Z3841" s="18">
        <v>0</v>
      </c>
      <c r="AA3841" s="18">
        <v>0</v>
      </c>
      <c r="AB3841" s="18">
        <v>389179</v>
      </c>
      <c r="AC3841" s="23">
        <v>0.33</v>
      </c>
      <c r="AD3841" s="14" t="str">
        <f>IF(E3841=113,"Linn","Iowa ex-Linn")</f>
        <v>Iowa ex-Linn</v>
      </c>
      <c r="AE3841" s="23">
        <f>IFERROR(AB3841/W3841,"N/M")</f>
        <v>0.3298208176302638</v>
      </c>
      <c r="AF3841" s="14" t="str">
        <f>B3841&amp;"|"&amp;TEXT(E3841,"000")&amp;"|"&amp;TEXT(M3841,"0.0000")</f>
        <v>2020|179|0.8000</v>
      </c>
      <c r="AG3841" s="22" t="str">
        <f>IF(AND(B3841&gt;=2015,B3841&lt;=2024,C3841=19,G3841=41,I3841=2,K3841="A",L3841="RBUP",M3841&gt;=0.5,M3841&lt;=0.85),"IN","OUT")</f>
        <v>IN</v>
      </c>
    </row>
    <row r="3842" spans="1:33">
      <c r="A3842" s="14" t="s">
        <v>190</v>
      </c>
      <c r="B3842" s="16">
        <v>2020</v>
      </c>
      <c r="C3842" s="16">
        <v>19</v>
      </c>
      <c r="D3842" s="14" t="s">
        <v>80</v>
      </c>
      <c r="E3842" s="16">
        <v>179</v>
      </c>
      <c r="F3842" s="14" t="s">
        <v>175</v>
      </c>
      <c r="G3842" s="16">
        <v>41</v>
      </c>
      <c r="H3842" s="14" t="s">
        <v>186</v>
      </c>
      <c r="I3842" s="16">
        <v>2</v>
      </c>
      <c r="J3842" s="14" t="s">
        <v>83</v>
      </c>
      <c r="K3842" s="14" t="s">
        <v>84</v>
      </c>
      <c r="L3842" s="14" t="s">
        <v>85</v>
      </c>
      <c r="M3842" s="23">
        <v>0.85</v>
      </c>
      <c r="N3842" s="16">
        <v>63</v>
      </c>
      <c r="O3842" s="16">
        <v>42</v>
      </c>
      <c r="P3842" s="16">
        <v>20</v>
      </c>
      <c r="Q3842" s="16">
        <v>60</v>
      </c>
      <c r="R3842" s="16">
        <v>22</v>
      </c>
      <c r="S3842" s="14" t="s">
        <v>86</v>
      </c>
      <c r="T3842" s="16">
        <v>8727</v>
      </c>
      <c r="U3842" s="16">
        <v>0</v>
      </c>
      <c r="V3842" s="18">
        <v>5320693</v>
      </c>
      <c r="W3842" s="18">
        <v>470364</v>
      </c>
      <c r="X3842" s="18">
        <v>235931</v>
      </c>
      <c r="Y3842" s="18">
        <v>1308</v>
      </c>
      <c r="Z3842" s="18">
        <v>0</v>
      </c>
      <c r="AA3842" s="18">
        <v>0</v>
      </c>
      <c r="AB3842" s="18">
        <v>337868</v>
      </c>
      <c r="AC3842" s="23">
        <v>0.72</v>
      </c>
      <c r="AD3842" s="14" t="str">
        <f>IF(E3842=113,"Linn","Iowa ex-Linn")</f>
        <v>Iowa ex-Linn</v>
      </c>
      <c r="AE3842" s="23">
        <f>IFERROR(AB3842/W3842,"N/M")</f>
        <v>0.7183117755610549</v>
      </c>
      <c r="AF3842" s="14" t="str">
        <f>B3842&amp;"|"&amp;TEXT(E3842,"000")&amp;"|"&amp;TEXT(M3842,"0.0000")</f>
        <v>2020|179|0.8500</v>
      </c>
      <c r="AG3842" s="22" t="str">
        <f>IF(AND(B3842&gt;=2015,B3842&lt;=2024,C3842=19,G3842=41,I3842=2,K3842="A",L3842="RBUP",M3842&gt;=0.5,M3842&lt;=0.85),"IN","OUT")</f>
        <v>IN</v>
      </c>
    </row>
    <row r="3843" spans="1:33">
      <c r="A3843" s="14" t="s">
        <v>190</v>
      </c>
      <c r="B3843" s="16">
        <v>2020</v>
      </c>
      <c r="C3843" s="16">
        <v>19</v>
      </c>
      <c r="D3843" s="14" t="s">
        <v>80</v>
      </c>
      <c r="E3843" s="16">
        <v>181</v>
      </c>
      <c r="F3843" s="14" t="s">
        <v>176</v>
      </c>
      <c r="G3843" s="16">
        <v>41</v>
      </c>
      <c r="H3843" s="14" t="s">
        <v>186</v>
      </c>
      <c r="I3843" s="16">
        <v>2</v>
      </c>
      <c r="J3843" s="14" t="s">
        <v>83</v>
      </c>
      <c r="K3843" s="14" t="s">
        <v>84</v>
      </c>
      <c r="L3843" s="14" t="s">
        <v>85</v>
      </c>
      <c r="M3843" s="23">
        <v>0.5</v>
      </c>
      <c r="N3843" s="16">
        <v>0</v>
      </c>
      <c r="O3843" s="16">
        <v>0</v>
      </c>
      <c r="P3843" s="16">
        <v>0</v>
      </c>
      <c r="Q3843" s="16">
        <v>0</v>
      </c>
      <c r="R3843" s="16">
        <v>0</v>
      </c>
      <c r="S3843" s="14" t="s">
        <v>86</v>
      </c>
      <c r="T3843" s="16">
        <v>0</v>
      </c>
      <c r="U3843" s="16">
        <v>0</v>
      </c>
      <c r="V3843" s="18">
        <v>0</v>
      </c>
      <c r="W3843" s="18">
        <v>0</v>
      </c>
      <c r="X3843" s="18">
        <v>0</v>
      </c>
      <c r="Y3843" s="18">
        <v>0</v>
      </c>
      <c r="Z3843" s="18">
        <v>0</v>
      </c>
      <c r="AA3843" s="18">
        <v>0</v>
      </c>
      <c r="AB3843" s="18">
        <v>0</v>
      </c>
      <c r="AC3843" s="23">
        <v>0</v>
      </c>
      <c r="AD3843" s="14" t="str">
        <f>IF(E3843=113,"Linn","Iowa ex-Linn")</f>
        <v>Iowa ex-Linn</v>
      </c>
      <c r="AE3843" s="23" t="str">
        <f>IFERROR(AB3843/W3843,"N/M")</f>
        <v>N/M</v>
      </c>
      <c r="AF3843" s="14" t="str">
        <f>B3843&amp;"|"&amp;TEXT(E3843,"000")&amp;"|"&amp;TEXT(M3843,"0.0000")</f>
        <v>2020|181|0.5000</v>
      </c>
      <c r="AG3843" s="22" t="str">
        <f>IF(AND(B3843&gt;=2015,B3843&lt;=2024,C3843=19,G3843=41,I3843=2,K3843="A",L3843="RBUP",M3843&gt;=0.5,M3843&lt;=0.85),"IN","OUT")</f>
        <v>IN</v>
      </c>
    </row>
    <row r="3844" spans="1:33">
      <c r="A3844" s="14" t="s">
        <v>190</v>
      </c>
      <c r="B3844" s="16">
        <v>2020</v>
      </c>
      <c r="C3844" s="16">
        <v>19</v>
      </c>
      <c r="D3844" s="14" t="s">
        <v>80</v>
      </c>
      <c r="E3844" s="16">
        <v>181</v>
      </c>
      <c r="F3844" s="14" t="s">
        <v>176</v>
      </c>
      <c r="G3844" s="16">
        <v>41</v>
      </c>
      <c r="H3844" s="14" t="s">
        <v>186</v>
      </c>
      <c r="I3844" s="16">
        <v>2</v>
      </c>
      <c r="J3844" s="14" t="s">
        <v>83</v>
      </c>
      <c r="K3844" s="14" t="s">
        <v>84</v>
      </c>
      <c r="L3844" s="14" t="s">
        <v>85</v>
      </c>
      <c r="M3844" s="23">
        <v>0.6</v>
      </c>
      <c r="N3844" s="16">
        <v>4</v>
      </c>
      <c r="O3844" s="16">
        <v>2</v>
      </c>
      <c r="P3844" s="16">
        <v>0</v>
      </c>
      <c r="Q3844" s="16">
        <v>3</v>
      </c>
      <c r="R3844" s="16">
        <v>0</v>
      </c>
      <c r="S3844" s="14" t="s">
        <v>86</v>
      </c>
      <c r="T3844" s="16">
        <v>80</v>
      </c>
      <c r="U3844" s="16">
        <v>0</v>
      </c>
      <c r="V3844" s="18">
        <v>28481</v>
      </c>
      <c r="W3844" s="18">
        <v>1193</v>
      </c>
      <c r="X3844" s="18">
        <v>485</v>
      </c>
      <c r="Y3844" s="18">
        <v>0</v>
      </c>
      <c r="Z3844" s="18">
        <v>0</v>
      </c>
      <c r="AA3844" s="18">
        <v>0</v>
      </c>
      <c r="AB3844" s="18">
        <v>0</v>
      </c>
      <c r="AC3844" s="23">
        <v>0</v>
      </c>
      <c r="AD3844" s="14" t="str">
        <f>IF(E3844=113,"Linn","Iowa ex-Linn")</f>
        <v>Iowa ex-Linn</v>
      </c>
      <c r="AE3844" s="23">
        <f>IFERROR(AB3844/W3844,"N/M")</f>
        <v>0.0</v>
      </c>
      <c r="AF3844" s="14" t="str">
        <f>B3844&amp;"|"&amp;TEXT(E3844,"000")&amp;"|"&amp;TEXT(M3844,"0.0000")</f>
        <v>2020|181|0.6000</v>
      </c>
      <c r="AG3844" s="22" t="str">
        <f>IF(AND(B3844&gt;=2015,B3844&lt;=2024,C3844=19,G3844=41,I3844=2,K3844="A",L3844="RBUP",M3844&gt;=0.5,M3844&lt;=0.85),"IN","OUT")</f>
        <v>IN</v>
      </c>
    </row>
    <row r="3845" spans="1:33">
      <c r="A3845" s="14" t="s">
        <v>190</v>
      </c>
      <c r="B3845" s="16">
        <v>2020</v>
      </c>
      <c r="C3845" s="16">
        <v>19</v>
      </c>
      <c r="D3845" s="14" t="s">
        <v>80</v>
      </c>
      <c r="E3845" s="16">
        <v>181</v>
      </c>
      <c r="F3845" s="14" t="s">
        <v>176</v>
      </c>
      <c r="G3845" s="16">
        <v>41</v>
      </c>
      <c r="H3845" s="14" t="s">
        <v>186</v>
      </c>
      <c r="I3845" s="16">
        <v>2</v>
      </c>
      <c r="J3845" s="14" t="s">
        <v>83</v>
      </c>
      <c r="K3845" s="14" t="s">
        <v>84</v>
      </c>
      <c r="L3845" s="14" t="s">
        <v>85</v>
      </c>
      <c r="M3845" s="23">
        <v>0.65</v>
      </c>
      <c r="N3845" s="16">
        <v>14</v>
      </c>
      <c r="O3845" s="16">
        <v>7</v>
      </c>
      <c r="P3845" s="16">
        <v>0</v>
      </c>
      <c r="Q3845" s="16">
        <v>7</v>
      </c>
      <c r="R3845" s="16">
        <v>0</v>
      </c>
      <c r="S3845" s="14" t="s">
        <v>86</v>
      </c>
      <c r="T3845" s="16">
        <v>397</v>
      </c>
      <c r="U3845" s="16">
        <v>0</v>
      </c>
      <c r="V3845" s="18">
        <v>167933</v>
      </c>
      <c r="W3845" s="18">
        <v>7667</v>
      </c>
      <c r="X3845" s="18">
        <v>5244</v>
      </c>
      <c r="Y3845" s="18">
        <v>0</v>
      </c>
      <c r="Z3845" s="18">
        <v>0</v>
      </c>
      <c r="AA3845" s="18">
        <v>0</v>
      </c>
      <c r="AB3845" s="18">
        <v>0</v>
      </c>
      <c r="AC3845" s="23">
        <v>0</v>
      </c>
      <c r="AD3845" s="14" t="str">
        <f>IF(E3845=113,"Linn","Iowa ex-Linn")</f>
        <v>Iowa ex-Linn</v>
      </c>
      <c r="AE3845" s="23">
        <f>IFERROR(AB3845/W3845,"N/M")</f>
        <v>0.0</v>
      </c>
      <c r="AF3845" s="14" t="str">
        <f>B3845&amp;"|"&amp;TEXT(E3845,"000")&amp;"|"&amp;TEXT(M3845,"0.0000")</f>
        <v>2020|181|0.6500</v>
      </c>
      <c r="AG3845" s="22" t="str">
        <f>IF(AND(B3845&gt;=2015,B3845&lt;=2024,C3845=19,G3845=41,I3845=2,K3845="A",L3845="RBUP",M3845&gt;=0.5,M3845&lt;=0.85),"IN","OUT")</f>
        <v>IN</v>
      </c>
    </row>
    <row r="3846" spans="1:33">
      <c r="A3846" s="14" t="s">
        <v>190</v>
      </c>
      <c r="B3846" s="16">
        <v>2020</v>
      </c>
      <c r="C3846" s="16">
        <v>19</v>
      </c>
      <c r="D3846" s="14" t="s">
        <v>80</v>
      </c>
      <c r="E3846" s="16">
        <v>181</v>
      </c>
      <c r="F3846" s="14" t="s">
        <v>176</v>
      </c>
      <c r="G3846" s="16">
        <v>41</v>
      </c>
      <c r="H3846" s="14" t="s">
        <v>186</v>
      </c>
      <c r="I3846" s="16">
        <v>2</v>
      </c>
      <c r="J3846" s="14" t="s">
        <v>83</v>
      </c>
      <c r="K3846" s="14" t="s">
        <v>84</v>
      </c>
      <c r="L3846" s="14" t="s">
        <v>85</v>
      </c>
      <c r="M3846" s="23">
        <v>0.7</v>
      </c>
      <c r="N3846" s="16">
        <v>76</v>
      </c>
      <c r="O3846" s="16">
        <v>48</v>
      </c>
      <c r="P3846" s="16">
        <v>1</v>
      </c>
      <c r="Q3846" s="16">
        <v>79</v>
      </c>
      <c r="R3846" s="16">
        <v>1</v>
      </c>
      <c r="S3846" s="14" t="s">
        <v>86</v>
      </c>
      <c r="T3846" s="16">
        <v>4627</v>
      </c>
      <c r="U3846" s="16">
        <v>0</v>
      </c>
      <c r="V3846" s="18">
        <v>2084819</v>
      </c>
      <c r="W3846" s="18">
        <v>170185</v>
      </c>
      <c r="X3846" s="18">
        <v>107859</v>
      </c>
      <c r="Y3846" s="18">
        <v>0</v>
      </c>
      <c r="Z3846" s="18">
        <v>0</v>
      </c>
      <c r="AA3846" s="18">
        <v>0</v>
      </c>
      <c r="AB3846" s="18">
        <v>13954</v>
      </c>
      <c r="AC3846" s="23">
        <v>0.08</v>
      </c>
      <c r="AD3846" s="14" t="str">
        <f>IF(E3846=113,"Linn","Iowa ex-Linn")</f>
        <v>Iowa ex-Linn</v>
      </c>
      <c r="AE3846" s="23">
        <f>IFERROR(AB3846/W3846,"N/M")</f>
        <v>0.0819931251285366</v>
      </c>
      <c r="AF3846" s="14" t="str">
        <f>B3846&amp;"|"&amp;TEXT(E3846,"000")&amp;"|"&amp;TEXT(M3846,"0.0000")</f>
        <v>2020|181|0.7000</v>
      </c>
      <c r="AG3846" s="22" t="str">
        <f>IF(AND(B3846&gt;=2015,B3846&lt;=2024,C3846=19,G3846=41,I3846=2,K3846="A",L3846="RBUP",M3846&gt;=0.5,M3846&lt;=0.85),"IN","OUT")</f>
        <v>IN</v>
      </c>
    </row>
    <row r="3847" spans="1:33">
      <c r="A3847" s="14" t="s">
        <v>190</v>
      </c>
      <c r="B3847" s="16">
        <v>2020</v>
      </c>
      <c r="C3847" s="16">
        <v>19</v>
      </c>
      <c r="D3847" s="14" t="s">
        <v>80</v>
      </c>
      <c r="E3847" s="16">
        <v>181</v>
      </c>
      <c r="F3847" s="14" t="s">
        <v>176</v>
      </c>
      <c r="G3847" s="16">
        <v>41</v>
      </c>
      <c r="H3847" s="14" t="s">
        <v>186</v>
      </c>
      <c r="I3847" s="16">
        <v>2</v>
      </c>
      <c r="J3847" s="14" t="s">
        <v>83</v>
      </c>
      <c r="K3847" s="14" t="s">
        <v>84</v>
      </c>
      <c r="L3847" s="14" t="s">
        <v>85</v>
      </c>
      <c r="M3847" s="23">
        <v>0.75</v>
      </c>
      <c r="N3847" s="16">
        <v>234</v>
      </c>
      <c r="O3847" s="16">
        <v>141</v>
      </c>
      <c r="P3847" s="16">
        <v>16</v>
      </c>
      <c r="Q3847" s="16">
        <v>199</v>
      </c>
      <c r="R3847" s="16">
        <v>22</v>
      </c>
      <c r="S3847" s="14" t="s">
        <v>86</v>
      </c>
      <c r="T3847" s="16">
        <v>21731</v>
      </c>
      <c r="U3847" s="16">
        <v>0</v>
      </c>
      <c r="V3847" s="18">
        <v>10814648</v>
      </c>
      <c r="W3847" s="18">
        <v>810947</v>
      </c>
      <c r="X3847" s="18">
        <v>560656</v>
      </c>
      <c r="Y3847" s="18">
        <v>214</v>
      </c>
      <c r="Z3847" s="18">
        <v>0</v>
      </c>
      <c r="AA3847" s="18">
        <v>0</v>
      </c>
      <c r="AB3847" s="18">
        <v>76691</v>
      </c>
      <c r="AC3847" s="23">
        <v>0.09</v>
      </c>
      <c r="AD3847" s="14" t="str">
        <f>IF(E3847=113,"Linn","Iowa ex-Linn")</f>
        <v>Iowa ex-Linn</v>
      </c>
      <c r="AE3847" s="23">
        <f>IFERROR(AB3847/W3847,"N/M")</f>
        <v>0.09456968211239453</v>
      </c>
      <c r="AF3847" s="14" t="str">
        <f>B3847&amp;"|"&amp;TEXT(E3847,"000")&amp;"|"&amp;TEXT(M3847,"0.0000")</f>
        <v>2020|181|0.7500</v>
      </c>
      <c r="AG3847" s="22" t="str">
        <f>IF(AND(B3847&gt;=2015,B3847&lt;=2024,C3847=19,G3847=41,I3847=2,K3847="A",L3847="RBUP",M3847&gt;=0.5,M3847&lt;=0.85),"IN","OUT")</f>
        <v>IN</v>
      </c>
    </row>
    <row r="3848" spans="1:33">
      <c r="A3848" s="14" t="s">
        <v>190</v>
      </c>
      <c r="B3848" s="16">
        <v>2020</v>
      </c>
      <c r="C3848" s="16">
        <v>19</v>
      </c>
      <c r="D3848" s="14" t="s">
        <v>80</v>
      </c>
      <c r="E3848" s="16">
        <v>181</v>
      </c>
      <c r="F3848" s="14" t="s">
        <v>176</v>
      </c>
      <c r="G3848" s="16">
        <v>41</v>
      </c>
      <c r="H3848" s="14" t="s">
        <v>186</v>
      </c>
      <c r="I3848" s="16">
        <v>2</v>
      </c>
      <c r="J3848" s="14" t="s">
        <v>83</v>
      </c>
      <c r="K3848" s="14" t="s">
        <v>84</v>
      </c>
      <c r="L3848" s="14" t="s">
        <v>85</v>
      </c>
      <c r="M3848" s="23">
        <v>0.8</v>
      </c>
      <c r="N3848" s="16">
        <v>215</v>
      </c>
      <c r="O3848" s="16">
        <v>142</v>
      </c>
      <c r="P3848" s="16">
        <v>21</v>
      </c>
      <c r="Q3848" s="16">
        <v>199</v>
      </c>
      <c r="R3848" s="16">
        <v>28</v>
      </c>
      <c r="S3848" s="14" t="s">
        <v>86</v>
      </c>
      <c r="T3848" s="16">
        <v>24451</v>
      </c>
      <c r="U3848" s="16">
        <v>0</v>
      </c>
      <c r="V3848" s="18">
        <v>12181463</v>
      </c>
      <c r="W3848" s="18">
        <v>1147267</v>
      </c>
      <c r="X3848" s="18">
        <v>708744</v>
      </c>
      <c r="Y3848" s="18">
        <v>202</v>
      </c>
      <c r="Z3848" s="18">
        <v>0</v>
      </c>
      <c r="AA3848" s="18">
        <v>0</v>
      </c>
      <c r="AB3848" s="18">
        <v>171341</v>
      </c>
      <c r="AC3848" s="23">
        <v>0.15</v>
      </c>
      <c r="AD3848" s="14" t="str">
        <f>IF(E3848=113,"Linn","Iowa ex-Linn")</f>
        <v>Iowa ex-Linn</v>
      </c>
      <c r="AE3848" s="23">
        <f>IFERROR(AB3848/W3848,"N/M")</f>
        <v>0.14934710054416278</v>
      </c>
      <c r="AF3848" s="14" t="str">
        <f>B3848&amp;"|"&amp;TEXT(E3848,"000")&amp;"|"&amp;TEXT(M3848,"0.0000")</f>
        <v>2020|181|0.8000</v>
      </c>
      <c r="AG3848" s="22" t="str">
        <f>IF(AND(B3848&gt;=2015,B3848&lt;=2024,C3848=19,G3848=41,I3848=2,K3848="A",L3848="RBUP",M3848&gt;=0.5,M3848&lt;=0.85),"IN","OUT")</f>
        <v>IN</v>
      </c>
    </row>
    <row r="3849" spans="1:33">
      <c r="A3849" s="14" t="s">
        <v>190</v>
      </c>
      <c r="B3849" s="16">
        <v>2020</v>
      </c>
      <c r="C3849" s="16">
        <v>19</v>
      </c>
      <c r="D3849" s="14" t="s">
        <v>80</v>
      </c>
      <c r="E3849" s="16">
        <v>181</v>
      </c>
      <c r="F3849" s="14" t="s">
        <v>176</v>
      </c>
      <c r="G3849" s="16">
        <v>41</v>
      </c>
      <c r="H3849" s="14" t="s">
        <v>186</v>
      </c>
      <c r="I3849" s="16">
        <v>2</v>
      </c>
      <c r="J3849" s="14" t="s">
        <v>83</v>
      </c>
      <c r="K3849" s="14" t="s">
        <v>84</v>
      </c>
      <c r="L3849" s="14" t="s">
        <v>85</v>
      </c>
      <c r="M3849" s="23">
        <v>0.85</v>
      </c>
      <c r="N3849" s="16">
        <v>63</v>
      </c>
      <c r="O3849" s="16">
        <v>39</v>
      </c>
      <c r="P3849" s="16">
        <v>5</v>
      </c>
      <c r="Q3849" s="16">
        <v>46</v>
      </c>
      <c r="R3849" s="16">
        <v>5</v>
      </c>
      <c r="S3849" s="14" t="s">
        <v>86</v>
      </c>
      <c r="T3849" s="16">
        <v>4786</v>
      </c>
      <c r="U3849" s="16">
        <v>0</v>
      </c>
      <c r="V3849" s="18">
        <v>2591225</v>
      </c>
      <c r="W3849" s="18">
        <v>273059</v>
      </c>
      <c r="X3849" s="18">
        <v>128864</v>
      </c>
      <c r="Y3849" s="18">
        <v>0</v>
      </c>
      <c r="Z3849" s="18">
        <v>0</v>
      </c>
      <c r="AA3849" s="18">
        <v>0</v>
      </c>
      <c r="AB3849" s="18">
        <v>55101</v>
      </c>
      <c r="AC3849" s="23">
        <v>0.2</v>
      </c>
      <c r="AD3849" s="14" t="str">
        <f>IF(E3849=113,"Linn","Iowa ex-Linn")</f>
        <v>Iowa ex-Linn</v>
      </c>
      <c r="AE3849" s="23">
        <f>IFERROR(AB3849/W3849,"N/M")</f>
        <v>0.20179155420623382</v>
      </c>
      <c r="AF3849" s="14" t="str">
        <f>B3849&amp;"|"&amp;TEXT(E3849,"000")&amp;"|"&amp;TEXT(M3849,"0.0000")</f>
        <v>2020|181|0.8500</v>
      </c>
      <c r="AG3849" s="22" t="str">
        <f>IF(AND(B3849&gt;=2015,B3849&lt;=2024,C3849=19,G3849=41,I3849=2,K3849="A",L3849="RBUP",M3849&gt;=0.5,M3849&lt;=0.85),"IN","OUT")</f>
        <v>IN</v>
      </c>
    </row>
    <row r="3850" spans="1:33">
      <c r="A3850" s="14" t="s">
        <v>190</v>
      </c>
      <c r="B3850" s="16">
        <v>2020</v>
      </c>
      <c r="C3850" s="16">
        <v>19</v>
      </c>
      <c r="D3850" s="14" t="s">
        <v>80</v>
      </c>
      <c r="E3850" s="16">
        <v>183</v>
      </c>
      <c r="F3850" s="14" t="s">
        <v>177</v>
      </c>
      <c r="G3850" s="16">
        <v>41</v>
      </c>
      <c r="H3850" s="14" t="s">
        <v>186</v>
      </c>
      <c r="I3850" s="16">
        <v>2</v>
      </c>
      <c r="J3850" s="14" t="s">
        <v>83</v>
      </c>
      <c r="K3850" s="14" t="s">
        <v>84</v>
      </c>
      <c r="L3850" s="14" t="s">
        <v>85</v>
      </c>
      <c r="M3850" s="23">
        <v>0.5</v>
      </c>
      <c r="N3850" s="16">
        <v>3</v>
      </c>
      <c r="O3850" s="16">
        <v>2</v>
      </c>
      <c r="P3850" s="16">
        <v>0</v>
      </c>
      <c r="Q3850" s="16">
        <v>4</v>
      </c>
      <c r="R3850" s="16">
        <v>0</v>
      </c>
      <c r="S3850" s="14" t="s">
        <v>86</v>
      </c>
      <c r="T3850" s="16">
        <v>791</v>
      </c>
      <c r="U3850" s="16">
        <v>0</v>
      </c>
      <c r="V3850" s="18">
        <v>317615</v>
      </c>
      <c r="W3850" s="18">
        <v>5854</v>
      </c>
      <c r="X3850" s="18">
        <v>4369</v>
      </c>
      <c r="Y3850" s="18">
        <v>0</v>
      </c>
      <c r="Z3850" s="18">
        <v>0</v>
      </c>
      <c r="AA3850" s="18">
        <v>0</v>
      </c>
      <c r="AB3850" s="18">
        <v>0</v>
      </c>
      <c r="AC3850" s="23">
        <v>0</v>
      </c>
      <c r="AD3850" s="14" t="str">
        <f>IF(E3850=113,"Linn","Iowa ex-Linn")</f>
        <v>Iowa ex-Linn</v>
      </c>
      <c r="AE3850" s="23">
        <f>IFERROR(AB3850/W3850,"N/M")</f>
        <v>0.0</v>
      </c>
      <c r="AF3850" s="14" t="str">
        <f>B3850&amp;"|"&amp;TEXT(E3850,"000")&amp;"|"&amp;TEXT(M3850,"0.0000")</f>
        <v>2020|183|0.5000</v>
      </c>
      <c r="AG3850" s="22" t="str">
        <f>IF(AND(B3850&gt;=2015,B3850&lt;=2024,C3850=19,G3850=41,I3850=2,K3850="A",L3850="RBUP",M3850&gt;=0.5,M3850&lt;=0.85),"IN","OUT")</f>
        <v>IN</v>
      </c>
    </row>
    <row r="3851" spans="1:33">
      <c r="A3851" s="14" t="s">
        <v>190</v>
      </c>
      <c r="B3851" s="16">
        <v>2020</v>
      </c>
      <c r="C3851" s="16">
        <v>19</v>
      </c>
      <c r="D3851" s="14" t="s">
        <v>80</v>
      </c>
      <c r="E3851" s="16">
        <v>183</v>
      </c>
      <c r="F3851" s="14" t="s">
        <v>177</v>
      </c>
      <c r="G3851" s="16">
        <v>41</v>
      </c>
      <c r="H3851" s="14" t="s">
        <v>186</v>
      </c>
      <c r="I3851" s="16">
        <v>2</v>
      </c>
      <c r="J3851" s="14" t="s">
        <v>83</v>
      </c>
      <c r="K3851" s="14" t="s">
        <v>84</v>
      </c>
      <c r="L3851" s="14" t="s">
        <v>85</v>
      </c>
      <c r="M3851" s="23">
        <v>0.6</v>
      </c>
      <c r="N3851" s="16">
        <v>2</v>
      </c>
      <c r="O3851" s="16">
        <v>0</v>
      </c>
      <c r="P3851" s="16">
        <v>0</v>
      </c>
      <c r="Q3851" s="16">
        <v>0</v>
      </c>
      <c r="R3851" s="16">
        <v>0</v>
      </c>
      <c r="S3851" s="14" t="s">
        <v>86</v>
      </c>
      <c r="T3851" s="16">
        <v>0</v>
      </c>
      <c r="U3851" s="16">
        <v>0</v>
      </c>
      <c r="V3851" s="18">
        <v>0</v>
      </c>
      <c r="W3851" s="18">
        <v>0</v>
      </c>
      <c r="X3851" s="18">
        <v>0</v>
      </c>
      <c r="Y3851" s="18">
        <v>0</v>
      </c>
      <c r="Z3851" s="18">
        <v>0</v>
      </c>
      <c r="AA3851" s="18">
        <v>0</v>
      </c>
      <c r="AB3851" s="18">
        <v>0</v>
      </c>
      <c r="AC3851" s="23">
        <v>0</v>
      </c>
      <c r="AD3851" s="14" t="str">
        <f>IF(E3851=113,"Linn","Iowa ex-Linn")</f>
        <v>Iowa ex-Linn</v>
      </c>
      <c r="AE3851" s="23" t="str">
        <f>IFERROR(AB3851/W3851,"N/M")</f>
        <v>N/M</v>
      </c>
      <c r="AF3851" s="14" t="str">
        <f>B3851&amp;"|"&amp;TEXT(E3851,"000")&amp;"|"&amp;TEXT(M3851,"0.0000")</f>
        <v>2020|183|0.6000</v>
      </c>
      <c r="AG3851" s="22" t="str">
        <f>IF(AND(B3851&gt;=2015,B3851&lt;=2024,C3851=19,G3851=41,I3851=2,K3851="A",L3851="RBUP",M3851&gt;=0.5,M3851&lt;=0.85),"IN","OUT")</f>
        <v>IN</v>
      </c>
    </row>
    <row r="3852" spans="1:33">
      <c r="A3852" s="14" t="s">
        <v>190</v>
      </c>
      <c r="B3852" s="16">
        <v>2020</v>
      </c>
      <c r="C3852" s="16">
        <v>19</v>
      </c>
      <c r="D3852" s="14" t="s">
        <v>80</v>
      </c>
      <c r="E3852" s="16">
        <v>183</v>
      </c>
      <c r="F3852" s="14" t="s">
        <v>177</v>
      </c>
      <c r="G3852" s="16">
        <v>41</v>
      </c>
      <c r="H3852" s="14" t="s">
        <v>186</v>
      </c>
      <c r="I3852" s="16">
        <v>2</v>
      </c>
      <c r="J3852" s="14" t="s">
        <v>83</v>
      </c>
      <c r="K3852" s="14" t="s">
        <v>84</v>
      </c>
      <c r="L3852" s="14" t="s">
        <v>85</v>
      </c>
      <c r="M3852" s="23">
        <v>0.65</v>
      </c>
      <c r="N3852" s="16">
        <v>11</v>
      </c>
      <c r="O3852" s="16">
        <v>9</v>
      </c>
      <c r="P3852" s="16">
        <v>1</v>
      </c>
      <c r="Q3852" s="16">
        <v>13</v>
      </c>
      <c r="R3852" s="16">
        <v>1</v>
      </c>
      <c r="S3852" s="14" t="s">
        <v>86</v>
      </c>
      <c r="T3852" s="16">
        <v>1989</v>
      </c>
      <c r="U3852" s="16">
        <v>0</v>
      </c>
      <c r="V3852" s="18">
        <v>1017821</v>
      </c>
      <c r="W3852" s="18">
        <v>40169</v>
      </c>
      <c r="X3852" s="18">
        <v>28265</v>
      </c>
      <c r="Y3852" s="18">
        <v>0</v>
      </c>
      <c r="Z3852" s="18">
        <v>0</v>
      </c>
      <c r="AA3852" s="18">
        <v>0</v>
      </c>
      <c r="AB3852" s="18">
        <v>109</v>
      </c>
      <c r="AC3852" s="23">
        <v>0</v>
      </c>
      <c r="AD3852" s="14" t="str">
        <f>IF(E3852=113,"Linn","Iowa ex-Linn")</f>
        <v>Iowa ex-Linn</v>
      </c>
      <c r="AE3852" s="23">
        <f>IFERROR(AB3852/W3852,"N/M")</f>
        <v>0.002713535313301302</v>
      </c>
      <c r="AF3852" s="14" t="str">
        <f>B3852&amp;"|"&amp;TEXT(E3852,"000")&amp;"|"&amp;TEXT(M3852,"0.0000")</f>
        <v>2020|183|0.6500</v>
      </c>
      <c r="AG3852" s="22" t="str">
        <f>IF(AND(B3852&gt;=2015,B3852&lt;=2024,C3852=19,G3852=41,I3852=2,K3852="A",L3852="RBUP",M3852&gt;=0.5,M3852&lt;=0.85),"IN","OUT")</f>
        <v>IN</v>
      </c>
    </row>
    <row r="3853" spans="1:33">
      <c r="A3853" s="14" t="s">
        <v>190</v>
      </c>
      <c r="B3853" s="16">
        <v>2020</v>
      </c>
      <c r="C3853" s="16">
        <v>19</v>
      </c>
      <c r="D3853" s="14" t="s">
        <v>80</v>
      </c>
      <c r="E3853" s="16">
        <v>183</v>
      </c>
      <c r="F3853" s="14" t="s">
        <v>177</v>
      </c>
      <c r="G3853" s="16">
        <v>41</v>
      </c>
      <c r="H3853" s="14" t="s">
        <v>186</v>
      </c>
      <c r="I3853" s="16">
        <v>2</v>
      </c>
      <c r="J3853" s="14" t="s">
        <v>83</v>
      </c>
      <c r="K3853" s="14" t="s">
        <v>84</v>
      </c>
      <c r="L3853" s="14" t="s">
        <v>85</v>
      </c>
      <c r="M3853" s="23">
        <v>0.7</v>
      </c>
      <c r="N3853" s="16">
        <v>40</v>
      </c>
      <c r="O3853" s="16">
        <v>33</v>
      </c>
      <c r="P3853" s="16">
        <v>3</v>
      </c>
      <c r="Q3853" s="16">
        <v>45</v>
      </c>
      <c r="R3853" s="16">
        <v>3</v>
      </c>
      <c r="S3853" s="14" t="s">
        <v>86</v>
      </c>
      <c r="T3853" s="16">
        <v>5633</v>
      </c>
      <c r="U3853" s="16">
        <v>0</v>
      </c>
      <c r="V3853" s="18">
        <v>3102300</v>
      </c>
      <c r="W3853" s="18">
        <v>133168</v>
      </c>
      <c r="X3853" s="18">
        <v>96647</v>
      </c>
      <c r="Y3853" s="18">
        <v>2350</v>
      </c>
      <c r="Z3853" s="18">
        <v>0</v>
      </c>
      <c r="AA3853" s="18">
        <v>0</v>
      </c>
      <c r="AB3853" s="18">
        <v>23346</v>
      </c>
      <c r="AC3853" s="23">
        <v>0.18</v>
      </c>
      <c r="AD3853" s="14" t="str">
        <f>IF(E3853=113,"Linn","Iowa ex-Linn")</f>
        <v>Iowa ex-Linn</v>
      </c>
      <c r="AE3853" s="23">
        <f>IFERROR(AB3853/W3853,"N/M")</f>
        <v>0.1753123873603268</v>
      </c>
      <c r="AF3853" s="14" t="str">
        <f>B3853&amp;"|"&amp;TEXT(E3853,"000")&amp;"|"&amp;TEXT(M3853,"0.0000")</f>
        <v>2020|183|0.7000</v>
      </c>
      <c r="AG3853" s="22" t="str">
        <f>IF(AND(B3853&gt;=2015,B3853&lt;=2024,C3853=19,G3853=41,I3853=2,K3853="A",L3853="RBUP",M3853&gt;=0.5,M3853&lt;=0.85),"IN","OUT")</f>
        <v>IN</v>
      </c>
    </row>
    <row r="3854" spans="1:33">
      <c r="A3854" s="14" t="s">
        <v>190</v>
      </c>
      <c r="B3854" s="16">
        <v>2020</v>
      </c>
      <c r="C3854" s="16">
        <v>19</v>
      </c>
      <c r="D3854" s="14" t="s">
        <v>80</v>
      </c>
      <c r="E3854" s="16">
        <v>183</v>
      </c>
      <c r="F3854" s="14" t="s">
        <v>177</v>
      </c>
      <c r="G3854" s="16">
        <v>41</v>
      </c>
      <c r="H3854" s="14" t="s">
        <v>186</v>
      </c>
      <c r="I3854" s="16">
        <v>2</v>
      </c>
      <c r="J3854" s="14" t="s">
        <v>83</v>
      </c>
      <c r="K3854" s="14" t="s">
        <v>84</v>
      </c>
      <c r="L3854" s="14" t="s">
        <v>85</v>
      </c>
      <c r="M3854" s="23">
        <v>0.75</v>
      </c>
      <c r="N3854" s="16">
        <v>207</v>
      </c>
      <c r="O3854" s="16">
        <v>156</v>
      </c>
      <c r="P3854" s="16">
        <v>18</v>
      </c>
      <c r="Q3854" s="16">
        <v>208</v>
      </c>
      <c r="R3854" s="16">
        <v>20</v>
      </c>
      <c r="S3854" s="14" t="s">
        <v>86</v>
      </c>
      <c r="T3854" s="16">
        <v>25983</v>
      </c>
      <c r="U3854" s="16">
        <v>0</v>
      </c>
      <c r="V3854" s="18">
        <v>15198840</v>
      </c>
      <c r="W3854" s="18">
        <v>850349</v>
      </c>
      <c r="X3854" s="18">
        <v>592958</v>
      </c>
      <c r="Y3854" s="18">
        <v>5782</v>
      </c>
      <c r="Z3854" s="18">
        <v>0</v>
      </c>
      <c r="AA3854" s="18">
        <v>0</v>
      </c>
      <c r="AB3854" s="18">
        <v>82269</v>
      </c>
      <c r="AC3854" s="23">
        <v>0.1</v>
      </c>
      <c r="AD3854" s="14" t="str">
        <f>IF(E3854=113,"Linn","Iowa ex-Linn")</f>
        <v>Iowa ex-Linn</v>
      </c>
      <c r="AE3854" s="23">
        <f>IFERROR(AB3854/W3854,"N/M")</f>
        <v>0.09674733550577469</v>
      </c>
      <c r="AF3854" s="14" t="str">
        <f>B3854&amp;"|"&amp;TEXT(E3854,"000")&amp;"|"&amp;TEXT(M3854,"0.0000")</f>
        <v>2020|183|0.7500</v>
      </c>
      <c r="AG3854" s="22" t="str">
        <f>IF(AND(B3854&gt;=2015,B3854&lt;=2024,C3854=19,G3854=41,I3854=2,K3854="A",L3854="RBUP",M3854&gt;=0.5,M3854&lt;=0.85),"IN","OUT")</f>
        <v>IN</v>
      </c>
    </row>
    <row r="3855" spans="1:33">
      <c r="A3855" s="14" t="s">
        <v>190</v>
      </c>
      <c r="B3855" s="16">
        <v>2020</v>
      </c>
      <c r="C3855" s="16">
        <v>19</v>
      </c>
      <c r="D3855" s="14" t="s">
        <v>80</v>
      </c>
      <c r="E3855" s="16">
        <v>183</v>
      </c>
      <c r="F3855" s="14" t="s">
        <v>177</v>
      </c>
      <c r="G3855" s="16">
        <v>41</v>
      </c>
      <c r="H3855" s="14" t="s">
        <v>186</v>
      </c>
      <c r="I3855" s="16">
        <v>2</v>
      </c>
      <c r="J3855" s="14" t="s">
        <v>83</v>
      </c>
      <c r="K3855" s="14" t="s">
        <v>84</v>
      </c>
      <c r="L3855" s="14" t="s">
        <v>85</v>
      </c>
      <c r="M3855" s="23">
        <v>0.8</v>
      </c>
      <c r="N3855" s="16">
        <v>323</v>
      </c>
      <c r="O3855" s="16">
        <v>240</v>
      </c>
      <c r="P3855" s="16">
        <v>64</v>
      </c>
      <c r="Q3855" s="16">
        <v>373</v>
      </c>
      <c r="R3855" s="16">
        <v>86</v>
      </c>
      <c r="S3855" s="14" t="s">
        <v>86</v>
      </c>
      <c r="T3855" s="16">
        <v>46465</v>
      </c>
      <c r="U3855" s="16">
        <v>0</v>
      </c>
      <c r="V3855" s="18">
        <v>28781507</v>
      </c>
      <c r="W3855" s="18">
        <v>1981531</v>
      </c>
      <c r="X3855" s="18">
        <v>1162954</v>
      </c>
      <c r="Y3855" s="18">
        <v>12900</v>
      </c>
      <c r="Z3855" s="18">
        <v>0</v>
      </c>
      <c r="AA3855" s="18">
        <v>0</v>
      </c>
      <c r="AB3855" s="18">
        <v>657090</v>
      </c>
      <c r="AC3855" s="23">
        <v>0.33</v>
      </c>
      <c r="AD3855" s="14" t="str">
        <f>IF(E3855=113,"Linn","Iowa ex-Linn")</f>
        <v>Iowa ex-Linn</v>
      </c>
      <c r="AE3855" s="23">
        <f>IFERROR(AB3855/W3855,"N/M")</f>
        <v>0.3316072269371511</v>
      </c>
      <c r="AF3855" s="14" t="str">
        <f>B3855&amp;"|"&amp;TEXT(E3855,"000")&amp;"|"&amp;TEXT(M3855,"0.0000")</f>
        <v>2020|183|0.8000</v>
      </c>
      <c r="AG3855" s="22" t="str">
        <f>IF(AND(B3855&gt;=2015,B3855&lt;=2024,C3855=19,G3855=41,I3855=2,K3855="A",L3855="RBUP",M3855&gt;=0.5,M3855&lt;=0.85),"IN","OUT")</f>
        <v>IN</v>
      </c>
    </row>
    <row r="3856" spans="1:33">
      <c r="A3856" s="14" t="s">
        <v>190</v>
      </c>
      <c r="B3856" s="16">
        <v>2020</v>
      </c>
      <c r="C3856" s="16">
        <v>19</v>
      </c>
      <c r="D3856" s="14" t="s">
        <v>80</v>
      </c>
      <c r="E3856" s="16">
        <v>183</v>
      </c>
      <c r="F3856" s="14" t="s">
        <v>177</v>
      </c>
      <c r="G3856" s="16">
        <v>41</v>
      </c>
      <c r="H3856" s="14" t="s">
        <v>186</v>
      </c>
      <c r="I3856" s="16">
        <v>2</v>
      </c>
      <c r="J3856" s="14" t="s">
        <v>83</v>
      </c>
      <c r="K3856" s="14" t="s">
        <v>84</v>
      </c>
      <c r="L3856" s="14" t="s">
        <v>85</v>
      </c>
      <c r="M3856" s="23">
        <v>0.85</v>
      </c>
      <c r="N3856" s="16">
        <v>182</v>
      </c>
      <c r="O3856" s="16">
        <v>149</v>
      </c>
      <c r="P3856" s="16">
        <v>67</v>
      </c>
      <c r="Q3856" s="16">
        <v>262</v>
      </c>
      <c r="R3856" s="16">
        <v>102</v>
      </c>
      <c r="S3856" s="14" t="s">
        <v>86</v>
      </c>
      <c r="T3856" s="16">
        <v>26650</v>
      </c>
      <c r="U3856" s="16">
        <v>0</v>
      </c>
      <c r="V3856" s="18">
        <v>17419430</v>
      </c>
      <c r="W3856" s="18">
        <v>1483542</v>
      </c>
      <c r="X3856" s="18">
        <v>660452</v>
      </c>
      <c r="Y3856" s="18">
        <v>1975</v>
      </c>
      <c r="Z3856" s="18">
        <v>0</v>
      </c>
      <c r="AA3856" s="18">
        <v>0</v>
      </c>
      <c r="AB3856" s="18">
        <v>1165987</v>
      </c>
      <c r="AC3856" s="23">
        <v>0.79</v>
      </c>
      <c r="AD3856" s="14" t="str">
        <f>IF(E3856=113,"Linn","Iowa ex-Linn")</f>
        <v>Iowa ex-Linn</v>
      </c>
      <c r="AE3856" s="23">
        <f>IFERROR(AB3856/W3856,"N/M")</f>
        <v>0.7859480891002749</v>
      </c>
      <c r="AF3856" s="14" t="str">
        <f>B3856&amp;"|"&amp;TEXT(E3856,"000")&amp;"|"&amp;TEXT(M3856,"0.0000")</f>
        <v>2020|183|0.8500</v>
      </c>
      <c r="AG3856" s="22" t="str">
        <f>IF(AND(B3856&gt;=2015,B3856&lt;=2024,C3856=19,G3856=41,I3856=2,K3856="A",L3856="RBUP",M3856&gt;=0.5,M3856&lt;=0.85),"IN","OUT")</f>
        <v>IN</v>
      </c>
    </row>
    <row r="3857" spans="1:33">
      <c r="A3857" s="14" t="s">
        <v>190</v>
      </c>
      <c r="B3857" s="16">
        <v>2020</v>
      </c>
      <c r="C3857" s="16">
        <v>19</v>
      </c>
      <c r="D3857" s="14" t="s">
        <v>80</v>
      </c>
      <c r="E3857" s="16">
        <v>185</v>
      </c>
      <c r="F3857" s="14" t="s">
        <v>178</v>
      </c>
      <c r="G3857" s="16">
        <v>41</v>
      </c>
      <c r="H3857" s="14" t="s">
        <v>186</v>
      </c>
      <c r="I3857" s="16">
        <v>2</v>
      </c>
      <c r="J3857" s="14" t="s">
        <v>83</v>
      </c>
      <c r="K3857" s="14" t="s">
        <v>84</v>
      </c>
      <c r="L3857" s="14" t="s">
        <v>85</v>
      </c>
      <c r="M3857" s="23">
        <v>0.5</v>
      </c>
      <c r="N3857" s="16">
        <v>1</v>
      </c>
      <c r="O3857" s="16">
        <v>0</v>
      </c>
      <c r="P3857" s="16">
        <v>0</v>
      </c>
      <c r="Q3857" s="16">
        <v>0</v>
      </c>
      <c r="R3857" s="16">
        <v>0</v>
      </c>
      <c r="S3857" s="14" t="s">
        <v>86</v>
      </c>
      <c r="T3857" s="16">
        <v>0</v>
      </c>
      <c r="U3857" s="16">
        <v>0</v>
      </c>
      <c r="V3857" s="18">
        <v>0</v>
      </c>
      <c r="W3857" s="18">
        <v>0</v>
      </c>
      <c r="X3857" s="18">
        <v>0</v>
      </c>
      <c r="Y3857" s="18">
        <v>0</v>
      </c>
      <c r="Z3857" s="18">
        <v>0</v>
      </c>
      <c r="AA3857" s="18">
        <v>0</v>
      </c>
      <c r="AB3857" s="18">
        <v>0</v>
      </c>
      <c r="AC3857" s="23">
        <v>0</v>
      </c>
      <c r="AD3857" s="14" t="str">
        <f>IF(E3857=113,"Linn","Iowa ex-Linn")</f>
        <v>Iowa ex-Linn</v>
      </c>
      <c r="AE3857" s="23" t="str">
        <f>IFERROR(AB3857/W3857,"N/M")</f>
        <v>N/M</v>
      </c>
      <c r="AF3857" s="14" t="str">
        <f>B3857&amp;"|"&amp;TEXT(E3857,"000")&amp;"|"&amp;TEXT(M3857,"0.0000")</f>
        <v>2020|185|0.5000</v>
      </c>
      <c r="AG3857" s="22" t="str">
        <f>IF(AND(B3857&gt;=2015,B3857&lt;=2024,C3857=19,G3857=41,I3857=2,K3857="A",L3857="RBUP",M3857&gt;=0.5,M3857&lt;=0.85),"IN","OUT")</f>
        <v>IN</v>
      </c>
    </row>
    <row r="3858" spans="1:33">
      <c r="A3858" s="14" t="s">
        <v>190</v>
      </c>
      <c r="B3858" s="16">
        <v>2020</v>
      </c>
      <c r="C3858" s="16">
        <v>19</v>
      </c>
      <c r="D3858" s="14" t="s">
        <v>80</v>
      </c>
      <c r="E3858" s="16">
        <v>185</v>
      </c>
      <c r="F3858" s="14" t="s">
        <v>178</v>
      </c>
      <c r="G3858" s="16">
        <v>41</v>
      </c>
      <c r="H3858" s="14" t="s">
        <v>186</v>
      </c>
      <c r="I3858" s="16">
        <v>2</v>
      </c>
      <c r="J3858" s="14" t="s">
        <v>83</v>
      </c>
      <c r="K3858" s="14" t="s">
        <v>84</v>
      </c>
      <c r="L3858" s="14" t="s">
        <v>85</v>
      </c>
      <c r="M3858" s="23">
        <v>0.65</v>
      </c>
      <c r="N3858" s="16">
        <v>7</v>
      </c>
      <c r="O3858" s="16">
        <v>4</v>
      </c>
      <c r="P3858" s="16">
        <v>0</v>
      </c>
      <c r="Q3858" s="16">
        <v>4</v>
      </c>
      <c r="R3858" s="16">
        <v>0</v>
      </c>
      <c r="S3858" s="14" t="s">
        <v>86</v>
      </c>
      <c r="T3858" s="16">
        <v>1590</v>
      </c>
      <c r="U3858" s="16">
        <v>0</v>
      </c>
      <c r="V3858" s="18">
        <v>515240</v>
      </c>
      <c r="W3858" s="18">
        <v>37226</v>
      </c>
      <c r="X3858" s="18">
        <v>29219</v>
      </c>
      <c r="Y3858" s="18">
        <v>6368</v>
      </c>
      <c r="Z3858" s="18">
        <v>0</v>
      </c>
      <c r="AA3858" s="18">
        <v>0</v>
      </c>
      <c r="AB3858" s="18">
        <v>0</v>
      </c>
      <c r="AC3858" s="23">
        <v>0</v>
      </c>
      <c r="AD3858" s="14" t="str">
        <f>IF(E3858=113,"Linn","Iowa ex-Linn")</f>
        <v>Iowa ex-Linn</v>
      </c>
      <c r="AE3858" s="23">
        <f>IFERROR(AB3858/W3858,"N/M")</f>
        <v>0.0</v>
      </c>
      <c r="AF3858" s="14" t="str">
        <f>B3858&amp;"|"&amp;TEXT(E3858,"000")&amp;"|"&amp;TEXT(M3858,"0.0000")</f>
        <v>2020|185|0.6500</v>
      </c>
      <c r="AG3858" s="22" t="str">
        <f>IF(AND(B3858&gt;=2015,B3858&lt;=2024,C3858=19,G3858=41,I3858=2,K3858="A",L3858="RBUP",M3858&gt;=0.5,M3858&lt;=0.85),"IN","OUT")</f>
        <v>IN</v>
      </c>
    </row>
    <row r="3859" spans="1:33">
      <c r="A3859" s="14" t="s">
        <v>190</v>
      </c>
      <c r="B3859" s="16">
        <v>2020</v>
      </c>
      <c r="C3859" s="16">
        <v>19</v>
      </c>
      <c r="D3859" s="14" t="s">
        <v>80</v>
      </c>
      <c r="E3859" s="16">
        <v>185</v>
      </c>
      <c r="F3859" s="14" t="s">
        <v>178</v>
      </c>
      <c r="G3859" s="16">
        <v>41</v>
      </c>
      <c r="H3859" s="14" t="s">
        <v>186</v>
      </c>
      <c r="I3859" s="16">
        <v>2</v>
      </c>
      <c r="J3859" s="14" t="s">
        <v>83</v>
      </c>
      <c r="K3859" s="14" t="s">
        <v>84</v>
      </c>
      <c r="L3859" s="14" t="s">
        <v>85</v>
      </c>
      <c r="M3859" s="23">
        <v>0.7</v>
      </c>
      <c r="N3859" s="16">
        <v>46</v>
      </c>
      <c r="O3859" s="16">
        <v>22</v>
      </c>
      <c r="P3859" s="16">
        <v>0</v>
      </c>
      <c r="Q3859" s="16">
        <v>28</v>
      </c>
      <c r="R3859" s="16">
        <v>0</v>
      </c>
      <c r="S3859" s="14" t="s">
        <v>86</v>
      </c>
      <c r="T3859" s="16">
        <v>1245</v>
      </c>
      <c r="U3859" s="16">
        <v>0</v>
      </c>
      <c r="V3859" s="18">
        <v>502277</v>
      </c>
      <c r="W3859" s="18">
        <v>55454</v>
      </c>
      <c r="X3859" s="18">
        <v>34947</v>
      </c>
      <c r="Y3859" s="18">
        <v>0</v>
      </c>
      <c r="Z3859" s="18">
        <v>0</v>
      </c>
      <c r="AA3859" s="18">
        <v>0</v>
      </c>
      <c r="AB3859" s="18">
        <v>0</v>
      </c>
      <c r="AC3859" s="23">
        <v>0</v>
      </c>
      <c r="AD3859" s="14" t="str">
        <f>IF(E3859=113,"Linn","Iowa ex-Linn")</f>
        <v>Iowa ex-Linn</v>
      </c>
      <c r="AE3859" s="23">
        <f>IFERROR(AB3859/W3859,"N/M")</f>
        <v>0.0</v>
      </c>
      <c r="AF3859" s="14" t="str">
        <f>B3859&amp;"|"&amp;TEXT(E3859,"000")&amp;"|"&amp;TEXT(M3859,"0.0000")</f>
        <v>2020|185|0.7000</v>
      </c>
      <c r="AG3859" s="22" t="str">
        <f>IF(AND(B3859&gt;=2015,B3859&lt;=2024,C3859=19,G3859=41,I3859=2,K3859="A",L3859="RBUP",M3859&gt;=0.5,M3859&lt;=0.85),"IN","OUT")</f>
        <v>IN</v>
      </c>
    </row>
    <row r="3860" spans="1:33">
      <c r="A3860" s="14" t="s">
        <v>190</v>
      </c>
      <c r="B3860" s="16">
        <v>2020</v>
      </c>
      <c r="C3860" s="16">
        <v>19</v>
      </c>
      <c r="D3860" s="14" t="s">
        <v>80</v>
      </c>
      <c r="E3860" s="16">
        <v>185</v>
      </c>
      <c r="F3860" s="14" t="s">
        <v>178</v>
      </c>
      <c r="G3860" s="16">
        <v>41</v>
      </c>
      <c r="H3860" s="14" t="s">
        <v>186</v>
      </c>
      <c r="I3860" s="16">
        <v>2</v>
      </c>
      <c r="J3860" s="14" t="s">
        <v>83</v>
      </c>
      <c r="K3860" s="14" t="s">
        <v>84</v>
      </c>
      <c r="L3860" s="14" t="s">
        <v>85</v>
      </c>
      <c r="M3860" s="23">
        <v>0.75</v>
      </c>
      <c r="N3860" s="16">
        <v>158</v>
      </c>
      <c r="O3860" s="16">
        <v>80</v>
      </c>
      <c r="P3860" s="16">
        <v>19</v>
      </c>
      <c r="Q3860" s="16">
        <v>144</v>
      </c>
      <c r="R3860" s="16">
        <v>28</v>
      </c>
      <c r="S3860" s="14" t="s">
        <v>86</v>
      </c>
      <c r="T3860" s="16">
        <v>13336</v>
      </c>
      <c r="U3860" s="16">
        <v>0</v>
      </c>
      <c r="V3860" s="18">
        <v>5907141</v>
      </c>
      <c r="W3860" s="18">
        <v>764431</v>
      </c>
      <c r="X3860" s="18">
        <v>499791</v>
      </c>
      <c r="Y3860" s="18">
        <v>1773</v>
      </c>
      <c r="Z3860" s="18">
        <v>0</v>
      </c>
      <c r="AA3860" s="18">
        <v>0</v>
      </c>
      <c r="AB3860" s="18">
        <v>99106</v>
      </c>
      <c r="AC3860" s="23">
        <v>0.13</v>
      </c>
      <c r="AD3860" s="14" t="str">
        <f>IF(E3860=113,"Linn","Iowa ex-Linn")</f>
        <v>Iowa ex-Linn</v>
      </c>
      <c r="AE3860" s="23">
        <f>IFERROR(AB3860/W3860,"N/M")</f>
        <v>0.12964675686883448</v>
      </c>
      <c r="AF3860" s="14" t="str">
        <f>B3860&amp;"|"&amp;TEXT(E3860,"000")&amp;"|"&amp;TEXT(M3860,"0.0000")</f>
        <v>2020|185|0.7500</v>
      </c>
      <c r="AG3860" s="22" t="str">
        <f>IF(AND(B3860&gt;=2015,B3860&lt;=2024,C3860=19,G3860=41,I3860=2,K3860="A",L3860="RBUP",M3860&gt;=0.5,M3860&lt;=0.85),"IN","OUT")</f>
        <v>IN</v>
      </c>
    </row>
    <row r="3861" spans="1:33">
      <c r="A3861" s="14" t="s">
        <v>190</v>
      </c>
      <c r="B3861" s="16">
        <v>2020</v>
      </c>
      <c r="C3861" s="16">
        <v>19</v>
      </c>
      <c r="D3861" s="14" t="s">
        <v>80</v>
      </c>
      <c r="E3861" s="16">
        <v>185</v>
      </c>
      <c r="F3861" s="14" t="s">
        <v>178</v>
      </c>
      <c r="G3861" s="16">
        <v>41</v>
      </c>
      <c r="H3861" s="14" t="s">
        <v>186</v>
      </c>
      <c r="I3861" s="16">
        <v>2</v>
      </c>
      <c r="J3861" s="14" t="s">
        <v>83</v>
      </c>
      <c r="K3861" s="14" t="s">
        <v>84</v>
      </c>
      <c r="L3861" s="14" t="s">
        <v>85</v>
      </c>
      <c r="M3861" s="23">
        <v>0.8</v>
      </c>
      <c r="N3861" s="16">
        <v>181</v>
      </c>
      <c r="O3861" s="16">
        <v>102</v>
      </c>
      <c r="P3861" s="16">
        <v>20</v>
      </c>
      <c r="Q3861" s="16">
        <v>115</v>
      </c>
      <c r="R3861" s="16">
        <v>20</v>
      </c>
      <c r="S3861" s="14" t="s">
        <v>86</v>
      </c>
      <c r="T3861" s="16">
        <v>31485</v>
      </c>
      <c r="U3861" s="16">
        <v>0</v>
      </c>
      <c r="V3861" s="18">
        <v>14951649</v>
      </c>
      <c r="W3861" s="18">
        <v>1824765</v>
      </c>
      <c r="X3861" s="18">
        <v>1206866</v>
      </c>
      <c r="Y3861" s="18">
        <v>0</v>
      </c>
      <c r="Z3861" s="18">
        <v>0</v>
      </c>
      <c r="AA3861" s="18">
        <v>0</v>
      </c>
      <c r="AB3861" s="18">
        <v>90866</v>
      </c>
      <c r="AC3861" s="23">
        <v>0.05</v>
      </c>
      <c r="AD3861" s="14" t="str">
        <f>IF(E3861=113,"Linn","Iowa ex-Linn")</f>
        <v>Iowa ex-Linn</v>
      </c>
      <c r="AE3861" s="23">
        <f>IFERROR(AB3861/W3861,"N/M")</f>
        <v>0.04979600112891249</v>
      </c>
      <c r="AF3861" s="14" t="str">
        <f>B3861&amp;"|"&amp;TEXT(E3861,"000")&amp;"|"&amp;TEXT(M3861,"0.0000")</f>
        <v>2020|185|0.8000</v>
      </c>
      <c r="AG3861" s="22" t="str">
        <f>IF(AND(B3861&gt;=2015,B3861&lt;=2024,C3861=19,G3861=41,I3861=2,K3861="A",L3861="RBUP",M3861&gt;=0.5,M3861&lt;=0.85),"IN","OUT")</f>
        <v>IN</v>
      </c>
    </row>
    <row r="3862" spans="1:33">
      <c r="A3862" s="14" t="s">
        <v>190</v>
      </c>
      <c r="B3862" s="16">
        <v>2020</v>
      </c>
      <c r="C3862" s="16">
        <v>19</v>
      </c>
      <c r="D3862" s="14" t="s">
        <v>80</v>
      </c>
      <c r="E3862" s="16">
        <v>185</v>
      </c>
      <c r="F3862" s="14" t="s">
        <v>178</v>
      </c>
      <c r="G3862" s="16">
        <v>41</v>
      </c>
      <c r="H3862" s="14" t="s">
        <v>186</v>
      </c>
      <c r="I3862" s="16">
        <v>2</v>
      </c>
      <c r="J3862" s="14" t="s">
        <v>83</v>
      </c>
      <c r="K3862" s="14" t="s">
        <v>84</v>
      </c>
      <c r="L3862" s="14" t="s">
        <v>85</v>
      </c>
      <c r="M3862" s="23">
        <v>0.85</v>
      </c>
      <c r="N3862" s="16">
        <v>39</v>
      </c>
      <c r="O3862" s="16">
        <v>12</v>
      </c>
      <c r="P3862" s="16">
        <v>3</v>
      </c>
      <c r="Q3862" s="16">
        <v>12</v>
      </c>
      <c r="R3862" s="16">
        <v>3</v>
      </c>
      <c r="S3862" s="14" t="s">
        <v>86</v>
      </c>
      <c r="T3862" s="16">
        <v>3914</v>
      </c>
      <c r="U3862" s="16">
        <v>0</v>
      </c>
      <c r="V3862" s="18">
        <v>2139458</v>
      </c>
      <c r="W3862" s="18">
        <v>284717</v>
      </c>
      <c r="X3862" s="18">
        <v>145405</v>
      </c>
      <c r="Y3862" s="18">
        <v>0</v>
      </c>
      <c r="Z3862" s="18">
        <v>0</v>
      </c>
      <c r="AA3862" s="18">
        <v>0</v>
      </c>
      <c r="AB3862" s="18">
        <v>30829</v>
      </c>
      <c r="AC3862" s="23">
        <v>0.11</v>
      </c>
      <c r="AD3862" s="14" t="str">
        <f>IF(E3862=113,"Linn","Iowa ex-Linn")</f>
        <v>Iowa ex-Linn</v>
      </c>
      <c r="AE3862" s="23">
        <f>IFERROR(AB3862/W3862,"N/M")</f>
        <v>0.1082794494181942</v>
      </c>
      <c r="AF3862" s="14" t="str">
        <f>B3862&amp;"|"&amp;TEXT(E3862,"000")&amp;"|"&amp;TEXT(M3862,"0.0000")</f>
        <v>2020|185|0.8500</v>
      </c>
      <c r="AG3862" s="22" t="str">
        <f>IF(AND(B3862&gt;=2015,B3862&lt;=2024,C3862=19,G3862=41,I3862=2,K3862="A",L3862="RBUP",M3862&gt;=0.5,M3862&lt;=0.85),"IN","OUT")</f>
        <v>IN</v>
      </c>
    </row>
    <row r="3863" spans="1:33">
      <c r="A3863" s="14" t="s">
        <v>190</v>
      </c>
      <c r="B3863" s="16">
        <v>2020</v>
      </c>
      <c r="C3863" s="16">
        <v>19</v>
      </c>
      <c r="D3863" s="14" t="s">
        <v>80</v>
      </c>
      <c r="E3863" s="16">
        <v>187</v>
      </c>
      <c r="F3863" s="14" t="s">
        <v>179</v>
      </c>
      <c r="G3863" s="16">
        <v>41</v>
      </c>
      <c r="H3863" s="14" t="s">
        <v>186</v>
      </c>
      <c r="I3863" s="16">
        <v>2</v>
      </c>
      <c r="J3863" s="14" t="s">
        <v>83</v>
      </c>
      <c r="K3863" s="14" t="s">
        <v>84</v>
      </c>
      <c r="L3863" s="14" t="s">
        <v>85</v>
      </c>
      <c r="M3863" s="23">
        <v>0.6</v>
      </c>
      <c r="N3863" s="16">
        <v>1</v>
      </c>
      <c r="O3863" s="16">
        <v>1</v>
      </c>
      <c r="P3863" s="16">
        <v>0</v>
      </c>
      <c r="Q3863" s="16">
        <v>1</v>
      </c>
      <c r="R3863" s="16">
        <v>0</v>
      </c>
      <c r="S3863" s="14" t="s">
        <v>86</v>
      </c>
      <c r="T3863" s="16">
        <v>166</v>
      </c>
      <c r="U3863" s="16">
        <v>0</v>
      </c>
      <c r="V3863" s="18">
        <v>81692</v>
      </c>
      <c r="W3863" s="18">
        <v>751</v>
      </c>
      <c r="X3863" s="18">
        <v>602</v>
      </c>
      <c r="Y3863" s="18">
        <v>0</v>
      </c>
      <c r="Z3863" s="18">
        <v>0</v>
      </c>
      <c r="AA3863" s="18">
        <v>0</v>
      </c>
      <c r="AB3863" s="18">
        <v>0</v>
      </c>
      <c r="AC3863" s="23">
        <v>0</v>
      </c>
      <c r="AD3863" s="14" t="str">
        <f>IF(E3863=113,"Linn","Iowa ex-Linn")</f>
        <v>Iowa ex-Linn</v>
      </c>
      <c r="AE3863" s="23">
        <f>IFERROR(AB3863/W3863,"N/M")</f>
        <v>0.0</v>
      </c>
      <c r="AF3863" s="14" t="str">
        <f>B3863&amp;"|"&amp;TEXT(E3863,"000")&amp;"|"&amp;TEXT(M3863,"0.0000")</f>
        <v>2020|187|0.6000</v>
      </c>
      <c r="AG3863" s="22" t="str">
        <f>IF(AND(B3863&gt;=2015,B3863&lt;=2024,C3863=19,G3863=41,I3863=2,K3863="A",L3863="RBUP",M3863&gt;=0.5,M3863&lt;=0.85),"IN","OUT")</f>
        <v>IN</v>
      </c>
    </row>
    <row r="3864" spans="1:33">
      <c r="A3864" s="14" t="s">
        <v>190</v>
      </c>
      <c r="B3864" s="16">
        <v>2020</v>
      </c>
      <c r="C3864" s="16">
        <v>19</v>
      </c>
      <c r="D3864" s="14" t="s">
        <v>80</v>
      </c>
      <c r="E3864" s="16">
        <v>187</v>
      </c>
      <c r="F3864" s="14" t="s">
        <v>179</v>
      </c>
      <c r="G3864" s="16">
        <v>41</v>
      </c>
      <c r="H3864" s="14" t="s">
        <v>186</v>
      </c>
      <c r="I3864" s="16">
        <v>2</v>
      </c>
      <c r="J3864" s="14" t="s">
        <v>83</v>
      </c>
      <c r="K3864" s="14" t="s">
        <v>84</v>
      </c>
      <c r="L3864" s="14" t="s">
        <v>85</v>
      </c>
      <c r="M3864" s="23">
        <v>0.65</v>
      </c>
      <c r="N3864" s="16">
        <v>4</v>
      </c>
      <c r="O3864" s="16">
        <v>4</v>
      </c>
      <c r="P3864" s="16">
        <v>0</v>
      </c>
      <c r="Q3864" s="16">
        <v>6</v>
      </c>
      <c r="R3864" s="16">
        <v>0</v>
      </c>
      <c r="S3864" s="14" t="s">
        <v>86</v>
      </c>
      <c r="T3864" s="16">
        <v>223</v>
      </c>
      <c r="U3864" s="16">
        <v>0</v>
      </c>
      <c r="V3864" s="18">
        <v>104286</v>
      </c>
      <c r="W3864" s="18">
        <v>1724</v>
      </c>
      <c r="X3864" s="18">
        <v>1015</v>
      </c>
      <c r="Y3864" s="18">
        <v>0</v>
      </c>
      <c r="Z3864" s="18">
        <v>0</v>
      </c>
      <c r="AA3864" s="18">
        <v>0</v>
      </c>
      <c r="AB3864" s="18">
        <v>0</v>
      </c>
      <c r="AC3864" s="23">
        <v>0</v>
      </c>
      <c r="AD3864" s="14" t="str">
        <f>IF(E3864=113,"Linn","Iowa ex-Linn")</f>
        <v>Iowa ex-Linn</v>
      </c>
      <c r="AE3864" s="23">
        <f>IFERROR(AB3864/W3864,"N/M")</f>
        <v>0.0</v>
      </c>
      <c r="AF3864" s="14" t="str">
        <f>B3864&amp;"|"&amp;TEXT(E3864,"000")&amp;"|"&amp;TEXT(M3864,"0.0000")</f>
        <v>2020|187|0.6500</v>
      </c>
      <c r="AG3864" s="22" t="str">
        <f>IF(AND(B3864&gt;=2015,B3864&lt;=2024,C3864=19,G3864=41,I3864=2,K3864="A",L3864="RBUP",M3864&gt;=0.5,M3864&lt;=0.85),"IN","OUT")</f>
        <v>IN</v>
      </c>
    </row>
    <row r="3865" spans="1:33">
      <c r="A3865" s="14" t="s">
        <v>190</v>
      </c>
      <c r="B3865" s="16">
        <v>2020</v>
      </c>
      <c r="C3865" s="16">
        <v>19</v>
      </c>
      <c r="D3865" s="14" t="s">
        <v>80</v>
      </c>
      <c r="E3865" s="16">
        <v>187</v>
      </c>
      <c r="F3865" s="14" t="s">
        <v>179</v>
      </c>
      <c r="G3865" s="16">
        <v>41</v>
      </c>
      <c r="H3865" s="14" t="s">
        <v>186</v>
      </c>
      <c r="I3865" s="16">
        <v>2</v>
      </c>
      <c r="J3865" s="14" t="s">
        <v>83</v>
      </c>
      <c r="K3865" s="14" t="s">
        <v>84</v>
      </c>
      <c r="L3865" s="14" t="s">
        <v>85</v>
      </c>
      <c r="M3865" s="23">
        <v>0.7</v>
      </c>
      <c r="N3865" s="16">
        <v>33</v>
      </c>
      <c r="O3865" s="16">
        <v>31</v>
      </c>
      <c r="P3865" s="16">
        <v>2</v>
      </c>
      <c r="Q3865" s="16">
        <v>73</v>
      </c>
      <c r="R3865" s="16">
        <v>2</v>
      </c>
      <c r="S3865" s="14" t="s">
        <v>86</v>
      </c>
      <c r="T3865" s="16">
        <v>4483</v>
      </c>
      <c r="U3865" s="16">
        <v>0</v>
      </c>
      <c r="V3865" s="18">
        <v>2386589</v>
      </c>
      <c r="W3865" s="18">
        <v>61457</v>
      </c>
      <c r="X3865" s="18">
        <v>36259</v>
      </c>
      <c r="Y3865" s="18">
        <v>0</v>
      </c>
      <c r="Z3865" s="18">
        <v>0</v>
      </c>
      <c r="AA3865" s="18">
        <v>0</v>
      </c>
      <c r="AB3865" s="18">
        <v>10069</v>
      </c>
      <c r="AC3865" s="23">
        <v>0.16</v>
      </c>
      <c r="AD3865" s="14" t="str">
        <f>IF(E3865=113,"Linn","Iowa ex-Linn")</f>
        <v>Iowa ex-Linn</v>
      </c>
      <c r="AE3865" s="23">
        <f>IFERROR(AB3865/W3865,"N/M")</f>
        <v>0.16383813072554795</v>
      </c>
      <c r="AF3865" s="14" t="str">
        <f>B3865&amp;"|"&amp;TEXT(E3865,"000")&amp;"|"&amp;TEXT(M3865,"0.0000")</f>
        <v>2020|187|0.7000</v>
      </c>
      <c r="AG3865" s="22" t="str">
        <f>IF(AND(B3865&gt;=2015,B3865&lt;=2024,C3865=19,G3865=41,I3865=2,K3865="A",L3865="RBUP",M3865&gt;=0.5,M3865&lt;=0.85),"IN","OUT")</f>
        <v>IN</v>
      </c>
    </row>
    <row r="3866" spans="1:33">
      <c r="A3866" s="14" t="s">
        <v>190</v>
      </c>
      <c r="B3866" s="16">
        <v>2020</v>
      </c>
      <c r="C3866" s="16">
        <v>19</v>
      </c>
      <c r="D3866" s="14" t="s">
        <v>80</v>
      </c>
      <c r="E3866" s="16">
        <v>187</v>
      </c>
      <c r="F3866" s="14" t="s">
        <v>179</v>
      </c>
      <c r="G3866" s="16">
        <v>41</v>
      </c>
      <c r="H3866" s="14" t="s">
        <v>186</v>
      </c>
      <c r="I3866" s="16">
        <v>2</v>
      </c>
      <c r="J3866" s="14" t="s">
        <v>83</v>
      </c>
      <c r="K3866" s="14" t="s">
        <v>84</v>
      </c>
      <c r="L3866" s="14" t="s">
        <v>85</v>
      </c>
      <c r="M3866" s="23">
        <v>0.75</v>
      </c>
      <c r="N3866" s="16">
        <v>87</v>
      </c>
      <c r="O3866" s="16">
        <v>74</v>
      </c>
      <c r="P3866" s="16">
        <v>8</v>
      </c>
      <c r="Q3866" s="16">
        <v>120</v>
      </c>
      <c r="R3866" s="16">
        <v>9</v>
      </c>
      <c r="S3866" s="14" t="s">
        <v>86</v>
      </c>
      <c r="T3866" s="16">
        <v>9213</v>
      </c>
      <c r="U3866" s="16">
        <v>0</v>
      </c>
      <c r="V3866" s="18">
        <v>5403321</v>
      </c>
      <c r="W3866" s="18">
        <v>165855</v>
      </c>
      <c r="X3866" s="18">
        <v>96629</v>
      </c>
      <c r="Y3866" s="18">
        <v>0</v>
      </c>
      <c r="Z3866" s="18">
        <v>0</v>
      </c>
      <c r="AA3866" s="18">
        <v>0</v>
      </c>
      <c r="AB3866" s="18">
        <v>47188</v>
      </c>
      <c r="AC3866" s="23">
        <v>0.28</v>
      </c>
      <c r="AD3866" s="14" t="str">
        <f>IF(E3866=113,"Linn","Iowa ex-Linn")</f>
        <v>Iowa ex-Linn</v>
      </c>
      <c r="AE3866" s="23">
        <f>IFERROR(AB3866/W3866,"N/M")</f>
        <v>0.2845135811401525</v>
      </c>
      <c r="AF3866" s="14" t="str">
        <f>B3866&amp;"|"&amp;TEXT(E3866,"000")&amp;"|"&amp;TEXT(M3866,"0.0000")</f>
        <v>2020|187|0.7500</v>
      </c>
      <c r="AG3866" s="22" t="str">
        <f>IF(AND(B3866&gt;=2015,B3866&lt;=2024,C3866=19,G3866=41,I3866=2,K3866="A",L3866="RBUP",M3866&gt;=0.5,M3866&lt;=0.85),"IN","OUT")</f>
        <v>IN</v>
      </c>
    </row>
    <row r="3867" spans="1:33">
      <c r="A3867" s="14" t="s">
        <v>190</v>
      </c>
      <c r="B3867" s="16">
        <v>2020</v>
      </c>
      <c r="C3867" s="16">
        <v>19</v>
      </c>
      <c r="D3867" s="14" t="s">
        <v>80</v>
      </c>
      <c r="E3867" s="16">
        <v>187</v>
      </c>
      <c r="F3867" s="14" t="s">
        <v>179</v>
      </c>
      <c r="G3867" s="16">
        <v>41</v>
      </c>
      <c r="H3867" s="14" t="s">
        <v>186</v>
      </c>
      <c r="I3867" s="16">
        <v>2</v>
      </c>
      <c r="J3867" s="14" t="s">
        <v>83</v>
      </c>
      <c r="K3867" s="14" t="s">
        <v>84</v>
      </c>
      <c r="L3867" s="14" t="s">
        <v>85</v>
      </c>
      <c r="M3867" s="23">
        <v>0.8</v>
      </c>
      <c r="N3867" s="16">
        <v>375</v>
      </c>
      <c r="O3867" s="16">
        <v>318</v>
      </c>
      <c r="P3867" s="16">
        <v>86</v>
      </c>
      <c r="Q3867" s="16">
        <v>630</v>
      </c>
      <c r="R3867" s="16">
        <v>148</v>
      </c>
      <c r="S3867" s="14" t="s">
        <v>86</v>
      </c>
      <c r="T3867" s="16">
        <v>51827</v>
      </c>
      <c r="U3867" s="16">
        <v>0</v>
      </c>
      <c r="V3867" s="18">
        <v>32004648</v>
      </c>
      <c r="W3867" s="18">
        <v>1313571</v>
      </c>
      <c r="X3867" s="18">
        <v>706108</v>
      </c>
      <c r="Y3867" s="18">
        <v>623</v>
      </c>
      <c r="Z3867" s="18">
        <v>0</v>
      </c>
      <c r="AA3867" s="18">
        <v>0</v>
      </c>
      <c r="AB3867" s="18">
        <v>1334071</v>
      </c>
      <c r="AC3867" s="23">
        <v>1.02</v>
      </c>
      <c r="AD3867" s="14" t="str">
        <f>IF(E3867=113,"Linn","Iowa ex-Linn")</f>
        <v>Iowa ex-Linn</v>
      </c>
      <c r="AE3867" s="23">
        <f>IFERROR(AB3867/W3867,"N/M")</f>
        <v>1.0156063128677475</v>
      </c>
      <c r="AF3867" s="14" t="str">
        <f>B3867&amp;"|"&amp;TEXT(E3867,"000")&amp;"|"&amp;TEXT(M3867,"0.0000")</f>
        <v>2020|187|0.8000</v>
      </c>
      <c r="AG3867" s="22" t="str">
        <f>IF(AND(B3867&gt;=2015,B3867&lt;=2024,C3867=19,G3867=41,I3867=2,K3867="A",L3867="RBUP",M3867&gt;=0.5,M3867&lt;=0.85),"IN","OUT")</f>
        <v>IN</v>
      </c>
    </row>
    <row r="3868" spans="1:33">
      <c r="A3868" s="14" t="s">
        <v>190</v>
      </c>
      <c r="B3868" s="16">
        <v>2020</v>
      </c>
      <c r="C3868" s="16">
        <v>19</v>
      </c>
      <c r="D3868" s="14" t="s">
        <v>80</v>
      </c>
      <c r="E3868" s="16">
        <v>187</v>
      </c>
      <c r="F3868" s="14" t="s">
        <v>179</v>
      </c>
      <c r="G3868" s="16">
        <v>41</v>
      </c>
      <c r="H3868" s="14" t="s">
        <v>186</v>
      </c>
      <c r="I3868" s="16">
        <v>2</v>
      </c>
      <c r="J3868" s="14" t="s">
        <v>83</v>
      </c>
      <c r="K3868" s="14" t="s">
        <v>84</v>
      </c>
      <c r="L3868" s="14" t="s">
        <v>85</v>
      </c>
      <c r="M3868" s="23">
        <v>0.85</v>
      </c>
      <c r="N3868" s="16">
        <v>575</v>
      </c>
      <c r="O3868" s="16">
        <v>510</v>
      </c>
      <c r="P3868" s="16">
        <v>259</v>
      </c>
      <c r="Q3868" s="16">
        <v>1320</v>
      </c>
      <c r="R3868" s="16">
        <v>496</v>
      </c>
      <c r="S3868" s="14" t="s">
        <v>86</v>
      </c>
      <c r="T3868" s="16">
        <v>123970</v>
      </c>
      <c r="U3868" s="16">
        <v>0</v>
      </c>
      <c r="V3868" s="18">
        <v>81654181</v>
      </c>
      <c r="W3868" s="18">
        <v>4290663</v>
      </c>
      <c r="X3868" s="18">
        <v>1812074</v>
      </c>
      <c r="Y3868" s="18">
        <v>1233</v>
      </c>
      <c r="Z3868" s="18">
        <v>0</v>
      </c>
      <c r="AA3868" s="18">
        <v>0</v>
      </c>
      <c r="AB3868" s="18">
        <v>4585402</v>
      </c>
      <c r="AC3868" s="23">
        <v>1.07</v>
      </c>
      <c r="AD3868" s="14" t="str">
        <f>IF(E3868=113,"Linn","Iowa ex-Linn")</f>
        <v>Iowa ex-Linn</v>
      </c>
      <c r="AE3868" s="23">
        <f>IFERROR(AB3868/W3868,"N/M")</f>
        <v>1.0686931133952957</v>
      </c>
      <c r="AF3868" s="14" t="str">
        <f>B3868&amp;"|"&amp;TEXT(E3868,"000")&amp;"|"&amp;TEXT(M3868,"0.0000")</f>
        <v>2020|187|0.8500</v>
      </c>
      <c r="AG3868" s="22" t="str">
        <f>IF(AND(B3868&gt;=2015,B3868&lt;=2024,C3868=19,G3868=41,I3868=2,K3868="A",L3868="RBUP",M3868&gt;=0.5,M3868&lt;=0.85),"IN","OUT")</f>
        <v>IN</v>
      </c>
    </row>
    <row r="3869" spans="1:33">
      <c r="A3869" s="14" t="s">
        <v>190</v>
      </c>
      <c r="B3869" s="16">
        <v>2020</v>
      </c>
      <c r="C3869" s="16">
        <v>19</v>
      </c>
      <c r="D3869" s="14" t="s">
        <v>80</v>
      </c>
      <c r="E3869" s="16">
        <v>189</v>
      </c>
      <c r="F3869" s="14" t="s">
        <v>180</v>
      </c>
      <c r="G3869" s="16">
        <v>41</v>
      </c>
      <c r="H3869" s="14" t="s">
        <v>186</v>
      </c>
      <c r="I3869" s="16">
        <v>2</v>
      </c>
      <c r="J3869" s="14" t="s">
        <v>83</v>
      </c>
      <c r="K3869" s="14" t="s">
        <v>84</v>
      </c>
      <c r="L3869" s="14" t="s">
        <v>85</v>
      </c>
      <c r="M3869" s="23">
        <v>0.5</v>
      </c>
      <c r="N3869" s="16">
        <v>1</v>
      </c>
      <c r="O3869" s="16">
        <v>0</v>
      </c>
      <c r="P3869" s="16">
        <v>0</v>
      </c>
      <c r="Q3869" s="16">
        <v>0</v>
      </c>
      <c r="R3869" s="16">
        <v>0</v>
      </c>
      <c r="S3869" s="14" t="s">
        <v>86</v>
      </c>
      <c r="T3869" s="16">
        <v>0</v>
      </c>
      <c r="U3869" s="16">
        <v>0</v>
      </c>
      <c r="V3869" s="18">
        <v>0</v>
      </c>
      <c r="W3869" s="18">
        <v>0</v>
      </c>
      <c r="X3869" s="18">
        <v>0</v>
      </c>
      <c r="Y3869" s="18">
        <v>0</v>
      </c>
      <c r="Z3869" s="18">
        <v>0</v>
      </c>
      <c r="AA3869" s="18">
        <v>0</v>
      </c>
      <c r="AB3869" s="18">
        <v>0</v>
      </c>
      <c r="AC3869" s="23">
        <v>0</v>
      </c>
      <c r="AD3869" s="14" t="str">
        <f>IF(E3869=113,"Linn","Iowa ex-Linn")</f>
        <v>Iowa ex-Linn</v>
      </c>
      <c r="AE3869" s="23" t="str">
        <f>IFERROR(AB3869/W3869,"N/M")</f>
        <v>N/M</v>
      </c>
      <c r="AF3869" s="14" t="str">
        <f>B3869&amp;"|"&amp;TEXT(E3869,"000")&amp;"|"&amp;TEXT(M3869,"0.0000")</f>
        <v>2020|189|0.5000</v>
      </c>
      <c r="AG3869" s="22" t="str">
        <f>IF(AND(B3869&gt;=2015,B3869&lt;=2024,C3869=19,G3869=41,I3869=2,K3869="A",L3869="RBUP",M3869&gt;=0.5,M3869&lt;=0.85),"IN","OUT")</f>
        <v>IN</v>
      </c>
    </row>
    <row r="3870" spans="1:33">
      <c r="A3870" s="14" t="s">
        <v>190</v>
      </c>
      <c r="B3870" s="16">
        <v>2020</v>
      </c>
      <c r="C3870" s="16">
        <v>19</v>
      </c>
      <c r="D3870" s="14" t="s">
        <v>80</v>
      </c>
      <c r="E3870" s="16">
        <v>189</v>
      </c>
      <c r="F3870" s="14" t="s">
        <v>180</v>
      </c>
      <c r="G3870" s="16">
        <v>41</v>
      </c>
      <c r="H3870" s="14" t="s">
        <v>186</v>
      </c>
      <c r="I3870" s="16">
        <v>2</v>
      </c>
      <c r="J3870" s="14" t="s">
        <v>83</v>
      </c>
      <c r="K3870" s="14" t="s">
        <v>84</v>
      </c>
      <c r="L3870" s="14" t="s">
        <v>85</v>
      </c>
      <c r="M3870" s="23">
        <v>0.65</v>
      </c>
      <c r="N3870" s="16">
        <v>4</v>
      </c>
      <c r="O3870" s="16">
        <v>4</v>
      </c>
      <c r="P3870" s="16">
        <v>0</v>
      </c>
      <c r="Q3870" s="16">
        <v>4</v>
      </c>
      <c r="R3870" s="16">
        <v>0</v>
      </c>
      <c r="S3870" s="14" t="s">
        <v>86</v>
      </c>
      <c r="T3870" s="16">
        <v>406</v>
      </c>
      <c r="U3870" s="16">
        <v>0</v>
      </c>
      <c r="V3870" s="18">
        <v>180867</v>
      </c>
      <c r="W3870" s="18">
        <v>3507</v>
      </c>
      <c r="X3870" s="18">
        <v>2069</v>
      </c>
      <c r="Y3870" s="18">
        <v>0</v>
      </c>
      <c r="Z3870" s="18">
        <v>0</v>
      </c>
      <c r="AA3870" s="18">
        <v>0</v>
      </c>
      <c r="AB3870" s="18">
        <v>0</v>
      </c>
      <c r="AC3870" s="23">
        <v>0</v>
      </c>
      <c r="AD3870" s="14" t="str">
        <f>IF(E3870=113,"Linn","Iowa ex-Linn")</f>
        <v>Iowa ex-Linn</v>
      </c>
      <c r="AE3870" s="23">
        <f>IFERROR(AB3870/W3870,"N/M")</f>
        <v>0.0</v>
      </c>
      <c r="AF3870" s="14" t="str">
        <f>B3870&amp;"|"&amp;TEXT(E3870,"000")&amp;"|"&amp;TEXT(M3870,"0.0000")</f>
        <v>2020|189|0.6500</v>
      </c>
      <c r="AG3870" s="22" t="str">
        <f>IF(AND(B3870&gt;=2015,B3870&lt;=2024,C3870=19,G3870=41,I3870=2,K3870="A",L3870="RBUP",M3870&gt;=0.5,M3870&lt;=0.85),"IN","OUT")</f>
        <v>IN</v>
      </c>
    </row>
    <row r="3871" spans="1:33">
      <c r="A3871" s="14" t="s">
        <v>190</v>
      </c>
      <c r="B3871" s="16">
        <v>2020</v>
      </c>
      <c r="C3871" s="16">
        <v>19</v>
      </c>
      <c r="D3871" s="14" t="s">
        <v>80</v>
      </c>
      <c r="E3871" s="16">
        <v>189</v>
      </c>
      <c r="F3871" s="14" t="s">
        <v>180</v>
      </c>
      <c r="G3871" s="16">
        <v>41</v>
      </c>
      <c r="H3871" s="14" t="s">
        <v>186</v>
      </c>
      <c r="I3871" s="16">
        <v>2</v>
      </c>
      <c r="J3871" s="14" t="s">
        <v>83</v>
      </c>
      <c r="K3871" s="14" t="s">
        <v>84</v>
      </c>
      <c r="L3871" s="14" t="s">
        <v>85</v>
      </c>
      <c r="M3871" s="23">
        <v>0.7</v>
      </c>
      <c r="N3871" s="16">
        <v>12</v>
      </c>
      <c r="O3871" s="16">
        <v>10</v>
      </c>
      <c r="P3871" s="16">
        <v>0</v>
      </c>
      <c r="Q3871" s="16">
        <v>10</v>
      </c>
      <c r="R3871" s="16">
        <v>0</v>
      </c>
      <c r="S3871" s="14" t="s">
        <v>86</v>
      </c>
      <c r="T3871" s="16">
        <v>1293</v>
      </c>
      <c r="U3871" s="16">
        <v>0</v>
      </c>
      <c r="V3871" s="18">
        <v>693563</v>
      </c>
      <c r="W3871" s="18">
        <v>17188</v>
      </c>
      <c r="X3871" s="18">
        <v>11671</v>
      </c>
      <c r="Y3871" s="18">
        <v>0</v>
      </c>
      <c r="Z3871" s="18">
        <v>0</v>
      </c>
      <c r="AA3871" s="18">
        <v>0</v>
      </c>
      <c r="AB3871" s="18">
        <v>0</v>
      </c>
      <c r="AC3871" s="23">
        <v>0</v>
      </c>
      <c r="AD3871" s="14" t="str">
        <f>IF(E3871=113,"Linn","Iowa ex-Linn")</f>
        <v>Iowa ex-Linn</v>
      </c>
      <c r="AE3871" s="23">
        <f>IFERROR(AB3871/W3871,"N/M")</f>
        <v>0.0</v>
      </c>
      <c r="AF3871" s="14" t="str">
        <f>B3871&amp;"|"&amp;TEXT(E3871,"000")&amp;"|"&amp;TEXT(M3871,"0.0000")</f>
        <v>2020|189|0.7000</v>
      </c>
      <c r="AG3871" s="22" t="str">
        <f>IF(AND(B3871&gt;=2015,B3871&lt;=2024,C3871=19,G3871=41,I3871=2,K3871="A",L3871="RBUP",M3871&gt;=0.5,M3871&lt;=0.85),"IN","OUT")</f>
        <v>IN</v>
      </c>
    </row>
    <row r="3872" spans="1:33">
      <c r="A3872" s="14" t="s">
        <v>190</v>
      </c>
      <c r="B3872" s="16">
        <v>2020</v>
      </c>
      <c r="C3872" s="16">
        <v>19</v>
      </c>
      <c r="D3872" s="14" t="s">
        <v>80</v>
      </c>
      <c r="E3872" s="16">
        <v>189</v>
      </c>
      <c r="F3872" s="14" t="s">
        <v>180</v>
      </c>
      <c r="G3872" s="16">
        <v>41</v>
      </c>
      <c r="H3872" s="14" t="s">
        <v>186</v>
      </c>
      <c r="I3872" s="16">
        <v>2</v>
      </c>
      <c r="J3872" s="14" t="s">
        <v>83</v>
      </c>
      <c r="K3872" s="14" t="s">
        <v>84</v>
      </c>
      <c r="L3872" s="14" t="s">
        <v>85</v>
      </c>
      <c r="M3872" s="23">
        <v>0.75</v>
      </c>
      <c r="N3872" s="16">
        <v>64</v>
      </c>
      <c r="O3872" s="16">
        <v>54</v>
      </c>
      <c r="P3872" s="16">
        <v>0</v>
      </c>
      <c r="Q3872" s="16">
        <v>85</v>
      </c>
      <c r="R3872" s="16">
        <v>0</v>
      </c>
      <c r="S3872" s="14" t="s">
        <v>86</v>
      </c>
      <c r="T3872" s="16">
        <v>12091</v>
      </c>
      <c r="U3872" s="16">
        <v>0</v>
      </c>
      <c r="V3872" s="18">
        <v>6907466</v>
      </c>
      <c r="W3872" s="18">
        <v>235728</v>
      </c>
      <c r="X3872" s="18">
        <v>157858</v>
      </c>
      <c r="Y3872" s="18">
        <v>0</v>
      </c>
      <c r="Z3872" s="18">
        <v>0</v>
      </c>
      <c r="AA3872" s="18">
        <v>0</v>
      </c>
      <c r="AB3872" s="18">
        <v>0</v>
      </c>
      <c r="AC3872" s="23">
        <v>0</v>
      </c>
      <c r="AD3872" s="14" t="str">
        <f>IF(E3872=113,"Linn","Iowa ex-Linn")</f>
        <v>Iowa ex-Linn</v>
      </c>
      <c r="AE3872" s="23">
        <f>IFERROR(AB3872/W3872,"N/M")</f>
        <v>0.0</v>
      </c>
      <c r="AF3872" s="14" t="str">
        <f>B3872&amp;"|"&amp;TEXT(E3872,"000")&amp;"|"&amp;TEXT(M3872,"0.0000")</f>
        <v>2020|189|0.7500</v>
      </c>
      <c r="AG3872" s="22" t="str">
        <f>IF(AND(B3872&gt;=2015,B3872&lt;=2024,C3872=19,G3872=41,I3872=2,K3872="A",L3872="RBUP",M3872&gt;=0.5,M3872&lt;=0.85),"IN","OUT")</f>
        <v>IN</v>
      </c>
    </row>
    <row r="3873" spans="1:33">
      <c r="A3873" s="14" t="s">
        <v>190</v>
      </c>
      <c r="B3873" s="16">
        <v>2020</v>
      </c>
      <c r="C3873" s="16">
        <v>19</v>
      </c>
      <c r="D3873" s="14" t="s">
        <v>80</v>
      </c>
      <c r="E3873" s="16">
        <v>189</v>
      </c>
      <c r="F3873" s="14" t="s">
        <v>180</v>
      </c>
      <c r="G3873" s="16">
        <v>41</v>
      </c>
      <c r="H3873" s="14" t="s">
        <v>186</v>
      </c>
      <c r="I3873" s="16">
        <v>2</v>
      </c>
      <c r="J3873" s="14" t="s">
        <v>83</v>
      </c>
      <c r="K3873" s="14" t="s">
        <v>84</v>
      </c>
      <c r="L3873" s="14" t="s">
        <v>85</v>
      </c>
      <c r="M3873" s="23">
        <v>0.8</v>
      </c>
      <c r="N3873" s="16">
        <v>253</v>
      </c>
      <c r="O3873" s="16">
        <v>203</v>
      </c>
      <c r="P3873" s="16">
        <v>4</v>
      </c>
      <c r="Q3873" s="16">
        <v>323</v>
      </c>
      <c r="R3873" s="16">
        <v>4</v>
      </c>
      <c r="S3873" s="14" t="s">
        <v>86</v>
      </c>
      <c r="T3873" s="16">
        <v>54415</v>
      </c>
      <c r="U3873" s="16">
        <v>0</v>
      </c>
      <c r="V3873" s="18">
        <v>33471135</v>
      </c>
      <c r="W3873" s="18">
        <v>1524283</v>
      </c>
      <c r="X3873" s="18">
        <v>921324</v>
      </c>
      <c r="Y3873" s="18">
        <v>3669</v>
      </c>
      <c r="Z3873" s="18">
        <v>0</v>
      </c>
      <c r="AA3873" s="18">
        <v>0</v>
      </c>
      <c r="AB3873" s="18">
        <v>7750</v>
      </c>
      <c r="AC3873" s="23">
        <v>0.01</v>
      </c>
      <c r="AD3873" s="14" t="str">
        <f>IF(E3873=113,"Linn","Iowa ex-Linn")</f>
        <v>Iowa ex-Linn</v>
      </c>
      <c r="AE3873" s="23">
        <f>IFERROR(AB3873/W3873,"N/M")</f>
        <v>0.00508435769473254</v>
      </c>
      <c r="AF3873" s="14" t="str">
        <f>B3873&amp;"|"&amp;TEXT(E3873,"000")&amp;"|"&amp;TEXT(M3873,"0.0000")</f>
        <v>2020|189|0.8000</v>
      </c>
      <c r="AG3873" s="22" t="str">
        <f>IF(AND(B3873&gt;=2015,B3873&lt;=2024,C3873=19,G3873=41,I3873=2,K3873="A",L3873="RBUP",M3873&gt;=0.5,M3873&lt;=0.85),"IN","OUT")</f>
        <v>IN</v>
      </c>
    </row>
    <row r="3874" spans="1:33">
      <c r="A3874" s="14" t="s">
        <v>190</v>
      </c>
      <c r="B3874" s="16">
        <v>2020</v>
      </c>
      <c r="C3874" s="16">
        <v>19</v>
      </c>
      <c r="D3874" s="14" t="s">
        <v>80</v>
      </c>
      <c r="E3874" s="16">
        <v>189</v>
      </c>
      <c r="F3874" s="14" t="s">
        <v>180</v>
      </c>
      <c r="G3874" s="16">
        <v>41</v>
      </c>
      <c r="H3874" s="14" t="s">
        <v>186</v>
      </c>
      <c r="I3874" s="16">
        <v>2</v>
      </c>
      <c r="J3874" s="14" t="s">
        <v>83</v>
      </c>
      <c r="K3874" s="14" t="s">
        <v>84</v>
      </c>
      <c r="L3874" s="14" t="s">
        <v>85</v>
      </c>
      <c r="M3874" s="23">
        <v>0.85</v>
      </c>
      <c r="N3874" s="16">
        <v>180</v>
      </c>
      <c r="O3874" s="16">
        <v>151</v>
      </c>
      <c r="P3874" s="16">
        <v>8</v>
      </c>
      <c r="Q3874" s="16">
        <v>220</v>
      </c>
      <c r="R3874" s="16">
        <v>8</v>
      </c>
      <c r="S3874" s="14" t="s">
        <v>86</v>
      </c>
      <c r="T3874" s="16">
        <v>47148</v>
      </c>
      <c r="U3874" s="16">
        <v>0</v>
      </c>
      <c r="V3874" s="18">
        <v>30765225</v>
      </c>
      <c r="W3874" s="18">
        <v>1760029</v>
      </c>
      <c r="X3874" s="18">
        <v>841269</v>
      </c>
      <c r="Y3874" s="18">
        <v>0</v>
      </c>
      <c r="Z3874" s="18">
        <v>0</v>
      </c>
      <c r="AA3874" s="18">
        <v>0</v>
      </c>
      <c r="AB3874" s="18">
        <v>158940</v>
      </c>
      <c r="AC3874" s="23">
        <v>0.09</v>
      </c>
      <c r="AD3874" s="14" t="str">
        <f>IF(E3874=113,"Linn","Iowa ex-Linn")</f>
        <v>Iowa ex-Linn</v>
      </c>
      <c r="AE3874" s="23">
        <f>IFERROR(AB3874/W3874,"N/M")</f>
        <v>0.09030533019626381</v>
      </c>
      <c r="AF3874" s="14" t="str">
        <f>B3874&amp;"|"&amp;TEXT(E3874,"000")&amp;"|"&amp;TEXT(M3874,"0.0000")</f>
        <v>2020|189|0.8500</v>
      </c>
      <c r="AG3874" s="22" t="str">
        <f>IF(AND(B3874&gt;=2015,B3874&lt;=2024,C3874=19,G3874=41,I3874=2,K3874="A",L3874="RBUP",M3874&gt;=0.5,M3874&lt;=0.85),"IN","OUT")</f>
        <v>IN</v>
      </c>
    </row>
    <row r="3875" spans="1:33">
      <c r="A3875" s="14" t="s">
        <v>190</v>
      </c>
      <c r="B3875" s="16">
        <v>2020</v>
      </c>
      <c r="C3875" s="16">
        <v>19</v>
      </c>
      <c r="D3875" s="14" t="s">
        <v>80</v>
      </c>
      <c r="E3875" s="16">
        <v>191</v>
      </c>
      <c r="F3875" s="14" t="s">
        <v>181</v>
      </c>
      <c r="G3875" s="16">
        <v>41</v>
      </c>
      <c r="H3875" s="14" t="s">
        <v>186</v>
      </c>
      <c r="I3875" s="16">
        <v>2</v>
      </c>
      <c r="J3875" s="14" t="s">
        <v>83</v>
      </c>
      <c r="K3875" s="14" t="s">
        <v>84</v>
      </c>
      <c r="L3875" s="14" t="s">
        <v>85</v>
      </c>
      <c r="M3875" s="23">
        <v>0.5</v>
      </c>
      <c r="N3875" s="16">
        <v>2</v>
      </c>
      <c r="O3875" s="16">
        <v>2</v>
      </c>
      <c r="P3875" s="16">
        <v>0</v>
      </c>
      <c r="Q3875" s="16">
        <v>2</v>
      </c>
      <c r="R3875" s="16">
        <v>0</v>
      </c>
      <c r="S3875" s="14" t="s">
        <v>86</v>
      </c>
      <c r="T3875" s="16">
        <v>60</v>
      </c>
      <c r="U3875" s="16">
        <v>0</v>
      </c>
      <c r="V3875" s="18">
        <v>22368</v>
      </c>
      <c r="W3875" s="18">
        <v>198</v>
      </c>
      <c r="X3875" s="18">
        <v>132</v>
      </c>
      <c r="Y3875" s="18">
        <v>0</v>
      </c>
      <c r="Z3875" s="18">
        <v>0</v>
      </c>
      <c r="AA3875" s="18">
        <v>0</v>
      </c>
      <c r="AB3875" s="18">
        <v>0</v>
      </c>
      <c r="AC3875" s="23">
        <v>0</v>
      </c>
      <c r="AD3875" s="14" t="str">
        <f>IF(E3875=113,"Linn","Iowa ex-Linn")</f>
        <v>Iowa ex-Linn</v>
      </c>
      <c r="AE3875" s="23">
        <f>IFERROR(AB3875/W3875,"N/M")</f>
        <v>0.0</v>
      </c>
      <c r="AF3875" s="14" t="str">
        <f>B3875&amp;"|"&amp;TEXT(E3875,"000")&amp;"|"&amp;TEXT(M3875,"0.0000")</f>
        <v>2020|191|0.5000</v>
      </c>
      <c r="AG3875" s="22" t="str">
        <f>IF(AND(B3875&gt;=2015,B3875&lt;=2024,C3875=19,G3875=41,I3875=2,K3875="A",L3875="RBUP",M3875&gt;=0.5,M3875&lt;=0.85),"IN","OUT")</f>
        <v>IN</v>
      </c>
    </row>
    <row r="3876" spans="1:33">
      <c r="A3876" s="14" t="s">
        <v>190</v>
      </c>
      <c r="B3876" s="16">
        <v>2020</v>
      </c>
      <c r="C3876" s="16">
        <v>19</v>
      </c>
      <c r="D3876" s="14" t="s">
        <v>80</v>
      </c>
      <c r="E3876" s="16">
        <v>191</v>
      </c>
      <c r="F3876" s="14" t="s">
        <v>181</v>
      </c>
      <c r="G3876" s="16">
        <v>41</v>
      </c>
      <c r="H3876" s="14" t="s">
        <v>186</v>
      </c>
      <c r="I3876" s="16">
        <v>2</v>
      </c>
      <c r="J3876" s="14" t="s">
        <v>83</v>
      </c>
      <c r="K3876" s="14" t="s">
        <v>84</v>
      </c>
      <c r="L3876" s="14" t="s">
        <v>85</v>
      </c>
      <c r="M3876" s="23">
        <v>0.55</v>
      </c>
      <c r="N3876" s="16">
        <v>1</v>
      </c>
      <c r="O3876" s="16">
        <v>0</v>
      </c>
      <c r="P3876" s="16">
        <v>0</v>
      </c>
      <c r="Q3876" s="16">
        <v>0</v>
      </c>
      <c r="R3876" s="16">
        <v>0</v>
      </c>
      <c r="S3876" s="14" t="s">
        <v>86</v>
      </c>
      <c r="T3876" s="16">
        <v>0</v>
      </c>
      <c r="U3876" s="16">
        <v>0</v>
      </c>
      <c r="V3876" s="18">
        <v>0</v>
      </c>
      <c r="W3876" s="18">
        <v>0</v>
      </c>
      <c r="X3876" s="18">
        <v>0</v>
      </c>
      <c r="Y3876" s="18">
        <v>0</v>
      </c>
      <c r="Z3876" s="18">
        <v>0</v>
      </c>
      <c r="AA3876" s="18">
        <v>0</v>
      </c>
      <c r="AB3876" s="18">
        <v>0</v>
      </c>
      <c r="AC3876" s="23">
        <v>0</v>
      </c>
      <c r="AD3876" s="14" t="str">
        <f>IF(E3876=113,"Linn","Iowa ex-Linn")</f>
        <v>Iowa ex-Linn</v>
      </c>
      <c r="AE3876" s="23" t="str">
        <f>IFERROR(AB3876/W3876,"N/M")</f>
        <v>N/M</v>
      </c>
      <c r="AF3876" s="14" t="str">
        <f>B3876&amp;"|"&amp;TEXT(E3876,"000")&amp;"|"&amp;TEXT(M3876,"0.0000")</f>
        <v>2020|191|0.5500</v>
      </c>
      <c r="AG3876" s="22" t="str">
        <f>IF(AND(B3876&gt;=2015,B3876&lt;=2024,C3876=19,G3876=41,I3876=2,K3876="A",L3876="RBUP",M3876&gt;=0.5,M3876&lt;=0.85),"IN","OUT")</f>
        <v>IN</v>
      </c>
    </row>
    <row r="3877" spans="1:33">
      <c r="A3877" s="14" t="s">
        <v>190</v>
      </c>
      <c r="B3877" s="16">
        <v>2020</v>
      </c>
      <c r="C3877" s="16">
        <v>19</v>
      </c>
      <c r="D3877" s="14" t="s">
        <v>80</v>
      </c>
      <c r="E3877" s="16">
        <v>191</v>
      </c>
      <c r="F3877" s="14" t="s">
        <v>181</v>
      </c>
      <c r="G3877" s="16">
        <v>41</v>
      </c>
      <c r="H3877" s="14" t="s">
        <v>186</v>
      </c>
      <c r="I3877" s="16">
        <v>2</v>
      </c>
      <c r="J3877" s="14" t="s">
        <v>83</v>
      </c>
      <c r="K3877" s="14" t="s">
        <v>84</v>
      </c>
      <c r="L3877" s="14" t="s">
        <v>85</v>
      </c>
      <c r="M3877" s="23">
        <v>0.6</v>
      </c>
      <c r="N3877" s="16">
        <v>3</v>
      </c>
      <c r="O3877" s="16">
        <v>3</v>
      </c>
      <c r="P3877" s="16">
        <v>0</v>
      </c>
      <c r="Q3877" s="16">
        <v>3</v>
      </c>
      <c r="R3877" s="16">
        <v>0</v>
      </c>
      <c r="S3877" s="14" t="s">
        <v>86</v>
      </c>
      <c r="T3877" s="16">
        <v>315</v>
      </c>
      <c r="U3877" s="16">
        <v>0</v>
      </c>
      <c r="V3877" s="18">
        <v>168238</v>
      </c>
      <c r="W3877" s="18">
        <v>2222</v>
      </c>
      <c r="X3877" s="18">
        <v>1778</v>
      </c>
      <c r="Y3877" s="18">
        <v>0</v>
      </c>
      <c r="Z3877" s="18">
        <v>0</v>
      </c>
      <c r="AA3877" s="18">
        <v>0</v>
      </c>
      <c r="AB3877" s="18">
        <v>0</v>
      </c>
      <c r="AC3877" s="23">
        <v>0</v>
      </c>
      <c r="AD3877" s="14" t="str">
        <f>IF(E3877=113,"Linn","Iowa ex-Linn")</f>
        <v>Iowa ex-Linn</v>
      </c>
      <c r="AE3877" s="23">
        <f>IFERROR(AB3877/W3877,"N/M")</f>
        <v>0.0</v>
      </c>
      <c r="AF3877" s="14" t="str">
        <f>B3877&amp;"|"&amp;TEXT(E3877,"000")&amp;"|"&amp;TEXT(M3877,"0.0000")</f>
        <v>2020|191|0.6000</v>
      </c>
      <c r="AG3877" s="22" t="str">
        <f>IF(AND(B3877&gt;=2015,B3877&lt;=2024,C3877=19,G3877=41,I3877=2,K3877="A",L3877="RBUP",M3877&gt;=0.5,M3877&lt;=0.85),"IN","OUT")</f>
        <v>IN</v>
      </c>
    </row>
    <row r="3878" spans="1:33">
      <c r="A3878" s="14" t="s">
        <v>190</v>
      </c>
      <c r="B3878" s="16">
        <v>2020</v>
      </c>
      <c r="C3878" s="16">
        <v>19</v>
      </c>
      <c r="D3878" s="14" t="s">
        <v>80</v>
      </c>
      <c r="E3878" s="16">
        <v>191</v>
      </c>
      <c r="F3878" s="14" t="s">
        <v>181</v>
      </c>
      <c r="G3878" s="16">
        <v>41</v>
      </c>
      <c r="H3878" s="14" t="s">
        <v>186</v>
      </c>
      <c r="I3878" s="16">
        <v>2</v>
      </c>
      <c r="J3878" s="14" t="s">
        <v>83</v>
      </c>
      <c r="K3878" s="14" t="s">
        <v>84</v>
      </c>
      <c r="L3878" s="14" t="s">
        <v>85</v>
      </c>
      <c r="M3878" s="23">
        <v>0.65</v>
      </c>
      <c r="N3878" s="16">
        <v>7</v>
      </c>
      <c r="O3878" s="16">
        <v>4</v>
      </c>
      <c r="P3878" s="16">
        <v>1</v>
      </c>
      <c r="Q3878" s="16">
        <v>11</v>
      </c>
      <c r="R3878" s="16">
        <v>1</v>
      </c>
      <c r="S3878" s="14" t="s">
        <v>86</v>
      </c>
      <c r="T3878" s="16">
        <v>783</v>
      </c>
      <c r="U3878" s="16">
        <v>0</v>
      </c>
      <c r="V3878" s="18">
        <v>428255</v>
      </c>
      <c r="W3878" s="18">
        <v>13801</v>
      </c>
      <c r="X3878" s="18">
        <v>8144</v>
      </c>
      <c r="Y3878" s="18">
        <v>109</v>
      </c>
      <c r="Z3878" s="18">
        <v>0</v>
      </c>
      <c r="AA3878" s="18">
        <v>0</v>
      </c>
      <c r="AB3878" s="18">
        <v>13718</v>
      </c>
      <c r="AC3878" s="23">
        <v>0.99</v>
      </c>
      <c r="AD3878" s="14" t="str">
        <f>IF(E3878=113,"Linn","Iowa ex-Linn")</f>
        <v>Iowa ex-Linn</v>
      </c>
      <c r="AE3878" s="23">
        <f>IFERROR(AB3878/W3878,"N/M")</f>
        <v>0.9939859430476052</v>
      </c>
      <c r="AF3878" s="14" t="str">
        <f>B3878&amp;"|"&amp;TEXT(E3878,"000")&amp;"|"&amp;TEXT(M3878,"0.0000")</f>
        <v>2020|191|0.6500</v>
      </c>
      <c r="AG3878" s="22" t="str">
        <f>IF(AND(B3878&gt;=2015,B3878&lt;=2024,C3878=19,G3878=41,I3878=2,K3878="A",L3878="RBUP",M3878&gt;=0.5,M3878&lt;=0.85),"IN","OUT")</f>
        <v>IN</v>
      </c>
    </row>
    <row r="3879" spans="1:33">
      <c r="A3879" s="14" t="s">
        <v>190</v>
      </c>
      <c r="B3879" s="16">
        <v>2020</v>
      </c>
      <c r="C3879" s="16">
        <v>19</v>
      </c>
      <c r="D3879" s="14" t="s">
        <v>80</v>
      </c>
      <c r="E3879" s="16">
        <v>191</v>
      </c>
      <c r="F3879" s="14" t="s">
        <v>181</v>
      </c>
      <c r="G3879" s="16">
        <v>41</v>
      </c>
      <c r="H3879" s="14" t="s">
        <v>186</v>
      </c>
      <c r="I3879" s="16">
        <v>2</v>
      </c>
      <c r="J3879" s="14" t="s">
        <v>83</v>
      </c>
      <c r="K3879" s="14" t="s">
        <v>84</v>
      </c>
      <c r="L3879" s="14" t="s">
        <v>85</v>
      </c>
      <c r="M3879" s="23">
        <v>0.7</v>
      </c>
      <c r="N3879" s="16">
        <v>30</v>
      </c>
      <c r="O3879" s="16">
        <v>24</v>
      </c>
      <c r="P3879" s="16">
        <v>0</v>
      </c>
      <c r="Q3879" s="16">
        <v>25</v>
      </c>
      <c r="R3879" s="16">
        <v>0</v>
      </c>
      <c r="S3879" s="14" t="s">
        <v>86</v>
      </c>
      <c r="T3879" s="16">
        <v>3835</v>
      </c>
      <c r="U3879" s="16">
        <v>0</v>
      </c>
      <c r="V3879" s="18">
        <v>2209401</v>
      </c>
      <c r="W3879" s="18">
        <v>57862</v>
      </c>
      <c r="X3879" s="18">
        <v>43337</v>
      </c>
      <c r="Y3879" s="18">
        <v>170</v>
      </c>
      <c r="Z3879" s="18">
        <v>0</v>
      </c>
      <c r="AA3879" s="18">
        <v>0</v>
      </c>
      <c r="AB3879" s="18">
        <v>0</v>
      </c>
      <c r="AC3879" s="23">
        <v>0</v>
      </c>
      <c r="AD3879" s="14" t="str">
        <f>IF(E3879=113,"Linn","Iowa ex-Linn")</f>
        <v>Iowa ex-Linn</v>
      </c>
      <c r="AE3879" s="23">
        <f>IFERROR(AB3879/W3879,"N/M")</f>
        <v>0.0</v>
      </c>
      <c r="AF3879" s="14" t="str">
        <f>B3879&amp;"|"&amp;TEXT(E3879,"000")&amp;"|"&amp;TEXT(M3879,"0.0000")</f>
        <v>2020|191|0.7000</v>
      </c>
      <c r="AG3879" s="22" t="str">
        <f>IF(AND(B3879&gt;=2015,B3879&lt;=2024,C3879=19,G3879=41,I3879=2,K3879="A",L3879="RBUP",M3879&gt;=0.5,M3879&lt;=0.85),"IN","OUT")</f>
        <v>IN</v>
      </c>
    </row>
    <row r="3880" spans="1:33">
      <c r="A3880" s="14" t="s">
        <v>190</v>
      </c>
      <c r="B3880" s="16">
        <v>2020</v>
      </c>
      <c r="C3880" s="16">
        <v>19</v>
      </c>
      <c r="D3880" s="14" t="s">
        <v>80</v>
      </c>
      <c r="E3880" s="16">
        <v>191</v>
      </c>
      <c r="F3880" s="14" t="s">
        <v>181</v>
      </c>
      <c r="G3880" s="16">
        <v>41</v>
      </c>
      <c r="H3880" s="14" t="s">
        <v>186</v>
      </c>
      <c r="I3880" s="16">
        <v>2</v>
      </c>
      <c r="J3880" s="14" t="s">
        <v>83</v>
      </c>
      <c r="K3880" s="14" t="s">
        <v>84</v>
      </c>
      <c r="L3880" s="14" t="s">
        <v>85</v>
      </c>
      <c r="M3880" s="23">
        <v>0.75</v>
      </c>
      <c r="N3880" s="16">
        <v>182</v>
      </c>
      <c r="O3880" s="16">
        <v>155</v>
      </c>
      <c r="P3880" s="16">
        <v>17</v>
      </c>
      <c r="Q3880" s="16">
        <v>184</v>
      </c>
      <c r="R3880" s="16">
        <v>18</v>
      </c>
      <c r="S3880" s="14" t="s">
        <v>86</v>
      </c>
      <c r="T3880" s="16">
        <v>31936</v>
      </c>
      <c r="U3880" s="16">
        <v>0</v>
      </c>
      <c r="V3880" s="18">
        <v>18980658</v>
      </c>
      <c r="W3880" s="18">
        <v>691357</v>
      </c>
      <c r="X3880" s="18">
        <v>501638</v>
      </c>
      <c r="Y3880" s="18">
        <v>224</v>
      </c>
      <c r="Z3880" s="18">
        <v>0</v>
      </c>
      <c r="AA3880" s="18">
        <v>0</v>
      </c>
      <c r="AB3880" s="18">
        <v>224253</v>
      </c>
      <c r="AC3880" s="23">
        <v>0.32</v>
      </c>
      <c r="AD3880" s="14" t="str">
        <f>IF(E3880=113,"Linn","Iowa ex-Linn")</f>
        <v>Iowa ex-Linn</v>
      </c>
      <c r="AE3880" s="23">
        <f>IFERROR(AB3880/W3880,"N/M")</f>
        <v>0.3243664271859546</v>
      </c>
      <c r="AF3880" s="14" t="str">
        <f>B3880&amp;"|"&amp;TEXT(E3880,"000")&amp;"|"&amp;TEXT(M3880,"0.0000")</f>
        <v>2020|191|0.7500</v>
      </c>
      <c r="AG3880" s="22" t="str">
        <f>IF(AND(B3880&gt;=2015,B3880&lt;=2024,C3880=19,G3880=41,I3880=2,K3880="A",L3880="RBUP",M3880&gt;=0.5,M3880&lt;=0.85),"IN","OUT")</f>
        <v>IN</v>
      </c>
    </row>
    <row r="3881" spans="1:33">
      <c r="A3881" s="14" t="s">
        <v>190</v>
      </c>
      <c r="B3881" s="16">
        <v>2020</v>
      </c>
      <c r="C3881" s="16">
        <v>19</v>
      </c>
      <c r="D3881" s="14" t="s">
        <v>80</v>
      </c>
      <c r="E3881" s="16">
        <v>191</v>
      </c>
      <c r="F3881" s="14" t="s">
        <v>181</v>
      </c>
      <c r="G3881" s="16">
        <v>41</v>
      </c>
      <c r="H3881" s="14" t="s">
        <v>186</v>
      </c>
      <c r="I3881" s="16">
        <v>2</v>
      </c>
      <c r="J3881" s="14" t="s">
        <v>83</v>
      </c>
      <c r="K3881" s="14" t="s">
        <v>84</v>
      </c>
      <c r="L3881" s="14" t="s">
        <v>85</v>
      </c>
      <c r="M3881" s="23">
        <v>0.8</v>
      </c>
      <c r="N3881" s="16">
        <v>393</v>
      </c>
      <c r="O3881" s="16">
        <v>343</v>
      </c>
      <c r="P3881" s="16">
        <v>68</v>
      </c>
      <c r="Q3881" s="16">
        <v>375</v>
      </c>
      <c r="R3881" s="16">
        <v>69</v>
      </c>
      <c r="S3881" s="14" t="s">
        <v>86</v>
      </c>
      <c r="T3881" s="16">
        <v>64813</v>
      </c>
      <c r="U3881" s="16">
        <v>0</v>
      </c>
      <c r="V3881" s="18">
        <v>40982923</v>
      </c>
      <c r="W3881" s="18">
        <v>1958663</v>
      </c>
      <c r="X3881" s="18">
        <v>1270253</v>
      </c>
      <c r="Y3881" s="18">
        <v>1000</v>
      </c>
      <c r="Z3881" s="18">
        <v>0</v>
      </c>
      <c r="AA3881" s="18">
        <v>0</v>
      </c>
      <c r="AB3881" s="18">
        <v>860726</v>
      </c>
      <c r="AC3881" s="23">
        <v>0.44</v>
      </c>
      <c r="AD3881" s="14" t="str">
        <f>IF(E3881=113,"Linn","Iowa ex-Linn")</f>
        <v>Iowa ex-Linn</v>
      </c>
      <c r="AE3881" s="23">
        <f>IFERROR(AB3881/W3881,"N/M")</f>
        <v>0.43944568310117665</v>
      </c>
      <c r="AF3881" s="14" t="str">
        <f>B3881&amp;"|"&amp;TEXT(E3881,"000")&amp;"|"&amp;TEXT(M3881,"0.0000")</f>
        <v>2020|191|0.8000</v>
      </c>
      <c r="AG3881" s="22" t="str">
        <f>IF(AND(B3881&gt;=2015,B3881&lt;=2024,C3881=19,G3881=41,I3881=2,K3881="A",L3881="RBUP",M3881&gt;=0.5,M3881&lt;=0.85),"IN","OUT")</f>
        <v>IN</v>
      </c>
    </row>
    <row r="3882" spans="1:33">
      <c r="A3882" s="14" t="s">
        <v>190</v>
      </c>
      <c r="B3882" s="16">
        <v>2020</v>
      </c>
      <c r="C3882" s="16">
        <v>19</v>
      </c>
      <c r="D3882" s="14" t="s">
        <v>80</v>
      </c>
      <c r="E3882" s="16">
        <v>191</v>
      </c>
      <c r="F3882" s="14" t="s">
        <v>181</v>
      </c>
      <c r="G3882" s="16">
        <v>41</v>
      </c>
      <c r="H3882" s="14" t="s">
        <v>186</v>
      </c>
      <c r="I3882" s="16">
        <v>2</v>
      </c>
      <c r="J3882" s="14" t="s">
        <v>83</v>
      </c>
      <c r="K3882" s="14" t="s">
        <v>84</v>
      </c>
      <c r="L3882" s="14" t="s">
        <v>85</v>
      </c>
      <c r="M3882" s="23">
        <v>0.85</v>
      </c>
      <c r="N3882" s="16">
        <v>235</v>
      </c>
      <c r="O3882" s="16">
        <v>208</v>
      </c>
      <c r="P3882" s="16">
        <v>86</v>
      </c>
      <c r="Q3882" s="16">
        <v>286</v>
      </c>
      <c r="R3882" s="16">
        <v>115</v>
      </c>
      <c r="S3882" s="14" t="s">
        <v>86</v>
      </c>
      <c r="T3882" s="16">
        <v>45730</v>
      </c>
      <c r="U3882" s="16">
        <v>0</v>
      </c>
      <c r="V3882" s="18">
        <v>30286194</v>
      </c>
      <c r="W3882" s="18">
        <v>1857598</v>
      </c>
      <c r="X3882" s="18">
        <v>919025</v>
      </c>
      <c r="Y3882" s="18">
        <v>1958</v>
      </c>
      <c r="Z3882" s="18">
        <v>0</v>
      </c>
      <c r="AA3882" s="18">
        <v>0</v>
      </c>
      <c r="AB3882" s="18">
        <v>1538008</v>
      </c>
      <c r="AC3882" s="23">
        <v>0.83</v>
      </c>
      <c r="AD3882" s="14" t="str">
        <f>IF(E3882=113,"Linn","Iowa ex-Linn")</f>
        <v>Iowa ex-Linn</v>
      </c>
      <c r="AE3882" s="23">
        <f>IFERROR(AB3882/W3882,"N/M")</f>
        <v>0.827955241123214</v>
      </c>
      <c r="AF3882" s="14" t="str">
        <f>B3882&amp;"|"&amp;TEXT(E3882,"000")&amp;"|"&amp;TEXT(M3882,"0.0000")</f>
        <v>2020|191|0.8500</v>
      </c>
      <c r="AG3882" s="22" t="str">
        <f>IF(AND(B3882&gt;=2015,B3882&lt;=2024,C3882=19,G3882=41,I3882=2,K3882="A",L3882="RBUP",M3882&gt;=0.5,M3882&lt;=0.85),"IN","OUT")</f>
        <v>IN</v>
      </c>
    </row>
    <row r="3883" spans="1:33">
      <c r="A3883" s="14" t="s">
        <v>190</v>
      </c>
      <c r="B3883" s="16">
        <v>2020</v>
      </c>
      <c r="C3883" s="16">
        <v>19</v>
      </c>
      <c r="D3883" s="14" t="s">
        <v>80</v>
      </c>
      <c r="E3883" s="16">
        <v>193</v>
      </c>
      <c r="F3883" s="14" t="s">
        <v>182</v>
      </c>
      <c r="G3883" s="16">
        <v>41</v>
      </c>
      <c r="H3883" s="14" t="s">
        <v>186</v>
      </c>
      <c r="I3883" s="16">
        <v>2</v>
      </c>
      <c r="J3883" s="14" t="s">
        <v>83</v>
      </c>
      <c r="K3883" s="14" t="s">
        <v>84</v>
      </c>
      <c r="L3883" s="14" t="s">
        <v>85</v>
      </c>
      <c r="M3883" s="23">
        <v>0.5</v>
      </c>
      <c r="N3883" s="16">
        <v>1</v>
      </c>
      <c r="O3883" s="16">
        <v>1</v>
      </c>
      <c r="P3883" s="16">
        <v>0</v>
      </c>
      <c r="Q3883" s="16">
        <v>1</v>
      </c>
      <c r="R3883" s="16">
        <v>0</v>
      </c>
      <c r="S3883" s="14" t="s">
        <v>86</v>
      </c>
      <c r="T3883" s="16">
        <v>522</v>
      </c>
      <c r="U3883" s="16">
        <v>0</v>
      </c>
      <c r="V3883" s="18">
        <v>221061</v>
      </c>
      <c r="W3883" s="18">
        <v>1862</v>
      </c>
      <c r="X3883" s="18">
        <v>1490</v>
      </c>
      <c r="Y3883" s="18">
        <v>0</v>
      </c>
      <c r="Z3883" s="18">
        <v>0</v>
      </c>
      <c r="AA3883" s="18">
        <v>0</v>
      </c>
      <c r="AB3883" s="18">
        <v>0</v>
      </c>
      <c r="AC3883" s="23">
        <v>0</v>
      </c>
      <c r="AD3883" s="14" t="str">
        <f>IF(E3883=113,"Linn","Iowa ex-Linn")</f>
        <v>Iowa ex-Linn</v>
      </c>
      <c r="AE3883" s="23">
        <f>IFERROR(AB3883/W3883,"N/M")</f>
        <v>0.0</v>
      </c>
      <c r="AF3883" s="14" t="str">
        <f>B3883&amp;"|"&amp;TEXT(E3883,"000")&amp;"|"&amp;TEXT(M3883,"0.0000")</f>
        <v>2020|193|0.5000</v>
      </c>
      <c r="AG3883" s="22" t="str">
        <f>IF(AND(B3883&gt;=2015,B3883&lt;=2024,C3883=19,G3883=41,I3883=2,K3883="A",L3883="RBUP",M3883&gt;=0.5,M3883&lt;=0.85),"IN","OUT")</f>
        <v>IN</v>
      </c>
    </row>
    <row r="3884" spans="1:33">
      <c r="A3884" s="14" t="s">
        <v>190</v>
      </c>
      <c r="B3884" s="16">
        <v>2020</v>
      </c>
      <c r="C3884" s="16">
        <v>19</v>
      </c>
      <c r="D3884" s="14" t="s">
        <v>80</v>
      </c>
      <c r="E3884" s="16">
        <v>193</v>
      </c>
      <c r="F3884" s="14" t="s">
        <v>182</v>
      </c>
      <c r="G3884" s="16">
        <v>41</v>
      </c>
      <c r="H3884" s="14" t="s">
        <v>186</v>
      </c>
      <c r="I3884" s="16">
        <v>2</v>
      </c>
      <c r="J3884" s="14" t="s">
        <v>83</v>
      </c>
      <c r="K3884" s="14" t="s">
        <v>84</v>
      </c>
      <c r="L3884" s="14" t="s">
        <v>85</v>
      </c>
      <c r="M3884" s="23">
        <v>0.6</v>
      </c>
      <c r="N3884" s="16">
        <v>1</v>
      </c>
      <c r="O3884" s="16">
        <v>0</v>
      </c>
      <c r="P3884" s="16">
        <v>0</v>
      </c>
      <c r="Q3884" s="16">
        <v>0</v>
      </c>
      <c r="R3884" s="16">
        <v>0</v>
      </c>
      <c r="S3884" s="14" t="s">
        <v>86</v>
      </c>
      <c r="T3884" s="16">
        <v>0</v>
      </c>
      <c r="U3884" s="16">
        <v>0</v>
      </c>
      <c r="V3884" s="18">
        <v>0</v>
      </c>
      <c r="W3884" s="18">
        <v>0</v>
      </c>
      <c r="X3884" s="18">
        <v>0</v>
      </c>
      <c r="Y3884" s="18">
        <v>0</v>
      </c>
      <c r="Z3884" s="18">
        <v>0</v>
      </c>
      <c r="AA3884" s="18">
        <v>0</v>
      </c>
      <c r="AB3884" s="18">
        <v>0</v>
      </c>
      <c r="AC3884" s="23">
        <v>0</v>
      </c>
      <c r="AD3884" s="14" t="str">
        <f>IF(E3884=113,"Linn","Iowa ex-Linn")</f>
        <v>Iowa ex-Linn</v>
      </c>
      <c r="AE3884" s="23" t="str">
        <f>IFERROR(AB3884/W3884,"N/M")</f>
        <v>N/M</v>
      </c>
      <c r="AF3884" s="14" t="str">
        <f>B3884&amp;"|"&amp;TEXT(E3884,"000")&amp;"|"&amp;TEXT(M3884,"0.0000")</f>
        <v>2020|193|0.6000</v>
      </c>
      <c r="AG3884" s="22" t="str">
        <f>IF(AND(B3884&gt;=2015,B3884&lt;=2024,C3884=19,G3884=41,I3884=2,K3884="A",L3884="RBUP",M3884&gt;=0.5,M3884&lt;=0.85),"IN","OUT")</f>
        <v>IN</v>
      </c>
    </row>
    <row r="3885" spans="1:33">
      <c r="A3885" s="14" t="s">
        <v>190</v>
      </c>
      <c r="B3885" s="16">
        <v>2020</v>
      </c>
      <c r="C3885" s="16">
        <v>19</v>
      </c>
      <c r="D3885" s="14" t="s">
        <v>80</v>
      </c>
      <c r="E3885" s="16">
        <v>193</v>
      </c>
      <c r="F3885" s="14" t="s">
        <v>182</v>
      </c>
      <c r="G3885" s="16">
        <v>41</v>
      </c>
      <c r="H3885" s="14" t="s">
        <v>186</v>
      </c>
      <c r="I3885" s="16">
        <v>2</v>
      </c>
      <c r="J3885" s="14" t="s">
        <v>83</v>
      </c>
      <c r="K3885" s="14" t="s">
        <v>84</v>
      </c>
      <c r="L3885" s="14" t="s">
        <v>85</v>
      </c>
      <c r="M3885" s="23">
        <v>0.65</v>
      </c>
      <c r="N3885" s="16">
        <v>2</v>
      </c>
      <c r="O3885" s="16">
        <v>2</v>
      </c>
      <c r="P3885" s="16">
        <v>0</v>
      </c>
      <c r="Q3885" s="16">
        <v>2</v>
      </c>
      <c r="R3885" s="16">
        <v>0</v>
      </c>
      <c r="S3885" s="14" t="s">
        <v>86</v>
      </c>
      <c r="T3885" s="16">
        <v>434</v>
      </c>
      <c r="U3885" s="16">
        <v>0</v>
      </c>
      <c r="V3885" s="18">
        <v>226260</v>
      </c>
      <c r="W3885" s="18">
        <v>5450</v>
      </c>
      <c r="X3885" s="18">
        <v>4361</v>
      </c>
      <c r="Y3885" s="18">
        <v>0</v>
      </c>
      <c r="Z3885" s="18">
        <v>0</v>
      </c>
      <c r="AA3885" s="18">
        <v>0</v>
      </c>
      <c r="AB3885" s="18">
        <v>0</v>
      </c>
      <c r="AC3885" s="23">
        <v>0</v>
      </c>
      <c r="AD3885" s="14" t="str">
        <f>IF(E3885=113,"Linn","Iowa ex-Linn")</f>
        <v>Iowa ex-Linn</v>
      </c>
      <c r="AE3885" s="23">
        <f>IFERROR(AB3885/W3885,"N/M")</f>
        <v>0.0</v>
      </c>
      <c r="AF3885" s="14" t="str">
        <f>B3885&amp;"|"&amp;TEXT(E3885,"000")&amp;"|"&amp;TEXT(M3885,"0.0000")</f>
        <v>2020|193|0.6500</v>
      </c>
      <c r="AG3885" s="22" t="str">
        <f>IF(AND(B3885&gt;=2015,B3885&lt;=2024,C3885=19,G3885=41,I3885=2,K3885="A",L3885="RBUP",M3885&gt;=0.5,M3885&lt;=0.85),"IN","OUT")</f>
        <v>IN</v>
      </c>
    </row>
    <row r="3886" spans="1:33">
      <c r="A3886" s="14" t="s">
        <v>190</v>
      </c>
      <c r="B3886" s="16">
        <v>2020</v>
      </c>
      <c r="C3886" s="16">
        <v>19</v>
      </c>
      <c r="D3886" s="14" t="s">
        <v>80</v>
      </c>
      <c r="E3886" s="16">
        <v>193</v>
      </c>
      <c r="F3886" s="14" t="s">
        <v>182</v>
      </c>
      <c r="G3886" s="16">
        <v>41</v>
      </c>
      <c r="H3886" s="14" t="s">
        <v>186</v>
      </c>
      <c r="I3886" s="16">
        <v>2</v>
      </c>
      <c r="J3886" s="14" t="s">
        <v>83</v>
      </c>
      <c r="K3886" s="14" t="s">
        <v>84</v>
      </c>
      <c r="L3886" s="14" t="s">
        <v>85</v>
      </c>
      <c r="M3886" s="23">
        <v>0.7</v>
      </c>
      <c r="N3886" s="16">
        <v>30</v>
      </c>
      <c r="O3886" s="16">
        <v>23</v>
      </c>
      <c r="P3886" s="16">
        <v>0</v>
      </c>
      <c r="Q3886" s="16">
        <v>28</v>
      </c>
      <c r="R3886" s="16">
        <v>0</v>
      </c>
      <c r="S3886" s="14" t="s">
        <v>86</v>
      </c>
      <c r="T3886" s="16">
        <v>4866</v>
      </c>
      <c r="U3886" s="16">
        <v>0</v>
      </c>
      <c r="V3886" s="18">
        <v>2873636</v>
      </c>
      <c r="W3886" s="18">
        <v>90608</v>
      </c>
      <c r="X3886" s="18">
        <v>62255</v>
      </c>
      <c r="Y3886" s="18">
        <v>0</v>
      </c>
      <c r="Z3886" s="18">
        <v>0</v>
      </c>
      <c r="AA3886" s="18">
        <v>0</v>
      </c>
      <c r="AB3886" s="18">
        <v>0</v>
      </c>
      <c r="AC3886" s="23">
        <v>0</v>
      </c>
      <c r="AD3886" s="14" t="str">
        <f>IF(E3886=113,"Linn","Iowa ex-Linn")</f>
        <v>Iowa ex-Linn</v>
      </c>
      <c r="AE3886" s="23">
        <f>IFERROR(AB3886/W3886,"N/M")</f>
        <v>0.0</v>
      </c>
      <c r="AF3886" s="14" t="str">
        <f>B3886&amp;"|"&amp;TEXT(E3886,"000")&amp;"|"&amp;TEXT(M3886,"0.0000")</f>
        <v>2020|193|0.7000</v>
      </c>
      <c r="AG3886" s="22" t="str">
        <f>IF(AND(B3886&gt;=2015,B3886&lt;=2024,C3886=19,G3886=41,I3886=2,K3886="A",L3886="RBUP",M3886&gt;=0.5,M3886&lt;=0.85),"IN","OUT")</f>
        <v>IN</v>
      </c>
    </row>
    <row r="3887" spans="1:33">
      <c r="A3887" s="14" t="s">
        <v>190</v>
      </c>
      <c r="B3887" s="16">
        <v>2020</v>
      </c>
      <c r="C3887" s="16">
        <v>19</v>
      </c>
      <c r="D3887" s="14" t="s">
        <v>80</v>
      </c>
      <c r="E3887" s="16">
        <v>193</v>
      </c>
      <c r="F3887" s="14" t="s">
        <v>182</v>
      </c>
      <c r="G3887" s="16">
        <v>41</v>
      </c>
      <c r="H3887" s="14" t="s">
        <v>186</v>
      </c>
      <c r="I3887" s="16">
        <v>2</v>
      </c>
      <c r="J3887" s="14" t="s">
        <v>83</v>
      </c>
      <c r="K3887" s="14" t="s">
        <v>84</v>
      </c>
      <c r="L3887" s="14" t="s">
        <v>85</v>
      </c>
      <c r="M3887" s="23">
        <v>0.75</v>
      </c>
      <c r="N3887" s="16">
        <v>161</v>
      </c>
      <c r="O3887" s="16">
        <v>129</v>
      </c>
      <c r="P3887" s="16">
        <v>7</v>
      </c>
      <c r="Q3887" s="16">
        <v>265</v>
      </c>
      <c r="R3887" s="16">
        <v>10</v>
      </c>
      <c r="S3887" s="14" t="s">
        <v>86</v>
      </c>
      <c r="T3887" s="16">
        <v>31227</v>
      </c>
      <c r="U3887" s="16">
        <v>0</v>
      </c>
      <c r="V3887" s="18">
        <v>18404525</v>
      </c>
      <c r="W3887" s="18">
        <v>923682</v>
      </c>
      <c r="X3887" s="18">
        <v>569857</v>
      </c>
      <c r="Y3887" s="18">
        <v>0</v>
      </c>
      <c r="Z3887" s="18">
        <v>0</v>
      </c>
      <c r="AA3887" s="18">
        <v>0</v>
      </c>
      <c r="AB3887" s="18">
        <v>97676</v>
      </c>
      <c r="AC3887" s="23">
        <v>0.11</v>
      </c>
      <c r="AD3887" s="14" t="str">
        <f>IF(E3887=113,"Linn","Iowa ex-Linn")</f>
        <v>Iowa ex-Linn</v>
      </c>
      <c r="AE3887" s="23">
        <f>IFERROR(AB3887/W3887,"N/M")</f>
        <v>0.10574634993428474</v>
      </c>
      <c r="AF3887" s="14" t="str">
        <f>B3887&amp;"|"&amp;TEXT(E3887,"000")&amp;"|"&amp;TEXT(M3887,"0.0000")</f>
        <v>2020|193|0.7500</v>
      </c>
      <c r="AG3887" s="22" t="str">
        <f>IF(AND(B3887&gt;=2015,B3887&lt;=2024,C3887=19,G3887=41,I3887=2,K3887="A",L3887="RBUP",M3887&gt;=0.5,M3887&lt;=0.85),"IN","OUT")</f>
        <v>IN</v>
      </c>
    </row>
    <row r="3888" spans="1:33">
      <c r="A3888" s="14" t="s">
        <v>190</v>
      </c>
      <c r="B3888" s="16">
        <v>2020</v>
      </c>
      <c r="C3888" s="16">
        <v>19</v>
      </c>
      <c r="D3888" s="14" t="s">
        <v>80</v>
      </c>
      <c r="E3888" s="16">
        <v>193</v>
      </c>
      <c r="F3888" s="14" t="s">
        <v>182</v>
      </c>
      <c r="G3888" s="16">
        <v>41</v>
      </c>
      <c r="H3888" s="14" t="s">
        <v>186</v>
      </c>
      <c r="I3888" s="16">
        <v>2</v>
      </c>
      <c r="J3888" s="14" t="s">
        <v>83</v>
      </c>
      <c r="K3888" s="14" t="s">
        <v>84</v>
      </c>
      <c r="L3888" s="14" t="s">
        <v>85</v>
      </c>
      <c r="M3888" s="23">
        <v>0.8</v>
      </c>
      <c r="N3888" s="16">
        <v>401</v>
      </c>
      <c r="O3888" s="16">
        <v>323</v>
      </c>
      <c r="P3888" s="16">
        <v>45</v>
      </c>
      <c r="Q3888" s="16">
        <v>673</v>
      </c>
      <c r="R3888" s="16">
        <v>82</v>
      </c>
      <c r="S3888" s="14" t="s">
        <v>86</v>
      </c>
      <c r="T3888" s="16">
        <v>90532</v>
      </c>
      <c r="U3888" s="16">
        <v>0</v>
      </c>
      <c r="V3888" s="18">
        <v>56838097</v>
      </c>
      <c r="W3888" s="18">
        <v>3412295</v>
      </c>
      <c r="X3888" s="18">
        <v>1921429</v>
      </c>
      <c r="Y3888" s="18">
        <v>572</v>
      </c>
      <c r="Z3888" s="18">
        <v>0</v>
      </c>
      <c r="AA3888" s="18">
        <v>0</v>
      </c>
      <c r="AB3888" s="18">
        <v>754146</v>
      </c>
      <c r="AC3888" s="23">
        <v>0.22</v>
      </c>
      <c r="AD3888" s="14" t="str">
        <f>IF(E3888=113,"Linn","Iowa ex-Linn")</f>
        <v>Iowa ex-Linn</v>
      </c>
      <c r="AE3888" s="23">
        <f>IFERROR(AB3888/W3888,"N/M")</f>
        <v>0.22100844153275143</v>
      </c>
      <c r="AF3888" s="14" t="str">
        <f>B3888&amp;"|"&amp;TEXT(E3888,"000")&amp;"|"&amp;TEXT(M3888,"0.0000")</f>
        <v>2020|193|0.8000</v>
      </c>
      <c r="AG3888" s="22" t="str">
        <f>IF(AND(B3888&gt;=2015,B3888&lt;=2024,C3888=19,G3888=41,I3888=2,K3888="A",L3888="RBUP",M3888&gt;=0.5,M3888&lt;=0.85),"IN","OUT")</f>
        <v>IN</v>
      </c>
    </row>
    <row r="3889" spans="1:33">
      <c r="A3889" s="14" t="s">
        <v>190</v>
      </c>
      <c r="B3889" s="16">
        <v>2020</v>
      </c>
      <c r="C3889" s="16">
        <v>19</v>
      </c>
      <c r="D3889" s="14" t="s">
        <v>80</v>
      </c>
      <c r="E3889" s="16">
        <v>193</v>
      </c>
      <c r="F3889" s="14" t="s">
        <v>182</v>
      </c>
      <c r="G3889" s="16">
        <v>41</v>
      </c>
      <c r="H3889" s="14" t="s">
        <v>186</v>
      </c>
      <c r="I3889" s="16">
        <v>2</v>
      </c>
      <c r="J3889" s="14" t="s">
        <v>83</v>
      </c>
      <c r="K3889" s="14" t="s">
        <v>84</v>
      </c>
      <c r="L3889" s="14" t="s">
        <v>85</v>
      </c>
      <c r="M3889" s="23">
        <v>0.85</v>
      </c>
      <c r="N3889" s="16">
        <v>260</v>
      </c>
      <c r="O3889" s="16">
        <v>192</v>
      </c>
      <c r="P3889" s="16">
        <v>46</v>
      </c>
      <c r="Q3889" s="16">
        <v>392</v>
      </c>
      <c r="R3889" s="16">
        <v>74</v>
      </c>
      <c r="S3889" s="14" t="s">
        <v>86</v>
      </c>
      <c r="T3889" s="16">
        <v>55936</v>
      </c>
      <c r="U3889" s="16">
        <v>0</v>
      </c>
      <c r="V3889" s="18">
        <v>36877599</v>
      </c>
      <c r="W3889" s="18">
        <v>2758561</v>
      </c>
      <c r="X3889" s="18">
        <v>1198615</v>
      </c>
      <c r="Y3889" s="18">
        <v>16720</v>
      </c>
      <c r="Z3889" s="18">
        <v>0</v>
      </c>
      <c r="AA3889" s="18">
        <v>0</v>
      </c>
      <c r="AB3889" s="18">
        <v>1416049</v>
      </c>
      <c r="AC3889" s="23">
        <v>0.51</v>
      </c>
      <c r="AD3889" s="14" t="str">
        <f>IF(E3889=113,"Linn","Iowa ex-Linn")</f>
        <v>Iowa ex-Linn</v>
      </c>
      <c r="AE3889" s="23">
        <f>IFERROR(AB3889/W3889,"N/M")</f>
        <v>0.5133288696534172</v>
      </c>
      <c r="AF3889" s="14" t="str">
        <f>B3889&amp;"|"&amp;TEXT(E3889,"000")&amp;"|"&amp;TEXT(M3889,"0.0000")</f>
        <v>2020|193|0.8500</v>
      </c>
      <c r="AG3889" s="22" t="str">
        <f>IF(AND(B3889&gt;=2015,B3889&lt;=2024,C3889=19,G3889=41,I3889=2,K3889="A",L3889="RBUP",M3889&gt;=0.5,M3889&lt;=0.85),"IN","OUT")</f>
        <v>IN</v>
      </c>
    </row>
    <row r="3890" spans="1:33">
      <c r="A3890" s="14" t="s">
        <v>190</v>
      </c>
      <c r="B3890" s="16">
        <v>2020</v>
      </c>
      <c r="C3890" s="16">
        <v>19</v>
      </c>
      <c r="D3890" s="14" t="s">
        <v>80</v>
      </c>
      <c r="E3890" s="16">
        <v>195</v>
      </c>
      <c r="F3890" s="14" t="s">
        <v>183</v>
      </c>
      <c r="G3890" s="16">
        <v>41</v>
      </c>
      <c r="H3890" s="14" t="s">
        <v>186</v>
      </c>
      <c r="I3890" s="16">
        <v>2</v>
      </c>
      <c r="J3890" s="14" t="s">
        <v>83</v>
      </c>
      <c r="K3890" s="14" t="s">
        <v>84</v>
      </c>
      <c r="L3890" s="14" t="s">
        <v>85</v>
      </c>
      <c r="M3890" s="23">
        <v>0.6</v>
      </c>
      <c r="N3890" s="16">
        <v>1</v>
      </c>
      <c r="O3890" s="16">
        <v>1</v>
      </c>
      <c r="P3890" s="16">
        <v>0</v>
      </c>
      <c r="Q3890" s="16">
        <v>1</v>
      </c>
      <c r="R3890" s="16">
        <v>0</v>
      </c>
      <c r="S3890" s="14" t="s">
        <v>86</v>
      </c>
      <c r="T3890" s="16">
        <v>20</v>
      </c>
      <c r="U3890" s="16">
        <v>0</v>
      </c>
      <c r="V3890" s="18">
        <v>7915</v>
      </c>
      <c r="W3890" s="18">
        <v>127</v>
      </c>
      <c r="X3890" s="18">
        <v>81</v>
      </c>
      <c r="Y3890" s="18">
        <v>0</v>
      </c>
      <c r="Z3890" s="18">
        <v>0</v>
      </c>
      <c r="AA3890" s="18">
        <v>0</v>
      </c>
      <c r="AB3890" s="18">
        <v>0</v>
      </c>
      <c r="AC3890" s="23">
        <v>0</v>
      </c>
      <c r="AD3890" s="14" t="str">
        <f>IF(E3890=113,"Linn","Iowa ex-Linn")</f>
        <v>Iowa ex-Linn</v>
      </c>
      <c r="AE3890" s="23">
        <f>IFERROR(AB3890/W3890,"N/M")</f>
        <v>0.0</v>
      </c>
      <c r="AF3890" s="14" t="str">
        <f>B3890&amp;"|"&amp;TEXT(E3890,"000")&amp;"|"&amp;TEXT(M3890,"0.0000")</f>
        <v>2020|195|0.6000</v>
      </c>
      <c r="AG3890" s="22" t="str">
        <f>IF(AND(B3890&gt;=2015,B3890&lt;=2024,C3890=19,G3890=41,I3890=2,K3890="A",L3890="RBUP",M3890&gt;=0.5,M3890&lt;=0.85),"IN","OUT")</f>
        <v>IN</v>
      </c>
    </row>
    <row r="3891" spans="1:33">
      <c r="A3891" s="14" t="s">
        <v>190</v>
      </c>
      <c r="B3891" s="16">
        <v>2020</v>
      </c>
      <c r="C3891" s="16">
        <v>19</v>
      </c>
      <c r="D3891" s="14" t="s">
        <v>80</v>
      </c>
      <c r="E3891" s="16">
        <v>195</v>
      </c>
      <c r="F3891" s="14" t="s">
        <v>183</v>
      </c>
      <c r="G3891" s="16">
        <v>41</v>
      </c>
      <c r="H3891" s="14" t="s">
        <v>186</v>
      </c>
      <c r="I3891" s="16">
        <v>2</v>
      </c>
      <c r="J3891" s="14" t="s">
        <v>83</v>
      </c>
      <c r="K3891" s="14" t="s">
        <v>84</v>
      </c>
      <c r="L3891" s="14" t="s">
        <v>85</v>
      </c>
      <c r="M3891" s="23">
        <v>0.65</v>
      </c>
      <c r="N3891" s="16">
        <v>5</v>
      </c>
      <c r="O3891" s="16">
        <v>4</v>
      </c>
      <c r="P3891" s="16">
        <v>0</v>
      </c>
      <c r="Q3891" s="16">
        <v>6</v>
      </c>
      <c r="R3891" s="16">
        <v>0</v>
      </c>
      <c r="S3891" s="14" t="s">
        <v>86</v>
      </c>
      <c r="T3891" s="16">
        <v>354</v>
      </c>
      <c r="U3891" s="16">
        <v>0</v>
      </c>
      <c r="V3891" s="18">
        <v>162354</v>
      </c>
      <c r="W3891" s="18">
        <v>4048</v>
      </c>
      <c r="X3891" s="18">
        <v>2389</v>
      </c>
      <c r="Y3891" s="18">
        <v>0</v>
      </c>
      <c r="Z3891" s="18">
        <v>0</v>
      </c>
      <c r="AA3891" s="18">
        <v>0</v>
      </c>
      <c r="AB3891" s="18">
        <v>0</v>
      </c>
      <c r="AC3891" s="23">
        <v>0</v>
      </c>
      <c r="AD3891" s="14" t="str">
        <f>IF(E3891=113,"Linn","Iowa ex-Linn")</f>
        <v>Iowa ex-Linn</v>
      </c>
      <c r="AE3891" s="23">
        <f>IFERROR(AB3891/W3891,"N/M")</f>
        <v>0.0</v>
      </c>
      <c r="AF3891" s="14" t="str">
        <f>B3891&amp;"|"&amp;TEXT(E3891,"000")&amp;"|"&amp;TEXT(M3891,"0.0000")</f>
        <v>2020|195|0.6500</v>
      </c>
      <c r="AG3891" s="22" t="str">
        <f>IF(AND(B3891&gt;=2015,B3891&lt;=2024,C3891=19,G3891=41,I3891=2,K3891="A",L3891="RBUP",M3891&gt;=0.5,M3891&lt;=0.85),"IN","OUT")</f>
        <v>IN</v>
      </c>
    </row>
    <row r="3892" spans="1:33">
      <c r="A3892" s="14" t="s">
        <v>190</v>
      </c>
      <c r="B3892" s="16">
        <v>2020</v>
      </c>
      <c r="C3892" s="16">
        <v>19</v>
      </c>
      <c r="D3892" s="14" t="s">
        <v>80</v>
      </c>
      <c r="E3892" s="16">
        <v>195</v>
      </c>
      <c r="F3892" s="14" t="s">
        <v>183</v>
      </c>
      <c r="G3892" s="16">
        <v>41</v>
      </c>
      <c r="H3892" s="14" t="s">
        <v>186</v>
      </c>
      <c r="I3892" s="16">
        <v>2</v>
      </c>
      <c r="J3892" s="14" t="s">
        <v>83</v>
      </c>
      <c r="K3892" s="14" t="s">
        <v>84</v>
      </c>
      <c r="L3892" s="14" t="s">
        <v>85</v>
      </c>
      <c r="M3892" s="23">
        <v>0.7</v>
      </c>
      <c r="N3892" s="16">
        <v>16</v>
      </c>
      <c r="O3892" s="16">
        <v>11</v>
      </c>
      <c r="P3892" s="16">
        <v>0</v>
      </c>
      <c r="Q3892" s="16">
        <v>16</v>
      </c>
      <c r="R3892" s="16">
        <v>0</v>
      </c>
      <c r="S3892" s="14" t="s">
        <v>86</v>
      </c>
      <c r="T3892" s="16">
        <v>1223</v>
      </c>
      <c r="U3892" s="16">
        <v>0</v>
      </c>
      <c r="V3892" s="18">
        <v>595676</v>
      </c>
      <c r="W3892" s="18">
        <v>16367</v>
      </c>
      <c r="X3892" s="18">
        <v>10475</v>
      </c>
      <c r="Y3892" s="18">
        <v>0</v>
      </c>
      <c r="Z3892" s="18">
        <v>0</v>
      </c>
      <c r="AA3892" s="18">
        <v>0</v>
      </c>
      <c r="AB3892" s="18">
        <v>0</v>
      </c>
      <c r="AC3892" s="23">
        <v>0</v>
      </c>
      <c r="AD3892" s="14" t="str">
        <f>IF(E3892=113,"Linn","Iowa ex-Linn")</f>
        <v>Iowa ex-Linn</v>
      </c>
      <c r="AE3892" s="23">
        <f>IFERROR(AB3892/W3892,"N/M")</f>
        <v>0.0</v>
      </c>
      <c r="AF3892" s="14" t="str">
        <f>B3892&amp;"|"&amp;TEXT(E3892,"000")&amp;"|"&amp;TEXT(M3892,"0.0000")</f>
        <v>2020|195|0.7000</v>
      </c>
      <c r="AG3892" s="22" t="str">
        <f>IF(AND(B3892&gt;=2015,B3892&lt;=2024,C3892=19,G3892=41,I3892=2,K3892="A",L3892="RBUP",M3892&gt;=0.5,M3892&lt;=0.85),"IN","OUT")</f>
        <v>IN</v>
      </c>
    </row>
    <row r="3893" spans="1:33">
      <c r="A3893" s="14" t="s">
        <v>190</v>
      </c>
      <c r="B3893" s="16">
        <v>2020</v>
      </c>
      <c r="C3893" s="16">
        <v>19</v>
      </c>
      <c r="D3893" s="14" t="s">
        <v>80</v>
      </c>
      <c r="E3893" s="16">
        <v>195</v>
      </c>
      <c r="F3893" s="14" t="s">
        <v>183</v>
      </c>
      <c r="G3893" s="16">
        <v>41</v>
      </c>
      <c r="H3893" s="14" t="s">
        <v>186</v>
      </c>
      <c r="I3893" s="16">
        <v>2</v>
      </c>
      <c r="J3893" s="14" t="s">
        <v>83</v>
      </c>
      <c r="K3893" s="14" t="s">
        <v>84</v>
      </c>
      <c r="L3893" s="14" t="s">
        <v>85</v>
      </c>
      <c r="M3893" s="23">
        <v>0.75</v>
      </c>
      <c r="N3893" s="16">
        <v>56</v>
      </c>
      <c r="O3893" s="16">
        <v>45</v>
      </c>
      <c r="P3893" s="16">
        <v>0</v>
      </c>
      <c r="Q3893" s="16">
        <v>54</v>
      </c>
      <c r="R3893" s="16">
        <v>0</v>
      </c>
      <c r="S3893" s="14" t="s">
        <v>86</v>
      </c>
      <c r="T3893" s="16">
        <v>8314</v>
      </c>
      <c r="U3893" s="16">
        <v>0</v>
      </c>
      <c r="V3893" s="18">
        <v>4776075</v>
      </c>
      <c r="W3893" s="18">
        <v>159930</v>
      </c>
      <c r="X3893" s="18">
        <v>113289</v>
      </c>
      <c r="Y3893" s="18">
        <v>0</v>
      </c>
      <c r="Z3893" s="18">
        <v>0</v>
      </c>
      <c r="AA3893" s="18">
        <v>0</v>
      </c>
      <c r="AB3893" s="18">
        <v>0</v>
      </c>
      <c r="AC3893" s="23">
        <v>0</v>
      </c>
      <c r="AD3893" s="14" t="str">
        <f>IF(E3893=113,"Linn","Iowa ex-Linn")</f>
        <v>Iowa ex-Linn</v>
      </c>
      <c r="AE3893" s="23">
        <f>IFERROR(AB3893/W3893,"N/M")</f>
        <v>0.0</v>
      </c>
      <c r="AF3893" s="14" t="str">
        <f>B3893&amp;"|"&amp;TEXT(E3893,"000")&amp;"|"&amp;TEXT(M3893,"0.0000")</f>
        <v>2020|195|0.7500</v>
      </c>
      <c r="AG3893" s="22" t="str">
        <f>IF(AND(B3893&gt;=2015,B3893&lt;=2024,C3893=19,G3893=41,I3893=2,K3893="A",L3893="RBUP",M3893&gt;=0.5,M3893&lt;=0.85),"IN","OUT")</f>
        <v>IN</v>
      </c>
    </row>
    <row r="3894" spans="1:33">
      <c r="A3894" s="14" t="s">
        <v>190</v>
      </c>
      <c r="B3894" s="16">
        <v>2020</v>
      </c>
      <c r="C3894" s="16">
        <v>19</v>
      </c>
      <c r="D3894" s="14" t="s">
        <v>80</v>
      </c>
      <c r="E3894" s="16">
        <v>195</v>
      </c>
      <c r="F3894" s="14" t="s">
        <v>183</v>
      </c>
      <c r="G3894" s="16">
        <v>41</v>
      </c>
      <c r="H3894" s="14" t="s">
        <v>186</v>
      </c>
      <c r="I3894" s="16">
        <v>2</v>
      </c>
      <c r="J3894" s="14" t="s">
        <v>83</v>
      </c>
      <c r="K3894" s="14" t="s">
        <v>84</v>
      </c>
      <c r="L3894" s="14" t="s">
        <v>85</v>
      </c>
      <c r="M3894" s="23">
        <v>0.8</v>
      </c>
      <c r="N3894" s="16">
        <v>275</v>
      </c>
      <c r="O3894" s="16">
        <v>225</v>
      </c>
      <c r="P3894" s="16">
        <v>10</v>
      </c>
      <c r="Q3894" s="16">
        <v>362</v>
      </c>
      <c r="R3894" s="16">
        <v>12</v>
      </c>
      <c r="S3894" s="14" t="s">
        <v>86</v>
      </c>
      <c r="T3894" s="16">
        <v>56450</v>
      </c>
      <c r="U3894" s="16">
        <v>0</v>
      </c>
      <c r="V3894" s="18">
        <v>34420440</v>
      </c>
      <c r="W3894" s="18">
        <v>1664333</v>
      </c>
      <c r="X3894" s="18">
        <v>1016190</v>
      </c>
      <c r="Y3894" s="18">
        <v>463</v>
      </c>
      <c r="Z3894" s="18">
        <v>0</v>
      </c>
      <c r="AA3894" s="18">
        <v>0</v>
      </c>
      <c r="AB3894" s="18">
        <v>42502</v>
      </c>
      <c r="AC3894" s="23">
        <v>0.03</v>
      </c>
      <c r="AD3894" s="14" t="str">
        <f>IF(E3894=113,"Linn","Iowa ex-Linn")</f>
        <v>Iowa ex-Linn</v>
      </c>
      <c r="AE3894" s="23">
        <f>IFERROR(AB3894/W3894,"N/M")</f>
        <v>0.025536956846977137</v>
      </c>
      <c r="AF3894" s="14" t="str">
        <f>B3894&amp;"|"&amp;TEXT(E3894,"000")&amp;"|"&amp;TEXT(M3894,"0.0000")</f>
        <v>2020|195|0.8000</v>
      </c>
      <c r="AG3894" s="22" t="str">
        <f>IF(AND(B3894&gt;=2015,B3894&lt;=2024,C3894=19,G3894=41,I3894=2,K3894="A",L3894="RBUP",M3894&gt;=0.5,M3894&lt;=0.85),"IN","OUT")</f>
        <v>IN</v>
      </c>
    </row>
    <row r="3895" spans="1:33">
      <c r="A3895" s="14" t="s">
        <v>190</v>
      </c>
      <c r="B3895" s="16">
        <v>2020</v>
      </c>
      <c r="C3895" s="16">
        <v>19</v>
      </c>
      <c r="D3895" s="14" t="s">
        <v>80</v>
      </c>
      <c r="E3895" s="16">
        <v>195</v>
      </c>
      <c r="F3895" s="14" t="s">
        <v>183</v>
      </c>
      <c r="G3895" s="16">
        <v>41</v>
      </c>
      <c r="H3895" s="14" t="s">
        <v>186</v>
      </c>
      <c r="I3895" s="16">
        <v>2</v>
      </c>
      <c r="J3895" s="14" t="s">
        <v>83</v>
      </c>
      <c r="K3895" s="14" t="s">
        <v>84</v>
      </c>
      <c r="L3895" s="14" t="s">
        <v>85</v>
      </c>
      <c r="M3895" s="23">
        <v>0.85</v>
      </c>
      <c r="N3895" s="16">
        <v>172</v>
      </c>
      <c r="O3895" s="16">
        <v>137</v>
      </c>
      <c r="P3895" s="16">
        <v>21</v>
      </c>
      <c r="Q3895" s="16">
        <v>273</v>
      </c>
      <c r="R3895" s="16">
        <v>26</v>
      </c>
      <c r="S3895" s="14" t="s">
        <v>86</v>
      </c>
      <c r="T3895" s="16">
        <v>40278</v>
      </c>
      <c r="U3895" s="16">
        <v>0</v>
      </c>
      <c r="V3895" s="18">
        <v>26024845</v>
      </c>
      <c r="W3895" s="18">
        <v>1621517</v>
      </c>
      <c r="X3895" s="18">
        <v>738875</v>
      </c>
      <c r="Y3895" s="18">
        <v>0</v>
      </c>
      <c r="Z3895" s="18">
        <v>0</v>
      </c>
      <c r="AA3895" s="18">
        <v>0</v>
      </c>
      <c r="AB3895" s="18">
        <v>188924</v>
      </c>
      <c r="AC3895" s="23">
        <v>0.12</v>
      </c>
      <c r="AD3895" s="14" t="str">
        <f>IF(E3895=113,"Linn","Iowa ex-Linn")</f>
        <v>Iowa ex-Linn</v>
      </c>
      <c r="AE3895" s="23">
        <f>IFERROR(AB3895/W3895,"N/M")</f>
        <v>0.11651065021211618</v>
      </c>
      <c r="AF3895" s="14" t="str">
        <f>B3895&amp;"|"&amp;TEXT(E3895,"000")&amp;"|"&amp;TEXT(M3895,"0.0000")</f>
        <v>2020|195|0.8500</v>
      </c>
      <c r="AG3895" s="22" t="str">
        <f>IF(AND(B3895&gt;=2015,B3895&lt;=2024,C3895=19,G3895=41,I3895=2,K3895="A",L3895="RBUP",M3895&gt;=0.5,M3895&lt;=0.85),"IN","OUT")</f>
        <v>IN</v>
      </c>
    </row>
    <row r="3896" spans="1:33">
      <c r="A3896" s="14" t="s">
        <v>190</v>
      </c>
      <c r="B3896" s="16">
        <v>2020</v>
      </c>
      <c r="C3896" s="16">
        <v>19</v>
      </c>
      <c r="D3896" s="14" t="s">
        <v>80</v>
      </c>
      <c r="E3896" s="16">
        <v>197</v>
      </c>
      <c r="F3896" s="14" t="s">
        <v>184</v>
      </c>
      <c r="G3896" s="16">
        <v>41</v>
      </c>
      <c r="H3896" s="14" t="s">
        <v>186</v>
      </c>
      <c r="I3896" s="16">
        <v>2</v>
      </c>
      <c r="J3896" s="14" t="s">
        <v>83</v>
      </c>
      <c r="K3896" s="14" t="s">
        <v>84</v>
      </c>
      <c r="L3896" s="14" t="s">
        <v>85</v>
      </c>
      <c r="M3896" s="23">
        <v>0.55</v>
      </c>
      <c r="N3896" s="16">
        <v>1</v>
      </c>
      <c r="O3896" s="16">
        <v>1</v>
      </c>
      <c r="P3896" s="16">
        <v>0</v>
      </c>
      <c r="Q3896" s="16">
        <v>1</v>
      </c>
      <c r="R3896" s="16">
        <v>0</v>
      </c>
      <c r="S3896" s="14" t="s">
        <v>86</v>
      </c>
      <c r="T3896" s="16">
        <v>55</v>
      </c>
      <c r="U3896" s="16">
        <v>0</v>
      </c>
      <c r="V3896" s="18">
        <v>23585</v>
      </c>
      <c r="W3896" s="18">
        <v>230</v>
      </c>
      <c r="X3896" s="18">
        <v>147</v>
      </c>
      <c r="Y3896" s="18">
        <v>0</v>
      </c>
      <c r="Z3896" s="18">
        <v>0</v>
      </c>
      <c r="AA3896" s="18">
        <v>0</v>
      </c>
      <c r="AB3896" s="18">
        <v>0</v>
      </c>
      <c r="AC3896" s="23">
        <v>0</v>
      </c>
      <c r="AD3896" s="14" t="str">
        <f>IF(E3896=113,"Linn","Iowa ex-Linn")</f>
        <v>Iowa ex-Linn</v>
      </c>
      <c r="AE3896" s="23">
        <f>IFERROR(AB3896/W3896,"N/M")</f>
        <v>0.0</v>
      </c>
      <c r="AF3896" s="14" t="str">
        <f>B3896&amp;"|"&amp;TEXT(E3896,"000")&amp;"|"&amp;TEXT(M3896,"0.0000")</f>
        <v>2020|197|0.5500</v>
      </c>
      <c r="AG3896" s="22" t="str">
        <f>IF(AND(B3896&gt;=2015,B3896&lt;=2024,C3896=19,G3896=41,I3896=2,K3896="A",L3896="RBUP",M3896&gt;=0.5,M3896&lt;=0.85),"IN","OUT")</f>
        <v>IN</v>
      </c>
    </row>
    <row r="3897" spans="1:33">
      <c r="A3897" s="14" t="s">
        <v>190</v>
      </c>
      <c r="B3897" s="16">
        <v>2020</v>
      </c>
      <c r="C3897" s="16">
        <v>19</v>
      </c>
      <c r="D3897" s="14" t="s">
        <v>80</v>
      </c>
      <c r="E3897" s="16">
        <v>197</v>
      </c>
      <c r="F3897" s="14" t="s">
        <v>184</v>
      </c>
      <c r="G3897" s="16">
        <v>41</v>
      </c>
      <c r="H3897" s="14" t="s">
        <v>186</v>
      </c>
      <c r="I3897" s="16">
        <v>2</v>
      </c>
      <c r="J3897" s="14" t="s">
        <v>83</v>
      </c>
      <c r="K3897" s="14" t="s">
        <v>84</v>
      </c>
      <c r="L3897" s="14" t="s">
        <v>85</v>
      </c>
      <c r="M3897" s="23">
        <v>0.6</v>
      </c>
      <c r="N3897" s="16">
        <v>2</v>
      </c>
      <c r="O3897" s="16">
        <v>2</v>
      </c>
      <c r="P3897" s="16">
        <v>0</v>
      </c>
      <c r="Q3897" s="16">
        <v>2</v>
      </c>
      <c r="R3897" s="16">
        <v>0</v>
      </c>
      <c r="S3897" s="14" t="s">
        <v>86</v>
      </c>
      <c r="T3897" s="16">
        <v>275</v>
      </c>
      <c r="U3897" s="16">
        <v>0</v>
      </c>
      <c r="V3897" s="18">
        <v>121796</v>
      </c>
      <c r="W3897" s="18">
        <v>1168</v>
      </c>
      <c r="X3897" s="18">
        <v>748</v>
      </c>
      <c r="Y3897" s="18">
        <v>0</v>
      </c>
      <c r="Z3897" s="18">
        <v>0</v>
      </c>
      <c r="AA3897" s="18">
        <v>0</v>
      </c>
      <c r="AB3897" s="18">
        <v>0</v>
      </c>
      <c r="AC3897" s="23">
        <v>0</v>
      </c>
      <c r="AD3897" s="14" t="str">
        <f>IF(E3897=113,"Linn","Iowa ex-Linn")</f>
        <v>Iowa ex-Linn</v>
      </c>
      <c r="AE3897" s="23">
        <f>IFERROR(AB3897/W3897,"N/M")</f>
        <v>0.0</v>
      </c>
      <c r="AF3897" s="14" t="str">
        <f>B3897&amp;"|"&amp;TEXT(E3897,"000")&amp;"|"&amp;TEXT(M3897,"0.0000")</f>
        <v>2020|197|0.6000</v>
      </c>
      <c r="AG3897" s="22" t="str">
        <f>IF(AND(B3897&gt;=2015,B3897&lt;=2024,C3897=19,G3897=41,I3897=2,K3897="A",L3897="RBUP",M3897&gt;=0.5,M3897&lt;=0.85),"IN","OUT")</f>
        <v>IN</v>
      </c>
    </row>
    <row r="3898" spans="1:33">
      <c r="A3898" s="14" t="s">
        <v>190</v>
      </c>
      <c r="B3898" s="16">
        <v>2020</v>
      </c>
      <c r="C3898" s="16">
        <v>19</v>
      </c>
      <c r="D3898" s="14" t="s">
        <v>80</v>
      </c>
      <c r="E3898" s="16">
        <v>197</v>
      </c>
      <c r="F3898" s="14" t="s">
        <v>184</v>
      </c>
      <c r="G3898" s="16">
        <v>41</v>
      </c>
      <c r="H3898" s="14" t="s">
        <v>186</v>
      </c>
      <c r="I3898" s="16">
        <v>2</v>
      </c>
      <c r="J3898" s="14" t="s">
        <v>83</v>
      </c>
      <c r="K3898" s="14" t="s">
        <v>84</v>
      </c>
      <c r="L3898" s="14" t="s">
        <v>85</v>
      </c>
      <c r="M3898" s="23">
        <v>0.65</v>
      </c>
      <c r="N3898" s="16">
        <v>3</v>
      </c>
      <c r="O3898" s="16">
        <v>2</v>
      </c>
      <c r="P3898" s="16">
        <v>0</v>
      </c>
      <c r="Q3898" s="16">
        <v>8</v>
      </c>
      <c r="R3898" s="16">
        <v>0</v>
      </c>
      <c r="S3898" s="14" t="s">
        <v>86</v>
      </c>
      <c r="T3898" s="16">
        <v>420</v>
      </c>
      <c r="U3898" s="16">
        <v>0</v>
      </c>
      <c r="V3898" s="18">
        <v>213515</v>
      </c>
      <c r="W3898" s="18">
        <v>4227</v>
      </c>
      <c r="X3898" s="18">
        <v>2494</v>
      </c>
      <c r="Y3898" s="18">
        <v>0</v>
      </c>
      <c r="Z3898" s="18">
        <v>0</v>
      </c>
      <c r="AA3898" s="18">
        <v>0</v>
      </c>
      <c r="AB3898" s="18">
        <v>0</v>
      </c>
      <c r="AC3898" s="23">
        <v>0</v>
      </c>
      <c r="AD3898" s="14" t="str">
        <f>IF(E3898=113,"Linn","Iowa ex-Linn")</f>
        <v>Iowa ex-Linn</v>
      </c>
      <c r="AE3898" s="23">
        <f>IFERROR(AB3898/W3898,"N/M")</f>
        <v>0.0</v>
      </c>
      <c r="AF3898" s="14" t="str">
        <f>B3898&amp;"|"&amp;TEXT(E3898,"000")&amp;"|"&amp;TEXT(M3898,"0.0000")</f>
        <v>2020|197|0.6500</v>
      </c>
      <c r="AG3898" s="22" t="str">
        <f>IF(AND(B3898&gt;=2015,B3898&lt;=2024,C3898=19,G3898=41,I3898=2,K3898="A",L3898="RBUP",M3898&gt;=0.5,M3898&lt;=0.85),"IN","OUT")</f>
        <v>IN</v>
      </c>
    </row>
    <row r="3899" spans="1:33">
      <c r="A3899" s="14" t="s">
        <v>190</v>
      </c>
      <c r="B3899" s="16">
        <v>2020</v>
      </c>
      <c r="C3899" s="16">
        <v>19</v>
      </c>
      <c r="D3899" s="14" t="s">
        <v>80</v>
      </c>
      <c r="E3899" s="16">
        <v>197</v>
      </c>
      <c r="F3899" s="14" t="s">
        <v>184</v>
      </c>
      <c r="G3899" s="16">
        <v>41</v>
      </c>
      <c r="H3899" s="14" t="s">
        <v>186</v>
      </c>
      <c r="I3899" s="16">
        <v>2</v>
      </c>
      <c r="J3899" s="14" t="s">
        <v>83</v>
      </c>
      <c r="K3899" s="14" t="s">
        <v>84</v>
      </c>
      <c r="L3899" s="14" t="s">
        <v>85</v>
      </c>
      <c r="M3899" s="23">
        <v>0.7</v>
      </c>
      <c r="N3899" s="16">
        <v>10</v>
      </c>
      <c r="O3899" s="16">
        <v>9</v>
      </c>
      <c r="P3899" s="16">
        <v>1</v>
      </c>
      <c r="Q3899" s="16">
        <v>11</v>
      </c>
      <c r="R3899" s="16">
        <v>1</v>
      </c>
      <c r="S3899" s="14" t="s">
        <v>86</v>
      </c>
      <c r="T3899" s="16">
        <v>974</v>
      </c>
      <c r="U3899" s="16">
        <v>0</v>
      </c>
      <c r="V3899" s="18">
        <v>505069</v>
      </c>
      <c r="W3899" s="18">
        <v>10624</v>
      </c>
      <c r="X3899" s="18">
        <v>7516</v>
      </c>
      <c r="Y3899" s="18">
        <v>0</v>
      </c>
      <c r="Z3899" s="18">
        <v>0</v>
      </c>
      <c r="AA3899" s="18">
        <v>0</v>
      </c>
      <c r="AB3899" s="18">
        <v>3616</v>
      </c>
      <c r="AC3899" s="23">
        <v>0.34</v>
      </c>
      <c r="AD3899" s="14" t="str">
        <f>IF(E3899=113,"Linn","Iowa ex-Linn")</f>
        <v>Iowa ex-Linn</v>
      </c>
      <c r="AE3899" s="23">
        <f>IFERROR(AB3899/W3899,"N/M")</f>
        <v>0.34036144578313254</v>
      </c>
      <c r="AF3899" s="14" t="str">
        <f>B3899&amp;"|"&amp;TEXT(E3899,"000")&amp;"|"&amp;TEXT(M3899,"0.0000")</f>
        <v>2020|197|0.7000</v>
      </c>
      <c r="AG3899" s="22" t="str">
        <f>IF(AND(B3899&gt;=2015,B3899&lt;=2024,C3899=19,G3899=41,I3899=2,K3899="A",L3899="RBUP",M3899&gt;=0.5,M3899&lt;=0.85),"IN","OUT")</f>
        <v>IN</v>
      </c>
    </row>
    <row r="3900" spans="1:33">
      <c r="A3900" s="14" t="s">
        <v>190</v>
      </c>
      <c r="B3900" s="16">
        <v>2020</v>
      </c>
      <c r="C3900" s="16">
        <v>19</v>
      </c>
      <c r="D3900" s="14" t="s">
        <v>80</v>
      </c>
      <c r="E3900" s="16">
        <v>197</v>
      </c>
      <c r="F3900" s="14" t="s">
        <v>184</v>
      </c>
      <c r="G3900" s="16">
        <v>41</v>
      </c>
      <c r="H3900" s="14" t="s">
        <v>186</v>
      </c>
      <c r="I3900" s="16">
        <v>2</v>
      </c>
      <c r="J3900" s="14" t="s">
        <v>83</v>
      </c>
      <c r="K3900" s="14" t="s">
        <v>84</v>
      </c>
      <c r="L3900" s="14" t="s">
        <v>85</v>
      </c>
      <c r="M3900" s="23">
        <v>0.75</v>
      </c>
      <c r="N3900" s="16">
        <v>73</v>
      </c>
      <c r="O3900" s="16">
        <v>61</v>
      </c>
      <c r="P3900" s="16">
        <v>8</v>
      </c>
      <c r="Q3900" s="16">
        <v>95</v>
      </c>
      <c r="R3900" s="16">
        <v>8</v>
      </c>
      <c r="S3900" s="14" t="s">
        <v>86</v>
      </c>
      <c r="T3900" s="16">
        <v>8910</v>
      </c>
      <c r="U3900" s="16">
        <v>0</v>
      </c>
      <c r="V3900" s="18">
        <v>4976484</v>
      </c>
      <c r="W3900" s="18">
        <v>143589</v>
      </c>
      <c r="X3900" s="18">
        <v>93525</v>
      </c>
      <c r="Y3900" s="18">
        <v>0</v>
      </c>
      <c r="Z3900" s="18">
        <v>0</v>
      </c>
      <c r="AA3900" s="18">
        <v>0</v>
      </c>
      <c r="AB3900" s="18">
        <v>65774</v>
      </c>
      <c r="AC3900" s="23">
        <v>0.46</v>
      </c>
      <c r="AD3900" s="14" t="str">
        <f>IF(E3900=113,"Linn","Iowa ex-Linn")</f>
        <v>Iowa ex-Linn</v>
      </c>
      <c r="AE3900" s="23">
        <f>IFERROR(AB3900/W3900,"N/M")</f>
        <v>0.45807130072637875</v>
      </c>
      <c r="AF3900" s="14" t="str">
        <f>B3900&amp;"|"&amp;TEXT(E3900,"000")&amp;"|"&amp;TEXT(M3900,"0.0000")</f>
        <v>2020|197|0.7500</v>
      </c>
      <c r="AG3900" s="22" t="str">
        <f>IF(AND(B3900&gt;=2015,B3900&lt;=2024,C3900=19,G3900=41,I3900=2,K3900="A",L3900="RBUP",M3900&gt;=0.5,M3900&lt;=0.85),"IN","OUT")</f>
        <v>IN</v>
      </c>
    </row>
    <row r="3901" spans="1:33">
      <c r="A3901" s="14" t="s">
        <v>190</v>
      </c>
      <c r="B3901" s="16">
        <v>2020</v>
      </c>
      <c r="C3901" s="16">
        <v>19</v>
      </c>
      <c r="D3901" s="14" t="s">
        <v>80</v>
      </c>
      <c r="E3901" s="16">
        <v>197</v>
      </c>
      <c r="F3901" s="14" t="s">
        <v>184</v>
      </c>
      <c r="G3901" s="16">
        <v>41</v>
      </c>
      <c r="H3901" s="14" t="s">
        <v>186</v>
      </c>
      <c r="I3901" s="16">
        <v>2</v>
      </c>
      <c r="J3901" s="14" t="s">
        <v>83</v>
      </c>
      <c r="K3901" s="14" t="s">
        <v>84</v>
      </c>
      <c r="L3901" s="14" t="s">
        <v>85</v>
      </c>
      <c r="M3901" s="23">
        <v>0.8</v>
      </c>
      <c r="N3901" s="16">
        <v>219</v>
      </c>
      <c r="O3901" s="16">
        <v>192</v>
      </c>
      <c r="P3901" s="16">
        <v>33</v>
      </c>
      <c r="Q3901" s="16">
        <v>343</v>
      </c>
      <c r="R3901" s="16">
        <v>53</v>
      </c>
      <c r="S3901" s="14" t="s">
        <v>86</v>
      </c>
      <c r="T3901" s="16">
        <v>51006</v>
      </c>
      <c r="U3901" s="16">
        <v>0</v>
      </c>
      <c r="V3901" s="18">
        <v>30740135</v>
      </c>
      <c r="W3901" s="18">
        <v>1216841</v>
      </c>
      <c r="X3901" s="18">
        <v>691338</v>
      </c>
      <c r="Y3901" s="18">
        <v>0</v>
      </c>
      <c r="Z3901" s="18">
        <v>0</v>
      </c>
      <c r="AA3901" s="18">
        <v>0</v>
      </c>
      <c r="AB3901" s="18">
        <v>417915</v>
      </c>
      <c r="AC3901" s="23">
        <v>0.34</v>
      </c>
      <c r="AD3901" s="14" t="str">
        <f>IF(E3901=113,"Linn","Iowa ex-Linn")</f>
        <v>Iowa ex-Linn</v>
      </c>
      <c r="AE3901" s="23">
        <f>IFERROR(AB3901/W3901,"N/M")</f>
        <v>0.3434425697358981</v>
      </c>
      <c r="AF3901" s="14" t="str">
        <f>B3901&amp;"|"&amp;TEXT(E3901,"000")&amp;"|"&amp;TEXT(M3901,"0.0000")</f>
        <v>2020|197|0.8000</v>
      </c>
      <c r="AG3901" s="22" t="str">
        <f>IF(AND(B3901&gt;=2015,B3901&lt;=2024,C3901=19,G3901=41,I3901=2,K3901="A",L3901="RBUP",M3901&gt;=0.5,M3901&lt;=0.85),"IN","OUT")</f>
        <v>IN</v>
      </c>
    </row>
    <row r="3902" spans="1:33">
      <c r="A3902" s="14" t="s">
        <v>190</v>
      </c>
      <c r="B3902" s="16">
        <v>2020</v>
      </c>
      <c r="C3902" s="16">
        <v>19</v>
      </c>
      <c r="D3902" s="14" t="s">
        <v>80</v>
      </c>
      <c r="E3902" s="16">
        <v>197</v>
      </c>
      <c r="F3902" s="14" t="s">
        <v>184</v>
      </c>
      <c r="G3902" s="16">
        <v>41</v>
      </c>
      <c r="H3902" s="14" t="s">
        <v>186</v>
      </c>
      <c r="I3902" s="16">
        <v>2</v>
      </c>
      <c r="J3902" s="14" t="s">
        <v>83</v>
      </c>
      <c r="K3902" s="14" t="s">
        <v>84</v>
      </c>
      <c r="L3902" s="14" t="s">
        <v>85</v>
      </c>
      <c r="M3902" s="23">
        <v>0.85</v>
      </c>
      <c r="N3902" s="16">
        <v>376</v>
      </c>
      <c r="O3902" s="16">
        <v>338</v>
      </c>
      <c r="P3902" s="16">
        <v>134</v>
      </c>
      <c r="Q3902" s="16">
        <v>804</v>
      </c>
      <c r="R3902" s="16">
        <v>248</v>
      </c>
      <c r="S3902" s="14" t="s">
        <v>86</v>
      </c>
      <c r="T3902" s="16">
        <v>104720</v>
      </c>
      <c r="U3902" s="16">
        <v>0</v>
      </c>
      <c r="V3902" s="18">
        <v>65846615</v>
      </c>
      <c r="W3902" s="18">
        <v>3388124</v>
      </c>
      <c r="X3902" s="18">
        <v>1501656</v>
      </c>
      <c r="Y3902" s="18">
        <v>5027</v>
      </c>
      <c r="Z3902" s="18">
        <v>0</v>
      </c>
      <c r="AA3902" s="18">
        <v>0</v>
      </c>
      <c r="AB3902" s="18">
        <v>3631216</v>
      </c>
      <c r="AC3902" s="23">
        <v>1.07</v>
      </c>
      <c r="AD3902" s="14" t="str">
        <f>IF(E3902=113,"Linn","Iowa ex-Linn")</f>
        <v>Iowa ex-Linn</v>
      </c>
      <c r="AE3902" s="23">
        <f>IFERROR(AB3902/W3902,"N/M")</f>
        <v>1.071748259508802</v>
      </c>
      <c r="AF3902" s="14" t="str">
        <f>B3902&amp;"|"&amp;TEXT(E3902,"000")&amp;"|"&amp;TEXT(M3902,"0.0000")</f>
        <v>2020|197|0.8500</v>
      </c>
      <c r="AG3902" s="22" t="str">
        <f>IF(AND(B3902&gt;=2015,B3902&lt;=2024,C3902=19,G3902=41,I3902=2,K3902="A",L3902="RBUP",M3902&gt;=0.5,M3902&lt;=0.85),"IN","OUT")</f>
        <v>IN</v>
      </c>
    </row>
    <row r="3903" spans="1:33">
      <c r="A3903" s="14" t="s">
        <v>191</v>
      </c>
      <c r="B3903" s="16">
        <v>2021</v>
      </c>
      <c r="C3903" s="16">
        <v>19</v>
      </c>
      <c r="D3903" s="14" t="s">
        <v>80</v>
      </c>
      <c r="E3903" s="16">
        <v>1</v>
      </c>
      <c r="F3903" s="14" t="s">
        <v>81</v>
      </c>
      <c r="G3903" s="16">
        <v>41</v>
      </c>
      <c r="H3903" s="14" t="s">
        <v>186</v>
      </c>
      <c r="I3903" s="16">
        <v>2</v>
      </c>
      <c r="J3903" s="14" t="s">
        <v>83</v>
      </c>
      <c r="K3903" s="14" t="s">
        <v>84</v>
      </c>
      <c r="L3903" s="14" t="s">
        <v>85</v>
      </c>
      <c r="M3903" s="23">
        <v>0.5</v>
      </c>
      <c r="N3903" s="16">
        <v>1</v>
      </c>
      <c r="O3903" s="16">
        <v>0</v>
      </c>
      <c r="P3903" s="16">
        <v>0</v>
      </c>
      <c r="Q3903" s="16">
        <v>0</v>
      </c>
      <c r="R3903" s="16">
        <v>0</v>
      </c>
      <c r="S3903" s="14" t="s">
        <v>86</v>
      </c>
      <c r="T3903" s="16">
        <v>0</v>
      </c>
      <c r="U3903" s="16">
        <v>0</v>
      </c>
      <c r="V3903" s="18">
        <v>0</v>
      </c>
      <c r="W3903" s="18">
        <v>0</v>
      </c>
      <c r="X3903" s="18">
        <v>0</v>
      </c>
      <c r="Y3903" s="18">
        <v>0</v>
      </c>
      <c r="Z3903" s="18">
        <v>0</v>
      </c>
      <c r="AA3903" s="18">
        <v>0</v>
      </c>
      <c r="AB3903" s="18">
        <v>0</v>
      </c>
      <c r="AC3903" s="23">
        <v>0</v>
      </c>
      <c r="AD3903" s="14" t="str">
        <f>IF(E3903=113,"Linn","Iowa ex-Linn")</f>
        <v>Iowa ex-Linn</v>
      </c>
      <c r="AE3903" s="23" t="str">
        <f>IFERROR(AB3903/W3903,"N/M")</f>
        <v>N/M</v>
      </c>
      <c r="AF3903" s="14" t="str">
        <f>B3903&amp;"|"&amp;TEXT(E3903,"000")&amp;"|"&amp;TEXT(M3903,"0.0000")</f>
        <v>2021|001|0.5000</v>
      </c>
      <c r="AG3903" s="22" t="str">
        <f>IF(AND(B3903&gt;=2015,B3903&lt;=2024,C3903=19,G3903=41,I3903=2,K3903="A",L3903="RBUP",M3903&gt;=0.5,M3903&lt;=0.85),"IN","OUT")</f>
        <v>IN</v>
      </c>
    </row>
    <row r="3904" spans="1:33">
      <c r="A3904" s="14" t="s">
        <v>191</v>
      </c>
      <c r="B3904" s="16">
        <v>2021</v>
      </c>
      <c r="C3904" s="16">
        <v>19</v>
      </c>
      <c r="D3904" s="14" t="s">
        <v>80</v>
      </c>
      <c r="E3904" s="16">
        <v>1</v>
      </c>
      <c r="F3904" s="14" t="s">
        <v>81</v>
      </c>
      <c r="G3904" s="16">
        <v>41</v>
      </c>
      <c r="H3904" s="14" t="s">
        <v>186</v>
      </c>
      <c r="I3904" s="16">
        <v>2</v>
      </c>
      <c r="J3904" s="14" t="s">
        <v>83</v>
      </c>
      <c r="K3904" s="14" t="s">
        <v>84</v>
      </c>
      <c r="L3904" s="14" t="s">
        <v>85</v>
      </c>
      <c r="M3904" s="23">
        <v>0.6</v>
      </c>
      <c r="N3904" s="16">
        <v>1</v>
      </c>
      <c r="O3904" s="16">
        <v>1</v>
      </c>
      <c r="P3904" s="16">
        <v>0</v>
      </c>
      <c r="Q3904" s="16">
        <v>1</v>
      </c>
      <c r="R3904" s="16">
        <v>0</v>
      </c>
      <c r="S3904" s="14" t="s">
        <v>86</v>
      </c>
      <c r="T3904" s="16">
        <v>79</v>
      </c>
      <c r="U3904" s="16">
        <v>0</v>
      </c>
      <c r="V3904" s="18">
        <v>34731</v>
      </c>
      <c r="W3904" s="18">
        <v>690</v>
      </c>
      <c r="X3904" s="18">
        <v>442</v>
      </c>
      <c r="Y3904" s="18">
        <v>0</v>
      </c>
      <c r="Z3904" s="18">
        <v>0</v>
      </c>
      <c r="AA3904" s="18">
        <v>0</v>
      </c>
      <c r="AB3904" s="18">
        <v>0</v>
      </c>
      <c r="AC3904" s="23">
        <v>0</v>
      </c>
      <c r="AD3904" s="14" t="str">
        <f>IF(E3904=113,"Linn","Iowa ex-Linn")</f>
        <v>Iowa ex-Linn</v>
      </c>
      <c r="AE3904" s="23">
        <f>IFERROR(AB3904/W3904,"N/M")</f>
        <v>0.0</v>
      </c>
      <c r="AF3904" s="14" t="str">
        <f>B3904&amp;"|"&amp;TEXT(E3904,"000")&amp;"|"&amp;TEXT(M3904,"0.0000")</f>
        <v>2021|001|0.6000</v>
      </c>
      <c r="AG3904" s="22" t="str">
        <f>IF(AND(B3904&gt;=2015,B3904&lt;=2024,C3904=19,G3904=41,I3904=2,K3904="A",L3904="RBUP",M3904&gt;=0.5,M3904&lt;=0.85),"IN","OUT")</f>
        <v>IN</v>
      </c>
    </row>
    <row r="3905" spans="1:33">
      <c r="A3905" s="14" t="s">
        <v>191</v>
      </c>
      <c r="B3905" s="16">
        <v>2021</v>
      </c>
      <c r="C3905" s="16">
        <v>19</v>
      </c>
      <c r="D3905" s="14" t="s">
        <v>80</v>
      </c>
      <c r="E3905" s="16">
        <v>1</v>
      </c>
      <c r="F3905" s="14" t="s">
        <v>81</v>
      </c>
      <c r="G3905" s="16">
        <v>41</v>
      </c>
      <c r="H3905" s="14" t="s">
        <v>186</v>
      </c>
      <c r="I3905" s="16">
        <v>2</v>
      </c>
      <c r="J3905" s="14" t="s">
        <v>83</v>
      </c>
      <c r="K3905" s="14" t="s">
        <v>84</v>
      </c>
      <c r="L3905" s="14" t="s">
        <v>85</v>
      </c>
      <c r="M3905" s="23">
        <v>0.65</v>
      </c>
      <c r="N3905" s="16">
        <v>7</v>
      </c>
      <c r="O3905" s="16">
        <v>7</v>
      </c>
      <c r="P3905" s="16">
        <v>0</v>
      </c>
      <c r="Q3905" s="16">
        <v>11</v>
      </c>
      <c r="R3905" s="16">
        <v>0</v>
      </c>
      <c r="S3905" s="14" t="s">
        <v>86</v>
      </c>
      <c r="T3905" s="16">
        <v>1414</v>
      </c>
      <c r="U3905" s="16">
        <v>0</v>
      </c>
      <c r="V3905" s="18">
        <v>761908</v>
      </c>
      <c r="W3905" s="18">
        <v>20240</v>
      </c>
      <c r="X3905" s="18">
        <v>14427</v>
      </c>
      <c r="Y3905" s="18">
        <v>0</v>
      </c>
      <c r="Z3905" s="18">
        <v>0</v>
      </c>
      <c r="AA3905" s="18">
        <v>0</v>
      </c>
      <c r="AB3905" s="18">
        <v>0</v>
      </c>
      <c r="AC3905" s="23">
        <v>0</v>
      </c>
      <c r="AD3905" s="14" t="str">
        <f>IF(E3905=113,"Linn","Iowa ex-Linn")</f>
        <v>Iowa ex-Linn</v>
      </c>
      <c r="AE3905" s="23">
        <f>IFERROR(AB3905/W3905,"N/M")</f>
        <v>0.0</v>
      </c>
      <c r="AF3905" s="14" t="str">
        <f>B3905&amp;"|"&amp;TEXT(E3905,"000")&amp;"|"&amp;TEXT(M3905,"0.0000")</f>
        <v>2021|001|0.6500</v>
      </c>
      <c r="AG3905" s="22" t="str">
        <f>IF(AND(B3905&gt;=2015,B3905&lt;=2024,C3905=19,G3905=41,I3905=2,K3905="A",L3905="RBUP",M3905&gt;=0.5,M3905&lt;=0.85),"IN","OUT")</f>
        <v>IN</v>
      </c>
    </row>
    <row r="3906" spans="1:33">
      <c r="A3906" s="14" t="s">
        <v>191</v>
      </c>
      <c r="B3906" s="16">
        <v>2021</v>
      </c>
      <c r="C3906" s="16">
        <v>19</v>
      </c>
      <c r="D3906" s="14" t="s">
        <v>80</v>
      </c>
      <c r="E3906" s="16">
        <v>1</v>
      </c>
      <c r="F3906" s="14" t="s">
        <v>81</v>
      </c>
      <c r="G3906" s="16">
        <v>41</v>
      </c>
      <c r="H3906" s="14" t="s">
        <v>186</v>
      </c>
      <c r="I3906" s="16">
        <v>2</v>
      </c>
      <c r="J3906" s="14" t="s">
        <v>83</v>
      </c>
      <c r="K3906" s="14" t="s">
        <v>84</v>
      </c>
      <c r="L3906" s="14" t="s">
        <v>85</v>
      </c>
      <c r="M3906" s="23">
        <v>0.7</v>
      </c>
      <c r="N3906" s="16">
        <v>27</v>
      </c>
      <c r="O3906" s="16">
        <v>22</v>
      </c>
      <c r="P3906" s="16">
        <v>0</v>
      </c>
      <c r="Q3906" s="16">
        <v>29</v>
      </c>
      <c r="R3906" s="16">
        <v>0</v>
      </c>
      <c r="S3906" s="14" t="s">
        <v>86</v>
      </c>
      <c r="T3906" s="16">
        <v>2247</v>
      </c>
      <c r="U3906" s="16">
        <v>0</v>
      </c>
      <c r="V3906" s="18">
        <v>1225241</v>
      </c>
      <c r="W3906" s="18">
        <v>45036</v>
      </c>
      <c r="X3906" s="18">
        <v>30988</v>
      </c>
      <c r="Y3906" s="18">
        <v>950</v>
      </c>
      <c r="Z3906" s="18">
        <v>543</v>
      </c>
      <c r="AA3906" s="18">
        <v>0</v>
      </c>
      <c r="AB3906" s="18">
        <v>0</v>
      </c>
      <c r="AC3906" s="23">
        <v>0</v>
      </c>
      <c r="AD3906" s="14" t="str">
        <f>IF(E3906=113,"Linn","Iowa ex-Linn")</f>
        <v>Iowa ex-Linn</v>
      </c>
      <c r="AE3906" s="23">
        <f>IFERROR(AB3906/W3906,"N/M")</f>
        <v>0.0</v>
      </c>
      <c r="AF3906" s="14" t="str">
        <f>B3906&amp;"|"&amp;TEXT(E3906,"000")&amp;"|"&amp;TEXT(M3906,"0.0000")</f>
        <v>2021|001|0.7000</v>
      </c>
      <c r="AG3906" s="22" t="str">
        <f>IF(AND(B3906&gt;=2015,B3906&lt;=2024,C3906=19,G3906=41,I3906=2,K3906="A",L3906="RBUP",M3906&gt;=0.5,M3906&lt;=0.85),"IN","OUT")</f>
        <v>IN</v>
      </c>
    </row>
    <row r="3907" spans="1:33">
      <c r="A3907" s="14" t="s">
        <v>191</v>
      </c>
      <c r="B3907" s="16">
        <v>2021</v>
      </c>
      <c r="C3907" s="16">
        <v>19</v>
      </c>
      <c r="D3907" s="14" t="s">
        <v>80</v>
      </c>
      <c r="E3907" s="16">
        <v>1</v>
      </c>
      <c r="F3907" s="14" t="s">
        <v>81</v>
      </c>
      <c r="G3907" s="16">
        <v>41</v>
      </c>
      <c r="H3907" s="14" t="s">
        <v>186</v>
      </c>
      <c r="I3907" s="16">
        <v>2</v>
      </c>
      <c r="J3907" s="14" t="s">
        <v>83</v>
      </c>
      <c r="K3907" s="14" t="s">
        <v>84</v>
      </c>
      <c r="L3907" s="14" t="s">
        <v>85</v>
      </c>
      <c r="M3907" s="23">
        <v>0.75</v>
      </c>
      <c r="N3907" s="16">
        <v>102</v>
      </c>
      <c r="O3907" s="16">
        <v>85</v>
      </c>
      <c r="P3907" s="16">
        <v>1</v>
      </c>
      <c r="Q3907" s="16">
        <v>133</v>
      </c>
      <c r="R3907" s="16">
        <v>1</v>
      </c>
      <c r="S3907" s="14" t="s">
        <v>86</v>
      </c>
      <c r="T3907" s="16">
        <v>18133</v>
      </c>
      <c r="U3907" s="16">
        <v>0</v>
      </c>
      <c r="V3907" s="18">
        <v>11056376</v>
      </c>
      <c r="W3907" s="18">
        <v>590148</v>
      </c>
      <c r="X3907" s="18">
        <v>411746</v>
      </c>
      <c r="Y3907" s="18">
        <v>1380</v>
      </c>
      <c r="Z3907" s="18">
        <v>1502</v>
      </c>
      <c r="AA3907" s="18">
        <v>0</v>
      </c>
      <c r="AB3907" s="18">
        <v>3035</v>
      </c>
      <c r="AC3907" s="23">
        <v>0.01</v>
      </c>
      <c r="AD3907" s="14" t="str">
        <f>IF(E3907=113,"Linn","Iowa ex-Linn")</f>
        <v>Iowa ex-Linn</v>
      </c>
      <c r="AE3907" s="23">
        <f>IFERROR(AB3907/W3907,"N/M")</f>
        <v>0.005142777743887974</v>
      </c>
      <c r="AF3907" s="14" t="str">
        <f>B3907&amp;"|"&amp;TEXT(E3907,"000")&amp;"|"&amp;TEXT(M3907,"0.0000")</f>
        <v>2021|001|0.7500</v>
      </c>
      <c r="AG3907" s="22" t="str">
        <f>IF(AND(B3907&gt;=2015,B3907&lt;=2024,C3907=19,G3907=41,I3907=2,K3907="A",L3907="RBUP",M3907&gt;=0.5,M3907&lt;=0.85),"IN","OUT")</f>
        <v>IN</v>
      </c>
    </row>
    <row r="3908" spans="1:33">
      <c r="A3908" s="14" t="s">
        <v>191</v>
      </c>
      <c r="B3908" s="16">
        <v>2021</v>
      </c>
      <c r="C3908" s="16">
        <v>19</v>
      </c>
      <c r="D3908" s="14" t="s">
        <v>80</v>
      </c>
      <c r="E3908" s="16">
        <v>1</v>
      </c>
      <c r="F3908" s="14" t="s">
        <v>81</v>
      </c>
      <c r="G3908" s="16">
        <v>41</v>
      </c>
      <c r="H3908" s="14" t="s">
        <v>186</v>
      </c>
      <c r="I3908" s="16">
        <v>2</v>
      </c>
      <c r="J3908" s="14" t="s">
        <v>83</v>
      </c>
      <c r="K3908" s="14" t="s">
        <v>84</v>
      </c>
      <c r="L3908" s="14" t="s">
        <v>85</v>
      </c>
      <c r="M3908" s="23">
        <v>0.8</v>
      </c>
      <c r="N3908" s="16">
        <v>270</v>
      </c>
      <c r="O3908" s="16">
        <v>214</v>
      </c>
      <c r="P3908" s="16">
        <v>5</v>
      </c>
      <c r="Q3908" s="16">
        <v>276</v>
      </c>
      <c r="R3908" s="16">
        <v>5</v>
      </c>
      <c r="S3908" s="14" t="s">
        <v>86</v>
      </c>
      <c r="T3908" s="16">
        <v>44551</v>
      </c>
      <c r="U3908" s="16">
        <v>0</v>
      </c>
      <c r="V3908" s="18">
        <v>29203810</v>
      </c>
      <c r="W3908" s="18">
        <v>1937150</v>
      </c>
      <c r="X3908" s="18">
        <v>1227728</v>
      </c>
      <c r="Y3908" s="18">
        <v>1070</v>
      </c>
      <c r="Z3908" s="18">
        <v>2174</v>
      </c>
      <c r="AA3908" s="18">
        <v>0</v>
      </c>
      <c r="AB3908" s="18">
        <v>129501</v>
      </c>
      <c r="AC3908" s="23">
        <v>0.07000000000000001</v>
      </c>
      <c r="AD3908" s="14" t="str">
        <f>IF(E3908=113,"Linn","Iowa ex-Linn")</f>
        <v>Iowa ex-Linn</v>
      </c>
      <c r="AE3908" s="23">
        <f>IFERROR(AB3908/W3908,"N/M")</f>
        <v>0.06685130217071471</v>
      </c>
      <c r="AF3908" s="14" t="str">
        <f>B3908&amp;"|"&amp;TEXT(E3908,"000")&amp;"|"&amp;TEXT(M3908,"0.0000")</f>
        <v>2021|001|0.8000</v>
      </c>
      <c r="AG3908" s="22" t="str">
        <f>IF(AND(B3908&gt;=2015,B3908&lt;=2024,C3908=19,G3908=41,I3908=2,K3908="A",L3908="RBUP",M3908&gt;=0.5,M3908&lt;=0.85),"IN","OUT")</f>
        <v>IN</v>
      </c>
    </row>
    <row r="3909" spans="1:33">
      <c r="A3909" s="14" t="s">
        <v>191</v>
      </c>
      <c r="B3909" s="16">
        <v>2021</v>
      </c>
      <c r="C3909" s="16">
        <v>19</v>
      </c>
      <c r="D3909" s="14" t="s">
        <v>80</v>
      </c>
      <c r="E3909" s="16">
        <v>1</v>
      </c>
      <c r="F3909" s="14" t="s">
        <v>81</v>
      </c>
      <c r="G3909" s="16">
        <v>41</v>
      </c>
      <c r="H3909" s="14" t="s">
        <v>186</v>
      </c>
      <c r="I3909" s="16">
        <v>2</v>
      </c>
      <c r="J3909" s="14" t="s">
        <v>83</v>
      </c>
      <c r="K3909" s="14" t="s">
        <v>84</v>
      </c>
      <c r="L3909" s="14" t="s">
        <v>85</v>
      </c>
      <c r="M3909" s="23">
        <v>0.85</v>
      </c>
      <c r="N3909" s="16">
        <v>176</v>
      </c>
      <c r="O3909" s="16">
        <v>127</v>
      </c>
      <c r="P3909" s="16">
        <v>11</v>
      </c>
      <c r="Q3909" s="16">
        <v>209</v>
      </c>
      <c r="R3909" s="16">
        <v>13</v>
      </c>
      <c r="S3909" s="14" t="s">
        <v>86</v>
      </c>
      <c r="T3909" s="16">
        <v>30784</v>
      </c>
      <c r="U3909" s="16">
        <v>0</v>
      </c>
      <c r="V3909" s="18">
        <v>20775195</v>
      </c>
      <c r="W3909" s="18">
        <v>1772364</v>
      </c>
      <c r="X3909" s="18">
        <v>831128</v>
      </c>
      <c r="Y3909" s="18">
        <v>190</v>
      </c>
      <c r="Z3909" s="18">
        <v>9672</v>
      </c>
      <c r="AA3909" s="18">
        <v>0</v>
      </c>
      <c r="AB3909" s="18">
        <v>349576</v>
      </c>
      <c r="AC3909" s="23">
        <v>0.2</v>
      </c>
      <c r="AD3909" s="14" t="str">
        <f>IF(E3909=113,"Linn","Iowa ex-Linn")</f>
        <v>Iowa ex-Linn</v>
      </c>
      <c r="AE3909" s="23">
        <f>IFERROR(AB3909/W3909,"N/M")</f>
        <v>0.1972371363895904</v>
      </c>
      <c r="AF3909" s="14" t="str">
        <f>B3909&amp;"|"&amp;TEXT(E3909,"000")&amp;"|"&amp;TEXT(M3909,"0.0000")</f>
        <v>2021|001|0.8500</v>
      </c>
      <c r="AG3909" s="22" t="str">
        <f>IF(AND(B3909&gt;=2015,B3909&lt;=2024,C3909=19,G3909=41,I3909=2,K3909="A",L3909="RBUP",M3909&gt;=0.5,M3909&lt;=0.85),"IN","OUT")</f>
        <v>IN</v>
      </c>
    </row>
    <row r="3910" spans="1:33">
      <c r="A3910" s="14" t="s">
        <v>191</v>
      </c>
      <c r="B3910" s="16">
        <v>2021</v>
      </c>
      <c r="C3910" s="16">
        <v>19</v>
      </c>
      <c r="D3910" s="14" t="s">
        <v>80</v>
      </c>
      <c r="E3910" s="16">
        <v>3</v>
      </c>
      <c r="F3910" s="14" t="s">
        <v>87</v>
      </c>
      <c r="G3910" s="16">
        <v>41</v>
      </c>
      <c r="H3910" s="14" t="s">
        <v>186</v>
      </c>
      <c r="I3910" s="16">
        <v>2</v>
      </c>
      <c r="J3910" s="14" t="s">
        <v>83</v>
      </c>
      <c r="K3910" s="14" t="s">
        <v>84</v>
      </c>
      <c r="L3910" s="14" t="s">
        <v>85</v>
      </c>
      <c r="M3910" s="23">
        <v>0.6</v>
      </c>
      <c r="N3910" s="16">
        <v>3</v>
      </c>
      <c r="O3910" s="16">
        <v>2</v>
      </c>
      <c r="P3910" s="16">
        <v>0</v>
      </c>
      <c r="Q3910" s="16">
        <v>2</v>
      </c>
      <c r="R3910" s="16">
        <v>0</v>
      </c>
      <c r="S3910" s="14" t="s">
        <v>86</v>
      </c>
      <c r="T3910" s="16">
        <v>154</v>
      </c>
      <c r="U3910" s="16">
        <v>0</v>
      </c>
      <c r="V3910" s="18">
        <v>83700</v>
      </c>
      <c r="W3910" s="18">
        <v>1627</v>
      </c>
      <c r="X3910" s="18">
        <v>1042</v>
      </c>
      <c r="Y3910" s="18">
        <v>0</v>
      </c>
      <c r="Z3910" s="18">
        <v>0</v>
      </c>
      <c r="AA3910" s="18">
        <v>0</v>
      </c>
      <c r="AB3910" s="18">
        <v>0</v>
      </c>
      <c r="AC3910" s="23">
        <v>0</v>
      </c>
      <c r="AD3910" s="14" t="str">
        <f>IF(E3910=113,"Linn","Iowa ex-Linn")</f>
        <v>Iowa ex-Linn</v>
      </c>
      <c r="AE3910" s="23">
        <f>IFERROR(AB3910/W3910,"N/M")</f>
        <v>0.0</v>
      </c>
      <c r="AF3910" s="14" t="str">
        <f>B3910&amp;"|"&amp;TEXT(E3910,"000")&amp;"|"&amp;TEXT(M3910,"0.0000")</f>
        <v>2021|003|0.6000</v>
      </c>
      <c r="AG3910" s="22" t="str">
        <f>IF(AND(B3910&gt;=2015,B3910&lt;=2024,C3910=19,G3910=41,I3910=2,K3910="A",L3910="RBUP",M3910&gt;=0.5,M3910&lt;=0.85),"IN","OUT")</f>
        <v>IN</v>
      </c>
    </row>
    <row r="3911" spans="1:33">
      <c r="A3911" s="14" t="s">
        <v>191</v>
      </c>
      <c r="B3911" s="16">
        <v>2021</v>
      </c>
      <c r="C3911" s="16">
        <v>19</v>
      </c>
      <c r="D3911" s="14" t="s">
        <v>80</v>
      </c>
      <c r="E3911" s="16">
        <v>3</v>
      </c>
      <c r="F3911" s="14" t="s">
        <v>87</v>
      </c>
      <c r="G3911" s="16">
        <v>41</v>
      </c>
      <c r="H3911" s="14" t="s">
        <v>186</v>
      </c>
      <c r="I3911" s="16">
        <v>2</v>
      </c>
      <c r="J3911" s="14" t="s">
        <v>83</v>
      </c>
      <c r="K3911" s="14" t="s">
        <v>84</v>
      </c>
      <c r="L3911" s="14" t="s">
        <v>85</v>
      </c>
      <c r="M3911" s="23">
        <v>0.65</v>
      </c>
      <c r="N3911" s="16">
        <v>11</v>
      </c>
      <c r="O3911" s="16">
        <v>10</v>
      </c>
      <c r="P3911" s="16">
        <v>0</v>
      </c>
      <c r="Q3911" s="16">
        <v>20</v>
      </c>
      <c r="R3911" s="16">
        <v>0</v>
      </c>
      <c r="S3911" s="14" t="s">
        <v>86</v>
      </c>
      <c r="T3911" s="16">
        <v>1958</v>
      </c>
      <c r="U3911" s="16">
        <v>0</v>
      </c>
      <c r="V3911" s="18">
        <v>1008734</v>
      </c>
      <c r="W3911" s="18">
        <v>38539</v>
      </c>
      <c r="X3911" s="18">
        <v>26993</v>
      </c>
      <c r="Y3911" s="18">
        <v>0</v>
      </c>
      <c r="Z3911" s="18">
        <v>0</v>
      </c>
      <c r="AA3911" s="18">
        <v>0</v>
      </c>
      <c r="AB3911" s="18">
        <v>0</v>
      </c>
      <c r="AC3911" s="23">
        <v>0</v>
      </c>
      <c r="AD3911" s="14" t="str">
        <f>IF(E3911=113,"Linn","Iowa ex-Linn")</f>
        <v>Iowa ex-Linn</v>
      </c>
      <c r="AE3911" s="23">
        <f>IFERROR(AB3911/W3911,"N/M")</f>
        <v>0.0</v>
      </c>
      <c r="AF3911" s="14" t="str">
        <f>B3911&amp;"|"&amp;TEXT(E3911,"000")&amp;"|"&amp;TEXT(M3911,"0.0000")</f>
        <v>2021|003|0.6500</v>
      </c>
      <c r="AG3911" s="22" t="str">
        <f>IF(AND(B3911&gt;=2015,B3911&lt;=2024,C3911=19,G3911=41,I3911=2,K3911="A",L3911="RBUP",M3911&gt;=0.5,M3911&lt;=0.85),"IN","OUT")</f>
        <v>IN</v>
      </c>
    </row>
    <row r="3912" spans="1:33">
      <c r="A3912" s="14" t="s">
        <v>191</v>
      </c>
      <c r="B3912" s="16">
        <v>2021</v>
      </c>
      <c r="C3912" s="16">
        <v>19</v>
      </c>
      <c r="D3912" s="14" t="s">
        <v>80</v>
      </c>
      <c r="E3912" s="16">
        <v>3</v>
      </c>
      <c r="F3912" s="14" t="s">
        <v>87</v>
      </c>
      <c r="G3912" s="16">
        <v>41</v>
      </c>
      <c r="H3912" s="14" t="s">
        <v>186</v>
      </c>
      <c r="I3912" s="16">
        <v>2</v>
      </c>
      <c r="J3912" s="14" t="s">
        <v>83</v>
      </c>
      <c r="K3912" s="14" t="s">
        <v>84</v>
      </c>
      <c r="L3912" s="14" t="s">
        <v>85</v>
      </c>
      <c r="M3912" s="23">
        <v>0.7</v>
      </c>
      <c r="N3912" s="16">
        <v>33</v>
      </c>
      <c r="O3912" s="16">
        <v>23</v>
      </c>
      <c r="P3912" s="16">
        <v>1</v>
      </c>
      <c r="Q3912" s="16">
        <v>26</v>
      </c>
      <c r="R3912" s="16">
        <v>1</v>
      </c>
      <c r="S3912" s="14" t="s">
        <v>86</v>
      </c>
      <c r="T3912" s="16">
        <v>4416</v>
      </c>
      <c r="U3912" s="16">
        <v>0</v>
      </c>
      <c r="V3912" s="18">
        <v>2652729</v>
      </c>
      <c r="W3912" s="18">
        <v>117170</v>
      </c>
      <c r="X3912" s="18">
        <v>88053</v>
      </c>
      <c r="Y3912" s="18">
        <v>323</v>
      </c>
      <c r="Z3912" s="18">
        <v>456</v>
      </c>
      <c r="AA3912" s="18">
        <v>0</v>
      </c>
      <c r="AB3912" s="18">
        <v>5515</v>
      </c>
      <c r="AC3912" s="23">
        <v>0.05</v>
      </c>
      <c r="AD3912" s="14" t="str">
        <f>IF(E3912=113,"Linn","Iowa ex-Linn")</f>
        <v>Iowa ex-Linn</v>
      </c>
      <c r="AE3912" s="23">
        <f>IFERROR(AB3912/W3912,"N/M")</f>
        <v>0.04706836220875651</v>
      </c>
      <c r="AF3912" s="14" t="str">
        <f>B3912&amp;"|"&amp;TEXT(E3912,"000")&amp;"|"&amp;TEXT(M3912,"0.0000")</f>
        <v>2021|003|0.7000</v>
      </c>
      <c r="AG3912" s="22" t="str">
        <f>IF(AND(B3912&gt;=2015,B3912&lt;=2024,C3912=19,G3912=41,I3912=2,K3912="A",L3912="RBUP",M3912&gt;=0.5,M3912&lt;=0.85),"IN","OUT")</f>
        <v>IN</v>
      </c>
    </row>
    <row r="3913" spans="1:33">
      <c r="A3913" s="14" t="s">
        <v>191</v>
      </c>
      <c r="B3913" s="16">
        <v>2021</v>
      </c>
      <c r="C3913" s="16">
        <v>19</v>
      </c>
      <c r="D3913" s="14" t="s">
        <v>80</v>
      </c>
      <c r="E3913" s="16">
        <v>3</v>
      </c>
      <c r="F3913" s="14" t="s">
        <v>87</v>
      </c>
      <c r="G3913" s="16">
        <v>41</v>
      </c>
      <c r="H3913" s="14" t="s">
        <v>186</v>
      </c>
      <c r="I3913" s="16">
        <v>2</v>
      </c>
      <c r="J3913" s="14" t="s">
        <v>83</v>
      </c>
      <c r="K3913" s="14" t="s">
        <v>84</v>
      </c>
      <c r="L3913" s="14" t="s">
        <v>85</v>
      </c>
      <c r="M3913" s="23">
        <v>0.75</v>
      </c>
      <c r="N3913" s="16">
        <v>146</v>
      </c>
      <c r="O3913" s="16">
        <v>114</v>
      </c>
      <c r="P3913" s="16">
        <v>1</v>
      </c>
      <c r="Q3913" s="16">
        <v>190</v>
      </c>
      <c r="R3913" s="16">
        <v>1</v>
      </c>
      <c r="S3913" s="14" t="s">
        <v>86</v>
      </c>
      <c r="T3913" s="16">
        <v>20537</v>
      </c>
      <c r="U3913" s="16">
        <v>0</v>
      </c>
      <c r="V3913" s="18">
        <v>12768687</v>
      </c>
      <c r="W3913" s="18">
        <v>831660</v>
      </c>
      <c r="X3913" s="18">
        <v>563263</v>
      </c>
      <c r="Y3913" s="18">
        <v>4397</v>
      </c>
      <c r="Z3913" s="18">
        <v>6599</v>
      </c>
      <c r="AA3913" s="18">
        <v>0</v>
      </c>
      <c r="AB3913" s="18">
        <v>467</v>
      </c>
      <c r="AC3913" s="23">
        <v>0</v>
      </c>
      <c r="AD3913" s="14" t="str">
        <f>IF(E3913=113,"Linn","Iowa ex-Linn")</f>
        <v>Iowa ex-Linn</v>
      </c>
      <c r="AE3913" s="23">
        <f>IFERROR(AB3913/W3913,"N/M")</f>
        <v>0.0005615275473150086</v>
      </c>
      <c r="AF3913" s="14" t="str">
        <f>B3913&amp;"|"&amp;TEXT(E3913,"000")&amp;"|"&amp;TEXT(M3913,"0.0000")</f>
        <v>2021|003|0.7500</v>
      </c>
      <c r="AG3913" s="22" t="str">
        <f>IF(AND(B3913&gt;=2015,B3913&lt;=2024,C3913=19,G3913=41,I3913=2,K3913="A",L3913="RBUP",M3913&gt;=0.5,M3913&lt;=0.85),"IN","OUT")</f>
        <v>IN</v>
      </c>
    </row>
    <row r="3914" spans="1:33">
      <c r="A3914" s="14" t="s">
        <v>191</v>
      </c>
      <c r="B3914" s="16">
        <v>2021</v>
      </c>
      <c r="C3914" s="16">
        <v>19</v>
      </c>
      <c r="D3914" s="14" t="s">
        <v>80</v>
      </c>
      <c r="E3914" s="16">
        <v>3</v>
      </c>
      <c r="F3914" s="14" t="s">
        <v>87</v>
      </c>
      <c r="G3914" s="16">
        <v>41</v>
      </c>
      <c r="H3914" s="14" t="s">
        <v>186</v>
      </c>
      <c r="I3914" s="16">
        <v>2</v>
      </c>
      <c r="J3914" s="14" t="s">
        <v>83</v>
      </c>
      <c r="K3914" s="14" t="s">
        <v>84</v>
      </c>
      <c r="L3914" s="14" t="s">
        <v>85</v>
      </c>
      <c r="M3914" s="23">
        <v>0.8</v>
      </c>
      <c r="N3914" s="16">
        <v>191</v>
      </c>
      <c r="O3914" s="16">
        <v>140</v>
      </c>
      <c r="P3914" s="16">
        <v>0</v>
      </c>
      <c r="Q3914" s="16">
        <v>229</v>
      </c>
      <c r="R3914" s="16">
        <v>0</v>
      </c>
      <c r="S3914" s="14" t="s">
        <v>86</v>
      </c>
      <c r="T3914" s="16">
        <v>26246</v>
      </c>
      <c r="U3914" s="16">
        <v>0</v>
      </c>
      <c r="V3914" s="18">
        <v>17360853</v>
      </c>
      <c r="W3914" s="18">
        <v>1373520</v>
      </c>
      <c r="X3914" s="18">
        <v>816730</v>
      </c>
      <c r="Y3914" s="18">
        <v>23</v>
      </c>
      <c r="Z3914" s="18">
        <v>752</v>
      </c>
      <c r="AA3914" s="18">
        <v>0</v>
      </c>
      <c r="AB3914" s="18">
        <v>0</v>
      </c>
      <c r="AC3914" s="23">
        <v>0</v>
      </c>
      <c r="AD3914" s="14" t="str">
        <f>IF(E3914=113,"Linn","Iowa ex-Linn")</f>
        <v>Iowa ex-Linn</v>
      </c>
      <c r="AE3914" s="23">
        <f>IFERROR(AB3914/W3914,"N/M")</f>
        <v>0.0</v>
      </c>
      <c r="AF3914" s="14" t="str">
        <f>B3914&amp;"|"&amp;TEXT(E3914,"000")&amp;"|"&amp;TEXT(M3914,"0.0000")</f>
        <v>2021|003|0.8000</v>
      </c>
      <c r="AG3914" s="22" t="str">
        <f>IF(AND(B3914&gt;=2015,B3914&lt;=2024,C3914=19,G3914=41,I3914=2,K3914="A",L3914="RBUP",M3914&gt;=0.5,M3914&lt;=0.85),"IN","OUT")</f>
        <v>IN</v>
      </c>
    </row>
    <row r="3915" spans="1:33">
      <c r="A3915" s="14" t="s">
        <v>191</v>
      </c>
      <c r="B3915" s="16">
        <v>2021</v>
      </c>
      <c r="C3915" s="16">
        <v>19</v>
      </c>
      <c r="D3915" s="14" t="s">
        <v>80</v>
      </c>
      <c r="E3915" s="16">
        <v>3</v>
      </c>
      <c r="F3915" s="14" t="s">
        <v>87</v>
      </c>
      <c r="G3915" s="16">
        <v>41</v>
      </c>
      <c r="H3915" s="14" t="s">
        <v>186</v>
      </c>
      <c r="I3915" s="16">
        <v>2</v>
      </c>
      <c r="J3915" s="14" t="s">
        <v>83</v>
      </c>
      <c r="K3915" s="14" t="s">
        <v>84</v>
      </c>
      <c r="L3915" s="14" t="s">
        <v>85</v>
      </c>
      <c r="M3915" s="23">
        <v>0.85</v>
      </c>
      <c r="N3915" s="16">
        <v>92</v>
      </c>
      <c r="O3915" s="16">
        <v>46</v>
      </c>
      <c r="P3915" s="16">
        <v>2</v>
      </c>
      <c r="Q3915" s="16">
        <v>50</v>
      </c>
      <c r="R3915" s="16">
        <v>3</v>
      </c>
      <c r="S3915" s="14" t="s">
        <v>86</v>
      </c>
      <c r="T3915" s="16">
        <v>13201</v>
      </c>
      <c r="U3915" s="16">
        <v>0</v>
      </c>
      <c r="V3915" s="18">
        <v>8617676</v>
      </c>
      <c r="W3915" s="18">
        <v>754195</v>
      </c>
      <c r="X3915" s="18">
        <v>385485</v>
      </c>
      <c r="Y3915" s="18">
        <v>0</v>
      </c>
      <c r="Z3915" s="18">
        <v>2085</v>
      </c>
      <c r="AA3915" s="18">
        <v>0</v>
      </c>
      <c r="AB3915" s="18">
        <v>31917</v>
      </c>
      <c r="AC3915" s="23">
        <v>0.04</v>
      </c>
      <c r="AD3915" s="14" t="str">
        <f>IF(E3915=113,"Linn","Iowa ex-Linn")</f>
        <v>Iowa ex-Linn</v>
      </c>
      <c r="AE3915" s="23">
        <f>IFERROR(AB3915/W3915,"N/M")</f>
        <v>0.04231929408176931</v>
      </c>
      <c r="AF3915" s="14" t="str">
        <f>B3915&amp;"|"&amp;TEXT(E3915,"000")&amp;"|"&amp;TEXT(M3915,"0.0000")</f>
        <v>2021|003|0.8500</v>
      </c>
      <c r="AG3915" s="22" t="str">
        <f>IF(AND(B3915&gt;=2015,B3915&lt;=2024,C3915=19,G3915=41,I3915=2,K3915="A",L3915="RBUP",M3915&gt;=0.5,M3915&lt;=0.85),"IN","OUT")</f>
        <v>IN</v>
      </c>
    </row>
    <row r="3916" spans="1:33">
      <c r="A3916" s="14" t="s">
        <v>191</v>
      </c>
      <c r="B3916" s="16">
        <v>2021</v>
      </c>
      <c r="C3916" s="16">
        <v>19</v>
      </c>
      <c r="D3916" s="14" t="s">
        <v>80</v>
      </c>
      <c r="E3916" s="16">
        <v>5</v>
      </c>
      <c r="F3916" s="14" t="s">
        <v>88</v>
      </c>
      <c r="G3916" s="16">
        <v>41</v>
      </c>
      <c r="H3916" s="14" t="s">
        <v>186</v>
      </c>
      <c r="I3916" s="16">
        <v>2</v>
      </c>
      <c r="J3916" s="14" t="s">
        <v>83</v>
      </c>
      <c r="K3916" s="14" t="s">
        <v>84</v>
      </c>
      <c r="L3916" s="14" t="s">
        <v>85</v>
      </c>
      <c r="M3916" s="23">
        <v>0.55</v>
      </c>
      <c r="N3916" s="16">
        <v>1</v>
      </c>
      <c r="O3916" s="16">
        <v>1</v>
      </c>
      <c r="P3916" s="16">
        <v>0</v>
      </c>
      <c r="Q3916" s="16">
        <v>1</v>
      </c>
      <c r="R3916" s="16">
        <v>0</v>
      </c>
      <c r="S3916" s="14" t="s">
        <v>86</v>
      </c>
      <c r="T3916" s="16">
        <v>62</v>
      </c>
      <c r="U3916" s="16">
        <v>0</v>
      </c>
      <c r="V3916" s="18">
        <v>27120</v>
      </c>
      <c r="W3916" s="18">
        <v>360</v>
      </c>
      <c r="X3916" s="18">
        <v>288</v>
      </c>
      <c r="Y3916" s="18">
        <v>0</v>
      </c>
      <c r="Z3916" s="18">
        <v>0</v>
      </c>
      <c r="AA3916" s="18">
        <v>0</v>
      </c>
      <c r="AB3916" s="18">
        <v>0</v>
      </c>
      <c r="AC3916" s="23">
        <v>0</v>
      </c>
      <c r="AD3916" s="14" t="str">
        <f>IF(E3916=113,"Linn","Iowa ex-Linn")</f>
        <v>Iowa ex-Linn</v>
      </c>
      <c r="AE3916" s="23">
        <f>IFERROR(AB3916/W3916,"N/M")</f>
        <v>0.0</v>
      </c>
      <c r="AF3916" s="14" t="str">
        <f>B3916&amp;"|"&amp;TEXT(E3916,"000")&amp;"|"&amp;TEXT(M3916,"0.0000")</f>
        <v>2021|005|0.5500</v>
      </c>
      <c r="AG3916" s="22" t="str">
        <f>IF(AND(B3916&gt;=2015,B3916&lt;=2024,C3916=19,G3916=41,I3916=2,K3916="A",L3916="RBUP",M3916&gt;=0.5,M3916&lt;=0.85),"IN","OUT")</f>
        <v>IN</v>
      </c>
    </row>
    <row r="3917" spans="1:33">
      <c r="A3917" s="14" t="s">
        <v>191</v>
      </c>
      <c r="B3917" s="16">
        <v>2021</v>
      </c>
      <c r="C3917" s="16">
        <v>19</v>
      </c>
      <c r="D3917" s="14" t="s">
        <v>80</v>
      </c>
      <c r="E3917" s="16">
        <v>5</v>
      </c>
      <c r="F3917" s="14" t="s">
        <v>88</v>
      </c>
      <c r="G3917" s="16">
        <v>41</v>
      </c>
      <c r="H3917" s="14" t="s">
        <v>186</v>
      </c>
      <c r="I3917" s="16">
        <v>2</v>
      </c>
      <c r="J3917" s="14" t="s">
        <v>83</v>
      </c>
      <c r="K3917" s="14" t="s">
        <v>84</v>
      </c>
      <c r="L3917" s="14" t="s">
        <v>85</v>
      </c>
      <c r="M3917" s="23">
        <v>0.65</v>
      </c>
      <c r="N3917" s="16">
        <v>2</v>
      </c>
      <c r="O3917" s="16">
        <v>2</v>
      </c>
      <c r="P3917" s="16">
        <v>0</v>
      </c>
      <c r="Q3917" s="16">
        <v>4</v>
      </c>
      <c r="R3917" s="16">
        <v>0</v>
      </c>
      <c r="S3917" s="14" t="s">
        <v>86</v>
      </c>
      <c r="T3917" s="16">
        <v>153</v>
      </c>
      <c r="U3917" s="16">
        <v>0</v>
      </c>
      <c r="V3917" s="18">
        <v>99641</v>
      </c>
      <c r="W3917" s="18">
        <v>2685</v>
      </c>
      <c r="X3917" s="18">
        <v>1584</v>
      </c>
      <c r="Y3917" s="18">
        <v>0</v>
      </c>
      <c r="Z3917" s="18">
        <v>0</v>
      </c>
      <c r="AA3917" s="18">
        <v>0</v>
      </c>
      <c r="AB3917" s="18">
        <v>0</v>
      </c>
      <c r="AC3917" s="23">
        <v>0</v>
      </c>
      <c r="AD3917" s="14" t="str">
        <f>IF(E3917=113,"Linn","Iowa ex-Linn")</f>
        <v>Iowa ex-Linn</v>
      </c>
      <c r="AE3917" s="23">
        <f>IFERROR(AB3917/W3917,"N/M")</f>
        <v>0.0</v>
      </c>
      <c r="AF3917" s="14" t="str">
        <f>B3917&amp;"|"&amp;TEXT(E3917,"000")&amp;"|"&amp;TEXT(M3917,"0.0000")</f>
        <v>2021|005|0.6500</v>
      </c>
      <c r="AG3917" s="22" t="str">
        <f>IF(AND(B3917&gt;=2015,B3917&lt;=2024,C3917=19,G3917=41,I3917=2,K3917="A",L3917="RBUP",M3917&gt;=0.5,M3917&lt;=0.85),"IN","OUT")</f>
        <v>IN</v>
      </c>
    </row>
    <row r="3918" spans="1:33">
      <c r="A3918" s="14" t="s">
        <v>191</v>
      </c>
      <c r="B3918" s="16">
        <v>2021</v>
      </c>
      <c r="C3918" s="16">
        <v>19</v>
      </c>
      <c r="D3918" s="14" t="s">
        <v>80</v>
      </c>
      <c r="E3918" s="16">
        <v>5</v>
      </c>
      <c r="F3918" s="14" t="s">
        <v>88</v>
      </c>
      <c r="G3918" s="16">
        <v>41</v>
      </c>
      <c r="H3918" s="14" t="s">
        <v>186</v>
      </c>
      <c r="I3918" s="16">
        <v>2</v>
      </c>
      <c r="J3918" s="14" t="s">
        <v>83</v>
      </c>
      <c r="K3918" s="14" t="s">
        <v>84</v>
      </c>
      <c r="L3918" s="14" t="s">
        <v>85</v>
      </c>
      <c r="M3918" s="23">
        <v>0.7</v>
      </c>
      <c r="N3918" s="16">
        <v>20</v>
      </c>
      <c r="O3918" s="16">
        <v>18</v>
      </c>
      <c r="P3918" s="16">
        <v>2</v>
      </c>
      <c r="Q3918" s="16">
        <v>24</v>
      </c>
      <c r="R3918" s="16">
        <v>2</v>
      </c>
      <c r="S3918" s="14" t="s">
        <v>86</v>
      </c>
      <c r="T3918" s="16">
        <v>2980</v>
      </c>
      <c r="U3918" s="16">
        <v>0</v>
      </c>
      <c r="V3918" s="18">
        <v>1955699</v>
      </c>
      <c r="W3918" s="18">
        <v>58415</v>
      </c>
      <c r="X3918" s="18">
        <v>44097</v>
      </c>
      <c r="Y3918" s="18">
        <v>0</v>
      </c>
      <c r="Z3918" s="18">
        <v>343</v>
      </c>
      <c r="AA3918" s="18">
        <v>0</v>
      </c>
      <c r="AB3918" s="18">
        <v>27107</v>
      </c>
      <c r="AC3918" s="23">
        <v>0.46</v>
      </c>
      <c r="AD3918" s="14" t="str">
        <f>IF(E3918=113,"Linn","Iowa ex-Linn")</f>
        <v>Iowa ex-Linn</v>
      </c>
      <c r="AE3918" s="23">
        <f>IFERROR(AB3918/W3918,"N/M")</f>
        <v>0.46404177009329795</v>
      </c>
      <c r="AF3918" s="14" t="str">
        <f>B3918&amp;"|"&amp;TEXT(E3918,"000")&amp;"|"&amp;TEXT(M3918,"0.0000")</f>
        <v>2021|005|0.7000</v>
      </c>
      <c r="AG3918" s="22" t="str">
        <f>IF(AND(B3918&gt;=2015,B3918&lt;=2024,C3918=19,G3918=41,I3918=2,K3918="A",L3918="RBUP",M3918&gt;=0.5,M3918&lt;=0.85),"IN","OUT")</f>
        <v>IN</v>
      </c>
    </row>
    <row r="3919" spans="1:33">
      <c r="A3919" s="14" t="s">
        <v>191</v>
      </c>
      <c r="B3919" s="16">
        <v>2021</v>
      </c>
      <c r="C3919" s="16">
        <v>19</v>
      </c>
      <c r="D3919" s="14" t="s">
        <v>80</v>
      </c>
      <c r="E3919" s="16">
        <v>5</v>
      </c>
      <c r="F3919" s="14" t="s">
        <v>88</v>
      </c>
      <c r="G3919" s="16">
        <v>41</v>
      </c>
      <c r="H3919" s="14" t="s">
        <v>186</v>
      </c>
      <c r="I3919" s="16">
        <v>2</v>
      </c>
      <c r="J3919" s="14" t="s">
        <v>83</v>
      </c>
      <c r="K3919" s="14" t="s">
        <v>84</v>
      </c>
      <c r="L3919" s="14" t="s">
        <v>85</v>
      </c>
      <c r="M3919" s="23">
        <v>0.75</v>
      </c>
      <c r="N3919" s="16">
        <v>120</v>
      </c>
      <c r="O3919" s="16">
        <v>101</v>
      </c>
      <c r="P3919" s="16">
        <v>4</v>
      </c>
      <c r="Q3919" s="16">
        <v>105</v>
      </c>
      <c r="R3919" s="16">
        <v>5</v>
      </c>
      <c r="S3919" s="14" t="s">
        <v>86</v>
      </c>
      <c r="T3919" s="16">
        <v>25673</v>
      </c>
      <c r="U3919" s="16">
        <v>0</v>
      </c>
      <c r="V3919" s="18">
        <v>17468895</v>
      </c>
      <c r="W3919" s="18">
        <v>738238</v>
      </c>
      <c r="X3919" s="18">
        <v>558853</v>
      </c>
      <c r="Y3919" s="18">
        <v>0</v>
      </c>
      <c r="Z3919" s="18">
        <v>6827</v>
      </c>
      <c r="AA3919" s="18">
        <v>0</v>
      </c>
      <c r="AB3919" s="18">
        <v>67612</v>
      </c>
      <c r="AC3919" s="23">
        <v>0.09</v>
      </c>
      <c r="AD3919" s="14" t="str">
        <f>IF(E3919=113,"Linn","Iowa ex-Linn")</f>
        <v>Iowa ex-Linn</v>
      </c>
      <c r="AE3919" s="23">
        <f>IFERROR(AB3919/W3919,"N/M")</f>
        <v>0.09158564040323039</v>
      </c>
      <c r="AF3919" s="14" t="str">
        <f>B3919&amp;"|"&amp;TEXT(E3919,"000")&amp;"|"&amp;TEXT(M3919,"0.0000")</f>
        <v>2021|005|0.7500</v>
      </c>
      <c r="AG3919" s="22" t="str">
        <f>IF(AND(B3919&gt;=2015,B3919&lt;=2024,C3919=19,G3919=41,I3919=2,K3919="A",L3919="RBUP",M3919&gt;=0.5,M3919&lt;=0.85),"IN","OUT")</f>
        <v>IN</v>
      </c>
    </row>
    <row r="3920" spans="1:33">
      <c r="A3920" s="14" t="s">
        <v>191</v>
      </c>
      <c r="B3920" s="16">
        <v>2021</v>
      </c>
      <c r="C3920" s="16">
        <v>19</v>
      </c>
      <c r="D3920" s="14" t="s">
        <v>80</v>
      </c>
      <c r="E3920" s="16">
        <v>5</v>
      </c>
      <c r="F3920" s="14" t="s">
        <v>88</v>
      </c>
      <c r="G3920" s="16">
        <v>41</v>
      </c>
      <c r="H3920" s="14" t="s">
        <v>186</v>
      </c>
      <c r="I3920" s="16">
        <v>2</v>
      </c>
      <c r="J3920" s="14" t="s">
        <v>83</v>
      </c>
      <c r="K3920" s="14" t="s">
        <v>84</v>
      </c>
      <c r="L3920" s="14" t="s">
        <v>85</v>
      </c>
      <c r="M3920" s="23">
        <v>0.8</v>
      </c>
      <c r="N3920" s="16">
        <v>221</v>
      </c>
      <c r="O3920" s="16">
        <v>192</v>
      </c>
      <c r="P3920" s="16">
        <v>7</v>
      </c>
      <c r="Q3920" s="16">
        <v>253</v>
      </c>
      <c r="R3920" s="16">
        <v>9</v>
      </c>
      <c r="S3920" s="14" t="s">
        <v>86</v>
      </c>
      <c r="T3920" s="16">
        <v>38263</v>
      </c>
      <c r="U3920" s="16">
        <v>0</v>
      </c>
      <c r="V3920" s="18">
        <v>27086193</v>
      </c>
      <c r="W3920" s="18">
        <v>1573974</v>
      </c>
      <c r="X3920" s="18">
        <v>993331</v>
      </c>
      <c r="Y3920" s="18">
        <v>4431</v>
      </c>
      <c r="Z3920" s="18">
        <v>11894</v>
      </c>
      <c r="AA3920" s="18">
        <v>0</v>
      </c>
      <c r="AB3920" s="18">
        <v>70805</v>
      </c>
      <c r="AC3920" s="23">
        <v>0.04</v>
      </c>
      <c r="AD3920" s="14" t="str">
        <f>IF(E3920=113,"Linn","Iowa ex-Linn")</f>
        <v>Iowa ex-Linn</v>
      </c>
      <c r="AE3920" s="23">
        <f>IFERROR(AB3920/W3920,"N/M")</f>
        <v>0.04498485997862735</v>
      </c>
      <c r="AF3920" s="14" t="str">
        <f>B3920&amp;"|"&amp;TEXT(E3920,"000")&amp;"|"&amp;TEXT(M3920,"0.0000")</f>
        <v>2021|005|0.8000</v>
      </c>
      <c r="AG3920" s="22" t="str">
        <f>IF(AND(B3920&gt;=2015,B3920&lt;=2024,C3920=19,G3920=41,I3920=2,K3920="A",L3920="RBUP",M3920&gt;=0.5,M3920&lt;=0.85),"IN","OUT")</f>
        <v>IN</v>
      </c>
    </row>
    <row r="3921" spans="1:33">
      <c r="A3921" s="14" t="s">
        <v>191</v>
      </c>
      <c r="B3921" s="16">
        <v>2021</v>
      </c>
      <c r="C3921" s="16">
        <v>19</v>
      </c>
      <c r="D3921" s="14" t="s">
        <v>80</v>
      </c>
      <c r="E3921" s="16">
        <v>5</v>
      </c>
      <c r="F3921" s="14" t="s">
        <v>88</v>
      </c>
      <c r="G3921" s="16">
        <v>41</v>
      </c>
      <c r="H3921" s="14" t="s">
        <v>186</v>
      </c>
      <c r="I3921" s="16">
        <v>2</v>
      </c>
      <c r="J3921" s="14" t="s">
        <v>83</v>
      </c>
      <c r="K3921" s="14" t="s">
        <v>84</v>
      </c>
      <c r="L3921" s="14" t="s">
        <v>85</v>
      </c>
      <c r="M3921" s="23">
        <v>0.85</v>
      </c>
      <c r="N3921" s="16">
        <v>103</v>
      </c>
      <c r="O3921" s="16">
        <v>82</v>
      </c>
      <c r="P3921" s="16">
        <v>6</v>
      </c>
      <c r="Q3921" s="16">
        <v>95</v>
      </c>
      <c r="R3921" s="16">
        <v>7</v>
      </c>
      <c r="S3921" s="14" t="s">
        <v>86</v>
      </c>
      <c r="T3921" s="16">
        <v>12683</v>
      </c>
      <c r="U3921" s="16">
        <v>0</v>
      </c>
      <c r="V3921" s="18">
        <v>9482515</v>
      </c>
      <c r="W3921" s="18">
        <v>702759</v>
      </c>
      <c r="X3921" s="18">
        <v>354173</v>
      </c>
      <c r="Y3921" s="18">
        <v>0</v>
      </c>
      <c r="Z3921" s="18">
        <v>5025</v>
      </c>
      <c r="AA3921" s="18">
        <v>0</v>
      </c>
      <c r="AB3921" s="18">
        <v>29427</v>
      </c>
      <c r="AC3921" s="23">
        <v>0.04</v>
      </c>
      <c r="AD3921" s="14" t="str">
        <f>IF(E3921=113,"Linn","Iowa ex-Linn")</f>
        <v>Iowa ex-Linn</v>
      </c>
      <c r="AE3921" s="23">
        <f>IFERROR(AB3921/W3921,"N/M")</f>
        <v>0.04187352990143136</v>
      </c>
      <c r="AF3921" s="14" t="str">
        <f>B3921&amp;"|"&amp;TEXT(E3921,"000")&amp;"|"&amp;TEXT(M3921,"0.0000")</f>
        <v>2021|005|0.8500</v>
      </c>
      <c r="AG3921" s="22" t="str">
        <f>IF(AND(B3921&gt;=2015,B3921&lt;=2024,C3921=19,G3921=41,I3921=2,K3921="A",L3921="RBUP",M3921&gt;=0.5,M3921&lt;=0.85),"IN","OUT")</f>
        <v>IN</v>
      </c>
    </row>
    <row r="3922" spans="1:33">
      <c r="A3922" s="14" t="s">
        <v>191</v>
      </c>
      <c r="B3922" s="16">
        <v>2021</v>
      </c>
      <c r="C3922" s="16">
        <v>19</v>
      </c>
      <c r="D3922" s="14" t="s">
        <v>80</v>
      </c>
      <c r="E3922" s="16">
        <v>7</v>
      </c>
      <c r="F3922" s="14" t="s">
        <v>89</v>
      </c>
      <c r="G3922" s="16">
        <v>41</v>
      </c>
      <c r="H3922" s="14" t="s">
        <v>186</v>
      </c>
      <c r="I3922" s="16">
        <v>2</v>
      </c>
      <c r="J3922" s="14" t="s">
        <v>83</v>
      </c>
      <c r="K3922" s="14" t="s">
        <v>84</v>
      </c>
      <c r="L3922" s="14" t="s">
        <v>85</v>
      </c>
      <c r="M3922" s="23">
        <v>0.5</v>
      </c>
      <c r="N3922" s="16">
        <v>3</v>
      </c>
      <c r="O3922" s="16">
        <v>2</v>
      </c>
      <c r="P3922" s="16">
        <v>0</v>
      </c>
      <c r="Q3922" s="16">
        <v>2</v>
      </c>
      <c r="R3922" s="16">
        <v>0</v>
      </c>
      <c r="S3922" s="14" t="s">
        <v>86</v>
      </c>
      <c r="T3922" s="16">
        <v>145</v>
      </c>
      <c r="U3922" s="16">
        <v>0</v>
      </c>
      <c r="V3922" s="18">
        <v>59552</v>
      </c>
      <c r="W3922" s="18">
        <v>3447</v>
      </c>
      <c r="X3922" s="18">
        <v>2723</v>
      </c>
      <c r="Y3922" s="18">
        <v>0</v>
      </c>
      <c r="Z3922" s="18">
        <v>0</v>
      </c>
      <c r="AA3922" s="18">
        <v>0</v>
      </c>
      <c r="AB3922" s="18">
        <v>0</v>
      </c>
      <c r="AC3922" s="23">
        <v>0</v>
      </c>
      <c r="AD3922" s="14" t="str">
        <f>IF(E3922=113,"Linn","Iowa ex-Linn")</f>
        <v>Iowa ex-Linn</v>
      </c>
      <c r="AE3922" s="23">
        <f>IFERROR(AB3922/W3922,"N/M")</f>
        <v>0.0</v>
      </c>
      <c r="AF3922" s="14" t="str">
        <f>B3922&amp;"|"&amp;TEXT(E3922,"000")&amp;"|"&amp;TEXT(M3922,"0.0000")</f>
        <v>2021|007|0.5000</v>
      </c>
      <c r="AG3922" s="22" t="str">
        <f>IF(AND(B3922&gt;=2015,B3922&lt;=2024,C3922=19,G3922=41,I3922=2,K3922="A",L3922="RBUP",M3922&gt;=0.5,M3922&lt;=0.85),"IN","OUT")</f>
        <v>IN</v>
      </c>
    </row>
    <row r="3923" spans="1:33">
      <c r="A3923" s="14" t="s">
        <v>191</v>
      </c>
      <c r="B3923" s="16">
        <v>2021</v>
      </c>
      <c r="C3923" s="16">
        <v>19</v>
      </c>
      <c r="D3923" s="14" t="s">
        <v>80</v>
      </c>
      <c r="E3923" s="16">
        <v>7</v>
      </c>
      <c r="F3923" s="14" t="s">
        <v>89</v>
      </c>
      <c r="G3923" s="16">
        <v>41</v>
      </c>
      <c r="H3923" s="14" t="s">
        <v>186</v>
      </c>
      <c r="I3923" s="16">
        <v>2</v>
      </c>
      <c r="J3923" s="14" t="s">
        <v>83</v>
      </c>
      <c r="K3923" s="14" t="s">
        <v>84</v>
      </c>
      <c r="L3923" s="14" t="s">
        <v>85</v>
      </c>
      <c r="M3923" s="23">
        <v>0.65</v>
      </c>
      <c r="N3923" s="16">
        <v>12</v>
      </c>
      <c r="O3923" s="16">
        <v>6</v>
      </c>
      <c r="P3923" s="16">
        <v>0</v>
      </c>
      <c r="Q3923" s="16">
        <v>6</v>
      </c>
      <c r="R3923" s="16">
        <v>0</v>
      </c>
      <c r="S3923" s="14" t="s">
        <v>86</v>
      </c>
      <c r="T3923" s="16">
        <v>352</v>
      </c>
      <c r="U3923" s="16">
        <v>0</v>
      </c>
      <c r="V3923" s="18">
        <v>158414</v>
      </c>
      <c r="W3923" s="18">
        <v>15328</v>
      </c>
      <c r="X3923" s="18">
        <v>9541</v>
      </c>
      <c r="Y3923" s="18">
        <v>0</v>
      </c>
      <c r="Z3923" s="18">
        <v>0</v>
      </c>
      <c r="AA3923" s="18">
        <v>0</v>
      </c>
      <c r="AB3923" s="18">
        <v>0</v>
      </c>
      <c r="AC3923" s="23">
        <v>0</v>
      </c>
      <c r="AD3923" s="14" t="str">
        <f>IF(E3923=113,"Linn","Iowa ex-Linn")</f>
        <v>Iowa ex-Linn</v>
      </c>
      <c r="AE3923" s="23">
        <f>IFERROR(AB3923/W3923,"N/M")</f>
        <v>0.0</v>
      </c>
      <c r="AF3923" s="14" t="str">
        <f>B3923&amp;"|"&amp;TEXT(E3923,"000")&amp;"|"&amp;TEXT(M3923,"0.0000")</f>
        <v>2021|007|0.6500</v>
      </c>
      <c r="AG3923" s="22" t="str">
        <f>IF(AND(B3923&gt;=2015,B3923&lt;=2024,C3923=19,G3923=41,I3923=2,K3923="A",L3923="RBUP",M3923&gt;=0.5,M3923&lt;=0.85),"IN","OUT")</f>
        <v>IN</v>
      </c>
    </row>
    <row r="3924" spans="1:33">
      <c r="A3924" s="14" t="s">
        <v>191</v>
      </c>
      <c r="B3924" s="16">
        <v>2021</v>
      </c>
      <c r="C3924" s="16">
        <v>19</v>
      </c>
      <c r="D3924" s="14" t="s">
        <v>80</v>
      </c>
      <c r="E3924" s="16">
        <v>7</v>
      </c>
      <c r="F3924" s="14" t="s">
        <v>89</v>
      </c>
      <c r="G3924" s="16">
        <v>41</v>
      </c>
      <c r="H3924" s="14" t="s">
        <v>186</v>
      </c>
      <c r="I3924" s="16">
        <v>2</v>
      </c>
      <c r="J3924" s="14" t="s">
        <v>83</v>
      </c>
      <c r="K3924" s="14" t="s">
        <v>84</v>
      </c>
      <c r="L3924" s="14" t="s">
        <v>85</v>
      </c>
      <c r="M3924" s="23">
        <v>0.7</v>
      </c>
      <c r="N3924" s="16">
        <v>40</v>
      </c>
      <c r="O3924" s="16">
        <v>23</v>
      </c>
      <c r="P3924" s="16">
        <v>7</v>
      </c>
      <c r="Q3924" s="16">
        <v>35</v>
      </c>
      <c r="R3924" s="16">
        <v>8</v>
      </c>
      <c r="S3924" s="14" t="s">
        <v>86</v>
      </c>
      <c r="T3924" s="16">
        <v>2640</v>
      </c>
      <c r="U3924" s="16">
        <v>0</v>
      </c>
      <c r="V3924" s="18">
        <v>1299970</v>
      </c>
      <c r="W3924" s="18">
        <v>148154</v>
      </c>
      <c r="X3924" s="18">
        <v>103344</v>
      </c>
      <c r="Y3924" s="18">
        <v>0</v>
      </c>
      <c r="Z3924" s="18">
        <v>30</v>
      </c>
      <c r="AA3924" s="18">
        <v>0</v>
      </c>
      <c r="AB3924" s="18">
        <v>23501</v>
      </c>
      <c r="AC3924" s="23">
        <v>0.16</v>
      </c>
      <c r="AD3924" s="14" t="str">
        <f>IF(E3924=113,"Linn","Iowa ex-Linn")</f>
        <v>Iowa ex-Linn</v>
      </c>
      <c r="AE3924" s="23">
        <f>IFERROR(AB3924/W3924,"N/M")</f>
        <v>0.15862548429337042</v>
      </c>
      <c r="AF3924" s="14" t="str">
        <f>B3924&amp;"|"&amp;TEXT(E3924,"000")&amp;"|"&amp;TEXT(M3924,"0.0000")</f>
        <v>2021|007|0.7000</v>
      </c>
      <c r="AG3924" s="22" t="str">
        <f>IF(AND(B3924&gt;=2015,B3924&lt;=2024,C3924=19,G3924=41,I3924=2,K3924="A",L3924="RBUP",M3924&gt;=0.5,M3924&lt;=0.85),"IN","OUT")</f>
        <v>IN</v>
      </c>
    </row>
    <row r="3925" spans="1:33">
      <c r="A3925" s="14" t="s">
        <v>191</v>
      </c>
      <c r="B3925" s="16">
        <v>2021</v>
      </c>
      <c r="C3925" s="16">
        <v>19</v>
      </c>
      <c r="D3925" s="14" t="s">
        <v>80</v>
      </c>
      <c r="E3925" s="16">
        <v>7</v>
      </c>
      <c r="F3925" s="14" t="s">
        <v>89</v>
      </c>
      <c r="G3925" s="16">
        <v>41</v>
      </c>
      <c r="H3925" s="14" t="s">
        <v>186</v>
      </c>
      <c r="I3925" s="16">
        <v>2</v>
      </c>
      <c r="J3925" s="14" t="s">
        <v>83</v>
      </c>
      <c r="K3925" s="14" t="s">
        <v>84</v>
      </c>
      <c r="L3925" s="14" t="s">
        <v>85</v>
      </c>
      <c r="M3925" s="23">
        <v>0.75</v>
      </c>
      <c r="N3925" s="16">
        <v>158</v>
      </c>
      <c r="O3925" s="16">
        <v>83</v>
      </c>
      <c r="P3925" s="16">
        <v>22</v>
      </c>
      <c r="Q3925" s="16">
        <v>101</v>
      </c>
      <c r="R3925" s="16">
        <v>29</v>
      </c>
      <c r="S3925" s="14" t="s">
        <v>86</v>
      </c>
      <c r="T3925" s="16">
        <v>10274</v>
      </c>
      <c r="U3925" s="16">
        <v>0</v>
      </c>
      <c r="V3925" s="18">
        <v>5485072</v>
      </c>
      <c r="W3925" s="18">
        <v>727502</v>
      </c>
      <c r="X3925" s="18">
        <v>494815</v>
      </c>
      <c r="Y3925" s="18">
        <v>1117</v>
      </c>
      <c r="Z3925" s="18">
        <v>2262</v>
      </c>
      <c r="AA3925" s="18">
        <v>0</v>
      </c>
      <c r="AB3925" s="18">
        <v>184470</v>
      </c>
      <c r="AC3925" s="23">
        <v>0.25</v>
      </c>
      <c r="AD3925" s="14" t="str">
        <f>IF(E3925=113,"Linn","Iowa ex-Linn")</f>
        <v>Iowa ex-Linn</v>
      </c>
      <c r="AE3925" s="23">
        <f>IFERROR(AB3925/W3925,"N/M")</f>
        <v>0.2535663132197575</v>
      </c>
      <c r="AF3925" s="14" t="str">
        <f>B3925&amp;"|"&amp;TEXT(E3925,"000")&amp;"|"&amp;TEXT(M3925,"0.0000")</f>
        <v>2021|007|0.7500</v>
      </c>
      <c r="AG3925" s="22" t="str">
        <f>IF(AND(B3925&gt;=2015,B3925&lt;=2024,C3925=19,G3925=41,I3925=2,K3925="A",L3925="RBUP",M3925&gt;=0.5,M3925&lt;=0.85),"IN","OUT")</f>
        <v>IN</v>
      </c>
    </row>
    <row r="3926" spans="1:33">
      <c r="A3926" s="14" t="s">
        <v>191</v>
      </c>
      <c r="B3926" s="16">
        <v>2021</v>
      </c>
      <c r="C3926" s="16">
        <v>19</v>
      </c>
      <c r="D3926" s="14" t="s">
        <v>80</v>
      </c>
      <c r="E3926" s="16">
        <v>7</v>
      </c>
      <c r="F3926" s="14" t="s">
        <v>89</v>
      </c>
      <c r="G3926" s="16">
        <v>41</v>
      </c>
      <c r="H3926" s="14" t="s">
        <v>186</v>
      </c>
      <c r="I3926" s="16">
        <v>2</v>
      </c>
      <c r="J3926" s="14" t="s">
        <v>83</v>
      </c>
      <c r="K3926" s="14" t="s">
        <v>84</v>
      </c>
      <c r="L3926" s="14" t="s">
        <v>85</v>
      </c>
      <c r="M3926" s="23">
        <v>0.8</v>
      </c>
      <c r="N3926" s="16">
        <v>138</v>
      </c>
      <c r="O3926" s="16">
        <v>83</v>
      </c>
      <c r="P3926" s="16">
        <v>33</v>
      </c>
      <c r="Q3926" s="16">
        <v>96</v>
      </c>
      <c r="R3926" s="16">
        <v>36</v>
      </c>
      <c r="S3926" s="14" t="s">
        <v>86</v>
      </c>
      <c r="T3926" s="16">
        <v>14857</v>
      </c>
      <c r="U3926" s="16">
        <v>0</v>
      </c>
      <c r="V3926" s="18">
        <v>8581669</v>
      </c>
      <c r="W3926" s="18">
        <v>1225622</v>
      </c>
      <c r="X3926" s="18">
        <v>797180</v>
      </c>
      <c r="Y3926" s="18">
        <v>0</v>
      </c>
      <c r="Z3926" s="18">
        <v>2201</v>
      </c>
      <c r="AA3926" s="18">
        <v>0</v>
      </c>
      <c r="AB3926" s="18">
        <v>314152</v>
      </c>
      <c r="AC3926" s="23">
        <v>0.26</v>
      </c>
      <c r="AD3926" s="14" t="str">
        <f>IF(E3926=113,"Linn","Iowa ex-Linn")</f>
        <v>Iowa ex-Linn</v>
      </c>
      <c r="AE3926" s="23">
        <f>IFERROR(AB3926/W3926,"N/M")</f>
        <v>0.25632046422143206</v>
      </c>
      <c r="AF3926" s="14" t="str">
        <f>B3926&amp;"|"&amp;TEXT(E3926,"000")&amp;"|"&amp;TEXT(M3926,"0.0000")</f>
        <v>2021|007|0.8000</v>
      </c>
      <c r="AG3926" s="22" t="str">
        <f>IF(AND(B3926&gt;=2015,B3926&lt;=2024,C3926=19,G3926=41,I3926=2,K3926="A",L3926="RBUP",M3926&gt;=0.5,M3926&lt;=0.85),"IN","OUT")</f>
        <v>IN</v>
      </c>
    </row>
    <row r="3927" spans="1:33">
      <c r="A3927" s="14" t="s">
        <v>191</v>
      </c>
      <c r="B3927" s="16">
        <v>2021</v>
      </c>
      <c r="C3927" s="16">
        <v>19</v>
      </c>
      <c r="D3927" s="14" t="s">
        <v>80</v>
      </c>
      <c r="E3927" s="16">
        <v>7</v>
      </c>
      <c r="F3927" s="14" t="s">
        <v>89</v>
      </c>
      <c r="G3927" s="16">
        <v>41</v>
      </c>
      <c r="H3927" s="14" t="s">
        <v>186</v>
      </c>
      <c r="I3927" s="16">
        <v>2</v>
      </c>
      <c r="J3927" s="14" t="s">
        <v>83</v>
      </c>
      <c r="K3927" s="14" t="s">
        <v>84</v>
      </c>
      <c r="L3927" s="14" t="s">
        <v>85</v>
      </c>
      <c r="M3927" s="23">
        <v>0.85</v>
      </c>
      <c r="N3927" s="16">
        <v>37</v>
      </c>
      <c r="O3927" s="16">
        <v>18</v>
      </c>
      <c r="P3927" s="16">
        <v>11</v>
      </c>
      <c r="Q3927" s="16">
        <v>19</v>
      </c>
      <c r="R3927" s="16">
        <v>11</v>
      </c>
      <c r="S3927" s="14" t="s">
        <v>86</v>
      </c>
      <c r="T3927" s="16">
        <v>4134</v>
      </c>
      <c r="U3927" s="16">
        <v>0</v>
      </c>
      <c r="V3927" s="18">
        <v>2699777</v>
      </c>
      <c r="W3927" s="18">
        <v>428297</v>
      </c>
      <c r="X3927" s="18">
        <v>221987</v>
      </c>
      <c r="Y3927" s="18">
        <v>0</v>
      </c>
      <c r="Z3927" s="18">
        <v>0</v>
      </c>
      <c r="AA3927" s="18">
        <v>0</v>
      </c>
      <c r="AB3927" s="18">
        <v>379782</v>
      </c>
      <c r="AC3927" s="23">
        <v>0.89</v>
      </c>
      <c r="AD3927" s="14" t="str">
        <f>IF(E3927=113,"Linn","Iowa ex-Linn")</f>
        <v>Iowa ex-Linn</v>
      </c>
      <c r="AE3927" s="23">
        <f>IFERROR(AB3927/W3927,"N/M")</f>
        <v>0.8867258000873226</v>
      </c>
      <c r="AF3927" s="14" t="str">
        <f>B3927&amp;"|"&amp;TEXT(E3927,"000")&amp;"|"&amp;TEXT(M3927,"0.0000")</f>
        <v>2021|007|0.8500</v>
      </c>
      <c r="AG3927" s="22" t="str">
        <f>IF(AND(B3927&gt;=2015,B3927&lt;=2024,C3927=19,G3927=41,I3927=2,K3927="A",L3927="RBUP",M3927&gt;=0.5,M3927&lt;=0.85),"IN","OUT")</f>
        <v>IN</v>
      </c>
    </row>
    <row r="3928" spans="1:33">
      <c r="A3928" s="14" t="s">
        <v>191</v>
      </c>
      <c r="B3928" s="16">
        <v>2021</v>
      </c>
      <c r="C3928" s="16">
        <v>19</v>
      </c>
      <c r="D3928" s="14" t="s">
        <v>80</v>
      </c>
      <c r="E3928" s="16">
        <v>9</v>
      </c>
      <c r="F3928" s="14" t="s">
        <v>90</v>
      </c>
      <c r="G3928" s="16">
        <v>41</v>
      </c>
      <c r="H3928" s="14" t="s">
        <v>186</v>
      </c>
      <c r="I3928" s="16">
        <v>2</v>
      </c>
      <c r="J3928" s="14" t="s">
        <v>83</v>
      </c>
      <c r="K3928" s="14" t="s">
        <v>84</v>
      </c>
      <c r="L3928" s="14" t="s">
        <v>85</v>
      </c>
      <c r="M3928" s="23">
        <v>0.55</v>
      </c>
      <c r="N3928" s="16">
        <v>1</v>
      </c>
      <c r="O3928" s="16">
        <v>0</v>
      </c>
      <c r="P3928" s="16">
        <v>0</v>
      </c>
      <c r="Q3928" s="16">
        <v>0</v>
      </c>
      <c r="R3928" s="16">
        <v>0</v>
      </c>
      <c r="S3928" s="14" t="s">
        <v>86</v>
      </c>
      <c r="T3928" s="16">
        <v>0</v>
      </c>
      <c r="U3928" s="16">
        <v>0</v>
      </c>
      <c r="V3928" s="18">
        <v>0</v>
      </c>
      <c r="W3928" s="18">
        <v>0</v>
      </c>
      <c r="X3928" s="18">
        <v>0</v>
      </c>
      <c r="Y3928" s="18">
        <v>0</v>
      </c>
      <c r="Z3928" s="18">
        <v>0</v>
      </c>
      <c r="AA3928" s="18">
        <v>0</v>
      </c>
      <c r="AB3928" s="18">
        <v>0</v>
      </c>
      <c r="AC3928" s="23">
        <v>0</v>
      </c>
      <c r="AD3928" s="14" t="str">
        <f>IF(E3928=113,"Linn","Iowa ex-Linn")</f>
        <v>Iowa ex-Linn</v>
      </c>
      <c r="AE3928" s="23" t="str">
        <f>IFERROR(AB3928/W3928,"N/M")</f>
        <v>N/M</v>
      </c>
      <c r="AF3928" s="14" t="str">
        <f>B3928&amp;"|"&amp;TEXT(E3928,"000")&amp;"|"&amp;TEXT(M3928,"0.0000")</f>
        <v>2021|009|0.5500</v>
      </c>
      <c r="AG3928" s="22" t="str">
        <f>IF(AND(B3928&gt;=2015,B3928&lt;=2024,C3928=19,G3928=41,I3928=2,K3928="A",L3928="RBUP",M3928&gt;=0.5,M3928&lt;=0.85),"IN","OUT")</f>
        <v>IN</v>
      </c>
    </row>
    <row r="3929" spans="1:33">
      <c r="A3929" s="14" t="s">
        <v>191</v>
      </c>
      <c r="B3929" s="16">
        <v>2021</v>
      </c>
      <c r="C3929" s="16">
        <v>19</v>
      </c>
      <c r="D3929" s="14" t="s">
        <v>80</v>
      </c>
      <c r="E3929" s="16">
        <v>9</v>
      </c>
      <c r="F3929" s="14" t="s">
        <v>90</v>
      </c>
      <c r="G3929" s="16">
        <v>41</v>
      </c>
      <c r="H3929" s="14" t="s">
        <v>186</v>
      </c>
      <c r="I3929" s="16">
        <v>2</v>
      </c>
      <c r="J3929" s="14" t="s">
        <v>83</v>
      </c>
      <c r="K3929" s="14" t="s">
        <v>84</v>
      </c>
      <c r="L3929" s="14" t="s">
        <v>85</v>
      </c>
      <c r="M3929" s="23">
        <v>0.65</v>
      </c>
      <c r="N3929" s="16">
        <v>1</v>
      </c>
      <c r="O3929" s="16">
        <v>0</v>
      </c>
      <c r="P3929" s="16">
        <v>0</v>
      </c>
      <c r="Q3929" s="16">
        <v>0</v>
      </c>
      <c r="R3929" s="16">
        <v>0</v>
      </c>
      <c r="S3929" s="14" t="s">
        <v>86</v>
      </c>
      <c r="T3929" s="16">
        <v>0</v>
      </c>
      <c r="U3929" s="16">
        <v>0</v>
      </c>
      <c r="V3929" s="18">
        <v>0</v>
      </c>
      <c r="W3929" s="18">
        <v>0</v>
      </c>
      <c r="X3929" s="18">
        <v>0</v>
      </c>
      <c r="Y3929" s="18">
        <v>0</v>
      </c>
      <c r="Z3929" s="18">
        <v>0</v>
      </c>
      <c r="AA3929" s="18">
        <v>0</v>
      </c>
      <c r="AB3929" s="18">
        <v>0</v>
      </c>
      <c r="AC3929" s="23">
        <v>0</v>
      </c>
      <c r="AD3929" s="14" t="str">
        <f>IF(E3929=113,"Linn","Iowa ex-Linn")</f>
        <v>Iowa ex-Linn</v>
      </c>
      <c r="AE3929" s="23" t="str">
        <f>IFERROR(AB3929/W3929,"N/M")</f>
        <v>N/M</v>
      </c>
      <c r="AF3929" s="14" t="str">
        <f>B3929&amp;"|"&amp;TEXT(E3929,"000")&amp;"|"&amp;TEXT(M3929,"0.0000")</f>
        <v>2021|009|0.6500</v>
      </c>
      <c r="AG3929" s="22" t="str">
        <f>IF(AND(B3929&gt;=2015,B3929&lt;=2024,C3929=19,G3929=41,I3929=2,K3929="A",L3929="RBUP",M3929&gt;=0.5,M3929&lt;=0.85),"IN","OUT")</f>
        <v>IN</v>
      </c>
    </row>
    <row r="3930" spans="1:33">
      <c r="A3930" s="14" t="s">
        <v>191</v>
      </c>
      <c r="B3930" s="16">
        <v>2021</v>
      </c>
      <c r="C3930" s="16">
        <v>19</v>
      </c>
      <c r="D3930" s="14" t="s">
        <v>80</v>
      </c>
      <c r="E3930" s="16">
        <v>9</v>
      </c>
      <c r="F3930" s="14" t="s">
        <v>90</v>
      </c>
      <c r="G3930" s="16">
        <v>41</v>
      </c>
      <c r="H3930" s="14" t="s">
        <v>186</v>
      </c>
      <c r="I3930" s="16">
        <v>2</v>
      </c>
      <c r="J3930" s="14" t="s">
        <v>83</v>
      </c>
      <c r="K3930" s="14" t="s">
        <v>84</v>
      </c>
      <c r="L3930" s="14" t="s">
        <v>85</v>
      </c>
      <c r="M3930" s="23">
        <v>0.7</v>
      </c>
      <c r="N3930" s="16">
        <v>10</v>
      </c>
      <c r="O3930" s="16">
        <v>7</v>
      </c>
      <c r="P3930" s="16">
        <v>0</v>
      </c>
      <c r="Q3930" s="16">
        <v>9</v>
      </c>
      <c r="R3930" s="16">
        <v>0</v>
      </c>
      <c r="S3930" s="14" t="s">
        <v>86</v>
      </c>
      <c r="T3930" s="16">
        <v>886</v>
      </c>
      <c r="U3930" s="16">
        <v>0</v>
      </c>
      <c r="V3930" s="18">
        <v>573781</v>
      </c>
      <c r="W3930" s="18">
        <v>22805</v>
      </c>
      <c r="X3930" s="18">
        <v>14598</v>
      </c>
      <c r="Y3930" s="18">
        <v>0</v>
      </c>
      <c r="Z3930" s="18">
        <v>0</v>
      </c>
      <c r="AA3930" s="18">
        <v>0</v>
      </c>
      <c r="AB3930" s="18">
        <v>0</v>
      </c>
      <c r="AC3930" s="23">
        <v>0</v>
      </c>
      <c r="AD3930" s="14" t="str">
        <f>IF(E3930=113,"Linn","Iowa ex-Linn")</f>
        <v>Iowa ex-Linn</v>
      </c>
      <c r="AE3930" s="23">
        <f>IFERROR(AB3930/W3930,"N/M")</f>
        <v>0.0</v>
      </c>
      <c r="AF3930" s="14" t="str">
        <f>B3930&amp;"|"&amp;TEXT(E3930,"000")&amp;"|"&amp;TEXT(M3930,"0.0000")</f>
        <v>2021|009|0.7000</v>
      </c>
      <c r="AG3930" s="22" t="str">
        <f>IF(AND(B3930&gt;=2015,B3930&lt;=2024,C3930=19,G3930=41,I3930=2,K3930="A",L3930="RBUP",M3930&gt;=0.5,M3930&lt;=0.85),"IN","OUT")</f>
        <v>IN</v>
      </c>
    </row>
    <row r="3931" spans="1:33">
      <c r="A3931" s="14" t="s">
        <v>191</v>
      </c>
      <c r="B3931" s="16">
        <v>2021</v>
      </c>
      <c r="C3931" s="16">
        <v>19</v>
      </c>
      <c r="D3931" s="14" t="s">
        <v>80</v>
      </c>
      <c r="E3931" s="16">
        <v>9</v>
      </c>
      <c r="F3931" s="14" t="s">
        <v>90</v>
      </c>
      <c r="G3931" s="16">
        <v>41</v>
      </c>
      <c r="H3931" s="14" t="s">
        <v>186</v>
      </c>
      <c r="I3931" s="16">
        <v>2</v>
      </c>
      <c r="J3931" s="14" t="s">
        <v>83</v>
      </c>
      <c r="K3931" s="14" t="s">
        <v>84</v>
      </c>
      <c r="L3931" s="14" t="s">
        <v>85</v>
      </c>
      <c r="M3931" s="23">
        <v>0.75</v>
      </c>
      <c r="N3931" s="16">
        <v>57</v>
      </c>
      <c r="O3931" s="16">
        <v>38</v>
      </c>
      <c r="P3931" s="16">
        <v>1</v>
      </c>
      <c r="Q3931" s="16">
        <v>54</v>
      </c>
      <c r="R3931" s="16">
        <v>1</v>
      </c>
      <c r="S3931" s="14" t="s">
        <v>86</v>
      </c>
      <c r="T3931" s="16">
        <v>10430</v>
      </c>
      <c r="U3931" s="16">
        <v>0</v>
      </c>
      <c r="V3931" s="18">
        <v>7524890</v>
      </c>
      <c r="W3931" s="18">
        <v>334874</v>
      </c>
      <c r="X3931" s="18">
        <v>222613</v>
      </c>
      <c r="Y3931" s="18">
        <v>0</v>
      </c>
      <c r="Z3931" s="18">
        <v>768</v>
      </c>
      <c r="AA3931" s="18">
        <v>0</v>
      </c>
      <c r="AB3931" s="18">
        <v>414</v>
      </c>
      <c r="AC3931" s="23">
        <v>0</v>
      </c>
      <c r="AD3931" s="14" t="str">
        <f>IF(E3931=113,"Linn","Iowa ex-Linn")</f>
        <v>Iowa ex-Linn</v>
      </c>
      <c r="AE3931" s="23">
        <f>IFERROR(AB3931/W3931,"N/M")</f>
        <v>0.001236285886631987</v>
      </c>
      <c r="AF3931" s="14" t="str">
        <f>B3931&amp;"|"&amp;TEXT(E3931,"000")&amp;"|"&amp;TEXT(M3931,"0.0000")</f>
        <v>2021|009|0.7500</v>
      </c>
      <c r="AG3931" s="22" t="str">
        <f>IF(AND(B3931&gt;=2015,B3931&lt;=2024,C3931=19,G3931=41,I3931=2,K3931="A",L3931="RBUP",M3931&gt;=0.5,M3931&lt;=0.85),"IN","OUT")</f>
        <v>IN</v>
      </c>
    </row>
    <row r="3932" spans="1:33">
      <c r="A3932" s="14" t="s">
        <v>191</v>
      </c>
      <c r="B3932" s="16">
        <v>2021</v>
      </c>
      <c r="C3932" s="16">
        <v>19</v>
      </c>
      <c r="D3932" s="14" t="s">
        <v>80</v>
      </c>
      <c r="E3932" s="16">
        <v>9</v>
      </c>
      <c r="F3932" s="14" t="s">
        <v>90</v>
      </c>
      <c r="G3932" s="16">
        <v>41</v>
      </c>
      <c r="H3932" s="14" t="s">
        <v>186</v>
      </c>
      <c r="I3932" s="16">
        <v>2</v>
      </c>
      <c r="J3932" s="14" t="s">
        <v>83</v>
      </c>
      <c r="K3932" s="14" t="s">
        <v>84</v>
      </c>
      <c r="L3932" s="14" t="s">
        <v>85</v>
      </c>
      <c r="M3932" s="23">
        <v>0.8</v>
      </c>
      <c r="N3932" s="16">
        <v>205</v>
      </c>
      <c r="O3932" s="16">
        <v>182</v>
      </c>
      <c r="P3932" s="16">
        <v>1</v>
      </c>
      <c r="Q3932" s="16">
        <v>216</v>
      </c>
      <c r="R3932" s="16">
        <v>3</v>
      </c>
      <c r="S3932" s="14" t="s">
        <v>86</v>
      </c>
      <c r="T3932" s="16">
        <v>33650</v>
      </c>
      <c r="U3932" s="16">
        <v>0</v>
      </c>
      <c r="V3932" s="18">
        <v>25162869</v>
      </c>
      <c r="W3932" s="18">
        <v>1473191</v>
      </c>
      <c r="X3932" s="18">
        <v>927330</v>
      </c>
      <c r="Y3932" s="18">
        <v>324</v>
      </c>
      <c r="Z3932" s="18">
        <v>10493</v>
      </c>
      <c r="AA3932" s="18">
        <v>0</v>
      </c>
      <c r="AB3932" s="18">
        <v>14939</v>
      </c>
      <c r="AC3932" s="23">
        <v>0.01</v>
      </c>
      <c r="AD3932" s="14" t="str">
        <f>IF(E3932=113,"Linn","Iowa ex-Linn")</f>
        <v>Iowa ex-Linn</v>
      </c>
      <c r="AE3932" s="23">
        <f>IFERROR(AB3932/W3932,"N/M")</f>
        <v>0.010140572403714115</v>
      </c>
      <c r="AF3932" s="14" t="str">
        <f>B3932&amp;"|"&amp;TEXT(E3932,"000")&amp;"|"&amp;TEXT(M3932,"0.0000")</f>
        <v>2021|009|0.8000</v>
      </c>
      <c r="AG3932" s="22" t="str">
        <f>IF(AND(B3932&gt;=2015,B3932&lt;=2024,C3932=19,G3932=41,I3932=2,K3932="A",L3932="RBUP",M3932&gt;=0.5,M3932&lt;=0.85),"IN","OUT")</f>
        <v>IN</v>
      </c>
    </row>
    <row r="3933" spans="1:33">
      <c r="A3933" s="14" t="s">
        <v>191</v>
      </c>
      <c r="B3933" s="16">
        <v>2021</v>
      </c>
      <c r="C3933" s="16">
        <v>19</v>
      </c>
      <c r="D3933" s="14" t="s">
        <v>80</v>
      </c>
      <c r="E3933" s="16">
        <v>9</v>
      </c>
      <c r="F3933" s="14" t="s">
        <v>90</v>
      </c>
      <c r="G3933" s="16">
        <v>41</v>
      </c>
      <c r="H3933" s="14" t="s">
        <v>186</v>
      </c>
      <c r="I3933" s="16">
        <v>2</v>
      </c>
      <c r="J3933" s="14" t="s">
        <v>83</v>
      </c>
      <c r="K3933" s="14" t="s">
        <v>84</v>
      </c>
      <c r="L3933" s="14" t="s">
        <v>85</v>
      </c>
      <c r="M3933" s="23">
        <v>0.85</v>
      </c>
      <c r="N3933" s="16">
        <v>276</v>
      </c>
      <c r="O3933" s="16">
        <v>224</v>
      </c>
      <c r="P3933" s="16">
        <v>1</v>
      </c>
      <c r="Q3933" s="16">
        <v>419</v>
      </c>
      <c r="R3933" s="16">
        <v>1</v>
      </c>
      <c r="S3933" s="14" t="s">
        <v>86</v>
      </c>
      <c r="T3933" s="16">
        <v>56594</v>
      </c>
      <c r="U3933" s="16">
        <v>0</v>
      </c>
      <c r="V3933" s="18">
        <v>45485749</v>
      </c>
      <c r="W3933" s="18">
        <v>3476014</v>
      </c>
      <c r="X3933" s="18">
        <v>1609934</v>
      </c>
      <c r="Y3933" s="18">
        <v>2577</v>
      </c>
      <c r="Z3933" s="18">
        <v>11335</v>
      </c>
      <c r="AA3933" s="18">
        <v>0</v>
      </c>
      <c r="AB3933" s="18">
        <v>3721</v>
      </c>
      <c r="AC3933" s="23">
        <v>0</v>
      </c>
      <c r="AD3933" s="14" t="str">
        <f>IF(E3933=113,"Linn","Iowa ex-Linn")</f>
        <v>Iowa ex-Linn</v>
      </c>
      <c r="AE3933" s="23">
        <f>IFERROR(AB3933/W3933,"N/M")</f>
        <v>0.0010704790026737521</v>
      </c>
      <c r="AF3933" s="14" t="str">
        <f>B3933&amp;"|"&amp;TEXT(E3933,"000")&amp;"|"&amp;TEXT(M3933,"0.0000")</f>
        <v>2021|009|0.8500</v>
      </c>
      <c r="AG3933" s="22" t="str">
        <f>IF(AND(B3933&gt;=2015,B3933&lt;=2024,C3933=19,G3933=41,I3933=2,K3933="A",L3933="RBUP",M3933&gt;=0.5,M3933&lt;=0.85),"IN","OUT")</f>
        <v>IN</v>
      </c>
    </row>
    <row r="3934" spans="1:33">
      <c r="A3934" s="14" t="s">
        <v>191</v>
      </c>
      <c r="B3934" s="16">
        <v>2021</v>
      </c>
      <c r="C3934" s="16">
        <v>19</v>
      </c>
      <c r="D3934" s="14" t="s">
        <v>80</v>
      </c>
      <c r="E3934" s="16">
        <v>11</v>
      </c>
      <c r="F3934" s="14" t="s">
        <v>91</v>
      </c>
      <c r="G3934" s="16">
        <v>41</v>
      </c>
      <c r="H3934" s="14" t="s">
        <v>186</v>
      </c>
      <c r="I3934" s="16">
        <v>2</v>
      </c>
      <c r="J3934" s="14" t="s">
        <v>83</v>
      </c>
      <c r="K3934" s="14" t="s">
        <v>84</v>
      </c>
      <c r="L3934" s="14" t="s">
        <v>85</v>
      </c>
      <c r="M3934" s="23">
        <v>0.5</v>
      </c>
      <c r="N3934" s="16">
        <v>0</v>
      </c>
      <c r="O3934" s="16">
        <v>0</v>
      </c>
      <c r="P3934" s="16">
        <v>0</v>
      </c>
      <c r="Q3934" s="16">
        <v>1</v>
      </c>
      <c r="R3934" s="16">
        <v>0</v>
      </c>
      <c r="S3934" s="14" t="s">
        <v>86</v>
      </c>
      <c r="T3934" s="16">
        <v>34</v>
      </c>
      <c r="U3934" s="16">
        <v>0</v>
      </c>
      <c r="V3934" s="18">
        <v>14269</v>
      </c>
      <c r="W3934" s="18">
        <v>373</v>
      </c>
      <c r="X3934" s="18">
        <v>250</v>
      </c>
      <c r="Y3934" s="18">
        <v>0</v>
      </c>
      <c r="Z3934" s="18">
        <v>0</v>
      </c>
      <c r="AA3934" s="18">
        <v>0</v>
      </c>
      <c r="AB3934" s="18">
        <v>0</v>
      </c>
      <c r="AC3934" s="23">
        <v>0</v>
      </c>
      <c r="AD3934" s="14" t="str">
        <f>IF(E3934=113,"Linn","Iowa ex-Linn")</f>
        <v>Iowa ex-Linn</v>
      </c>
      <c r="AE3934" s="23">
        <f>IFERROR(AB3934/W3934,"N/M")</f>
        <v>0.0</v>
      </c>
      <c r="AF3934" s="14" t="str">
        <f>B3934&amp;"|"&amp;TEXT(E3934,"000")&amp;"|"&amp;TEXT(M3934,"0.0000")</f>
        <v>2021|011|0.5000</v>
      </c>
      <c r="AG3934" s="22" t="str">
        <f>IF(AND(B3934&gt;=2015,B3934&lt;=2024,C3934=19,G3934=41,I3934=2,K3934="A",L3934="RBUP",M3934&gt;=0.5,M3934&lt;=0.85),"IN","OUT")</f>
        <v>IN</v>
      </c>
    </row>
    <row r="3935" spans="1:33">
      <c r="A3935" s="14" t="s">
        <v>191</v>
      </c>
      <c r="B3935" s="16">
        <v>2021</v>
      </c>
      <c r="C3935" s="16">
        <v>19</v>
      </c>
      <c r="D3935" s="14" t="s">
        <v>80</v>
      </c>
      <c r="E3935" s="16">
        <v>11</v>
      </c>
      <c r="F3935" s="14" t="s">
        <v>91</v>
      </c>
      <c r="G3935" s="16">
        <v>41</v>
      </c>
      <c r="H3935" s="14" t="s">
        <v>186</v>
      </c>
      <c r="I3935" s="16">
        <v>2</v>
      </c>
      <c r="J3935" s="14" t="s">
        <v>83</v>
      </c>
      <c r="K3935" s="14" t="s">
        <v>84</v>
      </c>
      <c r="L3935" s="14" t="s">
        <v>85</v>
      </c>
      <c r="M3935" s="23">
        <v>0.65</v>
      </c>
      <c r="N3935" s="16">
        <v>3</v>
      </c>
      <c r="O3935" s="16">
        <v>2</v>
      </c>
      <c r="P3935" s="16">
        <v>0</v>
      </c>
      <c r="Q3935" s="16">
        <v>3</v>
      </c>
      <c r="R3935" s="16">
        <v>0</v>
      </c>
      <c r="S3935" s="14" t="s">
        <v>86</v>
      </c>
      <c r="T3935" s="16">
        <v>225</v>
      </c>
      <c r="U3935" s="16">
        <v>0</v>
      </c>
      <c r="V3935" s="18">
        <v>127707</v>
      </c>
      <c r="W3935" s="18">
        <v>1934</v>
      </c>
      <c r="X3935" s="18">
        <v>1141</v>
      </c>
      <c r="Y3935" s="18">
        <v>0</v>
      </c>
      <c r="Z3935" s="18">
        <v>0</v>
      </c>
      <c r="AA3935" s="18">
        <v>0</v>
      </c>
      <c r="AB3935" s="18">
        <v>0</v>
      </c>
      <c r="AC3935" s="23">
        <v>0</v>
      </c>
      <c r="AD3935" s="14" t="str">
        <f>IF(E3935=113,"Linn","Iowa ex-Linn")</f>
        <v>Iowa ex-Linn</v>
      </c>
      <c r="AE3935" s="23">
        <f>IFERROR(AB3935/W3935,"N/M")</f>
        <v>0.0</v>
      </c>
      <c r="AF3935" s="14" t="str">
        <f>B3935&amp;"|"&amp;TEXT(E3935,"000")&amp;"|"&amp;TEXT(M3935,"0.0000")</f>
        <v>2021|011|0.6500</v>
      </c>
      <c r="AG3935" s="22" t="str">
        <f>IF(AND(B3935&gt;=2015,B3935&lt;=2024,C3935=19,G3935=41,I3935=2,K3935="A",L3935="RBUP",M3935&gt;=0.5,M3935&lt;=0.85),"IN","OUT")</f>
        <v>IN</v>
      </c>
    </row>
    <row r="3936" spans="1:33">
      <c r="A3936" s="14" t="s">
        <v>191</v>
      </c>
      <c r="B3936" s="16">
        <v>2021</v>
      </c>
      <c r="C3936" s="16">
        <v>19</v>
      </c>
      <c r="D3936" s="14" t="s">
        <v>80</v>
      </c>
      <c r="E3936" s="16">
        <v>11</v>
      </c>
      <c r="F3936" s="14" t="s">
        <v>91</v>
      </c>
      <c r="G3936" s="16">
        <v>41</v>
      </c>
      <c r="H3936" s="14" t="s">
        <v>186</v>
      </c>
      <c r="I3936" s="16">
        <v>2</v>
      </c>
      <c r="J3936" s="14" t="s">
        <v>83</v>
      </c>
      <c r="K3936" s="14" t="s">
        <v>84</v>
      </c>
      <c r="L3936" s="14" t="s">
        <v>85</v>
      </c>
      <c r="M3936" s="23">
        <v>0.7</v>
      </c>
      <c r="N3936" s="16">
        <v>14</v>
      </c>
      <c r="O3936" s="16">
        <v>12</v>
      </c>
      <c r="P3936" s="16">
        <v>0</v>
      </c>
      <c r="Q3936" s="16">
        <v>15</v>
      </c>
      <c r="R3936" s="16">
        <v>0</v>
      </c>
      <c r="S3936" s="14" t="s">
        <v>86</v>
      </c>
      <c r="T3936" s="16">
        <v>1738</v>
      </c>
      <c r="U3936" s="16">
        <v>0</v>
      </c>
      <c r="V3936" s="18">
        <v>1096866</v>
      </c>
      <c r="W3936" s="18">
        <v>28299</v>
      </c>
      <c r="X3936" s="18">
        <v>18615</v>
      </c>
      <c r="Y3936" s="18">
        <v>0</v>
      </c>
      <c r="Z3936" s="18">
        <v>0</v>
      </c>
      <c r="AA3936" s="18">
        <v>0</v>
      </c>
      <c r="AB3936" s="18">
        <v>0</v>
      </c>
      <c r="AC3936" s="23">
        <v>0</v>
      </c>
      <c r="AD3936" s="14" t="str">
        <f>IF(E3936=113,"Linn","Iowa ex-Linn")</f>
        <v>Iowa ex-Linn</v>
      </c>
      <c r="AE3936" s="23">
        <f>IFERROR(AB3936/W3936,"N/M")</f>
        <v>0.0</v>
      </c>
      <c r="AF3936" s="14" t="str">
        <f>B3936&amp;"|"&amp;TEXT(E3936,"000")&amp;"|"&amp;TEXT(M3936,"0.0000")</f>
        <v>2021|011|0.7000</v>
      </c>
      <c r="AG3936" s="22" t="str">
        <f>IF(AND(B3936&gt;=2015,B3936&lt;=2024,C3936=19,G3936=41,I3936=2,K3936="A",L3936="RBUP",M3936&gt;=0.5,M3936&lt;=0.85),"IN","OUT")</f>
        <v>IN</v>
      </c>
    </row>
    <row r="3937" spans="1:33">
      <c r="A3937" s="14" t="s">
        <v>191</v>
      </c>
      <c r="B3937" s="16">
        <v>2021</v>
      </c>
      <c r="C3937" s="16">
        <v>19</v>
      </c>
      <c r="D3937" s="14" t="s">
        <v>80</v>
      </c>
      <c r="E3937" s="16">
        <v>11</v>
      </c>
      <c r="F3937" s="14" t="s">
        <v>91</v>
      </c>
      <c r="G3937" s="16">
        <v>41</v>
      </c>
      <c r="H3937" s="14" t="s">
        <v>186</v>
      </c>
      <c r="I3937" s="16">
        <v>2</v>
      </c>
      <c r="J3937" s="14" t="s">
        <v>83</v>
      </c>
      <c r="K3937" s="14" t="s">
        <v>84</v>
      </c>
      <c r="L3937" s="14" t="s">
        <v>85</v>
      </c>
      <c r="M3937" s="23">
        <v>0.75</v>
      </c>
      <c r="N3937" s="16">
        <v>96</v>
      </c>
      <c r="O3937" s="16">
        <v>80</v>
      </c>
      <c r="P3937" s="16">
        <v>3</v>
      </c>
      <c r="Q3937" s="16">
        <v>98</v>
      </c>
      <c r="R3937" s="16">
        <v>3</v>
      </c>
      <c r="S3937" s="14" t="s">
        <v>86</v>
      </c>
      <c r="T3937" s="16">
        <v>12218</v>
      </c>
      <c r="U3937" s="16">
        <v>0</v>
      </c>
      <c r="V3937" s="18">
        <v>8440691</v>
      </c>
      <c r="W3937" s="18">
        <v>295359</v>
      </c>
      <c r="X3937" s="18">
        <v>207126</v>
      </c>
      <c r="Y3937" s="18">
        <v>457</v>
      </c>
      <c r="Z3937" s="18">
        <v>636</v>
      </c>
      <c r="AA3937" s="18">
        <v>0</v>
      </c>
      <c r="AB3937" s="18">
        <v>41895</v>
      </c>
      <c r="AC3937" s="23">
        <v>0.14</v>
      </c>
      <c r="AD3937" s="14" t="str">
        <f>IF(E3937=113,"Linn","Iowa ex-Linn")</f>
        <v>Iowa ex-Linn</v>
      </c>
      <c r="AE3937" s="23">
        <f>IFERROR(AB3937/W3937,"N/M")</f>
        <v>0.14184433181314943</v>
      </c>
      <c r="AF3937" s="14" t="str">
        <f>B3937&amp;"|"&amp;TEXT(E3937,"000")&amp;"|"&amp;TEXT(M3937,"0.0000")</f>
        <v>2021|011|0.7500</v>
      </c>
      <c r="AG3937" s="22" t="str">
        <f>IF(AND(B3937&gt;=2015,B3937&lt;=2024,C3937=19,G3937=41,I3937=2,K3937="A",L3937="RBUP",M3937&gt;=0.5,M3937&lt;=0.85),"IN","OUT")</f>
        <v>IN</v>
      </c>
    </row>
    <row r="3938" spans="1:33">
      <c r="A3938" s="14" t="s">
        <v>191</v>
      </c>
      <c r="B3938" s="16">
        <v>2021</v>
      </c>
      <c r="C3938" s="16">
        <v>19</v>
      </c>
      <c r="D3938" s="14" t="s">
        <v>80</v>
      </c>
      <c r="E3938" s="16">
        <v>11</v>
      </c>
      <c r="F3938" s="14" t="s">
        <v>91</v>
      </c>
      <c r="G3938" s="16">
        <v>41</v>
      </c>
      <c r="H3938" s="14" t="s">
        <v>186</v>
      </c>
      <c r="I3938" s="16">
        <v>2</v>
      </c>
      <c r="J3938" s="14" t="s">
        <v>83</v>
      </c>
      <c r="K3938" s="14" t="s">
        <v>84</v>
      </c>
      <c r="L3938" s="14" t="s">
        <v>85</v>
      </c>
      <c r="M3938" s="23">
        <v>0.8</v>
      </c>
      <c r="N3938" s="16">
        <v>327</v>
      </c>
      <c r="O3938" s="16">
        <v>270</v>
      </c>
      <c r="P3938" s="16">
        <v>12</v>
      </c>
      <c r="Q3938" s="16">
        <v>358</v>
      </c>
      <c r="R3938" s="16">
        <v>13</v>
      </c>
      <c r="S3938" s="14" t="s">
        <v>86</v>
      </c>
      <c r="T3938" s="16">
        <v>55742</v>
      </c>
      <c r="U3938" s="16">
        <v>0</v>
      </c>
      <c r="V3938" s="18">
        <v>41648000</v>
      </c>
      <c r="W3938" s="18">
        <v>2007975</v>
      </c>
      <c r="X3938" s="18">
        <v>1255654</v>
      </c>
      <c r="Y3938" s="18">
        <v>6495</v>
      </c>
      <c r="Z3938" s="18">
        <v>11568</v>
      </c>
      <c r="AA3938" s="18">
        <v>0</v>
      </c>
      <c r="AB3938" s="18">
        <v>156003</v>
      </c>
      <c r="AC3938" s="23">
        <v>0.08</v>
      </c>
      <c r="AD3938" s="14" t="str">
        <f>IF(E3938=113,"Linn","Iowa ex-Linn")</f>
        <v>Iowa ex-Linn</v>
      </c>
      <c r="AE3938" s="23">
        <f>IFERROR(AB3938/W3938,"N/M")</f>
        <v>0.07769170432898816</v>
      </c>
      <c r="AF3938" s="14" t="str">
        <f>B3938&amp;"|"&amp;TEXT(E3938,"000")&amp;"|"&amp;TEXT(M3938,"0.0000")</f>
        <v>2021|011|0.8000</v>
      </c>
      <c r="AG3938" s="22" t="str">
        <f>IF(AND(B3938&gt;=2015,B3938&lt;=2024,C3938=19,G3938=41,I3938=2,K3938="A",L3938="RBUP",M3938&gt;=0.5,M3938&lt;=0.85),"IN","OUT")</f>
        <v>IN</v>
      </c>
    </row>
    <row r="3939" spans="1:33">
      <c r="A3939" s="14" t="s">
        <v>191</v>
      </c>
      <c r="B3939" s="16">
        <v>2021</v>
      </c>
      <c r="C3939" s="16">
        <v>19</v>
      </c>
      <c r="D3939" s="14" t="s">
        <v>80</v>
      </c>
      <c r="E3939" s="16">
        <v>11</v>
      </c>
      <c r="F3939" s="14" t="s">
        <v>91</v>
      </c>
      <c r="G3939" s="16">
        <v>41</v>
      </c>
      <c r="H3939" s="14" t="s">
        <v>186</v>
      </c>
      <c r="I3939" s="16">
        <v>2</v>
      </c>
      <c r="J3939" s="14" t="s">
        <v>83</v>
      </c>
      <c r="K3939" s="14" t="s">
        <v>84</v>
      </c>
      <c r="L3939" s="14" t="s">
        <v>85</v>
      </c>
      <c r="M3939" s="23">
        <v>0.85</v>
      </c>
      <c r="N3939" s="16">
        <v>447</v>
      </c>
      <c r="O3939" s="16">
        <v>361</v>
      </c>
      <c r="P3939" s="16">
        <v>44</v>
      </c>
      <c r="Q3939" s="16">
        <v>489</v>
      </c>
      <c r="R3939" s="16">
        <v>54</v>
      </c>
      <c r="S3939" s="14" t="s">
        <v>86</v>
      </c>
      <c r="T3939" s="16">
        <v>96080</v>
      </c>
      <c r="U3939" s="16">
        <v>0</v>
      </c>
      <c r="V3939" s="18">
        <v>78040362</v>
      </c>
      <c r="W3939" s="18">
        <v>4820515</v>
      </c>
      <c r="X3939" s="18">
        <v>2404910</v>
      </c>
      <c r="Y3939" s="18">
        <v>4877</v>
      </c>
      <c r="Z3939" s="18">
        <v>32655</v>
      </c>
      <c r="AA3939" s="18">
        <v>0</v>
      </c>
      <c r="AB3939" s="18">
        <v>632094</v>
      </c>
      <c r="AC3939" s="23">
        <v>0.13</v>
      </c>
      <c r="AD3939" s="14" t="str">
        <f>IF(E3939=113,"Linn","Iowa ex-Linn")</f>
        <v>Iowa ex-Linn</v>
      </c>
      <c r="AE3939" s="23">
        <f>IFERROR(AB3939/W3939,"N/M")</f>
        <v>0.13112582369311163</v>
      </c>
      <c r="AF3939" s="14" t="str">
        <f>B3939&amp;"|"&amp;TEXT(E3939,"000")&amp;"|"&amp;TEXT(M3939,"0.0000")</f>
        <v>2021|011|0.8500</v>
      </c>
      <c r="AG3939" s="22" t="str">
        <f>IF(AND(B3939&gt;=2015,B3939&lt;=2024,C3939=19,G3939=41,I3939=2,K3939="A",L3939="RBUP",M3939&gt;=0.5,M3939&lt;=0.85),"IN","OUT")</f>
        <v>IN</v>
      </c>
    </row>
    <row r="3940" spans="1:33">
      <c r="A3940" s="14" t="s">
        <v>191</v>
      </c>
      <c r="B3940" s="16">
        <v>2021</v>
      </c>
      <c r="C3940" s="16">
        <v>19</v>
      </c>
      <c r="D3940" s="14" t="s">
        <v>80</v>
      </c>
      <c r="E3940" s="16">
        <v>13</v>
      </c>
      <c r="F3940" s="14" t="s">
        <v>92</v>
      </c>
      <c r="G3940" s="16">
        <v>41</v>
      </c>
      <c r="H3940" s="14" t="s">
        <v>186</v>
      </c>
      <c r="I3940" s="16">
        <v>2</v>
      </c>
      <c r="J3940" s="14" t="s">
        <v>83</v>
      </c>
      <c r="K3940" s="14" t="s">
        <v>84</v>
      </c>
      <c r="L3940" s="14" t="s">
        <v>85</v>
      </c>
      <c r="M3940" s="23">
        <v>0.5</v>
      </c>
      <c r="N3940" s="16">
        <v>2</v>
      </c>
      <c r="O3940" s="16">
        <v>2</v>
      </c>
      <c r="P3940" s="16">
        <v>0</v>
      </c>
      <c r="Q3940" s="16">
        <v>3</v>
      </c>
      <c r="R3940" s="16">
        <v>0</v>
      </c>
      <c r="S3940" s="14" t="s">
        <v>86</v>
      </c>
      <c r="T3940" s="16">
        <v>254</v>
      </c>
      <c r="U3940" s="16">
        <v>0</v>
      </c>
      <c r="V3940" s="18">
        <v>106903</v>
      </c>
      <c r="W3940" s="18">
        <v>651</v>
      </c>
      <c r="X3940" s="18">
        <v>472</v>
      </c>
      <c r="Y3940" s="18">
        <v>0</v>
      </c>
      <c r="Z3940" s="18">
        <v>0</v>
      </c>
      <c r="AA3940" s="18">
        <v>0</v>
      </c>
      <c r="AB3940" s="18">
        <v>0</v>
      </c>
      <c r="AC3940" s="23">
        <v>0</v>
      </c>
      <c r="AD3940" s="14" t="str">
        <f>IF(E3940=113,"Linn","Iowa ex-Linn")</f>
        <v>Iowa ex-Linn</v>
      </c>
      <c r="AE3940" s="23">
        <f>IFERROR(AB3940/W3940,"N/M")</f>
        <v>0.0</v>
      </c>
      <c r="AF3940" s="14" t="str">
        <f>B3940&amp;"|"&amp;TEXT(E3940,"000")&amp;"|"&amp;TEXT(M3940,"0.0000")</f>
        <v>2021|013|0.5000</v>
      </c>
      <c r="AG3940" s="22" t="str">
        <f>IF(AND(B3940&gt;=2015,B3940&lt;=2024,C3940=19,G3940=41,I3940=2,K3940="A",L3940="RBUP",M3940&gt;=0.5,M3940&lt;=0.85),"IN","OUT")</f>
        <v>IN</v>
      </c>
    </row>
    <row r="3941" spans="1:33">
      <c r="A3941" s="14" t="s">
        <v>191</v>
      </c>
      <c r="B3941" s="16">
        <v>2021</v>
      </c>
      <c r="C3941" s="16">
        <v>19</v>
      </c>
      <c r="D3941" s="14" t="s">
        <v>80</v>
      </c>
      <c r="E3941" s="16">
        <v>13</v>
      </c>
      <c r="F3941" s="14" t="s">
        <v>92</v>
      </c>
      <c r="G3941" s="16">
        <v>41</v>
      </c>
      <c r="H3941" s="14" t="s">
        <v>186</v>
      </c>
      <c r="I3941" s="16">
        <v>2</v>
      </c>
      <c r="J3941" s="14" t="s">
        <v>83</v>
      </c>
      <c r="K3941" s="14" t="s">
        <v>84</v>
      </c>
      <c r="L3941" s="14" t="s">
        <v>85</v>
      </c>
      <c r="M3941" s="23">
        <v>0.65</v>
      </c>
      <c r="N3941" s="16">
        <v>3</v>
      </c>
      <c r="O3941" s="16">
        <v>1</v>
      </c>
      <c r="P3941" s="16">
        <v>0</v>
      </c>
      <c r="Q3941" s="16">
        <v>1</v>
      </c>
      <c r="R3941" s="16">
        <v>0</v>
      </c>
      <c r="S3941" s="14" t="s">
        <v>86</v>
      </c>
      <c r="T3941" s="16">
        <v>67</v>
      </c>
      <c r="U3941" s="16">
        <v>0</v>
      </c>
      <c r="V3941" s="18">
        <v>43685</v>
      </c>
      <c r="W3941" s="18">
        <v>570</v>
      </c>
      <c r="X3941" s="18">
        <v>336</v>
      </c>
      <c r="Y3941" s="18">
        <v>0</v>
      </c>
      <c r="Z3941" s="18">
        <v>0</v>
      </c>
      <c r="AA3941" s="18">
        <v>0</v>
      </c>
      <c r="AB3941" s="18">
        <v>0</v>
      </c>
      <c r="AC3941" s="23">
        <v>0</v>
      </c>
      <c r="AD3941" s="14" t="str">
        <f>IF(E3941=113,"Linn","Iowa ex-Linn")</f>
        <v>Iowa ex-Linn</v>
      </c>
      <c r="AE3941" s="23">
        <f>IFERROR(AB3941/W3941,"N/M")</f>
        <v>0.0</v>
      </c>
      <c r="AF3941" s="14" t="str">
        <f>B3941&amp;"|"&amp;TEXT(E3941,"000")&amp;"|"&amp;TEXT(M3941,"0.0000")</f>
        <v>2021|013|0.6500</v>
      </c>
      <c r="AG3941" s="22" t="str">
        <f>IF(AND(B3941&gt;=2015,B3941&lt;=2024,C3941=19,G3941=41,I3941=2,K3941="A",L3941="RBUP",M3941&gt;=0.5,M3941&lt;=0.85),"IN","OUT")</f>
        <v>IN</v>
      </c>
    </row>
    <row r="3942" spans="1:33">
      <c r="A3942" s="14" t="s">
        <v>191</v>
      </c>
      <c r="B3942" s="16">
        <v>2021</v>
      </c>
      <c r="C3942" s="16">
        <v>19</v>
      </c>
      <c r="D3942" s="14" t="s">
        <v>80</v>
      </c>
      <c r="E3942" s="16">
        <v>13</v>
      </c>
      <c r="F3942" s="14" t="s">
        <v>92</v>
      </c>
      <c r="G3942" s="16">
        <v>41</v>
      </c>
      <c r="H3942" s="14" t="s">
        <v>186</v>
      </c>
      <c r="I3942" s="16">
        <v>2</v>
      </c>
      <c r="J3942" s="14" t="s">
        <v>83</v>
      </c>
      <c r="K3942" s="14" t="s">
        <v>84</v>
      </c>
      <c r="L3942" s="14" t="s">
        <v>85</v>
      </c>
      <c r="M3942" s="23">
        <v>0.7</v>
      </c>
      <c r="N3942" s="16">
        <v>17</v>
      </c>
      <c r="O3942" s="16">
        <v>10</v>
      </c>
      <c r="P3942" s="16">
        <v>0</v>
      </c>
      <c r="Q3942" s="16">
        <v>17</v>
      </c>
      <c r="R3942" s="16">
        <v>0</v>
      </c>
      <c r="S3942" s="14" t="s">
        <v>86</v>
      </c>
      <c r="T3942" s="16">
        <v>770</v>
      </c>
      <c r="U3942" s="16">
        <v>0</v>
      </c>
      <c r="V3942" s="18">
        <v>493595</v>
      </c>
      <c r="W3942" s="18">
        <v>11791</v>
      </c>
      <c r="X3942" s="18">
        <v>6958</v>
      </c>
      <c r="Y3942" s="18">
        <v>0</v>
      </c>
      <c r="Z3942" s="18">
        <v>281</v>
      </c>
      <c r="AA3942" s="18">
        <v>0</v>
      </c>
      <c r="AB3942" s="18">
        <v>0</v>
      </c>
      <c r="AC3942" s="23">
        <v>0</v>
      </c>
      <c r="AD3942" s="14" t="str">
        <f>IF(E3942=113,"Linn","Iowa ex-Linn")</f>
        <v>Iowa ex-Linn</v>
      </c>
      <c r="AE3942" s="23">
        <f>IFERROR(AB3942/W3942,"N/M")</f>
        <v>0.0</v>
      </c>
      <c r="AF3942" s="14" t="str">
        <f>B3942&amp;"|"&amp;TEXT(E3942,"000")&amp;"|"&amp;TEXT(M3942,"0.0000")</f>
        <v>2021|013|0.7000</v>
      </c>
      <c r="AG3942" s="22" t="str">
        <f>IF(AND(B3942&gt;=2015,B3942&lt;=2024,C3942=19,G3942=41,I3942=2,K3942="A",L3942="RBUP",M3942&gt;=0.5,M3942&lt;=0.85),"IN","OUT")</f>
        <v>IN</v>
      </c>
    </row>
    <row r="3943" spans="1:33">
      <c r="A3943" s="14" t="s">
        <v>191</v>
      </c>
      <c r="B3943" s="16">
        <v>2021</v>
      </c>
      <c r="C3943" s="16">
        <v>19</v>
      </c>
      <c r="D3943" s="14" t="s">
        <v>80</v>
      </c>
      <c r="E3943" s="16">
        <v>13</v>
      </c>
      <c r="F3943" s="14" t="s">
        <v>92</v>
      </c>
      <c r="G3943" s="16">
        <v>41</v>
      </c>
      <c r="H3943" s="14" t="s">
        <v>186</v>
      </c>
      <c r="I3943" s="16">
        <v>2</v>
      </c>
      <c r="J3943" s="14" t="s">
        <v>83</v>
      </c>
      <c r="K3943" s="14" t="s">
        <v>84</v>
      </c>
      <c r="L3943" s="14" t="s">
        <v>85</v>
      </c>
      <c r="M3943" s="23">
        <v>0.75</v>
      </c>
      <c r="N3943" s="16">
        <v>115</v>
      </c>
      <c r="O3943" s="16">
        <v>98</v>
      </c>
      <c r="P3943" s="16">
        <v>5</v>
      </c>
      <c r="Q3943" s="16">
        <v>127</v>
      </c>
      <c r="R3943" s="16">
        <v>9</v>
      </c>
      <c r="S3943" s="14" t="s">
        <v>86</v>
      </c>
      <c r="T3943" s="16">
        <v>17678</v>
      </c>
      <c r="U3943" s="16">
        <v>0</v>
      </c>
      <c r="V3943" s="18">
        <v>12340877</v>
      </c>
      <c r="W3943" s="18">
        <v>526896</v>
      </c>
      <c r="X3943" s="18">
        <v>376413</v>
      </c>
      <c r="Y3943" s="18">
        <v>0</v>
      </c>
      <c r="Z3943" s="18">
        <v>2854</v>
      </c>
      <c r="AA3943" s="18">
        <v>0</v>
      </c>
      <c r="AB3943" s="18">
        <v>79801</v>
      </c>
      <c r="AC3943" s="23">
        <v>0.15</v>
      </c>
      <c r="AD3943" s="14" t="str">
        <f>IF(E3943=113,"Linn","Iowa ex-Linn")</f>
        <v>Iowa ex-Linn</v>
      </c>
      <c r="AE3943" s="23">
        <f>IFERROR(AB3943/W3943,"N/M")</f>
        <v>0.1514549360784671</v>
      </c>
      <c r="AF3943" s="14" t="str">
        <f>B3943&amp;"|"&amp;TEXT(E3943,"000")&amp;"|"&amp;TEXT(M3943,"0.0000")</f>
        <v>2021|013|0.7500</v>
      </c>
      <c r="AG3943" s="22" t="str">
        <f>IF(AND(B3943&gt;=2015,B3943&lt;=2024,C3943=19,G3943=41,I3943=2,K3943="A",L3943="RBUP",M3943&gt;=0.5,M3943&lt;=0.85),"IN","OUT")</f>
        <v>IN</v>
      </c>
    </row>
    <row r="3944" spans="1:33">
      <c r="A3944" s="14" t="s">
        <v>191</v>
      </c>
      <c r="B3944" s="16">
        <v>2021</v>
      </c>
      <c r="C3944" s="16">
        <v>19</v>
      </c>
      <c r="D3944" s="14" t="s">
        <v>80</v>
      </c>
      <c r="E3944" s="16">
        <v>13</v>
      </c>
      <c r="F3944" s="14" t="s">
        <v>92</v>
      </c>
      <c r="G3944" s="16">
        <v>41</v>
      </c>
      <c r="H3944" s="14" t="s">
        <v>186</v>
      </c>
      <c r="I3944" s="16">
        <v>2</v>
      </c>
      <c r="J3944" s="14" t="s">
        <v>83</v>
      </c>
      <c r="K3944" s="14" t="s">
        <v>84</v>
      </c>
      <c r="L3944" s="14" t="s">
        <v>85</v>
      </c>
      <c r="M3944" s="23">
        <v>0.8</v>
      </c>
      <c r="N3944" s="16">
        <v>282</v>
      </c>
      <c r="O3944" s="16">
        <v>247</v>
      </c>
      <c r="P3944" s="16">
        <v>11</v>
      </c>
      <c r="Q3944" s="16">
        <v>318</v>
      </c>
      <c r="R3944" s="16">
        <v>11</v>
      </c>
      <c r="S3944" s="14" t="s">
        <v>86</v>
      </c>
      <c r="T3944" s="16">
        <v>53449</v>
      </c>
      <c r="U3944" s="16">
        <v>0</v>
      </c>
      <c r="V3944" s="18">
        <v>40506601</v>
      </c>
      <c r="W3944" s="18">
        <v>2334114</v>
      </c>
      <c r="X3944" s="18">
        <v>1456434</v>
      </c>
      <c r="Y3944" s="18">
        <v>5282</v>
      </c>
      <c r="Z3944" s="18">
        <v>16420</v>
      </c>
      <c r="AA3944" s="18">
        <v>0</v>
      </c>
      <c r="AB3944" s="18">
        <v>94547</v>
      </c>
      <c r="AC3944" s="23">
        <v>0.04</v>
      </c>
      <c r="AD3944" s="14" t="str">
        <f>IF(E3944=113,"Linn","Iowa ex-Linn")</f>
        <v>Iowa ex-Linn</v>
      </c>
      <c r="AE3944" s="23">
        <f>IFERROR(AB3944/W3944,"N/M")</f>
        <v>0.040506590509289606</v>
      </c>
      <c r="AF3944" s="14" t="str">
        <f>B3944&amp;"|"&amp;TEXT(E3944,"000")&amp;"|"&amp;TEXT(M3944,"0.0000")</f>
        <v>2021|013|0.8000</v>
      </c>
      <c r="AG3944" s="22" t="str">
        <f>IF(AND(B3944&gt;=2015,B3944&lt;=2024,C3944=19,G3944=41,I3944=2,K3944="A",L3944="RBUP",M3944&gt;=0.5,M3944&lt;=0.85),"IN","OUT")</f>
        <v>IN</v>
      </c>
    </row>
    <row r="3945" spans="1:33">
      <c r="A3945" s="14" t="s">
        <v>191</v>
      </c>
      <c r="B3945" s="16">
        <v>2021</v>
      </c>
      <c r="C3945" s="16">
        <v>19</v>
      </c>
      <c r="D3945" s="14" t="s">
        <v>80</v>
      </c>
      <c r="E3945" s="16">
        <v>13</v>
      </c>
      <c r="F3945" s="14" t="s">
        <v>92</v>
      </c>
      <c r="G3945" s="16">
        <v>41</v>
      </c>
      <c r="H3945" s="14" t="s">
        <v>186</v>
      </c>
      <c r="I3945" s="16">
        <v>2</v>
      </c>
      <c r="J3945" s="14" t="s">
        <v>83</v>
      </c>
      <c r="K3945" s="14" t="s">
        <v>84</v>
      </c>
      <c r="L3945" s="14" t="s">
        <v>85</v>
      </c>
      <c r="M3945" s="23">
        <v>0.85</v>
      </c>
      <c r="N3945" s="16">
        <v>297</v>
      </c>
      <c r="O3945" s="16">
        <v>233</v>
      </c>
      <c r="P3945" s="16">
        <v>42</v>
      </c>
      <c r="Q3945" s="16">
        <v>387</v>
      </c>
      <c r="R3945" s="16">
        <v>80</v>
      </c>
      <c r="S3945" s="14" t="s">
        <v>86</v>
      </c>
      <c r="T3945" s="16">
        <v>55502</v>
      </c>
      <c r="U3945" s="16">
        <v>0</v>
      </c>
      <c r="V3945" s="18">
        <v>43493396</v>
      </c>
      <c r="W3945" s="18">
        <v>3109286</v>
      </c>
      <c r="X3945" s="18">
        <v>1481384</v>
      </c>
      <c r="Y3945" s="18">
        <v>842</v>
      </c>
      <c r="Z3945" s="18">
        <v>13997</v>
      </c>
      <c r="AA3945" s="18">
        <v>0</v>
      </c>
      <c r="AB3945" s="18">
        <v>1593010</v>
      </c>
      <c r="AC3945" s="23">
        <v>0.51</v>
      </c>
      <c r="AD3945" s="14" t="str">
        <f>IF(E3945=113,"Linn","Iowa ex-Linn")</f>
        <v>Iowa ex-Linn</v>
      </c>
      <c r="AE3945" s="23">
        <f>IFERROR(AB3945/W3945,"N/M")</f>
        <v>0.5123394888730082</v>
      </c>
      <c r="AF3945" s="14" t="str">
        <f>B3945&amp;"|"&amp;TEXT(E3945,"000")&amp;"|"&amp;TEXT(M3945,"0.0000")</f>
        <v>2021|013|0.8500</v>
      </c>
      <c r="AG3945" s="22" t="str">
        <f>IF(AND(B3945&gt;=2015,B3945&lt;=2024,C3945=19,G3945=41,I3945=2,K3945="A",L3945="RBUP",M3945&gt;=0.5,M3945&lt;=0.85),"IN","OUT")</f>
        <v>IN</v>
      </c>
    </row>
    <row r="3946" spans="1:33">
      <c r="A3946" s="14" t="s">
        <v>191</v>
      </c>
      <c r="B3946" s="16">
        <v>2021</v>
      </c>
      <c r="C3946" s="16">
        <v>19</v>
      </c>
      <c r="D3946" s="14" t="s">
        <v>80</v>
      </c>
      <c r="E3946" s="16">
        <v>15</v>
      </c>
      <c r="F3946" s="14" t="s">
        <v>93</v>
      </c>
      <c r="G3946" s="16">
        <v>41</v>
      </c>
      <c r="H3946" s="14" t="s">
        <v>186</v>
      </c>
      <c r="I3946" s="16">
        <v>2</v>
      </c>
      <c r="J3946" s="14" t="s">
        <v>83</v>
      </c>
      <c r="K3946" s="14" t="s">
        <v>84</v>
      </c>
      <c r="L3946" s="14" t="s">
        <v>85</v>
      </c>
      <c r="M3946" s="23">
        <v>0.5</v>
      </c>
      <c r="N3946" s="16">
        <v>1</v>
      </c>
      <c r="O3946" s="16">
        <v>1</v>
      </c>
      <c r="P3946" s="16">
        <v>0</v>
      </c>
      <c r="Q3946" s="16">
        <v>1</v>
      </c>
      <c r="R3946" s="16">
        <v>0</v>
      </c>
      <c r="S3946" s="14" t="s">
        <v>86</v>
      </c>
      <c r="T3946" s="16">
        <v>35</v>
      </c>
      <c r="U3946" s="16">
        <v>0</v>
      </c>
      <c r="V3946" s="18">
        <v>16122</v>
      </c>
      <c r="W3946" s="18">
        <v>50</v>
      </c>
      <c r="X3946" s="18">
        <v>34</v>
      </c>
      <c r="Y3946" s="18">
        <v>0</v>
      </c>
      <c r="Z3946" s="18">
        <v>0</v>
      </c>
      <c r="AA3946" s="18">
        <v>0</v>
      </c>
      <c r="AB3946" s="18">
        <v>0</v>
      </c>
      <c r="AC3946" s="23">
        <v>0</v>
      </c>
      <c r="AD3946" s="14" t="str">
        <f>IF(E3946=113,"Linn","Iowa ex-Linn")</f>
        <v>Iowa ex-Linn</v>
      </c>
      <c r="AE3946" s="23">
        <f>IFERROR(AB3946/W3946,"N/M")</f>
        <v>0.0</v>
      </c>
      <c r="AF3946" s="14" t="str">
        <f>B3946&amp;"|"&amp;TEXT(E3946,"000")&amp;"|"&amp;TEXT(M3946,"0.0000")</f>
        <v>2021|015|0.5000</v>
      </c>
      <c r="AG3946" s="22" t="str">
        <f>IF(AND(B3946&gt;=2015,B3946&lt;=2024,C3946=19,G3946=41,I3946=2,K3946="A",L3946="RBUP",M3946&gt;=0.5,M3946&lt;=0.85),"IN","OUT")</f>
        <v>IN</v>
      </c>
    </row>
    <row r="3947" spans="1:33">
      <c r="A3947" s="14" t="s">
        <v>191</v>
      </c>
      <c r="B3947" s="16">
        <v>2021</v>
      </c>
      <c r="C3947" s="16">
        <v>19</v>
      </c>
      <c r="D3947" s="14" t="s">
        <v>80</v>
      </c>
      <c r="E3947" s="16">
        <v>15</v>
      </c>
      <c r="F3947" s="14" t="s">
        <v>93</v>
      </c>
      <c r="G3947" s="16">
        <v>41</v>
      </c>
      <c r="H3947" s="14" t="s">
        <v>186</v>
      </c>
      <c r="I3947" s="16">
        <v>2</v>
      </c>
      <c r="J3947" s="14" t="s">
        <v>83</v>
      </c>
      <c r="K3947" s="14" t="s">
        <v>84</v>
      </c>
      <c r="L3947" s="14" t="s">
        <v>85</v>
      </c>
      <c r="M3947" s="23">
        <v>0.6</v>
      </c>
      <c r="N3947" s="16">
        <v>1</v>
      </c>
      <c r="O3947" s="16">
        <v>1</v>
      </c>
      <c r="P3947" s="16">
        <v>0</v>
      </c>
      <c r="Q3947" s="16">
        <v>1</v>
      </c>
      <c r="R3947" s="16">
        <v>0</v>
      </c>
      <c r="S3947" s="14" t="s">
        <v>86</v>
      </c>
      <c r="T3947" s="16">
        <v>57</v>
      </c>
      <c r="U3947" s="16">
        <v>0</v>
      </c>
      <c r="V3947" s="18">
        <v>30587</v>
      </c>
      <c r="W3947" s="18">
        <v>296</v>
      </c>
      <c r="X3947" s="18">
        <v>189</v>
      </c>
      <c r="Y3947" s="18">
        <v>0</v>
      </c>
      <c r="Z3947" s="18">
        <v>0</v>
      </c>
      <c r="AA3947" s="18">
        <v>0</v>
      </c>
      <c r="AB3947" s="18">
        <v>0</v>
      </c>
      <c r="AC3947" s="23">
        <v>0</v>
      </c>
      <c r="AD3947" s="14" t="str">
        <f>IF(E3947=113,"Linn","Iowa ex-Linn")</f>
        <v>Iowa ex-Linn</v>
      </c>
      <c r="AE3947" s="23">
        <f>IFERROR(AB3947/W3947,"N/M")</f>
        <v>0.0</v>
      </c>
      <c r="AF3947" s="14" t="str">
        <f>B3947&amp;"|"&amp;TEXT(E3947,"000")&amp;"|"&amp;TEXT(M3947,"0.0000")</f>
        <v>2021|015|0.6000</v>
      </c>
      <c r="AG3947" s="22" t="str">
        <f>IF(AND(B3947&gt;=2015,B3947&lt;=2024,C3947=19,G3947=41,I3947=2,K3947="A",L3947="RBUP",M3947&gt;=0.5,M3947&lt;=0.85),"IN","OUT")</f>
        <v>IN</v>
      </c>
    </row>
    <row r="3948" spans="1:33">
      <c r="A3948" s="14" t="s">
        <v>191</v>
      </c>
      <c r="B3948" s="16">
        <v>2021</v>
      </c>
      <c r="C3948" s="16">
        <v>19</v>
      </c>
      <c r="D3948" s="14" t="s">
        <v>80</v>
      </c>
      <c r="E3948" s="16">
        <v>15</v>
      </c>
      <c r="F3948" s="14" t="s">
        <v>93</v>
      </c>
      <c r="G3948" s="16">
        <v>41</v>
      </c>
      <c r="H3948" s="14" t="s">
        <v>186</v>
      </c>
      <c r="I3948" s="16">
        <v>2</v>
      </c>
      <c r="J3948" s="14" t="s">
        <v>83</v>
      </c>
      <c r="K3948" s="14" t="s">
        <v>84</v>
      </c>
      <c r="L3948" s="14" t="s">
        <v>85</v>
      </c>
      <c r="M3948" s="23">
        <v>0.65</v>
      </c>
      <c r="N3948" s="16">
        <v>3</v>
      </c>
      <c r="O3948" s="16">
        <v>2</v>
      </c>
      <c r="P3948" s="16">
        <v>0</v>
      </c>
      <c r="Q3948" s="16">
        <v>2</v>
      </c>
      <c r="R3948" s="16">
        <v>0</v>
      </c>
      <c r="S3948" s="14" t="s">
        <v>86</v>
      </c>
      <c r="T3948" s="16">
        <v>124</v>
      </c>
      <c r="U3948" s="16">
        <v>0</v>
      </c>
      <c r="V3948" s="18">
        <v>70746</v>
      </c>
      <c r="W3948" s="18">
        <v>732</v>
      </c>
      <c r="X3948" s="18">
        <v>432</v>
      </c>
      <c r="Y3948" s="18">
        <v>0</v>
      </c>
      <c r="Z3948" s="18">
        <v>0</v>
      </c>
      <c r="AA3948" s="18">
        <v>0</v>
      </c>
      <c r="AB3948" s="18">
        <v>0</v>
      </c>
      <c r="AC3948" s="23">
        <v>0</v>
      </c>
      <c r="AD3948" s="14" t="str">
        <f>IF(E3948=113,"Linn","Iowa ex-Linn")</f>
        <v>Iowa ex-Linn</v>
      </c>
      <c r="AE3948" s="23">
        <f>IFERROR(AB3948/W3948,"N/M")</f>
        <v>0.0</v>
      </c>
      <c r="AF3948" s="14" t="str">
        <f>B3948&amp;"|"&amp;TEXT(E3948,"000")&amp;"|"&amp;TEXT(M3948,"0.0000")</f>
        <v>2021|015|0.6500</v>
      </c>
      <c r="AG3948" s="22" t="str">
        <f>IF(AND(B3948&gt;=2015,B3948&lt;=2024,C3948=19,G3948=41,I3948=2,K3948="A",L3948="RBUP",M3948&gt;=0.5,M3948&lt;=0.85),"IN","OUT")</f>
        <v>IN</v>
      </c>
    </row>
    <row r="3949" spans="1:33">
      <c r="A3949" s="14" t="s">
        <v>191</v>
      </c>
      <c r="B3949" s="16">
        <v>2021</v>
      </c>
      <c r="C3949" s="16">
        <v>19</v>
      </c>
      <c r="D3949" s="14" t="s">
        <v>80</v>
      </c>
      <c r="E3949" s="16">
        <v>15</v>
      </c>
      <c r="F3949" s="14" t="s">
        <v>93</v>
      </c>
      <c r="G3949" s="16">
        <v>41</v>
      </c>
      <c r="H3949" s="14" t="s">
        <v>186</v>
      </c>
      <c r="I3949" s="16">
        <v>2</v>
      </c>
      <c r="J3949" s="14" t="s">
        <v>83</v>
      </c>
      <c r="K3949" s="14" t="s">
        <v>84</v>
      </c>
      <c r="L3949" s="14" t="s">
        <v>85</v>
      </c>
      <c r="M3949" s="23">
        <v>0.7</v>
      </c>
      <c r="N3949" s="16">
        <v>24</v>
      </c>
      <c r="O3949" s="16">
        <v>17</v>
      </c>
      <c r="P3949" s="16">
        <v>1</v>
      </c>
      <c r="Q3949" s="16">
        <v>18</v>
      </c>
      <c r="R3949" s="16">
        <v>1</v>
      </c>
      <c r="S3949" s="14" t="s">
        <v>86</v>
      </c>
      <c r="T3949" s="16">
        <v>1679</v>
      </c>
      <c r="U3949" s="16">
        <v>0</v>
      </c>
      <c r="V3949" s="18">
        <v>1078400</v>
      </c>
      <c r="W3949" s="18">
        <v>27966</v>
      </c>
      <c r="X3949" s="18">
        <v>20666</v>
      </c>
      <c r="Y3949" s="18">
        <v>0</v>
      </c>
      <c r="Z3949" s="18">
        <v>0</v>
      </c>
      <c r="AA3949" s="18">
        <v>0</v>
      </c>
      <c r="AB3949" s="18">
        <v>7204</v>
      </c>
      <c r="AC3949" s="23">
        <v>0.26</v>
      </c>
      <c r="AD3949" s="14" t="str">
        <f>IF(E3949=113,"Linn","Iowa ex-Linn")</f>
        <v>Iowa ex-Linn</v>
      </c>
      <c r="AE3949" s="23">
        <f>IFERROR(AB3949/W3949,"N/M")</f>
        <v>0.2575985124794393</v>
      </c>
      <c r="AF3949" s="14" t="str">
        <f>B3949&amp;"|"&amp;TEXT(E3949,"000")&amp;"|"&amp;TEXT(M3949,"0.0000")</f>
        <v>2021|015|0.7000</v>
      </c>
      <c r="AG3949" s="22" t="str">
        <f>IF(AND(B3949&gt;=2015,B3949&lt;=2024,C3949=19,G3949=41,I3949=2,K3949="A",L3949="RBUP",M3949&gt;=0.5,M3949&lt;=0.85),"IN","OUT")</f>
        <v>IN</v>
      </c>
    </row>
    <row r="3950" spans="1:33">
      <c r="A3950" s="14" t="s">
        <v>191</v>
      </c>
      <c r="B3950" s="16">
        <v>2021</v>
      </c>
      <c r="C3950" s="16">
        <v>19</v>
      </c>
      <c r="D3950" s="14" t="s">
        <v>80</v>
      </c>
      <c r="E3950" s="16">
        <v>15</v>
      </c>
      <c r="F3950" s="14" t="s">
        <v>93</v>
      </c>
      <c r="G3950" s="16">
        <v>41</v>
      </c>
      <c r="H3950" s="14" t="s">
        <v>186</v>
      </c>
      <c r="I3950" s="16">
        <v>2</v>
      </c>
      <c r="J3950" s="14" t="s">
        <v>83</v>
      </c>
      <c r="K3950" s="14" t="s">
        <v>84</v>
      </c>
      <c r="L3950" s="14" t="s">
        <v>85</v>
      </c>
      <c r="M3950" s="23">
        <v>0.75</v>
      </c>
      <c r="N3950" s="16">
        <v>65</v>
      </c>
      <c r="O3950" s="16">
        <v>49</v>
      </c>
      <c r="P3950" s="16">
        <v>4</v>
      </c>
      <c r="Q3950" s="16">
        <v>121</v>
      </c>
      <c r="R3950" s="16">
        <v>5</v>
      </c>
      <c r="S3950" s="14" t="s">
        <v>86</v>
      </c>
      <c r="T3950" s="16">
        <v>7388</v>
      </c>
      <c r="U3950" s="16">
        <v>0</v>
      </c>
      <c r="V3950" s="18">
        <v>5220747</v>
      </c>
      <c r="W3950" s="18">
        <v>215923</v>
      </c>
      <c r="X3950" s="18">
        <v>121581</v>
      </c>
      <c r="Y3950" s="18">
        <v>0</v>
      </c>
      <c r="Z3950" s="18">
        <v>98</v>
      </c>
      <c r="AA3950" s="18">
        <v>0</v>
      </c>
      <c r="AB3950" s="18">
        <v>102443</v>
      </c>
      <c r="AC3950" s="23">
        <v>0.47</v>
      </c>
      <c r="AD3950" s="14" t="str">
        <f>IF(E3950=113,"Linn","Iowa ex-Linn")</f>
        <v>Iowa ex-Linn</v>
      </c>
      <c r="AE3950" s="23">
        <f>IFERROR(AB3950/W3950,"N/M")</f>
        <v>0.4744422780342993</v>
      </c>
      <c r="AF3950" s="14" t="str">
        <f>B3950&amp;"|"&amp;TEXT(E3950,"000")&amp;"|"&amp;TEXT(M3950,"0.0000")</f>
        <v>2021|015|0.7500</v>
      </c>
      <c r="AG3950" s="22" t="str">
        <f>IF(AND(B3950&gt;=2015,B3950&lt;=2024,C3950=19,G3950=41,I3950=2,K3950="A",L3950="RBUP",M3950&gt;=0.5,M3950&lt;=0.85),"IN","OUT")</f>
        <v>IN</v>
      </c>
    </row>
    <row r="3951" spans="1:33">
      <c r="A3951" s="14" t="s">
        <v>191</v>
      </c>
      <c r="B3951" s="16">
        <v>2021</v>
      </c>
      <c r="C3951" s="16">
        <v>19</v>
      </c>
      <c r="D3951" s="14" t="s">
        <v>80</v>
      </c>
      <c r="E3951" s="16">
        <v>15</v>
      </c>
      <c r="F3951" s="14" t="s">
        <v>93</v>
      </c>
      <c r="G3951" s="16">
        <v>41</v>
      </c>
      <c r="H3951" s="14" t="s">
        <v>186</v>
      </c>
      <c r="I3951" s="16">
        <v>2</v>
      </c>
      <c r="J3951" s="14" t="s">
        <v>83</v>
      </c>
      <c r="K3951" s="14" t="s">
        <v>84</v>
      </c>
      <c r="L3951" s="14" t="s">
        <v>85</v>
      </c>
      <c r="M3951" s="23">
        <v>0.8</v>
      </c>
      <c r="N3951" s="16">
        <v>332</v>
      </c>
      <c r="O3951" s="16">
        <v>268</v>
      </c>
      <c r="P3951" s="16">
        <v>18</v>
      </c>
      <c r="Q3951" s="16">
        <v>503</v>
      </c>
      <c r="R3951" s="16">
        <v>19</v>
      </c>
      <c r="S3951" s="14" t="s">
        <v>86</v>
      </c>
      <c r="T3951" s="16">
        <v>50866</v>
      </c>
      <c r="U3951" s="16">
        <v>0</v>
      </c>
      <c r="V3951" s="18">
        <v>37550753</v>
      </c>
      <c r="W3951" s="18">
        <v>2008605</v>
      </c>
      <c r="X3951" s="18">
        <v>1176832</v>
      </c>
      <c r="Y3951" s="18">
        <v>1140</v>
      </c>
      <c r="Z3951" s="18">
        <v>1239</v>
      </c>
      <c r="AA3951" s="18">
        <v>0</v>
      </c>
      <c r="AB3951" s="18">
        <v>612432</v>
      </c>
      <c r="AC3951" s="23">
        <v>0.3</v>
      </c>
      <c r="AD3951" s="14" t="str">
        <f>IF(E3951=113,"Linn","Iowa ex-Linn")</f>
        <v>Iowa ex-Linn</v>
      </c>
      <c r="AE3951" s="23">
        <f>IFERROR(AB3951/W3951,"N/M")</f>
        <v>0.3049041498950764</v>
      </c>
      <c r="AF3951" s="14" t="str">
        <f>B3951&amp;"|"&amp;TEXT(E3951,"000")&amp;"|"&amp;TEXT(M3951,"0.0000")</f>
        <v>2021|015|0.8000</v>
      </c>
      <c r="AG3951" s="22" t="str">
        <f>IF(AND(B3951&gt;=2015,B3951&lt;=2024,C3951=19,G3951=41,I3951=2,K3951="A",L3951="RBUP",M3951&gt;=0.5,M3951&lt;=0.85),"IN","OUT")</f>
        <v>IN</v>
      </c>
    </row>
    <row r="3952" spans="1:33">
      <c r="A3952" s="14" t="s">
        <v>191</v>
      </c>
      <c r="B3952" s="16">
        <v>2021</v>
      </c>
      <c r="C3952" s="16">
        <v>19</v>
      </c>
      <c r="D3952" s="14" t="s">
        <v>80</v>
      </c>
      <c r="E3952" s="16">
        <v>15</v>
      </c>
      <c r="F3952" s="14" t="s">
        <v>93</v>
      </c>
      <c r="G3952" s="16">
        <v>41</v>
      </c>
      <c r="H3952" s="14" t="s">
        <v>186</v>
      </c>
      <c r="I3952" s="16">
        <v>2</v>
      </c>
      <c r="J3952" s="14" t="s">
        <v>83</v>
      </c>
      <c r="K3952" s="14" t="s">
        <v>84</v>
      </c>
      <c r="L3952" s="14" t="s">
        <v>85</v>
      </c>
      <c r="M3952" s="23">
        <v>0.85</v>
      </c>
      <c r="N3952" s="16">
        <v>410</v>
      </c>
      <c r="O3952" s="16">
        <v>333</v>
      </c>
      <c r="P3952" s="16">
        <v>43</v>
      </c>
      <c r="Q3952" s="16">
        <v>723</v>
      </c>
      <c r="R3952" s="16">
        <v>64</v>
      </c>
      <c r="S3952" s="14" t="s">
        <v>86</v>
      </c>
      <c r="T3952" s="16">
        <v>71190</v>
      </c>
      <c r="U3952" s="16">
        <v>0</v>
      </c>
      <c r="V3952" s="18">
        <v>55069432</v>
      </c>
      <c r="W3952" s="18">
        <v>3684391</v>
      </c>
      <c r="X3952" s="18">
        <v>1644332</v>
      </c>
      <c r="Y3952" s="18">
        <v>952</v>
      </c>
      <c r="Z3952" s="18">
        <v>3789</v>
      </c>
      <c r="AA3952" s="18">
        <v>0</v>
      </c>
      <c r="AB3952" s="18">
        <v>1656091</v>
      </c>
      <c r="AC3952" s="23">
        <v>0.45</v>
      </c>
      <c r="AD3952" s="14" t="str">
        <f>IF(E3952=113,"Linn","Iowa ex-Linn")</f>
        <v>Iowa ex-Linn</v>
      </c>
      <c r="AE3952" s="23">
        <f>IFERROR(AB3952/W3952,"N/M")</f>
        <v>0.4494883957755841</v>
      </c>
      <c r="AF3952" s="14" t="str">
        <f>B3952&amp;"|"&amp;TEXT(E3952,"000")&amp;"|"&amp;TEXT(M3952,"0.0000")</f>
        <v>2021|015|0.8500</v>
      </c>
      <c r="AG3952" s="22" t="str">
        <f>IF(AND(B3952&gt;=2015,B3952&lt;=2024,C3952=19,G3952=41,I3952=2,K3952="A",L3952="RBUP",M3952&gt;=0.5,M3952&lt;=0.85),"IN","OUT")</f>
        <v>IN</v>
      </c>
    </row>
    <row r="3953" spans="1:33">
      <c r="A3953" s="14" t="s">
        <v>191</v>
      </c>
      <c r="B3953" s="16">
        <v>2021</v>
      </c>
      <c r="C3953" s="16">
        <v>19</v>
      </c>
      <c r="D3953" s="14" t="s">
        <v>80</v>
      </c>
      <c r="E3953" s="16">
        <v>17</v>
      </c>
      <c r="F3953" s="14" t="s">
        <v>94</v>
      </c>
      <c r="G3953" s="16">
        <v>41</v>
      </c>
      <c r="H3953" s="14" t="s">
        <v>186</v>
      </c>
      <c r="I3953" s="16">
        <v>2</v>
      </c>
      <c r="J3953" s="14" t="s">
        <v>83</v>
      </c>
      <c r="K3953" s="14" t="s">
        <v>84</v>
      </c>
      <c r="L3953" s="14" t="s">
        <v>85</v>
      </c>
      <c r="M3953" s="23">
        <v>0.5</v>
      </c>
      <c r="N3953" s="16">
        <v>2</v>
      </c>
      <c r="O3953" s="16">
        <v>2</v>
      </c>
      <c r="P3953" s="16">
        <v>0</v>
      </c>
      <c r="Q3953" s="16">
        <v>3</v>
      </c>
      <c r="R3953" s="16">
        <v>0</v>
      </c>
      <c r="S3953" s="14" t="s">
        <v>86</v>
      </c>
      <c r="T3953" s="16">
        <v>55</v>
      </c>
      <c r="U3953" s="16">
        <v>0</v>
      </c>
      <c r="V3953" s="18">
        <v>24846</v>
      </c>
      <c r="W3953" s="18">
        <v>252</v>
      </c>
      <c r="X3953" s="18">
        <v>169</v>
      </c>
      <c r="Y3953" s="18">
        <v>0</v>
      </c>
      <c r="Z3953" s="18">
        <v>0</v>
      </c>
      <c r="AA3953" s="18">
        <v>0</v>
      </c>
      <c r="AB3953" s="18">
        <v>0</v>
      </c>
      <c r="AC3953" s="23">
        <v>0</v>
      </c>
      <c r="AD3953" s="14" t="str">
        <f>IF(E3953=113,"Linn","Iowa ex-Linn")</f>
        <v>Iowa ex-Linn</v>
      </c>
      <c r="AE3953" s="23">
        <f>IFERROR(AB3953/W3953,"N/M")</f>
        <v>0.0</v>
      </c>
      <c r="AF3953" s="14" t="str">
        <f>B3953&amp;"|"&amp;TEXT(E3953,"000")&amp;"|"&amp;TEXT(M3953,"0.0000")</f>
        <v>2021|017|0.5000</v>
      </c>
      <c r="AG3953" s="22" t="str">
        <f>IF(AND(B3953&gt;=2015,B3953&lt;=2024,C3953=19,G3953=41,I3953=2,K3953="A",L3953="RBUP",M3953&gt;=0.5,M3953&lt;=0.85),"IN","OUT")</f>
        <v>IN</v>
      </c>
    </row>
    <row r="3954" spans="1:33">
      <c r="A3954" s="14" t="s">
        <v>191</v>
      </c>
      <c r="B3954" s="16">
        <v>2021</v>
      </c>
      <c r="C3954" s="16">
        <v>19</v>
      </c>
      <c r="D3954" s="14" t="s">
        <v>80</v>
      </c>
      <c r="E3954" s="16">
        <v>17</v>
      </c>
      <c r="F3954" s="14" t="s">
        <v>94</v>
      </c>
      <c r="G3954" s="16">
        <v>41</v>
      </c>
      <c r="H3954" s="14" t="s">
        <v>186</v>
      </c>
      <c r="I3954" s="16">
        <v>2</v>
      </c>
      <c r="J3954" s="14" t="s">
        <v>83</v>
      </c>
      <c r="K3954" s="14" t="s">
        <v>84</v>
      </c>
      <c r="L3954" s="14" t="s">
        <v>85</v>
      </c>
      <c r="M3954" s="23">
        <v>0.55</v>
      </c>
      <c r="N3954" s="16">
        <v>0</v>
      </c>
      <c r="O3954" s="16">
        <v>0</v>
      </c>
      <c r="P3954" s="16">
        <v>0</v>
      </c>
      <c r="Q3954" s="16">
        <v>1</v>
      </c>
      <c r="R3954" s="16">
        <v>0</v>
      </c>
      <c r="S3954" s="14" t="s">
        <v>86</v>
      </c>
      <c r="T3954" s="16">
        <v>39</v>
      </c>
      <c r="U3954" s="16">
        <v>0</v>
      </c>
      <c r="V3954" s="18">
        <v>16141</v>
      </c>
      <c r="W3954" s="18">
        <v>1575</v>
      </c>
      <c r="X3954" s="18">
        <v>1008</v>
      </c>
      <c r="Y3954" s="18">
        <v>0</v>
      </c>
      <c r="Z3954" s="18">
        <v>0</v>
      </c>
      <c r="AA3954" s="18">
        <v>0</v>
      </c>
      <c r="AB3954" s="18">
        <v>0</v>
      </c>
      <c r="AC3954" s="23">
        <v>0</v>
      </c>
      <c r="AD3954" s="14" t="str">
        <f>IF(E3954=113,"Linn","Iowa ex-Linn")</f>
        <v>Iowa ex-Linn</v>
      </c>
      <c r="AE3954" s="23">
        <f>IFERROR(AB3954/W3954,"N/M")</f>
        <v>0.0</v>
      </c>
      <c r="AF3954" s="14" t="str">
        <f>B3954&amp;"|"&amp;TEXT(E3954,"000")&amp;"|"&amp;TEXT(M3954,"0.0000")</f>
        <v>2021|017|0.5500</v>
      </c>
      <c r="AG3954" s="22" t="str">
        <f>IF(AND(B3954&gt;=2015,B3954&lt;=2024,C3954=19,G3954=41,I3954=2,K3954="A",L3954="RBUP",M3954&gt;=0.5,M3954&lt;=0.85),"IN","OUT")</f>
        <v>IN</v>
      </c>
    </row>
    <row r="3955" spans="1:33">
      <c r="A3955" s="14" t="s">
        <v>191</v>
      </c>
      <c r="B3955" s="16">
        <v>2021</v>
      </c>
      <c r="C3955" s="16">
        <v>19</v>
      </c>
      <c r="D3955" s="14" t="s">
        <v>80</v>
      </c>
      <c r="E3955" s="16">
        <v>17</v>
      </c>
      <c r="F3955" s="14" t="s">
        <v>94</v>
      </c>
      <c r="G3955" s="16">
        <v>41</v>
      </c>
      <c r="H3955" s="14" t="s">
        <v>186</v>
      </c>
      <c r="I3955" s="16">
        <v>2</v>
      </c>
      <c r="J3955" s="14" t="s">
        <v>83</v>
      </c>
      <c r="K3955" s="14" t="s">
        <v>84</v>
      </c>
      <c r="L3955" s="14" t="s">
        <v>85</v>
      </c>
      <c r="M3955" s="23">
        <v>0.65</v>
      </c>
      <c r="N3955" s="16">
        <v>1</v>
      </c>
      <c r="O3955" s="16">
        <v>1</v>
      </c>
      <c r="P3955" s="16">
        <v>0</v>
      </c>
      <c r="Q3955" s="16">
        <v>2</v>
      </c>
      <c r="R3955" s="16">
        <v>1</v>
      </c>
      <c r="S3955" s="14" t="s">
        <v>86</v>
      </c>
      <c r="T3955" s="16">
        <v>107</v>
      </c>
      <c r="U3955" s="16">
        <v>0</v>
      </c>
      <c r="V3955" s="18">
        <v>60365</v>
      </c>
      <c r="W3955" s="18">
        <v>2553</v>
      </c>
      <c r="X3955" s="18">
        <v>1506</v>
      </c>
      <c r="Y3955" s="18">
        <v>0</v>
      </c>
      <c r="Z3955" s="18">
        <v>0</v>
      </c>
      <c r="AA3955" s="18">
        <v>0</v>
      </c>
      <c r="AB3955" s="18">
        <v>8755</v>
      </c>
      <c r="AC3955" s="23">
        <v>3.43</v>
      </c>
      <c r="AD3955" s="14" t="str">
        <f>IF(E3955=113,"Linn","Iowa ex-Linn")</f>
        <v>Iowa ex-Linn</v>
      </c>
      <c r="AE3955" s="23">
        <f>IFERROR(AB3955/W3955,"N/M")</f>
        <v>3.4292988640814728</v>
      </c>
      <c r="AF3955" s="14" t="str">
        <f>B3955&amp;"|"&amp;TEXT(E3955,"000")&amp;"|"&amp;TEXT(M3955,"0.0000")</f>
        <v>2021|017|0.6500</v>
      </c>
      <c r="AG3955" s="22" t="str">
        <f>IF(AND(B3955&gt;=2015,B3955&lt;=2024,C3955=19,G3955=41,I3955=2,K3955="A",L3955="RBUP",M3955&gt;=0.5,M3955&lt;=0.85),"IN","OUT")</f>
        <v>IN</v>
      </c>
    </row>
    <row r="3956" spans="1:33">
      <c r="A3956" s="14" t="s">
        <v>191</v>
      </c>
      <c r="B3956" s="16">
        <v>2021</v>
      </c>
      <c r="C3956" s="16">
        <v>19</v>
      </c>
      <c r="D3956" s="14" t="s">
        <v>80</v>
      </c>
      <c r="E3956" s="16">
        <v>17</v>
      </c>
      <c r="F3956" s="14" t="s">
        <v>94</v>
      </c>
      <c r="G3956" s="16">
        <v>41</v>
      </c>
      <c r="H3956" s="14" t="s">
        <v>186</v>
      </c>
      <c r="I3956" s="16">
        <v>2</v>
      </c>
      <c r="J3956" s="14" t="s">
        <v>83</v>
      </c>
      <c r="K3956" s="14" t="s">
        <v>84</v>
      </c>
      <c r="L3956" s="14" t="s">
        <v>85</v>
      </c>
      <c r="M3956" s="23">
        <v>0.7</v>
      </c>
      <c r="N3956" s="16">
        <v>11</v>
      </c>
      <c r="O3956" s="16">
        <v>9</v>
      </c>
      <c r="P3956" s="16">
        <v>0</v>
      </c>
      <c r="Q3956" s="16">
        <v>10</v>
      </c>
      <c r="R3956" s="16">
        <v>0</v>
      </c>
      <c r="S3956" s="14" t="s">
        <v>86</v>
      </c>
      <c r="T3956" s="16">
        <v>1006</v>
      </c>
      <c r="U3956" s="16">
        <v>0</v>
      </c>
      <c r="V3956" s="18">
        <v>655317</v>
      </c>
      <c r="W3956" s="18">
        <v>27063</v>
      </c>
      <c r="X3956" s="18">
        <v>19565</v>
      </c>
      <c r="Y3956" s="18">
        <v>0</v>
      </c>
      <c r="Z3956" s="18">
        <v>246</v>
      </c>
      <c r="AA3956" s="18">
        <v>0</v>
      </c>
      <c r="AB3956" s="18">
        <v>0</v>
      </c>
      <c r="AC3956" s="23">
        <v>0</v>
      </c>
      <c r="AD3956" s="14" t="str">
        <f>IF(E3956=113,"Linn","Iowa ex-Linn")</f>
        <v>Iowa ex-Linn</v>
      </c>
      <c r="AE3956" s="23">
        <f>IFERROR(AB3956/W3956,"N/M")</f>
        <v>0.0</v>
      </c>
      <c r="AF3956" s="14" t="str">
        <f>B3956&amp;"|"&amp;TEXT(E3956,"000")&amp;"|"&amp;TEXT(M3956,"0.0000")</f>
        <v>2021|017|0.7000</v>
      </c>
      <c r="AG3956" s="22" t="str">
        <f>IF(AND(B3956&gt;=2015,B3956&lt;=2024,C3956=19,G3956=41,I3956=2,K3956="A",L3956="RBUP",M3956&gt;=0.5,M3956&lt;=0.85),"IN","OUT")</f>
        <v>IN</v>
      </c>
    </row>
    <row r="3957" spans="1:33">
      <c r="A3957" s="14" t="s">
        <v>191</v>
      </c>
      <c r="B3957" s="16">
        <v>2021</v>
      </c>
      <c r="C3957" s="16">
        <v>19</v>
      </c>
      <c r="D3957" s="14" t="s">
        <v>80</v>
      </c>
      <c r="E3957" s="16">
        <v>17</v>
      </c>
      <c r="F3957" s="14" t="s">
        <v>94</v>
      </c>
      <c r="G3957" s="16">
        <v>41</v>
      </c>
      <c r="H3957" s="14" t="s">
        <v>186</v>
      </c>
      <c r="I3957" s="16">
        <v>2</v>
      </c>
      <c r="J3957" s="14" t="s">
        <v>83</v>
      </c>
      <c r="K3957" s="14" t="s">
        <v>84</v>
      </c>
      <c r="L3957" s="14" t="s">
        <v>85</v>
      </c>
      <c r="M3957" s="23">
        <v>0.75</v>
      </c>
      <c r="N3957" s="16">
        <v>127</v>
      </c>
      <c r="O3957" s="16">
        <v>108</v>
      </c>
      <c r="P3957" s="16">
        <v>3</v>
      </c>
      <c r="Q3957" s="16">
        <v>112</v>
      </c>
      <c r="R3957" s="16">
        <v>4</v>
      </c>
      <c r="S3957" s="14" t="s">
        <v>86</v>
      </c>
      <c r="T3957" s="16">
        <v>19699</v>
      </c>
      <c r="U3957" s="16">
        <v>0</v>
      </c>
      <c r="V3957" s="18">
        <v>14705869</v>
      </c>
      <c r="W3957" s="18">
        <v>540977</v>
      </c>
      <c r="X3957" s="18">
        <v>393779</v>
      </c>
      <c r="Y3957" s="18">
        <v>0</v>
      </c>
      <c r="Z3957" s="18">
        <v>1929</v>
      </c>
      <c r="AA3957" s="18">
        <v>0</v>
      </c>
      <c r="AB3957" s="18">
        <v>37677</v>
      </c>
      <c r="AC3957" s="23">
        <v>0.07000000000000001</v>
      </c>
      <c r="AD3957" s="14" t="str">
        <f>IF(E3957=113,"Linn","Iowa ex-Linn")</f>
        <v>Iowa ex-Linn</v>
      </c>
      <c r="AE3957" s="23">
        <f>IFERROR(AB3957/W3957,"N/M")</f>
        <v>0.06964621416437297</v>
      </c>
      <c r="AF3957" s="14" t="str">
        <f>B3957&amp;"|"&amp;TEXT(E3957,"000")&amp;"|"&amp;TEXT(M3957,"0.0000")</f>
        <v>2021|017|0.7500</v>
      </c>
      <c r="AG3957" s="22" t="str">
        <f>IF(AND(B3957&gt;=2015,B3957&lt;=2024,C3957=19,G3957=41,I3957=2,K3957="A",L3957="RBUP",M3957&gt;=0.5,M3957&lt;=0.85),"IN","OUT")</f>
        <v>IN</v>
      </c>
    </row>
    <row r="3958" spans="1:33">
      <c r="A3958" s="14" t="s">
        <v>191</v>
      </c>
      <c r="B3958" s="16">
        <v>2021</v>
      </c>
      <c r="C3958" s="16">
        <v>19</v>
      </c>
      <c r="D3958" s="14" t="s">
        <v>80</v>
      </c>
      <c r="E3958" s="16">
        <v>17</v>
      </c>
      <c r="F3958" s="14" t="s">
        <v>94</v>
      </c>
      <c r="G3958" s="16">
        <v>41</v>
      </c>
      <c r="H3958" s="14" t="s">
        <v>186</v>
      </c>
      <c r="I3958" s="16">
        <v>2</v>
      </c>
      <c r="J3958" s="14" t="s">
        <v>83</v>
      </c>
      <c r="K3958" s="14" t="s">
        <v>84</v>
      </c>
      <c r="L3958" s="14" t="s">
        <v>85</v>
      </c>
      <c r="M3958" s="23">
        <v>0.8</v>
      </c>
      <c r="N3958" s="16">
        <v>302</v>
      </c>
      <c r="O3958" s="16">
        <v>255</v>
      </c>
      <c r="P3958" s="16">
        <v>26</v>
      </c>
      <c r="Q3958" s="16">
        <v>329</v>
      </c>
      <c r="R3958" s="16">
        <v>36</v>
      </c>
      <c r="S3958" s="14" t="s">
        <v>86</v>
      </c>
      <c r="T3958" s="16">
        <v>47926</v>
      </c>
      <c r="U3958" s="16">
        <v>0</v>
      </c>
      <c r="V3958" s="18">
        <v>36923244</v>
      </c>
      <c r="W3958" s="18">
        <v>1928428</v>
      </c>
      <c r="X3958" s="18">
        <v>1220290</v>
      </c>
      <c r="Y3958" s="18">
        <v>643</v>
      </c>
      <c r="Z3958" s="18">
        <v>4292</v>
      </c>
      <c r="AA3958" s="18">
        <v>0</v>
      </c>
      <c r="AB3958" s="18">
        <v>368423</v>
      </c>
      <c r="AC3958" s="23">
        <v>0.19</v>
      </c>
      <c r="AD3958" s="14" t="str">
        <f>IF(E3958=113,"Linn","Iowa ex-Linn")</f>
        <v>Iowa ex-Linn</v>
      </c>
      <c r="AE3958" s="23">
        <f>IFERROR(AB3958/W3958,"N/M")</f>
        <v>0.1910483564851786</v>
      </c>
      <c r="AF3958" s="14" t="str">
        <f>B3958&amp;"|"&amp;TEXT(E3958,"000")&amp;"|"&amp;TEXT(M3958,"0.0000")</f>
        <v>2021|017|0.8000</v>
      </c>
      <c r="AG3958" s="22" t="str">
        <f>IF(AND(B3958&gt;=2015,B3958&lt;=2024,C3958=19,G3958=41,I3958=2,K3958="A",L3958="RBUP",M3958&gt;=0.5,M3958&lt;=0.85),"IN","OUT")</f>
        <v>IN</v>
      </c>
    </row>
    <row r="3959" spans="1:33">
      <c r="A3959" s="14" t="s">
        <v>191</v>
      </c>
      <c r="B3959" s="16">
        <v>2021</v>
      </c>
      <c r="C3959" s="16">
        <v>19</v>
      </c>
      <c r="D3959" s="14" t="s">
        <v>80</v>
      </c>
      <c r="E3959" s="16">
        <v>17</v>
      </c>
      <c r="F3959" s="14" t="s">
        <v>94</v>
      </c>
      <c r="G3959" s="16">
        <v>41</v>
      </c>
      <c r="H3959" s="14" t="s">
        <v>186</v>
      </c>
      <c r="I3959" s="16">
        <v>2</v>
      </c>
      <c r="J3959" s="14" t="s">
        <v>83</v>
      </c>
      <c r="K3959" s="14" t="s">
        <v>84</v>
      </c>
      <c r="L3959" s="14" t="s">
        <v>85</v>
      </c>
      <c r="M3959" s="23">
        <v>0.85</v>
      </c>
      <c r="N3959" s="16">
        <v>262</v>
      </c>
      <c r="O3959" s="16">
        <v>204</v>
      </c>
      <c r="P3959" s="16">
        <v>54</v>
      </c>
      <c r="Q3959" s="16">
        <v>301</v>
      </c>
      <c r="R3959" s="16">
        <v>63</v>
      </c>
      <c r="S3959" s="14" t="s">
        <v>86</v>
      </c>
      <c r="T3959" s="16">
        <v>43323</v>
      </c>
      <c r="U3959" s="16">
        <v>0</v>
      </c>
      <c r="V3959" s="18">
        <v>35311029</v>
      </c>
      <c r="W3959" s="18">
        <v>2347167</v>
      </c>
      <c r="X3959" s="18">
        <v>1127985</v>
      </c>
      <c r="Y3959" s="18">
        <v>4236</v>
      </c>
      <c r="Z3959" s="18">
        <v>12681</v>
      </c>
      <c r="AA3959" s="18">
        <v>0</v>
      </c>
      <c r="AB3959" s="18">
        <v>832772</v>
      </c>
      <c r="AC3959" s="23">
        <v>0.35</v>
      </c>
      <c r="AD3959" s="14" t="str">
        <f>IF(E3959=113,"Linn","Iowa ex-Linn")</f>
        <v>Iowa ex-Linn</v>
      </c>
      <c r="AE3959" s="23">
        <f>IFERROR(AB3959/W3959,"N/M")</f>
        <v>0.354798785088577</v>
      </c>
      <c r="AF3959" s="14" t="str">
        <f>B3959&amp;"|"&amp;TEXT(E3959,"000")&amp;"|"&amp;TEXT(M3959,"0.0000")</f>
        <v>2021|017|0.8500</v>
      </c>
      <c r="AG3959" s="22" t="str">
        <f>IF(AND(B3959&gt;=2015,B3959&lt;=2024,C3959=19,G3959=41,I3959=2,K3959="A",L3959="RBUP",M3959&gt;=0.5,M3959&lt;=0.85),"IN","OUT")</f>
        <v>IN</v>
      </c>
    </row>
    <row r="3960" spans="1:33">
      <c r="A3960" s="14" t="s">
        <v>191</v>
      </c>
      <c r="B3960" s="16">
        <v>2021</v>
      </c>
      <c r="C3960" s="16">
        <v>19</v>
      </c>
      <c r="D3960" s="14" t="s">
        <v>80</v>
      </c>
      <c r="E3960" s="16">
        <v>19</v>
      </c>
      <c r="F3960" s="14" t="s">
        <v>95</v>
      </c>
      <c r="G3960" s="16">
        <v>41</v>
      </c>
      <c r="H3960" s="14" t="s">
        <v>186</v>
      </c>
      <c r="I3960" s="16">
        <v>2</v>
      </c>
      <c r="J3960" s="14" t="s">
        <v>83</v>
      </c>
      <c r="K3960" s="14" t="s">
        <v>84</v>
      </c>
      <c r="L3960" s="14" t="s">
        <v>85</v>
      </c>
      <c r="M3960" s="23">
        <v>0.5</v>
      </c>
      <c r="N3960" s="16">
        <v>1</v>
      </c>
      <c r="O3960" s="16">
        <v>1</v>
      </c>
      <c r="P3960" s="16">
        <v>0</v>
      </c>
      <c r="Q3960" s="16">
        <v>1</v>
      </c>
      <c r="R3960" s="16">
        <v>0</v>
      </c>
      <c r="S3960" s="14" t="s">
        <v>86</v>
      </c>
      <c r="T3960" s="16">
        <v>106</v>
      </c>
      <c r="U3960" s="16">
        <v>0</v>
      </c>
      <c r="V3960" s="18">
        <v>54766</v>
      </c>
      <c r="W3960" s="18">
        <v>274</v>
      </c>
      <c r="X3960" s="18">
        <v>184</v>
      </c>
      <c r="Y3960" s="18">
        <v>0</v>
      </c>
      <c r="Z3960" s="18">
        <v>0</v>
      </c>
      <c r="AA3960" s="18">
        <v>0</v>
      </c>
      <c r="AB3960" s="18">
        <v>0</v>
      </c>
      <c r="AC3960" s="23">
        <v>0</v>
      </c>
      <c r="AD3960" s="14" t="str">
        <f>IF(E3960=113,"Linn","Iowa ex-Linn")</f>
        <v>Iowa ex-Linn</v>
      </c>
      <c r="AE3960" s="23">
        <f>IFERROR(AB3960/W3960,"N/M")</f>
        <v>0.0</v>
      </c>
      <c r="AF3960" s="14" t="str">
        <f>B3960&amp;"|"&amp;TEXT(E3960,"000")&amp;"|"&amp;TEXT(M3960,"0.0000")</f>
        <v>2021|019|0.5000</v>
      </c>
      <c r="AG3960" s="22" t="str">
        <f>IF(AND(B3960&gt;=2015,B3960&lt;=2024,C3960=19,G3960=41,I3960=2,K3960="A",L3960="RBUP",M3960&gt;=0.5,M3960&lt;=0.85),"IN","OUT")</f>
        <v>IN</v>
      </c>
    </row>
    <row r="3961" spans="1:33">
      <c r="A3961" s="14" t="s">
        <v>191</v>
      </c>
      <c r="B3961" s="16">
        <v>2021</v>
      </c>
      <c r="C3961" s="16">
        <v>19</v>
      </c>
      <c r="D3961" s="14" t="s">
        <v>80</v>
      </c>
      <c r="E3961" s="16">
        <v>19</v>
      </c>
      <c r="F3961" s="14" t="s">
        <v>95</v>
      </c>
      <c r="G3961" s="16">
        <v>41</v>
      </c>
      <c r="H3961" s="14" t="s">
        <v>186</v>
      </c>
      <c r="I3961" s="16">
        <v>2</v>
      </c>
      <c r="J3961" s="14" t="s">
        <v>83</v>
      </c>
      <c r="K3961" s="14" t="s">
        <v>84</v>
      </c>
      <c r="L3961" s="14" t="s">
        <v>85</v>
      </c>
      <c r="M3961" s="23">
        <v>0.55</v>
      </c>
      <c r="N3961" s="16">
        <v>0</v>
      </c>
      <c r="O3961" s="16">
        <v>0</v>
      </c>
      <c r="P3961" s="16">
        <v>0</v>
      </c>
      <c r="Q3961" s="16">
        <v>1</v>
      </c>
      <c r="R3961" s="16">
        <v>0</v>
      </c>
      <c r="S3961" s="14" t="s">
        <v>86</v>
      </c>
      <c r="T3961" s="16">
        <v>28</v>
      </c>
      <c r="U3961" s="16">
        <v>0</v>
      </c>
      <c r="V3961" s="18">
        <v>13123</v>
      </c>
      <c r="W3961" s="18">
        <v>995</v>
      </c>
      <c r="X3961" s="18">
        <v>637</v>
      </c>
      <c r="Y3961" s="18">
        <v>0</v>
      </c>
      <c r="Z3961" s="18">
        <v>0</v>
      </c>
      <c r="AA3961" s="18">
        <v>0</v>
      </c>
      <c r="AB3961" s="18">
        <v>0</v>
      </c>
      <c r="AC3961" s="23">
        <v>0</v>
      </c>
      <c r="AD3961" s="14" t="str">
        <f>IF(E3961=113,"Linn","Iowa ex-Linn")</f>
        <v>Iowa ex-Linn</v>
      </c>
      <c r="AE3961" s="23">
        <f>IFERROR(AB3961/W3961,"N/M")</f>
        <v>0.0</v>
      </c>
      <c r="AF3961" s="14" t="str">
        <f>B3961&amp;"|"&amp;TEXT(E3961,"000")&amp;"|"&amp;TEXT(M3961,"0.0000")</f>
        <v>2021|019|0.5500</v>
      </c>
      <c r="AG3961" s="22" t="str">
        <f>IF(AND(B3961&gt;=2015,B3961&lt;=2024,C3961=19,G3961=41,I3961=2,K3961="A",L3961="RBUP",M3961&gt;=0.5,M3961&lt;=0.85),"IN","OUT")</f>
        <v>IN</v>
      </c>
    </row>
    <row r="3962" spans="1:33">
      <c r="A3962" s="14" t="s">
        <v>191</v>
      </c>
      <c r="B3962" s="16">
        <v>2021</v>
      </c>
      <c r="C3962" s="16">
        <v>19</v>
      </c>
      <c r="D3962" s="14" t="s">
        <v>80</v>
      </c>
      <c r="E3962" s="16">
        <v>19</v>
      </c>
      <c r="F3962" s="14" t="s">
        <v>95</v>
      </c>
      <c r="G3962" s="16">
        <v>41</v>
      </c>
      <c r="H3962" s="14" t="s">
        <v>186</v>
      </c>
      <c r="I3962" s="16">
        <v>2</v>
      </c>
      <c r="J3962" s="14" t="s">
        <v>83</v>
      </c>
      <c r="K3962" s="14" t="s">
        <v>84</v>
      </c>
      <c r="L3962" s="14" t="s">
        <v>85</v>
      </c>
      <c r="M3962" s="23">
        <v>0.6</v>
      </c>
      <c r="N3962" s="16">
        <v>2</v>
      </c>
      <c r="O3962" s="16">
        <v>1</v>
      </c>
      <c r="P3962" s="16">
        <v>0</v>
      </c>
      <c r="Q3962" s="16">
        <v>1</v>
      </c>
      <c r="R3962" s="16">
        <v>0</v>
      </c>
      <c r="S3962" s="14" t="s">
        <v>86</v>
      </c>
      <c r="T3962" s="16">
        <v>53</v>
      </c>
      <c r="U3962" s="16">
        <v>0</v>
      </c>
      <c r="V3962" s="18">
        <v>25411</v>
      </c>
      <c r="W3962" s="18">
        <v>2127</v>
      </c>
      <c r="X3962" s="18">
        <v>1361</v>
      </c>
      <c r="Y3962" s="18">
        <v>0</v>
      </c>
      <c r="Z3962" s="18">
        <v>0</v>
      </c>
      <c r="AA3962" s="18">
        <v>0</v>
      </c>
      <c r="AB3962" s="18">
        <v>0</v>
      </c>
      <c r="AC3962" s="23">
        <v>0</v>
      </c>
      <c r="AD3962" s="14" t="str">
        <f>IF(E3962=113,"Linn","Iowa ex-Linn")</f>
        <v>Iowa ex-Linn</v>
      </c>
      <c r="AE3962" s="23">
        <f>IFERROR(AB3962/W3962,"N/M")</f>
        <v>0.0</v>
      </c>
      <c r="AF3962" s="14" t="str">
        <f>B3962&amp;"|"&amp;TEXT(E3962,"000")&amp;"|"&amp;TEXT(M3962,"0.0000")</f>
        <v>2021|019|0.6000</v>
      </c>
      <c r="AG3962" s="22" t="str">
        <f>IF(AND(B3962&gt;=2015,B3962&lt;=2024,C3962=19,G3962=41,I3962=2,K3962="A",L3962="RBUP",M3962&gt;=0.5,M3962&lt;=0.85),"IN","OUT")</f>
        <v>IN</v>
      </c>
    </row>
    <row r="3963" spans="1:33">
      <c r="A3963" s="14" t="s">
        <v>191</v>
      </c>
      <c r="B3963" s="16">
        <v>2021</v>
      </c>
      <c r="C3963" s="16">
        <v>19</v>
      </c>
      <c r="D3963" s="14" t="s">
        <v>80</v>
      </c>
      <c r="E3963" s="16">
        <v>19</v>
      </c>
      <c r="F3963" s="14" t="s">
        <v>95</v>
      </c>
      <c r="G3963" s="16">
        <v>41</v>
      </c>
      <c r="H3963" s="14" t="s">
        <v>186</v>
      </c>
      <c r="I3963" s="16">
        <v>2</v>
      </c>
      <c r="J3963" s="14" t="s">
        <v>83</v>
      </c>
      <c r="K3963" s="14" t="s">
        <v>84</v>
      </c>
      <c r="L3963" s="14" t="s">
        <v>85</v>
      </c>
      <c r="M3963" s="23">
        <v>0.65</v>
      </c>
      <c r="N3963" s="16">
        <v>4</v>
      </c>
      <c r="O3963" s="16">
        <v>4</v>
      </c>
      <c r="P3963" s="16">
        <v>0</v>
      </c>
      <c r="Q3963" s="16">
        <v>4</v>
      </c>
      <c r="R3963" s="16">
        <v>0</v>
      </c>
      <c r="S3963" s="14" t="s">
        <v>86</v>
      </c>
      <c r="T3963" s="16">
        <v>321</v>
      </c>
      <c r="U3963" s="16">
        <v>0</v>
      </c>
      <c r="V3963" s="18">
        <v>188329</v>
      </c>
      <c r="W3963" s="18">
        <v>3283</v>
      </c>
      <c r="X3963" s="18">
        <v>1937</v>
      </c>
      <c r="Y3963" s="18">
        <v>0</v>
      </c>
      <c r="Z3963" s="18">
        <v>0</v>
      </c>
      <c r="AA3963" s="18">
        <v>0</v>
      </c>
      <c r="AB3963" s="18">
        <v>0</v>
      </c>
      <c r="AC3963" s="23">
        <v>0</v>
      </c>
      <c r="AD3963" s="14" t="str">
        <f>IF(E3963=113,"Linn","Iowa ex-Linn")</f>
        <v>Iowa ex-Linn</v>
      </c>
      <c r="AE3963" s="23">
        <f>IFERROR(AB3963/W3963,"N/M")</f>
        <v>0.0</v>
      </c>
      <c r="AF3963" s="14" t="str">
        <f>B3963&amp;"|"&amp;TEXT(E3963,"000")&amp;"|"&amp;TEXT(M3963,"0.0000")</f>
        <v>2021|019|0.6500</v>
      </c>
      <c r="AG3963" s="22" t="str">
        <f>IF(AND(B3963&gt;=2015,B3963&lt;=2024,C3963=19,G3963=41,I3963=2,K3963="A",L3963="RBUP",M3963&gt;=0.5,M3963&lt;=0.85),"IN","OUT")</f>
        <v>IN</v>
      </c>
    </row>
    <row r="3964" spans="1:33">
      <c r="A3964" s="14" t="s">
        <v>191</v>
      </c>
      <c r="B3964" s="16">
        <v>2021</v>
      </c>
      <c r="C3964" s="16">
        <v>19</v>
      </c>
      <c r="D3964" s="14" t="s">
        <v>80</v>
      </c>
      <c r="E3964" s="16">
        <v>19</v>
      </c>
      <c r="F3964" s="14" t="s">
        <v>95</v>
      </c>
      <c r="G3964" s="16">
        <v>41</v>
      </c>
      <c r="H3964" s="14" t="s">
        <v>186</v>
      </c>
      <c r="I3964" s="16">
        <v>2</v>
      </c>
      <c r="J3964" s="14" t="s">
        <v>83</v>
      </c>
      <c r="K3964" s="14" t="s">
        <v>84</v>
      </c>
      <c r="L3964" s="14" t="s">
        <v>85</v>
      </c>
      <c r="M3964" s="23">
        <v>0.7</v>
      </c>
      <c r="N3964" s="16">
        <v>14</v>
      </c>
      <c r="O3964" s="16">
        <v>12</v>
      </c>
      <c r="P3964" s="16">
        <v>0</v>
      </c>
      <c r="Q3964" s="16">
        <v>13</v>
      </c>
      <c r="R3964" s="16">
        <v>0</v>
      </c>
      <c r="S3964" s="14" t="s">
        <v>86</v>
      </c>
      <c r="T3964" s="16">
        <v>1248</v>
      </c>
      <c r="U3964" s="16">
        <v>0</v>
      </c>
      <c r="V3964" s="18">
        <v>767945</v>
      </c>
      <c r="W3964" s="18">
        <v>21708</v>
      </c>
      <c r="X3964" s="18">
        <v>15744</v>
      </c>
      <c r="Y3964" s="18">
        <v>0</v>
      </c>
      <c r="Z3964" s="18">
        <v>183</v>
      </c>
      <c r="AA3964" s="18">
        <v>0</v>
      </c>
      <c r="AB3964" s="18">
        <v>0</v>
      </c>
      <c r="AC3964" s="23">
        <v>0</v>
      </c>
      <c r="AD3964" s="14" t="str">
        <f>IF(E3964=113,"Linn","Iowa ex-Linn")</f>
        <v>Iowa ex-Linn</v>
      </c>
      <c r="AE3964" s="23">
        <f>IFERROR(AB3964/W3964,"N/M")</f>
        <v>0.0</v>
      </c>
      <c r="AF3964" s="14" t="str">
        <f>B3964&amp;"|"&amp;TEXT(E3964,"000")&amp;"|"&amp;TEXT(M3964,"0.0000")</f>
        <v>2021|019|0.7000</v>
      </c>
      <c r="AG3964" s="22" t="str">
        <f>IF(AND(B3964&gt;=2015,B3964&lt;=2024,C3964=19,G3964=41,I3964=2,K3964="A",L3964="RBUP",M3964&gt;=0.5,M3964&lt;=0.85),"IN","OUT")</f>
        <v>IN</v>
      </c>
    </row>
    <row r="3965" spans="1:33">
      <c r="A3965" s="14" t="s">
        <v>191</v>
      </c>
      <c r="B3965" s="16">
        <v>2021</v>
      </c>
      <c r="C3965" s="16">
        <v>19</v>
      </c>
      <c r="D3965" s="14" t="s">
        <v>80</v>
      </c>
      <c r="E3965" s="16">
        <v>19</v>
      </c>
      <c r="F3965" s="14" t="s">
        <v>95</v>
      </c>
      <c r="G3965" s="16">
        <v>41</v>
      </c>
      <c r="H3965" s="14" t="s">
        <v>186</v>
      </c>
      <c r="I3965" s="16">
        <v>2</v>
      </c>
      <c r="J3965" s="14" t="s">
        <v>83</v>
      </c>
      <c r="K3965" s="14" t="s">
        <v>84</v>
      </c>
      <c r="L3965" s="14" t="s">
        <v>85</v>
      </c>
      <c r="M3965" s="23">
        <v>0.75</v>
      </c>
      <c r="N3965" s="16">
        <v>85</v>
      </c>
      <c r="O3965" s="16">
        <v>72</v>
      </c>
      <c r="P3965" s="16">
        <v>3</v>
      </c>
      <c r="Q3965" s="16">
        <v>81</v>
      </c>
      <c r="R3965" s="16">
        <v>4</v>
      </c>
      <c r="S3965" s="14" t="s">
        <v>86</v>
      </c>
      <c r="T3965" s="16">
        <v>13433</v>
      </c>
      <c r="U3965" s="16">
        <v>0</v>
      </c>
      <c r="V3965" s="18">
        <v>9466673</v>
      </c>
      <c r="W3965" s="18">
        <v>383650</v>
      </c>
      <c r="X3965" s="18">
        <v>274878</v>
      </c>
      <c r="Y3965" s="18">
        <v>1722</v>
      </c>
      <c r="Z3965" s="18">
        <v>2890</v>
      </c>
      <c r="AA3965" s="18">
        <v>0</v>
      </c>
      <c r="AB3965" s="18">
        <v>10299</v>
      </c>
      <c r="AC3965" s="23">
        <v>0.03</v>
      </c>
      <c r="AD3965" s="14" t="str">
        <f>IF(E3965=113,"Linn","Iowa ex-Linn")</f>
        <v>Iowa ex-Linn</v>
      </c>
      <c r="AE3965" s="23">
        <f>IFERROR(AB3965/W3965,"N/M")</f>
        <v>0.02684478039880099</v>
      </c>
      <c r="AF3965" s="14" t="str">
        <f>B3965&amp;"|"&amp;TEXT(E3965,"000")&amp;"|"&amp;TEXT(M3965,"0.0000")</f>
        <v>2021|019|0.7500</v>
      </c>
      <c r="AG3965" s="22" t="str">
        <f>IF(AND(B3965&gt;=2015,B3965&lt;=2024,C3965=19,G3965=41,I3965=2,K3965="A",L3965="RBUP",M3965&gt;=0.5,M3965&lt;=0.85),"IN","OUT")</f>
        <v>IN</v>
      </c>
    </row>
    <row r="3966" spans="1:33">
      <c r="A3966" s="14" t="s">
        <v>191</v>
      </c>
      <c r="B3966" s="16">
        <v>2021</v>
      </c>
      <c r="C3966" s="16">
        <v>19</v>
      </c>
      <c r="D3966" s="14" t="s">
        <v>80</v>
      </c>
      <c r="E3966" s="16">
        <v>19</v>
      </c>
      <c r="F3966" s="14" t="s">
        <v>95</v>
      </c>
      <c r="G3966" s="16">
        <v>41</v>
      </c>
      <c r="H3966" s="14" t="s">
        <v>186</v>
      </c>
      <c r="I3966" s="16">
        <v>2</v>
      </c>
      <c r="J3966" s="14" t="s">
        <v>83</v>
      </c>
      <c r="K3966" s="14" t="s">
        <v>84</v>
      </c>
      <c r="L3966" s="14" t="s">
        <v>85</v>
      </c>
      <c r="M3966" s="23">
        <v>0.8</v>
      </c>
      <c r="N3966" s="16">
        <v>293</v>
      </c>
      <c r="O3966" s="16">
        <v>246</v>
      </c>
      <c r="P3966" s="16">
        <v>5</v>
      </c>
      <c r="Q3966" s="16">
        <v>271</v>
      </c>
      <c r="R3966" s="16">
        <v>5</v>
      </c>
      <c r="S3966" s="14" t="s">
        <v>86</v>
      </c>
      <c r="T3966" s="16">
        <v>62368</v>
      </c>
      <c r="U3966" s="16">
        <v>0</v>
      </c>
      <c r="V3966" s="18">
        <v>47254060</v>
      </c>
      <c r="W3966" s="18">
        <v>2450324</v>
      </c>
      <c r="X3966" s="18">
        <v>1595822</v>
      </c>
      <c r="Y3966" s="18">
        <v>8312</v>
      </c>
      <c r="Z3966" s="18">
        <v>16227</v>
      </c>
      <c r="AA3966" s="18">
        <v>0</v>
      </c>
      <c r="AB3966" s="18">
        <v>32150</v>
      </c>
      <c r="AC3966" s="23">
        <v>0.01</v>
      </c>
      <c r="AD3966" s="14" t="str">
        <f>IF(E3966=113,"Linn","Iowa ex-Linn")</f>
        <v>Iowa ex-Linn</v>
      </c>
      <c r="AE3966" s="23">
        <f>IFERROR(AB3966/W3966,"N/M")</f>
        <v>0.013120713832129954</v>
      </c>
      <c r="AF3966" s="14" t="str">
        <f>B3966&amp;"|"&amp;TEXT(E3966,"000")&amp;"|"&amp;TEXT(M3966,"0.0000")</f>
        <v>2021|019|0.8000</v>
      </c>
      <c r="AG3966" s="22" t="str">
        <f>IF(AND(B3966&gt;=2015,B3966&lt;=2024,C3966=19,G3966=41,I3966=2,K3966="A",L3966="RBUP",M3966&gt;=0.5,M3966&lt;=0.85),"IN","OUT")</f>
        <v>IN</v>
      </c>
    </row>
    <row r="3967" spans="1:33">
      <c r="A3967" s="14" t="s">
        <v>191</v>
      </c>
      <c r="B3967" s="16">
        <v>2021</v>
      </c>
      <c r="C3967" s="16">
        <v>19</v>
      </c>
      <c r="D3967" s="14" t="s">
        <v>80</v>
      </c>
      <c r="E3967" s="16">
        <v>19</v>
      </c>
      <c r="F3967" s="14" t="s">
        <v>95</v>
      </c>
      <c r="G3967" s="16">
        <v>41</v>
      </c>
      <c r="H3967" s="14" t="s">
        <v>186</v>
      </c>
      <c r="I3967" s="16">
        <v>2</v>
      </c>
      <c r="J3967" s="14" t="s">
        <v>83</v>
      </c>
      <c r="K3967" s="14" t="s">
        <v>84</v>
      </c>
      <c r="L3967" s="14" t="s">
        <v>85</v>
      </c>
      <c r="M3967" s="23">
        <v>0.85</v>
      </c>
      <c r="N3967" s="16">
        <v>379</v>
      </c>
      <c r="O3967" s="16">
        <v>324</v>
      </c>
      <c r="P3967" s="16">
        <v>12</v>
      </c>
      <c r="Q3967" s="16">
        <v>425</v>
      </c>
      <c r="R3967" s="16">
        <v>16</v>
      </c>
      <c r="S3967" s="14" t="s">
        <v>86</v>
      </c>
      <c r="T3967" s="16">
        <v>95694</v>
      </c>
      <c r="U3967" s="16">
        <v>0</v>
      </c>
      <c r="V3967" s="18">
        <v>76418489</v>
      </c>
      <c r="W3967" s="18">
        <v>5124697</v>
      </c>
      <c r="X3967" s="18">
        <v>2554670</v>
      </c>
      <c r="Y3967" s="18">
        <v>10907</v>
      </c>
      <c r="Z3967" s="18">
        <v>29154</v>
      </c>
      <c r="AA3967" s="18">
        <v>0</v>
      </c>
      <c r="AB3967" s="18">
        <v>510415</v>
      </c>
      <c r="AC3967" s="23">
        <v>0.1</v>
      </c>
      <c r="AD3967" s="14" t="str">
        <f>IF(E3967=113,"Linn","Iowa ex-Linn")</f>
        <v>Iowa ex-Linn</v>
      </c>
      <c r="AE3967" s="23">
        <f>IFERROR(AB3967/W3967,"N/M")</f>
        <v>0.09959905922242818</v>
      </c>
      <c r="AF3967" s="14" t="str">
        <f>B3967&amp;"|"&amp;TEXT(E3967,"000")&amp;"|"&amp;TEXT(M3967,"0.0000")</f>
        <v>2021|019|0.8500</v>
      </c>
      <c r="AG3967" s="22" t="str">
        <f>IF(AND(B3967&gt;=2015,B3967&lt;=2024,C3967=19,G3967=41,I3967=2,K3967="A",L3967="RBUP",M3967&gt;=0.5,M3967&lt;=0.85),"IN","OUT")</f>
        <v>IN</v>
      </c>
    </row>
    <row r="3968" spans="1:33">
      <c r="A3968" s="14" t="s">
        <v>191</v>
      </c>
      <c r="B3968" s="16">
        <v>2021</v>
      </c>
      <c r="C3968" s="16">
        <v>19</v>
      </c>
      <c r="D3968" s="14" t="s">
        <v>80</v>
      </c>
      <c r="E3968" s="16">
        <v>21</v>
      </c>
      <c r="F3968" s="14" t="s">
        <v>96</v>
      </c>
      <c r="G3968" s="16">
        <v>41</v>
      </c>
      <c r="H3968" s="14" t="s">
        <v>186</v>
      </c>
      <c r="I3968" s="16">
        <v>2</v>
      </c>
      <c r="J3968" s="14" t="s">
        <v>83</v>
      </c>
      <c r="K3968" s="14" t="s">
        <v>84</v>
      </c>
      <c r="L3968" s="14" t="s">
        <v>85</v>
      </c>
      <c r="M3968" s="23">
        <v>0.6</v>
      </c>
      <c r="N3968" s="16">
        <v>5</v>
      </c>
      <c r="O3968" s="16">
        <v>5</v>
      </c>
      <c r="P3968" s="16">
        <v>0</v>
      </c>
      <c r="Q3968" s="16">
        <v>14</v>
      </c>
      <c r="R3968" s="16">
        <v>0</v>
      </c>
      <c r="S3968" s="14" t="s">
        <v>86</v>
      </c>
      <c r="T3968" s="16">
        <v>1151</v>
      </c>
      <c r="U3968" s="16">
        <v>0</v>
      </c>
      <c r="V3968" s="18">
        <v>645084</v>
      </c>
      <c r="W3968" s="18">
        <v>6643</v>
      </c>
      <c r="X3968" s="18">
        <v>4251</v>
      </c>
      <c r="Y3968" s="18">
        <v>0</v>
      </c>
      <c r="Z3968" s="18">
        <v>0</v>
      </c>
      <c r="AA3968" s="18">
        <v>0</v>
      </c>
      <c r="AB3968" s="18">
        <v>0</v>
      </c>
      <c r="AC3968" s="23">
        <v>0</v>
      </c>
      <c r="AD3968" s="14" t="str">
        <f>IF(E3968=113,"Linn","Iowa ex-Linn")</f>
        <v>Iowa ex-Linn</v>
      </c>
      <c r="AE3968" s="23">
        <f>IFERROR(AB3968/W3968,"N/M")</f>
        <v>0.0</v>
      </c>
      <c r="AF3968" s="14" t="str">
        <f>B3968&amp;"|"&amp;TEXT(E3968,"000")&amp;"|"&amp;TEXT(M3968,"0.0000")</f>
        <v>2021|021|0.6000</v>
      </c>
      <c r="AG3968" s="22" t="str">
        <f>IF(AND(B3968&gt;=2015,B3968&lt;=2024,C3968=19,G3968=41,I3968=2,K3968="A",L3968="RBUP",M3968&gt;=0.5,M3968&lt;=0.85),"IN","OUT")</f>
        <v>IN</v>
      </c>
    </row>
    <row r="3969" spans="1:33">
      <c r="A3969" s="14" t="s">
        <v>191</v>
      </c>
      <c r="B3969" s="16">
        <v>2021</v>
      </c>
      <c r="C3969" s="16">
        <v>19</v>
      </c>
      <c r="D3969" s="14" t="s">
        <v>80</v>
      </c>
      <c r="E3969" s="16">
        <v>21</v>
      </c>
      <c r="F3969" s="14" t="s">
        <v>96</v>
      </c>
      <c r="G3969" s="16">
        <v>41</v>
      </c>
      <c r="H3969" s="14" t="s">
        <v>186</v>
      </c>
      <c r="I3969" s="16">
        <v>2</v>
      </c>
      <c r="J3969" s="14" t="s">
        <v>83</v>
      </c>
      <c r="K3969" s="14" t="s">
        <v>84</v>
      </c>
      <c r="L3969" s="14" t="s">
        <v>85</v>
      </c>
      <c r="M3969" s="23">
        <v>0.65</v>
      </c>
      <c r="N3969" s="16">
        <v>1</v>
      </c>
      <c r="O3969" s="16">
        <v>1</v>
      </c>
      <c r="P3969" s="16">
        <v>0</v>
      </c>
      <c r="Q3969" s="16">
        <v>1</v>
      </c>
      <c r="R3969" s="16">
        <v>0</v>
      </c>
      <c r="S3969" s="14" t="s">
        <v>86</v>
      </c>
      <c r="T3969" s="16">
        <v>57</v>
      </c>
      <c r="U3969" s="16">
        <v>0</v>
      </c>
      <c r="V3969" s="18">
        <v>32986</v>
      </c>
      <c r="W3969" s="18">
        <v>848</v>
      </c>
      <c r="X3969" s="18">
        <v>500</v>
      </c>
      <c r="Y3969" s="18">
        <v>0</v>
      </c>
      <c r="Z3969" s="18">
        <v>0</v>
      </c>
      <c r="AA3969" s="18">
        <v>0</v>
      </c>
      <c r="AB3969" s="18">
        <v>0</v>
      </c>
      <c r="AC3969" s="23">
        <v>0</v>
      </c>
      <c r="AD3969" s="14" t="str">
        <f>IF(E3969=113,"Linn","Iowa ex-Linn")</f>
        <v>Iowa ex-Linn</v>
      </c>
      <c r="AE3969" s="23">
        <f>IFERROR(AB3969/W3969,"N/M")</f>
        <v>0.0</v>
      </c>
      <c r="AF3969" s="14" t="str">
        <f>B3969&amp;"|"&amp;TEXT(E3969,"000")&amp;"|"&amp;TEXT(M3969,"0.0000")</f>
        <v>2021|021|0.6500</v>
      </c>
      <c r="AG3969" s="22" t="str">
        <f>IF(AND(B3969&gt;=2015,B3969&lt;=2024,C3969=19,G3969=41,I3969=2,K3969="A",L3969="RBUP",M3969&gt;=0.5,M3969&lt;=0.85),"IN","OUT")</f>
        <v>IN</v>
      </c>
    </row>
    <row r="3970" spans="1:33">
      <c r="A3970" s="14" t="s">
        <v>191</v>
      </c>
      <c r="B3970" s="16">
        <v>2021</v>
      </c>
      <c r="C3970" s="16">
        <v>19</v>
      </c>
      <c r="D3970" s="14" t="s">
        <v>80</v>
      </c>
      <c r="E3970" s="16">
        <v>21</v>
      </c>
      <c r="F3970" s="14" t="s">
        <v>96</v>
      </c>
      <c r="G3970" s="16">
        <v>41</v>
      </c>
      <c r="H3970" s="14" t="s">
        <v>186</v>
      </c>
      <c r="I3970" s="16">
        <v>2</v>
      </c>
      <c r="J3970" s="14" t="s">
        <v>83</v>
      </c>
      <c r="K3970" s="14" t="s">
        <v>84</v>
      </c>
      <c r="L3970" s="14" t="s">
        <v>85</v>
      </c>
      <c r="M3970" s="23">
        <v>0.7</v>
      </c>
      <c r="N3970" s="16">
        <v>16</v>
      </c>
      <c r="O3970" s="16">
        <v>14</v>
      </c>
      <c r="P3970" s="16">
        <v>0</v>
      </c>
      <c r="Q3970" s="16">
        <v>16</v>
      </c>
      <c r="R3970" s="16">
        <v>0</v>
      </c>
      <c r="S3970" s="14" t="s">
        <v>86</v>
      </c>
      <c r="T3970" s="16">
        <v>849</v>
      </c>
      <c r="U3970" s="16">
        <v>0</v>
      </c>
      <c r="V3970" s="18">
        <v>549635</v>
      </c>
      <c r="W3970" s="18">
        <v>15338</v>
      </c>
      <c r="X3970" s="18">
        <v>9049</v>
      </c>
      <c r="Y3970" s="18">
        <v>0</v>
      </c>
      <c r="Z3970" s="18">
        <v>0</v>
      </c>
      <c r="AA3970" s="18">
        <v>0</v>
      </c>
      <c r="AB3970" s="18">
        <v>0</v>
      </c>
      <c r="AC3970" s="23">
        <v>0</v>
      </c>
      <c r="AD3970" s="14" t="str">
        <f>IF(E3970=113,"Linn","Iowa ex-Linn")</f>
        <v>Iowa ex-Linn</v>
      </c>
      <c r="AE3970" s="23">
        <f>IFERROR(AB3970/W3970,"N/M")</f>
        <v>0.0</v>
      </c>
      <c r="AF3970" s="14" t="str">
        <f>B3970&amp;"|"&amp;TEXT(E3970,"000")&amp;"|"&amp;TEXT(M3970,"0.0000")</f>
        <v>2021|021|0.7000</v>
      </c>
      <c r="AG3970" s="22" t="str">
        <f>IF(AND(B3970&gt;=2015,B3970&lt;=2024,C3970=19,G3970=41,I3970=2,K3970="A",L3970="RBUP",M3970&gt;=0.5,M3970&lt;=0.85),"IN","OUT")</f>
        <v>IN</v>
      </c>
    </row>
    <row r="3971" spans="1:33">
      <c r="A3971" s="14" t="s">
        <v>191</v>
      </c>
      <c r="B3971" s="16">
        <v>2021</v>
      </c>
      <c r="C3971" s="16">
        <v>19</v>
      </c>
      <c r="D3971" s="14" t="s">
        <v>80</v>
      </c>
      <c r="E3971" s="16">
        <v>21</v>
      </c>
      <c r="F3971" s="14" t="s">
        <v>96</v>
      </c>
      <c r="G3971" s="16">
        <v>41</v>
      </c>
      <c r="H3971" s="14" t="s">
        <v>186</v>
      </c>
      <c r="I3971" s="16">
        <v>2</v>
      </c>
      <c r="J3971" s="14" t="s">
        <v>83</v>
      </c>
      <c r="K3971" s="14" t="s">
        <v>84</v>
      </c>
      <c r="L3971" s="14" t="s">
        <v>85</v>
      </c>
      <c r="M3971" s="23">
        <v>0.75</v>
      </c>
      <c r="N3971" s="16">
        <v>79</v>
      </c>
      <c r="O3971" s="16">
        <v>62</v>
      </c>
      <c r="P3971" s="16">
        <v>0</v>
      </c>
      <c r="Q3971" s="16">
        <v>91</v>
      </c>
      <c r="R3971" s="16">
        <v>0</v>
      </c>
      <c r="S3971" s="14" t="s">
        <v>86</v>
      </c>
      <c r="T3971" s="16">
        <v>11556</v>
      </c>
      <c r="U3971" s="16">
        <v>0</v>
      </c>
      <c r="V3971" s="18">
        <v>8046194</v>
      </c>
      <c r="W3971" s="18">
        <v>300131</v>
      </c>
      <c r="X3971" s="18">
        <v>197700</v>
      </c>
      <c r="Y3971" s="18">
        <v>0</v>
      </c>
      <c r="Z3971" s="18">
        <v>328</v>
      </c>
      <c r="AA3971" s="18">
        <v>0</v>
      </c>
      <c r="AB3971" s="18">
        <v>0</v>
      </c>
      <c r="AC3971" s="23">
        <v>0</v>
      </c>
      <c r="AD3971" s="14" t="str">
        <f>IF(E3971=113,"Linn","Iowa ex-Linn")</f>
        <v>Iowa ex-Linn</v>
      </c>
      <c r="AE3971" s="23">
        <f>IFERROR(AB3971/W3971,"N/M")</f>
        <v>0.0</v>
      </c>
      <c r="AF3971" s="14" t="str">
        <f>B3971&amp;"|"&amp;TEXT(E3971,"000")&amp;"|"&amp;TEXT(M3971,"0.0000")</f>
        <v>2021|021|0.7500</v>
      </c>
      <c r="AG3971" s="22" t="str">
        <f>IF(AND(B3971&gt;=2015,B3971&lt;=2024,C3971=19,G3971=41,I3971=2,K3971="A",L3971="RBUP",M3971&gt;=0.5,M3971&lt;=0.85),"IN","OUT")</f>
        <v>IN</v>
      </c>
    </row>
    <row r="3972" spans="1:33">
      <c r="A3972" s="14" t="s">
        <v>191</v>
      </c>
      <c r="B3972" s="16">
        <v>2021</v>
      </c>
      <c r="C3972" s="16">
        <v>19</v>
      </c>
      <c r="D3972" s="14" t="s">
        <v>80</v>
      </c>
      <c r="E3972" s="16">
        <v>21</v>
      </c>
      <c r="F3972" s="14" t="s">
        <v>96</v>
      </c>
      <c r="G3972" s="16">
        <v>41</v>
      </c>
      <c r="H3972" s="14" t="s">
        <v>186</v>
      </c>
      <c r="I3972" s="16">
        <v>2</v>
      </c>
      <c r="J3972" s="14" t="s">
        <v>83</v>
      </c>
      <c r="K3972" s="14" t="s">
        <v>84</v>
      </c>
      <c r="L3972" s="14" t="s">
        <v>85</v>
      </c>
      <c r="M3972" s="23">
        <v>0.8</v>
      </c>
      <c r="N3972" s="16">
        <v>312</v>
      </c>
      <c r="O3972" s="16">
        <v>243</v>
      </c>
      <c r="P3972" s="16">
        <v>0</v>
      </c>
      <c r="Q3972" s="16">
        <v>393</v>
      </c>
      <c r="R3972" s="16">
        <v>0</v>
      </c>
      <c r="S3972" s="14" t="s">
        <v>86</v>
      </c>
      <c r="T3972" s="16">
        <v>42181</v>
      </c>
      <c r="U3972" s="16">
        <v>0</v>
      </c>
      <c r="V3972" s="18">
        <v>30815989</v>
      </c>
      <c r="W3972" s="18">
        <v>1614007</v>
      </c>
      <c r="X3972" s="18">
        <v>942212</v>
      </c>
      <c r="Y3972" s="18">
        <v>679</v>
      </c>
      <c r="Z3972" s="18">
        <v>10099</v>
      </c>
      <c r="AA3972" s="18">
        <v>0</v>
      </c>
      <c r="AB3972" s="18">
        <v>0</v>
      </c>
      <c r="AC3972" s="23">
        <v>0</v>
      </c>
      <c r="AD3972" s="14" t="str">
        <f>IF(E3972=113,"Linn","Iowa ex-Linn")</f>
        <v>Iowa ex-Linn</v>
      </c>
      <c r="AE3972" s="23">
        <f>IFERROR(AB3972/W3972,"N/M")</f>
        <v>0.0</v>
      </c>
      <c r="AF3972" s="14" t="str">
        <f>B3972&amp;"|"&amp;TEXT(E3972,"000")&amp;"|"&amp;TEXT(M3972,"0.0000")</f>
        <v>2021|021|0.8000</v>
      </c>
      <c r="AG3972" s="22" t="str">
        <f>IF(AND(B3972&gt;=2015,B3972&lt;=2024,C3972=19,G3972=41,I3972=2,K3972="A",L3972="RBUP",M3972&gt;=0.5,M3972&lt;=0.85),"IN","OUT")</f>
        <v>IN</v>
      </c>
    </row>
    <row r="3973" spans="1:33">
      <c r="A3973" s="14" t="s">
        <v>191</v>
      </c>
      <c r="B3973" s="16">
        <v>2021</v>
      </c>
      <c r="C3973" s="16">
        <v>19</v>
      </c>
      <c r="D3973" s="14" t="s">
        <v>80</v>
      </c>
      <c r="E3973" s="16">
        <v>21</v>
      </c>
      <c r="F3973" s="14" t="s">
        <v>96</v>
      </c>
      <c r="G3973" s="16">
        <v>41</v>
      </c>
      <c r="H3973" s="14" t="s">
        <v>186</v>
      </c>
      <c r="I3973" s="16">
        <v>2</v>
      </c>
      <c r="J3973" s="14" t="s">
        <v>83</v>
      </c>
      <c r="K3973" s="14" t="s">
        <v>84</v>
      </c>
      <c r="L3973" s="14" t="s">
        <v>85</v>
      </c>
      <c r="M3973" s="23">
        <v>0.85</v>
      </c>
      <c r="N3973" s="16">
        <v>512</v>
      </c>
      <c r="O3973" s="16">
        <v>437</v>
      </c>
      <c r="P3973" s="16">
        <v>14</v>
      </c>
      <c r="Q3973" s="16">
        <v>745</v>
      </c>
      <c r="R3973" s="16">
        <v>14</v>
      </c>
      <c r="S3973" s="14" t="s">
        <v>86</v>
      </c>
      <c r="T3973" s="16">
        <v>92445</v>
      </c>
      <c r="U3973" s="16">
        <v>0</v>
      </c>
      <c r="V3973" s="18">
        <v>71939627</v>
      </c>
      <c r="W3973" s="18">
        <v>4663495</v>
      </c>
      <c r="X3973" s="18">
        <v>2165097</v>
      </c>
      <c r="Y3973" s="18">
        <v>0</v>
      </c>
      <c r="Z3973" s="18">
        <v>17529</v>
      </c>
      <c r="AA3973" s="18">
        <v>0</v>
      </c>
      <c r="AB3973" s="18">
        <v>105204</v>
      </c>
      <c r="AC3973" s="23">
        <v>0.02</v>
      </c>
      <c r="AD3973" s="14" t="str">
        <f>IF(E3973=113,"Linn","Iowa ex-Linn")</f>
        <v>Iowa ex-Linn</v>
      </c>
      <c r="AE3973" s="23">
        <f>IFERROR(AB3973/W3973,"N/M")</f>
        <v>0.022559046380450712</v>
      </c>
      <c r="AF3973" s="14" t="str">
        <f>B3973&amp;"|"&amp;TEXT(E3973,"000")&amp;"|"&amp;TEXT(M3973,"0.0000")</f>
        <v>2021|021|0.8500</v>
      </c>
      <c r="AG3973" s="22" t="str">
        <f>IF(AND(B3973&gt;=2015,B3973&lt;=2024,C3973=19,G3973=41,I3973=2,K3973="A",L3973="RBUP",M3973&gt;=0.5,M3973&lt;=0.85),"IN","OUT")</f>
        <v>IN</v>
      </c>
    </row>
    <row r="3974" spans="1:33">
      <c r="A3974" s="14" t="s">
        <v>191</v>
      </c>
      <c r="B3974" s="16">
        <v>2021</v>
      </c>
      <c r="C3974" s="16">
        <v>19</v>
      </c>
      <c r="D3974" s="14" t="s">
        <v>80</v>
      </c>
      <c r="E3974" s="16">
        <v>23</v>
      </c>
      <c r="F3974" s="14" t="s">
        <v>97</v>
      </c>
      <c r="G3974" s="16">
        <v>41</v>
      </c>
      <c r="H3974" s="14" t="s">
        <v>186</v>
      </c>
      <c r="I3974" s="16">
        <v>2</v>
      </c>
      <c r="J3974" s="14" t="s">
        <v>83</v>
      </c>
      <c r="K3974" s="14" t="s">
        <v>84</v>
      </c>
      <c r="L3974" s="14" t="s">
        <v>85</v>
      </c>
      <c r="M3974" s="23">
        <v>0.5</v>
      </c>
      <c r="N3974" s="16">
        <v>1</v>
      </c>
      <c r="O3974" s="16">
        <v>1</v>
      </c>
      <c r="P3974" s="16">
        <v>0</v>
      </c>
      <c r="Q3974" s="16">
        <v>1</v>
      </c>
      <c r="R3974" s="16">
        <v>0</v>
      </c>
      <c r="S3974" s="14" t="s">
        <v>86</v>
      </c>
      <c r="T3974" s="16">
        <v>17</v>
      </c>
      <c r="U3974" s="16">
        <v>0</v>
      </c>
      <c r="V3974" s="18">
        <v>11081</v>
      </c>
      <c r="W3974" s="18">
        <v>87</v>
      </c>
      <c r="X3974" s="18">
        <v>58</v>
      </c>
      <c r="Y3974" s="18">
        <v>0</v>
      </c>
      <c r="Z3974" s="18">
        <v>0</v>
      </c>
      <c r="AA3974" s="18">
        <v>0</v>
      </c>
      <c r="AB3974" s="18">
        <v>0</v>
      </c>
      <c r="AC3974" s="23">
        <v>0</v>
      </c>
      <c r="AD3974" s="14" t="str">
        <f>IF(E3974=113,"Linn","Iowa ex-Linn")</f>
        <v>Iowa ex-Linn</v>
      </c>
      <c r="AE3974" s="23">
        <f>IFERROR(AB3974/W3974,"N/M")</f>
        <v>0.0</v>
      </c>
      <c r="AF3974" s="14" t="str">
        <f>B3974&amp;"|"&amp;TEXT(E3974,"000")&amp;"|"&amp;TEXT(M3974,"0.0000")</f>
        <v>2021|023|0.5000</v>
      </c>
      <c r="AG3974" s="22" t="str">
        <f>IF(AND(B3974&gt;=2015,B3974&lt;=2024,C3974=19,G3974=41,I3974=2,K3974="A",L3974="RBUP",M3974&gt;=0.5,M3974&lt;=0.85),"IN","OUT")</f>
        <v>IN</v>
      </c>
    </row>
    <row r="3975" spans="1:33">
      <c r="A3975" s="14" t="s">
        <v>191</v>
      </c>
      <c r="B3975" s="16">
        <v>2021</v>
      </c>
      <c r="C3975" s="16">
        <v>19</v>
      </c>
      <c r="D3975" s="14" t="s">
        <v>80</v>
      </c>
      <c r="E3975" s="16">
        <v>23</v>
      </c>
      <c r="F3975" s="14" t="s">
        <v>97</v>
      </c>
      <c r="G3975" s="16">
        <v>41</v>
      </c>
      <c r="H3975" s="14" t="s">
        <v>186</v>
      </c>
      <c r="I3975" s="16">
        <v>2</v>
      </c>
      <c r="J3975" s="14" t="s">
        <v>83</v>
      </c>
      <c r="K3975" s="14" t="s">
        <v>84</v>
      </c>
      <c r="L3975" s="14" t="s">
        <v>85</v>
      </c>
      <c r="M3975" s="23">
        <v>0.6</v>
      </c>
      <c r="N3975" s="16">
        <v>1</v>
      </c>
      <c r="O3975" s="16">
        <v>1</v>
      </c>
      <c r="P3975" s="16">
        <v>0</v>
      </c>
      <c r="Q3975" s="16">
        <v>1</v>
      </c>
      <c r="R3975" s="16">
        <v>0</v>
      </c>
      <c r="S3975" s="14" t="s">
        <v>86</v>
      </c>
      <c r="T3975" s="16">
        <v>133</v>
      </c>
      <c r="U3975" s="16">
        <v>0</v>
      </c>
      <c r="V3975" s="18">
        <v>84436</v>
      </c>
      <c r="W3975" s="18">
        <v>1239</v>
      </c>
      <c r="X3975" s="18">
        <v>991</v>
      </c>
      <c r="Y3975" s="18">
        <v>0</v>
      </c>
      <c r="Z3975" s="18">
        <v>223</v>
      </c>
      <c r="AA3975" s="18">
        <v>0</v>
      </c>
      <c r="AB3975" s="18">
        <v>0</v>
      </c>
      <c r="AC3975" s="23">
        <v>0</v>
      </c>
      <c r="AD3975" s="14" t="str">
        <f>IF(E3975=113,"Linn","Iowa ex-Linn")</f>
        <v>Iowa ex-Linn</v>
      </c>
      <c r="AE3975" s="23">
        <f>IFERROR(AB3975/W3975,"N/M")</f>
        <v>0.0</v>
      </c>
      <c r="AF3975" s="14" t="str">
        <f>B3975&amp;"|"&amp;TEXT(E3975,"000")&amp;"|"&amp;TEXT(M3975,"0.0000")</f>
        <v>2021|023|0.6000</v>
      </c>
      <c r="AG3975" s="22" t="str">
        <f>IF(AND(B3975&gt;=2015,B3975&lt;=2024,C3975=19,G3975=41,I3975=2,K3975="A",L3975="RBUP",M3975&gt;=0.5,M3975&lt;=0.85),"IN","OUT")</f>
        <v>IN</v>
      </c>
    </row>
    <row r="3976" spans="1:33">
      <c r="A3976" s="14" t="s">
        <v>191</v>
      </c>
      <c r="B3976" s="16">
        <v>2021</v>
      </c>
      <c r="C3976" s="16">
        <v>19</v>
      </c>
      <c r="D3976" s="14" t="s">
        <v>80</v>
      </c>
      <c r="E3976" s="16">
        <v>23</v>
      </c>
      <c r="F3976" s="14" t="s">
        <v>97</v>
      </c>
      <c r="G3976" s="16">
        <v>41</v>
      </c>
      <c r="H3976" s="14" t="s">
        <v>186</v>
      </c>
      <c r="I3976" s="16">
        <v>2</v>
      </c>
      <c r="J3976" s="14" t="s">
        <v>83</v>
      </c>
      <c r="K3976" s="14" t="s">
        <v>84</v>
      </c>
      <c r="L3976" s="14" t="s">
        <v>85</v>
      </c>
      <c r="M3976" s="23">
        <v>0.65</v>
      </c>
      <c r="N3976" s="16">
        <v>5</v>
      </c>
      <c r="O3976" s="16">
        <v>5</v>
      </c>
      <c r="P3976" s="16">
        <v>0</v>
      </c>
      <c r="Q3976" s="16">
        <v>6</v>
      </c>
      <c r="R3976" s="16">
        <v>0</v>
      </c>
      <c r="S3976" s="14" t="s">
        <v>86</v>
      </c>
      <c r="T3976" s="16">
        <v>260</v>
      </c>
      <c r="U3976" s="16">
        <v>0</v>
      </c>
      <c r="V3976" s="18">
        <v>132700</v>
      </c>
      <c r="W3976" s="18">
        <v>4935</v>
      </c>
      <c r="X3976" s="18">
        <v>2912</v>
      </c>
      <c r="Y3976" s="18">
        <v>0</v>
      </c>
      <c r="Z3976" s="18">
        <v>0</v>
      </c>
      <c r="AA3976" s="18">
        <v>0</v>
      </c>
      <c r="AB3976" s="18">
        <v>0</v>
      </c>
      <c r="AC3976" s="23">
        <v>0</v>
      </c>
      <c r="AD3976" s="14" t="str">
        <f>IF(E3976=113,"Linn","Iowa ex-Linn")</f>
        <v>Iowa ex-Linn</v>
      </c>
      <c r="AE3976" s="23">
        <f>IFERROR(AB3976/W3976,"N/M")</f>
        <v>0.0</v>
      </c>
      <c r="AF3976" s="14" t="str">
        <f>B3976&amp;"|"&amp;TEXT(E3976,"000")&amp;"|"&amp;TEXT(M3976,"0.0000")</f>
        <v>2021|023|0.6500</v>
      </c>
      <c r="AG3976" s="22" t="str">
        <f>IF(AND(B3976&gt;=2015,B3976&lt;=2024,C3976=19,G3976=41,I3976=2,K3976="A",L3976="RBUP",M3976&gt;=0.5,M3976&lt;=0.85),"IN","OUT")</f>
        <v>IN</v>
      </c>
    </row>
    <row r="3977" spans="1:33">
      <c r="A3977" s="14" t="s">
        <v>191</v>
      </c>
      <c r="B3977" s="16">
        <v>2021</v>
      </c>
      <c r="C3977" s="16">
        <v>19</v>
      </c>
      <c r="D3977" s="14" t="s">
        <v>80</v>
      </c>
      <c r="E3977" s="16">
        <v>23</v>
      </c>
      <c r="F3977" s="14" t="s">
        <v>97</v>
      </c>
      <c r="G3977" s="16">
        <v>41</v>
      </c>
      <c r="H3977" s="14" t="s">
        <v>186</v>
      </c>
      <c r="I3977" s="16">
        <v>2</v>
      </c>
      <c r="J3977" s="14" t="s">
        <v>83</v>
      </c>
      <c r="K3977" s="14" t="s">
        <v>84</v>
      </c>
      <c r="L3977" s="14" t="s">
        <v>85</v>
      </c>
      <c r="M3977" s="23">
        <v>0.7</v>
      </c>
      <c r="N3977" s="16">
        <v>18</v>
      </c>
      <c r="O3977" s="16">
        <v>16</v>
      </c>
      <c r="P3977" s="16">
        <v>0</v>
      </c>
      <c r="Q3977" s="16">
        <v>20</v>
      </c>
      <c r="R3977" s="16">
        <v>0</v>
      </c>
      <c r="S3977" s="14" t="s">
        <v>86</v>
      </c>
      <c r="T3977" s="16">
        <v>2037</v>
      </c>
      <c r="U3977" s="16">
        <v>0</v>
      </c>
      <c r="V3977" s="18">
        <v>1315894</v>
      </c>
      <c r="W3977" s="18">
        <v>42415</v>
      </c>
      <c r="X3977" s="18">
        <v>27673</v>
      </c>
      <c r="Y3977" s="18">
        <v>0</v>
      </c>
      <c r="Z3977" s="18">
        <v>276</v>
      </c>
      <c r="AA3977" s="18">
        <v>0</v>
      </c>
      <c r="AB3977" s="18">
        <v>0</v>
      </c>
      <c r="AC3977" s="23">
        <v>0</v>
      </c>
      <c r="AD3977" s="14" t="str">
        <f>IF(E3977=113,"Linn","Iowa ex-Linn")</f>
        <v>Iowa ex-Linn</v>
      </c>
      <c r="AE3977" s="23">
        <f>IFERROR(AB3977/W3977,"N/M")</f>
        <v>0.0</v>
      </c>
      <c r="AF3977" s="14" t="str">
        <f>B3977&amp;"|"&amp;TEXT(E3977,"000")&amp;"|"&amp;TEXT(M3977,"0.0000")</f>
        <v>2021|023|0.7000</v>
      </c>
      <c r="AG3977" s="22" t="str">
        <f>IF(AND(B3977&gt;=2015,B3977&lt;=2024,C3977=19,G3977=41,I3977=2,K3977="A",L3977="RBUP",M3977&gt;=0.5,M3977&lt;=0.85),"IN","OUT")</f>
        <v>IN</v>
      </c>
    </row>
    <row r="3978" spans="1:33">
      <c r="A3978" s="14" t="s">
        <v>191</v>
      </c>
      <c r="B3978" s="16">
        <v>2021</v>
      </c>
      <c r="C3978" s="16">
        <v>19</v>
      </c>
      <c r="D3978" s="14" t="s">
        <v>80</v>
      </c>
      <c r="E3978" s="16">
        <v>23</v>
      </c>
      <c r="F3978" s="14" t="s">
        <v>97</v>
      </c>
      <c r="G3978" s="16">
        <v>41</v>
      </c>
      <c r="H3978" s="14" t="s">
        <v>186</v>
      </c>
      <c r="I3978" s="16">
        <v>2</v>
      </c>
      <c r="J3978" s="14" t="s">
        <v>83</v>
      </c>
      <c r="K3978" s="14" t="s">
        <v>84</v>
      </c>
      <c r="L3978" s="14" t="s">
        <v>85</v>
      </c>
      <c r="M3978" s="23">
        <v>0.75</v>
      </c>
      <c r="N3978" s="16">
        <v>85</v>
      </c>
      <c r="O3978" s="16">
        <v>75</v>
      </c>
      <c r="P3978" s="16">
        <v>4</v>
      </c>
      <c r="Q3978" s="16">
        <v>137</v>
      </c>
      <c r="R3978" s="16">
        <v>4</v>
      </c>
      <c r="S3978" s="14" t="s">
        <v>86</v>
      </c>
      <c r="T3978" s="16">
        <v>20717</v>
      </c>
      <c r="U3978" s="16">
        <v>0</v>
      </c>
      <c r="V3978" s="18">
        <v>14438228</v>
      </c>
      <c r="W3978" s="18">
        <v>616716</v>
      </c>
      <c r="X3978" s="18">
        <v>428292</v>
      </c>
      <c r="Y3978" s="18">
        <v>0</v>
      </c>
      <c r="Z3978" s="18">
        <v>1319</v>
      </c>
      <c r="AA3978" s="18">
        <v>0</v>
      </c>
      <c r="AB3978" s="18">
        <v>44667</v>
      </c>
      <c r="AC3978" s="23">
        <v>0.07000000000000001</v>
      </c>
      <c r="AD3978" s="14" t="str">
        <f>IF(E3978=113,"Linn","Iowa ex-Linn")</f>
        <v>Iowa ex-Linn</v>
      </c>
      <c r="AE3978" s="23">
        <f>IFERROR(AB3978/W3978,"N/M")</f>
        <v>0.07242717879866908</v>
      </c>
      <c r="AF3978" s="14" t="str">
        <f>B3978&amp;"|"&amp;TEXT(E3978,"000")&amp;"|"&amp;TEXT(M3978,"0.0000")</f>
        <v>2021|023|0.7500</v>
      </c>
      <c r="AG3978" s="22" t="str">
        <f>IF(AND(B3978&gt;=2015,B3978&lt;=2024,C3978=19,G3978=41,I3978=2,K3978="A",L3978="RBUP",M3978&gt;=0.5,M3978&lt;=0.85),"IN","OUT")</f>
        <v>IN</v>
      </c>
    </row>
    <row r="3979" spans="1:33">
      <c r="A3979" s="14" t="s">
        <v>191</v>
      </c>
      <c r="B3979" s="16">
        <v>2021</v>
      </c>
      <c r="C3979" s="16">
        <v>19</v>
      </c>
      <c r="D3979" s="14" t="s">
        <v>80</v>
      </c>
      <c r="E3979" s="16">
        <v>23</v>
      </c>
      <c r="F3979" s="14" t="s">
        <v>97</v>
      </c>
      <c r="G3979" s="16">
        <v>41</v>
      </c>
      <c r="H3979" s="14" t="s">
        <v>186</v>
      </c>
      <c r="I3979" s="16">
        <v>2</v>
      </c>
      <c r="J3979" s="14" t="s">
        <v>83</v>
      </c>
      <c r="K3979" s="14" t="s">
        <v>84</v>
      </c>
      <c r="L3979" s="14" t="s">
        <v>85</v>
      </c>
      <c r="M3979" s="23">
        <v>0.8</v>
      </c>
      <c r="N3979" s="16">
        <v>253</v>
      </c>
      <c r="O3979" s="16">
        <v>205</v>
      </c>
      <c r="P3979" s="16">
        <v>15</v>
      </c>
      <c r="Q3979" s="16">
        <v>306</v>
      </c>
      <c r="R3979" s="16">
        <v>20</v>
      </c>
      <c r="S3979" s="14" t="s">
        <v>86</v>
      </c>
      <c r="T3979" s="16">
        <v>45896</v>
      </c>
      <c r="U3979" s="16">
        <v>0</v>
      </c>
      <c r="V3979" s="18">
        <v>34371247</v>
      </c>
      <c r="W3979" s="18">
        <v>1938588</v>
      </c>
      <c r="X3979" s="18">
        <v>1173371</v>
      </c>
      <c r="Y3979" s="18">
        <v>194</v>
      </c>
      <c r="Z3979" s="18">
        <v>7817</v>
      </c>
      <c r="AA3979" s="18">
        <v>0</v>
      </c>
      <c r="AB3979" s="18">
        <v>229950</v>
      </c>
      <c r="AC3979" s="23">
        <v>0.12</v>
      </c>
      <c r="AD3979" s="14" t="str">
        <f>IF(E3979=113,"Linn","Iowa ex-Linn")</f>
        <v>Iowa ex-Linn</v>
      </c>
      <c r="AE3979" s="23">
        <f>IFERROR(AB3979/W3979,"N/M")</f>
        <v>0.11861726163578852</v>
      </c>
      <c r="AF3979" s="14" t="str">
        <f>B3979&amp;"|"&amp;TEXT(E3979,"000")&amp;"|"&amp;TEXT(M3979,"0.0000")</f>
        <v>2021|023|0.8000</v>
      </c>
      <c r="AG3979" s="22" t="str">
        <f>IF(AND(B3979&gt;=2015,B3979&lt;=2024,C3979=19,G3979=41,I3979=2,K3979="A",L3979="RBUP",M3979&gt;=0.5,M3979&lt;=0.85),"IN","OUT")</f>
        <v>IN</v>
      </c>
    </row>
    <row r="3980" spans="1:33">
      <c r="A3980" s="14" t="s">
        <v>191</v>
      </c>
      <c r="B3980" s="16">
        <v>2021</v>
      </c>
      <c r="C3980" s="16">
        <v>19</v>
      </c>
      <c r="D3980" s="14" t="s">
        <v>80</v>
      </c>
      <c r="E3980" s="16">
        <v>23</v>
      </c>
      <c r="F3980" s="14" t="s">
        <v>97</v>
      </c>
      <c r="G3980" s="16">
        <v>41</v>
      </c>
      <c r="H3980" s="14" t="s">
        <v>186</v>
      </c>
      <c r="I3980" s="16">
        <v>2</v>
      </c>
      <c r="J3980" s="14" t="s">
        <v>83</v>
      </c>
      <c r="K3980" s="14" t="s">
        <v>84</v>
      </c>
      <c r="L3980" s="14" t="s">
        <v>85</v>
      </c>
      <c r="M3980" s="23">
        <v>0.85</v>
      </c>
      <c r="N3980" s="16">
        <v>322</v>
      </c>
      <c r="O3980" s="16">
        <v>272</v>
      </c>
      <c r="P3980" s="16">
        <v>45</v>
      </c>
      <c r="Q3980" s="16">
        <v>469</v>
      </c>
      <c r="R3980" s="16">
        <v>63</v>
      </c>
      <c r="S3980" s="14" t="s">
        <v>86</v>
      </c>
      <c r="T3980" s="16">
        <v>75670</v>
      </c>
      <c r="U3980" s="16">
        <v>0</v>
      </c>
      <c r="V3980" s="18">
        <v>59609648</v>
      </c>
      <c r="W3980" s="18">
        <v>4260331</v>
      </c>
      <c r="X3980" s="18">
        <v>2041509</v>
      </c>
      <c r="Y3980" s="18">
        <v>4277</v>
      </c>
      <c r="Z3980" s="18">
        <v>8453</v>
      </c>
      <c r="AA3980" s="18">
        <v>0</v>
      </c>
      <c r="AB3980" s="18">
        <v>718267</v>
      </c>
      <c r="AC3980" s="23">
        <v>0.17</v>
      </c>
      <c r="AD3980" s="14" t="str">
        <f>IF(E3980=113,"Linn","Iowa ex-Linn")</f>
        <v>Iowa ex-Linn</v>
      </c>
      <c r="AE3980" s="23">
        <f>IFERROR(AB3980/W3980,"N/M")</f>
        <v>0.16859417730688062</v>
      </c>
      <c r="AF3980" s="14" t="str">
        <f>B3980&amp;"|"&amp;TEXT(E3980,"000")&amp;"|"&amp;TEXT(M3980,"0.0000")</f>
        <v>2021|023|0.8500</v>
      </c>
      <c r="AG3980" s="22" t="str">
        <f>IF(AND(B3980&gt;=2015,B3980&lt;=2024,C3980=19,G3980=41,I3980=2,K3980="A",L3980="RBUP",M3980&gt;=0.5,M3980&lt;=0.85),"IN","OUT")</f>
        <v>IN</v>
      </c>
    </row>
    <row r="3981" spans="1:33">
      <c r="A3981" s="14" t="s">
        <v>191</v>
      </c>
      <c r="B3981" s="16">
        <v>2021</v>
      </c>
      <c r="C3981" s="16">
        <v>19</v>
      </c>
      <c r="D3981" s="14" t="s">
        <v>80</v>
      </c>
      <c r="E3981" s="16">
        <v>25</v>
      </c>
      <c r="F3981" s="14" t="s">
        <v>98</v>
      </c>
      <c r="G3981" s="16">
        <v>41</v>
      </c>
      <c r="H3981" s="14" t="s">
        <v>186</v>
      </c>
      <c r="I3981" s="16">
        <v>2</v>
      </c>
      <c r="J3981" s="14" t="s">
        <v>83</v>
      </c>
      <c r="K3981" s="14" t="s">
        <v>84</v>
      </c>
      <c r="L3981" s="14" t="s">
        <v>85</v>
      </c>
      <c r="M3981" s="23">
        <v>0.65</v>
      </c>
      <c r="N3981" s="16">
        <v>5</v>
      </c>
      <c r="O3981" s="16">
        <v>5</v>
      </c>
      <c r="P3981" s="16">
        <v>0</v>
      </c>
      <c r="Q3981" s="16">
        <v>5</v>
      </c>
      <c r="R3981" s="16">
        <v>0</v>
      </c>
      <c r="S3981" s="14" t="s">
        <v>86</v>
      </c>
      <c r="T3981" s="16">
        <v>273</v>
      </c>
      <c r="U3981" s="16">
        <v>0</v>
      </c>
      <c r="V3981" s="18">
        <v>152545</v>
      </c>
      <c r="W3981" s="18">
        <v>2904</v>
      </c>
      <c r="X3981" s="18">
        <v>1471</v>
      </c>
      <c r="Y3981" s="18">
        <v>148</v>
      </c>
      <c r="Z3981" s="18">
        <v>136</v>
      </c>
      <c r="AA3981" s="18">
        <v>0</v>
      </c>
      <c r="AB3981" s="18">
        <v>0</v>
      </c>
      <c r="AC3981" s="23">
        <v>0</v>
      </c>
      <c r="AD3981" s="14" t="str">
        <f>IF(E3981=113,"Linn","Iowa ex-Linn")</f>
        <v>Iowa ex-Linn</v>
      </c>
      <c r="AE3981" s="23">
        <f>IFERROR(AB3981/W3981,"N/M")</f>
        <v>0.0</v>
      </c>
      <c r="AF3981" s="14" t="str">
        <f>B3981&amp;"|"&amp;TEXT(E3981,"000")&amp;"|"&amp;TEXT(M3981,"0.0000")</f>
        <v>2021|025|0.6500</v>
      </c>
      <c r="AG3981" s="22" t="str">
        <f>IF(AND(B3981&gt;=2015,B3981&lt;=2024,C3981=19,G3981=41,I3981=2,K3981="A",L3981="RBUP",M3981&gt;=0.5,M3981&lt;=0.85),"IN","OUT")</f>
        <v>IN</v>
      </c>
    </row>
    <row r="3982" spans="1:33">
      <c r="A3982" s="14" t="s">
        <v>191</v>
      </c>
      <c r="B3982" s="16">
        <v>2021</v>
      </c>
      <c r="C3982" s="16">
        <v>19</v>
      </c>
      <c r="D3982" s="14" t="s">
        <v>80</v>
      </c>
      <c r="E3982" s="16">
        <v>25</v>
      </c>
      <c r="F3982" s="14" t="s">
        <v>98</v>
      </c>
      <c r="G3982" s="16">
        <v>41</v>
      </c>
      <c r="H3982" s="14" t="s">
        <v>186</v>
      </c>
      <c r="I3982" s="16">
        <v>2</v>
      </c>
      <c r="J3982" s="14" t="s">
        <v>83</v>
      </c>
      <c r="K3982" s="14" t="s">
        <v>84</v>
      </c>
      <c r="L3982" s="14" t="s">
        <v>85</v>
      </c>
      <c r="M3982" s="23">
        <v>0.7</v>
      </c>
      <c r="N3982" s="16">
        <v>23</v>
      </c>
      <c r="O3982" s="16">
        <v>20</v>
      </c>
      <c r="P3982" s="16">
        <v>0</v>
      </c>
      <c r="Q3982" s="16">
        <v>45</v>
      </c>
      <c r="R3982" s="16">
        <v>0</v>
      </c>
      <c r="S3982" s="14" t="s">
        <v>86</v>
      </c>
      <c r="T3982" s="16">
        <v>2950</v>
      </c>
      <c r="U3982" s="16">
        <v>0</v>
      </c>
      <c r="V3982" s="18">
        <v>1925923</v>
      </c>
      <c r="W3982" s="18">
        <v>73979</v>
      </c>
      <c r="X3982" s="18">
        <v>46229</v>
      </c>
      <c r="Y3982" s="18">
        <v>0</v>
      </c>
      <c r="Z3982" s="18">
        <v>0</v>
      </c>
      <c r="AA3982" s="18">
        <v>0</v>
      </c>
      <c r="AB3982" s="18">
        <v>0</v>
      </c>
      <c r="AC3982" s="23">
        <v>0</v>
      </c>
      <c r="AD3982" s="14" t="str">
        <f>IF(E3982=113,"Linn","Iowa ex-Linn")</f>
        <v>Iowa ex-Linn</v>
      </c>
      <c r="AE3982" s="23">
        <f>IFERROR(AB3982/W3982,"N/M")</f>
        <v>0.0</v>
      </c>
      <c r="AF3982" s="14" t="str">
        <f>B3982&amp;"|"&amp;TEXT(E3982,"000")&amp;"|"&amp;TEXT(M3982,"0.0000")</f>
        <v>2021|025|0.7000</v>
      </c>
      <c r="AG3982" s="22" t="str">
        <f>IF(AND(B3982&gt;=2015,B3982&lt;=2024,C3982=19,G3982=41,I3982=2,K3982="A",L3982="RBUP",M3982&gt;=0.5,M3982&lt;=0.85),"IN","OUT")</f>
        <v>IN</v>
      </c>
    </row>
    <row r="3983" spans="1:33">
      <c r="A3983" s="14" t="s">
        <v>191</v>
      </c>
      <c r="B3983" s="16">
        <v>2021</v>
      </c>
      <c r="C3983" s="16">
        <v>19</v>
      </c>
      <c r="D3983" s="14" t="s">
        <v>80</v>
      </c>
      <c r="E3983" s="16">
        <v>25</v>
      </c>
      <c r="F3983" s="14" t="s">
        <v>98</v>
      </c>
      <c r="G3983" s="16">
        <v>41</v>
      </c>
      <c r="H3983" s="14" t="s">
        <v>186</v>
      </c>
      <c r="I3983" s="16">
        <v>2</v>
      </c>
      <c r="J3983" s="14" t="s">
        <v>83</v>
      </c>
      <c r="K3983" s="14" t="s">
        <v>84</v>
      </c>
      <c r="L3983" s="14" t="s">
        <v>85</v>
      </c>
      <c r="M3983" s="23">
        <v>0.75</v>
      </c>
      <c r="N3983" s="16">
        <v>65</v>
      </c>
      <c r="O3983" s="16">
        <v>51</v>
      </c>
      <c r="P3983" s="16">
        <v>0</v>
      </c>
      <c r="Q3983" s="16">
        <v>133</v>
      </c>
      <c r="R3983" s="16">
        <v>0</v>
      </c>
      <c r="S3983" s="14" t="s">
        <v>86</v>
      </c>
      <c r="T3983" s="16">
        <v>10614</v>
      </c>
      <c r="U3983" s="16">
        <v>0</v>
      </c>
      <c r="V3983" s="18">
        <v>7481326</v>
      </c>
      <c r="W3983" s="18">
        <v>357826</v>
      </c>
      <c r="X3983" s="18">
        <v>218485</v>
      </c>
      <c r="Y3983" s="18">
        <v>148</v>
      </c>
      <c r="Z3983" s="18">
        <v>2767</v>
      </c>
      <c r="AA3983" s="18">
        <v>0</v>
      </c>
      <c r="AB3983" s="18">
        <v>0</v>
      </c>
      <c r="AC3983" s="23">
        <v>0</v>
      </c>
      <c r="AD3983" s="14" t="str">
        <f>IF(E3983=113,"Linn","Iowa ex-Linn")</f>
        <v>Iowa ex-Linn</v>
      </c>
      <c r="AE3983" s="23">
        <f>IFERROR(AB3983/W3983,"N/M")</f>
        <v>0.0</v>
      </c>
      <c r="AF3983" s="14" t="str">
        <f>B3983&amp;"|"&amp;TEXT(E3983,"000")&amp;"|"&amp;TEXT(M3983,"0.0000")</f>
        <v>2021|025|0.7500</v>
      </c>
      <c r="AG3983" s="22" t="str">
        <f>IF(AND(B3983&gt;=2015,B3983&lt;=2024,C3983=19,G3983=41,I3983=2,K3983="A",L3983="RBUP",M3983&gt;=0.5,M3983&lt;=0.85),"IN","OUT")</f>
        <v>IN</v>
      </c>
    </row>
    <row r="3984" spans="1:33">
      <c r="A3984" s="14" t="s">
        <v>191</v>
      </c>
      <c r="B3984" s="16">
        <v>2021</v>
      </c>
      <c r="C3984" s="16">
        <v>19</v>
      </c>
      <c r="D3984" s="14" t="s">
        <v>80</v>
      </c>
      <c r="E3984" s="16">
        <v>25</v>
      </c>
      <c r="F3984" s="14" t="s">
        <v>98</v>
      </c>
      <c r="G3984" s="16">
        <v>41</v>
      </c>
      <c r="H3984" s="14" t="s">
        <v>186</v>
      </c>
      <c r="I3984" s="16">
        <v>2</v>
      </c>
      <c r="J3984" s="14" t="s">
        <v>83</v>
      </c>
      <c r="K3984" s="14" t="s">
        <v>84</v>
      </c>
      <c r="L3984" s="14" t="s">
        <v>85</v>
      </c>
      <c r="M3984" s="23">
        <v>0.8</v>
      </c>
      <c r="N3984" s="16">
        <v>372</v>
      </c>
      <c r="O3984" s="16">
        <v>318</v>
      </c>
      <c r="P3984" s="16">
        <v>4</v>
      </c>
      <c r="Q3984" s="16">
        <v>637</v>
      </c>
      <c r="R3984" s="16">
        <v>4</v>
      </c>
      <c r="S3984" s="14" t="s">
        <v>86</v>
      </c>
      <c r="T3984" s="16">
        <v>56713</v>
      </c>
      <c r="U3984" s="16">
        <v>0</v>
      </c>
      <c r="V3984" s="18">
        <v>41295956</v>
      </c>
      <c r="W3984" s="18">
        <v>2641062</v>
      </c>
      <c r="X3984" s="18">
        <v>1448339</v>
      </c>
      <c r="Y3984" s="18">
        <v>0</v>
      </c>
      <c r="Z3984" s="18">
        <v>2732</v>
      </c>
      <c r="AA3984" s="18">
        <v>0</v>
      </c>
      <c r="AB3984" s="18">
        <v>35080</v>
      </c>
      <c r="AC3984" s="23">
        <v>0.01</v>
      </c>
      <c r="AD3984" s="14" t="str">
        <f>IF(E3984=113,"Linn","Iowa ex-Linn")</f>
        <v>Iowa ex-Linn</v>
      </c>
      <c r="AE3984" s="23">
        <f>IFERROR(AB3984/W3984,"N/M")</f>
        <v>0.013282535586063486</v>
      </c>
      <c r="AF3984" s="14" t="str">
        <f>B3984&amp;"|"&amp;TEXT(E3984,"000")&amp;"|"&amp;TEXT(M3984,"0.0000")</f>
        <v>2021|025|0.8000</v>
      </c>
      <c r="AG3984" s="22" t="str">
        <f>IF(AND(B3984&gt;=2015,B3984&lt;=2024,C3984=19,G3984=41,I3984=2,K3984="A",L3984="RBUP",M3984&gt;=0.5,M3984&lt;=0.85),"IN","OUT")</f>
        <v>IN</v>
      </c>
    </row>
    <row r="3985" spans="1:33">
      <c r="A3985" s="14" t="s">
        <v>191</v>
      </c>
      <c r="B3985" s="16">
        <v>2021</v>
      </c>
      <c r="C3985" s="16">
        <v>19</v>
      </c>
      <c r="D3985" s="14" t="s">
        <v>80</v>
      </c>
      <c r="E3985" s="16">
        <v>25</v>
      </c>
      <c r="F3985" s="14" t="s">
        <v>98</v>
      </c>
      <c r="G3985" s="16">
        <v>41</v>
      </c>
      <c r="H3985" s="14" t="s">
        <v>186</v>
      </c>
      <c r="I3985" s="16">
        <v>2</v>
      </c>
      <c r="J3985" s="14" t="s">
        <v>83</v>
      </c>
      <c r="K3985" s="14" t="s">
        <v>84</v>
      </c>
      <c r="L3985" s="14" t="s">
        <v>85</v>
      </c>
      <c r="M3985" s="23">
        <v>0.85</v>
      </c>
      <c r="N3985" s="16">
        <v>517</v>
      </c>
      <c r="O3985" s="16">
        <v>437</v>
      </c>
      <c r="P3985" s="16">
        <v>13</v>
      </c>
      <c r="Q3985" s="16">
        <v>915</v>
      </c>
      <c r="R3985" s="16">
        <v>13</v>
      </c>
      <c r="S3985" s="14" t="s">
        <v>86</v>
      </c>
      <c r="T3985" s="16">
        <v>81817</v>
      </c>
      <c r="U3985" s="16">
        <v>0</v>
      </c>
      <c r="V3985" s="18">
        <v>63027431</v>
      </c>
      <c r="W3985" s="18">
        <v>4981735</v>
      </c>
      <c r="X3985" s="18">
        <v>2107509</v>
      </c>
      <c r="Y3985" s="18">
        <v>0</v>
      </c>
      <c r="Z3985" s="18">
        <v>2418</v>
      </c>
      <c r="AA3985" s="18">
        <v>0</v>
      </c>
      <c r="AB3985" s="18">
        <v>79247</v>
      </c>
      <c r="AC3985" s="23">
        <v>0.02</v>
      </c>
      <c r="AD3985" s="14" t="str">
        <f>IF(E3985=113,"Linn","Iowa ex-Linn")</f>
        <v>Iowa ex-Linn</v>
      </c>
      <c r="AE3985" s="23">
        <f>IFERROR(AB3985/W3985,"N/M")</f>
        <v>0.015907510134521408</v>
      </c>
      <c r="AF3985" s="14" t="str">
        <f>B3985&amp;"|"&amp;TEXT(E3985,"000")&amp;"|"&amp;TEXT(M3985,"0.0000")</f>
        <v>2021|025|0.8500</v>
      </c>
      <c r="AG3985" s="22" t="str">
        <f>IF(AND(B3985&gt;=2015,B3985&lt;=2024,C3985=19,G3985=41,I3985=2,K3985="A",L3985="RBUP",M3985&gt;=0.5,M3985&lt;=0.85),"IN","OUT")</f>
        <v>IN</v>
      </c>
    </row>
    <row r="3986" spans="1:33">
      <c r="A3986" s="14" t="s">
        <v>191</v>
      </c>
      <c r="B3986" s="16">
        <v>2021</v>
      </c>
      <c r="C3986" s="16">
        <v>19</v>
      </c>
      <c r="D3986" s="14" t="s">
        <v>80</v>
      </c>
      <c r="E3986" s="16">
        <v>27</v>
      </c>
      <c r="F3986" s="14" t="s">
        <v>99</v>
      </c>
      <c r="G3986" s="16">
        <v>41</v>
      </c>
      <c r="H3986" s="14" t="s">
        <v>186</v>
      </c>
      <c r="I3986" s="16">
        <v>2</v>
      </c>
      <c r="J3986" s="14" t="s">
        <v>83</v>
      </c>
      <c r="K3986" s="14" t="s">
        <v>84</v>
      </c>
      <c r="L3986" s="14" t="s">
        <v>85</v>
      </c>
      <c r="M3986" s="23">
        <v>0.6</v>
      </c>
      <c r="N3986" s="16">
        <v>1</v>
      </c>
      <c r="O3986" s="16">
        <v>1</v>
      </c>
      <c r="P3986" s="16">
        <v>0</v>
      </c>
      <c r="Q3986" s="16">
        <v>2</v>
      </c>
      <c r="R3986" s="16">
        <v>0</v>
      </c>
      <c r="S3986" s="14" t="s">
        <v>86</v>
      </c>
      <c r="T3986" s="16">
        <v>132</v>
      </c>
      <c r="U3986" s="16">
        <v>0</v>
      </c>
      <c r="V3986" s="18">
        <v>73049</v>
      </c>
      <c r="W3986" s="18">
        <v>1099</v>
      </c>
      <c r="X3986" s="18">
        <v>703</v>
      </c>
      <c r="Y3986" s="18">
        <v>0</v>
      </c>
      <c r="Z3986" s="18">
        <v>0</v>
      </c>
      <c r="AA3986" s="18">
        <v>0</v>
      </c>
      <c r="AB3986" s="18">
        <v>0</v>
      </c>
      <c r="AC3986" s="23">
        <v>0</v>
      </c>
      <c r="AD3986" s="14" t="str">
        <f>IF(E3986=113,"Linn","Iowa ex-Linn")</f>
        <v>Iowa ex-Linn</v>
      </c>
      <c r="AE3986" s="23">
        <f>IFERROR(AB3986/W3986,"N/M")</f>
        <v>0.0</v>
      </c>
      <c r="AF3986" s="14" t="str">
        <f>B3986&amp;"|"&amp;TEXT(E3986,"000")&amp;"|"&amp;TEXT(M3986,"0.0000")</f>
        <v>2021|027|0.6000</v>
      </c>
      <c r="AG3986" s="22" t="str">
        <f>IF(AND(B3986&gt;=2015,B3986&lt;=2024,C3986=19,G3986=41,I3986=2,K3986="A",L3986="RBUP",M3986&gt;=0.5,M3986&lt;=0.85),"IN","OUT")</f>
        <v>IN</v>
      </c>
    </row>
    <row r="3987" spans="1:33">
      <c r="A3987" s="14" t="s">
        <v>191</v>
      </c>
      <c r="B3987" s="16">
        <v>2021</v>
      </c>
      <c r="C3987" s="16">
        <v>19</v>
      </c>
      <c r="D3987" s="14" t="s">
        <v>80</v>
      </c>
      <c r="E3987" s="16">
        <v>27</v>
      </c>
      <c r="F3987" s="14" t="s">
        <v>99</v>
      </c>
      <c r="G3987" s="16">
        <v>41</v>
      </c>
      <c r="H3987" s="14" t="s">
        <v>186</v>
      </c>
      <c r="I3987" s="16">
        <v>2</v>
      </c>
      <c r="J3987" s="14" t="s">
        <v>83</v>
      </c>
      <c r="K3987" s="14" t="s">
        <v>84</v>
      </c>
      <c r="L3987" s="14" t="s">
        <v>85</v>
      </c>
      <c r="M3987" s="23">
        <v>0.65</v>
      </c>
      <c r="N3987" s="16">
        <v>4</v>
      </c>
      <c r="O3987" s="16">
        <v>2</v>
      </c>
      <c r="P3987" s="16">
        <v>0</v>
      </c>
      <c r="Q3987" s="16">
        <v>2</v>
      </c>
      <c r="R3987" s="16">
        <v>0</v>
      </c>
      <c r="S3987" s="14" t="s">
        <v>86</v>
      </c>
      <c r="T3987" s="16">
        <v>202</v>
      </c>
      <c r="U3987" s="16">
        <v>0</v>
      </c>
      <c r="V3987" s="18">
        <v>123367</v>
      </c>
      <c r="W3987" s="18">
        <v>3391</v>
      </c>
      <c r="X3987" s="18">
        <v>2001</v>
      </c>
      <c r="Y3987" s="18">
        <v>0</v>
      </c>
      <c r="Z3987" s="18">
        <v>0</v>
      </c>
      <c r="AA3987" s="18">
        <v>0</v>
      </c>
      <c r="AB3987" s="18">
        <v>0</v>
      </c>
      <c r="AC3987" s="23">
        <v>0</v>
      </c>
      <c r="AD3987" s="14" t="str">
        <f>IF(E3987=113,"Linn","Iowa ex-Linn")</f>
        <v>Iowa ex-Linn</v>
      </c>
      <c r="AE3987" s="23">
        <f>IFERROR(AB3987/W3987,"N/M")</f>
        <v>0.0</v>
      </c>
      <c r="AF3987" s="14" t="str">
        <f>B3987&amp;"|"&amp;TEXT(E3987,"000")&amp;"|"&amp;TEXT(M3987,"0.0000")</f>
        <v>2021|027|0.6500</v>
      </c>
      <c r="AG3987" s="22" t="str">
        <f>IF(AND(B3987&gt;=2015,B3987&lt;=2024,C3987=19,G3987=41,I3987=2,K3987="A",L3987="RBUP",M3987&gt;=0.5,M3987&lt;=0.85),"IN","OUT")</f>
        <v>IN</v>
      </c>
    </row>
    <row r="3988" spans="1:33">
      <c r="A3988" s="14" t="s">
        <v>191</v>
      </c>
      <c r="B3988" s="16">
        <v>2021</v>
      </c>
      <c r="C3988" s="16">
        <v>19</v>
      </c>
      <c r="D3988" s="14" t="s">
        <v>80</v>
      </c>
      <c r="E3988" s="16">
        <v>27</v>
      </c>
      <c r="F3988" s="14" t="s">
        <v>99</v>
      </c>
      <c r="G3988" s="16">
        <v>41</v>
      </c>
      <c r="H3988" s="14" t="s">
        <v>186</v>
      </c>
      <c r="I3988" s="16">
        <v>2</v>
      </c>
      <c r="J3988" s="14" t="s">
        <v>83</v>
      </c>
      <c r="K3988" s="14" t="s">
        <v>84</v>
      </c>
      <c r="L3988" s="14" t="s">
        <v>85</v>
      </c>
      <c r="M3988" s="23">
        <v>0.7</v>
      </c>
      <c r="N3988" s="16">
        <v>13</v>
      </c>
      <c r="O3988" s="16">
        <v>9</v>
      </c>
      <c r="P3988" s="16">
        <v>0</v>
      </c>
      <c r="Q3988" s="16">
        <v>9</v>
      </c>
      <c r="R3988" s="16">
        <v>0</v>
      </c>
      <c r="S3988" s="14" t="s">
        <v>86</v>
      </c>
      <c r="T3988" s="16">
        <v>540</v>
      </c>
      <c r="U3988" s="16">
        <v>0</v>
      </c>
      <c r="V3988" s="18">
        <v>344323</v>
      </c>
      <c r="W3988" s="18">
        <v>12469</v>
      </c>
      <c r="X3988" s="18">
        <v>7357</v>
      </c>
      <c r="Y3988" s="18">
        <v>0</v>
      </c>
      <c r="Z3988" s="18">
        <v>25</v>
      </c>
      <c r="AA3988" s="18">
        <v>0</v>
      </c>
      <c r="AB3988" s="18">
        <v>0</v>
      </c>
      <c r="AC3988" s="23">
        <v>0</v>
      </c>
      <c r="AD3988" s="14" t="str">
        <f>IF(E3988=113,"Linn","Iowa ex-Linn")</f>
        <v>Iowa ex-Linn</v>
      </c>
      <c r="AE3988" s="23">
        <f>IFERROR(AB3988/W3988,"N/M")</f>
        <v>0.0</v>
      </c>
      <c r="AF3988" s="14" t="str">
        <f>B3988&amp;"|"&amp;TEXT(E3988,"000")&amp;"|"&amp;TEXT(M3988,"0.0000")</f>
        <v>2021|027|0.7000</v>
      </c>
      <c r="AG3988" s="22" t="str">
        <f>IF(AND(B3988&gt;=2015,B3988&lt;=2024,C3988=19,G3988=41,I3988=2,K3988="A",L3988="RBUP",M3988&gt;=0.5,M3988&lt;=0.85),"IN","OUT")</f>
        <v>IN</v>
      </c>
    </row>
    <row r="3989" spans="1:33">
      <c r="A3989" s="14" t="s">
        <v>191</v>
      </c>
      <c r="B3989" s="16">
        <v>2021</v>
      </c>
      <c r="C3989" s="16">
        <v>19</v>
      </c>
      <c r="D3989" s="14" t="s">
        <v>80</v>
      </c>
      <c r="E3989" s="16">
        <v>27</v>
      </c>
      <c r="F3989" s="14" t="s">
        <v>99</v>
      </c>
      <c r="G3989" s="16">
        <v>41</v>
      </c>
      <c r="H3989" s="14" t="s">
        <v>186</v>
      </c>
      <c r="I3989" s="16">
        <v>2</v>
      </c>
      <c r="J3989" s="14" t="s">
        <v>83</v>
      </c>
      <c r="K3989" s="14" t="s">
        <v>84</v>
      </c>
      <c r="L3989" s="14" t="s">
        <v>85</v>
      </c>
      <c r="M3989" s="23">
        <v>0.75</v>
      </c>
      <c r="N3989" s="16">
        <v>74</v>
      </c>
      <c r="O3989" s="16">
        <v>55</v>
      </c>
      <c r="P3989" s="16">
        <v>1</v>
      </c>
      <c r="Q3989" s="16">
        <v>75</v>
      </c>
      <c r="R3989" s="16">
        <v>1</v>
      </c>
      <c r="S3989" s="14" t="s">
        <v>86</v>
      </c>
      <c r="T3989" s="16">
        <v>6183</v>
      </c>
      <c r="U3989" s="16">
        <v>0</v>
      </c>
      <c r="V3989" s="18">
        <v>4397573</v>
      </c>
      <c r="W3989" s="18">
        <v>219534</v>
      </c>
      <c r="X3989" s="18">
        <v>135755</v>
      </c>
      <c r="Y3989" s="18">
        <v>75</v>
      </c>
      <c r="Z3989" s="18">
        <v>430</v>
      </c>
      <c r="AA3989" s="18">
        <v>0</v>
      </c>
      <c r="AB3989" s="18">
        <v>3678</v>
      </c>
      <c r="AC3989" s="23">
        <v>0.02</v>
      </c>
      <c r="AD3989" s="14" t="str">
        <f>IF(E3989=113,"Linn","Iowa ex-Linn")</f>
        <v>Iowa ex-Linn</v>
      </c>
      <c r="AE3989" s="23">
        <f>IFERROR(AB3989/W3989,"N/M")</f>
        <v>0.016753669135532535</v>
      </c>
      <c r="AF3989" s="14" t="str">
        <f>B3989&amp;"|"&amp;TEXT(E3989,"000")&amp;"|"&amp;TEXT(M3989,"0.0000")</f>
        <v>2021|027|0.7500</v>
      </c>
      <c r="AG3989" s="22" t="str">
        <f>IF(AND(B3989&gt;=2015,B3989&lt;=2024,C3989=19,G3989=41,I3989=2,K3989="A",L3989="RBUP",M3989&gt;=0.5,M3989&lt;=0.85),"IN","OUT")</f>
        <v>IN</v>
      </c>
    </row>
    <row r="3990" spans="1:33">
      <c r="A3990" s="14" t="s">
        <v>191</v>
      </c>
      <c r="B3990" s="16">
        <v>2021</v>
      </c>
      <c r="C3990" s="16">
        <v>19</v>
      </c>
      <c r="D3990" s="14" t="s">
        <v>80</v>
      </c>
      <c r="E3990" s="16">
        <v>27</v>
      </c>
      <c r="F3990" s="14" t="s">
        <v>99</v>
      </c>
      <c r="G3990" s="16">
        <v>41</v>
      </c>
      <c r="H3990" s="14" t="s">
        <v>186</v>
      </c>
      <c r="I3990" s="16">
        <v>2</v>
      </c>
      <c r="J3990" s="14" t="s">
        <v>83</v>
      </c>
      <c r="K3990" s="14" t="s">
        <v>84</v>
      </c>
      <c r="L3990" s="14" t="s">
        <v>85</v>
      </c>
      <c r="M3990" s="23">
        <v>0.8</v>
      </c>
      <c r="N3990" s="16">
        <v>379</v>
      </c>
      <c r="O3990" s="16">
        <v>322</v>
      </c>
      <c r="P3990" s="16">
        <v>3</v>
      </c>
      <c r="Q3990" s="16">
        <v>493</v>
      </c>
      <c r="R3990" s="16">
        <v>3</v>
      </c>
      <c r="S3990" s="14" t="s">
        <v>86</v>
      </c>
      <c r="T3990" s="16">
        <v>55912</v>
      </c>
      <c r="U3990" s="16">
        <v>0</v>
      </c>
      <c r="V3990" s="18">
        <v>42474700</v>
      </c>
      <c r="W3990" s="18">
        <v>2739734</v>
      </c>
      <c r="X3990" s="18">
        <v>1581473</v>
      </c>
      <c r="Y3990" s="18">
        <v>371</v>
      </c>
      <c r="Z3990" s="18">
        <v>4652</v>
      </c>
      <c r="AA3990" s="18">
        <v>0</v>
      </c>
      <c r="AB3990" s="18">
        <v>56325</v>
      </c>
      <c r="AC3990" s="23">
        <v>0.02</v>
      </c>
      <c r="AD3990" s="14" t="str">
        <f>IF(E3990=113,"Linn","Iowa ex-Linn")</f>
        <v>Iowa ex-Linn</v>
      </c>
      <c r="AE3990" s="23">
        <f>IFERROR(AB3990/W3990,"N/M")</f>
        <v>0.02055856517457534</v>
      </c>
      <c r="AF3990" s="14" t="str">
        <f>B3990&amp;"|"&amp;TEXT(E3990,"000")&amp;"|"&amp;TEXT(M3990,"0.0000")</f>
        <v>2021|027|0.8000</v>
      </c>
      <c r="AG3990" s="22" t="str">
        <f>IF(AND(B3990&gt;=2015,B3990&lt;=2024,C3990=19,G3990=41,I3990=2,K3990="A",L3990="RBUP",M3990&gt;=0.5,M3990&lt;=0.85),"IN","OUT")</f>
        <v>IN</v>
      </c>
    </row>
    <row r="3991" spans="1:33">
      <c r="A3991" s="14" t="s">
        <v>191</v>
      </c>
      <c r="B3991" s="16">
        <v>2021</v>
      </c>
      <c r="C3991" s="16">
        <v>19</v>
      </c>
      <c r="D3991" s="14" t="s">
        <v>80</v>
      </c>
      <c r="E3991" s="16">
        <v>27</v>
      </c>
      <c r="F3991" s="14" t="s">
        <v>99</v>
      </c>
      <c r="G3991" s="16">
        <v>41</v>
      </c>
      <c r="H3991" s="14" t="s">
        <v>186</v>
      </c>
      <c r="I3991" s="16">
        <v>2</v>
      </c>
      <c r="J3991" s="14" t="s">
        <v>83</v>
      </c>
      <c r="K3991" s="14" t="s">
        <v>84</v>
      </c>
      <c r="L3991" s="14" t="s">
        <v>85</v>
      </c>
      <c r="M3991" s="23">
        <v>0.85</v>
      </c>
      <c r="N3991" s="16">
        <v>568</v>
      </c>
      <c r="O3991" s="16">
        <v>485</v>
      </c>
      <c r="P3991" s="16">
        <v>15</v>
      </c>
      <c r="Q3991" s="16">
        <v>949</v>
      </c>
      <c r="R3991" s="16">
        <v>17</v>
      </c>
      <c r="S3991" s="14" t="s">
        <v>86</v>
      </c>
      <c r="T3991" s="16">
        <v>101220</v>
      </c>
      <c r="U3991" s="16">
        <v>0</v>
      </c>
      <c r="V3991" s="18">
        <v>81801620</v>
      </c>
      <c r="W3991" s="18">
        <v>6644501</v>
      </c>
      <c r="X3991" s="18">
        <v>2892305</v>
      </c>
      <c r="Y3991" s="18">
        <v>3465</v>
      </c>
      <c r="Z3991" s="18">
        <v>14009</v>
      </c>
      <c r="AA3991" s="18">
        <v>0</v>
      </c>
      <c r="AB3991" s="18">
        <v>133115</v>
      </c>
      <c r="AC3991" s="23">
        <v>0.02</v>
      </c>
      <c r="AD3991" s="14" t="str">
        <f>IF(E3991=113,"Linn","Iowa ex-Linn")</f>
        <v>Iowa ex-Linn</v>
      </c>
      <c r="AE3991" s="23">
        <f>IFERROR(AB3991/W3991,"N/M")</f>
        <v>0.02003385957801797</v>
      </c>
      <c r="AF3991" s="14" t="str">
        <f>B3991&amp;"|"&amp;TEXT(E3991,"000")&amp;"|"&amp;TEXT(M3991,"0.0000")</f>
        <v>2021|027|0.8500</v>
      </c>
      <c r="AG3991" s="22" t="str">
        <f>IF(AND(B3991&gt;=2015,B3991&lt;=2024,C3991=19,G3991=41,I3991=2,K3991="A",L3991="RBUP",M3991&gt;=0.5,M3991&lt;=0.85),"IN","OUT")</f>
        <v>IN</v>
      </c>
    </row>
    <row r="3992" spans="1:33">
      <c r="A3992" s="14" t="s">
        <v>191</v>
      </c>
      <c r="B3992" s="16">
        <v>2021</v>
      </c>
      <c r="C3992" s="16">
        <v>19</v>
      </c>
      <c r="D3992" s="14" t="s">
        <v>80</v>
      </c>
      <c r="E3992" s="16">
        <v>29</v>
      </c>
      <c r="F3992" s="14" t="s">
        <v>100</v>
      </c>
      <c r="G3992" s="16">
        <v>41</v>
      </c>
      <c r="H3992" s="14" t="s">
        <v>186</v>
      </c>
      <c r="I3992" s="16">
        <v>2</v>
      </c>
      <c r="J3992" s="14" t="s">
        <v>83</v>
      </c>
      <c r="K3992" s="14" t="s">
        <v>84</v>
      </c>
      <c r="L3992" s="14" t="s">
        <v>85</v>
      </c>
      <c r="M3992" s="23">
        <v>0.5</v>
      </c>
      <c r="N3992" s="16">
        <v>1</v>
      </c>
      <c r="O3992" s="16">
        <v>1</v>
      </c>
      <c r="P3992" s="16">
        <v>0</v>
      </c>
      <c r="Q3992" s="16">
        <v>1</v>
      </c>
      <c r="R3992" s="16">
        <v>0</v>
      </c>
      <c r="S3992" s="14" t="s">
        <v>86</v>
      </c>
      <c r="T3992" s="16">
        <v>40</v>
      </c>
      <c r="U3992" s="16">
        <v>0</v>
      </c>
      <c r="V3992" s="18">
        <v>15644</v>
      </c>
      <c r="W3992" s="18">
        <v>142</v>
      </c>
      <c r="X3992" s="18">
        <v>95</v>
      </c>
      <c r="Y3992" s="18">
        <v>0</v>
      </c>
      <c r="Z3992" s="18">
        <v>0</v>
      </c>
      <c r="AA3992" s="18">
        <v>0</v>
      </c>
      <c r="AB3992" s="18">
        <v>0</v>
      </c>
      <c r="AC3992" s="23">
        <v>0</v>
      </c>
      <c r="AD3992" s="14" t="str">
        <f>IF(E3992=113,"Linn","Iowa ex-Linn")</f>
        <v>Iowa ex-Linn</v>
      </c>
      <c r="AE3992" s="23">
        <f>IFERROR(AB3992/W3992,"N/M")</f>
        <v>0.0</v>
      </c>
      <c r="AF3992" s="14" t="str">
        <f>B3992&amp;"|"&amp;TEXT(E3992,"000")&amp;"|"&amp;TEXT(M3992,"0.0000")</f>
        <v>2021|029|0.5000</v>
      </c>
      <c r="AG3992" s="22" t="str">
        <f>IF(AND(B3992&gt;=2015,B3992&lt;=2024,C3992=19,G3992=41,I3992=2,K3992="A",L3992="RBUP",M3992&gt;=0.5,M3992&lt;=0.85),"IN","OUT")</f>
        <v>IN</v>
      </c>
    </row>
    <row r="3993" spans="1:33">
      <c r="A3993" s="14" t="s">
        <v>191</v>
      </c>
      <c r="B3993" s="16">
        <v>2021</v>
      </c>
      <c r="C3993" s="16">
        <v>19</v>
      </c>
      <c r="D3993" s="14" t="s">
        <v>80</v>
      </c>
      <c r="E3993" s="16">
        <v>29</v>
      </c>
      <c r="F3993" s="14" t="s">
        <v>100</v>
      </c>
      <c r="G3993" s="16">
        <v>41</v>
      </c>
      <c r="H3993" s="14" t="s">
        <v>186</v>
      </c>
      <c r="I3993" s="16">
        <v>2</v>
      </c>
      <c r="J3993" s="14" t="s">
        <v>83</v>
      </c>
      <c r="K3993" s="14" t="s">
        <v>84</v>
      </c>
      <c r="L3993" s="14" t="s">
        <v>85</v>
      </c>
      <c r="M3993" s="23">
        <v>0.6</v>
      </c>
      <c r="N3993" s="16">
        <v>1</v>
      </c>
      <c r="O3993" s="16">
        <v>0</v>
      </c>
      <c r="P3993" s="16">
        <v>0</v>
      </c>
      <c r="Q3993" s="16">
        <v>0</v>
      </c>
      <c r="R3993" s="16">
        <v>0</v>
      </c>
      <c r="S3993" s="14" t="s">
        <v>86</v>
      </c>
      <c r="T3993" s="16">
        <v>0</v>
      </c>
      <c r="U3993" s="16">
        <v>0</v>
      </c>
      <c r="V3993" s="18">
        <v>0</v>
      </c>
      <c r="W3993" s="18">
        <v>0</v>
      </c>
      <c r="X3993" s="18">
        <v>0</v>
      </c>
      <c r="Y3993" s="18">
        <v>0</v>
      </c>
      <c r="Z3993" s="18">
        <v>0</v>
      </c>
      <c r="AA3993" s="18">
        <v>0</v>
      </c>
      <c r="AB3993" s="18">
        <v>0</v>
      </c>
      <c r="AC3993" s="23">
        <v>0</v>
      </c>
      <c r="AD3993" s="14" t="str">
        <f>IF(E3993=113,"Linn","Iowa ex-Linn")</f>
        <v>Iowa ex-Linn</v>
      </c>
      <c r="AE3993" s="23" t="str">
        <f>IFERROR(AB3993/W3993,"N/M")</f>
        <v>N/M</v>
      </c>
      <c r="AF3993" s="14" t="str">
        <f>B3993&amp;"|"&amp;TEXT(E3993,"000")&amp;"|"&amp;TEXT(M3993,"0.0000")</f>
        <v>2021|029|0.6000</v>
      </c>
      <c r="AG3993" s="22" t="str">
        <f>IF(AND(B3993&gt;=2015,B3993&lt;=2024,C3993=19,G3993=41,I3993=2,K3993="A",L3993="RBUP",M3993&gt;=0.5,M3993&lt;=0.85),"IN","OUT")</f>
        <v>IN</v>
      </c>
    </row>
    <row r="3994" spans="1:33">
      <c r="A3994" s="14" t="s">
        <v>191</v>
      </c>
      <c r="B3994" s="16">
        <v>2021</v>
      </c>
      <c r="C3994" s="16">
        <v>19</v>
      </c>
      <c r="D3994" s="14" t="s">
        <v>80</v>
      </c>
      <c r="E3994" s="16">
        <v>29</v>
      </c>
      <c r="F3994" s="14" t="s">
        <v>100</v>
      </c>
      <c r="G3994" s="16">
        <v>41</v>
      </c>
      <c r="H3994" s="14" t="s">
        <v>186</v>
      </c>
      <c r="I3994" s="16">
        <v>2</v>
      </c>
      <c r="J3994" s="14" t="s">
        <v>83</v>
      </c>
      <c r="K3994" s="14" t="s">
        <v>84</v>
      </c>
      <c r="L3994" s="14" t="s">
        <v>85</v>
      </c>
      <c r="M3994" s="23">
        <v>0.65</v>
      </c>
      <c r="N3994" s="16">
        <v>5</v>
      </c>
      <c r="O3994" s="16">
        <v>4</v>
      </c>
      <c r="P3994" s="16">
        <v>0</v>
      </c>
      <c r="Q3994" s="16">
        <v>11</v>
      </c>
      <c r="R3994" s="16">
        <v>0</v>
      </c>
      <c r="S3994" s="14" t="s">
        <v>86</v>
      </c>
      <c r="T3994" s="16">
        <v>250</v>
      </c>
      <c r="U3994" s="16">
        <v>0</v>
      </c>
      <c r="V3994" s="18">
        <v>110209</v>
      </c>
      <c r="W3994" s="18">
        <v>2714</v>
      </c>
      <c r="X3994" s="18">
        <v>1600</v>
      </c>
      <c r="Y3994" s="18">
        <v>0</v>
      </c>
      <c r="Z3994" s="18">
        <v>0</v>
      </c>
      <c r="AA3994" s="18">
        <v>0</v>
      </c>
      <c r="AB3994" s="18">
        <v>0</v>
      </c>
      <c r="AC3994" s="23">
        <v>0</v>
      </c>
      <c r="AD3994" s="14" t="str">
        <f>IF(E3994=113,"Linn","Iowa ex-Linn")</f>
        <v>Iowa ex-Linn</v>
      </c>
      <c r="AE3994" s="23">
        <f>IFERROR(AB3994/W3994,"N/M")</f>
        <v>0.0</v>
      </c>
      <c r="AF3994" s="14" t="str">
        <f>B3994&amp;"|"&amp;TEXT(E3994,"000")&amp;"|"&amp;TEXT(M3994,"0.0000")</f>
        <v>2021|029|0.6500</v>
      </c>
      <c r="AG3994" s="22" t="str">
        <f>IF(AND(B3994&gt;=2015,B3994&lt;=2024,C3994=19,G3994=41,I3994=2,K3994="A",L3994="RBUP",M3994&gt;=0.5,M3994&lt;=0.85),"IN","OUT")</f>
        <v>IN</v>
      </c>
    </row>
    <row r="3995" spans="1:33">
      <c r="A3995" s="14" t="s">
        <v>191</v>
      </c>
      <c r="B3995" s="16">
        <v>2021</v>
      </c>
      <c r="C3995" s="16">
        <v>19</v>
      </c>
      <c r="D3995" s="14" t="s">
        <v>80</v>
      </c>
      <c r="E3995" s="16">
        <v>29</v>
      </c>
      <c r="F3995" s="14" t="s">
        <v>100</v>
      </c>
      <c r="G3995" s="16">
        <v>41</v>
      </c>
      <c r="H3995" s="14" t="s">
        <v>186</v>
      </c>
      <c r="I3995" s="16">
        <v>2</v>
      </c>
      <c r="J3995" s="14" t="s">
        <v>83</v>
      </c>
      <c r="K3995" s="14" t="s">
        <v>84</v>
      </c>
      <c r="L3995" s="14" t="s">
        <v>85</v>
      </c>
      <c r="M3995" s="23">
        <v>0.7</v>
      </c>
      <c r="N3995" s="16">
        <v>12</v>
      </c>
      <c r="O3995" s="16">
        <v>7</v>
      </c>
      <c r="P3995" s="16">
        <v>0</v>
      </c>
      <c r="Q3995" s="16">
        <v>7</v>
      </c>
      <c r="R3995" s="16">
        <v>0</v>
      </c>
      <c r="S3995" s="14" t="s">
        <v>86</v>
      </c>
      <c r="T3995" s="16">
        <v>1095</v>
      </c>
      <c r="U3995" s="16">
        <v>0</v>
      </c>
      <c r="V3995" s="18">
        <v>697556</v>
      </c>
      <c r="W3995" s="18">
        <v>23766</v>
      </c>
      <c r="X3995" s="18">
        <v>17705</v>
      </c>
      <c r="Y3995" s="18">
        <v>0</v>
      </c>
      <c r="Z3995" s="18">
        <v>0</v>
      </c>
      <c r="AA3995" s="18">
        <v>0</v>
      </c>
      <c r="AB3995" s="18">
        <v>0</v>
      </c>
      <c r="AC3995" s="23">
        <v>0</v>
      </c>
      <c r="AD3995" s="14" t="str">
        <f>IF(E3995=113,"Linn","Iowa ex-Linn")</f>
        <v>Iowa ex-Linn</v>
      </c>
      <c r="AE3995" s="23">
        <f>IFERROR(AB3995/W3995,"N/M")</f>
        <v>0.0</v>
      </c>
      <c r="AF3995" s="14" t="str">
        <f>B3995&amp;"|"&amp;TEXT(E3995,"000")&amp;"|"&amp;TEXT(M3995,"0.0000")</f>
        <v>2021|029|0.7000</v>
      </c>
      <c r="AG3995" s="22" t="str">
        <f>IF(AND(B3995&gt;=2015,B3995&lt;=2024,C3995=19,G3995=41,I3995=2,K3995="A",L3995="RBUP",M3995&gt;=0.5,M3995&lt;=0.85),"IN","OUT")</f>
        <v>IN</v>
      </c>
    </row>
    <row r="3996" spans="1:33">
      <c r="A3996" s="14" t="s">
        <v>191</v>
      </c>
      <c r="B3996" s="16">
        <v>2021</v>
      </c>
      <c r="C3996" s="16">
        <v>19</v>
      </c>
      <c r="D3996" s="14" t="s">
        <v>80</v>
      </c>
      <c r="E3996" s="16">
        <v>29</v>
      </c>
      <c r="F3996" s="14" t="s">
        <v>100</v>
      </c>
      <c r="G3996" s="16">
        <v>41</v>
      </c>
      <c r="H3996" s="14" t="s">
        <v>186</v>
      </c>
      <c r="I3996" s="16">
        <v>2</v>
      </c>
      <c r="J3996" s="14" t="s">
        <v>83</v>
      </c>
      <c r="K3996" s="14" t="s">
        <v>84</v>
      </c>
      <c r="L3996" s="14" t="s">
        <v>85</v>
      </c>
      <c r="M3996" s="23">
        <v>0.75</v>
      </c>
      <c r="N3996" s="16">
        <v>71</v>
      </c>
      <c r="O3996" s="16">
        <v>57</v>
      </c>
      <c r="P3996" s="16">
        <v>1</v>
      </c>
      <c r="Q3996" s="16">
        <v>107</v>
      </c>
      <c r="R3996" s="16">
        <v>1</v>
      </c>
      <c r="S3996" s="14" t="s">
        <v>86</v>
      </c>
      <c r="T3996" s="16">
        <v>9719</v>
      </c>
      <c r="U3996" s="16">
        <v>0</v>
      </c>
      <c r="V3996" s="18">
        <v>6480798</v>
      </c>
      <c r="W3996" s="18">
        <v>317609</v>
      </c>
      <c r="X3996" s="18">
        <v>218670</v>
      </c>
      <c r="Y3996" s="18">
        <v>0</v>
      </c>
      <c r="Z3996" s="18">
        <v>1453</v>
      </c>
      <c r="AA3996" s="18">
        <v>0</v>
      </c>
      <c r="AB3996" s="18">
        <v>366</v>
      </c>
      <c r="AC3996" s="23">
        <v>0</v>
      </c>
      <c r="AD3996" s="14" t="str">
        <f>IF(E3996=113,"Linn","Iowa ex-Linn")</f>
        <v>Iowa ex-Linn</v>
      </c>
      <c r="AE3996" s="23">
        <f>IFERROR(AB3996/W3996,"N/M")</f>
        <v>0.001152360292057215</v>
      </c>
      <c r="AF3996" s="14" t="str">
        <f>B3996&amp;"|"&amp;TEXT(E3996,"000")&amp;"|"&amp;TEXT(M3996,"0.0000")</f>
        <v>2021|029|0.7500</v>
      </c>
      <c r="AG3996" s="22" t="str">
        <f>IF(AND(B3996&gt;=2015,B3996&lt;=2024,C3996=19,G3996=41,I3996=2,K3996="A",L3996="RBUP",M3996&gt;=0.5,M3996&lt;=0.85),"IN","OUT")</f>
        <v>IN</v>
      </c>
    </row>
    <row r="3997" spans="1:33">
      <c r="A3997" s="14" t="s">
        <v>191</v>
      </c>
      <c r="B3997" s="16">
        <v>2021</v>
      </c>
      <c r="C3997" s="16">
        <v>19</v>
      </c>
      <c r="D3997" s="14" t="s">
        <v>80</v>
      </c>
      <c r="E3997" s="16">
        <v>29</v>
      </c>
      <c r="F3997" s="14" t="s">
        <v>100</v>
      </c>
      <c r="G3997" s="16">
        <v>41</v>
      </c>
      <c r="H3997" s="14" t="s">
        <v>186</v>
      </c>
      <c r="I3997" s="16">
        <v>2</v>
      </c>
      <c r="J3997" s="14" t="s">
        <v>83</v>
      </c>
      <c r="K3997" s="14" t="s">
        <v>84</v>
      </c>
      <c r="L3997" s="14" t="s">
        <v>85</v>
      </c>
      <c r="M3997" s="23">
        <v>0.8</v>
      </c>
      <c r="N3997" s="16">
        <v>277</v>
      </c>
      <c r="O3997" s="16">
        <v>231</v>
      </c>
      <c r="P3997" s="16">
        <v>2</v>
      </c>
      <c r="Q3997" s="16">
        <v>298</v>
      </c>
      <c r="R3997" s="16">
        <v>2</v>
      </c>
      <c r="S3997" s="14" t="s">
        <v>86</v>
      </c>
      <c r="T3997" s="16">
        <v>53168</v>
      </c>
      <c r="U3997" s="16">
        <v>0</v>
      </c>
      <c r="V3997" s="18">
        <v>38243992</v>
      </c>
      <c r="W3997" s="18">
        <v>2374610</v>
      </c>
      <c r="X3997" s="18">
        <v>1500712</v>
      </c>
      <c r="Y3997" s="18">
        <v>4383</v>
      </c>
      <c r="Z3997" s="18">
        <v>10653</v>
      </c>
      <c r="AA3997" s="18">
        <v>0</v>
      </c>
      <c r="AB3997" s="18">
        <v>9048</v>
      </c>
      <c r="AC3997" s="23">
        <v>0</v>
      </c>
      <c r="AD3997" s="14" t="str">
        <f>IF(E3997=113,"Linn","Iowa ex-Linn")</f>
        <v>Iowa ex-Linn</v>
      </c>
      <c r="AE3997" s="23">
        <f>IFERROR(AB3997/W3997,"N/M")</f>
        <v>0.0038103099035209993</v>
      </c>
      <c r="AF3997" s="14" t="str">
        <f>B3997&amp;"|"&amp;TEXT(E3997,"000")&amp;"|"&amp;TEXT(M3997,"0.0000")</f>
        <v>2021|029|0.8000</v>
      </c>
      <c r="AG3997" s="22" t="str">
        <f>IF(AND(B3997&gt;=2015,B3997&lt;=2024,C3997=19,G3997=41,I3997=2,K3997="A",L3997="RBUP",M3997&gt;=0.5,M3997&lt;=0.85),"IN","OUT")</f>
        <v>IN</v>
      </c>
    </row>
    <row r="3998" spans="1:33">
      <c r="A3998" s="14" t="s">
        <v>191</v>
      </c>
      <c r="B3998" s="16">
        <v>2021</v>
      </c>
      <c r="C3998" s="16">
        <v>19</v>
      </c>
      <c r="D3998" s="14" t="s">
        <v>80</v>
      </c>
      <c r="E3998" s="16">
        <v>29</v>
      </c>
      <c r="F3998" s="14" t="s">
        <v>100</v>
      </c>
      <c r="G3998" s="16">
        <v>41</v>
      </c>
      <c r="H3998" s="14" t="s">
        <v>186</v>
      </c>
      <c r="I3998" s="16">
        <v>2</v>
      </c>
      <c r="J3998" s="14" t="s">
        <v>83</v>
      </c>
      <c r="K3998" s="14" t="s">
        <v>84</v>
      </c>
      <c r="L3998" s="14" t="s">
        <v>85</v>
      </c>
      <c r="M3998" s="23">
        <v>0.85</v>
      </c>
      <c r="N3998" s="16">
        <v>298</v>
      </c>
      <c r="O3998" s="16">
        <v>239</v>
      </c>
      <c r="P3998" s="16">
        <v>5</v>
      </c>
      <c r="Q3998" s="16">
        <v>335</v>
      </c>
      <c r="R3998" s="16">
        <v>8</v>
      </c>
      <c r="S3998" s="14" t="s">
        <v>86</v>
      </c>
      <c r="T3998" s="16">
        <v>56080</v>
      </c>
      <c r="U3998" s="16">
        <v>0</v>
      </c>
      <c r="V3998" s="18">
        <v>41775327</v>
      </c>
      <c r="W3998" s="18">
        <v>3238439</v>
      </c>
      <c r="X3998" s="18">
        <v>1561676</v>
      </c>
      <c r="Y3998" s="18">
        <v>424</v>
      </c>
      <c r="Z3998" s="18">
        <v>12015</v>
      </c>
      <c r="AA3998" s="18">
        <v>0</v>
      </c>
      <c r="AB3998" s="18">
        <v>183102</v>
      </c>
      <c r="AC3998" s="23">
        <v>0.06</v>
      </c>
      <c r="AD3998" s="14" t="str">
        <f>IF(E3998=113,"Linn","Iowa ex-Linn")</f>
        <v>Iowa ex-Linn</v>
      </c>
      <c r="AE3998" s="23">
        <f>IFERROR(AB3998/W3998,"N/M")</f>
        <v>0.05654020347457525</v>
      </c>
      <c r="AF3998" s="14" t="str">
        <f>B3998&amp;"|"&amp;TEXT(E3998,"000")&amp;"|"&amp;TEXT(M3998,"0.0000")</f>
        <v>2021|029|0.8500</v>
      </c>
      <c r="AG3998" s="22" t="str">
        <f>IF(AND(B3998&gt;=2015,B3998&lt;=2024,C3998=19,G3998=41,I3998=2,K3998="A",L3998="RBUP",M3998&gt;=0.5,M3998&lt;=0.85),"IN","OUT")</f>
        <v>IN</v>
      </c>
    </row>
    <row r="3999" spans="1:33">
      <c r="A3999" s="14" t="s">
        <v>191</v>
      </c>
      <c r="B3999" s="16">
        <v>2021</v>
      </c>
      <c r="C3999" s="16">
        <v>19</v>
      </c>
      <c r="D3999" s="14" t="s">
        <v>80</v>
      </c>
      <c r="E3999" s="16">
        <v>31</v>
      </c>
      <c r="F3999" s="14" t="s">
        <v>101</v>
      </c>
      <c r="G3999" s="16">
        <v>41</v>
      </c>
      <c r="H3999" s="14" t="s">
        <v>186</v>
      </c>
      <c r="I3999" s="16">
        <v>2</v>
      </c>
      <c r="J3999" s="14" t="s">
        <v>83</v>
      </c>
      <c r="K3999" s="14" t="s">
        <v>84</v>
      </c>
      <c r="L3999" s="14" t="s">
        <v>85</v>
      </c>
      <c r="M3999" s="23">
        <v>0.5</v>
      </c>
      <c r="N3999" s="16">
        <v>2</v>
      </c>
      <c r="O3999" s="16">
        <v>1</v>
      </c>
      <c r="P3999" s="16">
        <v>0</v>
      </c>
      <c r="Q3999" s="16">
        <v>2</v>
      </c>
      <c r="R3999" s="16">
        <v>0</v>
      </c>
      <c r="S3999" s="14" t="s">
        <v>86</v>
      </c>
      <c r="T3999" s="16">
        <v>120</v>
      </c>
      <c r="U3999" s="16">
        <v>0</v>
      </c>
      <c r="V3999" s="18">
        <v>46409</v>
      </c>
      <c r="W3999" s="18">
        <v>3251</v>
      </c>
      <c r="X3999" s="18">
        <v>2178</v>
      </c>
      <c r="Y3999" s="18">
        <v>0</v>
      </c>
      <c r="Z3999" s="18">
        <v>0</v>
      </c>
      <c r="AA3999" s="18">
        <v>0</v>
      </c>
      <c r="AB3999" s="18">
        <v>0</v>
      </c>
      <c r="AC3999" s="23">
        <v>0</v>
      </c>
      <c r="AD3999" s="14" t="str">
        <f>IF(E3999=113,"Linn","Iowa ex-Linn")</f>
        <v>Iowa ex-Linn</v>
      </c>
      <c r="AE3999" s="23">
        <f>IFERROR(AB3999/W3999,"N/M")</f>
        <v>0.0</v>
      </c>
      <c r="AF3999" s="14" t="str">
        <f>B3999&amp;"|"&amp;TEXT(E3999,"000")&amp;"|"&amp;TEXT(M3999,"0.0000")</f>
        <v>2021|031|0.5000</v>
      </c>
      <c r="AG3999" s="22" t="str">
        <f>IF(AND(B3999&gt;=2015,B3999&lt;=2024,C3999=19,G3999=41,I3999=2,K3999="A",L3999="RBUP",M3999&gt;=0.5,M3999&lt;=0.85),"IN","OUT")</f>
        <v>IN</v>
      </c>
    </row>
    <row r="4000" spans="1:33">
      <c r="A4000" s="14" t="s">
        <v>191</v>
      </c>
      <c r="B4000" s="16">
        <v>2021</v>
      </c>
      <c r="C4000" s="16">
        <v>19</v>
      </c>
      <c r="D4000" s="14" t="s">
        <v>80</v>
      </c>
      <c r="E4000" s="16">
        <v>31</v>
      </c>
      <c r="F4000" s="14" t="s">
        <v>101</v>
      </c>
      <c r="G4000" s="16">
        <v>41</v>
      </c>
      <c r="H4000" s="14" t="s">
        <v>186</v>
      </c>
      <c r="I4000" s="16">
        <v>2</v>
      </c>
      <c r="J4000" s="14" t="s">
        <v>83</v>
      </c>
      <c r="K4000" s="14" t="s">
        <v>84</v>
      </c>
      <c r="L4000" s="14" t="s">
        <v>85</v>
      </c>
      <c r="M4000" s="23">
        <v>0.6</v>
      </c>
      <c r="N4000" s="16">
        <v>2</v>
      </c>
      <c r="O4000" s="16">
        <v>2</v>
      </c>
      <c r="P4000" s="16">
        <v>0</v>
      </c>
      <c r="Q4000" s="16">
        <v>2</v>
      </c>
      <c r="R4000" s="16">
        <v>0</v>
      </c>
      <c r="S4000" s="14" t="s">
        <v>86</v>
      </c>
      <c r="T4000" s="16">
        <v>1012</v>
      </c>
      <c r="U4000" s="16">
        <v>0</v>
      </c>
      <c r="V4000" s="18">
        <v>640333</v>
      </c>
      <c r="W4000" s="18">
        <v>6594</v>
      </c>
      <c r="X4000" s="18">
        <v>5275</v>
      </c>
      <c r="Y4000" s="18">
        <v>0</v>
      </c>
      <c r="Z4000" s="18">
        <v>0</v>
      </c>
      <c r="AA4000" s="18">
        <v>0</v>
      </c>
      <c r="AB4000" s="18">
        <v>0</v>
      </c>
      <c r="AC4000" s="23">
        <v>0</v>
      </c>
      <c r="AD4000" s="14" t="str">
        <f>IF(E4000=113,"Linn","Iowa ex-Linn")</f>
        <v>Iowa ex-Linn</v>
      </c>
      <c r="AE4000" s="23">
        <f>IFERROR(AB4000/W4000,"N/M")</f>
        <v>0.0</v>
      </c>
      <c r="AF4000" s="14" t="str">
        <f>B4000&amp;"|"&amp;TEXT(E4000,"000")&amp;"|"&amp;TEXT(M4000,"0.0000")</f>
        <v>2021|031|0.6000</v>
      </c>
      <c r="AG4000" s="22" t="str">
        <f>IF(AND(B4000&gt;=2015,B4000&lt;=2024,C4000=19,G4000=41,I4000=2,K4000="A",L4000="RBUP",M4000&gt;=0.5,M4000&lt;=0.85),"IN","OUT")</f>
        <v>IN</v>
      </c>
    </row>
    <row r="4001" spans="1:33">
      <c r="A4001" s="14" t="s">
        <v>191</v>
      </c>
      <c r="B4001" s="16">
        <v>2021</v>
      </c>
      <c r="C4001" s="16">
        <v>19</v>
      </c>
      <c r="D4001" s="14" t="s">
        <v>80</v>
      </c>
      <c r="E4001" s="16">
        <v>31</v>
      </c>
      <c r="F4001" s="14" t="s">
        <v>101</v>
      </c>
      <c r="G4001" s="16">
        <v>41</v>
      </c>
      <c r="H4001" s="14" t="s">
        <v>186</v>
      </c>
      <c r="I4001" s="16">
        <v>2</v>
      </c>
      <c r="J4001" s="14" t="s">
        <v>83</v>
      </c>
      <c r="K4001" s="14" t="s">
        <v>84</v>
      </c>
      <c r="L4001" s="14" t="s">
        <v>85</v>
      </c>
      <c r="M4001" s="23">
        <v>0.65</v>
      </c>
      <c r="N4001" s="16">
        <v>1</v>
      </c>
      <c r="O4001" s="16">
        <v>1</v>
      </c>
      <c r="P4001" s="16">
        <v>0</v>
      </c>
      <c r="Q4001" s="16">
        <v>2</v>
      </c>
      <c r="R4001" s="16">
        <v>0</v>
      </c>
      <c r="S4001" s="14" t="s">
        <v>86</v>
      </c>
      <c r="T4001" s="16">
        <v>75</v>
      </c>
      <c r="U4001" s="16">
        <v>0</v>
      </c>
      <c r="V4001" s="18">
        <v>48362</v>
      </c>
      <c r="W4001" s="18">
        <v>743</v>
      </c>
      <c r="X4001" s="18">
        <v>439</v>
      </c>
      <c r="Y4001" s="18">
        <v>0</v>
      </c>
      <c r="Z4001" s="18">
        <v>0</v>
      </c>
      <c r="AA4001" s="18">
        <v>0</v>
      </c>
      <c r="AB4001" s="18">
        <v>0</v>
      </c>
      <c r="AC4001" s="23">
        <v>0</v>
      </c>
      <c r="AD4001" s="14" t="str">
        <f>IF(E4001=113,"Linn","Iowa ex-Linn")</f>
        <v>Iowa ex-Linn</v>
      </c>
      <c r="AE4001" s="23">
        <f>IFERROR(AB4001/W4001,"N/M")</f>
        <v>0.0</v>
      </c>
      <c r="AF4001" s="14" t="str">
        <f>B4001&amp;"|"&amp;TEXT(E4001,"000")&amp;"|"&amp;TEXT(M4001,"0.0000")</f>
        <v>2021|031|0.6500</v>
      </c>
      <c r="AG4001" s="22" t="str">
        <f>IF(AND(B4001&gt;=2015,B4001&lt;=2024,C4001=19,G4001=41,I4001=2,K4001="A",L4001="RBUP",M4001&gt;=0.5,M4001&lt;=0.85),"IN","OUT")</f>
        <v>IN</v>
      </c>
    </row>
    <row r="4002" spans="1:33">
      <c r="A4002" s="14" t="s">
        <v>191</v>
      </c>
      <c r="B4002" s="16">
        <v>2021</v>
      </c>
      <c r="C4002" s="16">
        <v>19</v>
      </c>
      <c r="D4002" s="14" t="s">
        <v>80</v>
      </c>
      <c r="E4002" s="16">
        <v>31</v>
      </c>
      <c r="F4002" s="14" t="s">
        <v>101</v>
      </c>
      <c r="G4002" s="16">
        <v>41</v>
      </c>
      <c r="H4002" s="14" t="s">
        <v>186</v>
      </c>
      <c r="I4002" s="16">
        <v>2</v>
      </c>
      <c r="J4002" s="14" t="s">
        <v>83</v>
      </c>
      <c r="K4002" s="14" t="s">
        <v>84</v>
      </c>
      <c r="L4002" s="14" t="s">
        <v>85</v>
      </c>
      <c r="M4002" s="23">
        <v>0.7</v>
      </c>
      <c r="N4002" s="16">
        <v>25</v>
      </c>
      <c r="O4002" s="16">
        <v>19</v>
      </c>
      <c r="P4002" s="16">
        <v>0</v>
      </c>
      <c r="Q4002" s="16">
        <v>20</v>
      </c>
      <c r="R4002" s="16">
        <v>1</v>
      </c>
      <c r="S4002" s="14" t="s">
        <v>86</v>
      </c>
      <c r="T4002" s="16">
        <v>1904</v>
      </c>
      <c r="U4002" s="16">
        <v>0</v>
      </c>
      <c r="V4002" s="18">
        <v>1301564</v>
      </c>
      <c r="W4002" s="18">
        <v>35363</v>
      </c>
      <c r="X4002" s="18">
        <v>25691</v>
      </c>
      <c r="Y4002" s="18">
        <v>0</v>
      </c>
      <c r="Z4002" s="18">
        <v>0</v>
      </c>
      <c r="AA4002" s="18">
        <v>0</v>
      </c>
      <c r="AB4002" s="18">
        <v>8709</v>
      </c>
      <c r="AC4002" s="23">
        <v>0.25</v>
      </c>
      <c r="AD4002" s="14" t="str">
        <f>IF(E4002=113,"Linn","Iowa ex-Linn")</f>
        <v>Iowa ex-Linn</v>
      </c>
      <c r="AE4002" s="23">
        <f>IFERROR(AB4002/W4002,"N/M")</f>
        <v>0.24627435455136726</v>
      </c>
      <c r="AF4002" s="14" t="str">
        <f>B4002&amp;"|"&amp;TEXT(E4002,"000")&amp;"|"&amp;TEXT(M4002,"0.0000")</f>
        <v>2021|031|0.7000</v>
      </c>
      <c r="AG4002" s="22" t="str">
        <f>IF(AND(B4002&gt;=2015,B4002&lt;=2024,C4002=19,G4002=41,I4002=2,K4002="A",L4002="RBUP",M4002&gt;=0.5,M4002&lt;=0.85),"IN","OUT")</f>
        <v>IN</v>
      </c>
    </row>
    <row r="4003" spans="1:33">
      <c r="A4003" s="14" t="s">
        <v>191</v>
      </c>
      <c r="B4003" s="16">
        <v>2021</v>
      </c>
      <c r="C4003" s="16">
        <v>19</v>
      </c>
      <c r="D4003" s="14" t="s">
        <v>80</v>
      </c>
      <c r="E4003" s="16">
        <v>31</v>
      </c>
      <c r="F4003" s="14" t="s">
        <v>101</v>
      </c>
      <c r="G4003" s="16">
        <v>41</v>
      </c>
      <c r="H4003" s="14" t="s">
        <v>186</v>
      </c>
      <c r="I4003" s="16">
        <v>2</v>
      </c>
      <c r="J4003" s="14" t="s">
        <v>83</v>
      </c>
      <c r="K4003" s="14" t="s">
        <v>84</v>
      </c>
      <c r="L4003" s="14" t="s">
        <v>85</v>
      </c>
      <c r="M4003" s="23">
        <v>0.75</v>
      </c>
      <c r="N4003" s="16">
        <v>63</v>
      </c>
      <c r="O4003" s="16">
        <v>44</v>
      </c>
      <c r="P4003" s="16">
        <v>1</v>
      </c>
      <c r="Q4003" s="16">
        <v>55</v>
      </c>
      <c r="R4003" s="16">
        <v>2</v>
      </c>
      <c r="S4003" s="14" t="s">
        <v>86</v>
      </c>
      <c r="T4003" s="16">
        <v>7484</v>
      </c>
      <c r="U4003" s="16">
        <v>0</v>
      </c>
      <c r="V4003" s="18">
        <v>5437287</v>
      </c>
      <c r="W4003" s="18">
        <v>212135</v>
      </c>
      <c r="X4003" s="18">
        <v>143438</v>
      </c>
      <c r="Y4003" s="18">
        <v>55</v>
      </c>
      <c r="Z4003" s="18">
        <v>1491</v>
      </c>
      <c r="AA4003" s="18">
        <v>0</v>
      </c>
      <c r="AB4003" s="18">
        <v>8311</v>
      </c>
      <c r="AC4003" s="23">
        <v>0.04</v>
      </c>
      <c r="AD4003" s="14" t="str">
        <f>IF(E4003=113,"Linn","Iowa ex-Linn")</f>
        <v>Iowa ex-Linn</v>
      </c>
      <c r="AE4003" s="23">
        <f>IFERROR(AB4003/W4003,"N/M")</f>
        <v>0.03917788200909798</v>
      </c>
      <c r="AF4003" s="14" t="str">
        <f>B4003&amp;"|"&amp;TEXT(E4003,"000")&amp;"|"&amp;TEXT(M4003,"0.0000")</f>
        <v>2021|031|0.7500</v>
      </c>
      <c r="AG4003" s="22" t="str">
        <f>IF(AND(B4003&gt;=2015,B4003&lt;=2024,C4003=19,G4003=41,I4003=2,K4003="A",L4003="RBUP",M4003&gt;=0.5,M4003&lt;=0.85),"IN","OUT")</f>
        <v>IN</v>
      </c>
    </row>
    <row r="4004" spans="1:33">
      <c r="A4004" s="14" t="s">
        <v>191</v>
      </c>
      <c r="B4004" s="16">
        <v>2021</v>
      </c>
      <c r="C4004" s="16">
        <v>19</v>
      </c>
      <c r="D4004" s="14" t="s">
        <v>80</v>
      </c>
      <c r="E4004" s="16">
        <v>31</v>
      </c>
      <c r="F4004" s="14" t="s">
        <v>101</v>
      </c>
      <c r="G4004" s="16">
        <v>41</v>
      </c>
      <c r="H4004" s="14" t="s">
        <v>186</v>
      </c>
      <c r="I4004" s="16">
        <v>2</v>
      </c>
      <c r="J4004" s="14" t="s">
        <v>83</v>
      </c>
      <c r="K4004" s="14" t="s">
        <v>84</v>
      </c>
      <c r="L4004" s="14" t="s">
        <v>85</v>
      </c>
      <c r="M4004" s="23">
        <v>0.8</v>
      </c>
      <c r="N4004" s="16">
        <v>288</v>
      </c>
      <c r="O4004" s="16">
        <v>235</v>
      </c>
      <c r="P4004" s="16">
        <v>10</v>
      </c>
      <c r="Q4004" s="16">
        <v>317</v>
      </c>
      <c r="R4004" s="16">
        <v>15</v>
      </c>
      <c r="S4004" s="14" t="s">
        <v>86</v>
      </c>
      <c r="T4004" s="16">
        <v>54961</v>
      </c>
      <c r="U4004" s="16">
        <v>0</v>
      </c>
      <c r="V4004" s="18">
        <v>42173661</v>
      </c>
      <c r="W4004" s="18">
        <v>2183091</v>
      </c>
      <c r="X4004" s="18">
        <v>1358811</v>
      </c>
      <c r="Y4004" s="18">
        <v>2512</v>
      </c>
      <c r="Z4004" s="18">
        <v>10298</v>
      </c>
      <c r="AA4004" s="18">
        <v>0</v>
      </c>
      <c r="AB4004" s="18">
        <v>193784</v>
      </c>
      <c r="AC4004" s="23">
        <v>0.09</v>
      </c>
      <c r="AD4004" s="14" t="str">
        <f>IF(E4004=113,"Linn","Iowa ex-Linn")</f>
        <v>Iowa ex-Linn</v>
      </c>
      <c r="AE4004" s="23">
        <f>IFERROR(AB4004/W4004,"N/M")</f>
        <v>0.08876588286974753</v>
      </c>
      <c r="AF4004" s="14" t="str">
        <f>B4004&amp;"|"&amp;TEXT(E4004,"000")&amp;"|"&amp;TEXT(M4004,"0.0000")</f>
        <v>2021|031|0.8000</v>
      </c>
      <c r="AG4004" s="22" t="str">
        <f>IF(AND(B4004&gt;=2015,B4004&lt;=2024,C4004=19,G4004=41,I4004=2,K4004="A",L4004="RBUP",M4004&gt;=0.5,M4004&lt;=0.85),"IN","OUT")</f>
        <v>IN</v>
      </c>
    </row>
    <row r="4005" spans="1:33">
      <c r="A4005" s="14" t="s">
        <v>191</v>
      </c>
      <c r="B4005" s="16">
        <v>2021</v>
      </c>
      <c r="C4005" s="16">
        <v>19</v>
      </c>
      <c r="D4005" s="14" t="s">
        <v>80</v>
      </c>
      <c r="E4005" s="16">
        <v>31</v>
      </c>
      <c r="F4005" s="14" t="s">
        <v>101</v>
      </c>
      <c r="G4005" s="16">
        <v>41</v>
      </c>
      <c r="H4005" s="14" t="s">
        <v>186</v>
      </c>
      <c r="I4005" s="16">
        <v>2</v>
      </c>
      <c r="J4005" s="14" t="s">
        <v>83</v>
      </c>
      <c r="K4005" s="14" t="s">
        <v>84</v>
      </c>
      <c r="L4005" s="14" t="s">
        <v>85</v>
      </c>
      <c r="M4005" s="23">
        <v>0.85</v>
      </c>
      <c r="N4005" s="16">
        <v>347</v>
      </c>
      <c r="O4005" s="16">
        <v>279</v>
      </c>
      <c r="P4005" s="16">
        <v>14</v>
      </c>
      <c r="Q4005" s="16">
        <v>441</v>
      </c>
      <c r="R4005" s="16">
        <v>13</v>
      </c>
      <c r="S4005" s="14" t="s">
        <v>86</v>
      </c>
      <c r="T4005" s="16">
        <v>65600</v>
      </c>
      <c r="U4005" s="16">
        <v>0</v>
      </c>
      <c r="V4005" s="18">
        <v>53549553</v>
      </c>
      <c r="W4005" s="18">
        <v>3562207</v>
      </c>
      <c r="X4005" s="18">
        <v>1683699</v>
      </c>
      <c r="Y4005" s="18">
        <v>6792</v>
      </c>
      <c r="Z4005" s="18">
        <v>14831</v>
      </c>
      <c r="AA4005" s="18">
        <v>0</v>
      </c>
      <c r="AB4005" s="18">
        <v>209020</v>
      </c>
      <c r="AC4005" s="23">
        <v>0.06</v>
      </c>
      <c r="AD4005" s="14" t="str">
        <f>IF(E4005=113,"Linn","Iowa ex-Linn")</f>
        <v>Iowa ex-Linn</v>
      </c>
      <c r="AE4005" s="23">
        <f>IFERROR(AB4005/W4005,"N/M")</f>
        <v>0.0586771066364195</v>
      </c>
      <c r="AF4005" s="14" t="str">
        <f>B4005&amp;"|"&amp;TEXT(E4005,"000")&amp;"|"&amp;TEXT(M4005,"0.0000")</f>
        <v>2021|031|0.8500</v>
      </c>
      <c r="AG4005" s="22" t="str">
        <f>IF(AND(B4005&gt;=2015,B4005&lt;=2024,C4005=19,G4005=41,I4005=2,K4005="A",L4005="RBUP",M4005&gt;=0.5,M4005&lt;=0.85),"IN","OUT")</f>
        <v>IN</v>
      </c>
    </row>
    <row r="4006" spans="1:33">
      <c r="A4006" s="14" t="s">
        <v>191</v>
      </c>
      <c r="B4006" s="16">
        <v>2021</v>
      </c>
      <c r="C4006" s="16">
        <v>19</v>
      </c>
      <c r="D4006" s="14" t="s">
        <v>80</v>
      </c>
      <c r="E4006" s="16">
        <v>33</v>
      </c>
      <c r="F4006" s="14" t="s">
        <v>102</v>
      </c>
      <c r="G4006" s="16">
        <v>41</v>
      </c>
      <c r="H4006" s="14" t="s">
        <v>186</v>
      </c>
      <c r="I4006" s="16">
        <v>2</v>
      </c>
      <c r="J4006" s="14" t="s">
        <v>83</v>
      </c>
      <c r="K4006" s="14" t="s">
        <v>84</v>
      </c>
      <c r="L4006" s="14" t="s">
        <v>85</v>
      </c>
      <c r="M4006" s="23">
        <v>0.6</v>
      </c>
      <c r="N4006" s="16">
        <v>2</v>
      </c>
      <c r="O4006" s="16">
        <v>2</v>
      </c>
      <c r="P4006" s="16">
        <v>0</v>
      </c>
      <c r="Q4006" s="16">
        <v>2</v>
      </c>
      <c r="R4006" s="16">
        <v>0</v>
      </c>
      <c r="S4006" s="14" t="s">
        <v>86</v>
      </c>
      <c r="T4006" s="16">
        <v>253</v>
      </c>
      <c r="U4006" s="16">
        <v>0</v>
      </c>
      <c r="V4006" s="18">
        <v>162397</v>
      </c>
      <c r="W4006" s="18">
        <v>2883</v>
      </c>
      <c r="X4006" s="18">
        <v>2192</v>
      </c>
      <c r="Y4006" s="18">
        <v>0</v>
      </c>
      <c r="Z4006" s="18">
        <v>0</v>
      </c>
      <c r="AA4006" s="18">
        <v>0</v>
      </c>
      <c r="AB4006" s="18">
        <v>0</v>
      </c>
      <c r="AC4006" s="23">
        <v>0</v>
      </c>
      <c r="AD4006" s="14" t="str">
        <f>IF(E4006=113,"Linn","Iowa ex-Linn")</f>
        <v>Iowa ex-Linn</v>
      </c>
      <c r="AE4006" s="23">
        <f>IFERROR(AB4006/W4006,"N/M")</f>
        <v>0.0</v>
      </c>
      <c r="AF4006" s="14" t="str">
        <f>B4006&amp;"|"&amp;TEXT(E4006,"000")&amp;"|"&amp;TEXT(M4006,"0.0000")</f>
        <v>2021|033|0.6000</v>
      </c>
      <c r="AG4006" s="22" t="str">
        <f>IF(AND(B4006&gt;=2015,B4006&lt;=2024,C4006=19,G4006=41,I4006=2,K4006="A",L4006="RBUP",M4006&gt;=0.5,M4006&lt;=0.85),"IN","OUT")</f>
        <v>IN</v>
      </c>
    </row>
    <row r="4007" spans="1:33">
      <c r="A4007" s="14" t="s">
        <v>191</v>
      </c>
      <c r="B4007" s="16">
        <v>2021</v>
      </c>
      <c r="C4007" s="16">
        <v>19</v>
      </c>
      <c r="D4007" s="14" t="s">
        <v>80</v>
      </c>
      <c r="E4007" s="16">
        <v>33</v>
      </c>
      <c r="F4007" s="14" t="s">
        <v>102</v>
      </c>
      <c r="G4007" s="16">
        <v>41</v>
      </c>
      <c r="H4007" s="14" t="s">
        <v>186</v>
      </c>
      <c r="I4007" s="16">
        <v>2</v>
      </c>
      <c r="J4007" s="14" t="s">
        <v>83</v>
      </c>
      <c r="K4007" s="14" t="s">
        <v>84</v>
      </c>
      <c r="L4007" s="14" t="s">
        <v>85</v>
      </c>
      <c r="M4007" s="23">
        <v>0.65</v>
      </c>
      <c r="N4007" s="16">
        <v>4</v>
      </c>
      <c r="O4007" s="16">
        <v>4</v>
      </c>
      <c r="P4007" s="16">
        <v>0</v>
      </c>
      <c r="Q4007" s="16">
        <v>6</v>
      </c>
      <c r="R4007" s="16">
        <v>0</v>
      </c>
      <c r="S4007" s="14" t="s">
        <v>86</v>
      </c>
      <c r="T4007" s="16">
        <v>226</v>
      </c>
      <c r="U4007" s="16">
        <v>0</v>
      </c>
      <c r="V4007" s="18">
        <v>121930</v>
      </c>
      <c r="W4007" s="18">
        <v>3298</v>
      </c>
      <c r="X4007" s="18">
        <v>2338</v>
      </c>
      <c r="Y4007" s="18">
        <v>0</v>
      </c>
      <c r="Z4007" s="18">
        <v>381</v>
      </c>
      <c r="AA4007" s="18">
        <v>0</v>
      </c>
      <c r="AB4007" s="18">
        <v>0</v>
      </c>
      <c r="AC4007" s="23">
        <v>0</v>
      </c>
      <c r="AD4007" s="14" t="str">
        <f>IF(E4007=113,"Linn","Iowa ex-Linn")</f>
        <v>Iowa ex-Linn</v>
      </c>
      <c r="AE4007" s="23">
        <f>IFERROR(AB4007/W4007,"N/M")</f>
        <v>0.0</v>
      </c>
      <c r="AF4007" s="14" t="str">
        <f>B4007&amp;"|"&amp;TEXT(E4007,"000")&amp;"|"&amp;TEXT(M4007,"0.0000")</f>
        <v>2021|033|0.6500</v>
      </c>
      <c r="AG4007" s="22" t="str">
        <f>IF(AND(B4007&gt;=2015,B4007&lt;=2024,C4007=19,G4007=41,I4007=2,K4007="A",L4007="RBUP",M4007&gt;=0.5,M4007&lt;=0.85),"IN","OUT")</f>
        <v>IN</v>
      </c>
    </row>
    <row r="4008" spans="1:33">
      <c r="A4008" s="14" t="s">
        <v>191</v>
      </c>
      <c r="B4008" s="16">
        <v>2021</v>
      </c>
      <c r="C4008" s="16">
        <v>19</v>
      </c>
      <c r="D4008" s="14" t="s">
        <v>80</v>
      </c>
      <c r="E4008" s="16">
        <v>33</v>
      </c>
      <c r="F4008" s="14" t="s">
        <v>102</v>
      </c>
      <c r="G4008" s="16">
        <v>41</v>
      </c>
      <c r="H4008" s="14" t="s">
        <v>186</v>
      </c>
      <c r="I4008" s="16">
        <v>2</v>
      </c>
      <c r="J4008" s="14" t="s">
        <v>83</v>
      </c>
      <c r="K4008" s="14" t="s">
        <v>84</v>
      </c>
      <c r="L4008" s="14" t="s">
        <v>85</v>
      </c>
      <c r="M4008" s="23">
        <v>0.7</v>
      </c>
      <c r="N4008" s="16">
        <v>5</v>
      </c>
      <c r="O4008" s="16">
        <v>5</v>
      </c>
      <c r="P4008" s="16">
        <v>1</v>
      </c>
      <c r="Q4008" s="16">
        <v>5</v>
      </c>
      <c r="R4008" s="16">
        <v>1</v>
      </c>
      <c r="S4008" s="14" t="s">
        <v>86</v>
      </c>
      <c r="T4008" s="16">
        <v>2933</v>
      </c>
      <c r="U4008" s="16">
        <v>0</v>
      </c>
      <c r="V4008" s="18">
        <v>1904986</v>
      </c>
      <c r="W4008" s="18">
        <v>64730</v>
      </c>
      <c r="X4008" s="18">
        <v>55145</v>
      </c>
      <c r="Y4008" s="18">
        <v>0</v>
      </c>
      <c r="Z4008" s="18">
        <v>0</v>
      </c>
      <c r="AA4008" s="18">
        <v>0</v>
      </c>
      <c r="AB4008" s="18">
        <v>8427</v>
      </c>
      <c r="AC4008" s="23">
        <v>0.13</v>
      </c>
      <c r="AD4008" s="14" t="str">
        <f>IF(E4008=113,"Linn","Iowa ex-Linn")</f>
        <v>Iowa ex-Linn</v>
      </c>
      <c r="AE4008" s="23">
        <f>IFERROR(AB4008/W4008,"N/M")</f>
        <v>0.13018693032596942</v>
      </c>
      <c r="AF4008" s="14" t="str">
        <f>B4008&amp;"|"&amp;TEXT(E4008,"000")&amp;"|"&amp;TEXT(M4008,"0.0000")</f>
        <v>2021|033|0.7000</v>
      </c>
      <c r="AG4008" s="22" t="str">
        <f>IF(AND(B4008&gt;=2015,B4008&lt;=2024,C4008=19,G4008=41,I4008=2,K4008="A",L4008="RBUP",M4008&gt;=0.5,M4008&lt;=0.85),"IN","OUT")</f>
        <v>IN</v>
      </c>
    </row>
    <row r="4009" spans="1:33">
      <c r="A4009" s="14" t="s">
        <v>191</v>
      </c>
      <c r="B4009" s="16">
        <v>2021</v>
      </c>
      <c r="C4009" s="16">
        <v>19</v>
      </c>
      <c r="D4009" s="14" t="s">
        <v>80</v>
      </c>
      <c r="E4009" s="16">
        <v>33</v>
      </c>
      <c r="F4009" s="14" t="s">
        <v>102</v>
      </c>
      <c r="G4009" s="16">
        <v>41</v>
      </c>
      <c r="H4009" s="14" t="s">
        <v>186</v>
      </c>
      <c r="I4009" s="16">
        <v>2</v>
      </c>
      <c r="J4009" s="14" t="s">
        <v>83</v>
      </c>
      <c r="K4009" s="14" t="s">
        <v>84</v>
      </c>
      <c r="L4009" s="14" t="s">
        <v>85</v>
      </c>
      <c r="M4009" s="23">
        <v>0.75</v>
      </c>
      <c r="N4009" s="16">
        <v>62</v>
      </c>
      <c r="O4009" s="16">
        <v>51</v>
      </c>
      <c r="P4009" s="16">
        <v>7</v>
      </c>
      <c r="Q4009" s="16">
        <v>129</v>
      </c>
      <c r="R4009" s="16">
        <v>8</v>
      </c>
      <c r="S4009" s="14" t="s">
        <v>86</v>
      </c>
      <c r="T4009" s="16">
        <v>13452</v>
      </c>
      <c r="U4009" s="16">
        <v>0</v>
      </c>
      <c r="V4009" s="18">
        <v>9397659</v>
      </c>
      <c r="W4009" s="18">
        <v>549117</v>
      </c>
      <c r="X4009" s="18">
        <v>355334</v>
      </c>
      <c r="Y4009" s="18">
        <v>0</v>
      </c>
      <c r="Z4009" s="18">
        <v>1607</v>
      </c>
      <c r="AA4009" s="18">
        <v>0</v>
      </c>
      <c r="AB4009" s="18">
        <v>28032</v>
      </c>
      <c r="AC4009" s="23">
        <v>0.05</v>
      </c>
      <c r="AD4009" s="14" t="str">
        <f>IF(E4009=113,"Linn","Iowa ex-Linn")</f>
        <v>Iowa ex-Linn</v>
      </c>
      <c r="AE4009" s="23">
        <f>IFERROR(AB4009/W4009,"N/M")</f>
        <v>0.05104922994553073</v>
      </c>
      <c r="AF4009" s="14" t="str">
        <f>B4009&amp;"|"&amp;TEXT(E4009,"000")&amp;"|"&amp;TEXT(M4009,"0.0000")</f>
        <v>2021|033|0.7500</v>
      </c>
      <c r="AG4009" s="22" t="str">
        <f>IF(AND(B4009&gt;=2015,B4009&lt;=2024,C4009=19,G4009=41,I4009=2,K4009="A",L4009="RBUP",M4009&gt;=0.5,M4009&lt;=0.85),"IN","OUT")</f>
        <v>IN</v>
      </c>
    </row>
    <row r="4010" spans="1:33">
      <c r="A4010" s="14" t="s">
        <v>191</v>
      </c>
      <c r="B4010" s="16">
        <v>2021</v>
      </c>
      <c r="C4010" s="16">
        <v>19</v>
      </c>
      <c r="D4010" s="14" t="s">
        <v>80</v>
      </c>
      <c r="E4010" s="16">
        <v>33</v>
      </c>
      <c r="F4010" s="14" t="s">
        <v>102</v>
      </c>
      <c r="G4010" s="16">
        <v>41</v>
      </c>
      <c r="H4010" s="14" t="s">
        <v>186</v>
      </c>
      <c r="I4010" s="16">
        <v>2</v>
      </c>
      <c r="J4010" s="14" t="s">
        <v>83</v>
      </c>
      <c r="K4010" s="14" t="s">
        <v>84</v>
      </c>
      <c r="L4010" s="14" t="s">
        <v>85</v>
      </c>
      <c r="M4010" s="23">
        <v>0.8</v>
      </c>
      <c r="N4010" s="16">
        <v>298</v>
      </c>
      <c r="O4010" s="16">
        <v>248</v>
      </c>
      <c r="P4010" s="16">
        <v>14</v>
      </c>
      <c r="Q4010" s="16">
        <v>392</v>
      </c>
      <c r="R4010" s="16">
        <v>20</v>
      </c>
      <c r="S4010" s="14" t="s">
        <v>86</v>
      </c>
      <c r="T4010" s="16">
        <v>62567</v>
      </c>
      <c r="U4010" s="16">
        <v>0</v>
      </c>
      <c r="V4010" s="18">
        <v>44994674</v>
      </c>
      <c r="W4010" s="18">
        <v>3316758</v>
      </c>
      <c r="X4010" s="18">
        <v>2003580</v>
      </c>
      <c r="Y4010" s="18">
        <v>1823</v>
      </c>
      <c r="Z4010" s="18">
        <v>3477</v>
      </c>
      <c r="AA4010" s="18">
        <v>0</v>
      </c>
      <c r="AB4010" s="18">
        <v>237639</v>
      </c>
      <c r="AC4010" s="23">
        <v>0.07000000000000001</v>
      </c>
      <c r="AD4010" s="14" t="str">
        <f>IF(E4010=113,"Linn","Iowa ex-Linn")</f>
        <v>Iowa ex-Linn</v>
      </c>
      <c r="AE4010" s="23">
        <f>IFERROR(AB4010/W4010,"N/M")</f>
        <v>0.07164797672908303</v>
      </c>
      <c r="AF4010" s="14" t="str">
        <f>B4010&amp;"|"&amp;TEXT(E4010,"000")&amp;"|"&amp;TEXT(M4010,"0.0000")</f>
        <v>2021|033|0.8000</v>
      </c>
      <c r="AG4010" s="22" t="str">
        <f>IF(AND(B4010&gt;=2015,B4010&lt;=2024,C4010=19,G4010=41,I4010=2,K4010="A",L4010="RBUP",M4010&gt;=0.5,M4010&lt;=0.85),"IN","OUT")</f>
        <v>IN</v>
      </c>
    </row>
    <row r="4011" spans="1:33">
      <c r="A4011" s="14" t="s">
        <v>191</v>
      </c>
      <c r="B4011" s="16">
        <v>2021</v>
      </c>
      <c r="C4011" s="16">
        <v>19</v>
      </c>
      <c r="D4011" s="14" t="s">
        <v>80</v>
      </c>
      <c r="E4011" s="16">
        <v>33</v>
      </c>
      <c r="F4011" s="14" t="s">
        <v>102</v>
      </c>
      <c r="G4011" s="16">
        <v>41</v>
      </c>
      <c r="H4011" s="14" t="s">
        <v>186</v>
      </c>
      <c r="I4011" s="16">
        <v>2</v>
      </c>
      <c r="J4011" s="14" t="s">
        <v>83</v>
      </c>
      <c r="K4011" s="14" t="s">
        <v>84</v>
      </c>
      <c r="L4011" s="14" t="s">
        <v>85</v>
      </c>
      <c r="M4011" s="23">
        <v>0.85</v>
      </c>
      <c r="N4011" s="16">
        <v>311</v>
      </c>
      <c r="O4011" s="16">
        <v>254</v>
      </c>
      <c r="P4011" s="16">
        <v>35</v>
      </c>
      <c r="Q4011" s="16">
        <v>520</v>
      </c>
      <c r="R4011" s="16">
        <v>45</v>
      </c>
      <c r="S4011" s="14" t="s">
        <v>86</v>
      </c>
      <c r="T4011" s="16">
        <v>69722</v>
      </c>
      <c r="U4011" s="16">
        <v>0</v>
      </c>
      <c r="V4011" s="18">
        <v>53629596</v>
      </c>
      <c r="W4011" s="18">
        <v>4756807</v>
      </c>
      <c r="X4011" s="18">
        <v>2112437</v>
      </c>
      <c r="Y4011" s="18">
        <v>0</v>
      </c>
      <c r="Z4011" s="18">
        <v>2647</v>
      </c>
      <c r="AA4011" s="18">
        <v>0</v>
      </c>
      <c r="AB4011" s="18">
        <v>618297</v>
      </c>
      <c r="AC4011" s="23">
        <v>0.13</v>
      </c>
      <c r="AD4011" s="14" t="str">
        <f>IF(E4011=113,"Linn","Iowa ex-Linn")</f>
        <v>Iowa ex-Linn</v>
      </c>
      <c r="AE4011" s="23">
        <f>IFERROR(AB4011/W4011,"N/M")</f>
        <v>0.1299815191156589</v>
      </c>
      <c r="AF4011" s="14" t="str">
        <f>B4011&amp;"|"&amp;TEXT(E4011,"000")&amp;"|"&amp;TEXT(M4011,"0.0000")</f>
        <v>2021|033|0.8500</v>
      </c>
      <c r="AG4011" s="22" t="str">
        <f>IF(AND(B4011&gt;=2015,B4011&lt;=2024,C4011=19,G4011=41,I4011=2,K4011="A",L4011="RBUP",M4011&gt;=0.5,M4011&lt;=0.85),"IN","OUT")</f>
        <v>IN</v>
      </c>
    </row>
    <row r="4012" spans="1:33">
      <c r="A4012" s="14" t="s">
        <v>191</v>
      </c>
      <c r="B4012" s="16">
        <v>2021</v>
      </c>
      <c r="C4012" s="16">
        <v>19</v>
      </c>
      <c r="D4012" s="14" t="s">
        <v>80</v>
      </c>
      <c r="E4012" s="16">
        <v>35</v>
      </c>
      <c r="F4012" s="14" t="s">
        <v>103</v>
      </c>
      <c r="G4012" s="16">
        <v>41</v>
      </c>
      <c r="H4012" s="14" t="s">
        <v>186</v>
      </c>
      <c r="I4012" s="16">
        <v>2</v>
      </c>
      <c r="J4012" s="14" t="s">
        <v>83</v>
      </c>
      <c r="K4012" s="14" t="s">
        <v>84</v>
      </c>
      <c r="L4012" s="14" t="s">
        <v>85</v>
      </c>
      <c r="M4012" s="23">
        <v>0.6</v>
      </c>
      <c r="N4012" s="16">
        <v>1</v>
      </c>
      <c r="O4012" s="16">
        <v>1</v>
      </c>
      <c r="P4012" s="16">
        <v>0</v>
      </c>
      <c r="Q4012" s="16">
        <v>1</v>
      </c>
      <c r="R4012" s="16">
        <v>0</v>
      </c>
      <c r="S4012" s="14" t="s">
        <v>86</v>
      </c>
      <c r="T4012" s="16">
        <v>147</v>
      </c>
      <c r="U4012" s="16">
        <v>0</v>
      </c>
      <c r="V4012" s="18">
        <v>84588</v>
      </c>
      <c r="W4012" s="18">
        <v>1643</v>
      </c>
      <c r="X4012" s="18">
        <v>1052</v>
      </c>
      <c r="Y4012" s="18">
        <v>0</v>
      </c>
      <c r="Z4012" s="18">
        <v>0</v>
      </c>
      <c r="AA4012" s="18">
        <v>0</v>
      </c>
      <c r="AB4012" s="18">
        <v>0</v>
      </c>
      <c r="AC4012" s="23">
        <v>0</v>
      </c>
      <c r="AD4012" s="14" t="str">
        <f>IF(E4012=113,"Linn","Iowa ex-Linn")</f>
        <v>Iowa ex-Linn</v>
      </c>
      <c r="AE4012" s="23">
        <f>IFERROR(AB4012/W4012,"N/M")</f>
        <v>0.0</v>
      </c>
      <c r="AF4012" s="14" t="str">
        <f>B4012&amp;"|"&amp;TEXT(E4012,"000")&amp;"|"&amp;TEXT(M4012,"0.0000")</f>
        <v>2021|035|0.6000</v>
      </c>
      <c r="AG4012" s="22" t="str">
        <f>IF(AND(B4012&gt;=2015,B4012&lt;=2024,C4012=19,G4012=41,I4012=2,K4012="A",L4012="RBUP",M4012&gt;=0.5,M4012&lt;=0.85),"IN","OUT")</f>
        <v>IN</v>
      </c>
    </row>
    <row r="4013" spans="1:33">
      <c r="A4013" s="14" t="s">
        <v>191</v>
      </c>
      <c r="B4013" s="16">
        <v>2021</v>
      </c>
      <c r="C4013" s="16">
        <v>19</v>
      </c>
      <c r="D4013" s="14" t="s">
        <v>80</v>
      </c>
      <c r="E4013" s="16">
        <v>35</v>
      </c>
      <c r="F4013" s="14" t="s">
        <v>103</v>
      </c>
      <c r="G4013" s="16">
        <v>41</v>
      </c>
      <c r="H4013" s="14" t="s">
        <v>186</v>
      </c>
      <c r="I4013" s="16">
        <v>2</v>
      </c>
      <c r="J4013" s="14" t="s">
        <v>83</v>
      </c>
      <c r="K4013" s="14" t="s">
        <v>84</v>
      </c>
      <c r="L4013" s="14" t="s">
        <v>85</v>
      </c>
      <c r="M4013" s="23">
        <v>0.65</v>
      </c>
      <c r="N4013" s="16">
        <v>2</v>
      </c>
      <c r="O4013" s="16">
        <v>2</v>
      </c>
      <c r="P4013" s="16">
        <v>0</v>
      </c>
      <c r="Q4013" s="16">
        <v>2</v>
      </c>
      <c r="R4013" s="16">
        <v>0</v>
      </c>
      <c r="S4013" s="14" t="s">
        <v>86</v>
      </c>
      <c r="T4013" s="16">
        <v>178</v>
      </c>
      <c r="U4013" s="16">
        <v>0</v>
      </c>
      <c r="V4013" s="18">
        <v>118489</v>
      </c>
      <c r="W4013" s="18">
        <v>1918</v>
      </c>
      <c r="X4013" s="18">
        <v>1534</v>
      </c>
      <c r="Y4013" s="18">
        <v>0</v>
      </c>
      <c r="Z4013" s="18">
        <v>0</v>
      </c>
      <c r="AA4013" s="18">
        <v>0</v>
      </c>
      <c r="AB4013" s="18">
        <v>0</v>
      </c>
      <c r="AC4013" s="23">
        <v>0</v>
      </c>
      <c r="AD4013" s="14" t="str">
        <f>IF(E4013=113,"Linn","Iowa ex-Linn")</f>
        <v>Iowa ex-Linn</v>
      </c>
      <c r="AE4013" s="23">
        <f>IFERROR(AB4013/W4013,"N/M")</f>
        <v>0.0</v>
      </c>
      <c r="AF4013" s="14" t="str">
        <f>B4013&amp;"|"&amp;TEXT(E4013,"000")&amp;"|"&amp;TEXT(M4013,"0.0000")</f>
        <v>2021|035|0.6500</v>
      </c>
      <c r="AG4013" s="22" t="str">
        <f>IF(AND(B4013&gt;=2015,B4013&lt;=2024,C4013=19,G4013=41,I4013=2,K4013="A",L4013="RBUP",M4013&gt;=0.5,M4013&lt;=0.85),"IN","OUT")</f>
        <v>IN</v>
      </c>
    </row>
    <row r="4014" spans="1:33">
      <c r="A4014" s="14" t="s">
        <v>191</v>
      </c>
      <c r="B4014" s="16">
        <v>2021</v>
      </c>
      <c r="C4014" s="16">
        <v>19</v>
      </c>
      <c r="D4014" s="14" t="s">
        <v>80</v>
      </c>
      <c r="E4014" s="16">
        <v>35</v>
      </c>
      <c r="F4014" s="14" t="s">
        <v>103</v>
      </c>
      <c r="G4014" s="16">
        <v>41</v>
      </c>
      <c r="H4014" s="14" t="s">
        <v>186</v>
      </c>
      <c r="I4014" s="16">
        <v>2</v>
      </c>
      <c r="J4014" s="14" t="s">
        <v>83</v>
      </c>
      <c r="K4014" s="14" t="s">
        <v>84</v>
      </c>
      <c r="L4014" s="14" t="s">
        <v>85</v>
      </c>
      <c r="M4014" s="23">
        <v>0.7</v>
      </c>
      <c r="N4014" s="16">
        <v>16</v>
      </c>
      <c r="O4014" s="16">
        <v>15</v>
      </c>
      <c r="P4014" s="16">
        <v>0</v>
      </c>
      <c r="Q4014" s="16">
        <v>26</v>
      </c>
      <c r="R4014" s="16">
        <v>0</v>
      </c>
      <c r="S4014" s="14" t="s">
        <v>86</v>
      </c>
      <c r="T4014" s="16">
        <v>2213</v>
      </c>
      <c r="U4014" s="16">
        <v>0</v>
      </c>
      <c r="V4014" s="18">
        <v>1446800</v>
      </c>
      <c r="W4014" s="18">
        <v>41612</v>
      </c>
      <c r="X4014" s="18">
        <v>26603</v>
      </c>
      <c r="Y4014" s="18">
        <v>0</v>
      </c>
      <c r="Z4014" s="18">
        <v>0</v>
      </c>
      <c r="AA4014" s="18">
        <v>0</v>
      </c>
      <c r="AB4014" s="18">
        <v>0</v>
      </c>
      <c r="AC4014" s="23">
        <v>0</v>
      </c>
      <c r="AD4014" s="14" t="str">
        <f>IF(E4014=113,"Linn","Iowa ex-Linn")</f>
        <v>Iowa ex-Linn</v>
      </c>
      <c r="AE4014" s="23">
        <f>IFERROR(AB4014/W4014,"N/M")</f>
        <v>0.0</v>
      </c>
      <c r="AF4014" s="14" t="str">
        <f>B4014&amp;"|"&amp;TEXT(E4014,"000")&amp;"|"&amp;TEXT(M4014,"0.0000")</f>
        <v>2021|035|0.7000</v>
      </c>
      <c r="AG4014" s="22" t="str">
        <f>IF(AND(B4014&gt;=2015,B4014&lt;=2024,C4014=19,G4014=41,I4014=2,K4014="A",L4014="RBUP",M4014&gt;=0.5,M4014&lt;=0.85),"IN","OUT")</f>
        <v>IN</v>
      </c>
    </row>
    <row r="4015" spans="1:33">
      <c r="A4015" s="14" t="s">
        <v>191</v>
      </c>
      <c r="B4015" s="16">
        <v>2021</v>
      </c>
      <c r="C4015" s="16">
        <v>19</v>
      </c>
      <c r="D4015" s="14" t="s">
        <v>80</v>
      </c>
      <c r="E4015" s="16">
        <v>35</v>
      </c>
      <c r="F4015" s="14" t="s">
        <v>103</v>
      </c>
      <c r="G4015" s="16">
        <v>41</v>
      </c>
      <c r="H4015" s="14" t="s">
        <v>186</v>
      </c>
      <c r="I4015" s="16">
        <v>2</v>
      </c>
      <c r="J4015" s="14" t="s">
        <v>83</v>
      </c>
      <c r="K4015" s="14" t="s">
        <v>84</v>
      </c>
      <c r="L4015" s="14" t="s">
        <v>85</v>
      </c>
      <c r="M4015" s="23">
        <v>0.75</v>
      </c>
      <c r="N4015" s="16">
        <v>97</v>
      </c>
      <c r="O4015" s="16">
        <v>74</v>
      </c>
      <c r="P4015" s="16">
        <v>3</v>
      </c>
      <c r="Q4015" s="16">
        <v>122</v>
      </c>
      <c r="R4015" s="16">
        <v>3</v>
      </c>
      <c r="S4015" s="14" t="s">
        <v>86</v>
      </c>
      <c r="T4015" s="16">
        <v>7672</v>
      </c>
      <c r="U4015" s="16">
        <v>0</v>
      </c>
      <c r="V4015" s="18">
        <v>5579129</v>
      </c>
      <c r="W4015" s="18">
        <v>227266</v>
      </c>
      <c r="X4015" s="18">
        <v>138125</v>
      </c>
      <c r="Y4015" s="18">
        <v>0</v>
      </c>
      <c r="Z4015" s="18">
        <v>0</v>
      </c>
      <c r="AA4015" s="18">
        <v>0</v>
      </c>
      <c r="AB4015" s="18">
        <v>3113</v>
      </c>
      <c r="AC4015" s="23">
        <v>0.01</v>
      </c>
      <c r="AD4015" s="14" t="str">
        <f>IF(E4015=113,"Linn","Iowa ex-Linn")</f>
        <v>Iowa ex-Linn</v>
      </c>
      <c r="AE4015" s="23">
        <f>IFERROR(AB4015/W4015,"N/M")</f>
        <v>0.013697605449121294</v>
      </c>
      <c r="AF4015" s="14" t="str">
        <f>B4015&amp;"|"&amp;TEXT(E4015,"000")&amp;"|"&amp;TEXT(M4015,"0.0000")</f>
        <v>2021|035|0.7500</v>
      </c>
      <c r="AG4015" s="22" t="str">
        <f>IF(AND(B4015&gt;=2015,B4015&lt;=2024,C4015=19,G4015=41,I4015=2,K4015="A",L4015="RBUP",M4015&gt;=0.5,M4015&lt;=0.85),"IN","OUT")</f>
        <v>IN</v>
      </c>
    </row>
    <row r="4016" spans="1:33">
      <c r="A4016" s="14" t="s">
        <v>191</v>
      </c>
      <c r="B4016" s="16">
        <v>2021</v>
      </c>
      <c r="C4016" s="16">
        <v>19</v>
      </c>
      <c r="D4016" s="14" t="s">
        <v>80</v>
      </c>
      <c r="E4016" s="16">
        <v>35</v>
      </c>
      <c r="F4016" s="14" t="s">
        <v>103</v>
      </c>
      <c r="G4016" s="16">
        <v>41</v>
      </c>
      <c r="H4016" s="14" t="s">
        <v>186</v>
      </c>
      <c r="I4016" s="16">
        <v>2</v>
      </c>
      <c r="J4016" s="14" t="s">
        <v>83</v>
      </c>
      <c r="K4016" s="14" t="s">
        <v>84</v>
      </c>
      <c r="L4016" s="14" t="s">
        <v>85</v>
      </c>
      <c r="M4016" s="23">
        <v>0.8</v>
      </c>
      <c r="N4016" s="16">
        <v>313</v>
      </c>
      <c r="O4016" s="16">
        <v>268</v>
      </c>
      <c r="P4016" s="16">
        <v>18</v>
      </c>
      <c r="Q4016" s="16">
        <v>489</v>
      </c>
      <c r="R4016" s="16">
        <v>27</v>
      </c>
      <c r="S4016" s="14" t="s">
        <v>86</v>
      </c>
      <c r="T4016" s="16">
        <v>54596</v>
      </c>
      <c r="U4016" s="16">
        <v>0</v>
      </c>
      <c r="V4016" s="18">
        <v>42836280</v>
      </c>
      <c r="W4016" s="18">
        <v>2384778</v>
      </c>
      <c r="X4016" s="18">
        <v>1377637</v>
      </c>
      <c r="Y4016" s="18">
        <v>39</v>
      </c>
      <c r="Z4016" s="18">
        <v>1039</v>
      </c>
      <c r="AA4016" s="18">
        <v>0</v>
      </c>
      <c r="AB4016" s="18">
        <v>423557</v>
      </c>
      <c r="AC4016" s="23">
        <v>0.18</v>
      </c>
      <c r="AD4016" s="14" t="str">
        <f>IF(E4016=113,"Linn","Iowa ex-Linn")</f>
        <v>Iowa ex-Linn</v>
      </c>
      <c r="AE4016" s="23">
        <f>IFERROR(AB4016/W4016,"N/M")</f>
        <v>0.17760856566103847</v>
      </c>
      <c r="AF4016" s="14" t="str">
        <f>B4016&amp;"|"&amp;TEXT(E4016,"000")&amp;"|"&amp;TEXT(M4016,"0.0000")</f>
        <v>2021|035|0.8000</v>
      </c>
      <c r="AG4016" s="22" t="str">
        <f>IF(AND(B4016&gt;=2015,B4016&lt;=2024,C4016=19,G4016=41,I4016=2,K4016="A",L4016="RBUP",M4016&gt;=0.5,M4016&lt;=0.85),"IN","OUT")</f>
        <v>IN</v>
      </c>
    </row>
    <row r="4017" spans="1:33">
      <c r="A4017" s="14" t="s">
        <v>191</v>
      </c>
      <c r="B4017" s="16">
        <v>2021</v>
      </c>
      <c r="C4017" s="16">
        <v>19</v>
      </c>
      <c r="D4017" s="14" t="s">
        <v>80</v>
      </c>
      <c r="E4017" s="16">
        <v>35</v>
      </c>
      <c r="F4017" s="14" t="s">
        <v>103</v>
      </c>
      <c r="G4017" s="16">
        <v>41</v>
      </c>
      <c r="H4017" s="14" t="s">
        <v>186</v>
      </c>
      <c r="I4017" s="16">
        <v>2</v>
      </c>
      <c r="J4017" s="14" t="s">
        <v>83</v>
      </c>
      <c r="K4017" s="14" t="s">
        <v>84</v>
      </c>
      <c r="L4017" s="14" t="s">
        <v>85</v>
      </c>
      <c r="M4017" s="23">
        <v>0.85</v>
      </c>
      <c r="N4017" s="16">
        <v>429</v>
      </c>
      <c r="O4017" s="16">
        <v>354</v>
      </c>
      <c r="P4017" s="16">
        <v>48</v>
      </c>
      <c r="Q4017" s="16">
        <v>676</v>
      </c>
      <c r="R4017" s="16">
        <v>62</v>
      </c>
      <c r="S4017" s="14" t="s">
        <v>86</v>
      </c>
      <c r="T4017" s="16">
        <v>69735</v>
      </c>
      <c r="U4017" s="16">
        <v>0</v>
      </c>
      <c r="V4017" s="18">
        <v>58333103</v>
      </c>
      <c r="W4017" s="18">
        <v>4146989</v>
      </c>
      <c r="X4017" s="18">
        <v>1861713</v>
      </c>
      <c r="Y4017" s="18">
        <v>3115</v>
      </c>
      <c r="Z4017" s="18">
        <v>5063</v>
      </c>
      <c r="AA4017" s="18">
        <v>0</v>
      </c>
      <c r="AB4017" s="18">
        <v>535229</v>
      </c>
      <c r="AC4017" s="23">
        <v>0.13</v>
      </c>
      <c r="AD4017" s="14" t="str">
        <f>IF(E4017=113,"Linn","Iowa ex-Linn")</f>
        <v>Iowa ex-Linn</v>
      </c>
      <c r="AE4017" s="23">
        <f>IFERROR(AB4017/W4017,"N/M")</f>
        <v>0.12906448509991225</v>
      </c>
      <c r="AF4017" s="14" t="str">
        <f>B4017&amp;"|"&amp;TEXT(E4017,"000")&amp;"|"&amp;TEXT(M4017,"0.0000")</f>
        <v>2021|035|0.8500</v>
      </c>
      <c r="AG4017" s="22" t="str">
        <f>IF(AND(B4017&gt;=2015,B4017&lt;=2024,C4017=19,G4017=41,I4017=2,K4017="A",L4017="RBUP",M4017&gt;=0.5,M4017&lt;=0.85),"IN","OUT")</f>
        <v>IN</v>
      </c>
    </row>
    <row r="4018" spans="1:33">
      <c r="A4018" s="14" t="s">
        <v>191</v>
      </c>
      <c r="B4018" s="16">
        <v>2021</v>
      </c>
      <c r="C4018" s="16">
        <v>19</v>
      </c>
      <c r="D4018" s="14" t="s">
        <v>80</v>
      </c>
      <c r="E4018" s="16">
        <v>37</v>
      </c>
      <c r="F4018" s="14" t="s">
        <v>104</v>
      </c>
      <c r="G4018" s="16">
        <v>41</v>
      </c>
      <c r="H4018" s="14" t="s">
        <v>186</v>
      </c>
      <c r="I4018" s="16">
        <v>2</v>
      </c>
      <c r="J4018" s="14" t="s">
        <v>83</v>
      </c>
      <c r="K4018" s="14" t="s">
        <v>84</v>
      </c>
      <c r="L4018" s="14" t="s">
        <v>85</v>
      </c>
      <c r="M4018" s="23">
        <v>0.5</v>
      </c>
      <c r="N4018" s="16">
        <v>1</v>
      </c>
      <c r="O4018" s="16">
        <v>0</v>
      </c>
      <c r="P4018" s="16">
        <v>0</v>
      </c>
      <c r="Q4018" s="16">
        <v>0</v>
      </c>
      <c r="R4018" s="16">
        <v>0</v>
      </c>
      <c r="S4018" s="14" t="s">
        <v>86</v>
      </c>
      <c r="T4018" s="16">
        <v>0</v>
      </c>
      <c r="U4018" s="16">
        <v>0</v>
      </c>
      <c r="V4018" s="18">
        <v>0</v>
      </c>
      <c r="W4018" s="18">
        <v>0</v>
      </c>
      <c r="X4018" s="18">
        <v>0</v>
      </c>
      <c r="Y4018" s="18">
        <v>0</v>
      </c>
      <c r="Z4018" s="18">
        <v>0</v>
      </c>
      <c r="AA4018" s="18">
        <v>0</v>
      </c>
      <c r="AB4018" s="18">
        <v>0</v>
      </c>
      <c r="AC4018" s="23">
        <v>0</v>
      </c>
      <c r="AD4018" s="14" t="str">
        <f>IF(E4018=113,"Linn","Iowa ex-Linn")</f>
        <v>Iowa ex-Linn</v>
      </c>
      <c r="AE4018" s="23" t="str">
        <f>IFERROR(AB4018/W4018,"N/M")</f>
        <v>N/M</v>
      </c>
      <c r="AF4018" s="14" t="str">
        <f>B4018&amp;"|"&amp;TEXT(E4018,"000")&amp;"|"&amp;TEXT(M4018,"0.0000")</f>
        <v>2021|037|0.5000</v>
      </c>
      <c r="AG4018" s="22" t="str">
        <f>IF(AND(B4018&gt;=2015,B4018&lt;=2024,C4018=19,G4018=41,I4018=2,K4018="A",L4018="RBUP",M4018&gt;=0.5,M4018&lt;=0.85),"IN","OUT")</f>
        <v>IN</v>
      </c>
    </row>
    <row r="4019" spans="1:33">
      <c r="A4019" s="14" t="s">
        <v>191</v>
      </c>
      <c r="B4019" s="16">
        <v>2021</v>
      </c>
      <c r="C4019" s="16">
        <v>19</v>
      </c>
      <c r="D4019" s="14" t="s">
        <v>80</v>
      </c>
      <c r="E4019" s="16">
        <v>37</v>
      </c>
      <c r="F4019" s="14" t="s">
        <v>104</v>
      </c>
      <c r="G4019" s="16">
        <v>41</v>
      </c>
      <c r="H4019" s="14" t="s">
        <v>186</v>
      </c>
      <c r="I4019" s="16">
        <v>2</v>
      </c>
      <c r="J4019" s="14" t="s">
        <v>83</v>
      </c>
      <c r="K4019" s="14" t="s">
        <v>84</v>
      </c>
      <c r="L4019" s="14" t="s">
        <v>85</v>
      </c>
      <c r="M4019" s="23">
        <v>0.6</v>
      </c>
      <c r="N4019" s="16">
        <v>1</v>
      </c>
      <c r="O4019" s="16">
        <v>1</v>
      </c>
      <c r="P4019" s="16">
        <v>0</v>
      </c>
      <c r="Q4019" s="16">
        <v>1</v>
      </c>
      <c r="R4019" s="16">
        <v>0</v>
      </c>
      <c r="S4019" s="14" t="s">
        <v>86</v>
      </c>
      <c r="T4019" s="16">
        <v>24</v>
      </c>
      <c r="U4019" s="16">
        <v>0</v>
      </c>
      <c r="V4019" s="18">
        <v>11903</v>
      </c>
      <c r="W4019" s="18">
        <v>254</v>
      </c>
      <c r="X4019" s="18">
        <v>163</v>
      </c>
      <c r="Y4019" s="18">
        <v>0</v>
      </c>
      <c r="Z4019" s="18">
        <v>0</v>
      </c>
      <c r="AA4019" s="18">
        <v>0</v>
      </c>
      <c r="AB4019" s="18">
        <v>0</v>
      </c>
      <c r="AC4019" s="23">
        <v>0</v>
      </c>
      <c r="AD4019" s="14" t="str">
        <f>IF(E4019=113,"Linn","Iowa ex-Linn")</f>
        <v>Iowa ex-Linn</v>
      </c>
      <c r="AE4019" s="23">
        <f>IFERROR(AB4019/W4019,"N/M")</f>
        <v>0.0</v>
      </c>
      <c r="AF4019" s="14" t="str">
        <f>B4019&amp;"|"&amp;TEXT(E4019,"000")&amp;"|"&amp;TEXT(M4019,"0.0000")</f>
        <v>2021|037|0.6000</v>
      </c>
      <c r="AG4019" s="22" t="str">
        <f>IF(AND(B4019&gt;=2015,B4019&lt;=2024,C4019=19,G4019=41,I4019=2,K4019="A",L4019="RBUP",M4019&gt;=0.5,M4019&lt;=0.85),"IN","OUT")</f>
        <v>IN</v>
      </c>
    </row>
    <row r="4020" spans="1:33">
      <c r="A4020" s="14" t="s">
        <v>191</v>
      </c>
      <c r="B4020" s="16">
        <v>2021</v>
      </c>
      <c r="C4020" s="16">
        <v>19</v>
      </c>
      <c r="D4020" s="14" t="s">
        <v>80</v>
      </c>
      <c r="E4020" s="16">
        <v>37</v>
      </c>
      <c r="F4020" s="14" t="s">
        <v>104</v>
      </c>
      <c r="G4020" s="16">
        <v>41</v>
      </c>
      <c r="H4020" s="14" t="s">
        <v>186</v>
      </c>
      <c r="I4020" s="16">
        <v>2</v>
      </c>
      <c r="J4020" s="14" t="s">
        <v>83</v>
      </c>
      <c r="K4020" s="14" t="s">
        <v>84</v>
      </c>
      <c r="L4020" s="14" t="s">
        <v>85</v>
      </c>
      <c r="M4020" s="23">
        <v>0.65</v>
      </c>
      <c r="N4020" s="16">
        <v>3</v>
      </c>
      <c r="O4020" s="16">
        <v>3</v>
      </c>
      <c r="P4020" s="16">
        <v>0</v>
      </c>
      <c r="Q4020" s="16">
        <v>3</v>
      </c>
      <c r="R4020" s="16">
        <v>0</v>
      </c>
      <c r="S4020" s="14" t="s">
        <v>86</v>
      </c>
      <c r="T4020" s="16">
        <v>316</v>
      </c>
      <c r="U4020" s="16">
        <v>0</v>
      </c>
      <c r="V4020" s="18">
        <v>181329</v>
      </c>
      <c r="W4020" s="18">
        <v>4871</v>
      </c>
      <c r="X4020" s="18">
        <v>3770</v>
      </c>
      <c r="Y4020" s="18">
        <v>0</v>
      </c>
      <c r="Z4020" s="18">
        <v>0</v>
      </c>
      <c r="AA4020" s="18">
        <v>0</v>
      </c>
      <c r="AB4020" s="18">
        <v>0</v>
      </c>
      <c r="AC4020" s="23">
        <v>0</v>
      </c>
      <c r="AD4020" s="14" t="str">
        <f>IF(E4020=113,"Linn","Iowa ex-Linn")</f>
        <v>Iowa ex-Linn</v>
      </c>
      <c r="AE4020" s="23">
        <f>IFERROR(AB4020/W4020,"N/M")</f>
        <v>0.0</v>
      </c>
      <c r="AF4020" s="14" t="str">
        <f>B4020&amp;"|"&amp;TEXT(E4020,"000")&amp;"|"&amp;TEXT(M4020,"0.0000")</f>
        <v>2021|037|0.6500</v>
      </c>
      <c r="AG4020" s="22" t="str">
        <f>IF(AND(B4020&gt;=2015,B4020&lt;=2024,C4020=19,G4020=41,I4020=2,K4020="A",L4020="RBUP",M4020&gt;=0.5,M4020&lt;=0.85),"IN","OUT")</f>
        <v>IN</v>
      </c>
    </row>
    <row r="4021" spans="1:33">
      <c r="A4021" s="14" t="s">
        <v>191</v>
      </c>
      <c r="B4021" s="16">
        <v>2021</v>
      </c>
      <c r="C4021" s="16">
        <v>19</v>
      </c>
      <c r="D4021" s="14" t="s">
        <v>80</v>
      </c>
      <c r="E4021" s="16">
        <v>37</v>
      </c>
      <c r="F4021" s="14" t="s">
        <v>104</v>
      </c>
      <c r="G4021" s="16">
        <v>41</v>
      </c>
      <c r="H4021" s="14" t="s">
        <v>186</v>
      </c>
      <c r="I4021" s="16">
        <v>2</v>
      </c>
      <c r="J4021" s="14" t="s">
        <v>83</v>
      </c>
      <c r="K4021" s="14" t="s">
        <v>84</v>
      </c>
      <c r="L4021" s="14" t="s">
        <v>85</v>
      </c>
      <c r="M4021" s="23">
        <v>0.7</v>
      </c>
      <c r="N4021" s="16">
        <v>30</v>
      </c>
      <c r="O4021" s="16">
        <v>26</v>
      </c>
      <c r="P4021" s="16">
        <v>3</v>
      </c>
      <c r="Q4021" s="16">
        <v>49</v>
      </c>
      <c r="R4021" s="16">
        <v>5</v>
      </c>
      <c r="S4021" s="14" t="s">
        <v>86</v>
      </c>
      <c r="T4021" s="16">
        <v>4285</v>
      </c>
      <c r="U4021" s="16">
        <v>0</v>
      </c>
      <c r="V4021" s="18">
        <v>2819301</v>
      </c>
      <c r="W4021" s="18">
        <v>122921</v>
      </c>
      <c r="X4021" s="18">
        <v>82929</v>
      </c>
      <c r="Y4021" s="18">
        <v>0</v>
      </c>
      <c r="Z4021" s="18">
        <v>1919</v>
      </c>
      <c r="AA4021" s="18">
        <v>0</v>
      </c>
      <c r="AB4021" s="18">
        <v>5305</v>
      </c>
      <c r="AC4021" s="23">
        <v>0.04</v>
      </c>
      <c r="AD4021" s="14" t="str">
        <f>IF(E4021=113,"Linn","Iowa ex-Linn")</f>
        <v>Iowa ex-Linn</v>
      </c>
      <c r="AE4021" s="23">
        <f>IFERROR(AB4021/W4021,"N/M")</f>
        <v>0.043157800538557285</v>
      </c>
      <c r="AF4021" s="14" t="str">
        <f>B4021&amp;"|"&amp;TEXT(E4021,"000")&amp;"|"&amp;TEXT(M4021,"0.0000")</f>
        <v>2021|037|0.7000</v>
      </c>
      <c r="AG4021" s="22" t="str">
        <f>IF(AND(B4021&gt;=2015,B4021&lt;=2024,C4021=19,G4021=41,I4021=2,K4021="A",L4021="RBUP",M4021&gt;=0.5,M4021&lt;=0.85),"IN","OUT")</f>
        <v>IN</v>
      </c>
    </row>
    <row r="4022" spans="1:33">
      <c r="A4022" s="14" t="s">
        <v>191</v>
      </c>
      <c r="B4022" s="16">
        <v>2021</v>
      </c>
      <c r="C4022" s="16">
        <v>19</v>
      </c>
      <c r="D4022" s="14" t="s">
        <v>80</v>
      </c>
      <c r="E4022" s="16">
        <v>37</v>
      </c>
      <c r="F4022" s="14" t="s">
        <v>104</v>
      </c>
      <c r="G4022" s="16">
        <v>41</v>
      </c>
      <c r="H4022" s="14" t="s">
        <v>186</v>
      </c>
      <c r="I4022" s="16">
        <v>2</v>
      </c>
      <c r="J4022" s="14" t="s">
        <v>83</v>
      </c>
      <c r="K4022" s="14" t="s">
        <v>84</v>
      </c>
      <c r="L4022" s="14" t="s">
        <v>85</v>
      </c>
      <c r="M4022" s="23">
        <v>0.75</v>
      </c>
      <c r="N4022" s="16">
        <v>104</v>
      </c>
      <c r="O4022" s="16">
        <v>85</v>
      </c>
      <c r="P4022" s="16">
        <v>3</v>
      </c>
      <c r="Q4022" s="16">
        <v>118</v>
      </c>
      <c r="R4022" s="16">
        <v>5</v>
      </c>
      <c r="S4022" s="14" t="s">
        <v>86</v>
      </c>
      <c r="T4022" s="16">
        <v>18765</v>
      </c>
      <c r="U4022" s="16">
        <v>0</v>
      </c>
      <c r="V4022" s="18">
        <v>13039156</v>
      </c>
      <c r="W4022" s="18">
        <v>679717</v>
      </c>
      <c r="X4022" s="18">
        <v>477769</v>
      </c>
      <c r="Y4022" s="18">
        <v>200</v>
      </c>
      <c r="Z4022" s="18">
        <v>4908</v>
      </c>
      <c r="AA4022" s="18">
        <v>0</v>
      </c>
      <c r="AB4022" s="18">
        <v>17716</v>
      </c>
      <c r="AC4022" s="23">
        <v>0.03</v>
      </c>
      <c r="AD4022" s="14" t="str">
        <f>IF(E4022=113,"Linn","Iowa ex-Linn")</f>
        <v>Iowa ex-Linn</v>
      </c>
      <c r="AE4022" s="23">
        <f>IFERROR(AB4022/W4022,"N/M")</f>
        <v>0.026063788311900395</v>
      </c>
      <c r="AF4022" s="14" t="str">
        <f>B4022&amp;"|"&amp;TEXT(E4022,"000")&amp;"|"&amp;TEXT(M4022,"0.0000")</f>
        <v>2021|037|0.7500</v>
      </c>
      <c r="AG4022" s="22" t="str">
        <f>IF(AND(B4022&gt;=2015,B4022&lt;=2024,C4022=19,G4022=41,I4022=2,K4022="A",L4022="RBUP",M4022&gt;=0.5,M4022&lt;=0.85),"IN","OUT")</f>
        <v>IN</v>
      </c>
    </row>
    <row r="4023" spans="1:33">
      <c r="A4023" s="14" t="s">
        <v>191</v>
      </c>
      <c r="B4023" s="16">
        <v>2021</v>
      </c>
      <c r="C4023" s="16">
        <v>19</v>
      </c>
      <c r="D4023" s="14" t="s">
        <v>80</v>
      </c>
      <c r="E4023" s="16">
        <v>37</v>
      </c>
      <c r="F4023" s="14" t="s">
        <v>104</v>
      </c>
      <c r="G4023" s="16">
        <v>41</v>
      </c>
      <c r="H4023" s="14" t="s">
        <v>186</v>
      </c>
      <c r="I4023" s="16">
        <v>2</v>
      </c>
      <c r="J4023" s="14" t="s">
        <v>83</v>
      </c>
      <c r="K4023" s="14" t="s">
        <v>84</v>
      </c>
      <c r="L4023" s="14" t="s">
        <v>85</v>
      </c>
      <c r="M4023" s="23">
        <v>0.8</v>
      </c>
      <c r="N4023" s="16">
        <v>405</v>
      </c>
      <c r="O4023" s="16">
        <v>341</v>
      </c>
      <c r="P4023" s="16">
        <v>25</v>
      </c>
      <c r="Q4023" s="16">
        <v>533</v>
      </c>
      <c r="R4023" s="16">
        <v>26</v>
      </c>
      <c r="S4023" s="14" t="s">
        <v>86</v>
      </c>
      <c r="T4023" s="16">
        <v>61554</v>
      </c>
      <c r="U4023" s="16">
        <v>0</v>
      </c>
      <c r="V4023" s="18">
        <v>45328595</v>
      </c>
      <c r="W4023" s="18">
        <v>3205326</v>
      </c>
      <c r="X4023" s="18">
        <v>1895482</v>
      </c>
      <c r="Y4023" s="18">
        <v>457</v>
      </c>
      <c r="Z4023" s="18">
        <v>7422</v>
      </c>
      <c r="AA4023" s="18">
        <v>0</v>
      </c>
      <c r="AB4023" s="18">
        <v>110451</v>
      </c>
      <c r="AC4023" s="23">
        <v>0.03</v>
      </c>
      <c r="AD4023" s="14" t="str">
        <f>IF(E4023=113,"Linn","Iowa ex-Linn")</f>
        <v>Iowa ex-Linn</v>
      </c>
      <c r="AE4023" s="23">
        <f>IFERROR(AB4023/W4023,"N/M")</f>
        <v>0.03445858549177213</v>
      </c>
      <c r="AF4023" s="14" t="str">
        <f>B4023&amp;"|"&amp;TEXT(E4023,"000")&amp;"|"&amp;TEXT(M4023,"0.0000")</f>
        <v>2021|037|0.8000</v>
      </c>
      <c r="AG4023" s="22" t="str">
        <f>IF(AND(B4023&gt;=2015,B4023&lt;=2024,C4023=19,G4023=41,I4023=2,K4023="A",L4023="RBUP",M4023&gt;=0.5,M4023&lt;=0.85),"IN","OUT")</f>
        <v>IN</v>
      </c>
    </row>
    <row r="4024" spans="1:33">
      <c r="A4024" s="14" t="s">
        <v>191</v>
      </c>
      <c r="B4024" s="16">
        <v>2021</v>
      </c>
      <c r="C4024" s="16">
        <v>19</v>
      </c>
      <c r="D4024" s="14" t="s">
        <v>80</v>
      </c>
      <c r="E4024" s="16">
        <v>37</v>
      </c>
      <c r="F4024" s="14" t="s">
        <v>104</v>
      </c>
      <c r="G4024" s="16">
        <v>41</v>
      </c>
      <c r="H4024" s="14" t="s">
        <v>186</v>
      </c>
      <c r="I4024" s="16">
        <v>2</v>
      </c>
      <c r="J4024" s="14" t="s">
        <v>83</v>
      </c>
      <c r="K4024" s="14" t="s">
        <v>84</v>
      </c>
      <c r="L4024" s="14" t="s">
        <v>85</v>
      </c>
      <c r="M4024" s="23">
        <v>0.85</v>
      </c>
      <c r="N4024" s="16">
        <v>286</v>
      </c>
      <c r="O4024" s="16">
        <v>222</v>
      </c>
      <c r="P4024" s="16">
        <v>8</v>
      </c>
      <c r="Q4024" s="16">
        <v>317</v>
      </c>
      <c r="R4024" s="16">
        <v>8</v>
      </c>
      <c r="S4024" s="14" t="s">
        <v>86</v>
      </c>
      <c r="T4024" s="16">
        <v>53713</v>
      </c>
      <c r="U4024" s="16">
        <v>0</v>
      </c>
      <c r="V4024" s="18">
        <v>42138739</v>
      </c>
      <c r="W4024" s="18">
        <v>3514774</v>
      </c>
      <c r="X4024" s="18">
        <v>1686908</v>
      </c>
      <c r="Y4024" s="18">
        <v>3604</v>
      </c>
      <c r="Z4024" s="18">
        <v>14364</v>
      </c>
      <c r="AA4024" s="18">
        <v>0</v>
      </c>
      <c r="AB4024" s="18">
        <v>30064</v>
      </c>
      <c r="AC4024" s="23">
        <v>0.01</v>
      </c>
      <c r="AD4024" s="14" t="str">
        <f>IF(E4024=113,"Linn","Iowa ex-Linn")</f>
        <v>Iowa ex-Linn</v>
      </c>
      <c r="AE4024" s="23">
        <f>IFERROR(AB4024/W4024,"N/M")</f>
        <v>0.008553608283206829</v>
      </c>
      <c r="AF4024" s="14" t="str">
        <f>B4024&amp;"|"&amp;TEXT(E4024,"000")&amp;"|"&amp;TEXT(M4024,"0.0000")</f>
        <v>2021|037|0.8500</v>
      </c>
      <c r="AG4024" s="22" t="str">
        <f>IF(AND(B4024&gt;=2015,B4024&lt;=2024,C4024=19,G4024=41,I4024=2,K4024="A",L4024="RBUP",M4024&gt;=0.5,M4024&lt;=0.85),"IN","OUT")</f>
        <v>IN</v>
      </c>
    </row>
    <row r="4025" spans="1:33">
      <c r="A4025" s="14" t="s">
        <v>191</v>
      </c>
      <c r="B4025" s="16">
        <v>2021</v>
      </c>
      <c r="C4025" s="16">
        <v>19</v>
      </c>
      <c r="D4025" s="14" t="s">
        <v>80</v>
      </c>
      <c r="E4025" s="16">
        <v>39</v>
      </c>
      <c r="F4025" s="14" t="s">
        <v>105</v>
      </c>
      <c r="G4025" s="16">
        <v>41</v>
      </c>
      <c r="H4025" s="14" t="s">
        <v>186</v>
      </c>
      <c r="I4025" s="16">
        <v>2</v>
      </c>
      <c r="J4025" s="14" t="s">
        <v>83</v>
      </c>
      <c r="K4025" s="14" t="s">
        <v>84</v>
      </c>
      <c r="L4025" s="14" t="s">
        <v>85</v>
      </c>
      <c r="M4025" s="23">
        <v>0.6</v>
      </c>
      <c r="N4025" s="16">
        <v>1</v>
      </c>
      <c r="O4025" s="16">
        <v>0</v>
      </c>
      <c r="P4025" s="16">
        <v>0</v>
      </c>
      <c r="Q4025" s="16">
        <v>0</v>
      </c>
      <c r="R4025" s="16">
        <v>0</v>
      </c>
      <c r="S4025" s="14" t="s">
        <v>86</v>
      </c>
      <c r="T4025" s="16">
        <v>0</v>
      </c>
      <c r="U4025" s="16">
        <v>0</v>
      </c>
      <c r="V4025" s="18">
        <v>0</v>
      </c>
      <c r="W4025" s="18">
        <v>0</v>
      </c>
      <c r="X4025" s="18">
        <v>0</v>
      </c>
      <c r="Y4025" s="18">
        <v>0</v>
      </c>
      <c r="Z4025" s="18">
        <v>0</v>
      </c>
      <c r="AA4025" s="18">
        <v>0</v>
      </c>
      <c r="AB4025" s="18">
        <v>0</v>
      </c>
      <c r="AC4025" s="23">
        <v>0</v>
      </c>
      <c r="AD4025" s="14" t="str">
        <f>IF(E4025=113,"Linn","Iowa ex-Linn")</f>
        <v>Iowa ex-Linn</v>
      </c>
      <c r="AE4025" s="23" t="str">
        <f>IFERROR(AB4025/W4025,"N/M")</f>
        <v>N/M</v>
      </c>
      <c r="AF4025" s="14" t="str">
        <f>B4025&amp;"|"&amp;TEXT(E4025,"000")&amp;"|"&amp;TEXT(M4025,"0.0000")</f>
        <v>2021|039|0.6000</v>
      </c>
      <c r="AG4025" s="22" t="str">
        <f>IF(AND(B4025&gt;=2015,B4025&lt;=2024,C4025=19,G4025=41,I4025=2,K4025="A",L4025="RBUP",M4025&gt;=0.5,M4025&lt;=0.85),"IN","OUT")</f>
        <v>IN</v>
      </c>
    </row>
    <row r="4026" spans="1:33">
      <c r="A4026" s="14" t="s">
        <v>191</v>
      </c>
      <c r="B4026" s="16">
        <v>2021</v>
      </c>
      <c r="C4026" s="16">
        <v>19</v>
      </c>
      <c r="D4026" s="14" t="s">
        <v>80</v>
      </c>
      <c r="E4026" s="16">
        <v>39</v>
      </c>
      <c r="F4026" s="14" t="s">
        <v>105</v>
      </c>
      <c r="G4026" s="16">
        <v>41</v>
      </c>
      <c r="H4026" s="14" t="s">
        <v>186</v>
      </c>
      <c r="I4026" s="16">
        <v>2</v>
      </c>
      <c r="J4026" s="14" t="s">
        <v>83</v>
      </c>
      <c r="K4026" s="14" t="s">
        <v>84</v>
      </c>
      <c r="L4026" s="14" t="s">
        <v>85</v>
      </c>
      <c r="M4026" s="23">
        <v>0.65</v>
      </c>
      <c r="N4026" s="16">
        <v>7</v>
      </c>
      <c r="O4026" s="16">
        <v>5</v>
      </c>
      <c r="P4026" s="16">
        <v>0</v>
      </c>
      <c r="Q4026" s="16">
        <v>5</v>
      </c>
      <c r="R4026" s="16">
        <v>0</v>
      </c>
      <c r="S4026" s="14" t="s">
        <v>86</v>
      </c>
      <c r="T4026" s="16">
        <v>420</v>
      </c>
      <c r="U4026" s="16">
        <v>0</v>
      </c>
      <c r="V4026" s="18">
        <v>168380</v>
      </c>
      <c r="W4026" s="18">
        <v>16326</v>
      </c>
      <c r="X4026" s="18">
        <v>12042</v>
      </c>
      <c r="Y4026" s="18">
        <v>0</v>
      </c>
      <c r="Z4026" s="18">
        <v>0</v>
      </c>
      <c r="AA4026" s="18">
        <v>0</v>
      </c>
      <c r="AB4026" s="18">
        <v>0</v>
      </c>
      <c r="AC4026" s="23">
        <v>0</v>
      </c>
      <c r="AD4026" s="14" t="str">
        <f>IF(E4026=113,"Linn","Iowa ex-Linn")</f>
        <v>Iowa ex-Linn</v>
      </c>
      <c r="AE4026" s="23">
        <f>IFERROR(AB4026/W4026,"N/M")</f>
        <v>0.0</v>
      </c>
      <c r="AF4026" s="14" t="str">
        <f>B4026&amp;"|"&amp;TEXT(E4026,"000")&amp;"|"&amp;TEXT(M4026,"0.0000")</f>
        <v>2021|039|0.6500</v>
      </c>
      <c r="AG4026" s="22" t="str">
        <f>IF(AND(B4026&gt;=2015,B4026&lt;=2024,C4026=19,G4026=41,I4026=2,K4026="A",L4026="RBUP",M4026&gt;=0.5,M4026&lt;=0.85),"IN","OUT")</f>
        <v>IN</v>
      </c>
    </row>
    <row r="4027" spans="1:33">
      <c r="A4027" s="14" t="s">
        <v>191</v>
      </c>
      <c r="B4027" s="16">
        <v>2021</v>
      </c>
      <c r="C4027" s="16">
        <v>19</v>
      </c>
      <c r="D4027" s="14" t="s">
        <v>80</v>
      </c>
      <c r="E4027" s="16">
        <v>39</v>
      </c>
      <c r="F4027" s="14" t="s">
        <v>105</v>
      </c>
      <c r="G4027" s="16">
        <v>41</v>
      </c>
      <c r="H4027" s="14" t="s">
        <v>186</v>
      </c>
      <c r="I4027" s="16">
        <v>2</v>
      </c>
      <c r="J4027" s="14" t="s">
        <v>83</v>
      </c>
      <c r="K4027" s="14" t="s">
        <v>84</v>
      </c>
      <c r="L4027" s="14" t="s">
        <v>85</v>
      </c>
      <c r="M4027" s="23">
        <v>0.7</v>
      </c>
      <c r="N4027" s="16">
        <v>54</v>
      </c>
      <c r="O4027" s="16">
        <v>33</v>
      </c>
      <c r="P4027" s="16">
        <v>1</v>
      </c>
      <c r="Q4027" s="16">
        <v>47</v>
      </c>
      <c r="R4027" s="16">
        <v>1</v>
      </c>
      <c r="S4027" s="14" t="s">
        <v>86</v>
      </c>
      <c r="T4027" s="16">
        <v>2729</v>
      </c>
      <c r="U4027" s="16">
        <v>0</v>
      </c>
      <c r="V4027" s="18">
        <v>1245220</v>
      </c>
      <c r="W4027" s="18">
        <v>152106</v>
      </c>
      <c r="X4027" s="18">
        <v>99902</v>
      </c>
      <c r="Y4027" s="18">
        <v>0</v>
      </c>
      <c r="Z4027" s="18">
        <v>979</v>
      </c>
      <c r="AA4027" s="18">
        <v>0</v>
      </c>
      <c r="AB4027" s="18">
        <v>5415</v>
      </c>
      <c r="AC4027" s="23">
        <v>0.04</v>
      </c>
      <c r="AD4027" s="14" t="str">
        <f>IF(E4027=113,"Linn","Iowa ex-Linn")</f>
        <v>Iowa ex-Linn</v>
      </c>
      <c r="AE4027" s="23">
        <f>IFERROR(AB4027/W4027,"N/M")</f>
        <v>0.03560017356317305</v>
      </c>
      <c r="AF4027" s="14" t="str">
        <f>B4027&amp;"|"&amp;TEXT(E4027,"000")&amp;"|"&amp;TEXT(M4027,"0.0000")</f>
        <v>2021|039|0.7000</v>
      </c>
      <c r="AG4027" s="22" t="str">
        <f>IF(AND(B4027&gt;=2015,B4027&lt;=2024,C4027=19,G4027=41,I4027=2,K4027="A",L4027="RBUP",M4027&gt;=0.5,M4027&lt;=0.85),"IN","OUT")</f>
        <v>IN</v>
      </c>
    </row>
    <row r="4028" spans="1:33">
      <c r="A4028" s="14" t="s">
        <v>191</v>
      </c>
      <c r="B4028" s="16">
        <v>2021</v>
      </c>
      <c r="C4028" s="16">
        <v>19</v>
      </c>
      <c r="D4028" s="14" t="s">
        <v>80</v>
      </c>
      <c r="E4028" s="16">
        <v>39</v>
      </c>
      <c r="F4028" s="14" t="s">
        <v>105</v>
      </c>
      <c r="G4028" s="16">
        <v>41</v>
      </c>
      <c r="H4028" s="14" t="s">
        <v>186</v>
      </c>
      <c r="I4028" s="16">
        <v>2</v>
      </c>
      <c r="J4028" s="14" t="s">
        <v>83</v>
      </c>
      <c r="K4028" s="14" t="s">
        <v>84</v>
      </c>
      <c r="L4028" s="14" t="s">
        <v>85</v>
      </c>
      <c r="M4028" s="23">
        <v>0.75</v>
      </c>
      <c r="N4028" s="16">
        <v>169</v>
      </c>
      <c r="O4028" s="16">
        <v>111</v>
      </c>
      <c r="P4028" s="16">
        <v>14</v>
      </c>
      <c r="Q4028" s="16">
        <v>136</v>
      </c>
      <c r="R4028" s="16">
        <v>15</v>
      </c>
      <c r="S4028" s="14" t="s">
        <v>86</v>
      </c>
      <c r="T4028" s="16">
        <v>12127</v>
      </c>
      <c r="U4028" s="16">
        <v>0</v>
      </c>
      <c r="V4028" s="18">
        <v>6283279</v>
      </c>
      <c r="W4028" s="18">
        <v>837893</v>
      </c>
      <c r="X4028" s="18">
        <v>571119</v>
      </c>
      <c r="Y4028" s="18">
        <v>0</v>
      </c>
      <c r="Z4028" s="18">
        <v>2522</v>
      </c>
      <c r="AA4028" s="18">
        <v>0</v>
      </c>
      <c r="AB4028" s="18">
        <v>27149</v>
      </c>
      <c r="AC4028" s="23">
        <v>0.03</v>
      </c>
      <c r="AD4028" s="14" t="str">
        <f>IF(E4028=113,"Linn","Iowa ex-Linn")</f>
        <v>Iowa ex-Linn</v>
      </c>
      <c r="AE4028" s="23">
        <f>IFERROR(AB4028/W4028,"N/M")</f>
        <v>0.03240151188755605</v>
      </c>
      <c r="AF4028" s="14" t="str">
        <f>B4028&amp;"|"&amp;TEXT(E4028,"000")&amp;"|"&amp;TEXT(M4028,"0.0000")</f>
        <v>2021|039|0.7500</v>
      </c>
      <c r="AG4028" s="22" t="str">
        <f>IF(AND(B4028&gt;=2015,B4028&lt;=2024,C4028=19,G4028=41,I4028=2,K4028="A",L4028="RBUP",M4028&gt;=0.5,M4028&lt;=0.85),"IN","OUT")</f>
        <v>IN</v>
      </c>
    </row>
    <row r="4029" spans="1:33">
      <c r="A4029" s="14" t="s">
        <v>191</v>
      </c>
      <c r="B4029" s="16">
        <v>2021</v>
      </c>
      <c r="C4029" s="16">
        <v>19</v>
      </c>
      <c r="D4029" s="14" t="s">
        <v>80</v>
      </c>
      <c r="E4029" s="16">
        <v>39</v>
      </c>
      <c r="F4029" s="14" t="s">
        <v>105</v>
      </c>
      <c r="G4029" s="16">
        <v>41</v>
      </c>
      <c r="H4029" s="14" t="s">
        <v>186</v>
      </c>
      <c r="I4029" s="16">
        <v>2</v>
      </c>
      <c r="J4029" s="14" t="s">
        <v>83</v>
      </c>
      <c r="K4029" s="14" t="s">
        <v>84</v>
      </c>
      <c r="L4029" s="14" t="s">
        <v>85</v>
      </c>
      <c r="M4029" s="23">
        <v>0.8</v>
      </c>
      <c r="N4029" s="16">
        <v>145</v>
      </c>
      <c r="O4029" s="16">
        <v>76</v>
      </c>
      <c r="P4029" s="16">
        <v>12</v>
      </c>
      <c r="Q4029" s="16">
        <v>78</v>
      </c>
      <c r="R4029" s="16">
        <v>12</v>
      </c>
      <c r="S4029" s="14" t="s">
        <v>86</v>
      </c>
      <c r="T4029" s="16">
        <v>17033</v>
      </c>
      <c r="U4029" s="16">
        <v>0</v>
      </c>
      <c r="V4029" s="18">
        <v>9067353</v>
      </c>
      <c r="W4029" s="18">
        <v>1251705</v>
      </c>
      <c r="X4029" s="18">
        <v>824562</v>
      </c>
      <c r="Y4029" s="18">
        <v>2539</v>
      </c>
      <c r="Z4029" s="18">
        <v>7932</v>
      </c>
      <c r="AA4029" s="18">
        <v>0</v>
      </c>
      <c r="AB4029" s="18">
        <v>194838</v>
      </c>
      <c r="AC4029" s="23">
        <v>0.16</v>
      </c>
      <c r="AD4029" s="14" t="str">
        <f>IF(E4029=113,"Linn","Iowa ex-Linn")</f>
        <v>Iowa ex-Linn</v>
      </c>
      <c r="AE4029" s="23">
        <f>IFERROR(AB4029/W4029,"N/M")</f>
        <v>0.15565808237563963</v>
      </c>
      <c r="AF4029" s="14" t="str">
        <f>B4029&amp;"|"&amp;TEXT(E4029,"000")&amp;"|"&amp;TEXT(M4029,"0.0000")</f>
        <v>2021|039|0.8000</v>
      </c>
      <c r="AG4029" s="22" t="str">
        <f>IF(AND(B4029&gt;=2015,B4029&lt;=2024,C4029=19,G4029=41,I4029=2,K4029="A",L4029="RBUP",M4029&gt;=0.5,M4029&lt;=0.85),"IN","OUT")</f>
        <v>IN</v>
      </c>
    </row>
    <row r="4030" spans="1:33">
      <c r="A4030" s="14" t="s">
        <v>191</v>
      </c>
      <c r="B4030" s="16">
        <v>2021</v>
      </c>
      <c r="C4030" s="16">
        <v>19</v>
      </c>
      <c r="D4030" s="14" t="s">
        <v>80</v>
      </c>
      <c r="E4030" s="16">
        <v>39</v>
      </c>
      <c r="F4030" s="14" t="s">
        <v>105</v>
      </c>
      <c r="G4030" s="16">
        <v>41</v>
      </c>
      <c r="H4030" s="14" t="s">
        <v>186</v>
      </c>
      <c r="I4030" s="16">
        <v>2</v>
      </c>
      <c r="J4030" s="14" t="s">
        <v>83</v>
      </c>
      <c r="K4030" s="14" t="s">
        <v>84</v>
      </c>
      <c r="L4030" s="14" t="s">
        <v>85</v>
      </c>
      <c r="M4030" s="23">
        <v>0.85</v>
      </c>
      <c r="N4030" s="16">
        <v>33</v>
      </c>
      <c r="O4030" s="16">
        <v>7</v>
      </c>
      <c r="P4030" s="16">
        <v>1</v>
      </c>
      <c r="Q4030" s="16">
        <v>9</v>
      </c>
      <c r="R4030" s="16">
        <v>1</v>
      </c>
      <c r="S4030" s="14" t="s">
        <v>86</v>
      </c>
      <c r="T4030" s="16">
        <v>575</v>
      </c>
      <c r="U4030" s="16">
        <v>0</v>
      </c>
      <c r="V4030" s="18">
        <v>275555</v>
      </c>
      <c r="W4030" s="18">
        <v>49450</v>
      </c>
      <c r="X4030" s="18">
        <v>21811</v>
      </c>
      <c r="Y4030" s="18">
        <v>0</v>
      </c>
      <c r="Z4030" s="18">
        <v>0</v>
      </c>
      <c r="AA4030" s="18">
        <v>0</v>
      </c>
      <c r="AB4030" s="18">
        <v>12304</v>
      </c>
      <c r="AC4030" s="23">
        <v>0.25</v>
      </c>
      <c r="AD4030" s="14" t="str">
        <f>IF(E4030=113,"Linn","Iowa ex-Linn")</f>
        <v>Iowa ex-Linn</v>
      </c>
      <c r="AE4030" s="23">
        <f>IFERROR(AB4030/W4030,"N/M")</f>
        <v>0.2488169868554095</v>
      </c>
      <c r="AF4030" s="14" t="str">
        <f>B4030&amp;"|"&amp;TEXT(E4030,"000")&amp;"|"&amp;TEXT(M4030,"0.0000")</f>
        <v>2021|039|0.8500</v>
      </c>
      <c r="AG4030" s="22" t="str">
        <f>IF(AND(B4030&gt;=2015,B4030&lt;=2024,C4030=19,G4030=41,I4030=2,K4030="A",L4030="RBUP",M4030&gt;=0.5,M4030&lt;=0.85),"IN","OUT")</f>
        <v>IN</v>
      </c>
    </row>
    <row r="4031" spans="1:33">
      <c r="A4031" s="14" t="s">
        <v>191</v>
      </c>
      <c r="B4031" s="16">
        <v>2021</v>
      </c>
      <c r="C4031" s="16">
        <v>19</v>
      </c>
      <c r="D4031" s="14" t="s">
        <v>80</v>
      </c>
      <c r="E4031" s="16">
        <v>41</v>
      </c>
      <c r="F4031" s="14" t="s">
        <v>106</v>
      </c>
      <c r="G4031" s="16">
        <v>41</v>
      </c>
      <c r="H4031" s="14" t="s">
        <v>186</v>
      </c>
      <c r="I4031" s="16">
        <v>2</v>
      </c>
      <c r="J4031" s="14" t="s">
        <v>83</v>
      </c>
      <c r="K4031" s="14" t="s">
        <v>84</v>
      </c>
      <c r="L4031" s="14" t="s">
        <v>85</v>
      </c>
      <c r="M4031" s="23">
        <v>0.5</v>
      </c>
      <c r="N4031" s="16">
        <v>3</v>
      </c>
      <c r="O4031" s="16">
        <v>3</v>
      </c>
      <c r="P4031" s="16">
        <v>0</v>
      </c>
      <c r="Q4031" s="16">
        <v>4</v>
      </c>
      <c r="R4031" s="16">
        <v>0</v>
      </c>
      <c r="S4031" s="14" t="s">
        <v>86</v>
      </c>
      <c r="T4031" s="16">
        <v>303</v>
      </c>
      <c r="U4031" s="16">
        <v>0</v>
      </c>
      <c r="V4031" s="18">
        <v>137521</v>
      </c>
      <c r="W4031" s="18">
        <v>1618</v>
      </c>
      <c r="X4031" s="18">
        <v>1109</v>
      </c>
      <c r="Y4031" s="18">
        <v>0</v>
      </c>
      <c r="Z4031" s="18">
        <v>0</v>
      </c>
      <c r="AA4031" s="18">
        <v>0</v>
      </c>
      <c r="AB4031" s="18">
        <v>0</v>
      </c>
      <c r="AC4031" s="23">
        <v>0</v>
      </c>
      <c r="AD4031" s="14" t="str">
        <f>IF(E4031=113,"Linn","Iowa ex-Linn")</f>
        <v>Iowa ex-Linn</v>
      </c>
      <c r="AE4031" s="23">
        <f>IFERROR(AB4031/W4031,"N/M")</f>
        <v>0.0</v>
      </c>
      <c r="AF4031" s="14" t="str">
        <f>B4031&amp;"|"&amp;TEXT(E4031,"000")&amp;"|"&amp;TEXT(M4031,"0.0000")</f>
        <v>2021|041|0.5000</v>
      </c>
      <c r="AG4031" s="22" t="str">
        <f>IF(AND(B4031&gt;=2015,B4031&lt;=2024,C4031=19,G4031=41,I4031=2,K4031="A",L4031="RBUP",M4031&gt;=0.5,M4031&lt;=0.85),"IN","OUT")</f>
        <v>IN</v>
      </c>
    </row>
    <row r="4032" spans="1:33">
      <c r="A4032" s="14" t="s">
        <v>191</v>
      </c>
      <c r="B4032" s="16">
        <v>2021</v>
      </c>
      <c r="C4032" s="16">
        <v>19</v>
      </c>
      <c r="D4032" s="14" t="s">
        <v>80</v>
      </c>
      <c r="E4032" s="16">
        <v>41</v>
      </c>
      <c r="F4032" s="14" t="s">
        <v>106</v>
      </c>
      <c r="G4032" s="16">
        <v>41</v>
      </c>
      <c r="H4032" s="14" t="s">
        <v>186</v>
      </c>
      <c r="I4032" s="16">
        <v>2</v>
      </c>
      <c r="J4032" s="14" t="s">
        <v>83</v>
      </c>
      <c r="K4032" s="14" t="s">
        <v>84</v>
      </c>
      <c r="L4032" s="14" t="s">
        <v>85</v>
      </c>
      <c r="M4032" s="23">
        <v>0.6</v>
      </c>
      <c r="N4032" s="16">
        <v>1</v>
      </c>
      <c r="O4032" s="16">
        <v>0</v>
      </c>
      <c r="P4032" s="16">
        <v>0</v>
      </c>
      <c r="Q4032" s="16">
        <v>0</v>
      </c>
      <c r="R4032" s="16">
        <v>0</v>
      </c>
      <c r="S4032" s="14" t="s">
        <v>86</v>
      </c>
      <c r="T4032" s="16">
        <v>0</v>
      </c>
      <c r="U4032" s="16">
        <v>0</v>
      </c>
      <c r="V4032" s="18">
        <v>0</v>
      </c>
      <c r="W4032" s="18">
        <v>0</v>
      </c>
      <c r="X4032" s="18">
        <v>0</v>
      </c>
      <c r="Y4032" s="18">
        <v>0</v>
      </c>
      <c r="Z4032" s="18">
        <v>0</v>
      </c>
      <c r="AA4032" s="18">
        <v>0</v>
      </c>
      <c r="AB4032" s="18">
        <v>0</v>
      </c>
      <c r="AC4032" s="23">
        <v>0</v>
      </c>
      <c r="AD4032" s="14" t="str">
        <f>IF(E4032=113,"Linn","Iowa ex-Linn")</f>
        <v>Iowa ex-Linn</v>
      </c>
      <c r="AE4032" s="23" t="str">
        <f>IFERROR(AB4032/W4032,"N/M")</f>
        <v>N/M</v>
      </c>
      <c r="AF4032" s="14" t="str">
        <f>B4032&amp;"|"&amp;TEXT(E4032,"000")&amp;"|"&amp;TEXT(M4032,"0.0000")</f>
        <v>2021|041|0.6000</v>
      </c>
      <c r="AG4032" s="22" t="str">
        <f>IF(AND(B4032&gt;=2015,B4032&lt;=2024,C4032=19,G4032=41,I4032=2,K4032="A",L4032="RBUP",M4032&gt;=0.5,M4032&lt;=0.85),"IN","OUT")</f>
        <v>IN</v>
      </c>
    </row>
    <row r="4033" spans="1:33">
      <c r="A4033" s="14" t="s">
        <v>191</v>
      </c>
      <c r="B4033" s="16">
        <v>2021</v>
      </c>
      <c r="C4033" s="16">
        <v>19</v>
      </c>
      <c r="D4033" s="14" t="s">
        <v>80</v>
      </c>
      <c r="E4033" s="16">
        <v>41</v>
      </c>
      <c r="F4033" s="14" t="s">
        <v>106</v>
      </c>
      <c r="G4033" s="16">
        <v>41</v>
      </c>
      <c r="H4033" s="14" t="s">
        <v>186</v>
      </c>
      <c r="I4033" s="16">
        <v>2</v>
      </c>
      <c r="J4033" s="14" t="s">
        <v>83</v>
      </c>
      <c r="K4033" s="14" t="s">
        <v>84</v>
      </c>
      <c r="L4033" s="14" t="s">
        <v>85</v>
      </c>
      <c r="M4033" s="23">
        <v>0.65</v>
      </c>
      <c r="N4033" s="16">
        <v>9</v>
      </c>
      <c r="O4033" s="16">
        <v>7</v>
      </c>
      <c r="P4033" s="16">
        <v>0</v>
      </c>
      <c r="Q4033" s="16">
        <v>7</v>
      </c>
      <c r="R4033" s="16">
        <v>0</v>
      </c>
      <c r="S4033" s="14" t="s">
        <v>86</v>
      </c>
      <c r="T4033" s="16">
        <v>682</v>
      </c>
      <c r="U4033" s="16">
        <v>0</v>
      </c>
      <c r="V4033" s="18">
        <v>392230</v>
      </c>
      <c r="W4033" s="18">
        <v>9448</v>
      </c>
      <c r="X4033" s="18">
        <v>6675</v>
      </c>
      <c r="Y4033" s="18">
        <v>0</v>
      </c>
      <c r="Z4033" s="18">
        <v>0</v>
      </c>
      <c r="AA4033" s="18">
        <v>0</v>
      </c>
      <c r="AB4033" s="18">
        <v>0</v>
      </c>
      <c r="AC4033" s="23">
        <v>0</v>
      </c>
      <c r="AD4033" s="14" t="str">
        <f>IF(E4033=113,"Linn","Iowa ex-Linn")</f>
        <v>Iowa ex-Linn</v>
      </c>
      <c r="AE4033" s="23">
        <f>IFERROR(AB4033/W4033,"N/M")</f>
        <v>0.0</v>
      </c>
      <c r="AF4033" s="14" t="str">
        <f>B4033&amp;"|"&amp;TEXT(E4033,"000")&amp;"|"&amp;TEXT(M4033,"0.0000")</f>
        <v>2021|041|0.6500</v>
      </c>
      <c r="AG4033" s="22" t="str">
        <f>IF(AND(B4033&gt;=2015,B4033&lt;=2024,C4033=19,G4033=41,I4033=2,K4033="A",L4033="RBUP",M4033&gt;=0.5,M4033&lt;=0.85),"IN","OUT")</f>
        <v>IN</v>
      </c>
    </row>
    <row r="4034" spans="1:33">
      <c r="A4034" s="14" t="s">
        <v>191</v>
      </c>
      <c r="B4034" s="16">
        <v>2021</v>
      </c>
      <c r="C4034" s="16">
        <v>19</v>
      </c>
      <c r="D4034" s="14" t="s">
        <v>80</v>
      </c>
      <c r="E4034" s="16">
        <v>41</v>
      </c>
      <c r="F4034" s="14" t="s">
        <v>106</v>
      </c>
      <c r="G4034" s="16">
        <v>41</v>
      </c>
      <c r="H4034" s="14" t="s">
        <v>186</v>
      </c>
      <c r="I4034" s="16">
        <v>2</v>
      </c>
      <c r="J4034" s="14" t="s">
        <v>83</v>
      </c>
      <c r="K4034" s="14" t="s">
        <v>84</v>
      </c>
      <c r="L4034" s="14" t="s">
        <v>85</v>
      </c>
      <c r="M4034" s="23">
        <v>0.7</v>
      </c>
      <c r="N4034" s="16">
        <v>29</v>
      </c>
      <c r="O4034" s="16">
        <v>24</v>
      </c>
      <c r="P4034" s="16">
        <v>0</v>
      </c>
      <c r="Q4034" s="16">
        <v>25</v>
      </c>
      <c r="R4034" s="16">
        <v>0</v>
      </c>
      <c r="S4034" s="14" t="s">
        <v>86</v>
      </c>
      <c r="T4034" s="16">
        <v>3767</v>
      </c>
      <c r="U4034" s="16">
        <v>0</v>
      </c>
      <c r="V4034" s="18">
        <v>2457039</v>
      </c>
      <c r="W4034" s="18">
        <v>78395</v>
      </c>
      <c r="X4034" s="18">
        <v>58421</v>
      </c>
      <c r="Y4034" s="18">
        <v>0</v>
      </c>
      <c r="Z4034" s="18">
        <v>0</v>
      </c>
      <c r="AA4034" s="18">
        <v>0</v>
      </c>
      <c r="AB4034" s="18">
        <v>0</v>
      </c>
      <c r="AC4034" s="23">
        <v>0</v>
      </c>
      <c r="AD4034" s="14" t="str">
        <f>IF(E4034=113,"Linn","Iowa ex-Linn")</f>
        <v>Iowa ex-Linn</v>
      </c>
      <c r="AE4034" s="23">
        <f>IFERROR(AB4034/W4034,"N/M")</f>
        <v>0.0</v>
      </c>
      <c r="AF4034" s="14" t="str">
        <f>B4034&amp;"|"&amp;TEXT(E4034,"000")&amp;"|"&amp;TEXT(M4034,"0.0000")</f>
        <v>2021|041|0.7000</v>
      </c>
      <c r="AG4034" s="22" t="str">
        <f>IF(AND(B4034&gt;=2015,B4034&lt;=2024,C4034=19,G4034=41,I4034=2,K4034="A",L4034="RBUP",M4034&gt;=0.5,M4034&lt;=0.85),"IN","OUT")</f>
        <v>IN</v>
      </c>
    </row>
    <row r="4035" spans="1:33">
      <c r="A4035" s="14" t="s">
        <v>191</v>
      </c>
      <c r="B4035" s="16">
        <v>2021</v>
      </c>
      <c r="C4035" s="16">
        <v>19</v>
      </c>
      <c r="D4035" s="14" t="s">
        <v>80</v>
      </c>
      <c r="E4035" s="16">
        <v>41</v>
      </c>
      <c r="F4035" s="14" t="s">
        <v>106</v>
      </c>
      <c r="G4035" s="16">
        <v>41</v>
      </c>
      <c r="H4035" s="14" t="s">
        <v>186</v>
      </c>
      <c r="I4035" s="16">
        <v>2</v>
      </c>
      <c r="J4035" s="14" t="s">
        <v>83</v>
      </c>
      <c r="K4035" s="14" t="s">
        <v>84</v>
      </c>
      <c r="L4035" s="14" t="s">
        <v>85</v>
      </c>
      <c r="M4035" s="23">
        <v>0.75</v>
      </c>
      <c r="N4035" s="16">
        <v>95</v>
      </c>
      <c r="O4035" s="16">
        <v>77</v>
      </c>
      <c r="P4035" s="16">
        <v>2</v>
      </c>
      <c r="Q4035" s="16">
        <v>123</v>
      </c>
      <c r="R4035" s="16">
        <v>2</v>
      </c>
      <c r="S4035" s="14" t="s">
        <v>86</v>
      </c>
      <c r="T4035" s="16">
        <v>13923</v>
      </c>
      <c r="U4035" s="16">
        <v>0</v>
      </c>
      <c r="V4035" s="18">
        <v>9441874</v>
      </c>
      <c r="W4035" s="18">
        <v>480578</v>
      </c>
      <c r="X4035" s="18">
        <v>322667</v>
      </c>
      <c r="Y4035" s="18">
        <v>0</v>
      </c>
      <c r="Z4035" s="18">
        <v>2046</v>
      </c>
      <c r="AA4035" s="18">
        <v>0</v>
      </c>
      <c r="AB4035" s="18">
        <v>4198</v>
      </c>
      <c r="AC4035" s="23">
        <v>0.01</v>
      </c>
      <c r="AD4035" s="14" t="str">
        <f>IF(E4035=113,"Linn","Iowa ex-Linn")</f>
        <v>Iowa ex-Linn</v>
      </c>
      <c r="AE4035" s="23">
        <f>IFERROR(AB4035/W4035,"N/M")</f>
        <v>0.008735314558718876</v>
      </c>
      <c r="AF4035" s="14" t="str">
        <f>B4035&amp;"|"&amp;TEXT(E4035,"000")&amp;"|"&amp;TEXT(M4035,"0.0000")</f>
        <v>2021|041|0.7500</v>
      </c>
      <c r="AG4035" s="22" t="str">
        <f>IF(AND(B4035&gt;=2015,B4035&lt;=2024,C4035=19,G4035=41,I4035=2,K4035="A",L4035="RBUP",M4035&gt;=0.5,M4035&lt;=0.85),"IN","OUT")</f>
        <v>IN</v>
      </c>
    </row>
    <row r="4036" spans="1:33">
      <c r="A4036" s="14" t="s">
        <v>191</v>
      </c>
      <c r="B4036" s="16">
        <v>2021</v>
      </c>
      <c r="C4036" s="16">
        <v>19</v>
      </c>
      <c r="D4036" s="14" t="s">
        <v>80</v>
      </c>
      <c r="E4036" s="16">
        <v>41</v>
      </c>
      <c r="F4036" s="14" t="s">
        <v>106</v>
      </c>
      <c r="G4036" s="16">
        <v>41</v>
      </c>
      <c r="H4036" s="14" t="s">
        <v>186</v>
      </c>
      <c r="I4036" s="16">
        <v>2</v>
      </c>
      <c r="J4036" s="14" t="s">
        <v>83</v>
      </c>
      <c r="K4036" s="14" t="s">
        <v>84</v>
      </c>
      <c r="L4036" s="14" t="s">
        <v>85</v>
      </c>
      <c r="M4036" s="23">
        <v>0.8</v>
      </c>
      <c r="N4036" s="16">
        <v>274</v>
      </c>
      <c r="O4036" s="16">
        <v>236</v>
      </c>
      <c r="P4036" s="16">
        <v>7</v>
      </c>
      <c r="Q4036" s="16">
        <v>395</v>
      </c>
      <c r="R4036" s="16">
        <v>7</v>
      </c>
      <c r="S4036" s="14" t="s">
        <v>86</v>
      </c>
      <c r="T4036" s="16">
        <v>48122</v>
      </c>
      <c r="U4036" s="16">
        <v>0</v>
      </c>
      <c r="V4036" s="18">
        <v>34611757</v>
      </c>
      <c r="W4036" s="18">
        <v>2319952</v>
      </c>
      <c r="X4036" s="18">
        <v>1364438</v>
      </c>
      <c r="Y4036" s="18">
        <v>682</v>
      </c>
      <c r="Z4036" s="18">
        <v>1165</v>
      </c>
      <c r="AA4036" s="18">
        <v>0</v>
      </c>
      <c r="AB4036" s="18">
        <v>31326</v>
      </c>
      <c r="AC4036" s="23">
        <v>0.01</v>
      </c>
      <c r="AD4036" s="14" t="str">
        <f>IF(E4036=113,"Linn","Iowa ex-Linn")</f>
        <v>Iowa ex-Linn</v>
      </c>
      <c r="AE4036" s="23">
        <f>IFERROR(AB4036/W4036,"N/M")</f>
        <v>0.01350286557652917</v>
      </c>
      <c r="AF4036" s="14" t="str">
        <f>B4036&amp;"|"&amp;TEXT(E4036,"000")&amp;"|"&amp;TEXT(M4036,"0.0000")</f>
        <v>2021|041|0.8000</v>
      </c>
      <c r="AG4036" s="22" t="str">
        <f>IF(AND(B4036&gt;=2015,B4036&lt;=2024,C4036=19,G4036=41,I4036=2,K4036="A",L4036="RBUP",M4036&gt;=0.5,M4036&lt;=0.85),"IN","OUT")</f>
        <v>IN</v>
      </c>
    </row>
    <row r="4037" spans="1:33">
      <c r="A4037" s="14" t="s">
        <v>191</v>
      </c>
      <c r="B4037" s="16">
        <v>2021</v>
      </c>
      <c r="C4037" s="16">
        <v>19</v>
      </c>
      <c r="D4037" s="14" t="s">
        <v>80</v>
      </c>
      <c r="E4037" s="16">
        <v>41</v>
      </c>
      <c r="F4037" s="14" t="s">
        <v>106</v>
      </c>
      <c r="G4037" s="16">
        <v>41</v>
      </c>
      <c r="H4037" s="14" t="s">
        <v>186</v>
      </c>
      <c r="I4037" s="16">
        <v>2</v>
      </c>
      <c r="J4037" s="14" t="s">
        <v>83</v>
      </c>
      <c r="K4037" s="14" t="s">
        <v>84</v>
      </c>
      <c r="L4037" s="14" t="s">
        <v>85</v>
      </c>
      <c r="M4037" s="23">
        <v>0.85</v>
      </c>
      <c r="N4037" s="16">
        <v>357</v>
      </c>
      <c r="O4037" s="16">
        <v>298</v>
      </c>
      <c r="P4037" s="16">
        <v>31</v>
      </c>
      <c r="Q4037" s="16">
        <v>630</v>
      </c>
      <c r="R4037" s="16">
        <v>33</v>
      </c>
      <c r="S4037" s="14" t="s">
        <v>86</v>
      </c>
      <c r="T4037" s="16">
        <v>66224</v>
      </c>
      <c r="U4037" s="16">
        <v>0</v>
      </c>
      <c r="V4037" s="18">
        <v>51278784</v>
      </c>
      <c r="W4037" s="18">
        <v>4270254</v>
      </c>
      <c r="X4037" s="18">
        <v>1867413</v>
      </c>
      <c r="Y4037" s="18">
        <v>190</v>
      </c>
      <c r="Z4037" s="18">
        <v>820</v>
      </c>
      <c r="AA4037" s="18">
        <v>0</v>
      </c>
      <c r="AB4037" s="18">
        <v>158685</v>
      </c>
      <c r="AC4037" s="23">
        <v>0.04</v>
      </c>
      <c r="AD4037" s="14" t="str">
        <f>IF(E4037=113,"Linn","Iowa ex-Linn")</f>
        <v>Iowa ex-Linn</v>
      </c>
      <c r="AE4037" s="23">
        <f>IFERROR(AB4037/W4037,"N/M")</f>
        <v>0.03716055297881578</v>
      </c>
      <c r="AF4037" s="14" t="str">
        <f>B4037&amp;"|"&amp;TEXT(E4037,"000")&amp;"|"&amp;TEXT(M4037,"0.0000")</f>
        <v>2021|041|0.8500</v>
      </c>
      <c r="AG4037" s="22" t="str">
        <f>IF(AND(B4037&gt;=2015,B4037&lt;=2024,C4037=19,G4037=41,I4037=2,K4037="A",L4037="RBUP",M4037&gt;=0.5,M4037&lt;=0.85),"IN","OUT")</f>
        <v>IN</v>
      </c>
    </row>
    <row r="4038" spans="1:33">
      <c r="A4038" s="14" t="s">
        <v>191</v>
      </c>
      <c r="B4038" s="16">
        <v>2021</v>
      </c>
      <c r="C4038" s="16">
        <v>19</v>
      </c>
      <c r="D4038" s="14" t="s">
        <v>80</v>
      </c>
      <c r="E4038" s="16">
        <v>43</v>
      </c>
      <c r="F4038" s="14" t="s">
        <v>107</v>
      </c>
      <c r="G4038" s="16">
        <v>41</v>
      </c>
      <c r="H4038" s="14" t="s">
        <v>186</v>
      </c>
      <c r="I4038" s="16">
        <v>2</v>
      </c>
      <c r="J4038" s="14" t="s">
        <v>83</v>
      </c>
      <c r="K4038" s="14" t="s">
        <v>84</v>
      </c>
      <c r="L4038" s="14" t="s">
        <v>85</v>
      </c>
      <c r="M4038" s="23">
        <v>0.5</v>
      </c>
      <c r="N4038" s="16">
        <v>3</v>
      </c>
      <c r="O4038" s="16">
        <v>3</v>
      </c>
      <c r="P4038" s="16">
        <v>0</v>
      </c>
      <c r="Q4038" s="16">
        <v>3</v>
      </c>
      <c r="R4038" s="16">
        <v>0</v>
      </c>
      <c r="S4038" s="14" t="s">
        <v>86</v>
      </c>
      <c r="T4038" s="16">
        <v>2510</v>
      </c>
      <c r="U4038" s="16">
        <v>0</v>
      </c>
      <c r="V4038" s="18">
        <v>1316180</v>
      </c>
      <c r="W4038" s="18">
        <v>7576</v>
      </c>
      <c r="X4038" s="18">
        <v>6061</v>
      </c>
      <c r="Y4038" s="18">
        <v>0</v>
      </c>
      <c r="Z4038" s="18">
        <v>123</v>
      </c>
      <c r="AA4038" s="18">
        <v>0</v>
      </c>
      <c r="AB4038" s="18">
        <v>0</v>
      </c>
      <c r="AC4038" s="23">
        <v>0</v>
      </c>
      <c r="AD4038" s="14" t="str">
        <f>IF(E4038=113,"Linn","Iowa ex-Linn")</f>
        <v>Iowa ex-Linn</v>
      </c>
      <c r="AE4038" s="23">
        <f>IFERROR(AB4038/W4038,"N/M")</f>
        <v>0.0</v>
      </c>
      <c r="AF4038" s="14" t="str">
        <f>B4038&amp;"|"&amp;TEXT(E4038,"000")&amp;"|"&amp;TEXT(M4038,"0.0000")</f>
        <v>2021|043|0.5000</v>
      </c>
      <c r="AG4038" s="22" t="str">
        <f>IF(AND(B4038&gt;=2015,B4038&lt;=2024,C4038=19,G4038=41,I4038=2,K4038="A",L4038="RBUP",M4038&gt;=0.5,M4038&lt;=0.85),"IN","OUT")</f>
        <v>IN</v>
      </c>
    </row>
    <row r="4039" spans="1:33">
      <c r="A4039" s="14" t="s">
        <v>191</v>
      </c>
      <c r="B4039" s="16">
        <v>2021</v>
      </c>
      <c r="C4039" s="16">
        <v>19</v>
      </c>
      <c r="D4039" s="14" t="s">
        <v>80</v>
      </c>
      <c r="E4039" s="16">
        <v>43</v>
      </c>
      <c r="F4039" s="14" t="s">
        <v>107</v>
      </c>
      <c r="G4039" s="16">
        <v>41</v>
      </c>
      <c r="H4039" s="14" t="s">
        <v>186</v>
      </c>
      <c r="I4039" s="16">
        <v>2</v>
      </c>
      <c r="J4039" s="14" t="s">
        <v>83</v>
      </c>
      <c r="K4039" s="14" t="s">
        <v>84</v>
      </c>
      <c r="L4039" s="14" t="s">
        <v>85</v>
      </c>
      <c r="M4039" s="23">
        <v>0.6</v>
      </c>
      <c r="N4039" s="16">
        <v>2</v>
      </c>
      <c r="O4039" s="16">
        <v>3</v>
      </c>
      <c r="P4039" s="16">
        <v>0</v>
      </c>
      <c r="Q4039" s="16">
        <v>3</v>
      </c>
      <c r="R4039" s="16">
        <v>0</v>
      </c>
      <c r="S4039" s="14" t="s">
        <v>86</v>
      </c>
      <c r="T4039" s="16">
        <v>248</v>
      </c>
      <c r="U4039" s="16">
        <v>0</v>
      </c>
      <c r="V4039" s="18">
        <v>128141</v>
      </c>
      <c r="W4039" s="18">
        <v>1912</v>
      </c>
      <c r="X4039" s="18">
        <v>1371</v>
      </c>
      <c r="Y4039" s="18">
        <v>0</v>
      </c>
      <c r="Z4039" s="18">
        <v>0</v>
      </c>
      <c r="AA4039" s="18">
        <v>0</v>
      </c>
      <c r="AB4039" s="18">
        <v>0</v>
      </c>
      <c r="AC4039" s="23">
        <v>0</v>
      </c>
      <c r="AD4039" s="14" t="str">
        <f>IF(E4039=113,"Linn","Iowa ex-Linn")</f>
        <v>Iowa ex-Linn</v>
      </c>
      <c r="AE4039" s="23">
        <f>IFERROR(AB4039/W4039,"N/M")</f>
        <v>0.0</v>
      </c>
      <c r="AF4039" s="14" t="str">
        <f>B4039&amp;"|"&amp;TEXT(E4039,"000")&amp;"|"&amp;TEXT(M4039,"0.0000")</f>
        <v>2021|043|0.6000</v>
      </c>
      <c r="AG4039" s="22" t="str">
        <f>IF(AND(B4039&gt;=2015,B4039&lt;=2024,C4039=19,G4039=41,I4039=2,K4039="A",L4039="RBUP",M4039&gt;=0.5,M4039&lt;=0.85),"IN","OUT")</f>
        <v>IN</v>
      </c>
    </row>
    <row r="4040" spans="1:33">
      <c r="A4040" s="14" t="s">
        <v>191</v>
      </c>
      <c r="B4040" s="16">
        <v>2021</v>
      </c>
      <c r="C4040" s="16">
        <v>19</v>
      </c>
      <c r="D4040" s="14" t="s">
        <v>80</v>
      </c>
      <c r="E4040" s="16">
        <v>43</v>
      </c>
      <c r="F4040" s="14" t="s">
        <v>107</v>
      </c>
      <c r="G4040" s="16">
        <v>41</v>
      </c>
      <c r="H4040" s="14" t="s">
        <v>186</v>
      </c>
      <c r="I4040" s="16">
        <v>2</v>
      </c>
      <c r="J4040" s="14" t="s">
        <v>83</v>
      </c>
      <c r="K4040" s="14" t="s">
        <v>84</v>
      </c>
      <c r="L4040" s="14" t="s">
        <v>85</v>
      </c>
      <c r="M4040" s="23">
        <v>0.65</v>
      </c>
      <c r="N4040" s="16">
        <v>5</v>
      </c>
      <c r="O4040" s="16">
        <v>5</v>
      </c>
      <c r="P4040" s="16">
        <v>0</v>
      </c>
      <c r="Q4040" s="16">
        <v>5</v>
      </c>
      <c r="R4040" s="16">
        <v>0</v>
      </c>
      <c r="S4040" s="14" t="s">
        <v>86</v>
      </c>
      <c r="T4040" s="16">
        <v>1007</v>
      </c>
      <c r="U4040" s="16">
        <v>0</v>
      </c>
      <c r="V4040" s="18">
        <v>610996</v>
      </c>
      <c r="W4040" s="18">
        <v>11200</v>
      </c>
      <c r="X4040" s="18">
        <v>8501</v>
      </c>
      <c r="Y4040" s="18">
        <v>0</v>
      </c>
      <c r="Z4040" s="18">
        <v>752</v>
      </c>
      <c r="AA4040" s="18">
        <v>0</v>
      </c>
      <c r="AB4040" s="18">
        <v>0</v>
      </c>
      <c r="AC4040" s="23">
        <v>0</v>
      </c>
      <c r="AD4040" s="14" t="str">
        <f>IF(E4040=113,"Linn","Iowa ex-Linn")</f>
        <v>Iowa ex-Linn</v>
      </c>
      <c r="AE4040" s="23">
        <f>IFERROR(AB4040/W4040,"N/M")</f>
        <v>0.0</v>
      </c>
      <c r="AF4040" s="14" t="str">
        <f>B4040&amp;"|"&amp;TEXT(E4040,"000")&amp;"|"&amp;TEXT(M4040,"0.0000")</f>
        <v>2021|043|0.6500</v>
      </c>
      <c r="AG4040" s="22" t="str">
        <f>IF(AND(B4040&gt;=2015,B4040&lt;=2024,C4040=19,G4040=41,I4040=2,K4040="A",L4040="RBUP",M4040&gt;=0.5,M4040&lt;=0.85),"IN","OUT")</f>
        <v>IN</v>
      </c>
    </row>
    <row r="4041" spans="1:33">
      <c r="A4041" s="14" t="s">
        <v>191</v>
      </c>
      <c r="B4041" s="16">
        <v>2021</v>
      </c>
      <c r="C4041" s="16">
        <v>19</v>
      </c>
      <c r="D4041" s="14" t="s">
        <v>80</v>
      </c>
      <c r="E4041" s="16">
        <v>43</v>
      </c>
      <c r="F4041" s="14" t="s">
        <v>107</v>
      </c>
      <c r="G4041" s="16">
        <v>41</v>
      </c>
      <c r="H4041" s="14" t="s">
        <v>186</v>
      </c>
      <c r="I4041" s="16">
        <v>2</v>
      </c>
      <c r="J4041" s="14" t="s">
        <v>83</v>
      </c>
      <c r="K4041" s="14" t="s">
        <v>84</v>
      </c>
      <c r="L4041" s="14" t="s">
        <v>85</v>
      </c>
      <c r="M4041" s="23">
        <v>0.7</v>
      </c>
      <c r="N4041" s="16">
        <v>22</v>
      </c>
      <c r="O4041" s="16">
        <v>20</v>
      </c>
      <c r="P4041" s="16">
        <v>0</v>
      </c>
      <c r="Q4041" s="16">
        <v>21</v>
      </c>
      <c r="R4041" s="16">
        <v>0</v>
      </c>
      <c r="S4041" s="14" t="s">
        <v>86</v>
      </c>
      <c r="T4041" s="16">
        <v>5019</v>
      </c>
      <c r="U4041" s="16">
        <v>0</v>
      </c>
      <c r="V4041" s="18">
        <v>3544976</v>
      </c>
      <c r="W4041" s="18">
        <v>103796</v>
      </c>
      <c r="X4041" s="18">
        <v>80088</v>
      </c>
      <c r="Y4041" s="18">
        <v>0</v>
      </c>
      <c r="Z4041" s="18">
        <v>982</v>
      </c>
      <c r="AA4041" s="18">
        <v>0</v>
      </c>
      <c r="AB4041" s="18">
        <v>0</v>
      </c>
      <c r="AC4041" s="23">
        <v>0</v>
      </c>
      <c r="AD4041" s="14" t="str">
        <f>IF(E4041=113,"Linn","Iowa ex-Linn")</f>
        <v>Iowa ex-Linn</v>
      </c>
      <c r="AE4041" s="23">
        <f>IFERROR(AB4041/W4041,"N/M")</f>
        <v>0.0</v>
      </c>
      <c r="AF4041" s="14" t="str">
        <f>B4041&amp;"|"&amp;TEXT(E4041,"000")&amp;"|"&amp;TEXT(M4041,"0.0000")</f>
        <v>2021|043|0.7000</v>
      </c>
      <c r="AG4041" s="22" t="str">
        <f>IF(AND(B4041&gt;=2015,B4041&lt;=2024,C4041=19,G4041=41,I4041=2,K4041="A",L4041="RBUP",M4041&gt;=0.5,M4041&lt;=0.85),"IN","OUT")</f>
        <v>IN</v>
      </c>
    </row>
    <row r="4042" spans="1:33">
      <c r="A4042" s="14" t="s">
        <v>191</v>
      </c>
      <c r="B4042" s="16">
        <v>2021</v>
      </c>
      <c r="C4042" s="16">
        <v>19</v>
      </c>
      <c r="D4042" s="14" t="s">
        <v>80</v>
      </c>
      <c r="E4042" s="16">
        <v>43</v>
      </c>
      <c r="F4042" s="14" t="s">
        <v>107</v>
      </c>
      <c r="G4042" s="16">
        <v>41</v>
      </c>
      <c r="H4042" s="14" t="s">
        <v>186</v>
      </c>
      <c r="I4042" s="16">
        <v>2</v>
      </c>
      <c r="J4042" s="14" t="s">
        <v>83</v>
      </c>
      <c r="K4042" s="14" t="s">
        <v>84</v>
      </c>
      <c r="L4042" s="14" t="s">
        <v>85</v>
      </c>
      <c r="M4042" s="23">
        <v>0.75</v>
      </c>
      <c r="N4042" s="16">
        <v>128</v>
      </c>
      <c r="O4042" s="16">
        <v>117</v>
      </c>
      <c r="P4042" s="16">
        <v>4</v>
      </c>
      <c r="Q4042" s="16">
        <v>123</v>
      </c>
      <c r="R4042" s="16">
        <v>4</v>
      </c>
      <c r="S4042" s="14" t="s">
        <v>86</v>
      </c>
      <c r="T4042" s="16">
        <v>33182</v>
      </c>
      <c r="U4042" s="16">
        <v>0</v>
      </c>
      <c r="V4042" s="18">
        <v>24335596</v>
      </c>
      <c r="W4042" s="18">
        <v>964945</v>
      </c>
      <c r="X4042" s="18">
        <v>729136</v>
      </c>
      <c r="Y4042" s="18">
        <v>1541</v>
      </c>
      <c r="Z4042" s="18">
        <v>11197</v>
      </c>
      <c r="AA4042" s="18">
        <v>0</v>
      </c>
      <c r="AB4042" s="18">
        <v>61373</v>
      </c>
      <c r="AC4042" s="23">
        <v>0.06</v>
      </c>
      <c r="AD4042" s="14" t="str">
        <f>IF(E4042=113,"Linn","Iowa ex-Linn")</f>
        <v>Iowa ex-Linn</v>
      </c>
      <c r="AE4042" s="23">
        <f>IFERROR(AB4042/W4042,"N/M")</f>
        <v>0.06360258874858153</v>
      </c>
      <c r="AF4042" s="14" t="str">
        <f>B4042&amp;"|"&amp;TEXT(E4042,"000")&amp;"|"&amp;TEXT(M4042,"0.0000")</f>
        <v>2021|043|0.7500</v>
      </c>
      <c r="AG4042" s="22" t="str">
        <f>IF(AND(B4042&gt;=2015,B4042&lt;=2024,C4042=19,G4042=41,I4042=2,K4042="A",L4042="RBUP",M4042&gt;=0.5,M4042&lt;=0.85),"IN","OUT")</f>
        <v>IN</v>
      </c>
    </row>
    <row r="4043" spans="1:33">
      <c r="A4043" s="14" t="s">
        <v>191</v>
      </c>
      <c r="B4043" s="16">
        <v>2021</v>
      </c>
      <c r="C4043" s="16">
        <v>19</v>
      </c>
      <c r="D4043" s="14" t="s">
        <v>80</v>
      </c>
      <c r="E4043" s="16">
        <v>43</v>
      </c>
      <c r="F4043" s="14" t="s">
        <v>107</v>
      </c>
      <c r="G4043" s="16">
        <v>41</v>
      </c>
      <c r="H4043" s="14" t="s">
        <v>186</v>
      </c>
      <c r="I4043" s="16">
        <v>2</v>
      </c>
      <c r="J4043" s="14" t="s">
        <v>83</v>
      </c>
      <c r="K4043" s="14" t="s">
        <v>84</v>
      </c>
      <c r="L4043" s="14" t="s">
        <v>85</v>
      </c>
      <c r="M4043" s="23">
        <v>0.8</v>
      </c>
      <c r="N4043" s="16">
        <v>331</v>
      </c>
      <c r="O4043" s="16">
        <v>284</v>
      </c>
      <c r="P4043" s="16">
        <v>18</v>
      </c>
      <c r="Q4043" s="16">
        <v>309</v>
      </c>
      <c r="R4043" s="16">
        <v>21</v>
      </c>
      <c r="S4043" s="14" t="s">
        <v>86</v>
      </c>
      <c r="T4043" s="16">
        <v>47313</v>
      </c>
      <c r="U4043" s="16">
        <v>0</v>
      </c>
      <c r="V4043" s="18">
        <v>34260606</v>
      </c>
      <c r="W4043" s="18">
        <v>1941160</v>
      </c>
      <c r="X4043" s="18">
        <v>1266590</v>
      </c>
      <c r="Y4043" s="18">
        <v>1344</v>
      </c>
      <c r="Z4043" s="18">
        <v>24440</v>
      </c>
      <c r="AA4043" s="18">
        <v>0</v>
      </c>
      <c r="AB4043" s="18">
        <v>203429</v>
      </c>
      <c r="AC4043" s="23">
        <v>0.1</v>
      </c>
      <c r="AD4043" s="14" t="str">
        <f>IF(E4043=113,"Linn","Iowa ex-Linn")</f>
        <v>Iowa ex-Linn</v>
      </c>
      <c r="AE4043" s="23">
        <f>IFERROR(AB4043/W4043,"N/M")</f>
        <v>0.10479764676791196</v>
      </c>
      <c r="AF4043" s="14" t="str">
        <f>B4043&amp;"|"&amp;TEXT(E4043,"000")&amp;"|"&amp;TEXT(M4043,"0.0000")</f>
        <v>2021|043|0.8000</v>
      </c>
      <c r="AG4043" s="22" t="str">
        <f>IF(AND(B4043&gt;=2015,B4043&lt;=2024,C4043=19,G4043=41,I4043=2,K4043="A",L4043="RBUP",M4043&gt;=0.5,M4043&lt;=0.85),"IN","OUT")</f>
        <v>IN</v>
      </c>
    </row>
    <row r="4044" spans="1:33">
      <c r="A4044" s="14" t="s">
        <v>191</v>
      </c>
      <c r="B4044" s="16">
        <v>2021</v>
      </c>
      <c r="C4044" s="16">
        <v>19</v>
      </c>
      <c r="D4044" s="14" t="s">
        <v>80</v>
      </c>
      <c r="E4044" s="16">
        <v>43</v>
      </c>
      <c r="F4044" s="14" t="s">
        <v>107</v>
      </c>
      <c r="G4044" s="16">
        <v>41</v>
      </c>
      <c r="H4044" s="14" t="s">
        <v>186</v>
      </c>
      <c r="I4044" s="16">
        <v>2</v>
      </c>
      <c r="J4044" s="14" t="s">
        <v>83</v>
      </c>
      <c r="K4044" s="14" t="s">
        <v>84</v>
      </c>
      <c r="L4044" s="14" t="s">
        <v>85</v>
      </c>
      <c r="M4044" s="23">
        <v>0.85</v>
      </c>
      <c r="N4044" s="16">
        <v>251</v>
      </c>
      <c r="O4044" s="16">
        <v>214</v>
      </c>
      <c r="P4044" s="16">
        <v>31</v>
      </c>
      <c r="Q4044" s="16">
        <v>248</v>
      </c>
      <c r="R4044" s="16">
        <v>37</v>
      </c>
      <c r="S4044" s="14" t="s">
        <v>86</v>
      </c>
      <c r="T4044" s="16">
        <v>34156</v>
      </c>
      <c r="U4044" s="16">
        <v>0</v>
      </c>
      <c r="V4044" s="18">
        <v>26724715</v>
      </c>
      <c r="W4044" s="18">
        <v>1884263</v>
      </c>
      <c r="X4044" s="18">
        <v>957693</v>
      </c>
      <c r="Y4044" s="18">
        <v>4671</v>
      </c>
      <c r="Z4044" s="18">
        <v>20702</v>
      </c>
      <c r="AA4044" s="18">
        <v>0</v>
      </c>
      <c r="AB4044" s="18">
        <v>259189</v>
      </c>
      <c r="AC4044" s="23">
        <v>0.14</v>
      </c>
      <c r="AD4044" s="14" t="str">
        <f>IF(E4044=113,"Linn","Iowa ex-Linn")</f>
        <v>Iowa ex-Linn</v>
      </c>
      <c r="AE4044" s="23">
        <f>IFERROR(AB4044/W4044,"N/M")</f>
        <v>0.13755457704152765</v>
      </c>
      <c r="AF4044" s="14" t="str">
        <f>B4044&amp;"|"&amp;TEXT(E4044,"000")&amp;"|"&amp;TEXT(M4044,"0.0000")</f>
        <v>2021|043|0.8500</v>
      </c>
      <c r="AG4044" s="22" t="str">
        <f>IF(AND(B4044&gt;=2015,B4044&lt;=2024,C4044=19,G4044=41,I4044=2,K4044="A",L4044="RBUP",M4044&gt;=0.5,M4044&lt;=0.85),"IN","OUT")</f>
        <v>IN</v>
      </c>
    </row>
    <row r="4045" spans="1:33">
      <c r="A4045" s="14" t="s">
        <v>191</v>
      </c>
      <c r="B4045" s="16">
        <v>2021</v>
      </c>
      <c r="C4045" s="16">
        <v>19</v>
      </c>
      <c r="D4045" s="14" t="s">
        <v>80</v>
      </c>
      <c r="E4045" s="16">
        <v>45</v>
      </c>
      <c r="F4045" s="14" t="s">
        <v>108</v>
      </c>
      <c r="G4045" s="16">
        <v>41</v>
      </c>
      <c r="H4045" s="14" t="s">
        <v>186</v>
      </c>
      <c r="I4045" s="16">
        <v>2</v>
      </c>
      <c r="J4045" s="14" t="s">
        <v>83</v>
      </c>
      <c r="K4045" s="14" t="s">
        <v>84</v>
      </c>
      <c r="L4045" s="14" t="s">
        <v>85</v>
      </c>
      <c r="M4045" s="23">
        <v>0.5</v>
      </c>
      <c r="N4045" s="16">
        <v>3</v>
      </c>
      <c r="O4045" s="16">
        <v>3</v>
      </c>
      <c r="P4045" s="16">
        <v>0</v>
      </c>
      <c r="Q4045" s="16">
        <v>3</v>
      </c>
      <c r="R4045" s="16">
        <v>0</v>
      </c>
      <c r="S4045" s="14" t="s">
        <v>86</v>
      </c>
      <c r="T4045" s="16">
        <v>1016</v>
      </c>
      <c r="U4045" s="16">
        <v>0</v>
      </c>
      <c r="V4045" s="18">
        <v>521503</v>
      </c>
      <c r="W4045" s="18">
        <v>2730</v>
      </c>
      <c r="X4045" s="18">
        <v>2140</v>
      </c>
      <c r="Y4045" s="18">
        <v>0</v>
      </c>
      <c r="Z4045" s="18">
        <v>0</v>
      </c>
      <c r="AA4045" s="18">
        <v>0</v>
      </c>
      <c r="AB4045" s="18">
        <v>0</v>
      </c>
      <c r="AC4045" s="23">
        <v>0</v>
      </c>
      <c r="AD4045" s="14" t="str">
        <f>IF(E4045=113,"Linn","Iowa ex-Linn")</f>
        <v>Iowa ex-Linn</v>
      </c>
      <c r="AE4045" s="23">
        <f>IFERROR(AB4045/W4045,"N/M")</f>
        <v>0.0</v>
      </c>
      <c r="AF4045" s="14" t="str">
        <f>B4045&amp;"|"&amp;TEXT(E4045,"000")&amp;"|"&amp;TEXT(M4045,"0.0000")</f>
        <v>2021|045|0.5000</v>
      </c>
      <c r="AG4045" s="22" t="str">
        <f>IF(AND(B4045&gt;=2015,B4045&lt;=2024,C4045=19,G4045=41,I4045=2,K4045="A",L4045="RBUP",M4045&gt;=0.5,M4045&lt;=0.85),"IN","OUT")</f>
        <v>IN</v>
      </c>
    </row>
    <row r="4046" spans="1:33">
      <c r="A4046" s="14" t="s">
        <v>191</v>
      </c>
      <c r="B4046" s="16">
        <v>2021</v>
      </c>
      <c r="C4046" s="16">
        <v>19</v>
      </c>
      <c r="D4046" s="14" t="s">
        <v>80</v>
      </c>
      <c r="E4046" s="16">
        <v>45</v>
      </c>
      <c r="F4046" s="14" t="s">
        <v>108</v>
      </c>
      <c r="G4046" s="16">
        <v>41</v>
      </c>
      <c r="H4046" s="14" t="s">
        <v>186</v>
      </c>
      <c r="I4046" s="16">
        <v>2</v>
      </c>
      <c r="J4046" s="14" t="s">
        <v>83</v>
      </c>
      <c r="K4046" s="14" t="s">
        <v>84</v>
      </c>
      <c r="L4046" s="14" t="s">
        <v>85</v>
      </c>
      <c r="M4046" s="23">
        <v>0.55</v>
      </c>
      <c r="N4046" s="16">
        <v>1</v>
      </c>
      <c r="O4046" s="16">
        <v>0</v>
      </c>
      <c r="P4046" s="16">
        <v>0</v>
      </c>
      <c r="Q4046" s="16">
        <v>0</v>
      </c>
      <c r="R4046" s="16">
        <v>0</v>
      </c>
      <c r="S4046" s="14" t="s">
        <v>86</v>
      </c>
      <c r="T4046" s="16">
        <v>0</v>
      </c>
      <c r="U4046" s="16">
        <v>0</v>
      </c>
      <c r="V4046" s="18">
        <v>0</v>
      </c>
      <c r="W4046" s="18">
        <v>0</v>
      </c>
      <c r="X4046" s="18">
        <v>0</v>
      </c>
      <c r="Y4046" s="18">
        <v>0</v>
      </c>
      <c r="Z4046" s="18">
        <v>0</v>
      </c>
      <c r="AA4046" s="18">
        <v>0</v>
      </c>
      <c r="AB4046" s="18">
        <v>0</v>
      </c>
      <c r="AC4046" s="23">
        <v>0</v>
      </c>
      <c r="AD4046" s="14" t="str">
        <f>IF(E4046=113,"Linn","Iowa ex-Linn")</f>
        <v>Iowa ex-Linn</v>
      </c>
      <c r="AE4046" s="23" t="str">
        <f>IFERROR(AB4046/W4046,"N/M")</f>
        <v>N/M</v>
      </c>
      <c r="AF4046" s="14" t="str">
        <f>B4046&amp;"|"&amp;TEXT(E4046,"000")&amp;"|"&amp;TEXT(M4046,"0.0000")</f>
        <v>2021|045|0.5500</v>
      </c>
      <c r="AG4046" s="22" t="str">
        <f>IF(AND(B4046&gt;=2015,B4046&lt;=2024,C4046=19,G4046=41,I4046=2,K4046="A",L4046="RBUP",M4046&gt;=0.5,M4046&lt;=0.85),"IN","OUT")</f>
        <v>IN</v>
      </c>
    </row>
    <row r="4047" spans="1:33">
      <c r="A4047" s="14" t="s">
        <v>191</v>
      </c>
      <c r="B4047" s="16">
        <v>2021</v>
      </c>
      <c r="C4047" s="16">
        <v>19</v>
      </c>
      <c r="D4047" s="14" t="s">
        <v>80</v>
      </c>
      <c r="E4047" s="16">
        <v>45</v>
      </c>
      <c r="F4047" s="14" t="s">
        <v>108</v>
      </c>
      <c r="G4047" s="16">
        <v>41</v>
      </c>
      <c r="H4047" s="14" t="s">
        <v>186</v>
      </c>
      <c r="I4047" s="16">
        <v>2</v>
      </c>
      <c r="J4047" s="14" t="s">
        <v>83</v>
      </c>
      <c r="K4047" s="14" t="s">
        <v>84</v>
      </c>
      <c r="L4047" s="14" t="s">
        <v>85</v>
      </c>
      <c r="M4047" s="23">
        <v>0.6</v>
      </c>
      <c r="N4047" s="16">
        <v>1</v>
      </c>
      <c r="O4047" s="16">
        <v>1</v>
      </c>
      <c r="P4047" s="16">
        <v>0</v>
      </c>
      <c r="Q4047" s="16">
        <v>1</v>
      </c>
      <c r="R4047" s="16">
        <v>0</v>
      </c>
      <c r="S4047" s="14" t="s">
        <v>86</v>
      </c>
      <c r="T4047" s="16">
        <v>107</v>
      </c>
      <c r="U4047" s="16">
        <v>0</v>
      </c>
      <c r="V4047" s="18">
        <v>54142</v>
      </c>
      <c r="W4047" s="18">
        <v>804</v>
      </c>
      <c r="X4047" s="18">
        <v>515</v>
      </c>
      <c r="Y4047" s="18">
        <v>0</v>
      </c>
      <c r="Z4047" s="18">
        <v>0</v>
      </c>
      <c r="AA4047" s="18">
        <v>0</v>
      </c>
      <c r="AB4047" s="18">
        <v>0</v>
      </c>
      <c r="AC4047" s="23">
        <v>0</v>
      </c>
      <c r="AD4047" s="14" t="str">
        <f>IF(E4047=113,"Linn","Iowa ex-Linn")</f>
        <v>Iowa ex-Linn</v>
      </c>
      <c r="AE4047" s="23">
        <f>IFERROR(AB4047/W4047,"N/M")</f>
        <v>0.0</v>
      </c>
      <c r="AF4047" s="14" t="str">
        <f>B4047&amp;"|"&amp;TEXT(E4047,"000")&amp;"|"&amp;TEXT(M4047,"0.0000")</f>
        <v>2021|045|0.6000</v>
      </c>
      <c r="AG4047" s="22" t="str">
        <f>IF(AND(B4047&gt;=2015,B4047&lt;=2024,C4047=19,G4047=41,I4047=2,K4047="A",L4047="RBUP",M4047&gt;=0.5,M4047&lt;=0.85),"IN","OUT")</f>
        <v>IN</v>
      </c>
    </row>
    <row r="4048" spans="1:33">
      <c r="A4048" s="14" t="s">
        <v>191</v>
      </c>
      <c r="B4048" s="16">
        <v>2021</v>
      </c>
      <c r="C4048" s="16">
        <v>19</v>
      </c>
      <c r="D4048" s="14" t="s">
        <v>80</v>
      </c>
      <c r="E4048" s="16">
        <v>45</v>
      </c>
      <c r="F4048" s="14" t="s">
        <v>108</v>
      </c>
      <c r="G4048" s="16">
        <v>41</v>
      </c>
      <c r="H4048" s="14" t="s">
        <v>186</v>
      </c>
      <c r="I4048" s="16">
        <v>2</v>
      </c>
      <c r="J4048" s="14" t="s">
        <v>83</v>
      </c>
      <c r="K4048" s="14" t="s">
        <v>84</v>
      </c>
      <c r="L4048" s="14" t="s">
        <v>85</v>
      </c>
      <c r="M4048" s="23">
        <v>0.65</v>
      </c>
      <c r="N4048" s="16">
        <v>4</v>
      </c>
      <c r="O4048" s="16">
        <v>2</v>
      </c>
      <c r="P4048" s="16">
        <v>0</v>
      </c>
      <c r="Q4048" s="16">
        <v>4</v>
      </c>
      <c r="R4048" s="16">
        <v>0</v>
      </c>
      <c r="S4048" s="14" t="s">
        <v>86</v>
      </c>
      <c r="T4048" s="16">
        <v>365</v>
      </c>
      <c r="U4048" s="16">
        <v>0</v>
      </c>
      <c r="V4048" s="18">
        <v>202451</v>
      </c>
      <c r="W4048" s="18">
        <v>5331</v>
      </c>
      <c r="X4048" s="18">
        <v>3145</v>
      </c>
      <c r="Y4048" s="18">
        <v>0</v>
      </c>
      <c r="Z4048" s="18">
        <v>0</v>
      </c>
      <c r="AA4048" s="18">
        <v>0</v>
      </c>
      <c r="AB4048" s="18">
        <v>0</v>
      </c>
      <c r="AC4048" s="23">
        <v>0</v>
      </c>
      <c r="AD4048" s="14" t="str">
        <f>IF(E4048=113,"Linn","Iowa ex-Linn")</f>
        <v>Iowa ex-Linn</v>
      </c>
      <c r="AE4048" s="23">
        <f>IFERROR(AB4048/W4048,"N/M")</f>
        <v>0.0</v>
      </c>
      <c r="AF4048" s="14" t="str">
        <f>B4048&amp;"|"&amp;TEXT(E4048,"000")&amp;"|"&amp;TEXT(M4048,"0.0000")</f>
        <v>2021|045|0.6500</v>
      </c>
      <c r="AG4048" s="22" t="str">
        <f>IF(AND(B4048&gt;=2015,B4048&lt;=2024,C4048=19,G4048=41,I4048=2,K4048="A",L4048="RBUP",M4048&gt;=0.5,M4048&lt;=0.85),"IN","OUT")</f>
        <v>IN</v>
      </c>
    </row>
    <row r="4049" spans="1:33">
      <c r="A4049" s="14" t="s">
        <v>191</v>
      </c>
      <c r="B4049" s="16">
        <v>2021</v>
      </c>
      <c r="C4049" s="16">
        <v>19</v>
      </c>
      <c r="D4049" s="14" t="s">
        <v>80</v>
      </c>
      <c r="E4049" s="16">
        <v>45</v>
      </c>
      <c r="F4049" s="14" t="s">
        <v>108</v>
      </c>
      <c r="G4049" s="16">
        <v>41</v>
      </c>
      <c r="H4049" s="14" t="s">
        <v>186</v>
      </c>
      <c r="I4049" s="16">
        <v>2</v>
      </c>
      <c r="J4049" s="14" t="s">
        <v>83</v>
      </c>
      <c r="K4049" s="14" t="s">
        <v>84</v>
      </c>
      <c r="L4049" s="14" t="s">
        <v>85</v>
      </c>
      <c r="M4049" s="23">
        <v>0.7</v>
      </c>
      <c r="N4049" s="16">
        <v>28</v>
      </c>
      <c r="O4049" s="16">
        <v>24</v>
      </c>
      <c r="P4049" s="16">
        <v>0</v>
      </c>
      <c r="Q4049" s="16">
        <v>25</v>
      </c>
      <c r="R4049" s="16">
        <v>0</v>
      </c>
      <c r="S4049" s="14" t="s">
        <v>86</v>
      </c>
      <c r="T4049" s="16">
        <v>3738</v>
      </c>
      <c r="U4049" s="16">
        <v>0</v>
      </c>
      <c r="V4049" s="18">
        <v>2590405</v>
      </c>
      <c r="W4049" s="18">
        <v>77019</v>
      </c>
      <c r="X4049" s="18">
        <v>56002</v>
      </c>
      <c r="Y4049" s="18">
        <v>0</v>
      </c>
      <c r="Z4049" s="18">
        <v>0</v>
      </c>
      <c r="AA4049" s="18">
        <v>0</v>
      </c>
      <c r="AB4049" s="18">
        <v>0</v>
      </c>
      <c r="AC4049" s="23">
        <v>0</v>
      </c>
      <c r="AD4049" s="14" t="str">
        <f>IF(E4049=113,"Linn","Iowa ex-Linn")</f>
        <v>Iowa ex-Linn</v>
      </c>
      <c r="AE4049" s="23">
        <f>IFERROR(AB4049/W4049,"N/M")</f>
        <v>0.0</v>
      </c>
      <c r="AF4049" s="14" t="str">
        <f>B4049&amp;"|"&amp;TEXT(E4049,"000")&amp;"|"&amp;TEXT(M4049,"0.0000")</f>
        <v>2021|045|0.7000</v>
      </c>
      <c r="AG4049" s="22" t="str">
        <f>IF(AND(B4049&gt;=2015,B4049&lt;=2024,C4049=19,G4049=41,I4049=2,K4049="A",L4049="RBUP",M4049&gt;=0.5,M4049&lt;=0.85),"IN","OUT")</f>
        <v>IN</v>
      </c>
    </row>
    <row r="4050" spans="1:33">
      <c r="A4050" s="14" t="s">
        <v>191</v>
      </c>
      <c r="B4050" s="16">
        <v>2021</v>
      </c>
      <c r="C4050" s="16">
        <v>19</v>
      </c>
      <c r="D4050" s="14" t="s">
        <v>80</v>
      </c>
      <c r="E4050" s="16">
        <v>45</v>
      </c>
      <c r="F4050" s="14" t="s">
        <v>108</v>
      </c>
      <c r="G4050" s="16">
        <v>41</v>
      </c>
      <c r="H4050" s="14" t="s">
        <v>186</v>
      </c>
      <c r="I4050" s="16">
        <v>2</v>
      </c>
      <c r="J4050" s="14" t="s">
        <v>83</v>
      </c>
      <c r="K4050" s="14" t="s">
        <v>84</v>
      </c>
      <c r="L4050" s="14" t="s">
        <v>85</v>
      </c>
      <c r="M4050" s="23">
        <v>0.75</v>
      </c>
      <c r="N4050" s="16">
        <v>98</v>
      </c>
      <c r="O4050" s="16">
        <v>84</v>
      </c>
      <c r="P4050" s="16">
        <v>1</v>
      </c>
      <c r="Q4050" s="16">
        <v>112</v>
      </c>
      <c r="R4050" s="16">
        <v>1</v>
      </c>
      <c r="S4050" s="14" t="s">
        <v>86</v>
      </c>
      <c r="T4050" s="16">
        <v>15475</v>
      </c>
      <c r="U4050" s="16">
        <v>0</v>
      </c>
      <c r="V4050" s="18">
        <v>11211670</v>
      </c>
      <c r="W4050" s="18">
        <v>492478</v>
      </c>
      <c r="X4050" s="18">
        <v>335210</v>
      </c>
      <c r="Y4050" s="18">
        <v>278</v>
      </c>
      <c r="Z4050" s="18">
        <v>2038</v>
      </c>
      <c r="AA4050" s="18">
        <v>0</v>
      </c>
      <c r="AB4050" s="18">
        <v>2594</v>
      </c>
      <c r="AC4050" s="23">
        <v>0.01</v>
      </c>
      <c r="AD4050" s="14" t="str">
        <f>IF(E4050=113,"Linn","Iowa ex-Linn")</f>
        <v>Iowa ex-Linn</v>
      </c>
      <c r="AE4050" s="23">
        <f>IFERROR(AB4050/W4050,"N/M")</f>
        <v>0.005267240364036566</v>
      </c>
      <c r="AF4050" s="14" t="str">
        <f>B4050&amp;"|"&amp;TEXT(E4050,"000")&amp;"|"&amp;TEXT(M4050,"0.0000")</f>
        <v>2021|045|0.7500</v>
      </c>
      <c r="AG4050" s="22" t="str">
        <f>IF(AND(B4050&gt;=2015,B4050&lt;=2024,C4050=19,G4050=41,I4050=2,K4050="A",L4050="RBUP",M4050&gt;=0.5,M4050&lt;=0.85),"IN","OUT")</f>
        <v>IN</v>
      </c>
    </row>
    <row r="4051" spans="1:33">
      <c r="A4051" s="14" t="s">
        <v>191</v>
      </c>
      <c r="B4051" s="16">
        <v>2021</v>
      </c>
      <c r="C4051" s="16">
        <v>19</v>
      </c>
      <c r="D4051" s="14" t="s">
        <v>80</v>
      </c>
      <c r="E4051" s="16">
        <v>45</v>
      </c>
      <c r="F4051" s="14" t="s">
        <v>108</v>
      </c>
      <c r="G4051" s="16">
        <v>41</v>
      </c>
      <c r="H4051" s="14" t="s">
        <v>186</v>
      </c>
      <c r="I4051" s="16">
        <v>2</v>
      </c>
      <c r="J4051" s="14" t="s">
        <v>83</v>
      </c>
      <c r="K4051" s="14" t="s">
        <v>84</v>
      </c>
      <c r="L4051" s="14" t="s">
        <v>85</v>
      </c>
      <c r="M4051" s="23">
        <v>0.8</v>
      </c>
      <c r="N4051" s="16">
        <v>301</v>
      </c>
      <c r="O4051" s="16">
        <v>264</v>
      </c>
      <c r="P4051" s="16">
        <v>11</v>
      </c>
      <c r="Q4051" s="16">
        <v>422</v>
      </c>
      <c r="R4051" s="16">
        <v>13</v>
      </c>
      <c r="S4051" s="14" t="s">
        <v>86</v>
      </c>
      <c r="T4051" s="16">
        <v>54600</v>
      </c>
      <c r="U4051" s="16">
        <v>0</v>
      </c>
      <c r="V4051" s="18">
        <v>41616290</v>
      </c>
      <c r="W4051" s="18">
        <v>2484951</v>
      </c>
      <c r="X4051" s="18">
        <v>1519827</v>
      </c>
      <c r="Y4051" s="18">
        <v>2167</v>
      </c>
      <c r="Z4051" s="18">
        <v>10286</v>
      </c>
      <c r="AA4051" s="18">
        <v>0</v>
      </c>
      <c r="AB4051" s="18">
        <v>56640</v>
      </c>
      <c r="AC4051" s="23">
        <v>0.02</v>
      </c>
      <c r="AD4051" s="14" t="str">
        <f>IF(E4051=113,"Linn","Iowa ex-Linn")</f>
        <v>Iowa ex-Linn</v>
      </c>
      <c r="AE4051" s="23">
        <f>IFERROR(AB4051/W4051,"N/M")</f>
        <v>0.022793205982733662</v>
      </c>
      <c r="AF4051" s="14" t="str">
        <f>B4051&amp;"|"&amp;TEXT(E4051,"000")&amp;"|"&amp;TEXT(M4051,"0.0000")</f>
        <v>2021|045|0.8000</v>
      </c>
      <c r="AG4051" s="22" t="str">
        <f>IF(AND(B4051&gt;=2015,B4051&lt;=2024,C4051=19,G4051=41,I4051=2,K4051="A",L4051="RBUP",M4051&gt;=0.5,M4051&lt;=0.85),"IN","OUT")</f>
        <v>IN</v>
      </c>
    </row>
    <row r="4052" spans="1:33">
      <c r="A4052" s="14" t="s">
        <v>191</v>
      </c>
      <c r="B4052" s="16">
        <v>2021</v>
      </c>
      <c r="C4052" s="16">
        <v>19</v>
      </c>
      <c r="D4052" s="14" t="s">
        <v>80</v>
      </c>
      <c r="E4052" s="16">
        <v>45</v>
      </c>
      <c r="F4052" s="14" t="s">
        <v>108</v>
      </c>
      <c r="G4052" s="16">
        <v>41</v>
      </c>
      <c r="H4052" s="14" t="s">
        <v>186</v>
      </c>
      <c r="I4052" s="16">
        <v>2</v>
      </c>
      <c r="J4052" s="14" t="s">
        <v>83</v>
      </c>
      <c r="K4052" s="14" t="s">
        <v>84</v>
      </c>
      <c r="L4052" s="14" t="s">
        <v>85</v>
      </c>
      <c r="M4052" s="23">
        <v>0.85</v>
      </c>
      <c r="N4052" s="16">
        <v>397</v>
      </c>
      <c r="O4052" s="16">
        <v>344</v>
      </c>
      <c r="P4052" s="16">
        <v>18</v>
      </c>
      <c r="Q4052" s="16">
        <v>626</v>
      </c>
      <c r="R4052" s="16">
        <v>28</v>
      </c>
      <c r="S4052" s="14" t="s">
        <v>86</v>
      </c>
      <c r="T4052" s="16">
        <v>89642</v>
      </c>
      <c r="U4052" s="16">
        <v>0</v>
      </c>
      <c r="V4052" s="18">
        <v>72729391</v>
      </c>
      <c r="W4052" s="18">
        <v>5457934</v>
      </c>
      <c r="X4052" s="18">
        <v>2592299</v>
      </c>
      <c r="Y4052" s="18">
        <v>0</v>
      </c>
      <c r="Z4052" s="18">
        <v>6675</v>
      </c>
      <c r="AA4052" s="18">
        <v>0</v>
      </c>
      <c r="AB4052" s="18">
        <v>158443</v>
      </c>
      <c r="AC4052" s="23">
        <v>0.03</v>
      </c>
      <c r="AD4052" s="14" t="str">
        <f>IF(E4052=113,"Linn","Iowa ex-Linn")</f>
        <v>Iowa ex-Linn</v>
      </c>
      <c r="AE4052" s="23">
        <f>IFERROR(AB4052/W4052,"N/M")</f>
        <v>0.029029849023458325</v>
      </c>
      <c r="AF4052" s="14" t="str">
        <f>B4052&amp;"|"&amp;TEXT(E4052,"000")&amp;"|"&amp;TEXT(M4052,"0.0000")</f>
        <v>2021|045|0.8500</v>
      </c>
      <c r="AG4052" s="22" t="str">
        <f>IF(AND(B4052&gt;=2015,B4052&lt;=2024,C4052=19,G4052=41,I4052=2,K4052="A",L4052="RBUP",M4052&gt;=0.5,M4052&lt;=0.85),"IN","OUT")</f>
        <v>IN</v>
      </c>
    </row>
    <row r="4053" spans="1:33">
      <c r="A4053" s="14" t="s">
        <v>191</v>
      </c>
      <c r="B4053" s="16">
        <v>2021</v>
      </c>
      <c r="C4053" s="16">
        <v>19</v>
      </c>
      <c r="D4053" s="14" t="s">
        <v>80</v>
      </c>
      <c r="E4053" s="16">
        <v>47</v>
      </c>
      <c r="F4053" s="14" t="s">
        <v>109</v>
      </c>
      <c r="G4053" s="16">
        <v>41</v>
      </c>
      <c r="H4053" s="14" t="s">
        <v>186</v>
      </c>
      <c r="I4053" s="16">
        <v>2</v>
      </c>
      <c r="J4053" s="14" t="s">
        <v>83</v>
      </c>
      <c r="K4053" s="14" t="s">
        <v>84</v>
      </c>
      <c r="L4053" s="14" t="s">
        <v>85</v>
      </c>
      <c r="M4053" s="23">
        <v>0.5</v>
      </c>
      <c r="N4053" s="16">
        <v>2</v>
      </c>
      <c r="O4053" s="16">
        <v>0</v>
      </c>
      <c r="P4053" s="16">
        <v>0</v>
      </c>
      <c r="Q4053" s="16">
        <v>0</v>
      </c>
      <c r="R4053" s="16">
        <v>0</v>
      </c>
      <c r="S4053" s="14" t="s">
        <v>86</v>
      </c>
      <c r="T4053" s="16">
        <v>0</v>
      </c>
      <c r="U4053" s="16">
        <v>0</v>
      </c>
      <c r="V4053" s="18">
        <v>0</v>
      </c>
      <c r="W4053" s="18">
        <v>0</v>
      </c>
      <c r="X4053" s="18">
        <v>0</v>
      </c>
      <c r="Y4053" s="18">
        <v>0</v>
      </c>
      <c r="Z4053" s="18">
        <v>0</v>
      </c>
      <c r="AA4053" s="18">
        <v>0</v>
      </c>
      <c r="AB4053" s="18">
        <v>0</v>
      </c>
      <c r="AC4053" s="23">
        <v>0</v>
      </c>
      <c r="AD4053" s="14" t="str">
        <f>IF(E4053=113,"Linn","Iowa ex-Linn")</f>
        <v>Iowa ex-Linn</v>
      </c>
      <c r="AE4053" s="23" t="str">
        <f>IFERROR(AB4053/W4053,"N/M")</f>
        <v>N/M</v>
      </c>
      <c r="AF4053" s="14" t="str">
        <f>B4053&amp;"|"&amp;TEXT(E4053,"000")&amp;"|"&amp;TEXT(M4053,"0.0000")</f>
        <v>2021|047|0.5000</v>
      </c>
      <c r="AG4053" s="22" t="str">
        <f>IF(AND(B4053&gt;=2015,B4053&lt;=2024,C4053=19,G4053=41,I4053=2,K4053="A",L4053="RBUP",M4053&gt;=0.5,M4053&lt;=0.85),"IN","OUT")</f>
        <v>IN</v>
      </c>
    </row>
    <row r="4054" spans="1:33">
      <c r="A4054" s="14" t="s">
        <v>191</v>
      </c>
      <c r="B4054" s="16">
        <v>2021</v>
      </c>
      <c r="C4054" s="16">
        <v>19</v>
      </c>
      <c r="D4054" s="14" t="s">
        <v>80</v>
      </c>
      <c r="E4054" s="16">
        <v>47</v>
      </c>
      <c r="F4054" s="14" t="s">
        <v>109</v>
      </c>
      <c r="G4054" s="16">
        <v>41</v>
      </c>
      <c r="H4054" s="14" t="s">
        <v>186</v>
      </c>
      <c r="I4054" s="16">
        <v>2</v>
      </c>
      <c r="J4054" s="14" t="s">
        <v>83</v>
      </c>
      <c r="K4054" s="14" t="s">
        <v>84</v>
      </c>
      <c r="L4054" s="14" t="s">
        <v>85</v>
      </c>
      <c r="M4054" s="23">
        <v>0.6</v>
      </c>
      <c r="N4054" s="16">
        <v>3</v>
      </c>
      <c r="O4054" s="16">
        <v>3</v>
      </c>
      <c r="P4054" s="16">
        <v>0</v>
      </c>
      <c r="Q4054" s="16">
        <v>3</v>
      </c>
      <c r="R4054" s="16">
        <v>0</v>
      </c>
      <c r="S4054" s="14" t="s">
        <v>86</v>
      </c>
      <c r="T4054" s="16">
        <v>583</v>
      </c>
      <c r="U4054" s="16">
        <v>0</v>
      </c>
      <c r="V4054" s="18">
        <v>342080</v>
      </c>
      <c r="W4054" s="18">
        <v>5936</v>
      </c>
      <c r="X4054" s="18">
        <v>4346</v>
      </c>
      <c r="Y4054" s="18">
        <v>0</v>
      </c>
      <c r="Z4054" s="18">
        <v>5</v>
      </c>
      <c r="AA4054" s="18">
        <v>0</v>
      </c>
      <c r="AB4054" s="18">
        <v>0</v>
      </c>
      <c r="AC4054" s="23">
        <v>0</v>
      </c>
      <c r="AD4054" s="14" t="str">
        <f>IF(E4054=113,"Linn","Iowa ex-Linn")</f>
        <v>Iowa ex-Linn</v>
      </c>
      <c r="AE4054" s="23">
        <f>IFERROR(AB4054/W4054,"N/M")</f>
        <v>0.0</v>
      </c>
      <c r="AF4054" s="14" t="str">
        <f>B4054&amp;"|"&amp;TEXT(E4054,"000")&amp;"|"&amp;TEXT(M4054,"0.0000")</f>
        <v>2021|047|0.6000</v>
      </c>
      <c r="AG4054" s="22" t="str">
        <f>IF(AND(B4054&gt;=2015,B4054&lt;=2024,C4054=19,G4054=41,I4054=2,K4054="A",L4054="RBUP",M4054&gt;=0.5,M4054&lt;=0.85),"IN","OUT")</f>
        <v>IN</v>
      </c>
    </row>
    <row r="4055" spans="1:33">
      <c r="A4055" s="14" t="s">
        <v>191</v>
      </c>
      <c r="B4055" s="16">
        <v>2021</v>
      </c>
      <c r="C4055" s="16">
        <v>19</v>
      </c>
      <c r="D4055" s="14" t="s">
        <v>80</v>
      </c>
      <c r="E4055" s="16">
        <v>47</v>
      </c>
      <c r="F4055" s="14" t="s">
        <v>109</v>
      </c>
      <c r="G4055" s="16">
        <v>41</v>
      </c>
      <c r="H4055" s="14" t="s">
        <v>186</v>
      </c>
      <c r="I4055" s="16">
        <v>2</v>
      </c>
      <c r="J4055" s="14" t="s">
        <v>83</v>
      </c>
      <c r="K4055" s="14" t="s">
        <v>84</v>
      </c>
      <c r="L4055" s="14" t="s">
        <v>85</v>
      </c>
      <c r="M4055" s="23">
        <v>0.65</v>
      </c>
      <c r="N4055" s="16">
        <v>6</v>
      </c>
      <c r="O4055" s="16">
        <v>2</v>
      </c>
      <c r="P4055" s="16">
        <v>0</v>
      </c>
      <c r="Q4055" s="16">
        <v>2</v>
      </c>
      <c r="R4055" s="16">
        <v>0</v>
      </c>
      <c r="S4055" s="14" t="s">
        <v>86</v>
      </c>
      <c r="T4055" s="16">
        <v>184</v>
      </c>
      <c r="U4055" s="16">
        <v>0</v>
      </c>
      <c r="V4055" s="18">
        <v>125698</v>
      </c>
      <c r="W4055" s="18">
        <v>3053</v>
      </c>
      <c r="X4055" s="18">
        <v>1801</v>
      </c>
      <c r="Y4055" s="18">
        <v>335</v>
      </c>
      <c r="Z4055" s="18">
        <v>0</v>
      </c>
      <c r="AA4055" s="18">
        <v>0</v>
      </c>
      <c r="AB4055" s="18">
        <v>0</v>
      </c>
      <c r="AC4055" s="23">
        <v>0</v>
      </c>
      <c r="AD4055" s="14" t="str">
        <f>IF(E4055=113,"Linn","Iowa ex-Linn")</f>
        <v>Iowa ex-Linn</v>
      </c>
      <c r="AE4055" s="23">
        <f>IFERROR(AB4055/W4055,"N/M")</f>
        <v>0.0</v>
      </c>
      <c r="AF4055" s="14" t="str">
        <f>B4055&amp;"|"&amp;TEXT(E4055,"000")&amp;"|"&amp;TEXT(M4055,"0.0000")</f>
        <v>2021|047|0.6500</v>
      </c>
      <c r="AG4055" s="22" t="str">
        <f>IF(AND(B4055&gt;=2015,B4055&lt;=2024,C4055=19,G4055=41,I4055=2,K4055="A",L4055="RBUP",M4055&gt;=0.5,M4055&lt;=0.85),"IN","OUT")</f>
        <v>IN</v>
      </c>
    </row>
    <row r="4056" spans="1:33">
      <c r="A4056" s="14" t="s">
        <v>191</v>
      </c>
      <c r="B4056" s="16">
        <v>2021</v>
      </c>
      <c r="C4056" s="16">
        <v>19</v>
      </c>
      <c r="D4056" s="14" t="s">
        <v>80</v>
      </c>
      <c r="E4056" s="16">
        <v>47</v>
      </c>
      <c r="F4056" s="14" t="s">
        <v>109</v>
      </c>
      <c r="G4056" s="16">
        <v>41</v>
      </c>
      <c r="H4056" s="14" t="s">
        <v>186</v>
      </c>
      <c r="I4056" s="16">
        <v>2</v>
      </c>
      <c r="J4056" s="14" t="s">
        <v>83</v>
      </c>
      <c r="K4056" s="14" t="s">
        <v>84</v>
      </c>
      <c r="L4056" s="14" t="s">
        <v>85</v>
      </c>
      <c r="M4056" s="23">
        <v>0.7</v>
      </c>
      <c r="N4056" s="16">
        <v>21</v>
      </c>
      <c r="O4056" s="16">
        <v>14</v>
      </c>
      <c r="P4056" s="16">
        <v>0</v>
      </c>
      <c r="Q4056" s="16">
        <v>17</v>
      </c>
      <c r="R4056" s="16">
        <v>0</v>
      </c>
      <c r="S4056" s="14" t="s">
        <v>86</v>
      </c>
      <c r="T4056" s="16">
        <v>1629</v>
      </c>
      <c r="U4056" s="16">
        <v>0</v>
      </c>
      <c r="V4056" s="18">
        <v>1147843</v>
      </c>
      <c r="W4056" s="18">
        <v>40813</v>
      </c>
      <c r="X4056" s="18">
        <v>29127</v>
      </c>
      <c r="Y4056" s="18">
        <v>0</v>
      </c>
      <c r="Z4056" s="18">
        <v>0</v>
      </c>
      <c r="AA4056" s="18">
        <v>0</v>
      </c>
      <c r="AB4056" s="18">
        <v>0</v>
      </c>
      <c r="AC4056" s="23">
        <v>0</v>
      </c>
      <c r="AD4056" s="14" t="str">
        <f>IF(E4056=113,"Linn","Iowa ex-Linn")</f>
        <v>Iowa ex-Linn</v>
      </c>
      <c r="AE4056" s="23">
        <f>IFERROR(AB4056/W4056,"N/M")</f>
        <v>0.0</v>
      </c>
      <c r="AF4056" s="14" t="str">
        <f>B4056&amp;"|"&amp;TEXT(E4056,"000")&amp;"|"&amp;TEXT(M4056,"0.0000")</f>
        <v>2021|047|0.7000</v>
      </c>
      <c r="AG4056" s="22" t="str">
        <f>IF(AND(B4056&gt;=2015,B4056&lt;=2024,C4056=19,G4056=41,I4056=2,K4056="A",L4056="RBUP",M4056&gt;=0.5,M4056&lt;=0.85),"IN","OUT")</f>
        <v>IN</v>
      </c>
    </row>
    <row r="4057" spans="1:33">
      <c r="A4057" s="14" t="s">
        <v>191</v>
      </c>
      <c r="B4057" s="16">
        <v>2021</v>
      </c>
      <c r="C4057" s="16">
        <v>19</v>
      </c>
      <c r="D4057" s="14" t="s">
        <v>80</v>
      </c>
      <c r="E4057" s="16">
        <v>47</v>
      </c>
      <c r="F4057" s="14" t="s">
        <v>109</v>
      </c>
      <c r="G4057" s="16">
        <v>41</v>
      </c>
      <c r="H4057" s="14" t="s">
        <v>186</v>
      </c>
      <c r="I4057" s="16">
        <v>2</v>
      </c>
      <c r="J4057" s="14" t="s">
        <v>83</v>
      </c>
      <c r="K4057" s="14" t="s">
        <v>84</v>
      </c>
      <c r="L4057" s="14" t="s">
        <v>85</v>
      </c>
      <c r="M4057" s="23">
        <v>0.75</v>
      </c>
      <c r="N4057" s="16">
        <v>81</v>
      </c>
      <c r="O4057" s="16">
        <v>62</v>
      </c>
      <c r="P4057" s="16">
        <v>0</v>
      </c>
      <c r="Q4057" s="16">
        <v>104</v>
      </c>
      <c r="R4057" s="16">
        <v>0</v>
      </c>
      <c r="S4057" s="14" t="s">
        <v>86</v>
      </c>
      <c r="T4057" s="16">
        <v>12652</v>
      </c>
      <c r="U4057" s="16">
        <v>0</v>
      </c>
      <c r="V4057" s="18">
        <v>9381765</v>
      </c>
      <c r="W4057" s="18">
        <v>506700</v>
      </c>
      <c r="X4057" s="18">
        <v>326059</v>
      </c>
      <c r="Y4057" s="18">
        <v>0</v>
      </c>
      <c r="Z4057" s="18">
        <v>1432</v>
      </c>
      <c r="AA4057" s="18">
        <v>0</v>
      </c>
      <c r="AB4057" s="18">
        <v>0</v>
      </c>
      <c r="AC4057" s="23">
        <v>0</v>
      </c>
      <c r="AD4057" s="14" t="str">
        <f>IF(E4057=113,"Linn","Iowa ex-Linn")</f>
        <v>Iowa ex-Linn</v>
      </c>
      <c r="AE4057" s="23">
        <f>IFERROR(AB4057/W4057,"N/M")</f>
        <v>0.0</v>
      </c>
      <c r="AF4057" s="14" t="str">
        <f>B4057&amp;"|"&amp;TEXT(E4057,"000")&amp;"|"&amp;TEXT(M4057,"0.0000")</f>
        <v>2021|047|0.7500</v>
      </c>
      <c r="AG4057" s="22" t="str">
        <f>IF(AND(B4057&gt;=2015,B4057&lt;=2024,C4057=19,G4057=41,I4057=2,K4057="A",L4057="RBUP",M4057&gt;=0.5,M4057&lt;=0.85),"IN","OUT")</f>
        <v>IN</v>
      </c>
    </row>
    <row r="4058" spans="1:33">
      <c r="A4058" s="14" t="s">
        <v>191</v>
      </c>
      <c r="B4058" s="16">
        <v>2021</v>
      </c>
      <c r="C4058" s="16">
        <v>19</v>
      </c>
      <c r="D4058" s="14" t="s">
        <v>80</v>
      </c>
      <c r="E4058" s="16">
        <v>47</v>
      </c>
      <c r="F4058" s="14" t="s">
        <v>109</v>
      </c>
      <c r="G4058" s="16">
        <v>41</v>
      </c>
      <c r="H4058" s="14" t="s">
        <v>186</v>
      </c>
      <c r="I4058" s="16">
        <v>2</v>
      </c>
      <c r="J4058" s="14" t="s">
        <v>83</v>
      </c>
      <c r="K4058" s="14" t="s">
        <v>84</v>
      </c>
      <c r="L4058" s="14" t="s">
        <v>85</v>
      </c>
      <c r="M4058" s="23">
        <v>0.8</v>
      </c>
      <c r="N4058" s="16">
        <v>337</v>
      </c>
      <c r="O4058" s="16">
        <v>265</v>
      </c>
      <c r="P4058" s="16">
        <v>5</v>
      </c>
      <c r="Q4058" s="16">
        <v>369</v>
      </c>
      <c r="R4058" s="16">
        <v>7</v>
      </c>
      <c r="S4058" s="14" t="s">
        <v>86</v>
      </c>
      <c r="T4058" s="16">
        <v>54531</v>
      </c>
      <c r="U4058" s="16">
        <v>0</v>
      </c>
      <c r="V4058" s="18">
        <v>42233994</v>
      </c>
      <c r="W4058" s="18">
        <v>2916288</v>
      </c>
      <c r="X4058" s="18">
        <v>1782012</v>
      </c>
      <c r="Y4058" s="18">
        <v>494</v>
      </c>
      <c r="Z4058" s="18">
        <v>2913</v>
      </c>
      <c r="AA4058" s="18">
        <v>0</v>
      </c>
      <c r="AB4058" s="18">
        <v>89543</v>
      </c>
      <c r="AC4058" s="23">
        <v>0.03</v>
      </c>
      <c r="AD4058" s="14" t="str">
        <f>IF(E4058=113,"Linn","Iowa ex-Linn")</f>
        <v>Iowa ex-Linn</v>
      </c>
      <c r="AE4058" s="23">
        <f>IFERROR(AB4058/W4058,"N/M")</f>
        <v>0.03070444345688766</v>
      </c>
      <c r="AF4058" s="14" t="str">
        <f>B4058&amp;"|"&amp;TEXT(E4058,"000")&amp;"|"&amp;TEXT(M4058,"0.0000")</f>
        <v>2021|047|0.8000</v>
      </c>
      <c r="AG4058" s="22" t="str">
        <f>IF(AND(B4058&gt;=2015,B4058&lt;=2024,C4058=19,G4058=41,I4058=2,K4058="A",L4058="RBUP",M4058&gt;=0.5,M4058&lt;=0.85),"IN","OUT")</f>
        <v>IN</v>
      </c>
    </row>
    <row r="4059" spans="1:33">
      <c r="A4059" s="14" t="s">
        <v>191</v>
      </c>
      <c r="B4059" s="16">
        <v>2021</v>
      </c>
      <c r="C4059" s="16">
        <v>19</v>
      </c>
      <c r="D4059" s="14" t="s">
        <v>80</v>
      </c>
      <c r="E4059" s="16">
        <v>47</v>
      </c>
      <c r="F4059" s="14" t="s">
        <v>109</v>
      </c>
      <c r="G4059" s="16">
        <v>41</v>
      </c>
      <c r="H4059" s="14" t="s">
        <v>186</v>
      </c>
      <c r="I4059" s="16">
        <v>2</v>
      </c>
      <c r="J4059" s="14" t="s">
        <v>83</v>
      </c>
      <c r="K4059" s="14" t="s">
        <v>84</v>
      </c>
      <c r="L4059" s="14" t="s">
        <v>85</v>
      </c>
      <c r="M4059" s="23">
        <v>0.85</v>
      </c>
      <c r="N4059" s="16">
        <v>480</v>
      </c>
      <c r="O4059" s="16">
        <v>378</v>
      </c>
      <c r="P4059" s="16">
        <v>26</v>
      </c>
      <c r="Q4059" s="16">
        <v>780</v>
      </c>
      <c r="R4059" s="16">
        <v>36</v>
      </c>
      <c r="S4059" s="14" t="s">
        <v>86</v>
      </c>
      <c r="T4059" s="16">
        <v>116436</v>
      </c>
      <c r="U4059" s="16">
        <v>0</v>
      </c>
      <c r="V4059" s="18">
        <v>96101001</v>
      </c>
      <c r="W4059" s="18">
        <v>8305306</v>
      </c>
      <c r="X4059" s="18">
        <v>3855640</v>
      </c>
      <c r="Y4059" s="18">
        <v>3732</v>
      </c>
      <c r="Z4059" s="18">
        <v>23093</v>
      </c>
      <c r="AA4059" s="18">
        <v>0</v>
      </c>
      <c r="AB4059" s="18">
        <v>583304</v>
      </c>
      <c r="AC4059" s="23">
        <v>0.07000000000000001</v>
      </c>
      <c r="AD4059" s="14" t="str">
        <f>IF(E4059=113,"Linn","Iowa ex-Linn")</f>
        <v>Iowa ex-Linn</v>
      </c>
      <c r="AE4059" s="23">
        <f>IFERROR(AB4059/W4059,"N/M")</f>
        <v>0.07023269220905286</v>
      </c>
      <c r="AF4059" s="14" t="str">
        <f>B4059&amp;"|"&amp;TEXT(E4059,"000")&amp;"|"&amp;TEXT(M4059,"0.0000")</f>
        <v>2021|047|0.8500</v>
      </c>
      <c r="AG4059" s="22" t="str">
        <f>IF(AND(B4059&gt;=2015,B4059&lt;=2024,C4059=19,G4059=41,I4059=2,K4059="A",L4059="RBUP",M4059&gt;=0.5,M4059&lt;=0.85),"IN","OUT")</f>
        <v>IN</v>
      </c>
    </row>
    <row r="4060" spans="1:33">
      <c r="A4060" s="14" t="s">
        <v>191</v>
      </c>
      <c r="B4060" s="16">
        <v>2021</v>
      </c>
      <c r="C4060" s="16">
        <v>19</v>
      </c>
      <c r="D4060" s="14" t="s">
        <v>80</v>
      </c>
      <c r="E4060" s="16">
        <v>49</v>
      </c>
      <c r="F4060" s="14" t="s">
        <v>110</v>
      </c>
      <c r="G4060" s="16">
        <v>41</v>
      </c>
      <c r="H4060" s="14" t="s">
        <v>186</v>
      </c>
      <c r="I4060" s="16">
        <v>2</v>
      </c>
      <c r="J4060" s="14" t="s">
        <v>83</v>
      </c>
      <c r="K4060" s="14" t="s">
        <v>84</v>
      </c>
      <c r="L4060" s="14" t="s">
        <v>85</v>
      </c>
      <c r="M4060" s="23">
        <v>0.65</v>
      </c>
      <c r="N4060" s="16">
        <v>3</v>
      </c>
      <c r="O4060" s="16">
        <v>1</v>
      </c>
      <c r="P4060" s="16">
        <v>0</v>
      </c>
      <c r="Q4060" s="16">
        <v>2</v>
      </c>
      <c r="R4060" s="16">
        <v>0</v>
      </c>
      <c r="S4060" s="14" t="s">
        <v>86</v>
      </c>
      <c r="T4060" s="16">
        <v>117</v>
      </c>
      <c r="U4060" s="16">
        <v>0</v>
      </c>
      <c r="V4060" s="18">
        <v>88518</v>
      </c>
      <c r="W4060" s="18">
        <v>1687</v>
      </c>
      <c r="X4060" s="18">
        <v>996</v>
      </c>
      <c r="Y4060" s="18">
        <v>0</v>
      </c>
      <c r="Z4060" s="18">
        <v>0</v>
      </c>
      <c r="AA4060" s="18">
        <v>0</v>
      </c>
      <c r="AB4060" s="18">
        <v>0</v>
      </c>
      <c r="AC4060" s="23">
        <v>0</v>
      </c>
      <c r="AD4060" s="14" t="str">
        <f>IF(E4060=113,"Linn","Iowa ex-Linn")</f>
        <v>Iowa ex-Linn</v>
      </c>
      <c r="AE4060" s="23">
        <f>IFERROR(AB4060/W4060,"N/M")</f>
        <v>0.0</v>
      </c>
      <c r="AF4060" s="14" t="str">
        <f>B4060&amp;"|"&amp;TEXT(E4060,"000")&amp;"|"&amp;TEXT(M4060,"0.0000")</f>
        <v>2021|049|0.6500</v>
      </c>
      <c r="AG4060" s="22" t="str">
        <f>IF(AND(B4060&gt;=2015,B4060&lt;=2024,C4060=19,G4060=41,I4060=2,K4060="A",L4060="RBUP",M4060&gt;=0.5,M4060&lt;=0.85),"IN","OUT")</f>
        <v>IN</v>
      </c>
    </row>
    <row r="4061" spans="1:33">
      <c r="A4061" s="14" t="s">
        <v>191</v>
      </c>
      <c r="B4061" s="16">
        <v>2021</v>
      </c>
      <c r="C4061" s="16">
        <v>19</v>
      </c>
      <c r="D4061" s="14" t="s">
        <v>80</v>
      </c>
      <c r="E4061" s="16">
        <v>49</v>
      </c>
      <c r="F4061" s="14" t="s">
        <v>110</v>
      </c>
      <c r="G4061" s="16">
        <v>41</v>
      </c>
      <c r="H4061" s="14" t="s">
        <v>186</v>
      </c>
      <c r="I4061" s="16">
        <v>2</v>
      </c>
      <c r="J4061" s="14" t="s">
        <v>83</v>
      </c>
      <c r="K4061" s="14" t="s">
        <v>84</v>
      </c>
      <c r="L4061" s="14" t="s">
        <v>85</v>
      </c>
      <c r="M4061" s="23">
        <v>0.7</v>
      </c>
      <c r="N4061" s="16">
        <v>10</v>
      </c>
      <c r="O4061" s="16">
        <v>7</v>
      </c>
      <c r="P4061" s="16">
        <v>2</v>
      </c>
      <c r="Q4061" s="16">
        <v>22</v>
      </c>
      <c r="R4061" s="16">
        <v>2</v>
      </c>
      <c r="S4061" s="14" t="s">
        <v>86</v>
      </c>
      <c r="T4061" s="16">
        <v>1542</v>
      </c>
      <c r="U4061" s="16">
        <v>0</v>
      </c>
      <c r="V4061" s="18">
        <v>987465</v>
      </c>
      <c r="W4061" s="18">
        <v>32202</v>
      </c>
      <c r="X4061" s="18">
        <v>19003</v>
      </c>
      <c r="Y4061" s="18">
        <v>0</v>
      </c>
      <c r="Z4061" s="18">
        <v>0</v>
      </c>
      <c r="AA4061" s="18">
        <v>0</v>
      </c>
      <c r="AB4061" s="18">
        <v>4656</v>
      </c>
      <c r="AC4061" s="23">
        <v>0.14</v>
      </c>
      <c r="AD4061" s="14" t="str">
        <f>IF(E4061=113,"Linn","Iowa ex-Linn")</f>
        <v>Iowa ex-Linn</v>
      </c>
      <c r="AE4061" s="23">
        <f>IFERROR(AB4061/W4061,"N/M")</f>
        <v>0.14458729271473822</v>
      </c>
      <c r="AF4061" s="14" t="str">
        <f>B4061&amp;"|"&amp;TEXT(E4061,"000")&amp;"|"&amp;TEXT(M4061,"0.0000")</f>
        <v>2021|049|0.7000</v>
      </c>
      <c r="AG4061" s="22" t="str">
        <f>IF(AND(B4061&gt;=2015,B4061&lt;=2024,C4061=19,G4061=41,I4061=2,K4061="A",L4061="RBUP",M4061&gt;=0.5,M4061&lt;=0.85),"IN","OUT")</f>
        <v>IN</v>
      </c>
    </row>
    <row r="4062" spans="1:33">
      <c r="A4062" s="14" t="s">
        <v>191</v>
      </c>
      <c r="B4062" s="16">
        <v>2021</v>
      </c>
      <c r="C4062" s="16">
        <v>19</v>
      </c>
      <c r="D4062" s="14" t="s">
        <v>80</v>
      </c>
      <c r="E4062" s="16">
        <v>49</v>
      </c>
      <c r="F4062" s="14" t="s">
        <v>110</v>
      </c>
      <c r="G4062" s="16">
        <v>41</v>
      </c>
      <c r="H4062" s="14" t="s">
        <v>186</v>
      </c>
      <c r="I4062" s="16">
        <v>2</v>
      </c>
      <c r="J4062" s="14" t="s">
        <v>83</v>
      </c>
      <c r="K4062" s="14" t="s">
        <v>84</v>
      </c>
      <c r="L4062" s="14" t="s">
        <v>85</v>
      </c>
      <c r="M4062" s="23">
        <v>0.75</v>
      </c>
      <c r="N4062" s="16">
        <v>51</v>
      </c>
      <c r="O4062" s="16">
        <v>39</v>
      </c>
      <c r="P4062" s="16">
        <v>2</v>
      </c>
      <c r="Q4062" s="16">
        <v>45</v>
      </c>
      <c r="R4062" s="16">
        <v>2</v>
      </c>
      <c r="S4062" s="14" t="s">
        <v>86</v>
      </c>
      <c r="T4062" s="16">
        <v>4204</v>
      </c>
      <c r="U4062" s="16">
        <v>0</v>
      </c>
      <c r="V4062" s="18">
        <v>2736681</v>
      </c>
      <c r="W4062" s="18">
        <v>114528</v>
      </c>
      <c r="X4062" s="18">
        <v>79545</v>
      </c>
      <c r="Y4062" s="18">
        <v>1061</v>
      </c>
      <c r="Z4062" s="18">
        <v>697</v>
      </c>
      <c r="AA4062" s="18">
        <v>0</v>
      </c>
      <c r="AB4062" s="18">
        <v>7012</v>
      </c>
      <c r="AC4062" s="23">
        <v>0.06</v>
      </c>
      <c r="AD4062" s="14" t="str">
        <f>IF(E4062=113,"Linn","Iowa ex-Linn")</f>
        <v>Iowa ex-Linn</v>
      </c>
      <c r="AE4062" s="23">
        <f>IFERROR(AB4062/W4062,"N/M")</f>
        <v>0.06122520257055043</v>
      </c>
      <c r="AF4062" s="14" t="str">
        <f>B4062&amp;"|"&amp;TEXT(E4062,"000")&amp;"|"&amp;TEXT(M4062,"0.0000")</f>
        <v>2021|049|0.7500</v>
      </c>
      <c r="AG4062" s="22" t="str">
        <f>IF(AND(B4062&gt;=2015,B4062&lt;=2024,C4062=19,G4062=41,I4062=2,K4062="A",L4062="RBUP",M4062&gt;=0.5,M4062&lt;=0.85),"IN","OUT")</f>
        <v>IN</v>
      </c>
    </row>
    <row r="4063" spans="1:33">
      <c r="A4063" s="14" t="s">
        <v>191</v>
      </c>
      <c r="B4063" s="16">
        <v>2021</v>
      </c>
      <c r="C4063" s="16">
        <v>19</v>
      </c>
      <c r="D4063" s="14" t="s">
        <v>80</v>
      </c>
      <c r="E4063" s="16">
        <v>49</v>
      </c>
      <c r="F4063" s="14" t="s">
        <v>110</v>
      </c>
      <c r="G4063" s="16">
        <v>41</v>
      </c>
      <c r="H4063" s="14" t="s">
        <v>186</v>
      </c>
      <c r="I4063" s="16">
        <v>2</v>
      </c>
      <c r="J4063" s="14" t="s">
        <v>83</v>
      </c>
      <c r="K4063" s="14" t="s">
        <v>84</v>
      </c>
      <c r="L4063" s="14" t="s">
        <v>85</v>
      </c>
      <c r="M4063" s="23">
        <v>0.8</v>
      </c>
      <c r="N4063" s="16">
        <v>256</v>
      </c>
      <c r="O4063" s="16">
        <v>181</v>
      </c>
      <c r="P4063" s="16">
        <v>3</v>
      </c>
      <c r="Q4063" s="16">
        <v>297</v>
      </c>
      <c r="R4063" s="16">
        <v>3</v>
      </c>
      <c r="S4063" s="14" t="s">
        <v>86</v>
      </c>
      <c r="T4063" s="16">
        <v>32038</v>
      </c>
      <c r="U4063" s="16">
        <v>0</v>
      </c>
      <c r="V4063" s="18">
        <v>22470725</v>
      </c>
      <c r="W4063" s="18">
        <v>1234918</v>
      </c>
      <c r="X4063" s="18">
        <v>727498</v>
      </c>
      <c r="Y4063" s="18">
        <v>0</v>
      </c>
      <c r="Z4063" s="18">
        <v>1446</v>
      </c>
      <c r="AA4063" s="18">
        <v>0</v>
      </c>
      <c r="AB4063" s="18">
        <v>19498</v>
      </c>
      <c r="AC4063" s="23">
        <v>0.02</v>
      </c>
      <c r="AD4063" s="14" t="str">
        <f>IF(E4063=113,"Linn","Iowa ex-Linn")</f>
        <v>Iowa ex-Linn</v>
      </c>
      <c r="AE4063" s="23">
        <f>IFERROR(AB4063/W4063,"N/M")</f>
        <v>0.015788902583005512</v>
      </c>
      <c r="AF4063" s="14" t="str">
        <f>B4063&amp;"|"&amp;TEXT(E4063,"000")&amp;"|"&amp;TEXT(M4063,"0.0000")</f>
        <v>2021|049|0.8000</v>
      </c>
      <c r="AG4063" s="22" t="str">
        <f>IF(AND(B4063&gt;=2015,B4063&lt;=2024,C4063=19,G4063=41,I4063=2,K4063="A",L4063="RBUP",M4063&gt;=0.5,M4063&lt;=0.85),"IN","OUT")</f>
        <v>IN</v>
      </c>
    </row>
    <row r="4064" spans="1:33">
      <c r="A4064" s="14" t="s">
        <v>191</v>
      </c>
      <c r="B4064" s="16">
        <v>2021</v>
      </c>
      <c r="C4064" s="16">
        <v>19</v>
      </c>
      <c r="D4064" s="14" t="s">
        <v>80</v>
      </c>
      <c r="E4064" s="16">
        <v>49</v>
      </c>
      <c r="F4064" s="14" t="s">
        <v>110</v>
      </c>
      <c r="G4064" s="16">
        <v>41</v>
      </c>
      <c r="H4064" s="14" t="s">
        <v>186</v>
      </c>
      <c r="I4064" s="16">
        <v>2</v>
      </c>
      <c r="J4064" s="14" t="s">
        <v>83</v>
      </c>
      <c r="K4064" s="14" t="s">
        <v>84</v>
      </c>
      <c r="L4064" s="14" t="s">
        <v>85</v>
      </c>
      <c r="M4064" s="23">
        <v>0.85</v>
      </c>
      <c r="N4064" s="16">
        <v>368</v>
      </c>
      <c r="O4064" s="16">
        <v>264</v>
      </c>
      <c r="P4064" s="16">
        <v>10</v>
      </c>
      <c r="Q4064" s="16">
        <v>485</v>
      </c>
      <c r="R4064" s="16">
        <v>13</v>
      </c>
      <c r="S4064" s="14" t="s">
        <v>86</v>
      </c>
      <c r="T4064" s="16">
        <v>66808</v>
      </c>
      <c r="U4064" s="16">
        <v>0</v>
      </c>
      <c r="V4064" s="18">
        <v>49578521</v>
      </c>
      <c r="W4064" s="18">
        <v>3412784</v>
      </c>
      <c r="X4064" s="18">
        <v>1610295</v>
      </c>
      <c r="Y4064" s="18">
        <v>429</v>
      </c>
      <c r="Z4064" s="18">
        <v>8284</v>
      </c>
      <c r="AA4064" s="18">
        <v>0</v>
      </c>
      <c r="AB4064" s="18">
        <v>155924</v>
      </c>
      <c r="AC4064" s="23">
        <v>0.05</v>
      </c>
      <c r="AD4064" s="14" t="str">
        <f>IF(E4064=113,"Linn","Iowa ex-Linn")</f>
        <v>Iowa ex-Linn</v>
      </c>
      <c r="AE4064" s="23">
        <f>IFERROR(AB4064/W4064,"N/M")</f>
        <v>0.045688212321670515</v>
      </c>
      <c r="AF4064" s="14" t="str">
        <f>B4064&amp;"|"&amp;TEXT(E4064,"000")&amp;"|"&amp;TEXT(M4064,"0.0000")</f>
        <v>2021|049|0.8500</v>
      </c>
      <c r="AG4064" s="22" t="str">
        <f>IF(AND(B4064&gt;=2015,B4064&lt;=2024,C4064=19,G4064=41,I4064=2,K4064="A",L4064="RBUP",M4064&gt;=0.5,M4064&lt;=0.85),"IN","OUT")</f>
        <v>IN</v>
      </c>
    </row>
    <row r="4065" spans="1:33">
      <c r="A4065" s="14" t="s">
        <v>191</v>
      </c>
      <c r="B4065" s="16">
        <v>2021</v>
      </c>
      <c r="C4065" s="16">
        <v>19</v>
      </c>
      <c r="D4065" s="14" t="s">
        <v>80</v>
      </c>
      <c r="E4065" s="16">
        <v>51</v>
      </c>
      <c r="F4065" s="14" t="s">
        <v>111</v>
      </c>
      <c r="G4065" s="16">
        <v>41</v>
      </c>
      <c r="H4065" s="14" t="s">
        <v>186</v>
      </c>
      <c r="I4065" s="16">
        <v>2</v>
      </c>
      <c r="J4065" s="14" t="s">
        <v>83</v>
      </c>
      <c r="K4065" s="14" t="s">
        <v>84</v>
      </c>
      <c r="L4065" s="14" t="s">
        <v>85</v>
      </c>
      <c r="M4065" s="23">
        <v>0.65</v>
      </c>
      <c r="N4065" s="16">
        <v>7</v>
      </c>
      <c r="O4065" s="16">
        <v>6</v>
      </c>
      <c r="P4065" s="16">
        <v>0</v>
      </c>
      <c r="Q4065" s="16">
        <v>6</v>
      </c>
      <c r="R4065" s="16">
        <v>0</v>
      </c>
      <c r="S4065" s="14" t="s">
        <v>86</v>
      </c>
      <c r="T4065" s="16">
        <v>236</v>
      </c>
      <c r="U4065" s="16">
        <v>0</v>
      </c>
      <c r="V4065" s="18">
        <v>99096</v>
      </c>
      <c r="W4065" s="18">
        <v>7580</v>
      </c>
      <c r="X4065" s="18">
        <v>4473</v>
      </c>
      <c r="Y4065" s="18">
        <v>0</v>
      </c>
      <c r="Z4065" s="18">
        <v>500</v>
      </c>
      <c r="AA4065" s="18">
        <v>0</v>
      </c>
      <c r="AB4065" s="18">
        <v>0</v>
      </c>
      <c r="AC4065" s="23">
        <v>0</v>
      </c>
      <c r="AD4065" s="14" t="str">
        <f>IF(E4065=113,"Linn","Iowa ex-Linn")</f>
        <v>Iowa ex-Linn</v>
      </c>
      <c r="AE4065" s="23">
        <f>IFERROR(AB4065/W4065,"N/M")</f>
        <v>0.0</v>
      </c>
      <c r="AF4065" s="14" t="str">
        <f>B4065&amp;"|"&amp;TEXT(E4065,"000")&amp;"|"&amp;TEXT(M4065,"0.0000")</f>
        <v>2021|051|0.6500</v>
      </c>
      <c r="AG4065" s="22" t="str">
        <f>IF(AND(B4065&gt;=2015,B4065&lt;=2024,C4065=19,G4065=41,I4065=2,K4065="A",L4065="RBUP",M4065&gt;=0.5,M4065&lt;=0.85),"IN","OUT")</f>
        <v>IN</v>
      </c>
    </row>
    <row r="4066" spans="1:33">
      <c r="A4066" s="14" t="s">
        <v>191</v>
      </c>
      <c r="B4066" s="16">
        <v>2021</v>
      </c>
      <c r="C4066" s="16">
        <v>19</v>
      </c>
      <c r="D4066" s="14" t="s">
        <v>80</v>
      </c>
      <c r="E4066" s="16">
        <v>51</v>
      </c>
      <c r="F4066" s="14" t="s">
        <v>111</v>
      </c>
      <c r="G4066" s="16">
        <v>41</v>
      </c>
      <c r="H4066" s="14" t="s">
        <v>186</v>
      </c>
      <c r="I4066" s="16">
        <v>2</v>
      </c>
      <c r="J4066" s="14" t="s">
        <v>83</v>
      </c>
      <c r="K4066" s="14" t="s">
        <v>84</v>
      </c>
      <c r="L4066" s="14" t="s">
        <v>85</v>
      </c>
      <c r="M4066" s="23">
        <v>0.7</v>
      </c>
      <c r="N4066" s="16">
        <v>31</v>
      </c>
      <c r="O4066" s="16">
        <v>18</v>
      </c>
      <c r="P4066" s="16">
        <v>5</v>
      </c>
      <c r="Q4066" s="16">
        <v>22</v>
      </c>
      <c r="R4066" s="16">
        <v>5</v>
      </c>
      <c r="S4066" s="14" t="s">
        <v>86</v>
      </c>
      <c r="T4066" s="16">
        <v>864</v>
      </c>
      <c r="U4066" s="16">
        <v>0</v>
      </c>
      <c r="V4066" s="18">
        <v>397678</v>
      </c>
      <c r="W4066" s="18">
        <v>39397</v>
      </c>
      <c r="X4066" s="18">
        <v>23247</v>
      </c>
      <c r="Y4066" s="18">
        <v>0</v>
      </c>
      <c r="Z4066" s="18">
        <v>790</v>
      </c>
      <c r="AA4066" s="18">
        <v>0</v>
      </c>
      <c r="AB4066" s="18">
        <v>33307</v>
      </c>
      <c r="AC4066" s="23">
        <v>0.85</v>
      </c>
      <c r="AD4066" s="14" t="str">
        <f>IF(E4066=113,"Linn","Iowa ex-Linn")</f>
        <v>Iowa ex-Linn</v>
      </c>
      <c r="AE4066" s="23">
        <f>IFERROR(AB4066/W4066,"N/M")</f>
        <v>0.8454197020077671</v>
      </c>
      <c r="AF4066" s="14" t="str">
        <f>B4066&amp;"|"&amp;TEXT(E4066,"000")&amp;"|"&amp;TEXT(M4066,"0.0000")</f>
        <v>2021|051|0.7000</v>
      </c>
      <c r="AG4066" s="22" t="str">
        <f>IF(AND(B4066&gt;=2015,B4066&lt;=2024,C4066=19,G4066=41,I4066=2,K4066="A",L4066="RBUP",M4066&gt;=0.5,M4066&lt;=0.85),"IN","OUT")</f>
        <v>IN</v>
      </c>
    </row>
    <row r="4067" spans="1:33">
      <c r="A4067" s="14" t="s">
        <v>191</v>
      </c>
      <c r="B4067" s="16">
        <v>2021</v>
      </c>
      <c r="C4067" s="16">
        <v>19</v>
      </c>
      <c r="D4067" s="14" t="s">
        <v>80</v>
      </c>
      <c r="E4067" s="16">
        <v>51</v>
      </c>
      <c r="F4067" s="14" t="s">
        <v>111</v>
      </c>
      <c r="G4067" s="16">
        <v>41</v>
      </c>
      <c r="H4067" s="14" t="s">
        <v>186</v>
      </c>
      <c r="I4067" s="16">
        <v>2</v>
      </c>
      <c r="J4067" s="14" t="s">
        <v>83</v>
      </c>
      <c r="K4067" s="14" t="s">
        <v>84</v>
      </c>
      <c r="L4067" s="14" t="s">
        <v>85</v>
      </c>
      <c r="M4067" s="23">
        <v>0.75</v>
      </c>
      <c r="N4067" s="16">
        <v>141</v>
      </c>
      <c r="O4067" s="16">
        <v>95</v>
      </c>
      <c r="P4067" s="16">
        <v>38</v>
      </c>
      <c r="Q4067" s="16">
        <v>138</v>
      </c>
      <c r="R4067" s="16">
        <v>46</v>
      </c>
      <c r="S4067" s="14" t="s">
        <v>86</v>
      </c>
      <c r="T4067" s="16">
        <v>17508</v>
      </c>
      <c r="U4067" s="16">
        <v>0</v>
      </c>
      <c r="V4067" s="18">
        <v>9790413</v>
      </c>
      <c r="W4067" s="18">
        <v>1034545</v>
      </c>
      <c r="X4067" s="18">
        <v>723319</v>
      </c>
      <c r="Y4067" s="18">
        <v>4987</v>
      </c>
      <c r="Z4067" s="18">
        <v>12388</v>
      </c>
      <c r="AA4067" s="18">
        <v>0</v>
      </c>
      <c r="AB4067" s="18">
        <v>389564</v>
      </c>
      <c r="AC4067" s="23">
        <v>0.38</v>
      </c>
      <c r="AD4067" s="14" t="str">
        <f>IF(E4067=113,"Linn","Iowa ex-Linn")</f>
        <v>Iowa ex-Linn</v>
      </c>
      <c r="AE4067" s="23">
        <f>IFERROR(AB4067/W4067,"N/M")</f>
        <v>0.37655587722138717</v>
      </c>
      <c r="AF4067" s="14" t="str">
        <f>B4067&amp;"|"&amp;TEXT(E4067,"000")&amp;"|"&amp;TEXT(M4067,"0.0000")</f>
        <v>2021|051|0.7500</v>
      </c>
      <c r="AG4067" s="22" t="str">
        <f>IF(AND(B4067&gt;=2015,B4067&lt;=2024,C4067=19,G4067=41,I4067=2,K4067="A",L4067="RBUP",M4067&gt;=0.5,M4067&lt;=0.85),"IN","OUT")</f>
        <v>IN</v>
      </c>
    </row>
    <row r="4068" spans="1:33">
      <c r="A4068" s="14" t="s">
        <v>191</v>
      </c>
      <c r="B4068" s="16">
        <v>2021</v>
      </c>
      <c r="C4068" s="16">
        <v>19</v>
      </c>
      <c r="D4068" s="14" t="s">
        <v>80</v>
      </c>
      <c r="E4068" s="16">
        <v>51</v>
      </c>
      <c r="F4068" s="14" t="s">
        <v>111</v>
      </c>
      <c r="G4068" s="16">
        <v>41</v>
      </c>
      <c r="H4068" s="14" t="s">
        <v>186</v>
      </c>
      <c r="I4068" s="16">
        <v>2</v>
      </c>
      <c r="J4068" s="14" t="s">
        <v>83</v>
      </c>
      <c r="K4068" s="14" t="s">
        <v>84</v>
      </c>
      <c r="L4068" s="14" t="s">
        <v>85</v>
      </c>
      <c r="M4068" s="23">
        <v>0.8</v>
      </c>
      <c r="N4068" s="16">
        <v>165</v>
      </c>
      <c r="O4068" s="16">
        <v>109</v>
      </c>
      <c r="P4068" s="16">
        <v>44</v>
      </c>
      <c r="Q4068" s="16">
        <v>140</v>
      </c>
      <c r="R4068" s="16">
        <v>54</v>
      </c>
      <c r="S4068" s="14" t="s">
        <v>86</v>
      </c>
      <c r="T4068" s="16">
        <v>21656</v>
      </c>
      <c r="U4068" s="16">
        <v>0</v>
      </c>
      <c r="V4068" s="18">
        <v>12007395</v>
      </c>
      <c r="W4068" s="18">
        <v>1407095</v>
      </c>
      <c r="X4068" s="18">
        <v>882021</v>
      </c>
      <c r="Y4068" s="18">
        <v>3877</v>
      </c>
      <c r="Z4068" s="18">
        <v>11000</v>
      </c>
      <c r="AA4068" s="18">
        <v>0</v>
      </c>
      <c r="AB4068" s="18">
        <v>682894</v>
      </c>
      <c r="AC4068" s="23">
        <v>0.49</v>
      </c>
      <c r="AD4068" s="14" t="str">
        <f>IF(E4068=113,"Linn","Iowa ex-Linn")</f>
        <v>Iowa ex-Linn</v>
      </c>
      <c r="AE4068" s="23">
        <f>IFERROR(AB4068/W4068,"N/M")</f>
        <v>0.48532188658192943</v>
      </c>
      <c r="AF4068" s="14" t="str">
        <f>B4068&amp;"|"&amp;TEXT(E4068,"000")&amp;"|"&amp;TEXT(M4068,"0.0000")</f>
        <v>2021|051|0.8000</v>
      </c>
      <c r="AG4068" s="22" t="str">
        <f>IF(AND(B4068&gt;=2015,B4068&lt;=2024,C4068=19,G4068=41,I4068=2,K4068="A",L4068="RBUP",M4068&gt;=0.5,M4068&lt;=0.85),"IN","OUT")</f>
        <v>IN</v>
      </c>
    </row>
    <row r="4069" spans="1:33">
      <c r="A4069" s="14" t="s">
        <v>191</v>
      </c>
      <c r="B4069" s="16">
        <v>2021</v>
      </c>
      <c r="C4069" s="16">
        <v>19</v>
      </c>
      <c r="D4069" s="14" t="s">
        <v>80</v>
      </c>
      <c r="E4069" s="16">
        <v>51</v>
      </c>
      <c r="F4069" s="14" t="s">
        <v>111</v>
      </c>
      <c r="G4069" s="16">
        <v>41</v>
      </c>
      <c r="H4069" s="14" t="s">
        <v>186</v>
      </c>
      <c r="I4069" s="16">
        <v>2</v>
      </c>
      <c r="J4069" s="14" t="s">
        <v>83</v>
      </c>
      <c r="K4069" s="14" t="s">
        <v>84</v>
      </c>
      <c r="L4069" s="14" t="s">
        <v>85</v>
      </c>
      <c r="M4069" s="23">
        <v>0.85</v>
      </c>
      <c r="N4069" s="16">
        <v>63</v>
      </c>
      <c r="O4069" s="16">
        <v>37</v>
      </c>
      <c r="P4069" s="16">
        <v>19</v>
      </c>
      <c r="Q4069" s="16">
        <v>47</v>
      </c>
      <c r="R4069" s="16">
        <v>23</v>
      </c>
      <c r="S4069" s="14" t="s">
        <v>86</v>
      </c>
      <c r="T4069" s="16">
        <v>7208</v>
      </c>
      <c r="U4069" s="16">
        <v>0</v>
      </c>
      <c r="V4069" s="18">
        <v>4421135</v>
      </c>
      <c r="W4069" s="18">
        <v>614033</v>
      </c>
      <c r="X4069" s="18">
        <v>317420</v>
      </c>
      <c r="Y4069" s="18">
        <v>65</v>
      </c>
      <c r="Z4069" s="18">
        <v>3382</v>
      </c>
      <c r="AA4069" s="18">
        <v>0</v>
      </c>
      <c r="AB4069" s="18">
        <v>422706</v>
      </c>
      <c r="AC4069" s="23">
        <v>0.6899999999999999</v>
      </c>
      <c r="AD4069" s="14" t="str">
        <f>IF(E4069=113,"Linn","Iowa ex-Linn")</f>
        <v>Iowa ex-Linn</v>
      </c>
      <c r="AE4069" s="23">
        <f>IFERROR(AB4069/W4069,"N/M")</f>
        <v>0.6884092548771809</v>
      </c>
      <c r="AF4069" s="14" t="str">
        <f>B4069&amp;"|"&amp;TEXT(E4069,"000")&amp;"|"&amp;TEXT(M4069,"0.0000")</f>
        <v>2021|051|0.8500</v>
      </c>
      <c r="AG4069" s="22" t="str">
        <f>IF(AND(B4069&gt;=2015,B4069&lt;=2024,C4069=19,G4069=41,I4069=2,K4069="A",L4069="RBUP",M4069&gt;=0.5,M4069&lt;=0.85),"IN","OUT")</f>
        <v>IN</v>
      </c>
    </row>
    <row r="4070" spans="1:33">
      <c r="A4070" s="14" t="s">
        <v>191</v>
      </c>
      <c r="B4070" s="16">
        <v>2021</v>
      </c>
      <c r="C4070" s="16">
        <v>19</v>
      </c>
      <c r="D4070" s="14" t="s">
        <v>80</v>
      </c>
      <c r="E4070" s="16">
        <v>53</v>
      </c>
      <c r="F4070" s="14" t="s">
        <v>112</v>
      </c>
      <c r="G4070" s="16">
        <v>41</v>
      </c>
      <c r="H4070" s="14" t="s">
        <v>186</v>
      </c>
      <c r="I4070" s="16">
        <v>2</v>
      </c>
      <c r="J4070" s="14" t="s">
        <v>83</v>
      </c>
      <c r="K4070" s="14" t="s">
        <v>84</v>
      </c>
      <c r="L4070" s="14" t="s">
        <v>85</v>
      </c>
      <c r="M4070" s="23">
        <v>0.5</v>
      </c>
      <c r="N4070" s="16">
        <v>1</v>
      </c>
      <c r="O4070" s="16">
        <v>1</v>
      </c>
      <c r="P4070" s="16">
        <v>0</v>
      </c>
      <c r="Q4070" s="16">
        <v>1</v>
      </c>
      <c r="R4070" s="16">
        <v>0</v>
      </c>
      <c r="S4070" s="14" t="s">
        <v>86</v>
      </c>
      <c r="T4070" s="16">
        <v>53</v>
      </c>
      <c r="U4070" s="16">
        <v>0</v>
      </c>
      <c r="V4070" s="18">
        <v>14459</v>
      </c>
      <c r="W4070" s="18">
        <v>823</v>
      </c>
      <c r="X4070" s="18">
        <v>454</v>
      </c>
      <c r="Y4070" s="18">
        <v>0</v>
      </c>
      <c r="Z4070" s="18">
        <v>0</v>
      </c>
      <c r="AA4070" s="18">
        <v>0</v>
      </c>
      <c r="AB4070" s="18">
        <v>0</v>
      </c>
      <c r="AC4070" s="23">
        <v>0</v>
      </c>
      <c r="AD4070" s="14" t="str">
        <f>IF(E4070=113,"Linn","Iowa ex-Linn")</f>
        <v>Iowa ex-Linn</v>
      </c>
      <c r="AE4070" s="23">
        <f>IFERROR(AB4070/W4070,"N/M")</f>
        <v>0.0</v>
      </c>
      <c r="AF4070" s="14" t="str">
        <f>B4070&amp;"|"&amp;TEXT(E4070,"000")&amp;"|"&amp;TEXT(M4070,"0.0000")</f>
        <v>2021|053|0.5000</v>
      </c>
      <c r="AG4070" s="22" t="str">
        <f>IF(AND(B4070&gt;=2015,B4070&lt;=2024,C4070=19,G4070=41,I4070=2,K4070="A",L4070="RBUP",M4070&gt;=0.5,M4070&lt;=0.85),"IN","OUT")</f>
        <v>IN</v>
      </c>
    </row>
    <row r="4071" spans="1:33">
      <c r="A4071" s="14" t="s">
        <v>191</v>
      </c>
      <c r="B4071" s="16">
        <v>2021</v>
      </c>
      <c r="C4071" s="16">
        <v>19</v>
      </c>
      <c r="D4071" s="14" t="s">
        <v>80</v>
      </c>
      <c r="E4071" s="16">
        <v>53</v>
      </c>
      <c r="F4071" s="14" t="s">
        <v>112</v>
      </c>
      <c r="G4071" s="16">
        <v>41</v>
      </c>
      <c r="H4071" s="14" t="s">
        <v>186</v>
      </c>
      <c r="I4071" s="16">
        <v>2</v>
      </c>
      <c r="J4071" s="14" t="s">
        <v>83</v>
      </c>
      <c r="K4071" s="14" t="s">
        <v>84</v>
      </c>
      <c r="L4071" s="14" t="s">
        <v>85</v>
      </c>
      <c r="M4071" s="23">
        <v>0.6</v>
      </c>
      <c r="N4071" s="16">
        <v>1</v>
      </c>
      <c r="O4071" s="16">
        <v>0</v>
      </c>
      <c r="P4071" s="16">
        <v>0</v>
      </c>
      <c r="Q4071" s="16">
        <v>0</v>
      </c>
      <c r="R4071" s="16">
        <v>0</v>
      </c>
      <c r="S4071" s="14" t="s">
        <v>86</v>
      </c>
      <c r="T4071" s="16">
        <v>0</v>
      </c>
      <c r="U4071" s="16">
        <v>0</v>
      </c>
      <c r="V4071" s="18">
        <v>0</v>
      </c>
      <c r="W4071" s="18">
        <v>0</v>
      </c>
      <c r="X4071" s="18">
        <v>0</v>
      </c>
      <c r="Y4071" s="18">
        <v>0</v>
      </c>
      <c r="Z4071" s="18">
        <v>0</v>
      </c>
      <c r="AA4071" s="18">
        <v>0</v>
      </c>
      <c r="AB4071" s="18">
        <v>0</v>
      </c>
      <c r="AC4071" s="23">
        <v>0</v>
      </c>
      <c r="AD4071" s="14" t="str">
        <f>IF(E4071=113,"Linn","Iowa ex-Linn")</f>
        <v>Iowa ex-Linn</v>
      </c>
      <c r="AE4071" s="23" t="str">
        <f>IFERROR(AB4071/W4071,"N/M")</f>
        <v>N/M</v>
      </c>
      <c r="AF4071" s="14" t="str">
        <f>B4071&amp;"|"&amp;TEXT(E4071,"000")&amp;"|"&amp;TEXT(M4071,"0.0000")</f>
        <v>2021|053|0.6000</v>
      </c>
      <c r="AG4071" s="22" t="str">
        <f>IF(AND(B4071&gt;=2015,B4071&lt;=2024,C4071=19,G4071=41,I4071=2,K4071="A",L4071="RBUP",M4071&gt;=0.5,M4071&lt;=0.85),"IN","OUT")</f>
        <v>IN</v>
      </c>
    </row>
    <row r="4072" spans="1:33">
      <c r="A4072" s="14" t="s">
        <v>191</v>
      </c>
      <c r="B4072" s="16">
        <v>2021</v>
      </c>
      <c r="C4072" s="16">
        <v>19</v>
      </c>
      <c r="D4072" s="14" t="s">
        <v>80</v>
      </c>
      <c r="E4072" s="16">
        <v>53</v>
      </c>
      <c r="F4072" s="14" t="s">
        <v>112</v>
      </c>
      <c r="G4072" s="16">
        <v>41</v>
      </c>
      <c r="H4072" s="14" t="s">
        <v>186</v>
      </c>
      <c r="I4072" s="16">
        <v>2</v>
      </c>
      <c r="J4072" s="14" t="s">
        <v>83</v>
      </c>
      <c r="K4072" s="14" t="s">
        <v>84</v>
      </c>
      <c r="L4072" s="14" t="s">
        <v>85</v>
      </c>
      <c r="M4072" s="23">
        <v>0.65</v>
      </c>
      <c r="N4072" s="16">
        <v>5</v>
      </c>
      <c r="O4072" s="16">
        <v>3</v>
      </c>
      <c r="P4072" s="16">
        <v>0</v>
      </c>
      <c r="Q4072" s="16">
        <v>5</v>
      </c>
      <c r="R4072" s="16">
        <v>0</v>
      </c>
      <c r="S4072" s="14" t="s">
        <v>86</v>
      </c>
      <c r="T4072" s="16">
        <v>85</v>
      </c>
      <c r="U4072" s="16">
        <v>0</v>
      </c>
      <c r="V4072" s="18">
        <v>33132</v>
      </c>
      <c r="W4072" s="18">
        <v>3469</v>
      </c>
      <c r="X4072" s="18">
        <v>2047</v>
      </c>
      <c r="Y4072" s="18">
        <v>0</v>
      </c>
      <c r="Z4072" s="18">
        <v>0</v>
      </c>
      <c r="AA4072" s="18">
        <v>0</v>
      </c>
      <c r="AB4072" s="18">
        <v>0</v>
      </c>
      <c r="AC4072" s="23">
        <v>0</v>
      </c>
      <c r="AD4072" s="14" t="str">
        <f>IF(E4072=113,"Linn","Iowa ex-Linn")</f>
        <v>Iowa ex-Linn</v>
      </c>
      <c r="AE4072" s="23">
        <f>IFERROR(AB4072/W4072,"N/M")</f>
        <v>0.0</v>
      </c>
      <c r="AF4072" s="14" t="str">
        <f>B4072&amp;"|"&amp;TEXT(E4072,"000")&amp;"|"&amp;TEXT(M4072,"0.0000")</f>
        <v>2021|053|0.6500</v>
      </c>
      <c r="AG4072" s="22" t="str">
        <f>IF(AND(B4072&gt;=2015,B4072&lt;=2024,C4072=19,G4072=41,I4072=2,K4072="A",L4072="RBUP",M4072&gt;=0.5,M4072&lt;=0.85),"IN","OUT")</f>
        <v>IN</v>
      </c>
    </row>
    <row r="4073" spans="1:33">
      <c r="A4073" s="14" t="s">
        <v>191</v>
      </c>
      <c r="B4073" s="16">
        <v>2021</v>
      </c>
      <c r="C4073" s="16">
        <v>19</v>
      </c>
      <c r="D4073" s="14" t="s">
        <v>80</v>
      </c>
      <c r="E4073" s="16">
        <v>53</v>
      </c>
      <c r="F4073" s="14" t="s">
        <v>112</v>
      </c>
      <c r="G4073" s="16">
        <v>41</v>
      </c>
      <c r="H4073" s="14" t="s">
        <v>186</v>
      </c>
      <c r="I4073" s="16">
        <v>2</v>
      </c>
      <c r="J4073" s="14" t="s">
        <v>83</v>
      </c>
      <c r="K4073" s="14" t="s">
        <v>84</v>
      </c>
      <c r="L4073" s="14" t="s">
        <v>85</v>
      </c>
      <c r="M4073" s="23">
        <v>0.7</v>
      </c>
      <c r="N4073" s="16">
        <v>67</v>
      </c>
      <c r="O4073" s="16">
        <v>37</v>
      </c>
      <c r="P4073" s="16">
        <v>5</v>
      </c>
      <c r="Q4073" s="16">
        <v>58</v>
      </c>
      <c r="R4073" s="16">
        <v>5</v>
      </c>
      <c r="S4073" s="14" t="s">
        <v>86</v>
      </c>
      <c r="T4073" s="16">
        <v>4464</v>
      </c>
      <c r="U4073" s="16">
        <v>0</v>
      </c>
      <c r="V4073" s="18">
        <v>2327821</v>
      </c>
      <c r="W4073" s="18">
        <v>267063</v>
      </c>
      <c r="X4073" s="18">
        <v>180934</v>
      </c>
      <c r="Y4073" s="18">
        <v>698</v>
      </c>
      <c r="Z4073" s="18">
        <v>0</v>
      </c>
      <c r="AA4073" s="18">
        <v>0</v>
      </c>
      <c r="AB4073" s="18">
        <v>11176</v>
      </c>
      <c r="AC4073" s="23">
        <v>0.04</v>
      </c>
      <c r="AD4073" s="14" t="str">
        <f>IF(E4073=113,"Linn","Iowa ex-Linn")</f>
        <v>Iowa ex-Linn</v>
      </c>
      <c r="AE4073" s="23">
        <f>IFERROR(AB4073/W4073,"N/M")</f>
        <v>0.04184780370174827</v>
      </c>
      <c r="AF4073" s="14" t="str">
        <f>B4073&amp;"|"&amp;TEXT(E4073,"000")&amp;"|"&amp;TEXT(M4073,"0.0000")</f>
        <v>2021|053|0.7000</v>
      </c>
      <c r="AG4073" s="22" t="str">
        <f>IF(AND(B4073&gt;=2015,B4073&lt;=2024,C4073=19,G4073=41,I4073=2,K4073="A",L4073="RBUP",M4073&gt;=0.5,M4073&lt;=0.85),"IN","OUT")</f>
        <v>IN</v>
      </c>
    </row>
    <row r="4074" spans="1:33">
      <c r="A4074" s="14" t="s">
        <v>191</v>
      </c>
      <c r="B4074" s="16">
        <v>2021</v>
      </c>
      <c r="C4074" s="16">
        <v>19</v>
      </c>
      <c r="D4074" s="14" t="s">
        <v>80</v>
      </c>
      <c r="E4074" s="16">
        <v>53</v>
      </c>
      <c r="F4074" s="14" t="s">
        <v>112</v>
      </c>
      <c r="G4074" s="16">
        <v>41</v>
      </c>
      <c r="H4074" s="14" t="s">
        <v>186</v>
      </c>
      <c r="I4074" s="16">
        <v>2</v>
      </c>
      <c r="J4074" s="14" t="s">
        <v>83</v>
      </c>
      <c r="K4074" s="14" t="s">
        <v>84</v>
      </c>
      <c r="L4074" s="14" t="s">
        <v>85</v>
      </c>
      <c r="M4074" s="23">
        <v>0.75</v>
      </c>
      <c r="N4074" s="16">
        <v>151</v>
      </c>
      <c r="O4074" s="16">
        <v>93</v>
      </c>
      <c r="P4074" s="16">
        <v>13</v>
      </c>
      <c r="Q4074" s="16">
        <v>114</v>
      </c>
      <c r="R4074" s="16">
        <v>13</v>
      </c>
      <c r="S4074" s="14" t="s">
        <v>86</v>
      </c>
      <c r="T4074" s="16">
        <v>16762</v>
      </c>
      <c r="U4074" s="16">
        <v>0</v>
      </c>
      <c r="V4074" s="18">
        <v>8821404</v>
      </c>
      <c r="W4074" s="18">
        <v>1090769</v>
      </c>
      <c r="X4074" s="18">
        <v>767635</v>
      </c>
      <c r="Y4074" s="18">
        <v>1064</v>
      </c>
      <c r="Z4074" s="18">
        <v>1956</v>
      </c>
      <c r="AA4074" s="18">
        <v>0</v>
      </c>
      <c r="AB4074" s="18">
        <v>59490</v>
      </c>
      <c r="AC4074" s="23">
        <v>0.05</v>
      </c>
      <c r="AD4074" s="14" t="str">
        <f>IF(E4074=113,"Linn","Iowa ex-Linn")</f>
        <v>Iowa ex-Linn</v>
      </c>
      <c r="AE4074" s="23">
        <f>IFERROR(AB4074/W4074,"N/M")</f>
        <v>0.05453950378127725</v>
      </c>
      <c r="AF4074" s="14" t="str">
        <f>B4074&amp;"|"&amp;TEXT(E4074,"000")&amp;"|"&amp;TEXT(M4074,"0.0000")</f>
        <v>2021|053|0.7500</v>
      </c>
      <c r="AG4074" s="22" t="str">
        <f>IF(AND(B4074&gt;=2015,B4074&lt;=2024,C4074=19,G4074=41,I4074=2,K4074="A",L4074="RBUP",M4074&gt;=0.5,M4074&lt;=0.85),"IN","OUT")</f>
        <v>IN</v>
      </c>
    </row>
    <row r="4075" spans="1:33">
      <c r="A4075" s="14" t="s">
        <v>191</v>
      </c>
      <c r="B4075" s="16">
        <v>2021</v>
      </c>
      <c r="C4075" s="16">
        <v>19</v>
      </c>
      <c r="D4075" s="14" t="s">
        <v>80</v>
      </c>
      <c r="E4075" s="16">
        <v>53</v>
      </c>
      <c r="F4075" s="14" t="s">
        <v>112</v>
      </c>
      <c r="G4075" s="16">
        <v>41</v>
      </c>
      <c r="H4075" s="14" t="s">
        <v>186</v>
      </c>
      <c r="I4075" s="16">
        <v>2</v>
      </c>
      <c r="J4075" s="14" t="s">
        <v>83</v>
      </c>
      <c r="K4075" s="14" t="s">
        <v>84</v>
      </c>
      <c r="L4075" s="14" t="s">
        <v>85</v>
      </c>
      <c r="M4075" s="23">
        <v>0.8</v>
      </c>
      <c r="N4075" s="16">
        <v>124</v>
      </c>
      <c r="O4075" s="16">
        <v>58</v>
      </c>
      <c r="P4075" s="16">
        <v>15</v>
      </c>
      <c r="Q4075" s="16">
        <v>65</v>
      </c>
      <c r="R4075" s="16">
        <v>16</v>
      </c>
      <c r="S4075" s="14" t="s">
        <v>86</v>
      </c>
      <c r="T4075" s="16">
        <v>10905</v>
      </c>
      <c r="U4075" s="16">
        <v>0</v>
      </c>
      <c r="V4075" s="18">
        <v>6170617</v>
      </c>
      <c r="W4075" s="18">
        <v>809873</v>
      </c>
      <c r="X4075" s="18">
        <v>521311</v>
      </c>
      <c r="Y4075" s="18">
        <v>0</v>
      </c>
      <c r="Z4075" s="18">
        <v>3019</v>
      </c>
      <c r="AA4075" s="18">
        <v>0</v>
      </c>
      <c r="AB4075" s="18">
        <v>126976</v>
      </c>
      <c r="AC4075" s="23">
        <v>0.16</v>
      </c>
      <c r="AD4075" s="14" t="str">
        <f>IF(E4075=113,"Linn","Iowa ex-Linn")</f>
        <v>Iowa ex-Linn</v>
      </c>
      <c r="AE4075" s="23">
        <f>IFERROR(AB4075/W4075,"N/M")</f>
        <v>0.15678507617861073</v>
      </c>
      <c r="AF4075" s="14" t="str">
        <f>B4075&amp;"|"&amp;TEXT(E4075,"000")&amp;"|"&amp;TEXT(M4075,"0.0000")</f>
        <v>2021|053|0.8000</v>
      </c>
      <c r="AG4075" s="22" t="str">
        <f>IF(AND(B4075&gt;=2015,B4075&lt;=2024,C4075=19,G4075=41,I4075=2,K4075="A",L4075="RBUP",M4075&gt;=0.5,M4075&lt;=0.85),"IN","OUT")</f>
        <v>IN</v>
      </c>
    </row>
    <row r="4076" spans="1:33">
      <c r="A4076" s="14" t="s">
        <v>191</v>
      </c>
      <c r="B4076" s="16">
        <v>2021</v>
      </c>
      <c r="C4076" s="16">
        <v>19</v>
      </c>
      <c r="D4076" s="14" t="s">
        <v>80</v>
      </c>
      <c r="E4076" s="16">
        <v>53</v>
      </c>
      <c r="F4076" s="14" t="s">
        <v>112</v>
      </c>
      <c r="G4076" s="16">
        <v>41</v>
      </c>
      <c r="H4076" s="14" t="s">
        <v>186</v>
      </c>
      <c r="I4076" s="16">
        <v>2</v>
      </c>
      <c r="J4076" s="14" t="s">
        <v>83</v>
      </c>
      <c r="K4076" s="14" t="s">
        <v>84</v>
      </c>
      <c r="L4076" s="14" t="s">
        <v>85</v>
      </c>
      <c r="M4076" s="23">
        <v>0.85</v>
      </c>
      <c r="N4076" s="16">
        <v>35</v>
      </c>
      <c r="O4076" s="16">
        <v>11</v>
      </c>
      <c r="P4076" s="16">
        <v>4</v>
      </c>
      <c r="Q4076" s="16">
        <v>13</v>
      </c>
      <c r="R4076" s="16">
        <v>4</v>
      </c>
      <c r="S4076" s="14" t="s">
        <v>86</v>
      </c>
      <c r="T4076" s="16">
        <v>1934</v>
      </c>
      <c r="U4076" s="16">
        <v>0</v>
      </c>
      <c r="V4076" s="18">
        <v>1138470</v>
      </c>
      <c r="W4076" s="18">
        <v>166402</v>
      </c>
      <c r="X4076" s="18">
        <v>85393</v>
      </c>
      <c r="Y4076" s="18">
        <v>0</v>
      </c>
      <c r="Z4076" s="18">
        <v>0</v>
      </c>
      <c r="AA4076" s="18">
        <v>0</v>
      </c>
      <c r="AB4076" s="18">
        <v>65857</v>
      </c>
      <c r="AC4076" s="23">
        <v>0.4</v>
      </c>
      <c r="AD4076" s="14" t="str">
        <f>IF(E4076=113,"Linn","Iowa ex-Linn")</f>
        <v>Iowa ex-Linn</v>
      </c>
      <c r="AE4076" s="23">
        <f>IFERROR(AB4076/W4076,"N/M")</f>
        <v>0.3957704835278422</v>
      </c>
      <c r="AF4076" s="14" t="str">
        <f>B4076&amp;"|"&amp;TEXT(E4076,"000")&amp;"|"&amp;TEXT(M4076,"0.0000")</f>
        <v>2021|053|0.8500</v>
      </c>
      <c r="AG4076" s="22" t="str">
        <f>IF(AND(B4076&gt;=2015,B4076&lt;=2024,C4076=19,G4076=41,I4076=2,K4076="A",L4076="RBUP",M4076&gt;=0.5,M4076&lt;=0.85),"IN","OUT")</f>
        <v>IN</v>
      </c>
    </row>
    <row r="4077" spans="1:33">
      <c r="A4077" s="14" t="s">
        <v>191</v>
      </c>
      <c r="B4077" s="16">
        <v>2021</v>
      </c>
      <c r="C4077" s="16">
        <v>19</v>
      </c>
      <c r="D4077" s="14" t="s">
        <v>80</v>
      </c>
      <c r="E4077" s="16">
        <v>55</v>
      </c>
      <c r="F4077" s="14" t="s">
        <v>113</v>
      </c>
      <c r="G4077" s="16">
        <v>41</v>
      </c>
      <c r="H4077" s="14" t="s">
        <v>186</v>
      </c>
      <c r="I4077" s="16">
        <v>2</v>
      </c>
      <c r="J4077" s="14" t="s">
        <v>83</v>
      </c>
      <c r="K4077" s="14" t="s">
        <v>84</v>
      </c>
      <c r="L4077" s="14" t="s">
        <v>85</v>
      </c>
      <c r="M4077" s="23">
        <v>0.5</v>
      </c>
      <c r="N4077" s="16">
        <v>1</v>
      </c>
      <c r="O4077" s="16">
        <v>1</v>
      </c>
      <c r="P4077" s="16">
        <v>0</v>
      </c>
      <c r="Q4077" s="16">
        <v>1</v>
      </c>
      <c r="R4077" s="16">
        <v>0</v>
      </c>
      <c r="S4077" s="14" t="s">
        <v>86</v>
      </c>
      <c r="T4077" s="16">
        <v>1266</v>
      </c>
      <c r="U4077" s="16">
        <v>0</v>
      </c>
      <c r="V4077" s="18">
        <v>657025</v>
      </c>
      <c r="W4077" s="18">
        <v>4363</v>
      </c>
      <c r="X4077" s="18">
        <v>3490</v>
      </c>
      <c r="Y4077" s="18">
        <v>0</v>
      </c>
      <c r="Z4077" s="18">
        <v>0</v>
      </c>
      <c r="AA4077" s="18">
        <v>0</v>
      </c>
      <c r="AB4077" s="18">
        <v>0</v>
      </c>
      <c r="AC4077" s="23">
        <v>0</v>
      </c>
      <c r="AD4077" s="14" t="str">
        <f>IF(E4077=113,"Linn","Iowa ex-Linn")</f>
        <v>Iowa ex-Linn</v>
      </c>
      <c r="AE4077" s="23">
        <f>IFERROR(AB4077/W4077,"N/M")</f>
        <v>0.0</v>
      </c>
      <c r="AF4077" s="14" t="str">
        <f>B4077&amp;"|"&amp;TEXT(E4077,"000")&amp;"|"&amp;TEXT(M4077,"0.0000")</f>
        <v>2021|055|0.5000</v>
      </c>
      <c r="AG4077" s="22" t="str">
        <f>IF(AND(B4077&gt;=2015,B4077&lt;=2024,C4077=19,G4077=41,I4077=2,K4077="A",L4077="RBUP",M4077&gt;=0.5,M4077&lt;=0.85),"IN","OUT")</f>
        <v>IN</v>
      </c>
    </row>
    <row r="4078" spans="1:33">
      <c r="A4078" s="14" t="s">
        <v>191</v>
      </c>
      <c r="B4078" s="16">
        <v>2021</v>
      </c>
      <c r="C4078" s="16">
        <v>19</v>
      </c>
      <c r="D4078" s="14" t="s">
        <v>80</v>
      </c>
      <c r="E4078" s="16">
        <v>55</v>
      </c>
      <c r="F4078" s="14" t="s">
        <v>113</v>
      </c>
      <c r="G4078" s="16">
        <v>41</v>
      </c>
      <c r="H4078" s="14" t="s">
        <v>186</v>
      </c>
      <c r="I4078" s="16">
        <v>2</v>
      </c>
      <c r="J4078" s="14" t="s">
        <v>83</v>
      </c>
      <c r="K4078" s="14" t="s">
        <v>84</v>
      </c>
      <c r="L4078" s="14" t="s">
        <v>85</v>
      </c>
      <c r="M4078" s="23">
        <v>0.6</v>
      </c>
      <c r="N4078" s="16">
        <v>1</v>
      </c>
      <c r="O4078" s="16">
        <v>0</v>
      </c>
      <c r="P4078" s="16">
        <v>0</v>
      </c>
      <c r="Q4078" s="16">
        <v>0</v>
      </c>
      <c r="R4078" s="16">
        <v>0</v>
      </c>
      <c r="S4078" s="14" t="s">
        <v>86</v>
      </c>
      <c r="T4078" s="16">
        <v>0</v>
      </c>
      <c r="U4078" s="16">
        <v>0</v>
      </c>
      <c r="V4078" s="18">
        <v>0</v>
      </c>
      <c r="W4078" s="18">
        <v>0</v>
      </c>
      <c r="X4078" s="18">
        <v>0</v>
      </c>
      <c r="Y4078" s="18">
        <v>0</v>
      </c>
      <c r="Z4078" s="18">
        <v>0</v>
      </c>
      <c r="AA4078" s="18">
        <v>0</v>
      </c>
      <c r="AB4078" s="18">
        <v>0</v>
      </c>
      <c r="AC4078" s="23">
        <v>0</v>
      </c>
      <c r="AD4078" s="14" t="str">
        <f>IF(E4078=113,"Linn","Iowa ex-Linn")</f>
        <v>Iowa ex-Linn</v>
      </c>
      <c r="AE4078" s="23" t="str">
        <f>IFERROR(AB4078/W4078,"N/M")</f>
        <v>N/M</v>
      </c>
      <c r="AF4078" s="14" t="str">
        <f>B4078&amp;"|"&amp;TEXT(E4078,"000")&amp;"|"&amp;TEXT(M4078,"0.0000")</f>
        <v>2021|055|0.6000</v>
      </c>
      <c r="AG4078" s="22" t="str">
        <f>IF(AND(B4078&gt;=2015,B4078&lt;=2024,C4078=19,G4078=41,I4078=2,K4078="A",L4078="RBUP",M4078&gt;=0.5,M4078&lt;=0.85),"IN","OUT")</f>
        <v>IN</v>
      </c>
    </row>
    <row r="4079" spans="1:33">
      <c r="A4079" s="14" t="s">
        <v>191</v>
      </c>
      <c r="B4079" s="16">
        <v>2021</v>
      </c>
      <c r="C4079" s="16">
        <v>19</v>
      </c>
      <c r="D4079" s="14" t="s">
        <v>80</v>
      </c>
      <c r="E4079" s="16">
        <v>55</v>
      </c>
      <c r="F4079" s="14" t="s">
        <v>113</v>
      </c>
      <c r="G4079" s="16">
        <v>41</v>
      </c>
      <c r="H4079" s="14" t="s">
        <v>186</v>
      </c>
      <c r="I4079" s="16">
        <v>2</v>
      </c>
      <c r="J4079" s="14" t="s">
        <v>83</v>
      </c>
      <c r="K4079" s="14" t="s">
        <v>84</v>
      </c>
      <c r="L4079" s="14" t="s">
        <v>85</v>
      </c>
      <c r="M4079" s="23">
        <v>0.65</v>
      </c>
      <c r="N4079" s="16">
        <v>6</v>
      </c>
      <c r="O4079" s="16">
        <v>6</v>
      </c>
      <c r="P4079" s="16">
        <v>0</v>
      </c>
      <c r="Q4079" s="16">
        <v>6</v>
      </c>
      <c r="R4079" s="16">
        <v>0</v>
      </c>
      <c r="S4079" s="14" t="s">
        <v>86</v>
      </c>
      <c r="T4079" s="16">
        <v>1836</v>
      </c>
      <c r="U4079" s="16">
        <v>0</v>
      </c>
      <c r="V4079" s="18">
        <v>1070135</v>
      </c>
      <c r="W4079" s="18">
        <v>24501</v>
      </c>
      <c r="X4079" s="18">
        <v>19493</v>
      </c>
      <c r="Y4079" s="18">
        <v>401</v>
      </c>
      <c r="Z4079" s="18">
        <v>556</v>
      </c>
      <c r="AA4079" s="18">
        <v>0</v>
      </c>
      <c r="AB4079" s="18">
        <v>0</v>
      </c>
      <c r="AC4079" s="23">
        <v>0</v>
      </c>
      <c r="AD4079" s="14" t="str">
        <f>IF(E4079=113,"Linn","Iowa ex-Linn")</f>
        <v>Iowa ex-Linn</v>
      </c>
      <c r="AE4079" s="23">
        <f>IFERROR(AB4079/W4079,"N/M")</f>
        <v>0.0</v>
      </c>
      <c r="AF4079" s="14" t="str">
        <f>B4079&amp;"|"&amp;TEXT(E4079,"000")&amp;"|"&amp;TEXT(M4079,"0.0000")</f>
        <v>2021|055|0.6500</v>
      </c>
      <c r="AG4079" s="22" t="str">
        <f>IF(AND(B4079&gt;=2015,B4079&lt;=2024,C4079=19,G4079=41,I4079=2,K4079="A",L4079="RBUP",M4079&gt;=0.5,M4079&lt;=0.85),"IN","OUT")</f>
        <v>IN</v>
      </c>
    </row>
    <row r="4080" spans="1:33">
      <c r="A4080" s="14" t="s">
        <v>191</v>
      </c>
      <c r="B4080" s="16">
        <v>2021</v>
      </c>
      <c r="C4080" s="16">
        <v>19</v>
      </c>
      <c r="D4080" s="14" t="s">
        <v>80</v>
      </c>
      <c r="E4080" s="16">
        <v>55</v>
      </c>
      <c r="F4080" s="14" t="s">
        <v>113</v>
      </c>
      <c r="G4080" s="16">
        <v>41</v>
      </c>
      <c r="H4080" s="14" t="s">
        <v>186</v>
      </c>
      <c r="I4080" s="16">
        <v>2</v>
      </c>
      <c r="J4080" s="14" t="s">
        <v>83</v>
      </c>
      <c r="K4080" s="14" t="s">
        <v>84</v>
      </c>
      <c r="L4080" s="14" t="s">
        <v>85</v>
      </c>
      <c r="M4080" s="23">
        <v>0.7</v>
      </c>
      <c r="N4080" s="16">
        <v>16</v>
      </c>
      <c r="O4080" s="16">
        <v>13</v>
      </c>
      <c r="P4080" s="16">
        <v>2</v>
      </c>
      <c r="Q4080" s="16">
        <v>16</v>
      </c>
      <c r="R4080" s="16">
        <v>2</v>
      </c>
      <c r="S4080" s="14" t="s">
        <v>86</v>
      </c>
      <c r="T4080" s="16">
        <v>1543</v>
      </c>
      <c r="U4080" s="16">
        <v>0</v>
      </c>
      <c r="V4080" s="18">
        <v>1045605</v>
      </c>
      <c r="W4080" s="18">
        <v>32602</v>
      </c>
      <c r="X4080" s="18">
        <v>22428</v>
      </c>
      <c r="Y4080" s="18">
        <v>0</v>
      </c>
      <c r="Z4080" s="18">
        <v>589</v>
      </c>
      <c r="AA4080" s="18">
        <v>0</v>
      </c>
      <c r="AB4080" s="18">
        <v>5661</v>
      </c>
      <c r="AC4080" s="23">
        <v>0.17</v>
      </c>
      <c r="AD4080" s="14" t="str">
        <f>IF(E4080=113,"Linn","Iowa ex-Linn")</f>
        <v>Iowa ex-Linn</v>
      </c>
      <c r="AE4080" s="23">
        <f>IFERROR(AB4080/W4080,"N/M")</f>
        <v>0.1736396540089565</v>
      </c>
      <c r="AF4080" s="14" t="str">
        <f>B4080&amp;"|"&amp;TEXT(E4080,"000")&amp;"|"&amp;TEXT(M4080,"0.0000")</f>
        <v>2021|055|0.7000</v>
      </c>
      <c r="AG4080" s="22" t="str">
        <f>IF(AND(B4080&gt;=2015,B4080&lt;=2024,C4080=19,G4080=41,I4080=2,K4080="A",L4080="RBUP",M4080&gt;=0.5,M4080&lt;=0.85),"IN","OUT")</f>
        <v>IN</v>
      </c>
    </row>
    <row r="4081" spans="1:33">
      <c r="A4081" s="14" t="s">
        <v>191</v>
      </c>
      <c r="B4081" s="16">
        <v>2021</v>
      </c>
      <c r="C4081" s="16">
        <v>19</v>
      </c>
      <c r="D4081" s="14" t="s">
        <v>80</v>
      </c>
      <c r="E4081" s="16">
        <v>55</v>
      </c>
      <c r="F4081" s="14" t="s">
        <v>113</v>
      </c>
      <c r="G4081" s="16">
        <v>41</v>
      </c>
      <c r="H4081" s="14" t="s">
        <v>186</v>
      </c>
      <c r="I4081" s="16">
        <v>2</v>
      </c>
      <c r="J4081" s="14" t="s">
        <v>83</v>
      </c>
      <c r="K4081" s="14" t="s">
        <v>84</v>
      </c>
      <c r="L4081" s="14" t="s">
        <v>85</v>
      </c>
      <c r="M4081" s="23">
        <v>0.75</v>
      </c>
      <c r="N4081" s="16">
        <v>87</v>
      </c>
      <c r="O4081" s="16">
        <v>78</v>
      </c>
      <c r="P4081" s="16">
        <v>1</v>
      </c>
      <c r="Q4081" s="16">
        <v>85</v>
      </c>
      <c r="R4081" s="16">
        <v>1</v>
      </c>
      <c r="S4081" s="14" t="s">
        <v>86</v>
      </c>
      <c r="T4081" s="16">
        <v>15297</v>
      </c>
      <c r="U4081" s="16">
        <v>0</v>
      </c>
      <c r="V4081" s="18">
        <v>11196591</v>
      </c>
      <c r="W4081" s="18">
        <v>496449</v>
      </c>
      <c r="X4081" s="18">
        <v>358150</v>
      </c>
      <c r="Y4081" s="18">
        <v>449</v>
      </c>
      <c r="Z4081" s="18">
        <v>5610</v>
      </c>
      <c r="AA4081" s="18">
        <v>0</v>
      </c>
      <c r="AB4081" s="18">
        <v>6739</v>
      </c>
      <c r="AC4081" s="23">
        <v>0.01</v>
      </c>
      <c r="AD4081" s="14" t="str">
        <f>IF(E4081=113,"Linn","Iowa ex-Linn")</f>
        <v>Iowa ex-Linn</v>
      </c>
      <c r="AE4081" s="23">
        <f>IFERROR(AB4081/W4081,"N/M")</f>
        <v>0.013574405427345004</v>
      </c>
      <c r="AF4081" s="14" t="str">
        <f>B4081&amp;"|"&amp;TEXT(E4081,"000")&amp;"|"&amp;TEXT(M4081,"0.0000")</f>
        <v>2021|055|0.7500</v>
      </c>
      <c r="AG4081" s="22" t="str">
        <f>IF(AND(B4081&gt;=2015,B4081&lt;=2024,C4081=19,G4081=41,I4081=2,K4081="A",L4081="RBUP",M4081&gt;=0.5,M4081&lt;=0.85),"IN","OUT")</f>
        <v>IN</v>
      </c>
    </row>
    <row r="4082" spans="1:33">
      <c r="A4082" s="14" t="s">
        <v>191</v>
      </c>
      <c r="B4082" s="16">
        <v>2021</v>
      </c>
      <c r="C4082" s="16">
        <v>19</v>
      </c>
      <c r="D4082" s="14" t="s">
        <v>80</v>
      </c>
      <c r="E4082" s="16">
        <v>55</v>
      </c>
      <c r="F4082" s="14" t="s">
        <v>113</v>
      </c>
      <c r="G4082" s="16">
        <v>41</v>
      </c>
      <c r="H4082" s="14" t="s">
        <v>186</v>
      </c>
      <c r="I4082" s="16">
        <v>2</v>
      </c>
      <c r="J4082" s="14" t="s">
        <v>83</v>
      </c>
      <c r="K4082" s="14" t="s">
        <v>84</v>
      </c>
      <c r="L4082" s="14" t="s">
        <v>85</v>
      </c>
      <c r="M4082" s="23">
        <v>0.8</v>
      </c>
      <c r="N4082" s="16">
        <v>450</v>
      </c>
      <c r="O4082" s="16">
        <v>402</v>
      </c>
      <c r="P4082" s="16">
        <v>12</v>
      </c>
      <c r="Q4082" s="16">
        <v>430</v>
      </c>
      <c r="R4082" s="16">
        <v>16</v>
      </c>
      <c r="S4082" s="14" t="s">
        <v>86</v>
      </c>
      <c r="T4082" s="16">
        <v>80918</v>
      </c>
      <c r="U4082" s="16">
        <v>0</v>
      </c>
      <c r="V4082" s="18">
        <v>62210806</v>
      </c>
      <c r="W4082" s="18">
        <v>3673748</v>
      </c>
      <c r="X4082" s="18">
        <v>2393080</v>
      </c>
      <c r="Y4082" s="18">
        <v>7598</v>
      </c>
      <c r="Z4082" s="18">
        <v>24301</v>
      </c>
      <c r="AA4082" s="18">
        <v>0</v>
      </c>
      <c r="AB4082" s="18">
        <v>83337</v>
      </c>
      <c r="AC4082" s="23">
        <v>0.02</v>
      </c>
      <c r="AD4082" s="14" t="str">
        <f>IF(E4082=113,"Linn","Iowa ex-Linn")</f>
        <v>Iowa ex-Linn</v>
      </c>
      <c r="AE4082" s="23">
        <f>IFERROR(AB4082/W4082,"N/M")</f>
        <v>0.022684462842851496</v>
      </c>
      <c r="AF4082" s="14" t="str">
        <f>B4082&amp;"|"&amp;TEXT(E4082,"000")&amp;"|"&amp;TEXT(M4082,"0.0000")</f>
        <v>2021|055|0.8000</v>
      </c>
      <c r="AG4082" s="22" t="str">
        <f>IF(AND(B4082&gt;=2015,B4082&lt;=2024,C4082=19,G4082=41,I4082=2,K4082="A",L4082="RBUP",M4082&gt;=0.5,M4082&lt;=0.85),"IN","OUT")</f>
        <v>IN</v>
      </c>
    </row>
    <row r="4083" spans="1:33">
      <c r="A4083" s="14" t="s">
        <v>191</v>
      </c>
      <c r="B4083" s="16">
        <v>2021</v>
      </c>
      <c r="C4083" s="16">
        <v>19</v>
      </c>
      <c r="D4083" s="14" t="s">
        <v>80</v>
      </c>
      <c r="E4083" s="16">
        <v>55</v>
      </c>
      <c r="F4083" s="14" t="s">
        <v>113</v>
      </c>
      <c r="G4083" s="16">
        <v>41</v>
      </c>
      <c r="H4083" s="14" t="s">
        <v>186</v>
      </c>
      <c r="I4083" s="16">
        <v>2</v>
      </c>
      <c r="J4083" s="14" t="s">
        <v>83</v>
      </c>
      <c r="K4083" s="14" t="s">
        <v>84</v>
      </c>
      <c r="L4083" s="14" t="s">
        <v>85</v>
      </c>
      <c r="M4083" s="23">
        <v>0.85</v>
      </c>
      <c r="N4083" s="16">
        <v>429</v>
      </c>
      <c r="O4083" s="16">
        <v>370</v>
      </c>
      <c r="P4083" s="16">
        <v>25</v>
      </c>
      <c r="Q4083" s="16">
        <v>418</v>
      </c>
      <c r="R4083" s="16">
        <v>30</v>
      </c>
      <c r="S4083" s="14" t="s">
        <v>86</v>
      </c>
      <c r="T4083" s="16">
        <v>66959</v>
      </c>
      <c r="U4083" s="16">
        <v>0</v>
      </c>
      <c r="V4083" s="18">
        <v>54722966</v>
      </c>
      <c r="W4083" s="18">
        <v>4059773</v>
      </c>
      <c r="X4083" s="18">
        <v>2048404</v>
      </c>
      <c r="Y4083" s="18">
        <v>361</v>
      </c>
      <c r="Z4083" s="18">
        <v>13668</v>
      </c>
      <c r="AA4083" s="18">
        <v>0</v>
      </c>
      <c r="AB4083" s="18">
        <v>400867</v>
      </c>
      <c r="AC4083" s="23">
        <v>0.1</v>
      </c>
      <c r="AD4083" s="14" t="str">
        <f>IF(E4083=113,"Linn","Iowa ex-Linn")</f>
        <v>Iowa ex-Linn</v>
      </c>
      <c r="AE4083" s="23">
        <f>IFERROR(AB4083/W4083,"N/M")</f>
        <v>0.09874123503949606</v>
      </c>
      <c r="AF4083" s="14" t="str">
        <f>B4083&amp;"|"&amp;TEXT(E4083,"000")&amp;"|"&amp;TEXT(M4083,"0.0000")</f>
        <v>2021|055|0.8500</v>
      </c>
      <c r="AG4083" s="22" t="str">
        <f>IF(AND(B4083&gt;=2015,B4083&lt;=2024,C4083=19,G4083=41,I4083=2,K4083="A",L4083="RBUP",M4083&gt;=0.5,M4083&lt;=0.85),"IN","OUT")</f>
        <v>IN</v>
      </c>
    </row>
    <row r="4084" spans="1:33">
      <c r="A4084" s="14" t="s">
        <v>191</v>
      </c>
      <c r="B4084" s="16">
        <v>2021</v>
      </c>
      <c r="C4084" s="16">
        <v>19</v>
      </c>
      <c r="D4084" s="14" t="s">
        <v>80</v>
      </c>
      <c r="E4084" s="16">
        <v>57</v>
      </c>
      <c r="F4084" s="14" t="s">
        <v>114</v>
      </c>
      <c r="G4084" s="16">
        <v>41</v>
      </c>
      <c r="H4084" s="14" t="s">
        <v>186</v>
      </c>
      <c r="I4084" s="16">
        <v>2</v>
      </c>
      <c r="J4084" s="14" t="s">
        <v>83</v>
      </c>
      <c r="K4084" s="14" t="s">
        <v>84</v>
      </c>
      <c r="L4084" s="14" t="s">
        <v>85</v>
      </c>
      <c r="M4084" s="23">
        <v>0.55</v>
      </c>
      <c r="N4084" s="16">
        <v>1</v>
      </c>
      <c r="O4084" s="16">
        <v>1</v>
      </c>
      <c r="P4084" s="16">
        <v>0</v>
      </c>
      <c r="Q4084" s="16">
        <v>1</v>
      </c>
      <c r="R4084" s="16">
        <v>0</v>
      </c>
      <c r="S4084" s="14" t="s">
        <v>86</v>
      </c>
      <c r="T4084" s="16">
        <v>199</v>
      </c>
      <c r="U4084" s="16">
        <v>0</v>
      </c>
      <c r="V4084" s="18">
        <v>100256</v>
      </c>
      <c r="W4084" s="18">
        <v>1532</v>
      </c>
      <c r="X4084" s="18">
        <v>980</v>
      </c>
      <c r="Y4084" s="18">
        <v>0</v>
      </c>
      <c r="Z4084" s="18">
        <v>0</v>
      </c>
      <c r="AA4084" s="18">
        <v>0</v>
      </c>
      <c r="AB4084" s="18">
        <v>0</v>
      </c>
      <c r="AC4084" s="23">
        <v>0</v>
      </c>
      <c r="AD4084" s="14" t="str">
        <f>IF(E4084=113,"Linn","Iowa ex-Linn")</f>
        <v>Iowa ex-Linn</v>
      </c>
      <c r="AE4084" s="23">
        <f>IFERROR(AB4084/W4084,"N/M")</f>
        <v>0.0</v>
      </c>
      <c r="AF4084" s="14" t="str">
        <f>B4084&amp;"|"&amp;TEXT(E4084,"000")&amp;"|"&amp;TEXT(M4084,"0.0000")</f>
        <v>2021|057|0.5500</v>
      </c>
      <c r="AG4084" s="22" t="str">
        <f>IF(AND(B4084&gt;=2015,B4084&lt;=2024,C4084=19,G4084=41,I4084=2,K4084="A",L4084="RBUP",M4084&gt;=0.5,M4084&lt;=0.85),"IN","OUT")</f>
        <v>IN</v>
      </c>
    </row>
    <row r="4085" spans="1:33">
      <c r="A4085" s="14" t="s">
        <v>191</v>
      </c>
      <c r="B4085" s="16">
        <v>2021</v>
      </c>
      <c r="C4085" s="16">
        <v>19</v>
      </c>
      <c r="D4085" s="14" t="s">
        <v>80</v>
      </c>
      <c r="E4085" s="16">
        <v>57</v>
      </c>
      <c r="F4085" s="14" t="s">
        <v>114</v>
      </c>
      <c r="G4085" s="16">
        <v>41</v>
      </c>
      <c r="H4085" s="14" t="s">
        <v>186</v>
      </c>
      <c r="I4085" s="16">
        <v>2</v>
      </c>
      <c r="J4085" s="14" t="s">
        <v>83</v>
      </c>
      <c r="K4085" s="14" t="s">
        <v>84</v>
      </c>
      <c r="L4085" s="14" t="s">
        <v>85</v>
      </c>
      <c r="M4085" s="23">
        <v>0.6</v>
      </c>
      <c r="N4085" s="16">
        <v>2</v>
      </c>
      <c r="O4085" s="16">
        <v>2</v>
      </c>
      <c r="P4085" s="16">
        <v>1</v>
      </c>
      <c r="Q4085" s="16">
        <v>2</v>
      </c>
      <c r="R4085" s="16">
        <v>1</v>
      </c>
      <c r="S4085" s="14" t="s">
        <v>86</v>
      </c>
      <c r="T4085" s="16">
        <v>113</v>
      </c>
      <c r="U4085" s="16">
        <v>0</v>
      </c>
      <c r="V4085" s="18">
        <v>65958</v>
      </c>
      <c r="W4085" s="18">
        <v>1155</v>
      </c>
      <c r="X4085" s="18">
        <v>739</v>
      </c>
      <c r="Y4085" s="18">
        <v>0</v>
      </c>
      <c r="Z4085" s="18">
        <v>0</v>
      </c>
      <c r="AA4085" s="18">
        <v>0</v>
      </c>
      <c r="AB4085" s="18">
        <v>320</v>
      </c>
      <c r="AC4085" s="23">
        <v>0.28</v>
      </c>
      <c r="AD4085" s="14" t="str">
        <f>IF(E4085=113,"Linn","Iowa ex-Linn")</f>
        <v>Iowa ex-Linn</v>
      </c>
      <c r="AE4085" s="23">
        <f>IFERROR(AB4085/W4085,"N/M")</f>
        <v>0.27705627705627706</v>
      </c>
      <c r="AF4085" s="14" t="str">
        <f>B4085&amp;"|"&amp;TEXT(E4085,"000")&amp;"|"&amp;TEXT(M4085,"0.0000")</f>
        <v>2021|057|0.6000</v>
      </c>
      <c r="AG4085" s="22" t="str">
        <f>IF(AND(B4085&gt;=2015,B4085&lt;=2024,C4085=19,G4085=41,I4085=2,K4085="A",L4085="RBUP",M4085&gt;=0.5,M4085&lt;=0.85),"IN","OUT")</f>
        <v>IN</v>
      </c>
    </row>
    <row r="4086" spans="1:33">
      <c r="A4086" s="14" t="s">
        <v>191</v>
      </c>
      <c r="B4086" s="16">
        <v>2021</v>
      </c>
      <c r="C4086" s="16">
        <v>19</v>
      </c>
      <c r="D4086" s="14" t="s">
        <v>80</v>
      </c>
      <c r="E4086" s="16">
        <v>57</v>
      </c>
      <c r="F4086" s="14" t="s">
        <v>114</v>
      </c>
      <c r="G4086" s="16">
        <v>41</v>
      </c>
      <c r="H4086" s="14" t="s">
        <v>186</v>
      </c>
      <c r="I4086" s="16">
        <v>2</v>
      </c>
      <c r="J4086" s="14" t="s">
        <v>83</v>
      </c>
      <c r="K4086" s="14" t="s">
        <v>84</v>
      </c>
      <c r="L4086" s="14" t="s">
        <v>85</v>
      </c>
      <c r="M4086" s="23">
        <v>0.65</v>
      </c>
      <c r="N4086" s="16">
        <v>6</v>
      </c>
      <c r="O4086" s="16">
        <v>5</v>
      </c>
      <c r="P4086" s="16">
        <v>0</v>
      </c>
      <c r="Q4086" s="16">
        <v>8</v>
      </c>
      <c r="R4086" s="16">
        <v>0</v>
      </c>
      <c r="S4086" s="14" t="s">
        <v>86</v>
      </c>
      <c r="T4086" s="16">
        <v>538</v>
      </c>
      <c r="U4086" s="16">
        <v>0</v>
      </c>
      <c r="V4086" s="18">
        <v>299778</v>
      </c>
      <c r="W4086" s="18">
        <v>9471</v>
      </c>
      <c r="X4086" s="18">
        <v>5589</v>
      </c>
      <c r="Y4086" s="18">
        <v>0</v>
      </c>
      <c r="Z4086" s="18">
        <v>0</v>
      </c>
      <c r="AA4086" s="18">
        <v>0</v>
      </c>
      <c r="AB4086" s="18">
        <v>0</v>
      </c>
      <c r="AC4086" s="23">
        <v>0</v>
      </c>
      <c r="AD4086" s="14" t="str">
        <f>IF(E4086=113,"Linn","Iowa ex-Linn")</f>
        <v>Iowa ex-Linn</v>
      </c>
      <c r="AE4086" s="23">
        <f>IFERROR(AB4086/W4086,"N/M")</f>
        <v>0.0</v>
      </c>
      <c r="AF4086" s="14" t="str">
        <f>B4086&amp;"|"&amp;TEXT(E4086,"000")&amp;"|"&amp;TEXT(M4086,"0.0000")</f>
        <v>2021|057|0.6500</v>
      </c>
      <c r="AG4086" s="22" t="str">
        <f>IF(AND(B4086&gt;=2015,B4086&lt;=2024,C4086=19,G4086=41,I4086=2,K4086="A",L4086="RBUP",M4086&gt;=0.5,M4086&lt;=0.85),"IN","OUT")</f>
        <v>IN</v>
      </c>
    </row>
    <row r="4087" spans="1:33">
      <c r="A4087" s="14" t="s">
        <v>191</v>
      </c>
      <c r="B4087" s="16">
        <v>2021</v>
      </c>
      <c r="C4087" s="16">
        <v>19</v>
      </c>
      <c r="D4087" s="14" t="s">
        <v>80</v>
      </c>
      <c r="E4087" s="16">
        <v>57</v>
      </c>
      <c r="F4087" s="14" t="s">
        <v>114</v>
      </c>
      <c r="G4087" s="16">
        <v>41</v>
      </c>
      <c r="H4087" s="14" t="s">
        <v>186</v>
      </c>
      <c r="I4087" s="16">
        <v>2</v>
      </c>
      <c r="J4087" s="14" t="s">
        <v>83</v>
      </c>
      <c r="K4087" s="14" t="s">
        <v>84</v>
      </c>
      <c r="L4087" s="14" t="s">
        <v>85</v>
      </c>
      <c r="M4087" s="23">
        <v>0.7</v>
      </c>
      <c r="N4087" s="16">
        <v>40</v>
      </c>
      <c r="O4087" s="16">
        <v>34</v>
      </c>
      <c r="P4087" s="16">
        <v>9</v>
      </c>
      <c r="Q4087" s="16">
        <v>54</v>
      </c>
      <c r="R4087" s="16">
        <v>15</v>
      </c>
      <c r="S4087" s="14" t="s">
        <v>86</v>
      </c>
      <c r="T4087" s="16">
        <v>3040</v>
      </c>
      <c r="U4087" s="16">
        <v>0</v>
      </c>
      <c r="V4087" s="18">
        <v>1887035</v>
      </c>
      <c r="W4087" s="18">
        <v>82752</v>
      </c>
      <c r="X4087" s="18">
        <v>54386</v>
      </c>
      <c r="Y4087" s="18">
        <v>0</v>
      </c>
      <c r="Z4087" s="18">
        <v>0</v>
      </c>
      <c r="AA4087" s="18">
        <v>0</v>
      </c>
      <c r="AB4087" s="18">
        <v>66283</v>
      </c>
      <c r="AC4087" s="23">
        <v>0.8</v>
      </c>
      <c r="AD4087" s="14" t="str">
        <f>IF(E4087=113,"Linn","Iowa ex-Linn")</f>
        <v>Iowa ex-Linn</v>
      </c>
      <c r="AE4087" s="23">
        <f>IFERROR(AB4087/W4087,"N/M")</f>
        <v>0.8009836620262955</v>
      </c>
      <c r="AF4087" s="14" t="str">
        <f>B4087&amp;"|"&amp;TEXT(E4087,"000")&amp;"|"&amp;TEXT(M4087,"0.0000")</f>
        <v>2021|057|0.7000</v>
      </c>
      <c r="AG4087" s="22" t="str">
        <f>IF(AND(B4087&gt;=2015,B4087&lt;=2024,C4087=19,G4087=41,I4087=2,K4087="A",L4087="RBUP",M4087&gt;=0.5,M4087&lt;=0.85),"IN","OUT")</f>
        <v>IN</v>
      </c>
    </row>
    <row r="4088" spans="1:33">
      <c r="A4088" s="14" t="s">
        <v>191</v>
      </c>
      <c r="B4088" s="16">
        <v>2021</v>
      </c>
      <c r="C4088" s="16">
        <v>19</v>
      </c>
      <c r="D4088" s="14" t="s">
        <v>80</v>
      </c>
      <c r="E4088" s="16">
        <v>57</v>
      </c>
      <c r="F4088" s="14" t="s">
        <v>114</v>
      </c>
      <c r="G4088" s="16">
        <v>41</v>
      </c>
      <c r="H4088" s="14" t="s">
        <v>186</v>
      </c>
      <c r="I4088" s="16">
        <v>2</v>
      </c>
      <c r="J4088" s="14" t="s">
        <v>83</v>
      </c>
      <c r="K4088" s="14" t="s">
        <v>84</v>
      </c>
      <c r="L4088" s="14" t="s">
        <v>85</v>
      </c>
      <c r="M4088" s="23">
        <v>0.75</v>
      </c>
      <c r="N4088" s="16">
        <v>185</v>
      </c>
      <c r="O4088" s="16">
        <v>156</v>
      </c>
      <c r="P4088" s="16">
        <v>71</v>
      </c>
      <c r="Q4088" s="16">
        <v>268</v>
      </c>
      <c r="R4088" s="16">
        <v>101</v>
      </c>
      <c r="S4088" s="14" t="s">
        <v>86</v>
      </c>
      <c r="T4088" s="16">
        <v>26293</v>
      </c>
      <c r="U4088" s="16">
        <v>0</v>
      </c>
      <c r="V4088" s="18">
        <v>17911502</v>
      </c>
      <c r="W4088" s="18">
        <v>1002149</v>
      </c>
      <c r="X4088" s="18">
        <v>677814</v>
      </c>
      <c r="Y4088" s="18">
        <v>0</v>
      </c>
      <c r="Z4088" s="18">
        <v>345</v>
      </c>
      <c r="AA4088" s="18">
        <v>0</v>
      </c>
      <c r="AB4088" s="18">
        <v>975841</v>
      </c>
      <c r="AC4088" s="23">
        <v>0.97</v>
      </c>
      <c r="AD4088" s="14" t="str">
        <f>IF(E4088=113,"Linn","Iowa ex-Linn")</f>
        <v>Iowa ex-Linn</v>
      </c>
      <c r="AE4088" s="23">
        <f>IFERROR(AB4088/W4088,"N/M")</f>
        <v>0.9737484146569023</v>
      </c>
      <c r="AF4088" s="14" t="str">
        <f>B4088&amp;"|"&amp;TEXT(E4088,"000")&amp;"|"&amp;TEXT(M4088,"0.0000")</f>
        <v>2021|057|0.7500</v>
      </c>
      <c r="AG4088" s="22" t="str">
        <f>IF(AND(B4088&gt;=2015,B4088&lt;=2024,C4088=19,G4088=41,I4088=2,K4088="A",L4088="RBUP",M4088&gt;=0.5,M4088&lt;=0.85),"IN","OUT")</f>
        <v>IN</v>
      </c>
    </row>
    <row r="4089" spans="1:33">
      <c r="A4089" s="14" t="s">
        <v>191</v>
      </c>
      <c r="B4089" s="16">
        <v>2021</v>
      </c>
      <c r="C4089" s="16">
        <v>19</v>
      </c>
      <c r="D4089" s="14" t="s">
        <v>80</v>
      </c>
      <c r="E4089" s="16">
        <v>57</v>
      </c>
      <c r="F4089" s="14" t="s">
        <v>114</v>
      </c>
      <c r="G4089" s="16">
        <v>41</v>
      </c>
      <c r="H4089" s="14" t="s">
        <v>186</v>
      </c>
      <c r="I4089" s="16">
        <v>2</v>
      </c>
      <c r="J4089" s="14" t="s">
        <v>83</v>
      </c>
      <c r="K4089" s="14" t="s">
        <v>84</v>
      </c>
      <c r="L4089" s="14" t="s">
        <v>85</v>
      </c>
      <c r="M4089" s="23">
        <v>0.8</v>
      </c>
      <c r="N4089" s="16">
        <v>152</v>
      </c>
      <c r="O4089" s="16">
        <v>114</v>
      </c>
      <c r="P4089" s="16">
        <v>59</v>
      </c>
      <c r="Q4089" s="16">
        <v>169</v>
      </c>
      <c r="R4089" s="16">
        <v>70</v>
      </c>
      <c r="S4089" s="14" t="s">
        <v>86</v>
      </c>
      <c r="T4089" s="16">
        <v>20079</v>
      </c>
      <c r="U4089" s="16">
        <v>0</v>
      </c>
      <c r="V4089" s="18">
        <v>14524733</v>
      </c>
      <c r="W4089" s="18">
        <v>1032581</v>
      </c>
      <c r="X4089" s="18">
        <v>644508</v>
      </c>
      <c r="Y4089" s="18">
        <v>509</v>
      </c>
      <c r="Z4089" s="18">
        <v>3645</v>
      </c>
      <c r="AA4089" s="18">
        <v>0</v>
      </c>
      <c r="AB4089" s="18">
        <v>1168080</v>
      </c>
      <c r="AC4089" s="23">
        <v>1.13</v>
      </c>
      <c r="AD4089" s="14" t="str">
        <f>IF(E4089=113,"Linn","Iowa ex-Linn")</f>
        <v>Iowa ex-Linn</v>
      </c>
      <c r="AE4089" s="23">
        <f>IFERROR(AB4089/W4089,"N/M")</f>
        <v>1.1312236037657095</v>
      </c>
      <c r="AF4089" s="14" t="str">
        <f>B4089&amp;"|"&amp;TEXT(E4089,"000")&amp;"|"&amp;TEXT(M4089,"0.0000")</f>
        <v>2021|057|0.8000</v>
      </c>
      <c r="AG4089" s="22" t="str">
        <f>IF(AND(B4089&gt;=2015,B4089&lt;=2024,C4089=19,G4089=41,I4089=2,K4089="A",L4089="RBUP",M4089&gt;=0.5,M4089&lt;=0.85),"IN","OUT")</f>
        <v>IN</v>
      </c>
    </row>
    <row r="4090" spans="1:33">
      <c r="A4090" s="14" t="s">
        <v>191</v>
      </c>
      <c r="B4090" s="16">
        <v>2021</v>
      </c>
      <c r="C4090" s="16">
        <v>19</v>
      </c>
      <c r="D4090" s="14" t="s">
        <v>80</v>
      </c>
      <c r="E4090" s="16">
        <v>57</v>
      </c>
      <c r="F4090" s="14" t="s">
        <v>114</v>
      </c>
      <c r="G4090" s="16">
        <v>41</v>
      </c>
      <c r="H4090" s="14" t="s">
        <v>186</v>
      </c>
      <c r="I4090" s="16">
        <v>2</v>
      </c>
      <c r="J4090" s="14" t="s">
        <v>83</v>
      </c>
      <c r="K4090" s="14" t="s">
        <v>84</v>
      </c>
      <c r="L4090" s="14" t="s">
        <v>85</v>
      </c>
      <c r="M4090" s="23">
        <v>0.85</v>
      </c>
      <c r="N4090" s="16">
        <v>48</v>
      </c>
      <c r="O4090" s="16">
        <v>35</v>
      </c>
      <c r="P4090" s="16">
        <v>24</v>
      </c>
      <c r="Q4090" s="16">
        <v>74</v>
      </c>
      <c r="R4090" s="16">
        <v>48</v>
      </c>
      <c r="S4090" s="14" t="s">
        <v>86</v>
      </c>
      <c r="T4090" s="16">
        <v>11381</v>
      </c>
      <c r="U4090" s="16">
        <v>0</v>
      </c>
      <c r="V4090" s="18">
        <v>8722078</v>
      </c>
      <c r="W4090" s="18">
        <v>781890</v>
      </c>
      <c r="X4090" s="18">
        <v>358087</v>
      </c>
      <c r="Y4090" s="18">
        <v>3136</v>
      </c>
      <c r="Z4090" s="18">
        <v>2586</v>
      </c>
      <c r="AA4090" s="18">
        <v>0</v>
      </c>
      <c r="AB4090" s="18">
        <v>820518</v>
      </c>
      <c r="AC4090" s="23">
        <v>1.05</v>
      </c>
      <c r="AD4090" s="14" t="str">
        <f>IF(E4090=113,"Linn","Iowa ex-Linn")</f>
        <v>Iowa ex-Linn</v>
      </c>
      <c r="AE4090" s="23">
        <f>IFERROR(AB4090/W4090,"N/M")</f>
        <v>1.0494033687603115</v>
      </c>
      <c r="AF4090" s="14" t="str">
        <f>B4090&amp;"|"&amp;TEXT(E4090,"000")&amp;"|"&amp;TEXT(M4090,"0.0000")</f>
        <v>2021|057|0.8500</v>
      </c>
      <c r="AG4090" s="22" t="str">
        <f>IF(AND(B4090&gt;=2015,B4090&lt;=2024,C4090=19,G4090=41,I4090=2,K4090="A",L4090="RBUP",M4090&gt;=0.5,M4090&lt;=0.85),"IN","OUT")</f>
        <v>IN</v>
      </c>
    </row>
    <row r="4091" spans="1:33">
      <c r="A4091" s="14" t="s">
        <v>191</v>
      </c>
      <c r="B4091" s="16">
        <v>2021</v>
      </c>
      <c r="C4091" s="16">
        <v>19</v>
      </c>
      <c r="D4091" s="14" t="s">
        <v>80</v>
      </c>
      <c r="E4091" s="16">
        <v>59</v>
      </c>
      <c r="F4091" s="14" t="s">
        <v>115</v>
      </c>
      <c r="G4091" s="16">
        <v>41</v>
      </c>
      <c r="H4091" s="14" t="s">
        <v>186</v>
      </c>
      <c r="I4091" s="16">
        <v>2</v>
      </c>
      <c r="J4091" s="14" t="s">
        <v>83</v>
      </c>
      <c r="K4091" s="14" t="s">
        <v>84</v>
      </c>
      <c r="L4091" s="14" t="s">
        <v>85</v>
      </c>
      <c r="M4091" s="23">
        <v>0.5</v>
      </c>
      <c r="N4091" s="16">
        <v>1</v>
      </c>
      <c r="O4091" s="16">
        <v>1</v>
      </c>
      <c r="P4091" s="16">
        <v>0</v>
      </c>
      <c r="Q4091" s="16">
        <v>1</v>
      </c>
      <c r="R4091" s="16">
        <v>0</v>
      </c>
      <c r="S4091" s="14" t="s">
        <v>86</v>
      </c>
      <c r="T4091" s="16">
        <v>115</v>
      </c>
      <c r="U4091" s="16">
        <v>0</v>
      </c>
      <c r="V4091" s="18">
        <v>53289</v>
      </c>
      <c r="W4091" s="18">
        <v>533</v>
      </c>
      <c r="X4091" s="18">
        <v>357</v>
      </c>
      <c r="Y4091" s="18">
        <v>0</v>
      </c>
      <c r="Z4091" s="18">
        <v>0</v>
      </c>
      <c r="AA4091" s="18">
        <v>0</v>
      </c>
      <c r="AB4091" s="18">
        <v>0</v>
      </c>
      <c r="AC4091" s="23">
        <v>0</v>
      </c>
      <c r="AD4091" s="14" t="str">
        <f>IF(E4091=113,"Linn","Iowa ex-Linn")</f>
        <v>Iowa ex-Linn</v>
      </c>
      <c r="AE4091" s="23">
        <f>IFERROR(AB4091/W4091,"N/M")</f>
        <v>0.0</v>
      </c>
      <c r="AF4091" s="14" t="str">
        <f>B4091&amp;"|"&amp;TEXT(E4091,"000")&amp;"|"&amp;TEXT(M4091,"0.0000")</f>
        <v>2021|059|0.5000</v>
      </c>
      <c r="AG4091" s="22" t="str">
        <f>IF(AND(B4091&gt;=2015,B4091&lt;=2024,C4091=19,G4091=41,I4091=2,K4091="A",L4091="RBUP",M4091&gt;=0.5,M4091&lt;=0.85),"IN","OUT")</f>
        <v>IN</v>
      </c>
    </row>
    <row r="4092" spans="1:33">
      <c r="A4092" s="14" t="s">
        <v>191</v>
      </c>
      <c r="B4092" s="16">
        <v>2021</v>
      </c>
      <c r="C4092" s="16">
        <v>19</v>
      </c>
      <c r="D4092" s="14" t="s">
        <v>80</v>
      </c>
      <c r="E4092" s="16">
        <v>59</v>
      </c>
      <c r="F4092" s="14" t="s">
        <v>115</v>
      </c>
      <c r="G4092" s="16">
        <v>41</v>
      </c>
      <c r="H4092" s="14" t="s">
        <v>186</v>
      </c>
      <c r="I4092" s="16">
        <v>2</v>
      </c>
      <c r="J4092" s="14" t="s">
        <v>83</v>
      </c>
      <c r="K4092" s="14" t="s">
        <v>84</v>
      </c>
      <c r="L4092" s="14" t="s">
        <v>85</v>
      </c>
      <c r="M4092" s="23">
        <v>0.65</v>
      </c>
      <c r="N4092" s="16">
        <v>7</v>
      </c>
      <c r="O4092" s="16">
        <v>3</v>
      </c>
      <c r="P4092" s="16">
        <v>0</v>
      </c>
      <c r="Q4092" s="16">
        <v>4</v>
      </c>
      <c r="R4092" s="16">
        <v>0</v>
      </c>
      <c r="S4092" s="14" t="s">
        <v>86</v>
      </c>
      <c r="T4092" s="16">
        <v>158</v>
      </c>
      <c r="U4092" s="16">
        <v>0</v>
      </c>
      <c r="V4092" s="18">
        <v>89558</v>
      </c>
      <c r="W4092" s="18">
        <v>2057</v>
      </c>
      <c r="X4092" s="18">
        <v>1212</v>
      </c>
      <c r="Y4092" s="18">
        <v>0</v>
      </c>
      <c r="Z4092" s="18">
        <v>0</v>
      </c>
      <c r="AA4092" s="18">
        <v>0</v>
      </c>
      <c r="AB4092" s="18">
        <v>0</v>
      </c>
      <c r="AC4092" s="23">
        <v>0</v>
      </c>
      <c r="AD4092" s="14" t="str">
        <f>IF(E4092=113,"Linn","Iowa ex-Linn")</f>
        <v>Iowa ex-Linn</v>
      </c>
      <c r="AE4092" s="23">
        <f>IFERROR(AB4092/W4092,"N/M")</f>
        <v>0.0</v>
      </c>
      <c r="AF4092" s="14" t="str">
        <f>B4092&amp;"|"&amp;TEXT(E4092,"000")&amp;"|"&amp;TEXT(M4092,"0.0000")</f>
        <v>2021|059|0.6500</v>
      </c>
      <c r="AG4092" s="22" t="str">
        <f>IF(AND(B4092&gt;=2015,B4092&lt;=2024,C4092=19,G4092=41,I4092=2,K4092="A",L4092="RBUP",M4092&gt;=0.5,M4092&lt;=0.85),"IN","OUT")</f>
        <v>IN</v>
      </c>
    </row>
    <row r="4093" spans="1:33">
      <c r="A4093" s="14" t="s">
        <v>191</v>
      </c>
      <c r="B4093" s="16">
        <v>2021</v>
      </c>
      <c r="C4093" s="16">
        <v>19</v>
      </c>
      <c r="D4093" s="14" t="s">
        <v>80</v>
      </c>
      <c r="E4093" s="16">
        <v>59</v>
      </c>
      <c r="F4093" s="14" t="s">
        <v>115</v>
      </c>
      <c r="G4093" s="16">
        <v>41</v>
      </c>
      <c r="H4093" s="14" t="s">
        <v>186</v>
      </c>
      <c r="I4093" s="16">
        <v>2</v>
      </c>
      <c r="J4093" s="14" t="s">
        <v>83</v>
      </c>
      <c r="K4093" s="14" t="s">
        <v>84</v>
      </c>
      <c r="L4093" s="14" t="s">
        <v>85</v>
      </c>
      <c r="M4093" s="23">
        <v>0.7</v>
      </c>
      <c r="N4093" s="16">
        <v>11</v>
      </c>
      <c r="O4093" s="16">
        <v>8</v>
      </c>
      <c r="P4093" s="16">
        <v>0</v>
      </c>
      <c r="Q4093" s="16">
        <v>9</v>
      </c>
      <c r="R4093" s="16">
        <v>0</v>
      </c>
      <c r="S4093" s="14" t="s">
        <v>86</v>
      </c>
      <c r="T4093" s="16">
        <v>1117</v>
      </c>
      <c r="U4093" s="16">
        <v>0</v>
      </c>
      <c r="V4093" s="18">
        <v>715614</v>
      </c>
      <c r="W4093" s="18">
        <v>22766</v>
      </c>
      <c r="X4093" s="18">
        <v>16175</v>
      </c>
      <c r="Y4093" s="18">
        <v>0</v>
      </c>
      <c r="Z4093" s="18">
        <v>0</v>
      </c>
      <c r="AA4093" s="18">
        <v>0</v>
      </c>
      <c r="AB4093" s="18">
        <v>0</v>
      </c>
      <c r="AC4093" s="23">
        <v>0</v>
      </c>
      <c r="AD4093" s="14" t="str">
        <f>IF(E4093=113,"Linn","Iowa ex-Linn")</f>
        <v>Iowa ex-Linn</v>
      </c>
      <c r="AE4093" s="23">
        <f>IFERROR(AB4093/W4093,"N/M")</f>
        <v>0.0</v>
      </c>
      <c r="AF4093" s="14" t="str">
        <f>B4093&amp;"|"&amp;TEXT(E4093,"000")&amp;"|"&amp;TEXT(M4093,"0.0000")</f>
        <v>2021|059|0.7000</v>
      </c>
      <c r="AG4093" s="22" t="str">
        <f>IF(AND(B4093&gt;=2015,B4093&lt;=2024,C4093=19,G4093=41,I4093=2,K4093="A",L4093="RBUP",M4093&gt;=0.5,M4093&lt;=0.85),"IN","OUT")</f>
        <v>IN</v>
      </c>
    </row>
    <row r="4094" spans="1:33">
      <c r="A4094" s="14" t="s">
        <v>191</v>
      </c>
      <c r="B4094" s="16">
        <v>2021</v>
      </c>
      <c r="C4094" s="16">
        <v>19</v>
      </c>
      <c r="D4094" s="14" t="s">
        <v>80</v>
      </c>
      <c r="E4094" s="16">
        <v>59</v>
      </c>
      <c r="F4094" s="14" t="s">
        <v>115</v>
      </c>
      <c r="G4094" s="16">
        <v>41</v>
      </c>
      <c r="H4094" s="14" t="s">
        <v>186</v>
      </c>
      <c r="I4094" s="16">
        <v>2</v>
      </c>
      <c r="J4094" s="14" t="s">
        <v>83</v>
      </c>
      <c r="K4094" s="14" t="s">
        <v>84</v>
      </c>
      <c r="L4094" s="14" t="s">
        <v>85</v>
      </c>
      <c r="M4094" s="23">
        <v>0.75</v>
      </c>
      <c r="N4094" s="16">
        <v>58</v>
      </c>
      <c r="O4094" s="16">
        <v>41</v>
      </c>
      <c r="P4094" s="16">
        <v>5</v>
      </c>
      <c r="Q4094" s="16">
        <v>61</v>
      </c>
      <c r="R4094" s="16">
        <v>5</v>
      </c>
      <c r="S4094" s="14" t="s">
        <v>86</v>
      </c>
      <c r="T4094" s="16">
        <v>6503</v>
      </c>
      <c r="U4094" s="16">
        <v>0</v>
      </c>
      <c r="V4094" s="18">
        <v>4388541</v>
      </c>
      <c r="W4094" s="18">
        <v>205533</v>
      </c>
      <c r="X4094" s="18">
        <v>136563</v>
      </c>
      <c r="Y4094" s="18">
        <v>0</v>
      </c>
      <c r="Z4094" s="18">
        <v>1322</v>
      </c>
      <c r="AA4094" s="18">
        <v>0</v>
      </c>
      <c r="AB4094" s="18">
        <v>36982</v>
      </c>
      <c r="AC4094" s="23">
        <v>0.18</v>
      </c>
      <c r="AD4094" s="14" t="str">
        <f>IF(E4094=113,"Linn","Iowa ex-Linn")</f>
        <v>Iowa ex-Linn</v>
      </c>
      <c r="AE4094" s="23">
        <f>IFERROR(AB4094/W4094,"N/M")</f>
        <v>0.17993217634151207</v>
      </c>
      <c r="AF4094" s="14" t="str">
        <f>B4094&amp;"|"&amp;TEXT(E4094,"000")&amp;"|"&amp;TEXT(M4094,"0.0000")</f>
        <v>2021|059|0.7500</v>
      </c>
      <c r="AG4094" s="22" t="str">
        <f>IF(AND(B4094&gt;=2015,B4094&lt;=2024,C4094=19,G4094=41,I4094=2,K4094="A",L4094="RBUP",M4094&gt;=0.5,M4094&lt;=0.85),"IN","OUT")</f>
        <v>IN</v>
      </c>
    </row>
    <row r="4095" spans="1:33">
      <c r="A4095" s="14" t="s">
        <v>191</v>
      </c>
      <c r="B4095" s="16">
        <v>2021</v>
      </c>
      <c r="C4095" s="16">
        <v>19</v>
      </c>
      <c r="D4095" s="14" t="s">
        <v>80</v>
      </c>
      <c r="E4095" s="16">
        <v>59</v>
      </c>
      <c r="F4095" s="14" t="s">
        <v>115</v>
      </c>
      <c r="G4095" s="16">
        <v>41</v>
      </c>
      <c r="H4095" s="14" t="s">
        <v>186</v>
      </c>
      <c r="I4095" s="16">
        <v>2</v>
      </c>
      <c r="J4095" s="14" t="s">
        <v>83</v>
      </c>
      <c r="K4095" s="14" t="s">
        <v>84</v>
      </c>
      <c r="L4095" s="14" t="s">
        <v>85</v>
      </c>
      <c r="M4095" s="23">
        <v>0.8</v>
      </c>
      <c r="N4095" s="16">
        <v>178</v>
      </c>
      <c r="O4095" s="16">
        <v>141</v>
      </c>
      <c r="P4095" s="16">
        <v>39</v>
      </c>
      <c r="Q4095" s="16">
        <v>263</v>
      </c>
      <c r="R4095" s="16">
        <v>69</v>
      </c>
      <c r="S4095" s="14" t="s">
        <v>86</v>
      </c>
      <c r="T4095" s="16">
        <v>28970</v>
      </c>
      <c r="U4095" s="16">
        <v>0</v>
      </c>
      <c r="V4095" s="18">
        <v>20773261</v>
      </c>
      <c r="W4095" s="18">
        <v>1340061</v>
      </c>
      <c r="X4095" s="18">
        <v>737100</v>
      </c>
      <c r="Y4095" s="18">
        <v>0</v>
      </c>
      <c r="Z4095" s="18">
        <v>339</v>
      </c>
      <c r="AA4095" s="18">
        <v>0</v>
      </c>
      <c r="AB4095" s="18">
        <v>315461</v>
      </c>
      <c r="AC4095" s="23">
        <v>0.24</v>
      </c>
      <c r="AD4095" s="14" t="str">
        <f>IF(E4095=113,"Linn","Iowa ex-Linn")</f>
        <v>Iowa ex-Linn</v>
      </c>
      <c r="AE4095" s="23">
        <f>IFERROR(AB4095/W4095,"N/M")</f>
        <v>0.23540794038480337</v>
      </c>
      <c r="AF4095" s="14" t="str">
        <f>B4095&amp;"|"&amp;TEXT(E4095,"000")&amp;"|"&amp;TEXT(M4095,"0.0000")</f>
        <v>2021|059|0.8000</v>
      </c>
      <c r="AG4095" s="22" t="str">
        <f>IF(AND(B4095&gt;=2015,B4095&lt;=2024,C4095=19,G4095=41,I4095=2,K4095="A",L4095="RBUP",M4095&gt;=0.5,M4095&lt;=0.85),"IN","OUT")</f>
        <v>IN</v>
      </c>
    </row>
    <row r="4096" spans="1:33">
      <c r="A4096" s="14" t="s">
        <v>191</v>
      </c>
      <c r="B4096" s="16">
        <v>2021</v>
      </c>
      <c r="C4096" s="16">
        <v>19</v>
      </c>
      <c r="D4096" s="14" t="s">
        <v>80</v>
      </c>
      <c r="E4096" s="16">
        <v>59</v>
      </c>
      <c r="F4096" s="14" t="s">
        <v>115</v>
      </c>
      <c r="G4096" s="16">
        <v>41</v>
      </c>
      <c r="H4096" s="14" t="s">
        <v>186</v>
      </c>
      <c r="I4096" s="16">
        <v>2</v>
      </c>
      <c r="J4096" s="14" t="s">
        <v>83</v>
      </c>
      <c r="K4096" s="14" t="s">
        <v>84</v>
      </c>
      <c r="L4096" s="14" t="s">
        <v>85</v>
      </c>
      <c r="M4096" s="23">
        <v>0.85</v>
      </c>
      <c r="N4096" s="16">
        <v>281</v>
      </c>
      <c r="O4096" s="16">
        <v>231</v>
      </c>
      <c r="P4096" s="16">
        <v>89</v>
      </c>
      <c r="Q4096" s="16">
        <v>454</v>
      </c>
      <c r="R4096" s="16">
        <v>149</v>
      </c>
      <c r="S4096" s="14" t="s">
        <v>86</v>
      </c>
      <c r="T4096" s="16">
        <v>47782</v>
      </c>
      <c r="U4096" s="16">
        <v>0</v>
      </c>
      <c r="V4096" s="18">
        <v>35768490</v>
      </c>
      <c r="W4096" s="18">
        <v>2885132</v>
      </c>
      <c r="X4096" s="18">
        <v>1230540</v>
      </c>
      <c r="Y4096" s="18">
        <v>815</v>
      </c>
      <c r="Z4096" s="18">
        <v>4494</v>
      </c>
      <c r="AA4096" s="18">
        <v>0</v>
      </c>
      <c r="AB4096" s="18">
        <v>2358410</v>
      </c>
      <c r="AC4096" s="23">
        <v>0.82</v>
      </c>
      <c r="AD4096" s="14" t="str">
        <f>IF(E4096=113,"Linn","Iowa ex-Linn")</f>
        <v>Iowa ex-Linn</v>
      </c>
      <c r="AE4096" s="23">
        <f>IFERROR(AB4096/W4096,"N/M")</f>
        <v>0.8174357360425797</v>
      </c>
      <c r="AF4096" s="14" t="str">
        <f>B4096&amp;"|"&amp;TEXT(E4096,"000")&amp;"|"&amp;TEXT(M4096,"0.0000")</f>
        <v>2021|059|0.8500</v>
      </c>
      <c r="AG4096" s="22" t="str">
        <f>IF(AND(B4096&gt;=2015,B4096&lt;=2024,C4096=19,G4096=41,I4096=2,K4096="A",L4096="RBUP",M4096&gt;=0.5,M4096&lt;=0.85),"IN","OUT")</f>
        <v>IN</v>
      </c>
    </row>
    <row r="4097" spans="1:33">
      <c r="A4097" s="14" t="s">
        <v>191</v>
      </c>
      <c r="B4097" s="16">
        <v>2021</v>
      </c>
      <c r="C4097" s="16">
        <v>19</v>
      </c>
      <c r="D4097" s="14" t="s">
        <v>80</v>
      </c>
      <c r="E4097" s="16">
        <v>61</v>
      </c>
      <c r="F4097" s="14" t="s">
        <v>116</v>
      </c>
      <c r="G4097" s="16">
        <v>41</v>
      </c>
      <c r="H4097" s="14" t="s">
        <v>186</v>
      </c>
      <c r="I4097" s="16">
        <v>2</v>
      </c>
      <c r="J4097" s="14" t="s">
        <v>83</v>
      </c>
      <c r="K4097" s="14" t="s">
        <v>84</v>
      </c>
      <c r="L4097" s="14" t="s">
        <v>85</v>
      </c>
      <c r="M4097" s="23">
        <v>0.55</v>
      </c>
      <c r="N4097" s="16">
        <v>1</v>
      </c>
      <c r="O4097" s="16">
        <v>1</v>
      </c>
      <c r="P4097" s="16">
        <v>0</v>
      </c>
      <c r="Q4097" s="16">
        <v>1</v>
      </c>
      <c r="R4097" s="16">
        <v>0</v>
      </c>
      <c r="S4097" s="14" t="s">
        <v>86</v>
      </c>
      <c r="T4097" s="16">
        <v>274</v>
      </c>
      <c r="U4097" s="16">
        <v>0</v>
      </c>
      <c r="V4097" s="18">
        <v>151768</v>
      </c>
      <c r="W4097" s="18">
        <v>1478</v>
      </c>
      <c r="X4097" s="18">
        <v>1182</v>
      </c>
      <c r="Y4097" s="18">
        <v>0</v>
      </c>
      <c r="Z4097" s="18">
        <v>197</v>
      </c>
      <c r="AA4097" s="18">
        <v>0</v>
      </c>
      <c r="AB4097" s="18">
        <v>0</v>
      </c>
      <c r="AC4097" s="23">
        <v>0</v>
      </c>
      <c r="AD4097" s="14" t="str">
        <f>IF(E4097=113,"Linn","Iowa ex-Linn")</f>
        <v>Iowa ex-Linn</v>
      </c>
      <c r="AE4097" s="23">
        <f>IFERROR(AB4097/W4097,"N/M")</f>
        <v>0.0</v>
      </c>
      <c r="AF4097" s="14" t="str">
        <f>B4097&amp;"|"&amp;TEXT(E4097,"000")&amp;"|"&amp;TEXT(M4097,"0.0000")</f>
        <v>2021|061|0.5500</v>
      </c>
      <c r="AG4097" s="22" t="str">
        <f>IF(AND(B4097&gt;=2015,B4097&lt;=2024,C4097=19,G4097=41,I4097=2,K4097="A",L4097="RBUP",M4097&gt;=0.5,M4097&lt;=0.85),"IN","OUT")</f>
        <v>IN</v>
      </c>
    </row>
    <row r="4098" spans="1:33">
      <c r="A4098" s="14" t="s">
        <v>191</v>
      </c>
      <c r="B4098" s="16">
        <v>2021</v>
      </c>
      <c r="C4098" s="16">
        <v>19</v>
      </c>
      <c r="D4098" s="14" t="s">
        <v>80</v>
      </c>
      <c r="E4098" s="16">
        <v>61</v>
      </c>
      <c r="F4098" s="14" t="s">
        <v>116</v>
      </c>
      <c r="G4098" s="16">
        <v>41</v>
      </c>
      <c r="H4098" s="14" t="s">
        <v>186</v>
      </c>
      <c r="I4098" s="16">
        <v>2</v>
      </c>
      <c r="J4098" s="14" t="s">
        <v>83</v>
      </c>
      <c r="K4098" s="14" t="s">
        <v>84</v>
      </c>
      <c r="L4098" s="14" t="s">
        <v>85</v>
      </c>
      <c r="M4098" s="23">
        <v>0.65</v>
      </c>
      <c r="N4098" s="16">
        <v>8</v>
      </c>
      <c r="O4098" s="16">
        <v>8</v>
      </c>
      <c r="P4098" s="16">
        <v>0</v>
      </c>
      <c r="Q4098" s="16">
        <v>8</v>
      </c>
      <c r="R4098" s="16">
        <v>0</v>
      </c>
      <c r="S4098" s="14" t="s">
        <v>86</v>
      </c>
      <c r="T4098" s="16">
        <v>727</v>
      </c>
      <c r="U4098" s="16">
        <v>0</v>
      </c>
      <c r="V4098" s="18">
        <v>464000</v>
      </c>
      <c r="W4098" s="18">
        <v>10093</v>
      </c>
      <c r="X4098" s="18">
        <v>6414</v>
      </c>
      <c r="Y4098" s="18">
        <v>0</v>
      </c>
      <c r="Z4098" s="18">
        <v>0</v>
      </c>
      <c r="AA4098" s="18">
        <v>0</v>
      </c>
      <c r="AB4098" s="18">
        <v>0</v>
      </c>
      <c r="AC4098" s="23">
        <v>0</v>
      </c>
      <c r="AD4098" s="14" t="str">
        <f>IF(E4098=113,"Linn","Iowa ex-Linn")</f>
        <v>Iowa ex-Linn</v>
      </c>
      <c r="AE4098" s="23">
        <f>IFERROR(AB4098/W4098,"N/M")</f>
        <v>0.0</v>
      </c>
      <c r="AF4098" s="14" t="str">
        <f>B4098&amp;"|"&amp;TEXT(E4098,"000")&amp;"|"&amp;TEXT(M4098,"0.0000")</f>
        <v>2021|061|0.6500</v>
      </c>
      <c r="AG4098" s="22" t="str">
        <f>IF(AND(B4098&gt;=2015,B4098&lt;=2024,C4098=19,G4098=41,I4098=2,K4098="A",L4098="RBUP",M4098&gt;=0.5,M4098&lt;=0.85),"IN","OUT")</f>
        <v>IN</v>
      </c>
    </row>
    <row r="4099" spans="1:33">
      <c r="A4099" s="14" t="s">
        <v>191</v>
      </c>
      <c r="B4099" s="16">
        <v>2021</v>
      </c>
      <c r="C4099" s="16">
        <v>19</v>
      </c>
      <c r="D4099" s="14" t="s">
        <v>80</v>
      </c>
      <c r="E4099" s="16">
        <v>61</v>
      </c>
      <c r="F4099" s="14" t="s">
        <v>116</v>
      </c>
      <c r="G4099" s="16">
        <v>41</v>
      </c>
      <c r="H4099" s="14" t="s">
        <v>186</v>
      </c>
      <c r="I4099" s="16">
        <v>2</v>
      </c>
      <c r="J4099" s="14" t="s">
        <v>83</v>
      </c>
      <c r="K4099" s="14" t="s">
        <v>84</v>
      </c>
      <c r="L4099" s="14" t="s">
        <v>85</v>
      </c>
      <c r="M4099" s="23">
        <v>0.7</v>
      </c>
      <c r="N4099" s="16">
        <v>27</v>
      </c>
      <c r="O4099" s="16">
        <v>22</v>
      </c>
      <c r="P4099" s="16">
        <v>0</v>
      </c>
      <c r="Q4099" s="16">
        <v>24</v>
      </c>
      <c r="R4099" s="16">
        <v>0</v>
      </c>
      <c r="S4099" s="14" t="s">
        <v>86</v>
      </c>
      <c r="T4099" s="16">
        <v>2133</v>
      </c>
      <c r="U4099" s="16">
        <v>0</v>
      </c>
      <c r="V4099" s="18">
        <v>1378250</v>
      </c>
      <c r="W4099" s="18">
        <v>43000</v>
      </c>
      <c r="X4099" s="18">
        <v>30813</v>
      </c>
      <c r="Y4099" s="18">
        <v>0</v>
      </c>
      <c r="Z4099" s="18">
        <v>624</v>
      </c>
      <c r="AA4099" s="18">
        <v>0</v>
      </c>
      <c r="AB4099" s="18">
        <v>0</v>
      </c>
      <c r="AC4099" s="23">
        <v>0</v>
      </c>
      <c r="AD4099" s="14" t="str">
        <f>IF(E4099=113,"Linn","Iowa ex-Linn")</f>
        <v>Iowa ex-Linn</v>
      </c>
      <c r="AE4099" s="23">
        <f>IFERROR(AB4099/W4099,"N/M")</f>
        <v>0.0</v>
      </c>
      <c r="AF4099" s="14" t="str">
        <f>B4099&amp;"|"&amp;TEXT(E4099,"000")&amp;"|"&amp;TEXT(M4099,"0.0000")</f>
        <v>2021|061|0.7000</v>
      </c>
      <c r="AG4099" s="22" t="str">
        <f>IF(AND(B4099&gt;=2015,B4099&lt;=2024,C4099=19,G4099=41,I4099=2,K4099="A",L4099="RBUP",M4099&gt;=0.5,M4099&lt;=0.85),"IN","OUT")</f>
        <v>IN</v>
      </c>
    </row>
    <row r="4100" spans="1:33">
      <c r="A4100" s="14" t="s">
        <v>191</v>
      </c>
      <c r="B4100" s="16">
        <v>2021</v>
      </c>
      <c r="C4100" s="16">
        <v>19</v>
      </c>
      <c r="D4100" s="14" t="s">
        <v>80</v>
      </c>
      <c r="E4100" s="16">
        <v>61</v>
      </c>
      <c r="F4100" s="14" t="s">
        <v>116</v>
      </c>
      <c r="G4100" s="16">
        <v>41</v>
      </c>
      <c r="H4100" s="14" t="s">
        <v>186</v>
      </c>
      <c r="I4100" s="16">
        <v>2</v>
      </c>
      <c r="J4100" s="14" t="s">
        <v>83</v>
      </c>
      <c r="K4100" s="14" t="s">
        <v>84</v>
      </c>
      <c r="L4100" s="14" t="s">
        <v>85</v>
      </c>
      <c r="M4100" s="23">
        <v>0.75</v>
      </c>
      <c r="N4100" s="16">
        <v>127</v>
      </c>
      <c r="O4100" s="16">
        <v>113</v>
      </c>
      <c r="P4100" s="16">
        <v>3</v>
      </c>
      <c r="Q4100" s="16">
        <v>118</v>
      </c>
      <c r="R4100" s="16">
        <v>3</v>
      </c>
      <c r="S4100" s="14" t="s">
        <v>86</v>
      </c>
      <c r="T4100" s="16">
        <v>14722</v>
      </c>
      <c r="U4100" s="16">
        <v>0</v>
      </c>
      <c r="V4100" s="18">
        <v>10621536</v>
      </c>
      <c r="W4100" s="18">
        <v>456240</v>
      </c>
      <c r="X4100" s="18">
        <v>326355</v>
      </c>
      <c r="Y4100" s="18">
        <v>2040</v>
      </c>
      <c r="Z4100" s="18">
        <v>9711</v>
      </c>
      <c r="AA4100" s="18">
        <v>0</v>
      </c>
      <c r="AB4100" s="18">
        <v>23495</v>
      </c>
      <c r="AC4100" s="23">
        <v>0.05</v>
      </c>
      <c r="AD4100" s="14" t="str">
        <f>IF(E4100=113,"Linn","Iowa ex-Linn")</f>
        <v>Iowa ex-Linn</v>
      </c>
      <c r="AE4100" s="23">
        <f>IFERROR(AB4100/W4100,"N/M")</f>
        <v>0.05149701911274768</v>
      </c>
      <c r="AF4100" s="14" t="str">
        <f>B4100&amp;"|"&amp;TEXT(E4100,"000")&amp;"|"&amp;TEXT(M4100,"0.0000")</f>
        <v>2021|061|0.7500</v>
      </c>
      <c r="AG4100" s="22" t="str">
        <f>IF(AND(B4100&gt;=2015,B4100&lt;=2024,C4100=19,G4100=41,I4100=2,K4100="A",L4100="RBUP",M4100&gt;=0.5,M4100&lt;=0.85),"IN","OUT")</f>
        <v>IN</v>
      </c>
    </row>
    <row r="4101" spans="1:33">
      <c r="A4101" s="14" t="s">
        <v>191</v>
      </c>
      <c r="B4101" s="16">
        <v>2021</v>
      </c>
      <c r="C4101" s="16">
        <v>19</v>
      </c>
      <c r="D4101" s="14" t="s">
        <v>80</v>
      </c>
      <c r="E4101" s="16">
        <v>61</v>
      </c>
      <c r="F4101" s="14" t="s">
        <v>116</v>
      </c>
      <c r="G4101" s="16">
        <v>41</v>
      </c>
      <c r="H4101" s="14" t="s">
        <v>186</v>
      </c>
      <c r="I4101" s="16">
        <v>2</v>
      </c>
      <c r="J4101" s="14" t="s">
        <v>83</v>
      </c>
      <c r="K4101" s="14" t="s">
        <v>84</v>
      </c>
      <c r="L4101" s="14" t="s">
        <v>85</v>
      </c>
      <c r="M4101" s="23">
        <v>0.8</v>
      </c>
      <c r="N4101" s="16">
        <v>460</v>
      </c>
      <c r="O4101" s="16">
        <v>410</v>
      </c>
      <c r="P4101" s="16">
        <v>26</v>
      </c>
      <c r="Q4101" s="16">
        <v>421</v>
      </c>
      <c r="R4101" s="16">
        <v>27</v>
      </c>
      <c r="S4101" s="14" t="s">
        <v>86</v>
      </c>
      <c r="T4101" s="16">
        <v>67214</v>
      </c>
      <c r="U4101" s="16">
        <v>0</v>
      </c>
      <c r="V4101" s="18">
        <v>52353908</v>
      </c>
      <c r="W4101" s="18">
        <v>3005585</v>
      </c>
      <c r="X4101" s="18">
        <v>1992121</v>
      </c>
      <c r="Y4101" s="18">
        <v>4231</v>
      </c>
      <c r="Z4101" s="18">
        <v>38309</v>
      </c>
      <c r="AA4101" s="18">
        <v>0</v>
      </c>
      <c r="AB4101" s="18">
        <v>321833</v>
      </c>
      <c r="AC4101" s="23">
        <v>0.11</v>
      </c>
      <c r="AD4101" s="14" t="str">
        <f>IF(E4101=113,"Linn","Iowa ex-Linn")</f>
        <v>Iowa ex-Linn</v>
      </c>
      <c r="AE4101" s="23">
        <f>IFERROR(AB4101/W4101,"N/M")</f>
        <v>0.1070783225229032</v>
      </c>
      <c r="AF4101" s="14" t="str">
        <f>B4101&amp;"|"&amp;TEXT(E4101,"000")&amp;"|"&amp;TEXT(M4101,"0.0000")</f>
        <v>2021|061|0.8000</v>
      </c>
      <c r="AG4101" s="22" t="str">
        <f>IF(AND(B4101&gt;=2015,B4101&lt;=2024,C4101=19,G4101=41,I4101=2,K4101="A",L4101="RBUP",M4101&gt;=0.5,M4101&lt;=0.85),"IN","OUT")</f>
        <v>IN</v>
      </c>
    </row>
    <row r="4102" spans="1:33">
      <c r="A4102" s="14" t="s">
        <v>191</v>
      </c>
      <c r="B4102" s="16">
        <v>2021</v>
      </c>
      <c r="C4102" s="16">
        <v>19</v>
      </c>
      <c r="D4102" s="14" t="s">
        <v>80</v>
      </c>
      <c r="E4102" s="16">
        <v>61</v>
      </c>
      <c r="F4102" s="14" t="s">
        <v>116</v>
      </c>
      <c r="G4102" s="16">
        <v>41</v>
      </c>
      <c r="H4102" s="14" t="s">
        <v>186</v>
      </c>
      <c r="I4102" s="16">
        <v>2</v>
      </c>
      <c r="J4102" s="14" t="s">
        <v>83</v>
      </c>
      <c r="K4102" s="14" t="s">
        <v>84</v>
      </c>
      <c r="L4102" s="14" t="s">
        <v>85</v>
      </c>
      <c r="M4102" s="23">
        <v>0.85</v>
      </c>
      <c r="N4102" s="16">
        <v>334</v>
      </c>
      <c r="O4102" s="16">
        <v>298</v>
      </c>
      <c r="P4102" s="16">
        <v>40</v>
      </c>
      <c r="Q4102" s="16">
        <v>329</v>
      </c>
      <c r="R4102" s="16">
        <v>42</v>
      </c>
      <c r="S4102" s="14" t="s">
        <v>86</v>
      </c>
      <c r="T4102" s="16">
        <v>49954</v>
      </c>
      <c r="U4102" s="16">
        <v>0</v>
      </c>
      <c r="V4102" s="18">
        <v>41287116</v>
      </c>
      <c r="W4102" s="18">
        <v>2970752</v>
      </c>
      <c r="X4102" s="18">
        <v>1515772</v>
      </c>
      <c r="Y4102" s="18">
        <v>6410</v>
      </c>
      <c r="Z4102" s="18">
        <v>32503</v>
      </c>
      <c r="AA4102" s="18">
        <v>0</v>
      </c>
      <c r="AB4102" s="18">
        <v>926990</v>
      </c>
      <c r="AC4102" s="23">
        <v>0.31</v>
      </c>
      <c r="AD4102" s="14" t="str">
        <f>IF(E4102=113,"Linn","Iowa ex-Linn")</f>
        <v>Iowa ex-Linn</v>
      </c>
      <c r="AE4102" s="23">
        <f>IFERROR(AB4102/W4102,"N/M")</f>
        <v>0.31203883730449394</v>
      </c>
      <c r="AF4102" s="14" t="str">
        <f>B4102&amp;"|"&amp;TEXT(E4102,"000")&amp;"|"&amp;TEXT(M4102,"0.0000")</f>
        <v>2021|061|0.8500</v>
      </c>
      <c r="AG4102" s="22" t="str">
        <f>IF(AND(B4102&gt;=2015,B4102&lt;=2024,C4102=19,G4102=41,I4102=2,K4102="A",L4102="RBUP",M4102&gt;=0.5,M4102&lt;=0.85),"IN","OUT")</f>
        <v>IN</v>
      </c>
    </row>
    <row r="4103" spans="1:33">
      <c r="A4103" s="14" t="s">
        <v>191</v>
      </c>
      <c r="B4103" s="16">
        <v>2021</v>
      </c>
      <c r="C4103" s="16">
        <v>19</v>
      </c>
      <c r="D4103" s="14" t="s">
        <v>80</v>
      </c>
      <c r="E4103" s="16">
        <v>63</v>
      </c>
      <c r="F4103" s="14" t="s">
        <v>117</v>
      </c>
      <c r="G4103" s="16">
        <v>41</v>
      </c>
      <c r="H4103" s="14" t="s">
        <v>186</v>
      </c>
      <c r="I4103" s="16">
        <v>2</v>
      </c>
      <c r="J4103" s="14" t="s">
        <v>83</v>
      </c>
      <c r="K4103" s="14" t="s">
        <v>84</v>
      </c>
      <c r="L4103" s="14" t="s">
        <v>85</v>
      </c>
      <c r="M4103" s="23">
        <v>0.65</v>
      </c>
      <c r="N4103" s="16">
        <v>4</v>
      </c>
      <c r="O4103" s="16">
        <v>4</v>
      </c>
      <c r="P4103" s="16">
        <v>0</v>
      </c>
      <c r="Q4103" s="16">
        <v>4</v>
      </c>
      <c r="R4103" s="16">
        <v>0</v>
      </c>
      <c r="S4103" s="14" t="s">
        <v>86</v>
      </c>
      <c r="T4103" s="16">
        <v>265</v>
      </c>
      <c r="U4103" s="16">
        <v>0</v>
      </c>
      <c r="V4103" s="18">
        <v>137785</v>
      </c>
      <c r="W4103" s="18">
        <v>3126</v>
      </c>
      <c r="X4103" s="18">
        <v>1844</v>
      </c>
      <c r="Y4103" s="18">
        <v>0</v>
      </c>
      <c r="Z4103" s="18">
        <v>0</v>
      </c>
      <c r="AA4103" s="18">
        <v>0</v>
      </c>
      <c r="AB4103" s="18">
        <v>0</v>
      </c>
      <c r="AC4103" s="23">
        <v>0</v>
      </c>
      <c r="AD4103" s="14" t="str">
        <f>IF(E4103=113,"Linn","Iowa ex-Linn")</f>
        <v>Iowa ex-Linn</v>
      </c>
      <c r="AE4103" s="23">
        <f>IFERROR(AB4103/W4103,"N/M")</f>
        <v>0.0</v>
      </c>
      <c r="AF4103" s="14" t="str">
        <f>B4103&amp;"|"&amp;TEXT(E4103,"000")&amp;"|"&amp;TEXT(M4103,"0.0000")</f>
        <v>2021|063|0.6500</v>
      </c>
      <c r="AG4103" s="22" t="str">
        <f>IF(AND(B4103&gt;=2015,B4103&lt;=2024,C4103=19,G4103=41,I4103=2,K4103="A",L4103="RBUP",M4103&gt;=0.5,M4103&lt;=0.85),"IN","OUT")</f>
        <v>IN</v>
      </c>
    </row>
    <row r="4104" spans="1:33">
      <c r="A4104" s="14" t="s">
        <v>191</v>
      </c>
      <c r="B4104" s="16">
        <v>2021</v>
      </c>
      <c r="C4104" s="16">
        <v>19</v>
      </c>
      <c r="D4104" s="14" t="s">
        <v>80</v>
      </c>
      <c r="E4104" s="16">
        <v>63</v>
      </c>
      <c r="F4104" s="14" t="s">
        <v>117</v>
      </c>
      <c r="G4104" s="16">
        <v>41</v>
      </c>
      <c r="H4104" s="14" t="s">
        <v>186</v>
      </c>
      <c r="I4104" s="16">
        <v>2</v>
      </c>
      <c r="J4104" s="14" t="s">
        <v>83</v>
      </c>
      <c r="K4104" s="14" t="s">
        <v>84</v>
      </c>
      <c r="L4104" s="14" t="s">
        <v>85</v>
      </c>
      <c r="M4104" s="23">
        <v>0.7</v>
      </c>
      <c r="N4104" s="16">
        <v>23</v>
      </c>
      <c r="O4104" s="16">
        <v>19</v>
      </c>
      <c r="P4104" s="16">
        <v>3</v>
      </c>
      <c r="Q4104" s="16">
        <v>22</v>
      </c>
      <c r="R4104" s="16">
        <v>3</v>
      </c>
      <c r="S4104" s="14" t="s">
        <v>86</v>
      </c>
      <c r="T4104" s="16">
        <v>1259</v>
      </c>
      <c r="U4104" s="16">
        <v>0</v>
      </c>
      <c r="V4104" s="18">
        <v>766037</v>
      </c>
      <c r="W4104" s="18">
        <v>25396</v>
      </c>
      <c r="X4104" s="18">
        <v>16443</v>
      </c>
      <c r="Y4104" s="18">
        <v>0</v>
      </c>
      <c r="Z4104" s="18">
        <v>0</v>
      </c>
      <c r="AA4104" s="18">
        <v>0</v>
      </c>
      <c r="AB4104" s="18">
        <v>3859</v>
      </c>
      <c r="AC4104" s="23">
        <v>0.15</v>
      </c>
      <c r="AD4104" s="14" t="str">
        <f>IF(E4104=113,"Linn","Iowa ex-Linn")</f>
        <v>Iowa ex-Linn</v>
      </c>
      <c r="AE4104" s="23">
        <f>IFERROR(AB4104/W4104,"N/M")</f>
        <v>0.15195306347456292</v>
      </c>
      <c r="AF4104" s="14" t="str">
        <f>B4104&amp;"|"&amp;TEXT(E4104,"000")&amp;"|"&amp;TEXT(M4104,"0.0000")</f>
        <v>2021|063|0.7000</v>
      </c>
      <c r="AG4104" s="22" t="str">
        <f>IF(AND(B4104&gt;=2015,B4104&lt;=2024,C4104=19,G4104=41,I4104=2,K4104="A",L4104="RBUP",M4104&gt;=0.5,M4104&lt;=0.85),"IN","OUT")</f>
        <v>IN</v>
      </c>
    </row>
    <row r="4105" spans="1:33">
      <c r="A4105" s="14" t="s">
        <v>191</v>
      </c>
      <c r="B4105" s="16">
        <v>2021</v>
      </c>
      <c r="C4105" s="16">
        <v>19</v>
      </c>
      <c r="D4105" s="14" t="s">
        <v>80</v>
      </c>
      <c r="E4105" s="16">
        <v>63</v>
      </c>
      <c r="F4105" s="14" t="s">
        <v>117</v>
      </c>
      <c r="G4105" s="16">
        <v>41</v>
      </c>
      <c r="H4105" s="14" t="s">
        <v>186</v>
      </c>
      <c r="I4105" s="16">
        <v>2</v>
      </c>
      <c r="J4105" s="14" t="s">
        <v>83</v>
      </c>
      <c r="K4105" s="14" t="s">
        <v>84</v>
      </c>
      <c r="L4105" s="14" t="s">
        <v>85</v>
      </c>
      <c r="M4105" s="23">
        <v>0.75</v>
      </c>
      <c r="N4105" s="16">
        <v>50</v>
      </c>
      <c r="O4105" s="16">
        <v>38</v>
      </c>
      <c r="P4105" s="16">
        <v>7</v>
      </c>
      <c r="Q4105" s="16">
        <v>62</v>
      </c>
      <c r="R4105" s="16">
        <v>7</v>
      </c>
      <c r="S4105" s="14" t="s">
        <v>86</v>
      </c>
      <c r="T4105" s="16">
        <v>7759</v>
      </c>
      <c r="U4105" s="16">
        <v>0</v>
      </c>
      <c r="V4105" s="18">
        <v>5316618</v>
      </c>
      <c r="W4105" s="18">
        <v>252007</v>
      </c>
      <c r="X4105" s="18">
        <v>158401</v>
      </c>
      <c r="Y4105" s="18">
        <v>0</v>
      </c>
      <c r="Z4105" s="18">
        <v>0</v>
      </c>
      <c r="AA4105" s="18">
        <v>0</v>
      </c>
      <c r="AB4105" s="18">
        <v>26156</v>
      </c>
      <c r="AC4105" s="23">
        <v>0.1</v>
      </c>
      <c r="AD4105" s="14" t="str">
        <f>IF(E4105=113,"Linn","Iowa ex-Linn")</f>
        <v>Iowa ex-Linn</v>
      </c>
      <c r="AE4105" s="23">
        <f>IFERROR(AB4105/W4105,"N/M")</f>
        <v>0.10379076771676977</v>
      </c>
      <c r="AF4105" s="14" t="str">
        <f>B4105&amp;"|"&amp;TEXT(E4105,"000")&amp;"|"&amp;TEXT(M4105,"0.0000")</f>
        <v>2021|063|0.7500</v>
      </c>
      <c r="AG4105" s="22" t="str">
        <f>IF(AND(B4105&gt;=2015,B4105&lt;=2024,C4105=19,G4105=41,I4105=2,K4105="A",L4105="RBUP",M4105&gt;=0.5,M4105&lt;=0.85),"IN","OUT")</f>
        <v>IN</v>
      </c>
    </row>
    <row r="4106" spans="1:33">
      <c r="A4106" s="14" t="s">
        <v>191</v>
      </c>
      <c r="B4106" s="16">
        <v>2021</v>
      </c>
      <c r="C4106" s="16">
        <v>19</v>
      </c>
      <c r="D4106" s="14" t="s">
        <v>80</v>
      </c>
      <c r="E4106" s="16">
        <v>63</v>
      </c>
      <c r="F4106" s="14" t="s">
        <v>117</v>
      </c>
      <c r="G4106" s="16">
        <v>41</v>
      </c>
      <c r="H4106" s="14" t="s">
        <v>186</v>
      </c>
      <c r="I4106" s="16">
        <v>2</v>
      </c>
      <c r="J4106" s="14" t="s">
        <v>83</v>
      </c>
      <c r="K4106" s="14" t="s">
        <v>84</v>
      </c>
      <c r="L4106" s="14" t="s">
        <v>85</v>
      </c>
      <c r="M4106" s="23">
        <v>0.8</v>
      </c>
      <c r="N4106" s="16">
        <v>194</v>
      </c>
      <c r="O4106" s="16">
        <v>160</v>
      </c>
      <c r="P4106" s="16">
        <v>39</v>
      </c>
      <c r="Q4106" s="16">
        <v>249</v>
      </c>
      <c r="R4106" s="16">
        <v>56</v>
      </c>
      <c r="S4106" s="14" t="s">
        <v>86</v>
      </c>
      <c r="T4106" s="16">
        <v>29245</v>
      </c>
      <c r="U4106" s="16">
        <v>0</v>
      </c>
      <c r="V4106" s="18">
        <v>21462934</v>
      </c>
      <c r="W4106" s="18">
        <v>1294252</v>
      </c>
      <c r="X4106" s="18">
        <v>735000</v>
      </c>
      <c r="Y4106" s="18">
        <v>0</v>
      </c>
      <c r="Z4106" s="18">
        <v>247</v>
      </c>
      <c r="AA4106" s="18">
        <v>0</v>
      </c>
      <c r="AB4106" s="18">
        <v>417322</v>
      </c>
      <c r="AC4106" s="23">
        <v>0.32</v>
      </c>
      <c r="AD4106" s="14" t="str">
        <f>IF(E4106=113,"Linn","Iowa ex-Linn")</f>
        <v>Iowa ex-Linn</v>
      </c>
      <c r="AE4106" s="23">
        <f>IFERROR(AB4106/W4106,"N/M")</f>
        <v>0.3224426155030087</v>
      </c>
      <c r="AF4106" s="14" t="str">
        <f>B4106&amp;"|"&amp;TEXT(E4106,"000")&amp;"|"&amp;TEXT(M4106,"0.0000")</f>
        <v>2021|063|0.8000</v>
      </c>
      <c r="AG4106" s="22" t="str">
        <f>IF(AND(B4106&gt;=2015,B4106&lt;=2024,C4106=19,G4106=41,I4106=2,K4106="A",L4106="RBUP",M4106&gt;=0.5,M4106&lt;=0.85),"IN","OUT")</f>
        <v>IN</v>
      </c>
    </row>
    <row r="4107" spans="1:33">
      <c r="A4107" s="14" t="s">
        <v>191</v>
      </c>
      <c r="B4107" s="16">
        <v>2021</v>
      </c>
      <c r="C4107" s="16">
        <v>19</v>
      </c>
      <c r="D4107" s="14" t="s">
        <v>80</v>
      </c>
      <c r="E4107" s="16">
        <v>63</v>
      </c>
      <c r="F4107" s="14" t="s">
        <v>117</v>
      </c>
      <c r="G4107" s="16">
        <v>41</v>
      </c>
      <c r="H4107" s="14" t="s">
        <v>186</v>
      </c>
      <c r="I4107" s="16">
        <v>2</v>
      </c>
      <c r="J4107" s="14" t="s">
        <v>83</v>
      </c>
      <c r="K4107" s="14" t="s">
        <v>84</v>
      </c>
      <c r="L4107" s="14" t="s">
        <v>85</v>
      </c>
      <c r="M4107" s="23">
        <v>0.85</v>
      </c>
      <c r="N4107" s="16">
        <v>269</v>
      </c>
      <c r="O4107" s="16">
        <v>221</v>
      </c>
      <c r="P4107" s="16">
        <v>102</v>
      </c>
      <c r="Q4107" s="16">
        <v>423</v>
      </c>
      <c r="R4107" s="16">
        <v>165</v>
      </c>
      <c r="S4107" s="14" t="s">
        <v>86</v>
      </c>
      <c r="T4107" s="16">
        <v>60622</v>
      </c>
      <c r="U4107" s="16">
        <v>0</v>
      </c>
      <c r="V4107" s="18">
        <v>46881096</v>
      </c>
      <c r="W4107" s="18">
        <v>3429770</v>
      </c>
      <c r="X4107" s="18">
        <v>1562300</v>
      </c>
      <c r="Y4107" s="18">
        <v>2321</v>
      </c>
      <c r="Z4107" s="18">
        <v>1962</v>
      </c>
      <c r="AA4107" s="18">
        <v>0</v>
      </c>
      <c r="AB4107" s="18">
        <v>2608161</v>
      </c>
      <c r="AC4107" s="23">
        <v>0.76</v>
      </c>
      <c r="AD4107" s="14" t="str">
        <f>IF(E4107=113,"Linn","Iowa ex-Linn")</f>
        <v>Iowa ex-Linn</v>
      </c>
      <c r="AE4107" s="23">
        <f>IFERROR(AB4107/W4107,"N/M")</f>
        <v>0.7604477851284488</v>
      </c>
      <c r="AF4107" s="14" t="str">
        <f>B4107&amp;"|"&amp;TEXT(E4107,"000")&amp;"|"&amp;TEXT(M4107,"0.0000")</f>
        <v>2021|063|0.8500</v>
      </c>
      <c r="AG4107" s="22" t="str">
        <f>IF(AND(B4107&gt;=2015,B4107&lt;=2024,C4107=19,G4107=41,I4107=2,K4107="A",L4107="RBUP",M4107&gt;=0.5,M4107&lt;=0.85),"IN","OUT")</f>
        <v>IN</v>
      </c>
    </row>
    <row r="4108" spans="1:33">
      <c r="A4108" s="14" t="s">
        <v>191</v>
      </c>
      <c r="B4108" s="16">
        <v>2021</v>
      </c>
      <c r="C4108" s="16">
        <v>19</v>
      </c>
      <c r="D4108" s="14" t="s">
        <v>80</v>
      </c>
      <c r="E4108" s="16">
        <v>65</v>
      </c>
      <c r="F4108" s="14" t="s">
        <v>118</v>
      </c>
      <c r="G4108" s="16">
        <v>41</v>
      </c>
      <c r="H4108" s="14" t="s">
        <v>186</v>
      </c>
      <c r="I4108" s="16">
        <v>2</v>
      </c>
      <c r="J4108" s="14" t="s">
        <v>83</v>
      </c>
      <c r="K4108" s="14" t="s">
        <v>84</v>
      </c>
      <c r="L4108" s="14" t="s">
        <v>85</v>
      </c>
      <c r="M4108" s="23">
        <v>0.5</v>
      </c>
      <c r="N4108" s="16">
        <v>3</v>
      </c>
      <c r="O4108" s="16">
        <v>2</v>
      </c>
      <c r="P4108" s="16">
        <v>0</v>
      </c>
      <c r="Q4108" s="16">
        <v>2</v>
      </c>
      <c r="R4108" s="16">
        <v>0</v>
      </c>
      <c r="S4108" s="14" t="s">
        <v>86</v>
      </c>
      <c r="T4108" s="16">
        <v>239</v>
      </c>
      <c r="U4108" s="16">
        <v>0</v>
      </c>
      <c r="V4108" s="18">
        <v>132064</v>
      </c>
      <c r="W4108" s="18">
        <v>1091</v>
      </c>
      <c r="X4108" s="18">
        <v>836</v>
      </c>
      <c r="Y4108" s="18">
        <v>0</v>
      </c>
      <c r="Z4108" s="18">
        <v>61</v>
      </c>
      <c r="AA4108" s="18">
        <v>0</v>
      </c>
      <c r="AB4108" s="18">
        <v>0</v>
      </c>
      <c r="AC4108" s="23">
        <v>0</v>
      </c>
      <c r="AD4108" s="14" t="str">
        <f>IF(E4108=113,"Linn","Iowa ex-Linn")</f>
        <v>Iowa ex-Linn</v>
      </c>
      <c r="AE4108" s="23">
        <f>IFERROR(AB4108/W4108,"N/M")</f>
        <v>0.0</v>
      </c>
      <c r="AF4108" s="14" t="str">
        <f>B4108&amp;"|"&amp;TEXT(E4108,"000")&amp;"|"&amp;TEXT(M4108,"0.0000")</f>
        <v>2021|065|0.5000</v>
      </c>
      <c r="AG4108" s="22" t="str">
        <f>IF(AND(B4108&gt;=2015,B4108&lt;=2024,C4108=19,G4108=41,I4108=2,K4108="A",L4108="RBUP",M4108&gt;=0.5,M4108&lt;=0.85),"IN","OUT")</f>
        <v>IN</v>
      </c>
    </row>
    <row r="4109" spans="1:33">
      <c r="A4109" s="14" t="s">
        <v>191</v>
      </c>
      <c r="B4109" s="16">
        <v>2021</v>
      </c>
      <c r="C4109" s="16">
        <v>19</v>
      </c>
      <c r="D4109" s="14" t="s">
        <v>80</v>
      </c>
      <c r="E4109" s="16">
        <v>65</v>
      </c>
      <c r="F4109" s="14" t="s">
        <v>118</v>
      </c>
      <c r="G4109" s="16">
        <v>41</v>
      </c>
      <c r="H4109" s="14" t="s">
        <v>186</v>
      </c>
      <c r="I4109" s="16">
        <v>2</v>
      </c>
      <c r="J4109" s="14" t="s">
        <v>83</v>
      </c>
      <c r="K4109" s="14" t="s">
        <v>84</v>
      </c>
      <c r="L4109" s="14" t="s">
        <v>85</v>
      </c>
      <c r="M4109" s="23">
        <v>0.6</v>
      </c>
      <c r="N4109" s="16">
        <v>1</v>
      </c>
      <c r="O4109" s="16">
        <v>1</v>
      </c>
      <c r="P4109" s="16">
        <v>0</v>
      </c>
      <c r="Q4109" s="16">
        <v>1</v>
      </c>
      <c r="R4109" s="16">
        <v>0</v>
      </c>
      <c r="S4109" s="14" t="s">
        <v>86</v>
      </c>
      <c r="T4109" s="16">
        <v>18</v>
      </c>
      <c r="U4109" s="16">
        <v>0</v>
      </c>
      <c r="V4109" s="18">
        <v>9052</v>
      </c>
      <c r="W4109" s="18">
        <v>115</v>
      </c>
      <c r="X4109" s="18">
        <v>74</v>
      </c>
      <c r="Y4109" s="18">
        <v>0</v>
      </c>
      <c r="Z4109" s="18">
        <v>0</v>
      </c>
      <c r="AA4109" s="18">
        <v>0</v>
      </c>
      <c r="AB4109" s="18">
        <v>0</v>
      </c>
      <c r="AC4109" s="23">
        <v>0</v>
      </c>
      <c r="AD4109" s="14" t="str">
        <f>IF(E4109=113,"Linn","Iowa ex-Linn")</f>
        <v>Iowa ex-Linn</v>
      </c>
      <c r="AE4109" s="23">
        <f>IFERROR(AB4109/W4109,"N/M")</f>
        <v>0.0</v>
      </c>
      <c r="AF4109" s="14" t="str">
        <f>B4109&amp;"|"&amp;TEXT(E4109,"000")&amp;"|"&amp;TEXT(M4109,"0.0000")</f>
        <v>2021|065|0.6000</v>
      </c>
      <c r="AG4109" s="22" t="str">
        <f>IF(AND(B4109&gt;=2015,B4109&lt;=2024,C4109=19,G4109=41,I4109=2,K4109="A",L4109="RBUP",M4109&gt;=0.5,M4109&lt;=0.85),"IN","OUT")</f>
        <v>IN</v>
      </c>
    </row>
    <row r="4110" spans="1:33">
      <c r="A4110" s="14" t="s">
        <v>191</v>
      </c>
      <c r="B4110" s="16">
        <v>2021</v>
      </c>
      <c r="C4110" s="16">
        <v>19</v>
      </c>
      <c r="D4110" s="14" t="s">
        <v>80</v>
      </c>
      <c r="E4110" s="16">
        <v>65</v>
      </c>
      <c r="F4110" s="14" t="s">
        <v>118</v>
      </c>
      <c r="G4110" s="16">
        <v>41</v>
      </c>
      <c r="H4110" s="14" t="s">
        <v>186</v>
      </c>
      <c r="I4110" s="16">
        <v>2</v>
      </c>
      <c r="J4110" s="14" t="s">
        <v>83</v>
      </c>
      <c r="K4110" s="14" t="s">
        <v>84</v>
      </c>
      <c r="L4110" s="14" t="s">
        <v>85</v>
      </c>
      <c r="M4110" s="23">
        <v>0.65</v>
      </c>
      <c r="N4110" s="16">
        <v>1</v>
      </c>
      <c r="O4110" s="16">
        <v>0</v>
      </c>
      <c r="P4110" s="16">
        <v>0</v>
      </c>
      <c r="Q4110" s="16">
        <v>0</v>
      </c>
      <c r="R4110" s="16">
        <v>0</v>
      </c>
      <c r="S4110" s="14" t="s">
        <v>86</v>
      </c>
      <c r="T4110" s="16">
        <v>0</v>
      </c>
      <c r="U4110" s="16">
        <v>0</v>
      </c>
      <c r="V4110" s="18">
        <v>0</v>
      </c>
      <c r="W4110" s="18">
        <v>0</v>
      </c>
      <c r="X4110" s="18">
        <v>0</v>
      </c>
      <c r="Y4110" s="18">
        <v>0</v>
      </c>
      <c r="Z4110" s="18">
        <v>0</v>
      </c>
      <c r="AA4110" s="18">
        <v>0</v>
      </c>
      <c r="AB4110" s="18">
        <v>0</v>
      </c>
      <c r="AC4110" s="23">
        <v>0</v>
      </c>
      <c r="AD4110" s="14" t="str">
        <f>IF(E4110=113,"Linn","Iowa ex-Linn")</f>
        <v>Iowa ex-Linn</v>
      </c>
      <c r="AE4110" s="23" t="str">
        <f>IFERROR(AB4110/W4110,"N/M")</f>
        <v>N/M</v>
      </c>
      <c r="AF4110" s="14" t="str">
        <f>B4110&amp;"|"&amp;TEXT(E4110,"000")&amp;"|"&amp;TEXT(M4110,"0.0000")</f>
        <v>2021|065|0.6500</v>
      </c>
      <c r="AG4110" s="22" t="str">
        <f>IF(AND(B4110&gt;=2015,B4110&lt;=2024,C4110=19,G4110=41,I4110=2,K4110="A",L4110="RBUP",M4110&gt;=0.5,M4110&lt;=0.85),"IN","OUT")</f>
        <v>IN</v>
      </c>
    </row>
    <row r="4111" spans="1:33">
      <c r="A4111" s="14" t="s">
        <v>191</v>
      </c>
      <c r="B4111" s="16">
        <v>2021</v>
      </c>
      <c r="C4111" s="16">
        <v>19</v>
      </c>
      <c r="D4111" s="14" t="s">
        <v>80</v>
      </c>
      <c r="E4111" s="16">
        <v>65</v>
      </c>
      <c r="F4111" s="14" t="s">
        <v>118</v>
      </c>
      <c r="G4111" s="16">
        <v>41</v>
      </c>
      <c r="H4111" s="14" t="s">
        <v>186</v>
      </c>
      <c r="I4111" s="16">
        <v>2</v>
      </c>
      <c r="J4111" s="14" t="s">
        <v>83</v>
      </c>
      <c r="K4111" s="14" t="s">
        <v>84</v>
      </c>
      <c r="L4111" s="14" t="s">
        <v>85</v>
      </c>
      <c r="M4111" s="23">
        <v>0.7</v>
      </c>
      <c r="N4111" s="16">
        <v>31</v>
      </c>
      <c r="O4111" s="16">
        <v>26</v>
      </c>
      <c r="P4111" s="16">
        <v>1</v>
      </c>
      <c r="Q4111" s="16">
        <v>30</v>
      </c>
      <c r="R4111" s="16">
        <v>1</v>
      </c>
      <c r="S4111" s="14" t="s">
        <v>86</v>
      </c>
      <c r="T4111" s="16">
        <v>5624</v>
      </c>
      <c r="U4111" s="16">
        <v>0</v>
      </c>
      <c r="V4111" s="18">
        <v>3580635</v>
      </c>
      <c r="W4111" s="18">
        <v>112057</v>
      </c>
      <c r="X4111" s="18">
        <v>80658</v>
      </c>
      <c r="Y4111" s="18">
        <v>0</v>
      </c>
      <c r="Z4111" s="18">
        <v>3504</v>
      </c>
      <c r="AA4111" s="18">
        <v>0</v>
      </c>
      <c r="AB4111" s="18">
        <v>1234</v>
      </c>
      <c r="AC4111" s="23">
        <v>0.01</v>
      </c>
      <c r="AD4111" s="14" t="str">
        <f>IF(E4111=113,"Linn","Iowa ex-Linn")</f>
        <v>Iowa ex-Linn</v>
      </c>
      <c r="AE4111" s="23">
        <f>IFERROR(AB4111/W4111,"N/M")</f>
        <v>0.011012252692825972</v>
      </c>
      <c r="AF4111" s="14" t="str">
        <f>B4111&amp;"|"&amp;TEXT(E4111,"000")&amp;"|"&amp;TEXT(M4111,"0.0000")</f>
        <v>2021|065|0.7000</v>
      </c>
      <c r="AG4111" s="22" t="str">
        <f>IF(AND(B4111&gt;=2015,B4111&lt;=2024,C4111=19,G4111=41,I4111=2,K4111="A",L4111="RBUP",M4111&gt;=0.5,M4111&lt;=0.85),"IN","OUT")</f>
        <v>IN</v>
      </c>
    </row>
    <row r="4112" spans="1:33">
      <c r="A4112" s="14" t="s">
        <v>191</v>
      </c>
      <c r="B4112" s="16">
        <v>2021</v>
      </c>
      <c r="C4112" s="16">
        <v>19</v>
      </c>
      <c r="D4112" s="14" t="s">
        <v>80</v>
      </c>
      <c r="E4112" s="16">
        <v>65</v>
      </c>
      <c r="F4112" s="14" t="s">
        <v>118</v>
      </c>
      <c r="G4112" s="16">
        <v>41</v>
      </c>
      <c r="H4112" s="14" t="s">
        <v>186</v>
      </c>
      <c r="I4112" s="16">
        <v>2</v>
      </c>
      <c r="J4112" s="14" t="s">
        <v>83</v>
      </c>
      <c r="K4112" s="14" t="s">
        <v>84</v>
      </c>
      <c r="L4112" s="14" t="s">
        <v>85</v>
      </c>
      <c r="M4112" s="23">
        <v>0.75</v>
      </c>
      <c r="N4112" s="16">
        <v>142</v>
      </c>
      <c r="O4112" s="16">
        <v>120</v>
      </c>
      <c r="P4112" s="16">
        <v>3</v>
      </c>
      <c r="Q4112" s="16">
        <v>131</v>
      </c>
      <c r="R4112" s="16">
        <v>3</v>
      </c>
      <c r="S4112" s="14" t="s">
        <v>86</v>
      </c>
      <c r="T4112" s="16">
        <v>21172</v>
      </c>
      <c r="U4112" s="16">
        <v>0</v>
      </c>
      <c r="V4112" s="18">
        <v>14741384</v>
      </c>
      <c r="W4112" s="18">
        <v>648786</v>
      </c>
      <c r="X4112" s="18">
        <v>464984</v>
      </c>
      <c r="Y4112" s="18">
        <v>462</v>
      </c>
      <c r="Z4112" s="18">
        <v>1728</v>
      </c>
      <c r="AA4112" s="18">
        <v>0</v>
      </c>
      <c r="AB4112" s="18">
        <v>74412</v>
      </c>
      <c r="AC4112" s="23">
        <v>0.11</v>
      </c>
      <c r="AD4112" s="14" t="str">
        <f>IF(E4112=113,"Linn","Iowa ex-Linn")</f>
        <v>Iowa ex-Linn</v>
      </c>
      <c r="AE4112" s="23">
        <f>IFERROR(AB4112/W4112,"N/M")</f>
        <v>0.11469421350029131</v>
      </c>
      <c r="AF4112" s="14" t="str">
        <f>B4112&amp;"|"&amp;TEXT(E4112,"000")&amp;"|"&amp;TEXT(M4112,"0.0000")</f>
        <v>2021|065|0.7500</v>
      </c>
      <c r="AG4112" s="22" t="str">
        <f>IF(AND(B4112&gt;=2015,B4112&lt;=2024,C4112=19,G4112=41,I4112=2,K4112="A",L4112="RBUP",M4112&gt;=0.5,M4112&lt;=0.85),"IN","OUT")</f>
        <v>IN</v>
      </c>
    </row>
    <row r="4113" spans="1:33">
      <c r="A4113" s="14" t="s">
        <v>191</v>
      </c>
      <c r="B4113" s="16">
        <v>2021</v>
      </c>
      <c r="C4113" s="16">
        <v>19</v>
      </c>
      <c r="D4113" s="14" t="s">
        <v>80</v>
      </c>
      <c r="E4113" s="16">
        <v>65</v>
      </c>
      <c r="F4113" s="14" t="s">
        <v>118</v>
      </c>
      <c r="G4113" s="16">
        <v>41</v>
      </c>
      <c r="H4113" s="14" t="s">
        <v>186</v>
      </c>
      <c r="I4113" s="16">
        <v>2</v>
      </c>
      <c r="J4113" s="14" t="s">
        <v>83</v>
      </c>
      <c r="K4113" s="14" t="s">
        <v>84</v>
      </c>
      <c r="L4113" s="14" t="s">
        <v>85</v>
      </c>
      <c r="M4113" s="23">
        <v>0.8</v>
      </c>
      <c r="N4113" s="16">
        <v>374</v>
      </c>
      <c r="O4113" s="16">
        <v>326</v>
      </c>
      <c r="P4113" s="16">
        <v>15</v>
      </c>
      <c r="Q4113" s="16">
        <v>378</v>
      </c>
      <c r="R4113" s="16">
        <v>15</v>
      </c>
      <c r="S4113" s="14" t="s">
        <v>86</v>
      </c>
      <c r="T4113" s="16">
        <v>71526</v>
      </c>
      <c r="U4113" s="16">
        <v>0</v>
      </c>
      <c r="V4113" s="18">
        <v>53279513</v>
      </c>
      <c r="W4113" s="18">
        <v>3167205</v>
      </c>
      <c r="X4113" s="18">
        <v>2032411</v>
      </c>
      <c r="Y4113" s="18">
        <v>852</v>
      </c>
      <c r="Z4113" s="18">
        <v>18715</v>
      </c>
      <c r="AA4113" s="18">
        <v>0</v>
      </c>
      <c r="AB4113" s="18">
        <v>240379</v>
      </c>
      <c r="AC4113" s="23">
        <v>0.08</v>
      </c>
      <c r="AD4113" s="14" t="str">
        <f>IF(E4113=113,"Linn","Iowa ex-Linn")</f>
        <v>Iowa ex-Linn</v>
      </c>
      <c r="AE4113" s="23">
        <f>IFERROR(AB4113/W4113,"N/M")</f>
        <v>0.07589625553129652</v>
      </c>
      <c r="AF4113" s="14" t="str">
        <f>B4113&amp;"|"&amp;TEXT(E4113,"000")&amp;"|"&amp;TEXT(M4113,"0.0000")</f>
        <v>2021|065|0.8000</v>
      </c>
      <c r="AG4113" s="22" t="str">
        <f>IF(AND(B4113&gt;=2015,B4113&lt;=2024,C4113=19,G4113=41,I4113=2,K4113="A",L4113="RBUP",M4113&gt;=0.5,M4113&lt;=0.85),"IN","OUT")</f>
        <v>IN</v>
      </c>
    </row>
    <row r="4114" spans="1:33">
      <c r="A4114" s="14" t="s">
        <v>191</v>
      </c>
      <c r="B4114" s="16">
        <v>2021</v>
      </c>
      <c r="C4114" s="16">
        <v>19</v>
      </c>
      <c r="D4114" s="14" t="s">
        <v>80</v>
      </c>
      <c r="E4114" s="16">
        <v>65</v>
      </c>
      <c r="F4114" s="14" t="s">
        <v>118</v>
      </c>
      <c r="G4114" s="16">
        <v>41</v>
      </c>
      <c r="H4114" s="14" t="s">
        <v>186</v>
      </c>
      <c r="I4114" s="16">
        <v>2</v>
      </c>
      <c r="J4114" s="14" t="s">
        <v>83</v>
      </c>
      <c r="K4114" s="14" t="s">
        <v>84</v>
      </c>
      <c r="L4114" s="14" t="s">
        <v>85</v>
      </c>
      <c r="M4114" s="23">
        <v>0.85</v>
      </c>
      <c r="N4114" s="16">
        <v>401</v>
      </c>
      <c r="O4114" s="16">
        <v>325</v>
      </c>
      <c r="P4114" s="16">
        <v>25</v>
      </c>
      <c r="Q4114" s="16">
        <v>451</v>
      </c>
      <c r="R4114" s="16">
        <v>29</v>
      </c>
      <c r="S4114" s="14" t="s">
        <v>86</v>
      </c>
      <c r="T4114" s="16">
        <v>77120</v>
      </c>
      <c r="U4114" s="16">
        <v>0</v>
      </c>
      <c r="V4114" s="18">
        <v>60807667</v>
      </c>
      <c r="W4114" s="18">
        <v>4541152</v>
      </c>
      <c r="X4114" s="18">
        <v>2253473</v>
      </c>
      <c r="Y4114" s="18">
        <v>4321</v>
      </c>
      <c r="Z4114" s="18">
        <v>17476</v>
      </c>
      <c r="AA4114" s="18">
        <v>0</v>
      </c>
      <c r="AB4114" s="18">
        <v>248594</v>
      </c>
      <c r="AC4114" s="23">
        <v>0.05</v>
      </c>
      <c r="AD4114" s="14" t="str">
        <f>IF(E4114=113,"Linn","Iowa ex-Linn")</f>
        <v>Iowa ex-Linn</v>
      </c>
      <c r="AE4114" s="23">
        <f>IFERROR(AB4114/W4114,"N/M")</f>
        <v>0.05474249705801523</v>
      </c>
      <c r="AF4114" s="14" t="str">
        <f>B4114&amp;"|"&amp;TEXT(E4114,"000")&amp;"|"&amp;TEXT(M4114,"0.0000")</f>
        <v>2021|065|0.8500</v>
      </c>
      <c r="AG4114" s="22" t="str">
        <f>IF(AND(B4114&gt;=2015,B4114&lt;=2024,C4114=19,G4114=41,I4114=2,K4114="A",L4114="RBUP",M4114&gt;=0.5,M4114&lt;=0.85),"IN","OUT")</f>
        <v>IN</v>
      </c>
    </row>
    <row r="4115" spans="1:33">
      <c r="A4115" s="14" t="s">
        <v>191</v>
      </c>
      <c r="B4115" s="16">
        <v>2021</v>
      </c>
      <c r="C4115" s="16">
        <v>19</v>
      </c>
      <c r="D4115" s="14" t="s">
        <v>80</v>
      </c>
      <c r="E4115" s="16">
        <v>67</v>
      </c>
      <c r="F4115" s="14" t="s">
        <v>119</v>
      </c>
      <c r="G4115" s="16">
        <v>41</v>
      </c>
      <c r="H4115" s="14" t="s">
        <v>186</v>
      </c>
      <c r="I4115" s="16">
        <v>2</v>
      </c>
      <c r="J4115" s="14" t="s">
        <v>83</v>
      </c>
      <c r="K4115" s="14" t="s">
        <v>84</v>
      </c>
      <c r="L4115" s="14" t="s">
        <v>85</v>
      </c>
      <c r="M4115" s="23">
        <v>0.6</v>
      </c>
      <c r="N4115" s="16">
        <v>2</v>
      </c>
      <c r="O4115" s="16">
        <v>2</v>
      </c>
      <c r="P4115" s="16">
        <v>0</v>
      </c>
      <c r="Q4115" s="16">
        <v>2</v>
      </c>
      <c r="R4115" s="16">
        <v>0</v>
      </c>
      <c r="S4115" s="14" t="s">
        <v>86</v>
      </c>
      <c r="T4115" s="16">
        <v>496</v>
      </c>
      <c r="U4115" s="16">
        <v>0</v>
      </c>
      <c r="V4115" s="18">
        <v>276992</v>
      </c>
      <c r="W4115" s="18">
        <v>5024</v>
      </c>
      <c r="X4115" s="18">
        <v>4020</v>
      </c>
      <c r="Y4115" s="18">
        <v>0</v>
      </c>
      <c r="Z4115" s="18">
        <v>0</v>
      </c>
      <c r="AA4115" s="18">
        <v>0</v>
      </c>
      <c r="AB4115" s="18">
        <v>0</v>
      </c>
      <c r="AC4115" s="23">
        <v>0</v>
      </c>
      <c r="AD4115" s="14" t="str">
        <f>IF(E4115=113,"Linn","Iowa ex-Linn")</f>
        <v>Iowa ex-Linn</v>
      </c>
      <c r="AE4115" s="23">
        <f>IFERROR(AB4115/W4115,"N/M")</f>
        <v>0.0</v>
      </c>
      <c r="AF4115" s="14" t="str">
        <f>B4115&amp;"|"&amp;TEXT(E4115,"000")&amp;"|"&amp;TEXT(M4115,"0.0000")</f>
        <v>2021|067|0.6000</v>
      </c>
      <c r="AG4115" s="22" t="str">
        <f>IF(AND(B4115&gt;=2015,B4115&lt;=2024,C4115=19,G4115=41,I4115=2,K4115="A",L4115="RBUP",M4115&gt;=0.5,M4115&lt;=0.85),"IN","OUT")</f>
        <v>IN</v>
      </c>
    </row>
    <row r="4116" spans="1:33">
      <c r="A4116" s="14" t="s">
        <v>191</v>
      </c>
      <c r="B4116" s="16">
        <v>2021</v>
      </c>
      <c r="C4116" s="16">
        <v>19</v>
      </c>
      <c r="D4116" s="14" t="s">
        <v>80</v>
      </c>
      <c r="E4116" s="16">
        <v>67</v>
      </c>
      <c r="F4116" s="14" t="s">
        <v>119</v>
      </c>
      <c r="G4116" s="16">
        <v>41</v>
      </c>
      <c r="H4116" s="14" t="s">
        <v>186</v>
      </c>
      <c r="I4116" s="16">
        <v>2</v>
      </c>
      <c r="J4116" s="14" t="s">
        <v>83</v>
      </c>
      <c r="K4116" s="14" t="s">
        <v>84</v>
      </c>
      <c r="L4116" s="14" t="s">
        <v>85</v>
      </c>
      <c r="M4116" s="23">
        <v>0.7</v>
      </c>
      <c r="N4116" s="16">
        <v>20</v>
      </c>
      <c r="O4116" s="16">
        <v>16</v>
      </c>
      <c r="P4116" s="16">
        <v>0</v>
      </c>
      <c r="Q4116" s="16">
        <v>18</v>
      </c>
      <c r="R4116" s="16">
        <v>0</v>
      </c>
      <c r="S4116" s="14" t="s">
        <v>86</v>
      </c>
      <c r="T4116" s="16">
        <v>2460</v>
      </c>
      <c r="U4116" s="16">
        <v>0</v>
      </c>
      <c r="V4116" s="18">
        <v>1596116</v>
      </c>
      <c r="W4116" s="18">
        <v>62488</v>
      </c>
      <c r="X4116" s="18">
        <v>46931</v>
      </c>
      <c r="Y4116" s="18">
        <v>0</v>
      </c>
      <c r="Z4116" s="18">
        <v>0</v>
      </c>
      <c r="AA4116" s="18">
        <v>0</v>
      </c>
      <c r="AB4116" s="18">
        <v>0</v>
      </c>
      <c r="AC4116" s="23">
        <v>0</v>
      </c>
      <c r="AD4116" s="14" t="str">
        <f>IF(E4116=113,"Linn","Iowa ex-Linn")</f>
        <v>Iowa ex-Linn</v>
      </c>
      <c r="AE4116" s="23">
        <f>IFERROR(AB4116/W4116,"N/M")</f>
        <v>0.0</v>
      </c>
      <c r="AF4116" s="14" t="str">
        <f>B4116&amp;"|"&amp;TEXT(E4116,"000")&amp;"|"&amp;TEXT(M4116,"0.0000")</f>
        <v>2021|067|0.7000</v>
      </c>
      <c r="AG4116" s="22" t="str">
        <f>IF(AND(B4116&gt;=2015,B4116&lt;=2024,C4116=19,G4116=41,I4116=2,K4116="A",L4116="RBUP",M4116&gt;=0.5,M4116&lt;=0.85),"IN","OUT")</f>
        <v>IN</v>
      </c>
    </row>
    <row r="4117" spans="1:33">
      <c r="A4117" s="14" t="s">
        <v>191</v>
      </c>
      <c r="B4117" s="16">
        <v>2021</v>
      </c>
      <c r="C4117" s="16">
        <v>19</v>
      </c>
      <c r="D4117" s="14" t="s">
        <v>80</v>
      </c>
      <c r="E4117" s="16">
        <v>67</v>
      </c>
      <c r="F4117" s="14" t="s">
        <v>119</v>
      </c>
      <c r="G4117" s="16">
        <v>41</v>
      </c>
      <c r="H4117" s="14" t="s">
        <v>186</v>
      </c>
      <c r="I4117" s="16">
        <v>2</v>
      </c>
      <c r="J4117" s="14" t="s">
        <v>83</v>
      </c>
      <c r="K4117" s="14" t="s">
        <v>84</v>
      </c>
      <c r="L4117" s="14" t="s">
        <v>85</v>
      </c>
      <c r="M4117" s="23">
        <v>0.75</v>
      </c>
      <c r="N4117" s="16">
        <v>74</v>
      </c>
      <c r="O4117" s="16">
        <v>62</v>
      </c>
      <c r="P4117" s="16">
        <v>3</v>
      </c>
      <c r="Q4117" s="16">
        <v>108</v>
      </c>
      <c r="R4117" s="16">
        <v>4</v>
      </c>
      <c r="S4117" s="14" t="s">
        <v>86</v>
      </c>
      <c r="T4117" s="16">
        <v>10409</v>
      </c>
      <c r="U4117" s="16">
        <v>0</v>
      </c>
      <c r="V4117" s="18">
        <v>7044477</v>
      </c>
      <c r="W4117" s="18">
        <v>390995</v>
      </c>
      <c r="X4117" s="18">
        <v>252971</v>
      </c>
      <c r="Y4117" s="18">
        <v>0</v>
      </c>
      <c r="Z4117" s="18">
        <v>3024</v>
      </c>
      <c r="AA4117" s="18">
        <v>0</v>
      </c>
      <c r="AB4117" s="18">
        <v>46519</v>
      </c>
      <c r="AC4117" s="23">
        <v>0.12</v>
      </c>
      <c r="AD4117" s="14" t="str">
        <f>IF(E4117=113,"Linn","Iowa ex-Linn")</f>
        <v>Iowa ex-Linn</v>
      </c>
      <c r="AE4117" s="23">
        <f>IFERROR(AB4117/W4117,"N/M")</f>
        <v>0.118975945983964</v>
      </c>
      <c r="AF4117" s="14" t="str">
        <f>B4117&amp;"|"&amp;TEXT(E4117,"000")&amp;"|"&amp;TEXT(M4117,"0.0000")</f>
        <v>2021|067|0.7500</v>
      </c>
      <c r="AG4117" s="22" t="str">
        <f>IF(AND(B4117&gt;=2015,B4117&lt;=2024,C4117=19,G4117=41,I4117=2,K4117="A",L4117="RBUP",M4117&gt;=0.5,M4117&lt;=0.85),"IN","OUT")</f>
        <v>IN</v>
      </c>
    </row>
    <row r="4118" spans="1:33">
      <c r="A4118" s="14" t="s">
        <v>191</v>
      </c>
      <c r="B4118" s="16">
        <v>2021</v>
      </c>
      <c r="C4118" s="16">
        <v>19</v>
      </c>
      <c r="D4118" s="14" t="s">
        <v>80</v>
      </c>
      <c r="E4118" s="16">
        <v>67</v>
      </c>
      <c r="F4118" s="14" t="s">
        <v>119</v>
      </c>
      <c r="G4118" s="16">
        <v>41</v>
      </c>
      <c r="H4118" s="14" t="s">
        <v>186</v>
      </c>
      <c r="I4118" s="16">
        <v>2</v>
      </c>
      <c r="J4118" s="14" t="s">
        <v>83</v>
      </c>
      <c r="K4118" s="14" t="s">
        <v>84</v>
      </c>
      <c r="L4118" s="14" t="s">
        <v>85</v>
      </c>
      <c r="M4118" s="23">
        <v>0.8</v>
      </c>
      <c r="N4118" s="16">
        <v>324</v>
      </c>
      <c r="O4118" s="16">
        <v>265</v>
      </c>
      <c r="P4118" s="16">
        <v>16</v>
      </c>
      <c r="Q4118" s="16">
        <v>350</v>
      </c>
      <c r="R4118" s="16">
        <v>18</v>
      </c>
      <c r="S4118" s="14" t="s">
        <v>86</v>
      </c>
      <c r="T4118" s="16">
        <v>72534</v>
      </c>
      <c r="U4118" s="16">
        <v>0</v>
      </c>
      <c r="V4118" s="18">
        <v>52909922</v>
      </c>
      <c r="W4118" s="18">
        <v>3406667</v>
      </c>
      <c r="X4118" s="18">
        <v>2176640</v>
      </c>
      <c r="Y4118" s="18">
        <v>2414</v>
      </c>
      <c r="Z4118" s="18">
        <v>12730</v>
      </c>
      <c r="AA4118" s="18">
        <v>0</v>
      </c>
      <c r="AB4118" s="18">
        <v>33632</v>
      </c>
      <c r="AC4118" s="23">
        <v>0.01</v>
      </c>
      <c r="AD4118" s="14" t="str">
        <f>IF(E4118=113,"Linn","Iowa ex-Linn")</f>
        <v>Iowa ex-Linn</v>
      </c>
      <c r="AE4118" s="23">
        <f>IFERROR(AB4118/W4118,"N/M")</f>
        <v>0.009872406079020932</v>
      </c>
      <c r="AF4118" s="14" t="str">
        <f>B4118&amp;"|"&amp;TEXT(E4118,"000")&amp;"|"&amp;TEXT(M4118,"0.0000")</f>
        <v>2021|067|0.8000</v>
      </c>
      <c r="AG4118" s="22" t="str">
        <f>IF(AND(B4118&gt;=2015,B4118&lt;=2024,C4118=19,G4118=41,I4118=2,K4118="A",L4118="RBUP",M4118&gt;=0.5,M4118&lt;=0.85),"IN","OUT")</f>
        <v>IN</v>
      </c>
    </row>
    <row r="4119" spans="1:33">
      <c r="A4119" s="14" t="s">
        <v>191</v>
      </c>
      <c r="B4119" s="16">
        <v>2021</v>
      </c>
      <c r="C4119" s="16">
        <v>19</v>
      </c>
      <c r="D4119" s="14" t="s">
        <v>80</v>
      </c>
      <c r="E4119" s="16">
        <v>67</v>
      </c>
      <c r="F4119" s="14" t="s">
        <v>119</v>
      </c>
      <c r="G4119" s="16">
        <v>41</v>
      </c>
      <c r="H4119" s="14" t="s">
        <v>186</v>
      </c>
      <c r="I4119" s="16">
        <v>2</v>
      </c>
      <c r="J4119" s="14" t="s">
        <v>83</v>
      </c>
      <c r="K4119" s="14" t="s">
        <v>84</v>
      </c>
      <c r="L4119" s="14" t="s">
        <v>85</v>
      </c>
      <c r="M4119" s="23">
        <v>0.85</v>
      </c>
      <c r="N4119" s="16">
        <v>233</v>
      </c>
      <c r="O4119" s="16">
        <v>186</v>
      </c>
      <c r="P4119" s="16">
        <v>22</v>
      </c>
      <c r="Q4119" s="16">
        <v>338</v>
      </c>
      <c r="R4119" s="16">
        <v>24</v>
      </c>
      <c r="S4119" s="14" t="s">
        <v>86</v>
      </c>
      <c r="T4119" s="16">
        <v>46661</v>
      </c>
      <c r="U4119" s="16">
        <v>0</v>
      </c>
      <c r="V4119" s="18">
        <v>34997975</v>
      </c>
      <c r="W4119" s="18">
        <v>2840754</v>
      </c>
      <c r="X4119" s="18">
        <v>1339174</v>
      </c>
      <c r="Y4119" s="18">
        <v>6533</v>
      </c>
      <c r="Z4119" s="18">
        <v>17583</v>
      </c>
      <c r="AA4119" s="18">
        <v>0</v>
      </c>
      <c r="AB4119" s="18">
        <v>257838</v>
      </c>
      <c r="AC4119" s="23">
        <v>0.09</v>
      </c>
      <c r="AD4119" s="14" t="str">
        <f>IF(E4119=113,"Linn","Iowa ex-Linn")</f>
        <v>Iowa ex-Linn</v>
      </c>
      <c r="AE4119" s="23">
        <f>IFERROR(AB4119/W4119,"N/M")</f>
        <v>0.0907639309845203</v>
      </c>
      <c r="AF4119" s="14" t="str">
        <f>B4119&amp;"|"&amp;TEXT(E4119,"000")&amp;"|"&amp;TEXT(M4119,"0.0000")</f>
        <v>2021|067|0.8500</v>
      </c>
      <c r="AG4119" s="22" t="str">
        <f>IF(AND(B4119&gt;=2015,B4119&lt;=2024,C4119=19,G4119=41,I4119=2,K4119="A",L4119="RBUP",M4119&gt;=0.5,M4119&lt;=0.85),"IN","OUT")</f>
        <v>IN</v>
      </c>
    </row>
    <row r="4120" spans="1:33">
      <c r="A4120" s="14" t="s">
        <v>191</v>
      </c>
      <c r="B4120" s="16">
        <v>2021</v>
      </c>
      <c r="C4120" s="16">
        <v>19</v>
      </c>
      <c r="D4120" s="14" t="s">
        <v>80</v>
      </c>
      <c r="E4120" s="16">
        <v>69</v>
      </c>
      <c r="F4120" s="14" t="s">
        <v>120</v>
      </c>
      <c r="G4120" s="16">
        <v>41</v>
      </c>
      <c r="H4120" s="14" t="s">
        <v>186</v>
      </c>
      <c r="I4120" s="16">
        <v>2</v>
      </c>
      <c r="J4120" s="14" t="s">
        <v>83</v>
      </c>
      <c r="K4120" s="14" t="s">
        <v>84</v>
      </c>
      <c r="L4120" s="14" t="s">
        <v>85</v>
      </c>
      <c r="M4120" s="23">
        <v>0.65</v>
      </c>
      <c r="N4120" s="16">
        <v>3</v>
      </c>
      <c r="O4120" s="16">
        <v>2</v>
      </c>
      <c r="P4120" s="16">
        <v>0</v>
      </c>
      <c r="Q4120" s="16">
        <v>2</v>
      </c>
      <c r="R4120" s="16">
        <v>0</v>
      </c>
      <c r="S4120" s="14" t="s">
        <v>86</v>
      </c>
      <c r="T4120" s="16">
        <v>231</v>
      </c>
      <c r="U4120" s="16">
        <v>0</v>
      </c>
      <c r="V4120" s="18">
        <v>128699</v>
      </c>
      <c r="W4120" s="18">
        <v>2870</v>
      </c>
      <c r="X4120" s="18">
        <v>1803</v>
      </c>
      <c r="Y4120" s="18">
        <v>0</v>
      </c>
      <c r="Z4120" s="18">
        <v>0</v>
      </c>
      <c r="AA4120" s="18">
        <v>0</v>
      </c>
      <c r="AB4120" s="18">
        <v>0</v>
      </c>
      <c r="AC4120" s="23">
        <v>0</v>
      </c>
      <c r="AD4120" s="14" t="str">
        <f>IF(E4120=113,"Linn","Iowa ex-Linn")</f>
        <v>Iowa ex-Linn</v>
      </c>
      <c r="AE4120" s="23">
        <f>IFERROR(AB4120/W4120,"N/M")</f>
        <v>0.0</v>
      </c>
      <c r="AF4120" s="14" t="str">
        <f>B4120&amp;"|"&amp;TEXT(E4120,"000")&amp;"|"&amp;TEXT(M4120,"0.0000")</f>
        <v>2021|069|0.6500</v>
      </c>
      <c r="AG4120" s="22" t="str">
        <f>IF(AND(B4120&gt;=2015,B4120&lt;=2024,C4120=19,G4120=41,I4120=2,K4120="A",L4120="RBUP",M4120&gt;=0.5,M4120&lt;=0.85),"IN","OUT")</f>
        <v>IN</v>
      </c>
    </row>
    <row r="4121" spans="1:33">
      <c r="A4121" s="14" t="s">
        <v>191</v>
      </c>
      <c r="B4121" s="16">
        <v>2021</v>
      </c>
      <c r="C4121" s="16">
        <v>19</v>
      </c>
      <c r="D4121" s="14" t="s">
        <v>80</v>
      </c>
      <c r="E4121" s="16">
        <v>69</v>
      </c>
      <c r="F4121" s="14" t="s">
        <v>120</v>
      </c>
      <c r="G4121" s="16">
        <v>41</v>
      </c>
      <c r="H4121" s="14" t="s">
        <v>186</v>
      </c>
      <c r="I4121" s="16">
        <v>2</v>
      </c>
      <c r="J4121" s="14" t="s">
        <v>83</v>
      </c>
      <c r="K4121" s="14" t="s">
        <v>84</v>
      </c>
      <c r="L4121" s="14" t="s">
        <v>85</v>
      </c>
      <c r="M4121" s="23">
        <v>0.7</v>
      </c>
      <c r="N4121" s="16">
        <v>10</v>
      </c>
      <c r="O4121" s="16">
        <v>9</v>
      </c>
      <c r="P4121" s="16">
        <v>0</v>
      </c>
      <c r="Q4121" s="16">
        <v>12</v>
      </c>
      <c r="R4121" s="16">
        <v>0</v>
      </c>
      <c r="S4121" s="14" t="s">
        <v>86</v>
      </c>
      <c r="T4121" s="16">
        <v>708</v>
      </c>
      <c r="U4121" s="16">
        <v>0</v>
      </c>
      <c r="V4121" s="18">
        <v>440628</v>
      </c>
      <c r="W4121" s="18">
        <v>12175</v>
      </c>
      <c r="X4121" s="18">
        <v>8535</v>
      </c>
      <c r="Y4121" s="18">
        <v>0</v>
      </c>
      <c r="Z4121" s="18">
        <v>296</v>
      </c>
      <c r="AA4121" s="18">
        <v>0</v>
      </c>
      <c r="AB4121" s="18">
        <v>0</v>
      </c>
      <c r="AC4121" s="23">
        <v>0</v>
      </c>
      <c r="AD4121" s="14" t="str">
        <f>IF(E4121=113,"Linn","Iowa ex-Linn")</f>
        <v>Iowa ex-Linn</v>
      </c>
      <c r="AE4121" s="23">
        <f>IFERROR(AB4121/W4121,"N/M")</f>
        <v>0.0</v>
      </c>
      <c r="AF4121" s="14" t="str">
        <f>B4121&amp;"|"&amp;TEXT(E4121,"000")&amp;"|"&amp;TEXT(M4121,"0.0000")</f>
        <v>2021|069|0.7000</v>
      </c>
      <c r="AG4121" s="22" t="str">
        <f>IF(AND(B4121&gt;=2015,B4121&lt;=2024,C4121=19,G4121=41,I4121=2,K4121="A",L4121="RBUP",M4121&gt;=0.5,M4121&lt;=0.85),"IN","OUT")</f>
        <v>IN</v>
      </c>
    </row>
    <row r="4122" spans="1:33">
      <c r="A4122" s="14" t="s">
        <v>191</v>
      </c>
      <c r="B4122" s="16">
        <v>2021</v>
      </c>
      <c r="C4122" s="16">
        <v>19</v>
      </c>
      <c r="D4122" s="14" t="s">
        <v>80</v>
      </c>
      <c r="E4122" s="16">
        <v>69</v>
      </c>
      <c r="F4122" s="14" t="s">
        <v>120</v>
      </c>
      <c r="G4122" s="16">
        <v>41</v>
      </c>
      <c r="H4122" s="14" t="s">
        <v>186</v>
      </c>
      <c r="I4122" s="16">
        <v>2</v>
      </c>
      <c r="J4122" s="14" t="s">
        <v>83</v>
      </c>
      <c r="K4122" s="14" t="s">
        <v>84</v>
      </c>
      <c r="L4122" s="14" t="s">
        <v>85</v>
      </c>
      <c r="M4122" s="23">
        <v>0.75</v>
      </c>
      <c r="N4122" s="16">
        <v>57</v>
      </c>
      <c r="O4122" s="16">
        <v>53</v>
      </c>
      <c r="P4122" s="16">
        <v>2</v>
      </c>
      <c r="Q4122" s="16">
        <v>74</v>
      </c>
      <c r="R4122" s="16">
        <v>3</v>
      </c>
      <c r="S4122" s="14" t="s">
        <v>86</v>
      </c>
      <c r="T4122" s="16">
        <v>11784</v>
      </c>
      <c r="U4122" s="16">
        <v>0</v>
      </c>
      <c r="V4122" s="18">
        <v>8387386</v>
      </c>
      <c r="W4122" s="18">
        <v>360693</v>
      </c>
      <c r="X4122" s="18">
        <v>246357</v>
      </c>
      <c r="Y4122" s="18">
        <v>0</v>
      </c>
      <c r="Z4122" s="18">
        <v>3310</v>
      </c>
      <c r="AA4122" s="18">
        <v>0</v>
      </c>
      <c r="AB4122" s="18">
        <v>10692</v>
      </c>
      <c r="AC4122" s="23">
        <v>0.03</v>
      </c>
      <c r="AD4122" s="14" t="str">
        <f>IF(E4122=113,"Linn","Iowa ex-Linn")</f>
        <v>Iowa ex-Linn</v>
      </c>
      <c r="AE4122" s="23">
        <f>IFERROR(AB4122/W4122,"N/M")</f>
        <v>0.0296429373456097</v>
      </c>
      <c r="AF4122" s="14" t="str">
        <f>B4122&amp;"|"&amp;TEXT(E4122,"000")&amp;"|"&amp;TEXT(M4122,"0.0000")</f>
        <v>2021|069|0.7500</v>
      </c>
      <c r="AG4122" s="22" t="str">
        <f>IF(AND(B4122&gt;=2015,B4122&lt;=2024,C4122=19,G4122=41,I4122=2,K4122="A",L4122="RBUP",M4122&gt;=0.5,M4122&lt;=0.85),"IN","OUT")</f>
        <v>IN</v>
      </c>
    </row>
    <row r="4123" spans="1:33">
      <c r="A4123" s="14" t="s">
        <v>191</v>
      </c>
      <c r="B4123" s="16">
        <v>2021</v>
      </c>
      <c r="C4123" s="16">
        <v>19</v>
      </c>
      <c r="D4123" s="14" t="s">
        <v>80</v>
      </c>
      <c r="E4123" s="16">
        <v>69</v>
      </c>
      <c r="F4123" s="14" t="s">
        <v>120</v>
      </c>
      <c r="G4123" s="16">
        <v>41</v>
      </c>
      <c r="H4123" s="14" t="s">
        <v>186</v>
      </c>
      <c r="I4123" s="16">
        <v>2</v>
      </c>
      <c r="J4123" s="14" t="s">
        <v>83</v>
      </c>
      <c r="K4123" s="14" t="s">
        <v>84</v>
      </c>
      <c r="L4123" s="14" t="s">
        <v>85</v>
      </c>
      <c r="M4123" s="23">
        <v>0.8</v>
      </c>
      <c r="N4123" s="16">
        <v>239</v>
      </c>
      <c r="O4123" s="16">
        <v>194</v>
      </c>
      <c r="P4123" s="16">
        <v>29</v>
      </c>
      <c r="Q4123" s="16">
        <v>331</v>
      </c>
      <c r="R4123" s="16">
        <v>38</v>
      </c>
      <c r="S4123" s="14" t="s">
        <v>86</v>
      </c>
      <c r="T4123" s="16">
        <v>50725</v>
      </c>
      <c r="U4123" s="16">
        <v>0</v>
      </c>
      <c r="V4123" s="18">
        <v>37231445</v>
      </c>
      <c r="W4123" s="18">
        <v>2164948</v>
      </c>
      <c r="X4123" s="18">
        <v>1282190</v>
      </c>
      <c r="Y4123" s="18">
        <v>0</v>
      </c>
      <c r="Z4123" s="18">
        <v>1364</v>
      </c>
      <c r="AA4123" s="18">
        <v>0</v>
      </c>
      <c r="AB4123" s="18">
        <v>378009</v>
      </c>
      <c r="AC4123" s="23">
        <v>0.17</v>
      </c>
      <c r="AD4123" s="14" t="str">
        <f>IF(E4123=113,"Linn","Iowa ex-Linn")</f>
        <v>Iowa ex-Linn</v>
      </c>
      <c r="AE4123" s="23">
        <f>IFERROR(AB4123/W4123,"N/M")</f>
        <v>0.17460419372659297</v>
      </c>
      <c r="AF4123" s="14" t="str">
        <f>B4123&amp;"|"&amp;TEXT(E4123,"000")&amp;"|"&amp;TEXT(M4123,"0.0000")</f>
        <v>2021|069|0.8000</v>
      </c>
      <c r="AG4123" s="22" t="str">
        <f>IF(AND(B4123&gt;=2015,B4123&lt;=2024,C4123=19,G4123=41,I4123=2,K4123="A",L4123="RBUP",M4123&gt;=0.5,M4123&lt;=0.85),"IN","OUT")</f>
        <v>IN</v>
      </c>
    </row>
    <row r="4124" spans="1:33">
      <c r="A4124" s="14" t="s">
        <v>191</v>
      </c>
      <c r="B4124" s="16">
        <v>2021</v>
      </c>
      <c r="C4124" s="16">
        <v>19</v>
      </c>
      <c r="D4124" s="14" t="s">
        <v>80</v>
      </c>
      <c r="E4124" s="16">
        <v>69</v>
      </c>
      <c r="F4124" s="14" t="s">
        <v>120</v>
      </c>
      <c r="G4124" s="16">
        <v>41</v>
      </c>
      <c r="H4124" s="14" t="s">
        <v>186</v>
      </c>
      <c r="I4124" s="16">
        <v>2</v>
      </c>
      <c r="J4124" s="14" t="s">
        <v>83</v>
      </c>
      <c r="K4124" s="14" t="s">
        <v>84</v>
      </c>
      <c r="L4124" s="14" t="s">
        <v>85</v>
      </c>
      <c r="M4124" s="23">
        <v>0.85</v>
      </c>
      <c r="N4124" s="16">
        <v>437</v>
      </c>
      <c r="O4124" s="16">
        <v>375</v>
      </c>
      <c r="P4124" s="16">
        <v>84</v>
      </c>
      <c r="Q4124" s="16">
        <v>687</v>
      </c>
      <c r="R4124" s="16">
        <v>117</v>
      </c>
      <c r="S4124" s="14" t="s">
        <v>86</v>
      </c>
      <c r="T4124" s="16">
        <v>119377</v>
      </c>
      <c r="U4124" s="16">
        <v>0</v>
      </c>
      <c r="V4124" s="18">
        <v>94071086</v>
      </c>
      <c r="W4124" s="18">
        <v>6639620</v>
      </c>
      <c r="X4124" s="18">
        <v>3138265</v>
      </c>
      <c r="Y4124" s="18">
        <v>1364</v>
      </c>
      <c r="Z4124" s="18">
        <v>9454</v>
      </c>
      <c r="AA4124" s="18">
        <v>0</v>
      </c>
      <c r="AB4124" s="18">
        <v>2435267</v>
      </c>
      <c r="AC4124" s="23">
        <v>0.37</v>
      </c>
      <c r="AD4124" s="14" t="str">
        <f>IF(E4124=113,"Linn","Iowa ex-Linn")</f>
        <v>Iowa ex-Linn</v>
      </c>
      <c r="AE4124" s="23">
        <f>IFERROR(AB4124/W4124,"N/M")</f>
        <v>0.3667780686244092</v>
      </c>
      <c r="AF4124" s="14" t="str">
        <f>B4124&amp;"|"&amp;TEXT(E4124,"000")&amp;"|"&amp;TEXT(M4124,"0.0000")</f>
        <v>2021|069|0.8500</v>
      </c>
      <c r="AG4124" s="22" t="str">
        <f>IF(AND(B4124&gt;=2015,B4124&lt;=2024,C4124=19,G4124=41,I4124=2,K4124="A",L4124="RBUP",M4124&gt;=0.5,M4124&lt;=0.85),"IN","OUT")</f>
        <v>IN</v>
      </c>
    </row>
    <row r="4125" spans="1:33">
      <c r="A4125" s="14" t="s">
        <v>191</v>
      </c>
      <c r="B4125" s="16">
        <v>2021</v>
      </c>
      <c r="C4125" s="16">
        <v>19</v>
      </c>
      <c r="D4125" s="14" t="s">
        <v>80</v>
      </c>
      <c r="E4125" s="16">
        <v>71</v>
      </c>
      <c r="F4125" s="14" t="s">
        <v>121</v>
      </c>
      <c r="G4125" s="16">
        <v>41</v>
      </c>
      <c r="H4125" s="14" t="s">
        <v>186</v>
      </c>
      <c r="I4125" s="16">
        <v>2</v>
      </c>
      <c r="J4125" s="14" t="s">
        <v>83</v>
      </c>
      <c r="K4125" s="14" t="s">
        <v>84</v>
      </c>
      <c r="L4125" s="14" t="s">
        <v>85</v>
      </c>
      <c r="M4125" s="23">
        <v>0.5</v>
      </c>
      <c r="N4125" s="16">
        <v>5</v>
      </c>
      <c r="O4125" s="16">
        <v>4</v>
      </c>
      <c r="P4125" s="16">
        <v>0</v>
      </c>
      <c r="Q4125" s="16">
        <v>4</v>
      </c>
      <c r="R4125" s="16">
        <v>0</v>
      </c>
      <c r="S4125" s="14" t="s">
        <v>86</v>
      </c>
      <c r="T4125" s="16">
        <v>371</v>
      </c>
      <c r="U4125" s="16">
        <v>0</v>
      </c>
      <c r="V4125" s="18">
        <v>164169</v>
      </c>
      <c r="W4125" s="18">
        <v>2982</v>
      </c>
      <c r="X4125" s="18">
        <v>2224</v>
      </c>
      <c r="Y4125" s="18">
        <v>0</v>
      </c>
      <c r="Z4125" s="18">
        <v>124</v>
      </c>
      <c r="AA4125" s="18">
        <v>0</v>
      </c>
      <c r="AB4125" s="18">
        <v>0</v>
      </c>
      <c r="AC4125" s="23">
        <v>0</v>
      </c>
      <c r="AD4125" s="14" t="str">
        <f>IF(E4125=113,"Linn","Iowa ex-Linn")</f>
        <v>Iowa ex-Linn</v>
      </c>
      <c r="AE4125" s="23">
        <f>IFERROR(AB4125/W4125,"N/M")</f>
        <v>0.0</v>
      </c>
      <c r="AF4125" s="14" t="str">
        <f>B4125&amp;"|"&amp;TEXT(E4125,"000")&amp;"|"&amp;TEXT(M4125,"0.0000")</f>
        <v>2021|071|0.5000</v>
      </c>
      <c r="AG4125" s="22" t="str">
        <f>IF(AND(B4125&gt;=2015,B4125&lt;=2024,C4125=19,G4125=41,I4125=2,K4125="A",L4125="RBUP",M4125&gt;=0.5,M4125&lt;=0.85),"IN","OUT")</f>
        <v>IN</v>
      </c>
    </row>
    <row r="4126" spans="1:33">
      <c r="A4126" s="14" t="s">
        <v>191</v>
      </c>
      <c r="B4126" s="16">
        <v>2021</v>
      </c>
      <c r="C4126" s="16">
        <v>19</v>
      </c>
      <c r="D4126" s="14" t="s">
        <v>80</v>
      </c>
      <c r="E4126" s="16">
        <v>71</v>
      </c>
      <c r="F4126" s="14" t="s">
        <v>121</v>
      </c>
      <c r="G4126" s="16">
        <v>41</v>
      </c>
      <c r="H4126" s="14" t="s">
        <v>186</v>
      </c>
      <c r="I4126" s="16">
        <v>2</v>
      </c>
      <c r="J4126" s="14" t="s">
        <v>83</v>
      </c>
      <c r="K4126" s="14" t="s">
        <v>84</v>
      </c>
      <c r="L4126" s="14" t="s">
        <v>85</v>
      </c>
      <c r="M4126" s="23">
        <v>0.6</v>
      </c>
      <c r="N4126" s="16">
        <v>3</v>
      </c>
      <c r="O4126" s="16">
        <v>3</v>
      </c>
      <c r="P4126" s="16">
        <v>0</v>
      </c>
      <c r="Q4126" s="16">
        <v>7</v>
      </c>
      <c r="R4126" s="16">
        <v>0</v>
      </c>
      <c r="S4126" s="14" t="s">
        <v>86</v>
      </c>
      <c r="T4126" s="16">
        <v>410</v>
      </c>
      <c r="U4126" s="16">
        <v>0</v>
      </c>
      <c r="V4126" s="18">
        <v>226753</v>
      </c>
      <c r="W4126" s="18">
        <v>9576</v>
      </c>
      <c r="X4126" s="18">
        <v>6129</v>
      </c>
      <c r="Y4126" s="18">
        <v>0</v>
      </c>
      <c r="Z4126" s="18">
        <v>0</v>
      </c>
      <c r="AA4126" s="18">
        <v>0</v>
      </c>
      <c r="AB4126" s="18">
        <v>0</v>
      </c>
      <c r="AC4126" s="23">
        <v>0</v>
      </c>
      <c r="AD4126" s="14" t="str">
        <f>IF(E4126=113,"Linn","Iowa ex-Linn")</f>
        <v>Iowa ex-Linn</v>
      </c>
      <c r="AE4126" s="23">
        <f>IFERROR(AB4126/W4126,"N/M")</f>
        <v>0.0</v>
      </c>
      <c r="AF4126" s="14" t="str">
        <f>B4126&amp;"|"&amp;TEXT(E4126,"000")&amp;"|"&amp;TEXT(M4126,"0.0000")</f>
        <v>2021|071|0.6000</v>
      </c>
      <c r="AG4126" s="22" t="str">
        <f>IF(AND(B4126&gt;=2015,B4126&lt;=2024,C4126=19,G4126=41,I4126=2,K4126="A",L4126="RBUP",M4126&gt;=0.5,M4126&lt;=0.85),"IN","OUT")</f>
        <v>IN</v>
      </c>
    </row>
    <row r="4127" spans="1:33">
      <c r="A4127" s="14" t="s">
        <v>191</v>
      </c>
      <c r="B4127" s="16">
        <v>2021</v>
      </c>
      <c r="C4127" s="16">
        <v>19</v>
      </c>
      <c r="D4127" s="14" t="s">
        <v>80</v>
      </c>
      <c r="E4127" s="16">
        <v>71</v>
      </c>
      <c r="F4127" s="14" t="s">
        <v>121</v>
      </c>
      <c r="G4127" s="16">
        <v>41</v>
      </c>
      <c r="H4127" s="14" t="s">
        <v>186</v>
      </c>
      <c r="I4127" s="16">
        <v>2</v>
      </c>
      <c r="J4127" s="14" t="s">
        <v>83</v>
      </c>
      <c r="K4127" s="14" t="s">
        <v>84</v>
      </c>
      <c r="L4127" s="14" t="s">
        <v>85</v>
      </c>
      <c r="M4127" s="23">
        <v>0.65</v>
      </c>
      <c r="N4127" s="16">
        <v>23</v>
      </c>
      <c r="O4127" s="16">
        <v>19</v>
      </c>
      <c r="P4127" s="16">
        <v>0</v>
      </c>
      <c r="Q4127" s="16">
        <v>36</v>
      </c>
      <c r="R4127" s="16">
        <v>0</v>
      </c>
      <c r="S4127" s="14" t="s">
        <v>86</v>
      </c>
      <c r="T4127" s="16">
        <v>2044</v>
      </c>
      <c r="U4127" s="16">
        <v>0</v>
      </c>
      <c r="V4127" s="18">
        <v>1166412</v>
      </c>
      <c r="W4127" s="18">
        <v>60197</v>
      </c>
      <c r="X4127" s="18">
        <v>35850</v>
      </c>
      <c r="Y4127" s="18">
        <v>0</v>
      </c>
      <c r="Z4127" s="18">
        <v>0</v>
      </c>
      <c r="AA4127" s="18">
        <v>0</v>
      </c>
      <c r="AB4127" s="18">
        <v>0</v>
      </c>
      <c r="AC4127" s="23">
        <v>0</v>
      </c>
      <c r="AD4127" s="14" t="str">
        <f>IF(E4127=113,"Linn","Iowa ex-Linn")</f>
        <v>Iowa ex-Linn</v>
      </c>
      <c r="AE4127" s="23">
        <f>IFERROR(AB4127/W4127,"N/M")</f>
        <v>0.0</v>
      </c>
      <c r="AF4127" s="14" t="str">
        <f>B4127&amp;"|"&amp;TEXT(E4127,"000")&amp;"|"&amp;TEXT(M4127,"0.0000")</f>
        <v>2021|071|0.6500</v>
      </c>
      <c r="AG4127" s="22" t="str">
        <f>IF(AND(B4127&gt;=2015,B4127&lt;=2024,C4127=19,G4127=41,I4127=2,K4127="A",L4127="RBUP",M4127&gt;=0.5,M4127&lt;=0.85),"IN","OUT")</f>
        <v>IN</v>
      </c>
    </row>
    <row r="4128" spans="1:33">
      <c r="A4128" s="14" t="s">
        <v>191</v>
      </c>
      <c r="B4128" s="16">
        <v>2021</v>
      </c>
      <c r="C4128" s="16">
        <v>19</v>
      </c>
      <c r="D4128" s="14" t="s">
        <v>80</v>
      </c>
      <c r="E4128" s="16">
        <v>71</v>
      </c>
      <c r="F4128" s="14" t="s">
        <v>121</v>
      </c>
      <c r="G4128" s="16">
        <v>41</v>
      </c>
      <c r="H4128" s="14" t="s">
        <v>186</v>
      </c>
      <c r="I4128" s="16">
        <v>2</v>
      </c>
      <c r="J4128" s="14" t="s">
        <v>83</v>
      </c>
      <c r="K4128" s="14" t="s">
        <v>84</v>
      </c>
      <c r="L4128" s="14" t="s">
        <v>85</v>
      </c>
      <c r="M4128" s="23">
        <v>0.7</v>
      </c>
      <c r="N4128" s="16">
        <v>72</v>
      </c>
      <c r="O4128" s="16">
        <v>57</v>
      </c>
      <c r="P4128" s="16">
        <v>1</v>
      </c>
      <c r="Q4128" s="16">
        <v>143</v>
      </c>
      <c r="R4128" s="16">
        <v>1</v>
      </c>
      <c r="S4128" s="14" t="s">
        <v>86</v>
      </c>
      <c r="T4128" s="16">
        <v>12656</v>
      </c>
      <c r="U4128" s="16">
        <v>0</v>
      </c>
      <c r="V4128" s="18">
        <v>7801261</v>
      </c>
      <c r="W4128" s="18">
        <v>490787</v>
      </c>
      <c r="X4128" s="18">
        <v>321993</v>
      </c>
      <c r="Y4128" s="18">
        <v>0</v>
      </c>
      <c r="Z4128" s="18">
        <v>239</v>
      </c>
      <c r="AA4128" s="18">
        <v>0</v>
      </c>
      <c r="AB4128" s="18">
        <v>13481</v>
      </c>
      <c r="AC4128" s="23">
        <v>0.03</v>
      </c>
      <c r="AD4128" s="14" t="str">
        <f>IF(E4128=113,"Linn","Iowa ex-Linn")</f>
        <v>Iowa ex-Linn</v>
      </c>
      <c r="AE4128" s="23">
        <f>IFERROR(AB4128/W4128,"N/M")</f>
        <v>0.027468127721394415</v>
      </c>
      <c r="AF4128" s="14" t="str">
        <f>B4128&amp;"|"&amp;TEXT(E4128,"000")&amp;"|"&amp;TEXT(M4128,"0.0000")</f>
        <v>2021|071|0.7000</v>
      </c>
      <c r="AG4128" s="22" t="str">
        <f>IF(AND(B4128&gt;=2015,B4128&lt;=2024,C4128=19,G4128=41,I4128=2,K4128="A",L4128="RBUP",M4128&gt;=0.5,M4128&lt;=0.85),"IN","OUT")</f>
        <v>IN</v>
      </c>
    </row>
    <row r="4129" spans="1:33">
      <c r="A4129" s="14" t="s">
        <v>191</v>
      </c>
      <c r="B4129" s="16">
        <v>2021</v>
      </c>
      <c r="C4129" s="16">
        <v>19</v>
      </c>
      <c r="D4129" s="14" t="s">
        <v>80</v>
      </c>
      <c r="E4129" s="16">
        <v>71</v>
      </c>
      <c r="F4129" s="14" t="s">
        <v>121</v>
      </c>
      <c r="G4129" s="16">
        <v>41</v>
      </c>
      <c r="H4129" s="14" t="s">
        <v>186</v>
      </c>
      <c r="I4129" s="16">
        <v>2</v>
      </c>
      <c r="J4129" s="14" t="s">
        <v>83</v>
      </c>
      <c r="K4129" s="14" t="s">
        <v>84</v>
      </c>
      <c r="L4129" s="14" t="s">
        <v>85</v>
      </c>
      <c r="M4129" s="23">
        <v>0.75</v>
      </c>
      <c r="N4129" s="16">
        <v>223</v>
      </c>
      <c r="O4129" s="16">
        <v>174</v>
      </c>
      <c r="P4129" s="16">
        <v>3</v>
      </c>
      <c r="Q4129" s="16">
        <v>351</v>
      </c>
      <c r="R4129" s="16">
        <v>4</v>
      </c>
      <c r="S4129" s="14" t="s">
        <v>86</v>
      </c>
      <c r="T4129" s="16">
        <v>31165</v>
      </c>
      <c r="U4129" s="16">
        <v>0</v>
      </c>
      <c r="V4129" s="18">
        <v>20342432</v>
      </c>
      <c r="W4129" s="18">
        <v>1507726</v>
      </c>
      <c r="X4129" s="18">
        <v>969424</v>
      </c>
      <c r="Y4129" s="18">
        <v>0</v>
      </c>
      <c r="Z4129" s="18">
        <v>1415</v>
      </c>
      <c r="AA4129" s="18">
        <v>0</v>
      </c>
      <c r="AB4129" s="18">
        <v>20621</v>
      </c>
      <c r="AC4129" s="23">
        <v>0.01</v>
      </c>
      <c r="AD4129" s="14" t="str">
        <f>IF(E4129=113,"Linn","Iowa ex-Linn")</f>
        <v>Iowa ex-Linn</v>
      </c>
      <c r="AE4129" s="23">
        <f>IFERROR(AB4129/W4129,"N/M")</f>
        <v>0.01367688824096686</v>
      </c>
      <c r="AF4129" s="14" t="str">
        <f>B4129&amp;"|"&amp;TEXT(E4129,"000")&amp;"|"&amp;TEXT(M4129,"0.0000")</f>
        <v>2021|071|0.7500</v>
      </c>
      <c r="AG4129" s="22" t="str">
        <f>IF(AND(B4129&gt;=2015,B4129&lt;=2024,C4129=19,G4129=41,I4129=2,K4129="A",L4129="RBUP",M4129&gt;=0.5,M4129&lt;=0.85),"IN","OUT")</f>
        <v>IN</v>
      </c>
    </row>
    <row r="4130" spans="1:33">
      <c r="A4130" s="14" t="s">
        <v>191</v>
      </c>
      <c r="B4130" s="16">
        <v>2021</v>
      </c>
      <c r="C4130" s="16">
        <v>19</v>
      </c>
      <c r="D4130" s="14" t="s">
        <v>80</v>
      </c>
      <c r="E4130" s="16">
        <v>71</v>
      </c>
      <c r="F4130" s="14" t="s">
        <v>121</v>
      </c>
      <c r="G4130" s="16">
        <v>41</v>
      </c>
      <c r="H4130" s="14" t="s">
        <v>186</v>
      </c>
      <c r="I4130" s="16">
        <v>2</v>
      </c>
      <c r="J4130" s="14" t="s">
        <v>83</v>
      </c>
      <c r="K4130" s="14" t="s">
        <v>84</v>
      </c>
      <c r="L4130" s="14" t="s">
        <v>85</v>
      </c>
      <c r="M4130" s="23">
        <v>0.8</v>
      </c>
      <c r="N4130" s="16">
        <v>232</v>
      </c>
      <c r="O4130" s="16">
        <v>190</v>
      </c>
      <c r="P4130" s="16">
        <v>6</v>
      </c>
      <c r="Q4130" s="16">
        <v>423</v>
      </c>
      <c r="R4130" s="16">
        <v>6</v>
      </c>
      <c r="S4130" s="14" t="s">
        <v>86</v>
      </c>
      <c r="T4130" s="16">
        <v>39205</v>
      </c>
      <c r="U4130" s="16">
        <v>0</v>
      </c>
      <c r="V4130" s="18">
        <v>27285118</v>
      </c>
      <c r="W4130" s="18">
        <v>2502241</v>
      </c>
      <c r="X4130" s="18">
        <v>1389699</v>
      </c>
      <c r="Y4130" s="18">
        <v>372</v>
      </c>
      <c r="Z4130" s="18">
        <v>4633</v>
      </c>
      <c r="AA4130" s="18">
        <v>0</v>
      </c>
      <c r="AB4130" s="18">
        <v>90200</v>
      </c>
      <c r="AC4130" s="23">
        <v>0.04</v>
      </c>
      <c r="AD4130" s="14" t="str">
        <f>IF(E4130=113,"Linn","Iowa ex-Linn")</f>
        <v>Iowa ex-Linn</v>
      </c>
      <c r="AE4130" s="23">
        <f>IFERROR(AB4130/W4130,"N/M")</f>
        <v>0.03604768685350452</v>
      </c>
      <c r="AF4130" s="14" t="str">
        <f>B4130&amp;"|"&amp;TEXT(E4130,"000")&amp;"|"&amp;TEXT(M4130,"0.0000")</f>
        <v>2021|071|0.8000</v>
      </c>
      <c r="AG4130" s="22" t="str">
        <f>IF(AND(B4130&gt;=2015,B4130&lt;=2024,C4130=19,G4130=41,I4130=2,K4130="A",L4130="RBUP",M4130&gt;=0.5,M4130&lt;=0.85),"IN","OUT")</f>
        <v>IN</v>
      </c>
    </row>
    <row r="4131" spans="1:33">
      <c r="A4131" s="14" t="s">
        <v>191</v>
      </c>
      <c r="B4131" s="16">
        <v>2021</v>
      </c>
      <c r="C4131" s="16">
        <v>19</v>
      </c>
      <c r="D4131" s="14" t="s">
        <v>80</v>
      </c>
      <c r="E4131" s="16">
        <v>71</v>
      </c>
      <c r="F4131" s="14" t="s">
        <v>121</v>
      </c>
      <c r="G4131" s="16">
        <v>41</v>
      </c>
      <c r="H4131" s="14" t="s">
        <v>186</v>
      </c>
      <c r="I4131" s="16">
        <v>2</v>
      </c>
      <c r="J4131" s="14" t="s">
        <v>83</v>
      </c>
      <c r="K4131" s="14" t="s">
        <v>84</v>
      </c>
      <c r="L4131" s="14" t="s">
        <v>85</v>
      </c>
      <c r="M4131" s="23">
        <v>0.85</v>
      </c>
      <c r="N4131" s="16">
        <v>120</v>
      </c>
      <c r="O4131" s="16">
        <v>98</v>
      </c>
      <c r="P4131" s="16">
        <v>10</v>
      </c>
      <c r="Q4131" s="16">
        <v>255</v>
      </c>
      <c r="R4131" s="16">
        <v>18</v>
      </c>
      <c r="S4131" s="14" t="s">
        <v>86</v>
      </c>
      <c r="T4131" s="16">
        <v>23587</v>
      </c>
      <c r="U4131" s="16">
        <v>0</v>
      </c>
      <c r="V4131" s="18">
        <v>17388163</v>
      </c>
      <c r="W4131" s="18">
        <v>1927425</v>
      </c>
      <c r="X4131" s="18">
        <v>824782</v>
      </c>
      <c r="Y4131" s="18">
        <v>2203</v>
      </c>
      <c r="Z4131" s="18">
        <v>218</v>
      </c>
      <c r="AA4131" s="18">
        <v>0</v>
      </c>
      <c r="AB4131" s="18">
        <v>158564</v>
      </c>
      <c r="AC4131" s="23">
        <v>0.08</v>
      </c>
      <c r="AD4131" s="14" t="str">
        <f>IF(E4131=113,"Linn","Iowa ex-Linn")</f>
        <v>Iowa ex-Linn</v>
      </c>
      <c r="AE4131" s="23">
        <f>IFERROR(AB4131/W4131,"N/M")</f>
        <v>0.08226727369417747</v>
      </c>
      <c r="AF4131" s="14" t="str">
        <f>B4131&amp;"|"&amp;TEXT(E4131,"000")&amp;"|"&amp;TEXT(M4131,"0.0000")</f>
        <v>2021|071|0.8500</v>
      </c>
      <c r="AG4131" s="22" t="str">
        <f>IF(AND(B4131&gt;=2015,B4131&lt;=2024,C4131=19,G4131=41,I4131=2,K4131="A",L4131="RBUP",M4131&gt;=0.5,M4131&lt;=0.85),"IN","OUT")</f>
        <v>IN</v>
      </c>
    </row>
    <row r="4132" spans="1:33">
      <c r="A4132" s="14" t="s">
        <v>191</v>
      </c>
      <c r="B4132" s="16">
        <v>2021</v>
      </c>
      <c r="C4132" s="16">
        <v>19</v>
      </c>
      <c r="D4132" s="14" t="s">
        <v>80</v>
      </c>
      <c r="E4132" s="16">
        <v>73</v>
      </c>
      <c r="F4132" s="14" t="s">
        <v>122</v>
      </c>
      <c r="G4132" s="16">
        <v>41</v>
      </c>
      <c r="H4132" s="14" t="s">
        <v>186</v>
      </c>
      <c r="I4132" s="16">
        <v>2</v>
      </c>
      <c r="J4132" s="14" t="s">
        <v>83</v>
      </c>
      <c r="K4132" s="14" t="s">
        <v>84</v>
      </c>
      <c r="L4132" s="14" t="s">
        <v>85</v>
      </c>
      <c r="M4132" s="23">
        <v>0.65</v>
      </c>
      <c r="N4132" s="16">
        <v>3</v>
      </c>
      <c r="O4132" s="16">
        <v>3</v>
      </c>
      <c r="P4132" s="16">
        <v>0</v>
      </c>
      <c r="Q4132" s="16">
        <v>3</v>
      </c>
      <c r="R4132" s="16">
        <v>0</v>
      </c>
      <c r="S4132" s="14" t="s">
        <v>86</v>
      </c>
      <c r="T4132" s="16">
        <v>1076</v>
      </c>
      <c r="U4132" s="16">
        <v>0</v>
      </c>
      <c r="V4132" s="18">
        <v>668831</v>
      </c>
      <c r="W4132" s="18">
        <v>13895</v>
      </c>
      <c r="X4132" s="18">
        <v>10893</v>
      </c>
      <c r="Y4132" s="18">
        <v>0</v>
      </c>
      <c r="Z4132" s="18">
        <v>0</v>
      </c>
      <c r="AA4132" s="18">
        <v>0</v>
      </c>
      <c r="AB4132" s="18">
        <v>0</v>
      </c>
      <c r="AC4132" s="23">
        <v>0</v>
      </c>
      <c r="AD4132" s="14" t="str">
        <f>IF(E4132=113,"Linn","Iowa ex-Linn")</f>
        <v>Iowa ex-Linn</v>
      </c>
      <c r="AE4132" s="23">
        <f>IFERROR(AB4132/W4132,"N/M")</f>
        <v>0.0</v>
      </c>
      <c r="AF4132" s="14" t="str">
        <f>B4132&amp;"|"&amp;TEXT(E4132,"000")&amp;"|"&amp;TEXT(M4132,"0.0000")</f>
        <v>2021|073|0.6500</v>
      </c>
      <c r="AG4132" s="22" t="str">
        <f>IF(AND(B4132&gt;=2015,B4132&lt;=2024,C4132=19,G4132=41,I4132=2,K4132="A",L4132="RBUP",M4132&gt;=0.5,M4132&lt;=0.85),"IN","OUT")</f>
        <v>IN</v>
      </c>
    </row>
    <row r="4133" spans="1:33">
      <c r="A4133" s="14" t="s">
        <v>191</v>
      </c>
      <c r="B4133" s="16">
        <v>2021</v>
      </c>
      <c r="C4133" s="16">
        <v>19</v>
      </c>
      <c r="D4133" s="14" t="s">
        <v>80</v>
      </c>
      <c r="E4133" s="16">
        <v>73</v>
      </c>
      <c r="F4133" s="14" t="s">
        <v>122</v>
      </c>
      <c r="G4133" s="16">
        <v>41</v>
      </c>
      <c r="H4133" s="14" t="s">
        <v>186</v>
      </c>
      <c r="I4133" s="16">
        <v>2</v>
      </c>
      <c r="J4133" s="14" t="s">
        <v>83</v>
      </c>
      <c r="K4133" s="14" t="s">
        <v>84</v>
      </c>
      <c r="L4133" s="14" t="s">
        <v>85</v>
      </c>
      <c r="M4133" s="23">
        <v>0.7</v>
      </c>
      <c r="N4133" s="16">
        <v>23</v>
      </c>
      <c r="O4133" s="16">
        <v>17</v>
      </c>
      <c r="P4133" s="16">
        <v>0</v>
      </c>
      <c r="Q4133" s="16">
        <v>19</v>
      </c>
      <c r="R4133" s="16">
        <v>0</v>
      </c>
      <c r="S4133" s="14" t="s">
        <v>86</v>
      </c>
      <c r="T4133" s="16">
        <v>1579</v>
      </c>
      <c r="U4133" s="16">
        <v>0</v>
      </c>
      <c r="V4133" s="18">
        <v>966177</v>
      </c>
      <c r="W4133" s="18">
        <v>27555</v>
      </c>
      <c r="X4133" s="18">
        <v>18554</v>
      </c>
      <c r="Y4133" s="18">
        <v>0</v>
      </c>
      <c r="Z4133" s="18">
        <v>0</v>
      </c>
      <c r="AA4133" s="18">
        <v>0</v>
      </c>
      <c r="AB4133" s="18">
        <v>0</v>
      </c>
      <c r="AC4133" s="23">
        <v>0</v>
      </c>
      <c r="AD4133" s="14" t="str">
        <f>IF(E4133=113,"Linn","Iowa ex-Linn")</f>
        <v>Iowa ex-Linn</v>
      </c>
      <c r="AE4133" s="23">
        <f>IFERROR(AB4133/W4133,"N/M")</f>
        <v>0.0</v>
      </c>
      <c r="AF4133" s="14" t="str">
        <f>B4133&amp;"|"&amp;TEXT(E4133,"000")&amp;"|"&amp;TEXT(M4133,"0.0000")</f>
        <v>2021|073|0.7000</v>
      </c>
      <c r="AG4133" s="22" t="str">
        <f>IF(AND(B4133&gt;=2015,B4133&lt;=2024,C4133=19,G4133=41,I4133=2,K4133="A",L4133="RBUP",M4133&gt;=0.5,M4133&lt;=0.85),"IN","OUT")</f>
        <v>IN</v>
      </c>
    </row>
    <row r="4134" spans="1:33">
      <c r="A4134" s="14" t="s">
        <v>191</v>
      </c>
      <c r="B4134" s="16">
        <v>2021</v>
      </c>
      <c r="C4134" s="16">
        <v>19</v>
      </c>
      <c r="D4134" s="14" t="s">
        <v>80</v>
      </c>
      <c r="E4134" s="16">
        <v>73</v>
      </c>
      <c r="F4134" s="14" t="s">
        <v>122</v>
      </c>
      <c r="G4134" s="16">
        <v>41</v>
      </c>
      <c r="H4134" s="14" t="s">
        <v>186</v>
      </c>
      <c r="I4134" s="16">
        <v>2</v>
      </c>
      <c r="J4134" s="14" t="s">
        <v>83</v>
      </c>
      <c r="K4134" s="14" t="s">
        <v>84</v>
      </c>
      <c r="L4134" s="14" t="s">
        <v>85</v>
      </c>
      <c r="M4134" s="23">
        <v>0.75</v>
      </c>
      <c r="N4134" s="16">
        <v>73</v>
      </c>
      <c r="O4134" s="16">
        <v>53</v>
      </c>
      <c r="P4134" s="16">
        <v>0</v>
      </c>
      <c r="Q4134" s="16">
        <v>70</v>
      </c>
      <c r="R4134" s="16">
        <v>0</v>
      </c>
      <c r="S4134" s="14" t="s">
        <v>86</v>
      </c>
      <c r="T4134" s="16">
        <v>11502</v>
      </c>
      <c r="U4134" s="16">
        <v>0</v>
      </c>
      <c r="V4134" s="18">
        <v>7913286</v>
      </c>
      <c r="W4134" s="18">
        <v>311955</v>
      </c>
      <c r="X4134" s="18">
        <v>215761</v>
      </c>
      <c r="Y4134" s="18">
        <v>0</v>
      </c>
      <c r="Z4134" s="18">
        <v>549</v>
      </c>
      <c r="AA4134" s="18">
        <v>0</v>
      </c>
      <c r="AB4134" s="18">
        <v>0</v>
      </c>
      <c r="AC4134" s="23">
        <v>0</v>
      </c>
      <c r="AD4134" s="14" t="str">
        <f>IF(E4134=113,"Linn","Iowa ex-Linn")</f>
        <v>Iowa ex-Linn</v>
      </c>
      <c r="AE4134" s="23">
        <f>IFERROR(AB4134/W4134,"N/M")</f>
        <v>0.0</v>
      </c>
      <c r="AF4134" s="14" t="str">
        <f>B4134&amp;"|"&amp;TEXT(E4134,"000")&amp;"|"&amp;TEXT(M4134,"0.0000")</f>
        <v>2021|073|0.7500</v>
      </c>
      <c r="AG4134" s="22" t="str">
        <f>IF(AND(B4134&gt;=2015,B4134&lt;=2024,C4134=19,G4134=41,I4134=2,K4134="A",L4134="RBUP",M4134&gt;=0.5,M4134&lt;=0.85),"IN","OUT")</f>
        <v>IN</v>
      </c>
    </row>
    <row r="4135" spans="1:33">
      <c r="A4135" s="14" t="s">
        <v>191</v>
      </c>
      <c r="B4135" s="16">
        <v>2021</v>
      </c>
      <c r="C4135" s="16">
        <v>19</v>
      </c>
      <c r="D4135" s="14" t="s">
        <v>80</v>
      </c>
      <c r="E4135" s="16">
        <v>73</v>
      </c>
      <c r="F4135" s="14" t="s">
        <v>122</v>
      </c>
      <c r="G4135" s="16">
        <v>41</v>
      </c>
      <c r="H4135" s="14" t="s">
        <v>186</v>
      </c>
      <c r="I4135" s="16">
        <v>2</v>
      </c>
      <c r="J4135" s="14" t="s">
        <v>83</v>
      </c>
      <c r="K4135" s="14" t="s">
        <v>84</v>
      </c>
      <c r="L4135" s="14" t="s">
        <v>85</v>
      </c>
      <c r="M4135" s="23">
        <v>0.8</v>
      </c>
      <c r="N4135" s="16">
        <v>312</v>
      </c>
      <c r="O4135" s="16">
        <v>260</v>
      </c>
      <c r="P4135" s="16">
        <v>4</v>
      </c>
      <c r="Q4135" s="16">
        <v>444</v>
      </c>
      <c r="R4135" s="16">
        <v>4</v>
      </c>
      <c r="S4135" s="14" t="s">
        <v>86</v>
      </c>
      <c r="T4135" s="16">
        <v>53383</v>
      </c>
      <c r="U4135" s="16">
        <v>0</v>
      </c>
      <c r="V4135" s="18">
        <v>39041967</v>
      </c>
      <c r="W4135" s="18">
        <v>2255568</v>
      </c>
      <c r="X4135" s="18">
        <v>1303028</v>
      </c>
      <c r="Y4135" s="18">
        <v>205</v>
      </c>
      <c r="Z4135" s="18">
        <v>10055</v>
      </c>
      <c r="AA4135" s="18">
        <v>0</v>
      </c>
      <c r="AB4135" s="18">
        <v>37046</v>
      </c>
      <c r="AC4135" s="23">
        <v>0.02</v>
      </c>
      <c r="AD4135" s="14" t="str">
        <f>IF(E4135=113,"Linn","Iowa ex-Linn")</f>
        <v>Iowa ex-Linn</v>
      </c>
      <c r="AE4135" s="23">
        <f>IFERROR(AB4135/W4135,"N/M")</f>
        <v>0.016424244358848858</v>
      </c>
      <c r="AF4135" s="14" t="str">
        <f>B4135&amp;"|"&amp;TEXT(E4135,"000")&amp;"|"&amp;TEXT(M4135,"0.0000")</f>
        <v>2021|073|0.8000</v>
      </c>
      <c r="AG4135" s="22" t="str">
        <f>IF(AND(B4135&gt;=2015,B4135&lt;=2024,C4135=19,G4135=41,I4135=2,K4135="A",L4135="RBUP",M4135&gt;=0.5,M4135&lt;=0.85),"IN","OUT")</f>
        <v>IN</v>
      </c>
    </row>
    <row r="4136" spans="1:33">
      <c r="A4136" s="14" t="s">
        <v>191</v>
      </c>
      <c r="B4136" s="16">
        <v>2021</v>
      </c>
      <c r="C4136" s="16">
        <v>19</v>
      </c>
      <c r="D4136" s="14" t="s">
        <v>80</v>
      </c>
      <c r="E4136" s="16">
        <v>73</v>
      </c>
      <c r="F4136" s="14" t="s">
        <v>122</v>
      </c>
      <c r="G4136" s="16">
        <v>41</v>
      </c>
      <c r="H4136" s="14" t="s">
        <v>186</v>
      </c>
      <c r="I4136" s="16">
        <v>2</v>
      </c>
      <c r="J4136" s="14" t="s">
        <v>83</v>
      </c>
      <c r="K4136" s="14" t="s">
        <v>84</v>
      </c>
      <c r="L4136" s="14" t="s">
        <v>85</v>
      </c>
      <c r="M4136" s="23">
        <v>0.85</v>
      </c>
      <c r="N4136" s="16">
        <v>490</v>
      </c>
      <c r="O4136" s="16">
        <v>405</v>
      </c>
      <c r="P4136" s="16">
        <v>10</v>
      </c>
      <c r="Q4136" s="16">
        <v>798</v>
      </c>
      <c r="R4136" s="16">
        <v>13</v>
      </c>
      <c r="S4136" s="14" t="s">
        <v>86</v>
      </c>
      <c r="T4136" s="16">
        <v>83237</v>
      </c>
      <c r="U4136" s="16">
        <v>0</v>
      </c>
      <c r="V4136" s="18">
        <v>64475287</v>
      </c>
      <c r="W4136" s="18">
        <v>4640183</v>
      </c>
      <c r="X4136" s="18">
        <v>2064140</v>
      </c>
      <c r="Y4136" s="18">
        <v>3589</v>
      </c>
      <c r="Z4136" s="18">
        <v>11925</v>
      </c>
      <c r="AA4136" s="18">
        <v>0</v>
      </c>
      <c r="AB4136" s="18">
        <v>46810</v>
      </c>
      <c r="AC4136" s="23">
        <v>0.01</v>
      </c>
      <c r="AD4136" s="14" t="str">
        <f>IF(E4136=113,"Linn","Iowa ex-Linn")</f>
        <v>Iowa ex-Linn</v>
      </c>
      <c r="AE4136" s="23">
        <f>IFERROR(AB4136/W4136,"N/M")</f>
        <v>0.010087964203135954</v>
      </c>
      <c r="AF4136" s="14" t="str">
        <f>B4136&amp;"|"&amp;TEXT(E4136,"000")&amp;"|"&amp;TEXT(M4136,"0.0000")</f>
        <v>2021|073|0.8500</v>
      </c>
      <c r="AG4136" s="22" t="str">
        <f>IF(AND(B4136&gt;=2015,B4136&lt;=2024,C4136=19,G4136=41,I4136=2,K4136="A",L4136="RBUP",M4136&gt;=0.5,M4136&lt;=0.85),"IN","OUT")</f>
        <v>IN</v>
      </c>
    </row>
    <row r="4137" spans="1:33">
      <c r="A4137" s="14" t="s">
        <v>191</v>
      </c>
      <c r="B4137" s="16">
        <v>2021</v>
      </c>
      <c r="C4137" s="16">
        <v>19</v>
      </c>
      <c r="D4137" s="14" t="s">
        <v>80</v>
      </c>
      <c r="E4137" s="16">
        <v>75</v>
      </c>
      <c r="F4137" s="14" t="s">
        <v>123</v>
      </c>
      <c r="G4137" s="16">
        <v>41</v>
      </c>
      <c r="H4137" s="14" t="s">
        <v>186</v>
      </c>
      <c r="I4137" s="16">
        <v>2</v>
      </c>
      <c r="J4137" s="14" t="s">
        <v>83</v>
      </c>
      <c r="K4137" s="14" t="s">
        <v>84</v>
      </c>
      <c r="L4137" s="14" t="s">
        <v>85</v>
      </c>
      <c r="M4137" s="23">
        <v>0.6</v>
      </c>
      <c r="N4137" s="16">
        <v>1</v>
      </c>
      <c r="O4137" s="16">
        <v>1</v>
      </c>
      <c r="P4137" s="16">
        <v>0</v>
      </c>
      <c r="Q4137" s="16">
        <v>1</v>
      </c>
      <c r="R4137" s="16">
        <v>0</v>
      </c>
      <c r="S4137" s="14" t="s">
        <v>86</v>
      </c>
      <c r="T4137" s="16">
        <v>97</v>
      </c>
      <c r="U4137" s="16">
        <v>0</v>
      </c>
      <c r="V4137" s="18">
        <v>41316</v>
      </c>
      <c r="W4137" s="18">
        <v>486</v>
      </c>
      <c r="X4137" s="18">
        <v>311</v>
      </c>
      <c r="Y4137" s="18">
        <v>0</v>
      </c>
      <c r="Z4137" s="18">
        <v>0</v>
      </c>
      <c r="AA4137" s="18">
        <v>0</v>
      </c>
      <c r="AB4137" s="18">
        <v>0</v>
      </c>
      <c r="AC4137" s="23">
        <v>0</v>
      </c>
      <c r="AD4137" s="14" t="str">
        <f>IF(E4137=113,"Linn","Iowa ex-Linn")</f>
        <v>Iowa ex-Linn</v>
      </c>
      <c r="AE4137" s="23">
        <f>IFERROR(AB4137/W4137,"N/M")</f>
        <v>0.0</v>
      </c>
      <c r="AF4137" s="14" t="str">
        <f>B4137&amp;"|"&amp;TEXT(E4137,"000")&amp;"|"&amp;TEXT(M4137,"0.0000")</f>
        <v>2021|075|0.6000</v>
      </c>
      <c r="AG4137" s="22" t="str">
        <f>IF(AND(B4137&gt;=2015,B4137&lt;=2024,C4137=19,G4137=41,I4137=2,K4137="A",L4137="RBUP",M4137&gt;=0.5,M4137&lt;=0.85),"IN","OUT")</f>
        <v>IN</v>
      </c>
    </row>
    <row r="4138" spans="1:33">
      <c r="A4138" s="14" t="s">
        <v>191</v>
      </c>
      <c r="B4138" s="16">
        <v>2021</v>
      </c>
      <c r="C4138" s="16">
        <v>19</v>
      </c>
      <c r="D4138" s="14" t="s">
        <v>80</v>
      </c>
      <c r="E4138" s="16">
        <v>75</v>
      </c>
      <c r="F4138" s="14" t="s">
        <v>123</v>
      </c>
      <c r="G4138" s="16">
        <v>41</v>
      </c>
      <c r="H4138" s="14" t="s">
        <v>186</v>
      </c>
      <c r="I4138" s="16">
        <v>2</v>
      </c>
      <c r="J4138" s="14" t="s">
        <v>83</v>
      </c>
      <c r="K4138" s="14" t="s">
        <v>84</v>
      </c>
      <c r="L4138" s="14" t="s">
        <v>85</v>
      </c>
      <c r="M4138" s="23">
        <v>0.65</v>
      </c>
      <c r="N4138" s="16">
        <v>1</v>
      </c>
      <c r="O4138" s="16">
        <v>1</v>
      </c>
      <c r="P4138" s="16">
        <v>0</v>
      </c>
      <c r="Q4138" s="16">
        <v>1</v>
      </c>
      <c r="R4138" s="16">
        <v>0</v>
      </c>
      <c r="S4138" s="14" t="s">
        <v>86</v>
      </c>
      <c r="T4138" s="16">
        <v>19</v>
      </c>
      <c r="U4138" s="16">
        <v>0</v>
      </c>
      <c r="V4138" s="18">
        <v>12964</v>
      </c>
      <c r="W4138" s="18">
        <v>179</v>
      </c>
      <c r="X4138" s="18">
        <v>106</v>
      </c>
      <c r="Y4138" s="18">
        <v>0</v>
      </c>
      <c r="Z4138" s="18">
        <v>0</v>
      </c>
      <c r="AA4138" s="18">
        <v>0</v>
      </c>
      <c r="AB4138" s="18">
        <v>0</v>
      </c>
      <c r="AC4138" s="23">
        <v>0</v>
      </c>
      <c r="AD4138" s="14" t="str">
        <f>IF(E4138=113,"Linn","Iowa ex-Linn")</f>
        <v>Iowa ex-Linn</v>
      </c>
      <c r="AE4138" s="23">
        <f>IFERROR(AB4138/W4138,"N/M")</f>
        <v>0.0</v>
      </c>
      <c r="AF4138" s="14" t="str">
        <f>B4138&amp;"|"&amp;TEXT(E4138,"000")&amp;"|"&amp;TEXT(M4138,"0.0000")</f>
        <v>2021|075|0.6500</v>
      </c>
      <c r="AG4138" s="22" t="str">
        <f>IF(AND(B4138&gt;=2015,B4138&lt;=2024,C4138=19,G4138=41,I4138=2,K4138="A",L4138="RBUP",M4138&gt;=0.5,M4138&lt;=0.85),"IN","OUT")</f>
        <v>IN</v>
      </c>
    </row>
    <row r="4139" spans="1:33">
      <c r="A4139" s="14" t="s">
        <v>191</v>
      </c>
      <c r="B4139" s="16">
        <v>2021</v>
      </c>
      <c r="C4139" s="16">
        <v>19</v>
      </c>
      <c r="D4139" s="14" t="s">
        <v>80</v>
      </c>
      <c r="E4139" s="16">
        <v>75</v>
      </c>
      <c r="F4139" s="14" t="s">
        <v>123</v>
      </c>
      <c r="G4139" s="16">
        <v>41</v>
      </c>
      <c r="H4139" s="14" t="s">
        <v>186</v>
      </c>
      <c r="I4139" s="16">
        <v>2</v>
      </c>
      <c r="J4139" s="14" t="s">
        <v>83</v>
      </c>
      <c r="K4139" s="14" t="s">
        <v>84</v>
      </c>
      <c r="L4139" s="14" t="s">
        <v>85</v>
      </c>
      <c r="M4139" s="23">
        <v>0.7</v>
      </c>
      <c r="N4139" s="16">
        <v>35</v>
      </c>
      <c r="O4139" s="16">
        <v>26</v>
      </c>
      <c r="P4139" s="16">
        <v>0</v>
      </c>
      <c r="Q4139" s="16">
        <v>52</v>
      </c>
      <c r="R4139" s="16">
        <v>0</v>
      </c>
      <c r="S4139" s="14" t="s">
        <v>86</v>
      </c>
      <c r="T4139" s="16">
        <v>4721</v>
      </c>
      <c r="U4139" s="16">
        <v>0</v>
      </c>
      <c r="V4139" s="18">
        <v>3265874</v>
      </c>
      <c r="W4139" s="18">
        <v>74838</v>
      </c>
      <c r="X4139" s="18">
        <v>52415</v>
      </c>
      <c r="Y4139" s="18">
        <v>0</v>
      </c>
      <c r="Z4139" s="18">
        <v>61</v>
      </c>
      <c r="AA4139" s="18">
        <v>0</v>
      </c>
      <c r="AB4139" s="18">
        <v>0</v>
      </c>
      <c r="AC4139" s="23">
        <v>0</v>
      </c>
      <c r="AD4139" s="14" t="str">
        <f>IF(E4139=113,"Linn","Iowa ex-Linn")</f>
        <v>Iowa ex-Linn</v>
      </c>
      <c r="AE4139" s="23">
        <f>IFERROR(AB4139/W4139,"N/M")</f>
        <v>0.0</v>
      </c>
      <c r="AF4139" s="14" t="str">
        <f>B4139&amp;"|"&amp;TEXT(E4139,"000")&amp;"|"&amp;TEXT(M4139,"0.0000")</f>
        <v>2021|075|0.7000</v>
      </c>
      <c r="AG4139" s="22" t="str">
        <f>IF(AND(B4139&gt;=2015,B4139&lt;=2024,C4139=19,G4139=41,I4139=2,K4139="A",L4139="RBUP",M4139&gt;=0.5,M4139&lt;=0.85),"IN","OUT")</f>
        <v>IN</v>
      </c>
    </row>
    <row r="4140" spans="1:33">
      <c r="A4140" s="14" t="s">
        <v>191</v>
      </c>
      <c r="B4140" s="16">
        <v>2021</v>
      </c>
      <c r="C4140" s="16">
        <v>19</v>
      </c>
      <c r="D4140" s="14" t="s">
        <v>80</v>
      </c>
      <c r="E4140" s="16">
        <v>75</v>
      </c>
      <c r="F4140" s="14" t="s">
        <v>123</v>
      </c>
      <c r="G4140" s="16">
        <v>41</v>
      </c>
      <c r="H4140" s="14" t="s">
        <v>186</v>
      </c>
      <c r="I4140" s="16">
        <v>2</v>
      </c>
      <c r="J4140" s="14" t="s">
        <v>83</v>
      </c>
      <c r="K4140" s="14" t="s">
        <v>84</v>
      </c>
      <c r="L4140" s="14" t="s">
        <v>85</v>
      </c>
      <c r="M4140" s="23">
        <v>0.75</v>
      </c>
      <c r="N4140" s="16">
        <v>103</v>
      </c>
      <c r="O4140" s="16">
        <v>84</v>
      </c>
      <c r="P4140" s="16">
        <v>1</v>
      </c>
      <c r="Q4140" s="16">
        <v>124</v>
      </c>
      <c r="R4140" s="16">
        <v>1</v>
      </c>
      <c r="S4140" s="14" t="s">
        <v>86</v>
      </c>
      <c r="T4140" s="16">
        <v>25499</v>
      </c>
      <c r="U4140" s="16">
        <v>0</v>
      </c>
      <c r="V4140" s="18">
        <v>20086003</v>
      </c>
      <c r="W4140" s="18">
        <v>674452</v>
      </c>
      <c r="X4140" s="18">
        <v>488123</v>
      </c>
      <c r="Y4140" s="18">
        <v>0</v>
      </c>
      <c r="Z4140" s="18">
        <v>48676</v>
      </c>
      <c r="AA4140" s="18">
        <v>0</v>
      </c>
      <c r="AB4140" s="18">
        <v>34</v>
      </c>
      <c r="AC4140" s="23">
        <v>0</v>
      </c>
      <c r="AD4140" s="14" t="str">
        <f>IF(E4140=113,"Linn","Iowa ex-Linn")</f>
        <v>Iowa ex-Linn</v>
      </c>
      <c r="AE4140" s="23">
        <f>IFERROR(AB4140/W4140,"N/M")</f>
        <v>5.041129687509267e-05</v>
      </c>
      <c r="AF4140" s="14" t="str">
        <f>B4140&amp;"|"&amp;TEXT(E4140,"000")&amp;"|"&amp;TEXT(M4140,"0.0000")</f>
        <v>2021|075|0.7500</v>
      </c>
      <c r="AG4140" s="22" t="str">
        <f>IF(AND(B4140&gt;=2015,B4140&lt;=2024,C4140=19,G4140=41,I4140=2,K4140="A",L4140="RBUP",M4140&gt;=0.5,M4140&lt;=0.85),"IN","OUT")</f>
        <v>IN</v>
      </c>
    </row>
    <row r="4141" spans="1:33">
      <c r="A4141" s="14" t="s">
        <v>191</v>
      </c>
      <c r="B4141" s="16">
        <v>2021</v>
      </c>
      <c r="C4141" s="16">
        <v>19</v>
      </c>
      <c r="D4141" s="14" t="s">
        <v>80</v>
      </c>
      <c r="E4141" s="16">
        <v>75</v>
      </c>
      <c r="F4141" s="14" t="s">
        <v>123</v>
      </c>
      <c r="G4141" s="16">
        <v>41</v>
      </c>
      <c r="H4141" s="14" t="s">
        <v>186</v>
      </c>
      <c r="I4141" s="16">
        <v>2</v>
      </c>
      <c r="J4141" s="14" t="s">
        <v>83</v>
      </c>
      <c r="K4141" s="14" t="s">
        <v>84</v>
      </c>
      <c r="L4141" s="14" t="s">
        <v>85</v>
      </c>
      <c r="M4141" s="23">
        <v>0.8</v>
      </c>
      <c r="N4141" s="16">
        <v>235</v>
      </c>
      <c r="O4141" s="16">
        <v>191</v>
      </c>
      <c r="P4141" s="16">
        <v>0</v>
      </c>
      <c r="Q4141" s="16">
        <v>260</v>
      </c>
      <c r="R4141" s="16">
        <v>0</v>
      </c>
      <c r="S4141" s="14" t="s">
        <v>86</v>
      </c>
      <c r="T4141" s="16">
        <v>43113</v>
      </c>
      <c r="U4141" s="16">
        <v>0</v>
      </c>
      <c r="V4141" s="18">
        <v>35346096</v>
      </c>
      <c r="W4141" s="18">
        <v>1629635</v>
      </c>
      <c r="X4141" s="18">
        <v>1026252</v>
      </c>
      <c r="Y4141" s="18">
        <v>69</v>
      </c>
      <c r="Z4141" s="18">
        <v>7921</v>
      </c>
      <c r="AA4141" s="18">
        <v>0</v>
      </c>
      <c r="AB4141" s="18">
        <v>0</v>
      </c>
      <c r="AC4141" s="23">
        <v>0</v>
      </c>
      <c r="AD4141" s="14" t="str">
        <f>IF(E4141=113,"Linn","Iowa ex-Linn")</f>
        <v>Iowa ex-Linn</v>
      </c>
      <c r="AE4141" s="23">
        <f>IFERROR(AB4141/W4141,"N/M")</f>
        <v>0.0</v>
      </c>
      <c r="AF4141" s="14" t="str">
        <f>B4141&amp;"|"&amp;TEXT(E4141,"000")&amp;"|"&amp;TEXT(M4141,"0.0000")</f>
        <v>2021|075|0.8000</v>
      </c>
      <c r="AG4141" s="22" t="str">
        <f>IF(AND(B4141&gt;=2015,B4141&lt;=2024,C4141=19,G4141=41,I4141=2,K4141="A",L4141="RBUP",M4141&gt;=0.5,M4141&lt;=0.85),"IN","OUT")</f>
        <v>IN</v>
      </c>
    </row>
    <row r="4142" spans="1:33">
      <c r="A4142" s="14" t="s">
        <v>191</v>
      </c>
      <c r="B4142" s="16">
        <v>2021</v>
      </c>
      <c r="C4142" s="16">
        <v>19</v>
      </c>
      <c r="D4142" s="14" t="s">
        <v>80</v>
      </c>
      <c r="E4142" s="16">
        <v>75</v>
      </c>
      <c r="F4142" s="14" t="s">
        <v>123</v>
      </c>
      <c r="G4142" s="16">
        <v>41</v>
      </c>
      <c r="H4142" s="14" t="s">
        <v>186</v>
      </c>
      <c r="I4142" s="16">
        <v>2</v>
      </c>
      <c r="J4142" s="14" t="s">
        <v>83</v>
      </c>
      <c r="K4142" s="14" t="s">
        <v>84</v>
      </c>
      <c r="L4142" s="14" t="s">
        <v>85</v>
      </c>
      <c r="M4142" s="23">
        <v>0.85</v>
      </c>
      <c r="N4142" s="16">
        <v>294</v>
      </c>
      <c r="O4142" s="16">
        <v>224</v>
      </c>
      <c r="P4142" s="16">
        <v>6</v>
      </c>
      <c r="Q4142" s="16">
        <v>368</v>
      </c>
      <c r="R4142" s="16">
        <v>7</v>
      </c>
      <c r="S4142" s="14" t="s">
        <v>86</v>
      </c>
      <c r="T4142" s="16">
        <v>48950</v>
      </c>
      <c r="U4142" s="16">
        <v>0</v>
      </c>
      <c r="V4142" s="18">
        <v>42174348</v>
      </c>
      <c r="W4142" s="18">
        <v>2625118</v>
      </c>
      <c r="X4142" s="18">
        <v>1229439</v>
      </c>
      <c r="Y4142" s="18">
        <v>0</v>
      </c>
      <c r="Z4142" s="18">
        <v>10333</v>
      </c>
      <c r="AA4142" s="18">
        <v>0</v>
      </c>
      <c r="AB4142" s="18">
        <v>78902</v>
      </c>
      <c r="AC4142" s="23">
        <v>0.03</v>
      </c>
      <c r="AD4142" s="14" t="str">
        <f>IF(E4142=113,"Linn","Iowa ex-Linn")</f>
        <v>Iowa ex-Linn</v>
      </c>
      <c r="AE4142" s="23">
        <f>IFERROR(AB4142/W4142,"N/M")</f>
        <v>0.03005655364825505</v>
      </c>
      <c r="AF4142" s="14" t="str">
        <f>B4142&amp;"|"&amp;TEXT(E4142,"000")&amp;"|"&amp;TEXT(M4142,"0.0000")</f>
        <v>2021|075|0.8500</v>
      </c>
      <c r="AG4142" s="22" t="str">
        <f>IF(AND(B4142&gt;=2015,B4142&lt;=2024,C4142=19,G4142=41,I4142=2,K4142="A",L4142="RBUP",M4142&gt;=0.5,M4142&lt;=0.85),"IN","OUT")</f>
        <v>IN</v>
      </c>
    </row>
    <row r="4143" spans="1:33">
      <c r="A4143" s="14" t="s">
        <v>191</v>
      </c>
      <c r="B4143" s="16">
        <v>2021</v>
      </c>
      <c r="C4143" s="16">
        <v>19</v>
      </c>
      <c r="D4143" s="14" t="s">
        <v>80</v>
      </c>
      <c r="E4143" s="16">
        <v>77</v>
      </c>
      <c r="F4143" s="14" t="s">
        <v>124</v>
      </c>
      <c r="G4143" s="16">
        <v>41</v>
      </c>
      <c r="H4143" s="14" t="s">
        <v>186</v>
      </c>
      <c r="I4143" s="16">
        <v>2</v>
      </c>
      <c r="J4143" s="14" t="s">
        <v>83</v>
      </c>
      <c r="K4143" s="14" t="s">
        <v>84</v>
      </c>
      <c r="L4143" s="14" t="s">
        <v>85</v>
      </c>
      <c r="M4143" s="23">
        <v>0.55</v>
      </c>
      <c r="N4143" s="16">
        <v>1</v>
      </c>
      <c r="O4143" s="16">
        <v>1</v>
      </c>
      <c r="P4143" s="16">
        <v>0</v>
      </c>
      <c r="Q4143" s="16">
        <v>1</v>
      </c>
      <c r="R4143" s="16">
        <v>0</v>
      </c>
      <c r="S4143" s="14" t="s">
        <v>86</v>
      </c>
      <c r="T4143" s="16">
        <v>13</v>
      </c>
      <c r="U4143" s="16">
        <v>0</v>
      </c>
      <c r="V4143" s="18">
        <v>5585</v>
      </c>
      <c r="W4143" s="18">
        <v>53</v>
      </c>
      <c r="X4143" s="18">
        <v>34</v>
      </c>
      <c r="Y4143" s="18">
        <v>0</v>
      </c>
      <c r="Z4143" s="18">
        <v>0</v>
      </c>
      <c r="AA4143" s="18">
        <v>0</v>
      </c>
      <c r="AB4143" s="18">
        <v>0</v>
      </c>
      <c r="AC4143" s="23">
        <v>0</v>
      </c>
      <c r="AD4143" s="14" t="str">
        <f>IF(E4143=113,"Linn","Iowa ex-Linn")</f>
        <v>Iowa ex-Linn</v>
      </c>
      <c r="AE4143" s="23">
        <f>IFERROR(AB4143/W4143,"N/M")</f>
        <v>0.0</v>
      </c>
      <c r="AF4143" s="14" t="str">
        <f>B4143&amp;"|"&amp;TEXT(E4143,"000")&amp;"|"&amp;TEXT(M4143,"0.0000")</f>
        <v>2021|077|0.5500</v>
      </c>
      <c r="AG4143" s="22" t="str">
        <f>IF(AND(B4143&gt;=2015,B4143&lt;=2024,C4143=19,G4143=41,I4143=2,K4143="A",L4143="RBUP",M4143&gt;=0.5,M4143&lt;=0.85),"IN","OUT")</f>
        <v>IN</v>
      </c>
    </row>
    <row r="4144" spans="1:33">
      <c r="A4144" s="14" t="s">
        <v>191</v>
      </c>
      <c r="B4144" s="16">
        <v>2021</v>
      </c>
      <c r="C4144" s="16">
        <v>19</v>
      </c>
      <c r="D4144" s="14" t="s">
        <v>80</v>
      </c>
      <c r="E4144" s="16">
        <v>77</v>
      </c>
      <c r="F4144" s="14" t="s">
        <v>124</v>
      </c>
      <c r="G4144" s="16">
        <v>41</v>
      </c>
      <c r="H4144" s="14" t="s">
        <v>186</v>
      </c>
      <c r="I4144" s="16">
        <v>2</v>
      </c>
      <c r="J4144" s="14" t="s">
        <v>83</v>
      </c>
      <c r="K4144" s="14" t="s">
        <v>84</v>
      </c>
      <c r="L4144" s="14" t="s">
        <v>85</v>
      </c>
      <c r="M4144" s="23">
        <v>0.65</v>
      </c>
      <c r="N4144" s="16">
        <v>3</v>
      </c>
      <c r="O4144" s="16">
        <v>2</v>
      </c>
      <c r="P4144" s="16">
        <v>0</v>
      </c>
      <c r="Q4144" s="16">
        <v>2</v>
      </c>
      <c r="R4144" s="16">
        <v>0</v>
      </c>
      <c r="S4144" s="14" t="s">
        <v>86</v>
      </c>
      <c r="T4144" s="16">
        <v>65</v>
      </c>
      <c r="U4144" s="16">
        <v>0</v>
      </c>
      <c r="V4144" s="18">
        <v>35950</v>
      </c>
      <c r="W4144" s="18">
        <v>790</v>
      </c>
      <c r="X4144" s="18">
        <v>466</v>
      </c>
      <c r="Y4144" s="18">
        <v>0</v>
      </c>
      <c r="Z4144" s="18">
        <v>0</v>
      </c>
      <c r="AA4144" s="18">
        <v>0</v>
      </c>
      <c r="AB4144" s="18">
        <v>0</v>
      </c>
      <c r="AC4144" s="23">
        <v>0</v>
      </c>
      <c r="AD4144" s="14" t="str">
        <f>IF(E4144=113,"Linn","Iowa ex-Linn")</f>
        <v>Iowa ex-Linn</v>
      </c>
      <c r="AE4144" s="23">
        <f>IFERROR(AB4144/W4144,"N/M")</f>
        <v>0.0</v>
      </c>
      <c r="AF4144" s="14" t="str">
        <f>B4144&amp;"|"&amp;TEXT(E4144,"000")&amp;"|"&amp;TEXT(M4144,"0.0000")</f>
        <v>2021|077|0.6500</v>
      </c>
      <c r="AG4144" s="22" t="str">
        <f>IF(AND(B4144&gt;=2015,B4144&lt;=2024,C4144=19,G4144=41,I4144=2,K4144="A",L4144="RBUP",M4144&gt;=0.5,M4144&lt;=0.85),"IN","OUT")</f>
        <v>IN</v>
      </c>
    </row>
    <row r="4145" spans="1:33">
      <c r="A4145" s="14" t="s">
        <v>191</v>
      </c>
      <c r="B4145" s="16">
        <v>2021</v>
      </c>
      <c r="C4145" s="16">
        <v>19</v>
      </c>
      <c r="D4145" s="14" t="s">
        <v>80</v>
      </c>
      <c r="E4145" s="16">
        <v>77</v>
      </c>
      <c r="F4145" s="14" t="s">
        <v>124</v>
      </c>
      <c r="G4145" s="16">
        <v>41</v>
      </c>
      <c r="H4145" s="14" t="s">
        <v>186</v>
      </c>
      <c r="I4145" s="16">
        <v>2</v>
      </c>
      <c r="J4145" s="14" t="s">
        <v>83</v>
      </c>
      <c r="K4145" s="14" t="s">
        <v>84</v>
      </c>
      <c r="L4145" s="14" t="s">
        <v>85</v>
      </c>
      <c r="M4145" s="23">
        <v>0.7</v>
      </c>
      <c r="N4145" s="16">
        <v>9</v>
      </c>
      <c r="O4145" s="16">
        <v>6</v>
      </c>
      <c r="P4145" s="16">
        <v>0</v>
      </c>
      <c r="Q4145" s="16">
        <v>6</v>
      </c>
      <c r="R4145" s="16">
        <v>0</v>
      </c>
      <c r="S4145" s="14" t="s">
        <v>86</v>
      </c>
      <c r="T4145" s="16">
        <v>571</v>
      </c>
      <c r="U4145" s="16">
        <v>0</v>
      </c>
      <c r="V4145" s="18">
        <v>326365</v>
      </c>
      <c r="W4145" s="18">
        <v>12602</v>
      </c>
      <c r="X4145" s="18">
        <v>9080</v>
      </c>
      <c r="Y4145" s="18">
        <v>0</v>
      </c>
      <c r="Z4145" s="18">
        <v>0</v>
      </c>
      <c r="AA4145" s="18">
        <v>0</v>
      </c>
      <c r="AB4145" s="18">
        <v>0</v>
      </c>
      <c r="AC4145" s="23">
        <v>0</v>
      </c>
      <c r="AD4145" s="14" t="str">
        <f>IF(E4145=113,"Linn","Iowa ex-Linn")</f>
        <v>Iowa ex-Linn</v>
      </c>
      <c r="AE4145" s="23">
        <f>IFERROR(AB4145/W4145,"N/M")</f>
        <v>0.0</v>
      </c>
      <c r="AF4145" s="14" t="str">
        <f>B4145&amp;"|"&amp;TEXT(E4145,"000")&amp;"|"&amp;TEXT(M4145,"0.0000")</f>
        <v>2021|077|0.7000</v>
      </c>
      <c r="AG4145" s="22" t="str">
        <f>IF(AND(B4145&gt;=2015,B4145&lt;=2024,C4145=19,G4145=41,I4145=2,K4145="A",L4145="RBUP",M4145&gt;=0.5,M4145&lt;=0.85),"IN","OUT")</f>
        <v>IN</v>
      </c>
    </row>
    <row r="4146" spans="1:33">
      <c r="A4146" s="14" t="s">
        <v>191</v>
      </c>
      <c r="B4146" s="16">
        <v>2021</v>
      </c>
      <c r="C4146" s="16">
        <v>19</v>
      </c>
      <c r="D4146" s="14" t="s">
        <v>80</v>
      </c>
      <c r="E4146" s="16">
        <v>77</v>
      </c>
      <c r="F4146" s="14" t="s">
        <v>124</v>
      </c>
      <c r="G4146" s="16">
        <v>41</v>
      </c>
      <c r="H4146" s="14" t="s">
        <v>186</v>
      </c>
      <c r="I4146" s="16">
        <v>2</v>
      </c>
      <c r="J4146" s="14" t="s">
        <v>83</v>
      </c>
      <c r="K4146" s="14" t="s">
        <v>84</v>
      </c>
      <c r="L4146" s="14" t="s">
        <v>85</v>
      </c>
      <c r="M4146" s="23">
        <v>0.75</v>
      </c>
      <c r="N4146" s="16">
        <v>67</v>
      </c>
      <c r="O4146" s="16">
        <v>45</v>
      </c>
      <c r="P4146" s="16">
        <v>0</v>
      </c>
      <c r="Q4146" s="16">
        <v>59</v>
      </c>
      <c r="R4146" s="16">
        <v>0</v>
      </c>
      <c r="S4146" s="14" t="s">
        <v>86</v>
      </c>
      <c r="T4146" s="16">
        <v>5386</v>
      </c>
      <c r="U4146" s="16">
        <v>0</v>
      </c>
      <c r="V4146" s="18">
        <v>3365675</v>
      </c>
      <c r="W4146" s="18">
        <v>186249</v>
      </c>
      <c r="X4146" s="18">
        <v>120706</v>
      </c>
      <c r="Y4146" s="18">
        <v>0</v>
      </c>
      <c r="Z4146" s="18">
        <v>0</v>
      </c>
      <c r="AA4146" s="18">
        <v>0</v>
      </c>
      <c r="AB4146" s="18">
        <v>0</v>
      </c>
      <c r="AC4146" s="23">
        <v>0</v>
      </c>
      <c r="AD4146" s="14" t="str">
        <f>IF(E4146=113,"Linn","Iowa ex-Linn")</f>
        <v>Iowa ex-Linn</v>
      </c>
      <c r="AE4146" s="23">
        <f>IFERROR(AB4146/W4146,"N/M")</f>
        <v>0.0</v>
      </c>
      <c r="AF4146" s="14" t="str">
        <f>B4146&amp;"|"&amp;TEXT(E4146,"000")&amp;"|"&amp;TEXT(M4146,"0.0000")</f>
        <v>2021|077|0.7500</v>
      </c>
      <c r="AG4146" s="22" t="str">
        <f>IF(AND(B4146&gt;=2015,B4146&lt;=2024,C4146=19,G4146=41,I4146=2,K4146="A",L4146="RBUP",M4146&gt;=0.5,M4146&lt;=0.85),"IN","OUT")</f>
        <v>IN</v>
      </c>
    </row>
    <row r="4147" spans="1:33">
      <c r="A4147" s="14" t="s">
        <v>191</v>
      </c>
      <c r="B4147" s="16">
        <v>2021</v>
      </c>
      <c r="C4147" s="16">
        <v>19</v>
      </c>
      <c r="D4147" s="14" t="s">
        <v>80</v>
      </c>
      <c r="E4147" s="16">
        <v>77</v>
      </c>
      <c r="F4147" s="14" t="s">
        <v>124</v>
      </c>
      <c r="G4147" s="16">
        <v>41</v>
      </c>
      <c r="H4147" s="14" t="s">
        <v>186</v>
      </c>
      <c r="I4147" s="16">
        <v>2</v>
      </c>
      <c r="J4147" s="14" t="s">
        <v>83</v>
      </c>
      <c r="K4147" s="14" t="s">
        <v>84</v>
      </c>
      <c r="L4147" s="14" t="s">
        <v>85</v>
      </c>
      <c r="M4147" s="23">
        <v>0.8</v>
      </c>
      <c r="N4147" s="16">
        <v>230</v>
      </c>
      <c r="O4147" s="16">
        <v>186</v>
      </c>
      <c r="P4147" s="16">
        <v>3</v>
      </c>
      <c r="Q4147" s="16">
        <v>286</v>
      </c>
      <c r="R4147" s="16">
        <v>3</v>
      </c>
      <c r="S4147" s="14" t="s">
        <v>86</v>
      </c>
      <c r="T4147" s="16">
        <v>30036</v>
      </c>
      <c r="U4147" s="16">
        <v>0</v>
      </c>
      <c r="V4147" s="18">
        <v>20488084</v>
      </c>
      <c r="W4147" s="18">
        <v>1452801</v>
      </c>
      <c r="X4147" s="18">
        <v>868463</v>
      </c>
      <c r="Y4147" s="18">
        <v>2520</v>
      </c>
      <c r="Z4147" s="18">
        <v>5284</v>
      </c>
      <c r="AA4147" s="18">
        <v>0</v>
      </c>
      <c r="AB4147" s="18">
        <v>17808</v>
      </c>
      <c r="AC4147" s="23">
        <v>0.01</v>
      </c>
      <c r="AD4147" s="14" t="str">
        <f>IF(E4147=113,"Linn","Iowa ex-Linn")</f>
        <v>Iowa ex-Linn</v>
      </c>
      <c r="AE4147" s="23">
        <f>IFERROR(AB4147/W4147,"N/M")</f>
        <v>0.01225770081380726</v>
      </c>
      <c r="AF4147" s="14" t="str">
        <f>B4147&amp;"|"&amp;TEXT(E4147,"000")&amp;"|"&amp;TEXT(M4147,"0.0000")</f>
        <v>2021|077|0.8000</v>
      </c>
      <c r="AG4147" s="22" t="str">
        <f>IF(AND(B4147&gt;=2015,B4147&lt;=2024,C4147=19,G4147=41,I4147=2,K4147="A",L4147="RBUP",M4147&gt;=0.5,M4147&lt;=0.85),"IN","OUT")</f>
        <v>IN</v>
      </c>
    </row>
    <row r="4148" spans="1:33">
      <c r="A4148" s="14" t="s">
        <v>191</v>
      </c>
      <c r="B4148" s="16">
        <v>2021</v>
      </c>
      <c r="C4148" s="16">
        <v>19</v>
      </c>
      <c r="D4148" s="14" t="s">
        <v>80</v>
      </c>
      <c r="E4148" s="16">
        <v>77</v>
      </c>
      <c r="F4148" s="14" t="s">
        <v>124</v>
      </c>
      <c r="G4148" s="16">
        <v>41</v>
      </c>
      <c r="H4148" s="14" t="s">
        <v>186</v>
      </c>
      <c r="I4148" s="16">
        <v>2</v>
      </c>
      <c r="J4148" s="14" t="s">
        <v>83</v>
      </c>
      <c r="K4148" s="14" t="s">
        <v>84</v>
      </c>
      <c r="L4148" s="14" t="s">
        <v>85</v>
      </c>
      <c r="M4148" s="23">
        <v>0.85</v>
      </c>
      <c r="N4148" s="16">
        <v>370</v>
      </c>
      <c r="O4148" s="16">
        <v>274</v>
      </c>
      <c r="P4148" s="16">
        <v>5</v>
      </c>
      <c r="Q4148" s="16">
        <v>431</v>
      </c>
      <c r="R4148" s="16">
        <v>5</v>
      </c>
      <c r="S4148" s="14" t="s">
        <v>86</v>
      </c>
      <c r="T4148" s="16">
        <v>62205</v>
      </c>
      <c r="U4148" s="16">
        <v>0</v>
      </c>
      <c r="V4148" s="18">
        <v>46172568</v>
      </c>
      <c r="W4148" s="18">
        <v>3801188</v>
      </c>
      <c r="X4148" s="18">
        <v>1804353</v>
      </c>
      <c r="Y4148" s="18">
        <v>2212</v>
      </c>
      <c r="Z4148" s="18">
        <v>11866</v>
      </c>
      <c r="AA4148" s="18">
        <v>0</v>
      </c>
      <c r="AB4148" s="18">
        <v>44609</v>
      </c>
      <c r="AC4148" s="23">
        <v>0.01</v>
      </c>
      <c r="AD4148" s="14" t="str">
        <f>IF(E4148=113,"Linn","Iowa ex-Linn")</f>
        <v>Iowa ex-Linn</v>
      </c>
      <c r="AE4148" s="23">
        <f>IFERROR(AB4148/W4148,"N/M")</f>
        <v>0.011735541625407636</v>
      </c>
      <c r="AF4148" s="14" t="str">
        <f>B4148&amp;"|"&amp;TEXT(E4148,"000")&amp;"|"&amp;TEXT(M4148,"0.0000")</f>
        <v>2021|077|0.8500</v>
      </c>
      <c r="AG4148" s="22" t="str">
        <f>IF(AND(B4148&gt;=2015,B4148&lt;=2024,C4148=19,G4148=41,I4148=2,K4148="A",L4148="RBUP",M4148&gt;=0.5,M4148&lt;=0.85),"IN","OUT")</f>
        <v>IN</v>
      </c>
    </row>
    <row r="4149" spans="1:33">
      <c r="A4149" s="14" t="s">
        <v>191</v>
      </c>
      <c r="B4149" s="16">
        <v>2021</v>
      </c>
      <c r="C4149" s="16">
        <v>19</v>
      </c>
      <c r="D4149" s="14" t="s">
        <v>80</v>
      </c>
      <c r="E4149" s="16">
        <v>79</v>
      </c>
      <c r="F4149" s="14" t="s">
        <v>125</v>
      </c>
      <c r="G4149" s="16">
        <v>41</v>
      </c>
      <c r="H4149" s="14" t="s">
        <v>186</v>
      </c>
      <c r="I4149" s="16">
        <v>2</v>
      </c>
      <c r="J4149" s="14" t="s">
        <v>83</v>
      </c>
      <c r="K4149" s="14" t="s">
        <v>84</v>
      </c>
      <c r="L4149" s="14" t="s">
        <v>85</v>
      </c>
      <c r="M4149" s="23">
        <v>0.5</v>
      </c>
      <c r="N4149" s="16">
        <v>2</v>
      </c>
      <c r="O4149" s="16">
        <v>1</v>
      </c>
      <c r="P4149" s="16">
        <v>0</v>
      </c>
      <c r="Q4149" s="16">
        <v>1</v>
      </c>
      <c r="R4149" s="16">
        <v>0</v>
      </c>
      <c r="S4149" s="14" t="s">
        <v>86</v>
      </c>
      <c r="T4149" s="16">
        <v>70</v>
      </c>
      <c r="U4149" s="16">
        <v>0</v>
      </c>
      <c r="V4149" s="18">
        <v>30018</v>
      </c>
      <c r="W4149" s="18">
        <v>236</v>
      </c>
      <c r="X4149" s="18">
        <v>158</v>
      </c>
      <c r="Y4149" s="18">
        <v>0</v>
      </c>
      <c r="Z4149" s="18">
        <v>0</v>
      </c>
      <c r="AA4149" s="18">
        <v>0</v>
      </c>
      <c r="AB4149" s="18">
        <v>0</v>
      </c>
      <c r="AC4149" s="23">
        <v>0</v>
      </c>
      <c r="AD4149" s="14" t="str">
        <f>IF(E4149=113,"Linn","Iowa ex-Linn")</f>
        <v>Iowa ex-Linn</v>
      </c>
      <c r="AE4149" s="23">
        <f>IFERROR(AB4149/W4149,"N/M")</f>
        <v>0.0</v>
      </c>
      <c r="AF4149" s="14" t="str">
        <f>B4149&amp;"|"&amp;TEXT(E4149,"000")&amp;"|"&amp;TEXT(M4149,"0.0000")</f>
        <v>2021|079|0.5000</v>
      </c>
      <c r="AG4149" s="22" t="str">
        <f>IF(AND(B4149&gt;=2015,B4149&lt;=2024,C4149=19,G4149=41,I4149=2,K4149="A",L4149="RBUP",M4149&gt;=0.5,M4149&lt;=0.85),"IN","OUT")</f>
        <v>IN</v>
      </c>
    </row>
    <row r="4150" spans="1:33">
      <c r="A4150" s="14" t="s">
        <v>191</v>
      </c>
      <c r="B4150" s="16">
        <v>2021</v>
      </c>
      <c r="C4150" s="16">
        <v>19</v>
      </c>
      <c r="D4150" s="14" t="s">
        <v>80</v>
      </c>
      <c r="E4150" s="16">
        <v>79</v>
      </c>
      <c r="F4150" s="14" t="s">
        <v>125</v>
      </c>
      <c r="G4150" s="16">
        <v>41</v>
      </c>
      <c r="H4150" s="14" t="s">
        <v>186</v>
      </c>
      <c r="I4150" s="16">
        <v>2</v>
      </c>
      <c r="J4150" s="14" t="s">
        <v>83</v>
      </c>
      <c r="K4150" s="14" t="s">
        <v>84</v>
      </c>
      <c r="L4150" s="14" t="s">
        <v>85</v>
      </c>
      <c r="M4150" s="23">
        <v>0.65</v>
      </c>
      <c r="N4150" s="16">
        <v>4</v>
      </c>
      <c r="O4150" s="16">
        <v>4</v>
      </c>
      <c r="P4150" s="16">
        <v>0</v>
      </c>
      <c r="Q4150" s="16">
        <v>7</v>
      </c>
      <c r="R4150" s="16">
        <v>0</v>
      </c>
      <c r="S4150" s="14" t="s">
        <v>86</v>
      </c>
      <c r="T4150" s="16">
        <v>399</v>
      </c>
      <c r="U4150" s="16">
        <v>0</v>
      </c>
      <c r="V4150" s="18">
        <v>232298</v>
      </c>
      <c r="W4150" s="18">
        <v>5610</v>
      </c>
      <c r="X4150" s="18">
        <v>3403</v>
      </c>
      <c r="Y4150" s="18">
        <v>0</v>
      </c>
      <c r="Z4150" s="18">
        <v>0</v>
      </c>
      <c r="AA4150" s="18">
        <v>0</v>
      </c>
      <c r="AB4150" s="18">
        <v>0</v>
      </c>
      <c r="AC4150" s="23">
        <v>0</v>
      </c>
      <c r="AD4150" s="14" t="str">
        <f>IF(E4150=113,"Linn","Iowa ex-Linn")</f>
        <v>Iowa ex-Linn</v>
      </c>
      <c r="AE4150" s="23">
        <f>IFERROR(AB4150/W4150,"N/M")</f>
        <v>0.0</v>
      </c>
      <c r="AF4150" s="14" t="str">
        <f>B4150&amp;"|"&amp;TEXT(E4150,"000")&amp;"|"&amp;TEXT(M4150,"0.0000")</f>
        <v>2021|079|0.6500</v>
      </c>
      <c r="AG4150" s="22" t="str">
        <f>IF(AND(B4150&gt;=2015,B4150&lt;=2024,C4150=19,G4150=41,I4150=2,K4150="A",L4150="RBUP",M4150&gt;=0.5,M4150&lt;=0.85),"IN","OUT")</f>
        <v>IN</v>
      </c>
    </row>
    <row r="4151" spans="1:33">
      <c r="A4151" s="14" t="s">
        <v>191</v>
      </c>
      <c r="B4151" s="16">
        <v>2021</v>
      </c>
      <c r="C4151" s="16">
        <v>19</v>
      </c>
      <c r="D4151" s="14" t="s">
        <v>80</v>
      </c>
      <c r="E4151" s="16">
        <v>79</v>
      </c>
      <c r="F4151" s="14" t="s">
        <v>125</v>
      </c>
      <c r="G4151" s="16">
        <v>41</v>
      </c>
      <c r="H4151" s="14" t="s">
        <v>186</v>
      </c>
      <c r="I4151" s="16">
        <v>2</v>
      </c>
      <c r="J4151" s="14" t="s">
        <v>83</v>
      </c>
      <c r="K4151" s="14" t="s">
        <v>84</v>
      </c>
      <c r="L4151" s="14" t="s">
        <v>85</v>
      </c>
      <c r="M4151" s="23">
        <v>0.7</v>
      </c>
      <c r="N4151" s="16">
        <v>11</v>
      </c>
      <c r="O4151" s="16">
        <v>8</v>
      </c>
      <c r="P4151" s="16">
        <v>1</v>
      </c>
      <c r="Q4151" s="16">
        <v>17</v>
      </c>
      <c r="R4151" s="16">
        <v>1</v>
      </c>
      <c r="S4151" s="14" t="s">
        <v>86</v>
      </c>
      <c r="T4151" s="16">
        <v>1872</v>
      </c>
      <c r="U4151" s="16">
        <v>0</v>
      </c>
      <c r="V4151" s="18">
        <v>1164431</v>
      </c>
      <c r="W4151" s="18">
        <v>43767</v>
      </c>
      <c r="X4151" s="18">
        <v>29771</v>
      </c>
      <c r="Y4151" s="18">
        <v>0</v>
      </c>
      <c r="Z4151" s="18">
        <v>0</v>
      </c>
      <c r="AA4151" s="18">
        <v>0</v>
      </c>
      <c r="AB4151" s="18">
        <v>51454</v>
      </c>
      <c r="AC4151" s="23">
        <v>1.18</v>
      </c>
      <c r="AD4151" s="14" t="str">
        <f>IF(E4151=113,"Linn","Iowa ex-Linn")</f>
        <v>Iowa ex-Linn</v>
      </c>
      <c r="AE4151" s="23">
        <f>IFERROR(AB4151/W4151,"N/M")</f>
        <v>1.1756346105513287</v>
      </c>
      <c r="AF4151" s="14" t="str">
        <f>B4151&amp;"|"&amp;TEXT(E4151,"000")&amp;"|"&amp;TEXT(M4151,"0.0000")</f>
        <v>2021|079|0.7000</v>
      </c>
      <c r="AG4151" s="22" t="str">
        <f>IF(AND(B4151&gt;=2015,B4151&lt;=2024,C4151=19,G4151=41,I4151=2,K4151="A",L4151="RBUP",M4151&gt;=0.5,M4151&lt;=0.85),"IN","OUT")</f>
        <v>IN</v>
      </c>
    </row>
    <row r="4152" spans="1:33">
      <c r="A4152" s="14" t="s">
        <v>191</v>
      </c>
      <c r="B4152" s="16">
        <v>2021</v>
      </c>
      <c r="C4152" s="16">
        <v>19</v>
      </c>
      <c r="D4152" s="14" t="s">
        <v>80</v>
      </c>
      <c r="E4152" s="16">
        <v>79</v>
      </c>
      <c r="F4152" s="14" t="s">
        <v>125</v>
      </c>
      <c r="G4152" s="16">
        <v>41</v>
      </c>
      <c r="H4152" s="14" t="s">
        <v>186</v>
      </c>
      <c r="I4152" s="16">
        <v>2</v>
      </c>
      <c r="J4152" s="14" t="s">
        <v>83</v>
      </c>
      <c r="K4152" s="14" t="s">
        <v>84</v>
      </c>
      <c r="L4152" s="14" t="s">
        <v>85</v>
      </c>
      <c r="M4152" s="23">
        <v>0.75</v>
      </c>
      <c r="N4152" s="16">
        <v>26</v>
      </c>
      <c r="O4152" s="16">
        <v>22</v>
      </c>
      <c r="P4152" s="16">
        <v>4</v>
      </c>
      <c r="Q4152" s="16">
        <v>29</v>
      </c>
      <c r="R4152" s="16">
        <v>4</v>
      </c>
      <c r="S4152" s="14" t="s">
        <v>86</v>
      </c>
      <c r="T4152" s="16">
        <v>3120</v>
      </c>
      <c r="U4152" s="16">
        <v>0</v>
      </c>
      <c r="V4152" s="18">
        <v>2194467</v>
      </c>
      <c r="W4152" s="18">
        <v>94527</v>
      </c>
      <c r="X4152" s="18">
        <v>61867</v>
      </c>
      <c r="Y4152" s="18">
        <v>0</v>
      </c>
      <c r="Z4152" s="18">
        <v>0</v>
      </c>
      <c r="AA4152" s="18">
        <v>0</v>
      </c>
      <c r="AB4152" s="18">
        <v>8027</v>
      </c>
      <c r="AC4152" s="23">
        <v>0.08</v>
      </c>
      <c r="AD4152" s="14" t="str">
        <f>IF(E4152=113,"Linn","Iowa ex-Linn")</f>
        <v>Iowa ex-Linn</v>
      </c>
      <c r="AE4152" s="23">
        <f>IFERROR(AB4152/W4152,"N/M")</f>
        <v>0.08491753678843082</v>
      </c>
      <c r="AF4152" s="14" t="str">
        <f>B4152&amp;"|"&amp;TEXT(E4152,"000")&amp;"|"&amp;TEXT(M4152,"0.0000")</f>
        <v>2021|079|0.7500</v>
      </c>
      <c r="AG4152" s="22" t="str">
        <f>IF(AND(B4152&gt;=2015,B4152&lt;=2024,C4152=19,G4152=41,I4152=2,K4152="A",L4152="RBUP",M4152&gt;=0.5,M4152&lt;=0.85),"IN","OUT")</f>
        <v>IN</v>
      </c>
    </row>
    <row r="4153" spans="1:33">
      <c r="A4153" s="14" t="s">
        <v>191</v>
      </c>
      <c r="B4153" s="16">
        <v>2021</v>
      </c>
      <c r="C4153" s="16">
        <v>19</v>
      </c>
      <c r="D4153" s="14" t="s">
        <v>80</v>
      </c>
      <c r="E4153" s="16">
        <v>79</v>
      </c>
      <c r="F4153" s="14" t="s">
        <v>125</v>
      </c>
      <c r="G4153" s="16">
        <v>41</v>
      </c>
      <c r="H4153" s="14" t="s">
        <v>186</v>
      </c>
      <c r="I4153" s="16">
        <v>2</v>
      </c>
      <c r="J4153" s="14" t="s">
        <v>83</v>
      </c>
      <c r="K4153" s="14" t="s">
        <v>84</v>
      </c>
      <c r="L4153" s="14" t="s">
        <v>85</v>
      </c>
      <c r="M4153" s="23">
        <v>0.8</v>
      </c>
      <c r="N4153" s="16">
        <v>173</v>
      </c>
      <c r="O4153" s="16">
        <v>147</v>
      </c>
      <c r="P4153" s="16">
        <v>11</v>
      </c>
      <c r="Q4153" s="16">
        <v>290</v>
      </c>
      <c r="R4153" s="16">
        <v>30</v>
      </c>
      <c r="S4153" s="14" t="s">
        <v>86</v>
      </c>
      <c r="T4153" s="16">
        <v>37951</v>
      </c>
      <c r="U4153" s="16">
        <v>0</v>
      </c>
      <c r="V4153" s="18">
        <v>27915275</v>
      </c>
      <c r="W4153" s="18">
        <v>1622340</v>
      </c>
      <c r="X4153" s="18">
        <v>929203</v>
      </c>
      <c r="Y4153" s="18">
        <v>0</v>
      </c>
      <c r="Z4153" s="18">
        <v>3392</v>
      </c>
      <c r="AA4153" s="18">
        <v>0</v>
      </c>
      <c r="AB4153" s="18">
        <v>236805</v>
      </c>
      <c r="AC4153" s="23">
        <v>0.15</v>
      </c>
      <c r="AD4153" s="14" t="str">
        <f>IF(E4153=113,"Linn","Iowa ex-Linn")</f>
        <v>Iowa ex-Linn</v>
      </c>
      <c r="AE4153" s="23">
        <f>IFERROR(AB4153/W4153,"N/M")</f>
        <v>0.14596508746625245</v>
      </c>
      <c r="AF4153" s="14" t="str">
        <f>B4153&amp;"|"&amp;TEXT(E4153,"000")&amp;"|"&amp;TEXT(M4153,"0.0000")</f>
        <v>2021|079|0.8000</v>
      </c>
      <c r="AG4153" s="22" t="str">
        <f>IF(AND(B4153&gt;=2015,B4153&lt;=2024,C4153=19,G4153=41,I4153=2,K4153="A",L4153="RBUP",M4153&gt;=0.5,M4153&lt;=0.85),"IN","OUT")</f>
        <v>IN</v>
      </c>
    </row>
    <row r="4154" spans="1:33">
      <c r="A4154" s="14" t="s">
        <v>191</v>
      </c>
      <c r="B4154" s="16">
        <v>2021</v>
      </c>
      <c r="C4154" s="16">
        <v>19</v>
      </c>
      <c r="D4154" s="14" t="s">
        <v>80</v>
      </c>
      <c r="E4154" s="16">
        <v>79</v>
      </c>
      <c r="F4154" s="14" t="s">
        <v>125</v>
      </c>
      <c r="G4154" s="16">
        <v>41</v>
      </c>
      <c r="H4154" s="14" t="s">
        <v>186</v>
      </c>
      <c r="I4154" s="16">
        <v>2</v>
      </c>
      <c r="J4154" s="14" t="s">
        <v>83</v>
      </c>
      <c r="K4154" s="14" t="s">
        <v>84</v>
      </c>
      <c r="L4154" s="14" t="s">
        <v>85</v>
      </c>
      <c r="M4154" s="23">
        <v>0.85</v>
      </c>
      <c r="N4154" s="16">
        <v>458</v>
      </c>
      <c r="O4154" s="16">
        <v>386</v>
      </c>
      <c r="P4154" s="16">
        <v>60</v>
      </c>
      <c r="Q4154" s="16">
        <v>724</v>
      </c>
      <c r="R4154" s="16">
        <v>86</v>
      </c>
      <c r="S4154" s="14" t="s">
        <v>86</v>
      </c>
      <c r="T4154" s="16">
        <v>107833</v>
      </c>
      <c r="U4154" s="16">
        <v>0</v>
      </c>
      <c r="V4154" s="18">
        <v>82858007</v>
      </c>
      <c r="W4154" s="18">
        <v>6027746</v>
      </c>
      <c r="X4154" s="18">
        <v>2821498</v>
      </c>
      <c r="Y4154" s="18">
        <v>279</v>
      </c>
      <c r="Z4154" s="18">
        <v>2182</v>
      </c>
      <c r="AA4154" s="18">
        <v>0</v>
      </c>
      <c r="AB4154" s="18">
        <v>845600</v>
      </c>
      <c r="AC4154" s="23">
        <v>0.14</v>
      </c>
      <c r="AD4154" s="14" t="str">
        <f>IF(E4154=113,"Linn","Iowa ex-Linn")</f>
        <v>Iowa ex-Linn</v>
      </c>
      <c r="AE4154" s="23">
        <f>IFERROR(AB4154/W4154,"N/M")</f>
        <v>0.1402846105326933</v>
      </c>
      <c r="AF4154" s="14" t="str">
        <f>B4154&amp;"|"&amp;TEXT(E4154,"000")&amp;"|"&amp;TEXT(M4154,"0.0000")</f>
        <v>2021|079|0.8500</v>
      </c>
      <c r="AG4154" s="22" t="str">
        <f>IF(AND(B4154&gt;=2015,B4154&lt;=2024,C4154=19,G4154=41,I4154=2,K4154="A",L4154="RBUP",M4154&gt;=0.5,M4154&lt;=0.85),"IN","OUT")</f>
        <v>IN</v>
      </c>
    </row>
    <row r="4155" spans="1:33">
      <c r="A4155" s="14" t="s">
        <v>191</v>
      </c>
      <c r="B4155" s="16">
        <v>2021</v>
      </c>
      <c r="C4155" s="16">
        <v>19</v>
      </c>
      <c r="D4155" s="14" t="s">
        <v>80</v>
      </c>
      <c r="E4155" s="16">
        <v>81</v>
      </c>
      <c r="F4155" s="14" t="s">
        <v>126</v>
      </c>
      <c r="G4155" s="16">
        <v>41</v>
      </c>
      <c r="H4155" s="14" t="s">
        <v>186</v>
      </c>
      <c r="I4155" s="16">
        <v>2</v>
      </c>
      <c r="J4155" s="14" t="s">
        <v>83</v>
      </c>
      <c r="K4155" s="14" t="s">
        <v>84</v>
      </c>
      <c r="L4155" s="14" t="s">
        <v>85</v>
      </c>
      <c r="M4155" s="23">
        <v>0.6</v>
      </c>
      <c r="N4155" s="16">
        <v>2</v>
      </c>
      <c r="O4155" s="16">
        <v>2</v>
      </c>
      <c r="P4155" s="16">
        <v>0</v>
      </c>
      <c r="Q4155" s="16">
        <v>2</v>
      </c>
      <c r="R4155" s="16">
        <v>0</v>
      </c>
      <c r="S4155" s="14" t="s">
        <v>86</v>
      </c>
      <c r="T4155" s="16">
        <v>331</v>
      </c>
      <c r="U4155" s="16">
        <v>0</v>
      </c>
      <c r="V4155" s="18">
        <v>187017</v>
      </c>
      <c r="W4155" s="18">
        <v>2567</v>
      </c>
      <c r="X4155" s="18">
        <v>1895</v>
      </c>
      <c r="Y4155" s="18">
        <v>0</v>
      </c>
      <c r="Z4155" s="18">
        <v>0</v>
      </c>
      <c r="AA4155" s="18">
        <v>0</v>
      </c>
      <c r="AB4155" s="18">
        <v>0</v>
      </c>
      <c r="AC4155" s="23">
        <v>0</v>
      </c>
      <c r="AD4155" s="14" t="str">
        <f>IF(E4155=113,"Linn","Iowa ex-Linn")</f>
        <v>Iowa ex-Linn</v>
      </c>
      <c r="AE4155" s="23">
        <f>IFERROR(AB4155/W4155,"N/M")</f>
        <v>0.0</v>
      </c>
      <c r="AF4155" s="14" t="str">
        <f>B4155&amp;"|"&amp;TEXT(E4155,"000")&amp;"|"&amp;TEXT(M4155,"0.0000")</f>
        <v>2021|081|0.6000</v>
      </c>
      <c r="AG4155" s="22" t="str">
        <f>IF(AND(B4155&gt;=2015,B4155&lt;=2024,C4155=19,G4155=41,I4155=2,K4155="A",L4155="RBUP",M4155&gt;=0.5,M4155&lt;=0.85),"IN","OUT")</f>
        <v>IN</v>
      </c>
    </row>
    <row r="4156" spans="1:33">
      <c r="A4156" s="14" t="s">
        <v>191</v>
      </c>
      <c r="B4156" s="16">
        <v>2021</v>
      </c>
      <c r="C4156" s="16">
        <v>19</v>
      </c>
      <c r="D4156" s="14" t="s">
        <v>80</v>
      </c>
      <c r="E4156" s="16">
        <v>81</v>
      </c>
      <c r="F4156" s="14" t="s">
        <v>126</v>
      </c>
      <c r="G4156" s="16">
        <v>41</v>
      </c>
      <c r="H4156" s="14" t="s">
        <v>186</v>
      </c>
      <c r="I4156" s="16">
        <v>2</v>
      </c>
      <c r="J4156" s="14" t="s">
        <v>83</v>
      </c>
      <c r="K4156" s="14" t="s">
        <v>84</v>
      </c>
      <c r="L4156" s="14" t="s">
        <v>85</v>
      </c>
      <c r="M4156" s="23">
        <v>0.65</v>
      </c>
      <c r="N4156" s="16">
        <v>5</v>
      </c>
      <c r="O4156" s="16">
        <v>3</v>
      </c>
      <c r="P4156" s="16">
        <v>0</v>
      </c>
      <c r="Q4156" s="16">
        <v>5</v>
      </c>
      <c r="R4156" s="16">
        <v>0</v>
      </c>
      <c r="S4156" s="14" t="s">
        <v>86</v>
      </c>
      <c r="T4156" s="16">
        <v>525</v>
      </c>
      <c r="U4156" s="16">
        <v>0</v>
      </c>
      <c r="V4156" s="18">
        <v>329276</v>
      </c>
      <c r="W4156" s="18">
        <v>6663</v>
      </c>
      <c r="X4156" s="18">
        <v>4856</v>
      </c>
      <c r="Y4156" s="18">
        <v>0</v>
      </c>
      <c r="Z4156" s="18">
        <v>0</v>
      </c>
      <c r="AA4156" s="18">
        <v>0</v>
      </c>
      <c r="AB4156" s="18">
        <v>0</v>
      </c>
      <c r="AC4156" s="23">
        <v>0</v>
      </c>
      <c r="AD4156" s="14" t="str">
        <f>IF(E4156=113,"Linn","Iowa ex-Linn")</f>
        <v>Iowa ex-Linn</v>
      </c>
      <c r="AE4156" s="23">
        <f>IFERROR(AB4156/W4156,"N/M")</f>
        <v>0.0</v>
      </c>
      <c r="AF4156" s="14" t="str">
        <f>B4156&amp;"|"&amp;TEXT(E4156,"000")&amp;"|"&amp;TEXT(M4156,"0.0000")</f>
        <v>2021|081|0.6500</v>
      </c>
      <c r="AG4156" s="22" t="str">
        <f>IF(AND(B4156&gt;=2015,B4156&lt;=2024,C4156=19,G4156=41,I4156=2,K4156="A",L4156="RBUP",M4156&gt;=0.5,M4156&lt;=0.85),"IN","OUT")</f>
        <v>IN</v>
      </c>
    </row>
    <row r="4157" spans="1:33">
      <c r="A4157" s="14" t="s">
        <v>191</v>
      </c>
      <c r="B4157" s="16">
        <v>2021</v>
      </c>
      <c r="C4157" s="16">
        <v>19</v>
      </c>
      <c r="D4157" s="14" t="s">
        <v>80</v>
      </c>
      <c r="E4157" s="16">
        <v>81</v>
      </c>
      <c r="F4157" s="14" t="s">
        <v>126</v>
      </c>
      <c r="G4157" s="16">
        <v>41</v>
      </c>
      <c r="H4157" s="14" t="s">
        <v>186</v>
      </c>
      <c r="I4157" s="16">
        <v>2</v>
      </c>
      <c r="J4157" s="14" t="s">
        <v>83</v>
      </c>
      <c r="K4157" s="14" t="s">
        <v>84</v>
      </c>
      <c r="L4157" s="14" t="s">
        <v>85</v>
      </c>
      <c r="M4157" s="23">
        <v>0.7</v>
      </c>
      <c r="N4157" s="16">
        <v>24</v>
      </c>
      <c r="O4157" s="16">
        <v>18</v>
      </c>
      <c r="P4157" s="16">
        <v>1</v>
      </c>
      <c r="Q4157" s="16">
        <v>26</v>
      </c>
      <c r="R4157" s="16">
        <v>1</v>
      </c>
      <c r="S4157" s="14" t="s">
        <v>86</v>
      </c>
      <c r="T4157" s="16">
        <v>2150</v>
      </c>
      <c r="U4157" s="16">
        <v>0</v>
      </c>
      <c r="V4157" s="18">
        <v>1337356</v>
      </c>
      <c r="W4157" s="18">
        <v>47852</v>
      </c>
      <c r="X4157" s="18">
        <v>33634</v>
      </c>
      <c r="Y4157" s="18">
        <v>0</v>
      </c>
      <c r="Z4157" s="18">
        <v>0</v>
      </c>
      <c r="AA4157" s="18">
        <v>0</v>
      </c>
      <c r="AB4157" s="18">
        <v>3114</v>
      </c>
      <c r="AC4157" s="23">
        <v>0.07000000000000001</v>
      </c>
      <c r="AD4157" s="14" t="str">
        <f>IF(E4157=113,"Linn","Iowa ex-Linn")</f>
        <v>Iowa ex-Linn</v>
      </c>
      <c r="AE4157" s="23">
        <f>IFERROR(AB4157/W4157,"N/M")</f>
        <v>0.06507564992058848</v>
      </c>
      <c r="AF4157" s="14" t="str">
        <f>B4157&amp;"|"&amp;TEXT(E4157,"000")&amp;"|"&amp;TEXT(M4157,"0.0000")</f>
        <v>2021|081|0.7000</v>
      </c>
      <c r="AG4157" s="22" t="str">
        <f>IF(AND(B4157&gt;=2015,B4157&lt;=2024,C4157=19,G4157=41,I4157=2,K4157="A",L4157="RBUP",M4157&gt;=0.5,M4157&lt;=0.85),"IN","OUT")</f>
        <v>IN</v>
      </c>
    </row>
    <row r="4158" spans="1:33">
      <c r="A4158" s="14" t="s">
        <v>191</v>
      </c>
      <c r="B4158" s="16">
        <v>2021</v>
      </c>
      <c r="C4158" s="16">
        <v>19</v>
      </c>
      <c r="D4158" s="14" t="s">
        <v>80</v>
      </c>
      <c r="E4158" s="16">
        <v>81</v>
      </c>
      <c r="F4158" s="14" t="s">
        <v>126</v>
      </c>
      <c r="G4158" s="16">
        <v>41</v>
      </c>
      <c r="H4158" s="14" t="s">
        <v>186</v>
      </c>
      <c r="I4158" s="16">
        <v>2</v>
      </c>
      <c r="J4158" s="14" t="s">
        <v>83</v>
      </c>
      <c r="K4158" s="14" t="s">
        <v>84</v>
      </c>
      <c r="L4158" s="14" t="s">
        <v>85</v>
      </c>
      <c r="M4158" s="23">
        <v>0.75</v>
      </c>
      <c r="N4158" s="16">
        <v>88</v>
      </c>
      <c r="O4158" s="16">
        <v>78</v>
      </c>
      <c r="P4158" s="16">
        <v>0</v>
      </c>
      <c r="Q4158" s="16">
        <v>99</v>
      </c>
      <c r="R4158" s="16">
        <v>0</v>
      </c>
      <c r="S4158" s="14" t="s">
        <v>86</v>
      </c>
      <c r="T4158" s="16">
        <v>10346</v>
      </c>
      <c r="U4158" s="16">
        <v>0</v>
      </c>
      <c r="V4158" s="18">
        <v>7198314</v>
      </c>
      <c r="W4158" s="18">
        <v>344645</v>
      </c>
      <c r="X4158" s="18">
        <v>227087</v>
      </c>
      <c r="Y4158" s="18">
        <v>236</v>
      </c>
      <c r="Z4158" s="18">
        <v>443</v>
      </c>
      <c r="AA4158" s="18">
        <v>0</v>
      </c>
      <c r="AB4158" s="18">
        <v>0</v>
      </c>
      <c r="AC4158" s="23">
        <v>0</v>
      </c>
      <c r="AD4158" s="14" t="str">
        <f>IF(E4158=113,"Linn","Iowa ex-Linn")</f>
        <v>Iowa ex-Linn</v>
      </c>
      <c r="AE4158" s="23">
        <f>IFERROR(AB4158/W4158,"N/M")</f>
        <v>0.0</v>
      </c>
      <c r="AF4158" s="14" t="str">
        <f>B4158&amp;"|"&amp;TEXT(E4158,"000")&amp;"|"&amp;TEXT(M4158,"0.0000")</f>
        <v>2021|081|0.7500</v>
      </c>
      <c r="AG4158" s="22" t="str">
        <f>IF(AND(B4158&gt;=2015,B4158&lt;=2024,C4158=19,G4158=41,I4158=2,K4158="A",L4158="RBUP",M4158&gt;=0.5,M4158&lt;=0.85),"IN","OUT")</f>
        <v>IN</v>
      </c>
    </row>
    <row r="4159" spans="1:33">
      <c r="A4159" s="14" t="s">
        <v>191</v>
      </c>
      <c r="B4159" s="16">
        <v>2021</v>
      </c>
      <c r="C4159" s="16">
        <v>19</v>
      </c>
      <c r="D4159" s="14" t="s">
        <v>80</v>
      </c>
      <c r="E4159" s="16">
        <v>81</v>
      </c>
      <c r="F4159" s="14" t="s">
        <v>126</v>
      </c>
      <c r="G4159" s="16">
        <v>41</v>
      </c>
      <c r="H4159" s="14" t="s">
        <v>186</v>
      </c>
      <c r="I4159" s="16">
        <v>2</v>
      </c>
      <c r="J4159" s="14" t="s">
        <v>83</v>
      </c>
      <c r="K4159" s="14" t="s">
        <v>84</v>
      </c>
      <c r="L4159" s="14" t="s">
        <v>85</v>
      </c>
      <c r="M4159" s="23">
        <v>0.8</v>
      </c>
      <c r="N4159" s="16">
        <v>345</v>
      </c>
      <c r="O4159" s="16">
        <v>277</v>
      </c>
      <c r="P4159" s="16">
        <v>5</v>
      </c>
      <c r="Q4159" s="16">
        <v>429</v>
      </c>
      <c r="R4159" s="16">
        <v>6</v>
      </c>
      <c r="S4159" s="14" t="s">
        <v>86</v>
      </c>
      <c r="T4159" s="16">
        <v>73136</v>
      </c>
      <c r="U4159" s="16">
        <v>0</v>
      </c>
      <c r="V4159" s="18">
        <v>53234138</v>
      </c>
      <c r="W4159" s="18">
        <v>3248533</v>
      </c>
      <c r="X4159" s="18">
        <v>1954251</v>
      </c>
      <c r="Y4159" s="18">
        <v>466</v>
      </c>
      <c r="Z4159" s="18">
        <v>1494</v>
      </c>
      <c r="AA4159" s="18">
        <v>0</v>
      </c>
      <c r="AB4159" s="18">
        <v>58929</v>
      </c>
      <c r="AC4159" s="23">
        <v>0.02</v>
      </c>
      <c r="AD4159" s="14" t="str">
        <f>IF(E4159=113,"Linn","Iowa ex-Linn")</f>
        <v>Iowa ex-Linn</v>
      </c>
      <c r="AE4159" s="23">
        <f>IFERROR(AB4159/W4159,"N/M")</f>
        <v>0.018140188201874508</v>
      </c>
      <c r="AF4159" s="14" t="str">
        <f>B4159&amp;"|"&amp;TEXT(E4159,"000")&amp;"|"&amp;TEXT(M4159,"0.0000")</f>
        <v>2021|081|0.8000</v>
      </c>
      <c r="AG4159" s="22" t="str">
        <f>IF(AND(B4159&gt;=2015,B4159&lt;=2024,C4159=19,G4159=41,I4159=2,K4159="A",L4159="RBUP",M4159&gt;=0.5,M4159&lt;=0.85),"IN","OUT")</f>
        <v>IN</v>
      </c>
    </row>
    <row r="4160" spans="1:33">
      <c r="A4160" s="14" t="s">
        <v>191</v>
      </c>
      <c r="B4160" s="16">
        <v>2021</v>
      </c>
      <c r="C4160" s="16">
        <v>19</v>
      </c>
      <c r="D4160" s="14" t="s">
        <v>80</v>
      </c>
      <c r="E4160" s="16">
        <v>81</v>
      </c>
      <c r="F4160" s="14" t="s">
        <v>126</v>
      </c>
      <c r="G4160" s="16">
        <v>41</v>
      </c>
      <c r="H4160" s="14" t="s">
        <v>186</v>
      </c>
      <c r="I4160" s="16">
        <v>2</v>
      </c>
      <c r="J4160" s="14" t="s">
        <v>83</v>
      </c>
      <c r="K4160" s="14" t="s">
        <v>84</v>
      </c>
      <c r="L4160" s="14" t="s">
        <v>85</v>
      </c>
      <c r="M4160" s="23">
        <v>0.85</v>
      </c>
      <c r="N4160" s="16">
        <v>374</v>
      </c>
      <c r="O4160" s="16">
        <v>289</v>
      </c>
      <c r="P4160" s="16">
        <v>10</v>
      </c>
      <c r="Q4160" s="16">
        <v>437</v>
      </c>
      <c r="R4160" s="16">
        <v>10</v>
      </c>
      <c r="S4160" s="14" t="s">
        <v>86</v>
      </c>
      <c r="T4160" s="16">
        <v>77856</v>
      </c>
      <c r="U4160" s="16">
        <v>0</v>
      </c>
      <c r="V4160" s="18">
        <v>60780065</v>
      </c>
      <c r="W4160" s="18">
        <v>4478559</v>
      </c>
      <c r="X4160" s="18">
        <v>2185755</v>
      </c>
      <c r="Y4160" s="18">
        <v>0</v>
      </c>
      <c r="Z4160" s="18">
        <v>2226</v>
      </c>
      <c r="AA4160" s="18">
        <v>0</v>
      </c>
      <c r="AB4160" s="18">
        <v>26600</v>
      </c>
      <c r="AC4160" s="23">
        <v>0.01</v>
      </c>
      <c r="AD4160" s="14" t="str">
        <f>IF(E4160=113,"Linn","Iowa ex-Linn")</f>
        <v>Iowa ex-Linn</v>
      </c>
      <c r="AE4160" s="23">
        <f>IFERROR(AB4160/W4160,"N/M")</f>
        <v>0.005939410421968316</v>
      </c>
      <c r="AF4160" s="14" t="str">
        <f>B4160&amp;"|"&amp;TEXT(E4160,"000")&amp;"|"&amp;TEXT(M4160,"0.0000")</f>
        <v>2021|081|0.8500</v>
      </c>
      <c r="AG4160" s="22" t="str">
        <f>IF(AND(B4160&gt;=2015,B4160&lt;=2024,C4160=19,G4160=41,I4160=2,K4160="A",L4160="RBUP",M4160&gt;=0.5,M4160&lt;=0.85),"IN","OUT")</f>
        <v>IN</v>
      </c>
    </row>
    <row r="4161" spans="1:33">
      <c r="A4161" s="14" t="s">
        <v>191</v>
      </c>
      <c r="B4161" s="16">
        <v>2021</v>
      </c>
      <c r="C4161" s="16">
        <v>19</v>
      </c>
      <c r="D4161" s="14" t="s">
        <v>80</v>
      </c>
      <c r="E4161" s="16">
        <v>83</v>
      </c>
      <c r="F4161" s="14" t="s">
        <v>127</v>
      </c>
      <c r="G4161" s="16">
        <v>41</v>
      </c>
      <c r="H4161" s="14" t="s">
        <v>186</v>
      </c>
      <c r="I4161" s="16">
        <v>2</v>
      </c>
      <c r="J4161" s="14" t="s">
        <v>83</v>
      </c>
      <c r="K4161" s="14" t="s">
        <v>84</v>
      </c>
      <c r="L4161" s="14" t="s">
        <v>85</v>
      </c>
      <c r="M4161" s="23">
        <v>0.65</v>
      </c>
      <c r="N4161" s="16">
        <v>3</v>
      </c>
      <c r="O4161" s="16">
        <v>1</v>
      </c>
      <c r="P4161" s="16">
        <v>0</v>
      </c>
      <c r="Q4161" s="16">
        <v>1</v>
      </c>
      <c r="R4161" s="16">
        <v>0</v>
      </c>
      <c r="S4161" s="14" t="s">
        <v>86</v>
      </c>
      <c r="T4161" s="16">
        <v>55</v>
      </c>
      <c r="U4161" s="16">
        <v>0</v>
      </c>
      <c r="V4161" s="18">
        <v>27936</v>
      </c>
      <c r="W4161" s="18">
        <v>791</v>
      </c>
      <c r="X4161" s="18">
        <v>467</v>
      </c>
      <c r="Y4161" s="18">
        <v>0</v>
      </c>
      <c r="Z4161" s="18">
        <v>0</v>
      </c>
      <c r="AA4161" s="18">
        <v>0</v>
      </c>
      <c r="AB4161" s="18">
        <v>0</v>
      </c>
      <c r="AC4161" s="23">
        <v>0</v>
      </c>
      <c r="AD4161" s="14" t="str">
        <f>IF(E4161=113,"Linn","Iowa ex-Linn")</f>
        <v>Iowa ex-Linn</v>
      </c>
      <c r="AE4161" s="23">
        <f>IFERROR(AB4161/W4161,"N/M")</f>
        <v>0.0</v>
      </c>
      <c r="AF4161" s="14" t="str">
        <f>B4161&amp;"|"&amp;TEXT(E4161,"000")&amp;"|"&amp;TEXT(M4161,"0.0000")</f>
        <v>2021|083|0.6500</v>
      </c>
      <c r="AG4161" s="22" t="str">
        <f>IF(AND(B4161&gt;=2015,B4161&lt;=2024,C4161=19,G4161=41,I4161=2,K4161="A",L4161="RBUP",M4161&gt;=0.5,M4161&lt;=0.85),"IN","OUT")</f>
        <v>IN</v>
      </c>
    </row>
    <row r="4162" spans="1:33">
      <c r="A4162" s="14" t="s">
        <v>191</v>
      </c>
      <c r="B4162" s="16">
        <v>2021</v>
      </c>
      <c r="C4162" s="16">
        <v>19</v>
      </c>
      <c r="D4162" s="14" t="s">
        <v>80</v>
      </c>
      <c r="E4162" s="16">
        <v>83</v>
      </c>
      <c r="F4162" s="14" t="s">
        <v>127</v>
      </c>
      <c r="G4162" s="16">
        <v>41</v>
      </c>
      <c r="H4162" s="14" t="s">
        <v>186</v>
      </c>
      <c r="I4162" s="16">
        <v>2</v>
      </c>
      <c r="J4162" s="14" t="s">
        <v>83</v>
      </c>
      <c r="K4162" s="14" t="s">
        <v>84</v>
      </c>
      <c r="L4162" s="14" t="s">
        <v>85</v>
      </c>
      <c r="M4162" s="23">
        <v>0.7</v>
      </c>
      <c r="N4162" s="16">
        <v>5</v>
      </c>
      <c r="O4162" s="16">
        <v>4</v>
      </c>
      <c r="P4162" s="16">
        <v>0</v>
      </c>
      <c r="Q4162" s="16">
        <v>7</v>
      </c>
      <c r="R4162" s="16">
        <v>0</v>
      </c>
      <c r="S4162" s="14" t="s">
        <v>86</v>
      </c>
      <c r="T4162" s="16">
        <v>925</v>
      </c>
      <c r="U4162" s="16">
        <v>0</v>
      </c>
      <c r="V4162" s="18">
        <v>611915</v>
      </c>
      <c r="W4162" s="18">
        <v>17519</v>
      </c>
      <c r="X4162" s="18">
        <v>10336</v>
      </c>
      <c r="Y4162" s="18">
        <v>0</v>
      </c>
      <c r="Z4162" s="18">
        <v>0</v>
      </c>
      <c r="AA4162" s="18">
        <v>0</v>
      </c>
      <c r="AB4162" s="18">
        <v>0</v>
      </c>
      <c r="AC4162" s="23">
        <v>0</v>
      </c>
      <c r="AD4162" s="14" t="str">
        <f>IF(E4162=113,"Linn","Iowa ex-Linn")</f>
        <v>Iowa ex-Linn</v>
      </c>
      <c r="AE4162" s="23">
        <f>IFERROR(AB4162/W4162,"N/M")</f>
        <v>0.0</v>
      </c>
      <c r="AF4162" s="14" t="str">
        <f>B4162&amp;"|"&amp;TEXT(E4162,"000")&amp;"|"&amp;TEXT(M4162,"0.0000")</f>
        <v>2021|083|0.7000</v>
      </c>
      <c r="AG4162" s="22" t="str">
        <f>IF(AND(B4162&gt;=2015,B4162&lt;=2024,C4162=19,G4162=41,I4162=2,K4162="A",L4162="RBUP",M4162&gt;=0.5,M4162&lt;=0.85),"IN","OUT")</f>
        <v>IN</v>
      </c>
    </row>
    <row r="4163" spans="1:33">
      <c r="A4163" s="14" t="s">
        <v>191</v>
      </c>
      <c r="B4163" s="16">
        <v>2021</v>
      </c>
      <c r="C4163" s="16">
        <v>19</v>
      </c>
      <c r="D4163" s="14" t="s">
        <v>80</v>
      </c>
      <c r="E4163" s="16">
        <v>83</v>
      </c>
      <c r="F4163" s="14" t="s">
        <v>127</v>
      </c>
      <c r="G4163" s="16">
        <v>41</v>
      </c>
      <c r="H4163" s="14" t="s">
        <v>186</v>
      </c>
      <c r="I4163" s="16">
        <v>2</v>
      </c>
      <c r="J4163" s="14" t="s">
        <v>83</v>
      </c>
      <c r="K4163" s="14" t="s">
        <v>84</v>
      </c>
      <c r="L4163" s="14" t="s">
        <v>85</v>
      </c>
      <c r="M4163" s="23">
        <v>0.75</v>
      </c>
      <c r="N4163" s="16">
        <v>56</v>
      </c>
      <c r="O4163" s="16">
        <v>44</v>
      </c>
      <c r="P4163" s="16">
        <v>5</v>
      </c>
      <c r="Q4163" s="16">
        <v>66</v>
      </c>
      <c r="R4163" s="16">
        <v>6</v>
      </c>
      <c r="S4163" s="14" t="s">
        <v>86</v>
      </c>
      <c r="T4163" s="16">
        <v>7713</v>
      </c>
      <c r="U4163" s="16">
        <v>0</v>
      </c>
      <c r="V4163" s="18">
        <v>5294790</v>
      </c>
      <c r="W4163" s="18">
        <v>232147</v>
      </c>
      <c r="X4163" s="18">
        <v>146046</v>
      </c>
      <c r="Y4163" s="18">
        <v>0</v>
      </c>
      <c r="Z4163" s="18">
        <v>0</v>
      </c>
      <c r="AA4163" s="18">
        <v>0</v>
      </c>
      <c r="AB4163" s="18">
        <v>77629</v>
      </c>
      <c r="AC4163" s="23">
        <v>0.33</v>
      </c>
      <c r="AD4163" s="14" t="str">
        <f>IF(E4163=113,"Linn","Iowa ex-Linn")</f>
        <v>Iowa ex-Linn</v>
      </c>
      <c r="AE4163" s="23">
        <f>IFERROR(AB4163/W4163,"N/M")</f>
        <v>0.3343958784735534</v>
      </c>
      <c r="AF4163" s="14" t="str">
        <f>B4163&amp;"|"&amp;TEXT(E4163,"000")&amp;"|"&amp;TEXT(M4163,"0.0000")</f>
        <v>2021|083|0.7500</v>
      </c>
      <c r="AG4163" s="22" t="str">
        <f>IF(AND(B4163&gt;=2015,B4163&lt;=2024,C4163=19,G4163=41,I4163=2,K4163="A",L4163="RBUP",M4163&gt;=0.5,M4163&lt;=0.85),"IN","OUT")</f>
        <v>IN</v>
      </c>
    </row>
    <row r="4164" spans="1:33">
      <c r="A4164" s="14" t="s">
        <v>191</v>
      </c>
      <c r="B4164" s="16">
        <v>2021</v>
      </c>
      <c r="C4164" s="16">
        <v>19</v>
      </c>
      <c r="D4164" s="14" t="s">
        <v>80</v>
      </c>
      <c r="E4164" s="16">
        <v>83</v>
      </c>
      <c r="F4164" s="14" t="s">
        <v>127</v>
      </c>
      <c r="G4164" s="16">
        <v>41</v>
      </c>
      <c r="H4164" s="14" t="s">
        <v>186</v>
      </c>
      <c r="I4164" s="16">
        <v>2</v>
      </c>
      <c r="J4164" s="14" t="s">
        <v>83</v>
      </c>
      <c r="K4164" s="14" t="s">
        <v>84</v>
      </c>
      <c r="L4164" s="14" t="s">
        <v>85</v>
      </c>
      <c r="M4164" s="23">
        <v>0.8</v>
      </c>
      <c r="N4164" s="16">
        <v>227</v>
      </c>
      <c r="O4164" s="16">
        <v>192</v>
      </c>
      <c r="P4164" s="16">
        <v>28</v>
      </c>
      <c r="Q4164" s="16">
        <v>320</v>
      </c>
      <c r="R4164" s="16">
        <v>34</v>
      </c>
      <c r="S4164" s="14" t="s">
        <v>86</v>
      </c>
      <c r="T4164" s="16">
        <v>47005</v>
      </c>
      <c r="U4164" s="16">
        <v>0</v>
      </c>
      <c r="V4164" s="18">
        <v>35489409</v>
      </c>
      <c r="W4164" s="18">
        <v>1911935</v>
      </c>
      <c r="X4164" s="18">
        <v>1130169</v>
      </c>
      <c r="Y4164" s="18">
        <v>3151</v>
      </c>
      <c r="Z4164" s="18">
        <v>8993</v>
      </c>
      <c r="AA4164" s="18">
        <v>0</v>
      </c>
      <c r="AB4164" s="18">
        <v>416688</v>
      </c>
      <c r="AC4164" s="23">
        <v>0.22</v>
      </c>
      <c r="AD4164" s="14" t="str">
        <f>IF(E4164=113,"Linn","Iowa ex-Linn")</f>
        <v>Iowa ex-Linn</v>
      </c>
      <c r="AE4164" s="23">
        <f>IFERROR(AB4164/W4164,"N/M")</f>
        <v>0.2179404634571782</v>
      </c>
      <c r="AF4164" s="14" t="str">
        <f>B4164&amp;"|"&amp;TEXT(E4164,"000")&amp;"|"&amp;TEXT(M4164,"0.0000")</f>
        <v>2021|083|0.8000</v>
      </c>
      <c r="AG4164" s="22" t="str">
        <f>IF(AND(B4164&gt;=2015,B4164&lt;=2024,C4164=19,G4164=41,I4164=2,K4164="A",L4164="RBUP",M4164&gt;=0.5,M4164&lt;=0.85),"IN","OUT")</f>
        <v>IN</v>
      </c>
    </row>
    <row r="4165" spans="1:33">
      <c r="A4165" s="14" t="s">
        <v>191</v>
      </c>
      <c r="B4165" s="16">
        <v>2021</v>
      </c>
      <c r="C4165" s="16">
        <v>19</v>
      </c>
      <c r="D4165" s="14" t="s">
        <v>80</v>
      </c>
      <c r="E4165" s="16">
        <v>83</v>
      </c>
      <c r="F4165" s="14" t="s">
        <v>127</v>
      </c>
      <c r="G4165" s="16">
        <v>41</v>
      </c>
      <c r="H4165" s="14" t="s">
        <v>186</v>
      </c>
      <c r="I4165" s="16">
        <v>2</v>
      </c>
      <c r="J4165" s="14" t="s">
        <v>83</v>
      </c>
      <c r="K4165" s="14" t="s">
        <v>84</v>
      </c>
      <c r="L4165" s="14" t="s">
        <v>85</v>
      </c>
      <c r="M4165" s="23">
        <v>0.85</v>
      </c>
      <c r="N4165" s="16">
        <v>476</v>
      </c>
      <c r="O4165" s="16">
        <v>390</v>
      </c>
      <c r="P4165" s="16">
        <v>71</v>
      </c>
      <c r="Q4165" s="16">
        <v>787</v>
      </c>
      <c r="R4165" s="16">
        <v>112</v>
      </c>
      <c r="S4165" s="14" t="s">
        <v>86</v>
      </c>
      <c r="T4165" s="16">
        <v>111150</v>
      </c>
      <c r="U4165" s="16">
        <v>0</v>
      </c>
      <c r="V4165" s="18">
        <v>88965348</v>
      </c>
      <c r="W4165" s="18">
        <v>6258962</v>
      </c>
      <c r="X4165" s="18">
        <v>2810651</v>
      </c>
      <c r="Y4165" s="18">
        <v>1176</v>
      </c>
      <c r="Z4165" s="18">
        <v>6102</v>
      </c>
      <c r="AA4165" s="18">
        <v>0</v>
      </c>
      <c r="AB4165" s="18">
        <v>1457850</v>
      </c>
      <c r="AC4165" s="23">
        <v>0.23</v>
      </c>
      <c r="AD4165" s="14" t="str">
        <f>IF(E4165=113,"Linn","Iowa ex-Linn")</f>
        <v>Iowa ex-Linn</v>
      </c>
      <c r="AE4165" s="23">
        <f>IFERROR(AB4165/W4165,"N/M")</f>
        <v>0.23292200847360953</v>
      </c>
      <c r="AF4165" s="14" t="str">
        <f>B4165&amp;"|"&amp;TEXT(E4165,"000")&amp;"|"&amp;TEXT(M4165,"0.0000")</f>
        <v>2021|083|0.8500</v>
      </c>
      <c r="AG4165" s="22" t="str">
        <f>IF(AND(B4165&gt;=2015,B4165&lt;=2024,C4165=19,G4165=41,I4165=2,K4165="A",L4165="RBUP",M4165&gt;=0.5,M4165&lt;=0.85),"IN","OUT")</f>
        <v>IN</v>
      </c>
    </row>
    <row r="4166" spans="1:33">
      <c r="A4166" s="14" t="s">
        <v>191</v>
      </c>
      <c r="B4166" s="16">
        <v>2021</v>
      </c>
      <c r="C4166" s="16">
        <v>19</v>
      </c>
      <c r="D4166" s="14" t="s">
        <v>80</v>
      </c>
      <c r="E4166" s="16">
        <v>85</v>
      </c>
      <c r="F4166" s="14" t="s">
        <v>128</v>
      </c>
      <c r="G4166" s="16">
        <v>41</v>
      </c>
      <c r="H4166" s="14" t="s">
        <v>186</v>
      </c>
      <c r="I4166" s="16">
        <v>2</v>
      </c>
      <c r="J4166" s="14" t="s">
        <v>83</v>
      </c>
      <c r="K4166" s="14" t="s">
        <v>84</v>
      </c>
      <c r="L4166" s="14" t="s">
        <v>85</v>
      </c>
      <c r="M4166" s="23">
        <v>0.5</v>
      </c>
      <c r="N4166" s="16">
        <v>2</v>
      </c>
      <c r="O4166" s="16">
        <v>1</v>
      </c>
      <c r="P4166" s="16">
        <v>0</v>
      </c>
      <c r="Q4166" s="16">
        <v>1</v>
      </c>
      <c r="R4166" s="16">
        <v>0</v>
      </c>
      <c r="S4166" s="14" t="s">
        <v>86</v>
      </c>
      <c r="T4166" s="16">
        <v>221</v>
      </c>
      <c r="U4166" s="16">
        <v>0</v>
      </c>
      <c r="V4166" s="18">
        <v>96680</v>
      </c>
      <c r="W4166" s="18">
        <v>987</v>
      </c>
      <c r="X4166" s="18">
        <v>790</v>
      </c>
      <c r="Y4166" s="18">
        <v>0</v>
      </c>
      <c r="Z4166" s="18">
        <v>0</v>
      </c>
      <c r="AA4166" s="18">
        <v>0</v>
      </c>
      <c r="AB4166" s="18">
        <v>0</v>
      </c>
      <c r="AC4166" s="23">
        <v>0</v>
      </c>
      <c r="AD4166" s="14" t="str">
        <f>IF(E4166=113,"Linn","Iowa ex-Linn")</f>
        <v>Iowa ex-Linn</v>
      </c>
      <c r="AE4166" s="23">
        <f>IFERROR(AB4166/W4166,"N/M")</f>
        <v>0.0</v>
      </c>
      <c r="AF4166" s="14" t="str">
        <f>B4166&amp;"|"&amp;TEXT(E4166,"000")&amp;"|"&amp;TEXT(M4166,"0.0000")</f>
        <v>2021|085|0.5000</v>
      </c>
      <c r="AG4166" s="22" t="str">
        <f>IF(AND(B4166&gt;=2015,B4166&lt;=2024,C4166=19,G4166=41,I4166=2,K4166="A",L4166="RBUP",M4166&gt;=0.5,M4166&lt;=0.85),"IN","OUT")</f>
        <v>IN</v>
      </c>
    </row>
    <row r="4167" spans="1:33">
      <c r="A4167" s="14" t="s">
        <v>191</v>
      </c>
      <c r="B4167" s="16">
        <v>2021</v>
      </c>
      <c r="C4167" s="16">
        <v>19</v>
      </c>
      <c r="D4167" s="14" t="s">
        <v>80</v>
      </c>
      <c r="E4167" s="16">
        <v>85</v>
      </c>
      <c r="F4167" s="14" t="s">
        <v>128</v>
      </c>
      <c r="G4167" s="16">
        <v>41</v>
      </c>
      <c r="H4167" s="14" t="s">
        <v>186</v>
      </c>
      <c r="I4167" s="16">
        <v>2</v>
      </c>
      <c r="J4167" s="14" t="s">
        <v>83</v>
      </c>
      <c r="K4167" s="14" t="s">
        <v>84</v>
      </c>
      <c r="L4167" s="14" t="s">
        <v>85</v>
      </c>
      <c r="M4167" s="23">
        <v>0.65</v>
      </c>
      <c r="N4167" s="16">
        <v>9</v>
      </c>
      <c r="O4167" s="16">
        <v>6</v>
      </c>
      <c r="P4167" s="16">
        <v>0</v>
      </c>
      <c r="Q4167" s="16">
        <v>15</v>
      </c>
      <c r="R4167" s="16">
        <v>0</v>
      </c>
      <c r="S4167" s="14" t="s">
        <v>86</v>
      </c>
      <c r="T4167" s="16">
        <v>1449</v>
      </c>
      <c r="U4167" s="16">
        <v>0</v>
      </c>
      <c r="V4167" s="18">
        <v>758370</v>
      </c>
      <c r="W4167" s="18">
        <v>27890</v>
      </c>
      <c r="X4167" s="18">
        <v>18406</v>
      </c>
      <c r="Y4167" s="18">
        <v>0</v>
      </c>
      <c r="Z4167" s="18">
        <v>70</v>
      </c>
      <c r="AA4167" s="18">
        <v>0</v>
      </c>
      <c r="AB4167" s="18">
        <v>0</v>
      </c>
      <c r="AC4167" s="23">
        <v>0</v>
      </c>
      <c r="AD4167" s="14" t="str">
        <f>IF(E4167=113,"Linn","Iowa ex-Linn")</f>
        <v>Iowa ex-Linn</v>
      </c>
      <c r="AE4167" s="23">
        <f>IFERROR(AB4167/W4167,"N/M")</f>
        <v>0.0</v>
      </c>
      <c r="AF4167" s="14" t="str">
        <f>B4167&amp;"|"&amp;TEXT(E4167,"000")&amp;"|"&amp;TEXT(M4167,"0.0000")</f>
        <v>2021|085|0.6500</v>
      </c>
      <c r="AG4167" s="22" t="str">
        <f>IF(AND(B4167&gt;=2015,B4167&lt;=2024,C4167=19,G4167=41,I4167=2,K4167="A",L4167="RBUP",M4167&gt;=0.5,M4167&lt;=0.85),"IN","OUT")</f>
        <v>IN</v>
      </c>
    </row>
    <row r="4168" spans="1:33">
      <c r="A4168" s="14" t="s">
        <v>191</v>
      </c>
      <c r="B4168" s="16">
        <v>2021</v>
      </c>
      <c r="C4168" s="16">
        <v>19</v>
      </c>
      <c r="D4168" s="14" t="s">
        <v>80</v>
      </c>
      <c r="E4168" s="16">
        <v>85</v>
      </c>
      <c r="F4168" s="14" t="s">
        <v>128</v>
      </c>
      <c r="G4168" s="16">
        <v>41</v>
      </c>
      <c r="H4168" s="14" t="s">
        <v>186</v>
      </c>
      <c r="I4168" s="16">
        <v>2</v>
      </c>
      <c r="J4168" s="14" t="s">
        <v>83</v>
      </c>
      <c r="K4168" s="14" t="s">
        <v>84</v>
      </c>
      <c r="L4168" s="14" t="s">
        <v>85</v>
      </c>
      <c r="M4168" s="23">
        <v>0.7</v>
      </c>
      <c r="N4168" s="16">
        <v>32</v>
      </c>
      <c r="O4168" s="16">
        <v>28</v>
      </c>
      <c r="P4168" s="16">
        <v>0</v>
      </c>
      <c r="Q4168" s="16">
        <v>38</v>
      </c>
      <c r="R4168" s="16">
        <v>0</v>
      </c>
      <c r="S4168" s="14" t="s">
        <v>86</v>
      </c>
      <c r="T4168" s="16">
        <v>3370</v>
      </c>
      <c r="U4168" s="16">
        <v>0</v>
      </c>
      <c r="V4168" s="18">
        <v>2199616</v>
      </c>
      <c r="W4168" s="18">
        <v>91895</v>
      </c>
      <c r="X4168" s="18">
        <v>63874</v>
      </c>
      <c r="Y4168" s="18">
        <v>0</v>
      </c>
      <c r="Z4168" s="18">
        <v>254</v>
      </c>
      <c r="AA4168" s="18">
        <v>0</v>
      </c>
      <c r="AB4168" s="18">
        <v>0</v>
      </c>
      <c r="AC4168" s="23">
        <v>0</v>
      </c>
      <c r="AD4168" s="14" t="str">
        <f>IF(E4168=113,"Linn","Iowa ex-Linn")</f>
        <v>Iowa ex-Linn</v>
      </c>
      <c r="AE4168" s="23">
        <f>IFERROR(AB4168/W4168,"N/M")</f>
        <v>0.0</v>
      </c>
      <c r="AF4168" s="14" t="str">
        <f>B4168&amp;"|"&amp;TEXT(E4168,"000")&amp;"|"&amp;TEXT(M4168,"0.0000")</f>
        <v>2021|085|0.7000</v>
      </c>
      <c r="AG4168" s="22" t="str">
        <f>IF(AND(B4168&gt;=2015,B4168&lt;=2024,C4168=19,G4168=41,I4168=2,K4168="A",L4168="RBUP",M4168&gt;=0.5,M4168&lt;=0.85),"IN","OUT")</f>
        <v>IN</v>
      </c>
    </row>
    <row r="4169" spans="1:33">
      <c r="A4169" s="14" t="s">
        <v>191</v>
      </c>
      <c r="B4169" s="16">
        <v>2021</v>
      </c>
      <c r="C4169" s="16">
        <v>19</v>
      </c>
      <c r="D4169" s="14" t="s">
        <v>80</v>
      </c>
      <c r="E4169" s="16">
        <v>85</v>
      </c>
      <c r="F4169" s="14" t="s">
        <v>128</v>
      </c>
      <c r="G4169" s="16">
        <v>41</v>
      </c>
      <c r="H4169" s="14" t="s">
        <v>186</v>
      </c>
      <c r="I4169" s="16">
        <v>2</v>
      </c>
      <c r="J4169" s="14" t="s">
        <v>83</v>
      </c>
      <c r="K4169" s="14" t="s">
        <v>84</v>
      </c>
      <c r="L4169" s="14" t="s">
        <v>85</v>
      </c>
      <c r="M4169" s="23">
        <v>0.75</v>
      </c>
      <c r="N4169" s="16">
        <v>144</v>
      </c>
      <c r="O4169" s="16">
        <v>125</v>
      </c>
      <c r="P4169" s="16">
        <v>0</v>
      </c>
      <c r="Q4169" s="16">
        <v>242</v>
      </c>
      <c r="R4169" s="16">
        <v>0</v>
      </c>
      <c r="S4169" s="14" t="s">
        <v>86</v>
      </c>
      <c r="T4169" s="16">
        <v>22556</v>
      </c>
      <c r="U4169" s="16">
        <v>0</v>
      </c>
      <c r="V4169" s="18">
        <v>15340084</v>
      </c>
      <c r="W4169" s="18">
        <v>988542</v>
      </c>
      <c r="X4169" s="18">
        <v>640591</v>
      </c>
      <c r="Y4169" s="18">
        <v>96</v>
      </c>
      <c r="Z4169" s="18">
        <v>936</v>
      </c>
      <c r="AA4169" s="18">
        <v>0</v>
      </c>
      <c r="AB4169" s="18">
        <v>0</v>
      </c>
      <c r="AC4169" s="23">
        <v>0</v>
      </c>
      <c r="AD4169" s="14" t="str">
        <f>IF(E4169=113,"Linn","Iowa ex-Linn")</f>
        <v>Iowa ex-Linn</v>
      </c>
      <c r="AE4169" s="23">
        <f>IFERROR(AB4169/W4169,"N/M")</f>
        <v>0.0</v>
      </c>
      <c r="AF4169" s="14" t="str">
        <f>B4169&amp;"|"&amp;TEXT(E4169,"000")&amp;"|"&amp;TEXT(M4169,"0.0000")</f>
        <v>2021|085|0.7500</v>
      </c>
      <c r="AG4169" s="22" t="str">
        <f>IF(AND(B4169&gt;=2015,B4169&lt;=2024,C4169=19,G4169=41,I4169=2,K4169="A",L4169="RBUP",M4169&gt;=0.5,M4169&lt;=0.85),"IN","OUT")</f>
        <v>IN</v>
      </c>
    </row>
    <row r="4170" spans="1:33">
      <c r="A4170" s="14" t="s">
        <v>191</v>
      </c>
      <c r="B4170" s="16">
        <v>2021</v>
      </c>
      <c r="C4170" s="16">
        <v>19</v>
      </c>
      <c r="D4170" s="14" t="s">
        <v>80</v>
      </c>
      <c r="E4170" s="16">
        <v>85</v>
      </c>
      <c r="F4170" s="14" t="s">
        <v>128</v>
      </c>
      <c r="G4170" s="16">
        <v>41</v>
      </c>
      <c r="H4170" s="14" t="s">
        <v>186</v>
      </c>
      <c r="I4170" s="16">
        <v>2</v>
      </c>
      <c r="J4170" s="14" t="s">
        <v>83</v>
      </c>
      <c r="K4170" s="14" t="s">
        <v>84</v>
      </c>
      <c r="L4170" s="14" t="s">
        <v>85</v>
      </c>
      <c r="M4170" s="23">
        <v>0.8</v>
      </c>
      <c r="N4170" s="16">
        <v>331</v>
      </c>
      <c r="O4170" s="16">
        <v>264</v>
      </c>
      <c r="P4170" s="16">
        <v>6</v>
      </c>
      <c r="Q4170" s="16">
        <v>659</v>
      </c>
      <c r="R4170" s="16">
        <v>8</v>
      </c>
      <c r="S4170" s="14" t="s">
        <v>86</v>
      </c>
      <c r="T4170" s="16">
        <v>70164</v>
      </c>
      <c r="U4170" s="16">
        <v>0</v>
      </c>
      <c r="V4170" s="18">
        <v>51863756</v>
      </c>
      <c r="W4170" s="18">
        <v>4038016</v>
      </c>
      <c r="X4170" s="18">
        <v>2275864</v>
      </c>
      <c r="Y4170" s="18">
        <v>0</v>
      </c>
      <c r="Z4170" s="18">
        <v>3717</v>
      </c>
      <c r="AA4170" s="18">
        <v>0</v>
      </c>
      <c r="AB4170" s="18">
        <v>9199</v>
      </c>
      <c r="AC4170" s="23">
        <v>0</v>
      </c>
      <c r="AD4170" s="14" t="str">
        <f>IF(E4170=113,"Linn","Iowa ex-Linn")</f>
        <v>Iowa ex-Linn</v>
      </c>
      <c r="AE4170" s="23">
        <f>IFERROR(AB4170/W4170,"N/M")</f>
        <v>0.0022780989476019905</v>
      </c>
      <c r="AF4170" s="14" t="str">
        <f>B4170&amp;"|"&amp;TEXT(E4170,"000")&amp;"|"&amp;TEXT(M4170,"0.0000")</f>
        <v>2021|085|0.8000</v>
      </c>
      <c r="AG4170" s="22" t="str">
        <f>IF(AND(B4170&gt;=2015,B4170&lt;=2024,C4170=19,G4170=41,I4170=2,K4170="A",L4170="RBUP",M4170&gt;=0.5,M4170&lt;=0.85),"IN","OUT")</f>
        <v>IN</v>
      </c>
    </row>
    <row r="4171" spans="1:33">
      <c r="A4171" s="14" t="s">
        <v>191</v>
      </c>
      <c r="B4171" s="16">
        <v>2021</v>
      </c>
      <c r="C4171" s="16">
        <v>19</v>
      </c>
      <c r="D4171" s="14" t="s">
        <v>80</v>
      </c>
      <c r="E4171" s="16">
        <v>85</v>
      </c>
      <c r="F4171" s="14" t="s">
        <v>128</v>
      </c>
      <c r="G4171" s="16">
        <v>41</v>
      </c>
      <c r="H4171" s="14" t="s">
        <v>186</v>
      </c>
      <c r="I4171" s="16">
        <v>2</v>
      </c>
      <c r="J4171" s="14" t="s">
        <v>83</v>
      </c>
      <c r="K4171" s="14" t="s">
        <v>84</v>
      </c>
      <c r="L4171" s="14" t="s">
        <v>85</v>
      </c>
      <c r="M4171" s="23">
        <v>0.85</v>
      </c>
      <c r="N4171" s="16">
        <v>253</v>
      </c>
      <c r="O4171" s="16">
        <v>212</v>
      </c>
      <c r="P4171" s="16">
        <v>2</v>
      </c>
      <c r="Q4171" s="16">
        <v>376</v>
      </c>
      <c r="R4171" s="16">
        <v>3</v>
      </c>
      <c r="S4171" s="14" t="s">
        <v>86</v>
      </c>
      <c r="T4171" s="16">
        <v>65289</v>
      </c>
      <c r="U4171" s="16">
        <v>0</v>
      </c>
      <c r="V4171" s="18">
        <v>50281275</v>
      </c>
      <c r="W4171" s="18">
        <v>4637633</v>
      </c>
      <c r="X4171" s="18">
        <v>2204764</v>
      </c>
      <c r="Y4171" s="18">
        <v>664</v>
      </c>
      <c r="Z4171" s="18">
        <v>2251</v>
      </c>
      <c r="AA4171" s="18">
        <v>0</v>
      </c>
      <c r="AB4171" s="18">
        <v>2041</v>
      </c>
      <c r="AC4171" s="23">
        <v>0</v>
      </c>
      <c r="AD4171" s="14" t="str">
        <f>IF(E4171=113,"Linn","Iowa ex-Linn")</f>
        <v>Iowa ex-Linn</v>
      </c>
      <c r="AE4171" s="23">
        <f>IFERROR(AB4171/W4171,"N/M")</f>
        <v>0.00044009519511354174</v>
      </c>
      <c r="AF4171" s="14" t="str">
        <f>B4171&amp;"|"&amp;TEXT(E4171,"000")&amp;"|"&amp;TEXT(M4171,"0.0000")</f>
        <v>2021|085|0.8500</v>
      </c>
      <c r="AG4171" s="22" t="str">
        <f>IF(AND(B4171&gt;=2015,B4171&lt;=2024,C4171=19,G4171=41,I4171=2,K4171="A",L4171="RBUP",M4171&gt;=0.5,M4171&lt;=0.85),"IN","OUT")</f>
        <v>IN</v>
      </c>
    </row>
    <row r="4172" spans="1:33">
      <c r="A4172" s="14" t="s">
        <v>191</v>
      </c>
      <c r="B4172" s="16">
        <v>2021</v>
      </c>
      <c r="C4172" s="16">
        <v>19</v>
      </c>
      <c r="D4172" s="14" t="s">
        <v>80</v>
      </c>
      <c r="E4172" s="16">
        <v>87</v>
      </c>
      <c r="F4172" s="14" t="s">
        <v>129</v>
      </c>
      <c r="G4172" s="16">
        <v>41</v>
      </c>
      <c r="H4172" s="14" t="s">
        <v>186</v>
      </c>
      <c r="I4172" s="16">
        <v>2</v>
      </c>
      <c r="J4172" s="14" t="s">
        <v>83</v>
      </c>
      <c r="K4172" s="14" t="s">
        <v>84</v>
      </c>
      <c r="L4172" s="14" t="s">
        <v>85</v>
      </c>
      <c r="M4172" s="23">
        <v>0.5</v>
      </c>
      <c r="N4172" s="16">
        <v>1</v>
      </c>
      <c r="O4172" s="16">
        <v>0</v>
      </c>
      <c r="P4172" s="16">
        <v>0</v>
      </c>
      <c r="Q4172" s="16">
        <v>0</v>
      </c>
      <c r="R4172" s="16">
        <v>0</v>
      </c>
      <c r="S4172" s="14" t="s">
        <v>86</v>
      </c>
      <c r="T4172" s="16">
        <v>0</v>
      </c>
      <c r="U4172" s="16">
        <v>0</v>
      </c>
      <c r="V4172" s="18">
        <v>0</v>
      </c>
      <c r="W4172" s="18">
        <v>0</v>
      </c>
      <c r="X4172" s="18">
        <v>0</v>
      </c>
      <c r="Y4172" s="18">
        <v>0</v>
      </c>
      <c r="Z4172" s="18">
        <v>0</v>
      </c>
      <c r="AA4172" s="18">
        <v>0</v>
      </c>
      <c r="AB4172" s="18">
        <v>0</v>
      </c>
      <c r="AC4172" s="23">
        <v>0</v>
      </c>
      <c r="AD4172" s="14" t="str">
        <f>IF(E4172=113,"Linn","Iowa ex-Linn")</f>
        <v>Iowa ex-Linn</v>
      </c>
      <c r="AE4172" s="23" t="str">
        <f>IFERROR(AB4172/W4172,"N/M")</f>
        <v>N/M</v>
      </c>
      <c r="AF4172" s="14" t="str">
        <f>B4172&amp;"|"&amp;TEXT(E4172,"000")&amp;"|"&amp;TEXT(M4172,"0.0000")</f>
        <v>2021|087|0.5000</v>
      </c>
      <c r="AG4172" s="22" t="str">
        <f>IF(AND(B4172&gt;=2015,B4172&lt;=2024,C4172=19,G4172=41,I4172=2,K4172="A",L4172="RBUP",M4172&gt;=0.5,M4172&lt;=0.85),"IN","OUT")</f>
        <v>IN</v>
      </c>
    </row>
    <row r="4173" spans="1:33">
      <c r="A4173" s="14" t="s">
        <v>191</v>
      </c>
      <c r="B4173" s="16">
        <v>2021</v>
      </c>
      <c r="C4173" s="16">
        <v>19</v>
      </c>
      <c r="D4173" s="14" t="s">
        <v>80</v>
      </c>
      <c r="E4173" s="16">
        <v>87</v>
      </c>
      <c r="F4173" s="14" t="s">
        <v>129</v>
      </c>
      <c r="G4173" s="16">
        <v>41</v>
      </c>
      <c r="H4173" s="14" t="s">
        <v>186</v>
      </c>
      <c r="I4173" s="16">
        <v>2</v>
      </c>
      <c r="J4173" s="14" t="s">
        <v>83</v>
      </c>
      <c r="K4173" s="14" t="s">
        <v>84</v>
      </c>
      <c r="L4173" s="14" t="s">
        <v>85</v>
      </c>
      <c r="M4173" s="23">
        <v>0.55</v>
      </c>
      <c r="N4173" s="16">
        <v>1</v>
      </c>
      <c r="O4173" s="16">
        <v>1</v>
      </c>
      <c r="P4173" s="16">
        <v>0</v>
      </c>
      <c r="Q4173" s="16">
        <v>1</v>
      </c>
      <c r="R4173" s="16">
        <v>0</v>
      </c>
      <c r="S4173" s="14" t="s">
        <v>86</v>
      </c>
      <c r="T4173" s="16">
        <v>11</v>
      </c>
      <c r="U4173" s="16">
        <v>0</v>
      </c>
      <c r="V4173" s="18">
        <v>4141</v>
      </c>
      <c r="W4173" s="18">
        <v>69</v>
      </c>
      <c r="X4173" s="18">
        <v>44</v>
      </c>
      <c r="Y4173" s="18">
        <v>0</v>
      </c>
      <c r="Z4173" s="18">
        <v>0</v>
      </c>
      <c r="AA4173" s="18">
        <v>0</v>
      </c>
      <c r="AB4173" s="18">
        <v>0</v>
      </c>
      <c r="AC4173" s="23">
        <v>0</v>
      </c>
      <c r="AD4173" s="14" t="str">
        <f>IF(E4173=113,"Linn","Iowa ex-Linn")</f>
        <v>Iowa ex-Linn</v>
      </c>
      <c r="AE4173" s="23">
        <f>IFERROR(AB4173/W4173,"N/M")</f>
        <v>0.0</v>
      </c>
      <c r="AF4173" s="14" t="str">
        <f>B4173&amp;"|"&amp;TEXT(E4173,"000")&amp;"|"&amp;TEXT(M4173,"0.0000")</f>
        <v>2021|087|0.5500</v>
      </c>
      <c r="AG4173" s="22" t="str">
        <f>IF(AND(B4173&gt;=2015,B4173&lt;=2024,C4173=19,G4173=41,I4173=2,K4173="A",L4173="RBUP",M4173&gt;=0.5,M4173&lt;=0.85),"IN","OUT")</f>
        <v>IN</v>
      </c>
    </row>
    <row r="4174" spans="1:33">
      <c r="A4174" s="14" t="s">
        <v>191</v>
      </c>
      <c r="B4174" s="16">
        <v>2021</v>
      </c>
      <c r="C4174" s="16">
        <v>19</v>
      </c>
      <c r="D4174" s="14" t="s">
        <v>80</v>
      </c>
      <c r="E4174" s="16">
        <v>87</v>
      </c>
      <c r="F4174" s="14" t="s">
        <v>129</v>
      </c>
      <c r="G4174" s="16">
        <v>41</v>
      </c>
      <c r="H4174" s="14" t="s">
        <v>186</v>
      </c>
      <c r="I4174" s="16">
        <v>2</v>
      </c>
      <c r="J4174" s="14" t="s">
        <v>83</v>
      </c>
      <c r="K4174" s="14" t="s">
        <v>84</v>
      </c>
      <c r="L4174" s="14" t="s">
        <v>85</v>
      </c>
      <c r="M4174" s="23">
        <v>0.6</v>
      </c>
      <c r="N4174" s="16">
        <v>1</v>
      </c>
      <c r="O4174" s="16">
        <v>1</v>
      </c>
      <c r="P4174" s="16">
        <v>0</v>
      </c>
      <c r="Q4174" s="16">
        <v>2</v>
      </c>
      <c r="R4174" s="16">
        <v>0</v>
      </c>
      <c r="S4174" s="14" t="s">
        <v>86</v>
      </c>
      <c r="T4174" s="16">
        <v>79</v>
      </c>
      <c r="U4174" s="16">
        <v>0</v>
      </c>
      <c r="V4174" s="18">
        <v>42737</v>
      </c>
      <c r="W4174" s="18">
        <v>809</v>
      </c>
      <c r="X4174" s="18">
        <v>518</v>
      </c>
      <c r="Y4174" s="18">
        <v>0</v>
      </c>
      <c r="Z4174" s="18">
        <v>102</v>
      </c>
      <c r="AA4174" s="18">
        <v>0</v>
      </c>
      <c r="AB4174" s="18">
        <v>0</v>
      </c>
      <c r="AC4174" s="23">
        <v>0</v>
      </c>
      <c r="AD4174" s="14" t="str">
        <f>IF(E4174=113,"Linn","Iowa ex-Linn")</f>
        <v>Iowa ex-Linn</v>
      </c>
      <c r="AE4174" s="23">
        <f>IFERROR(AB4174/W4174,"N/M")</f>
        <v>0.0</v>
      </c>
      <c r="AF4174" s="14" t="str">
        <f>B4174&amp;"|"&amp;TEXT(E4174,"000")&amp;"|"&amp;TEXT(M4174,"0.0000")</f>
        <v>2021|087|0.6000</v>
      </c>
      <c r="AG4174" s="22" t="str">
        <f>IF(AND(B4174&gt;=2015,B4174&lt;=2024,C4174=19,G4174=41,I4174=2,K4174="A",L4174="RBUP",M4174&gt;=0.5,M4174&lt;=0.85),"IN","OUT")</f>
        <v>IN</v>
      </c>
    </row>
    <row r="4175" spans="1:33">
      <c r="A4175" s="14" t="s">
        <v>191</v>
      </c>
      <c r="B4175" s="16">
        <v>2021</v>
      </c>
      <c r="C4175" s="16">
        <v>19</v>
      </c>
      <c r="D4175" s="14" t="s">
        <v>80</v>
      </c>
      <c r="E4175" s="16">
        <v>87</v>
      </c>
      <c r="F4175" s="14" t="s">
        <v>129</v>
      </c>
      <c r="G4175" s="16">
        <v>41</v>
      </c>
      <c r="H4175" s="14" t="s">
        <v>186</v>
      </c>
      <c r="I4175" s="16">
        <v>2</v>
      </c>
      <c r="J4175" s="14" t="s">
        <v>83</v>
      </c>
      <c r="K4175" s="14" t="s">
        <v>84</v>
      </c>
      <c r="L4175" s="14" t="s">
        <v>85</v>
      </c>
      <c r="M4175" s="23">
        <v>0.65</v>
      </c>
      <c r="N4175" s="16">
        <v>3</v>
      </c>
      <c r="O4175" s="16">
        <v>2</v>
      </c>
      <c r="P4175" s="16">
        <v>0</v>
      </c>
      <c r="Q4175" s="16">
        <v>3</v>
      </c>
      <c r="R4175" s="16">
        <v>0</v>
      </c>
      <c r="S4175" s="14" t="s">
        <v>86</v>
      </c>
      <c r="T4175" s="16">
        <v>488</v>
      </c>
      <c r="U4175" s="16">
        <v>0</v>
      </c>
      <c r="V4175" s="18">
        <v>278349</v>
      </c>
      <c r="W4175" s="18">
        <v>10215</v>
      </c>
      <c r="X4175" s="18">
        <v>7397</v>
      </c>
      <c r="Y4175" s="18">
        <v>0</v>
      </c>
      <c r="Z4175" s="18">
        <v>0</v>
      </c>
      <c r="AA4175" s="18">
        <v>0</v>
      </c>
      <c r="AB4175" s="18">
        <v>0</v>
      </c>
      <c r="AC4175" s="23">
        <v>0</v>
      </c>
      <c r="AD4175" s="14" t="str">
        <f>IF(E4175=113,"Linn","Iowa ex-Linn")</f>
        <v>Iowa ex-Linn</v>
      </c>
      <c r="AE4175" s="23">
        <f>IFERROR(AB4175/W4175,"N/M")</f>
        <v>0.0</v>
      </c>
      <c r="AF4175" s="14" t="str">
        <f>B4175&amp;"|"&amp;TEXT(E4175,"000")&amp;"|"&amp;TEXT(M4175,"0.0000")</f>
        <v>2021|087|0.6500</v>
      </c>
      <c r="AG4175" s="22" t="str">
        <f>IF(AND(B4175&gt;=2015,B4175&lt;=2024,C4175=19,G4175=41,I4175=2,K4175="A",L4175="RBUP",M4175&gt;=0.5,M4175&lt;=0.85),"IN","OUT")</f>
        <v>IN</v>
      </c>
    </row>
    <row r="4176" spans="1:33">
      <c r="A4176" s="14" t="s">
        <v>191</v>
      </c>
      <c r="B4176" s="16">
        <v>2021</v>
      </c>
      <c r="C4176" s="16">
        <v>19</v>
      </c>
      <c r="D4176" s="14" t="s">
        <v>80</v>
      </c>
      <c r="E4176" s="16">
        <v>87</v>
      </c>
      <c r="F4176" s="14" t="s">
        <v>129</v>
      </c>
      <c r="G4176" s="16">
        <v>41</v>
      </c>
      <c r="H4176" s="14" t="s">
        <v>186</v>
      </c>
      <c r="I4176" s="16">
        <v>2</v>
      </c>
      <c r="J4176" s="14" t="s">
        <v>83</v>
      </c>
      <c r="K4176" s="14" t="s">
        <v>84</v>
      </c>
      <c r="L4176" s="14" t="s">
        <v>85</v>
      </c>
      <c r="M4176" s="23">
        <v>0.7</v>
      </c>
      <c r="N4176" s="16">
        <v>38</v>
      </c>
      <c r="O4176" s="16">
        <v>28</v>
      </c>
      <c r="P4176" s="16">
        <v>8</v>
      </c>
      <c r="Q4176" s="16">
        <v>31</v>
      </c>
      <c r="R4176" s="16">
        <v>9</v>
      </c>
      <c r="S4176" s="14" t="s">
        <v>86</v>
      </c>
      <c r="T4176" s="16">
        <v>5093</v>
      </c>
      <c r="U4176" s="16">
        <v>0</v>
      </c>
      <c r="V4176" s="18">
        <v>3247525</v>
      </c>
      <c r="W4176" s="18">
        <v>150982</v>
      </c>
      <c r="X4176" s="18">
        <v>112111</v>
      </c>
      <c r="Y4176" s="18">
        <v>0</v>
      </c>
      <c r="Z4176" s="18">
        <v>108</v>
      </c>
      <c r="AA4176" s="18">
        <v>0</v>
      </c>
      <c r="AB4176" s="18">
        <v>50550</v>
      </c>
      <c r="AC4176" s="23">
        <v>0.33</v>
      </c>
      <c r="AD4176" s="14" t="str">
        <f>IF(E4176=113,"Linn","Iowa ex-Linn")</f>
        <v>Iowa ex-Linn</v>
      </c>
      <c r="AE4176" s="23">
        <f>IFERROR(AB4176/W4176,"N/M")</f>
        <v>0.33480812282258815</v>
      </c>
      <c r="AF4176" s="14" t="str">
        <f>B4176&amp;"|"&amp;TEXT(E4176,"000")&amp;"|"&amp;TEXT(M4176,"0.0000")</f>
        <v>2021|087|0.7000</v>
      </c>
      <c r="AG4176" s="22" t="str">
        <f>IF(AND(B4176&gt;=2015,B4176&lt;=2024,C4176=19,G4176=41,I4176=2,K4176="A",L4176="RBUP",M4176&gt;=0.5,M4176&lt;=0.85),"IN","OUT")</f>
        <v>IN</v>
      </c>
    </row>
    <row r="4177" spans="1:33">
      <c r="A4177" s="14" t="s">
        <v>191</v>
      </c>
      <c r="B4177" s="16">
        <v>2021</v>
      </c>
      <c r="C4177" s="16">
        <v>19</v>
      </c>
      <c r="D4177" s="14" t="s">
        <v>80</v>
      </c>
      <c r="E4177" s="16">
        <v>87</v>
      </c>
      <c r="F4177" s="14" t="s">
        <v>129</v>
      </c>
      <c r="G4177" s="16">
        <v>41</v>
      </c>
      <c r="H4177" s="14" t="s">
        <v>186</v>
      </c>
      <c r="I4177" s="16">
        <v>2</v>
      </c>
      <c r="J4177" s="14" t="s">
        <v>83</v>
      </c>
      <c r="K4177" s="14" t="s">
        <v>84</v>
      </c>
      <c r="L4177" s="14" t="s">
        <v>85</v>
      </c>
      <c r="M4177" s="23">
        <v>0.75</v>
      </c>
      <c r="N4177" s="16">
        <v>180</v>
      </c>
      <c r="O4177" s="16">
        <v>127</v>
      </c>
      <c r="P4177" s="16">
        <v>55</v>
      </c>
      <c r="Q4177" s="16">
        <v>184</v>
      </c>
      <c r="R4177" s="16">
        <v>66</v>
      </c>
      <c r="S4177" s="14" t="s">
        <v>86</v>
      </c>
      <c r="T4177" s="16">
        <v>21095</v>
      </c>
      <c r="U4177" s="16">
        <v>0</v>
      </c>
      <c r="V4177" s="18">
        <v>13664476</v>
      </c>
      <c r="W4177" s="18">
        <v>879459</v>
      </c>
      <c r="X4177" s="18">
        <v>605705</v>
      </c>
      <c r="Y4177" s="18">
        <v>1157</v>
      </c>
      <c r="Z4177" s="18">
        <v>7153</v>
      </c>
      <c r="AA4177" s="18">
        <v>0</v>
      </c>
      <c r="AB4177" s="18">
        <v>577055</v>
      </c>
      <c r="AC4177" s="23">
        <v>0.66</v>
      </c>
      <c r="AD4177" s="14" t="str">
        <f>IF(E4177=113,"Linn","Iowa ex-Linn")</f>
        <v>Iowa ex-Linn</v>
      </c>
      <c r="AE4177" s="23">
        <f>IFERROR(AB4177/W4177,"N/M")</f>
        <v>0.656147699892775</v>
      </c>
      <c r="AF4177" s="14" t="str">
        <f>B4177&amp;"|"&amp;TEXT(E4177,"000")&amp;"|"&amp;TEXT(M4177,"0.0000")</f>
        <v>2021|087|0.7500</v>
      </c>
      <c r="AG4177" s="22" t="str">
        <f>IF(AND(B4177&gt;=2015,B4177&lt;=2024,C4177=19,G4177=41,I4177=2,K4177="A",L4177="RBUP",M4177&gt;=0.5,M4177&lt;=0.85),"IN","OUT")</f>
        <v>IN</v>
      </c>
    </row>
    <row r="4178" spans="1:33">
      <c r="A4178" s="14" t="s">
        <v>191</v>
      </c>
      <c r="B4178" s="16">
        <v>2021</v>
      </c>
      <c r="C4178" s="16">
        <v>19</v>
      </c>
      <c r="D4178" s="14" t="s">
        <v>80</v>
      </c>
      <c r="E4178" s="16">
        <v>87</v>
      </c>
      <c r="F4178" s="14" t="s">
        <v>129</v>
      </c>
      <c r="G4178" s="16">
        <v>41</v>
      </c>
      <c r="H4178" s="14" t="s">
        <v>186</v>
      </c>
      <c r="I4178" s="16">
        <v>2</v>
      </c>
      <c r="J4178" s="14" t="s">
        <v>83</v>
      </c>
      <c r="K4178" s="14" t="s">
        <v>84</v>
      </c>
      <c r="L4178" s="14" t="s">
        <v>85</v>
      </c>
      <c r="M4178" s="23">
        <v>0.8</v>
      </c>
      <c r="N4178" s="16">
        <v>211</v>
      </c>
      <c r="O4178" s="16">
        <v>165</v>
      </c>
      <c r="P4178" s="16">
        <v>73</v>
      </c>
      <c r="Q4178" s="16">
        <v>229</v>
      </c>
      <c r="R4178" s="16">
        <v>98</v>
      </c>
      <c r="S4178" s="14" t="s">
        <v>86</v>
      </c>
      <c r="T4178" s="16">
        <v>26829</v>
      </c>
      <c r="U4178" s="16">
        <v>0</v>
      </c>
      <c r="V4178" s="18">
        <v>18581845</v>
      </c>
      <c r="W4178" s="18">
        <v>1385047</v>
      </c>
      <c r="X4178" s="18">
        <v>849364</v>
      </c>
      <c r="Y4178" s="18">
        <v>15</v>
      </c>
      <c r="Z4178" s="18">
        <v>1827</v>
      </c>
      <c r="AA4178" s="18">
        <v>0</v>
      </c>
      <c r="AB4178" s="18">
        <v>1036909</v>
      </c>
      <c r="AC4178" s="23">
        <v>0.75</v>
      </c>
      <c r="AD4178" s="14" t="str">
        <f>IF(E4178=113,"Linn","Iowa ex-Linn")</f>
        <v>Iowa ex-Linn</v>
      </c>
      <c r="AE4178" s="23">
        <f>IFERROR(AB4178/W4178,"N/M")</f>
        <v>0.748645352829182</v>
      </c>
      <c r="AF4178" s="14" t="str">
        <f>B4178&amp;"|"&amp;TEXT(E4178,"000")&amp;"|"&amp;TEXT(M4178,"0.0000")</f>
        <v>2021|087|0.8000</v>
      </c>
      <c r="AG4178" s="22" t="str">
        <f>IF(AND(B4178&gt;=2015,B4178&lt;=2024,C4178=19,G4178=41,I4178=2,K4178="A",L4178="RBUP",M4178&gt;=0.5,M4178&lt;=0.85),"IN","OUT")</f>
        <v>IN</v>
      </c>
    </row>
    <row r="4179" spans="1:33">
      <c r="A4179" s="14" t="s">
        <v>191</v>
      </c>
      <c r="B4179" s="16">
        <v>2021</v>
      </c>
      <c r="C4179" s="16">
        <v>19</v>
      </c>
      <c r="D4179" s="14" t="s">
        <v>80</v>
      </c>
      <c r="E4179" s="16">
        <v>87</v>
      </c>
      <c r="F4179" s="14" t="s">
        <v>129</v>
      </c>
      <c r="G4179" s="16">
        <v>41</v>
      </c>
      <c r="H4179" s="14" t="s">
        <v>186</v>
      </c>
      <c r="I4179" s="16">
        <v>2</v>
      </c>
      <c r="J4179" s="14" t="s">
        <v>83</v>
      </c>
      <c r="K4179" s="14" t="s">
        <v>84</v>
      </c>
      <c r="L4179" s="14" t="s">
        <v>85</v>
      </c>
      <c r="M4179" s="23">
        <v>0.85</v>
      </c>
      <c r="N4179" s="16">
        <v>81</v>
      </c>
      <c r="O4179" s="16">
        <v>66</v>
      </c>
      <c r="P4179" s="16">
        <v>43</v>
      </c>
      <c r="Q4179" s="16">
        <v>112</v>
      </c>
      <c r="R4179" s="16">
        <v>54</v>
      </c>
      <c r="S4179" s="14" t="s">
        <v>86</v>
      </c>
      <c r="T4179" s="16">
        <v>10084</v>
      </c>
      <c r="U4179" s="16">
        <v>0</v>
      </c>
      <c r="V4179" s="18">
        <v>6851899</v>
      </c>
      <c r="W4179" s="18">
        <v>673719</v>
      </c>
      <c r="X4179" s="18">
        <v>318427</v>
      </c>
      <c r="Y4179" s="18">
        <v>961</v>
      </c>
      <c r="Z4179" s="18">
        <v>6337</v>
      </c>
      <c r="AA4179" s="18">
        <v>0</v>
      </c>
      <c r="AB4179" s="18">
        <v>712377</v>
      </c>
      <c r="AC4179" s="23">
        <v>1.06</v>
      </c>
      <c r="AD4179" s="14" t="str">
        <f>IF(E4179=113,"Linn","Iowa ex-Linn")</f>
        <v>Iowa ex-Linn</v>
      </c>
      <c r="AE4179" s="23">
        <f>IFERROR(AB4179/W4179,"N/M")</f>
        <v>1.0573800056106477</v>
      </c>
      <c r="AF4179" s="14" t="str">
        <f>B4179&amp;"|"&amp;TEXT(E4179,"000")&amp;"|"&amp;TEXT(M4179,"0.0000")</f>
        <v>2021|087|0.8500</v>
      </c>
      <c r="AG4179" s="22" t="str">
        <f>IF(AND(B4179&gt;=2015,B4179&lt;=2024,C4179=19,G4179=41,I4179=2,K4179="A",L4179="RBUP",M4179&gt;=0.5,M4179&lt;=0.85),"IN","OUT")</f>
        <v>IN</v>
      </c>
    </row>
    <row r="4180" spans="1:33">
      <c r="A4180" s="14" t="s">
        <v>191</v>
      </c>
      <c r="B4180" s="16">
        <v>2021</v>
      </c>
      <c r="C4180" s="16">
        <v>19</v>
      </c>
      <c r="D4180" s="14" t="s">
        <v>80</v>
      </c>
      <c r="E4180" s="16">
        <v>89</v>
      </c>
      <c r="F4180" s="14" t="s">
        <v>130</v>
      </c>
      <c r="G4180" s="16">
        <v>41</v>
      </c>
      <c r="H4180" s="14" t="s">
        <v>186</v>
      </c>
      <c r="I4180" s="16">
        <v>2</v>
      </c>
      <c r="J4180" s="14" t="s">
        <v>83</v>
      </c>
      <c r="K4180" s="14" t="s">
        <v>84</v>
      </c>
      <c r="L4180" s="14" t="s">
        <v>85</v>
      </c>
      <c r="M4180" s="23">
        <v>0.5</v>
      </c>
      <c r="N4180" s="16">
        <v>2</v>
      </c>
      <c r="O4180" s="16">
        <v>1</v>
      </c>
      <c r="P4180" s="16">
        <v>0</v>
      </c>
      <c r="Q4180" s="16">
        <v>1</v>
      </c>
      <c r="R4180" s="16">
        <v>0</v>
      </c>
      <c r="S4180" s="14" t="s">
        <v>86</v>
      </c>
      <c r="T4180" s="16">
        <v>48</v>
      </c>
      <c r="U4180" s="16">
        <v>0</v>
      </c>
      <c r="V4180" s="18">
        <v>18357</v>
      </c>
      <c r="W4180" s="18">
        <v>192</v>
      </c>
      <c r="X4180" s="18">
        <v>129</v>
      </c>
      <c r="Y4180" s="18">
        <v>0</v>
      </c>
      <c r="Z4180" s="18">
        <v>0</v>
      </c>
      <c r="AA4180" s="18">
        <v>0</v>
      </c>
      <c r="AB4180" s="18">
        <v>0</v>
      </c>
      <c r="AC4180" s="23">
        <v>0</v>
      </c>
      <c r="AD4180" s="14" t="str">
        <f>IF(E4180=113,"Linn","Iowa ex-Linn")</f>
        <v>Iowa ex-Linn</v>
      </c>
      <c r="AE4180" s="23">
        <f>IFERROR(AB4180/W4180,"N/M")</f>
        <v>0.0</v>
      </c>
      <c r="AF4180" s="14" t="str">
        <f>B4180&amp;"|"&amp;TEXT(E4180,"000")&amp;"|"&amp;TEXT(M4180,"0.0000")</f>
        <v>2021|089|0.5000</v>
      </c>
      <c r="AG4180" s="22" t="str">
        <f>IF(AND(B4180&gt;=2015,B4180&lt;=2024,C4180=19,G4180=41,I4180=2,K4180="A",L4180="RBUP",M4180&gt;=0.5,M4180&lt;=0.85),"IN","OUT")</f>
        <v>IN</v>
      </c>
    </row>
    <row r="4181" spans="1:33">
      <c r="A4181" s="14" t="s">
        <v>191</v>
      </c>
      <c r="B4181" s="16">
        <v>2021</v>
      </c>
      <c r="C4181" s="16">
        <v>19</v>
      </c>
      <c r="D4181" s="14" t="s">
        <v>80</v>
      </c>
      <c r="E4181" s="16">
        <v>89</v>
      </c>
      <c r="F4181" s="14" t="s">
        <v>130</v>
      </c>
      <c r="G4181" s="16">
        <v>41</v>
      </c>
      <c r="H4181" s="14" t="s">
        <v>186</v>
      </c>
      <c r="I4181" s="16">
        <v>2</v>
      </c>
      <c r="J4181" s="14" t="s">
        <v>83</v>
      </c>
      <c r="K4181" s="14" t="s">
        <v>84</v>
      </c>
      <c r="L4181" s="14" t="s">
        <v>85</v>
      </c>
      <c r="M4181" s="23">
        <v>0.65</v>
      </c>
      <c r="N4181" s="16">
        <v>3</v>
      </c>
      <c r="O4181" s="16">
        <v>3</v>
      </c>
      <c r="P4181" s="16">
        <v>0</v>
      </c>
      <c r="Q4181" s="16">
        <v>3</v>
      </c>
      <c r="R4181" s="16">
        <v>0</v>
      </c>
      <c r="S4181" s="14" t="s">
        <v>86</v>
      </c>
      <c r="T4181" s="16">
        <v>895</v>
      </c>
      <c r="U4181" s="16">
        <v>0</v>
      </c>
      <c r="V4181" s="18">
        <v>511990</v>
      </c>
      <c r="W4181" s="18">
        <v>14387</v>
      </c>
      <c r="X4181" s="18">
        <v>11131</v>
      </c>
      <c r="Y4181" s="18">
        <v>0</v>
      </c>
      <c r="Z4181" s="18">
        <v>0</v>
      </c>
      <c r="AA4181" s="18">
        <v>0</v>
      </c>
      <c r="AB4181" s="18">
        <v>0</v>
      </c>
      <c r="AC4181" s="23">
        <v>0</v>
      </c>
      <c r="AD4181" s="14" t="str">
        <f>IF(E4181=113,"Linn","Iowa ex-Linn")</f>
        <v>Iowa ex-Linn</v>
      </c>
      <c r="AE4181" s="23">
        <f>IFERROR(AB4181/W4181,"N/M")</f>
        <v>0.0</v>
      </c>
      <c r="AF4181" s="14" t="str">
        <f>B4181&amp;"|"&amp;TEXT(E4181,"000")&amp;"|"&amp;TEXT(M4181,"0.0000")</f>
        <v>2021|089|0.6500</v>
      </c>
      <c r="AG4181" s="22" t="str">
        <f>IF(AND(B4181&gt;=2015,B4181&lt;=2024,C4181=19,G4181=41,I4181=2,K4181="A",L4181="RBUP",M4181&gt;=0.5,M4181&lt;=0.85),"IN","OUT")</f>
        <v>IN</v>
      </c>
    </row>
    <row r="4182" spans="1:33">
      <c r="A4182" s="14" t="s">
        <v>191</v>
      </c>
      <c r="B4182" s="16">
        <v>2021</v>
      </c>
      <c r="C4182" s="16">
        <v>19</v>
      </c>
      <c r="D4182" s="14" t="s">
        <v>80</v>
      </c>
      <c r="E4182" s="16">
        <v>89</v>
      </c>
      <c r="F4182" s="14" t="s">
        <v>130</v>
      </c>
      <c r="G4182" s="16">
        <v>41</v>
      </c>
      <c r="H4182" s="14" t="s">
        <v>186</v>
      </c>
      <c r="I4182" s="16">
        <v>2</v>
      </c>
      <c r="J4182" s="14" t="s">
        <v>83</v>
      </c>
      <c r="K4182" s="14" t="s">
        <v>84</v>
      </c>
      <c r="L4182" s="14" t="s">
        <v>85</v>
      </c>
      <c r="M4182" s="23">
        <v>0.7</v>
      </c>
      <c r="N4182" s="16">
        <v>24</v>
      </c>
      <c r="O4182" s="16">
        <v>19</v>
      </c>
      <c r="P4182" s="16">
        <v>0</v>
      </c>
      <c r="Q4182" s="16">
        <v>25</v>
      </c>
      <c r="R4182" s="16">
        <v>0</v>
      </c>
      <c r="S4182" s="14" t="s">
        <v>86</v>
      </c>
      <c r="T4182" s="16">
        <v>4104</v>
      </c>
      <c r="U4182" s="16">
        <v>0</v>
      </c>
      <c r="V4182" s="18">
        <v>2598132</v>
      </c>
      <c r="W4182" s="18">
        <v>111440</v>
      </c>
      <c r="X4182" s="18">
        <v>79690</v>
      </c>
      <c r="Y4182" s="18">
        <v>0</v>
      </c>
      <c r="Z4182" s="18">
        <v>303</v>
      </c>
      <c r="AA4182" s="18">
        <v>0</v>
      </c>
      <c r="AB4182" s="18">
        <v>0</v>
      </c>
      <c r="AC4182" s="23">
        <v>0</v>
      </c>
      <c r="AD4182" s="14" t="str">
        <f>IF(E4182=113,"Linn","Iowa ex-Linn")</f>
        <v>Iowa ex-Linn</v>
      </c>
      <c r="AE4182" s="23">
        <f>IFERROR(AB4182/W4182,"N/M")</f>
        <v>0.0</v>
      </c>
      <c r="AF4182" s="14" t="str">
        <f>B4182&amp;"|"&amp;TEXT(E4182,"000")&amp;"|"&amp;TEXT(M4182,"0.0000")</f>
        <v>2021|089|0.7000</v>
      </c>
      <c r="AG4182" s="22" t="str">
        <f>IF(AND(B4182&gt;=2015,B4182&lt;=2024,C4182=19,G4182=41,I4182=2,K4182="A",L4182="RBUP",M4182&gt;=0.5,M4182&lt;=0.85),"IN","OUT")</f>
        <v>IN</v>
      </c>
    </row>
    <row r="4183" spans="1:33">
      <c r="A4183" s="14" t="s">
        <v>191</v>
      </c>
      <c r="B4183" s="16">
        <v>2021</v>
      </c>
      <c r="C4183" s="16">
        <v>19</v>
      </c>
      <c r="D4183" s="14" t="s">
        <v>80</v>
      </c>
      <c r="E4183" s="16">
        <v>89</v>
      </c>
      <c r="F4183" s="14" t="s">
        <v>130</v>
      </c>
      <c r="G4183" s="16">
        <v>41</v>
      </c>
      <c r="H4183" s="14" t="s">
        <v>186</v>
      </c>
      <c r="I4183" s="16">
        <v>2</v>
      </c>
      <c r="J4183" s="14" t="s">
        <v>83</v>
      </c>
      <c r="K4183" s="14" t="s">
        <v>84</v>
      </c>
      <c r="L4183" s="14" t="s">
        <v>85</v>
      </c>
      <c r="M4183" s="23">
        <v>0.75</v>
      </c>
      <c r="N4183" s="16">
        <v>111</v>
      </c>
      <c r="O4183" s="16">
        <v>90</v>
      </c>
      <c r="P4183" s="16">
        <v>5</v>
      </c>
      <c r="Q4183" s="16">
        <v>105</v>
      </c>
      <c r="R4183" s="16">
        <v>5</v>
      </c>
      <c r="S4183" s="14" t="s">
        <v>86</v>
      </c>
      <c r="T4183" s="16">
        <v>23114</v>
      </c>
      <c r="U4183" s="16">
        <v>0</v>
      </c>
      <c r="V4183" s="18">
        <v>16369167</v>
      </c>
      <c r="W4183" s="18">
        <v>860566</v>
      </c>
      <c r="X4183" s="18">
        <v>624553</v>
      </c>
      <c r="Y4183" s="18">
        <v>356</v>
      </c>
      <c r="Z4183" s="18">
        <v>13645</v>
      </c>
      <c r="AA4183" s="18">
        <v>0</v>
      </c>
      <c r="AB4183" s="18">
        <v>26668</v>
      </c>
      <c r="AC4183" s="23">
        <v>0.03</v>
      </c>
      <c r="AD4183" s="14" t="str">
        <f>IF(E4183=113,"Linn","Iowa ex-Linn")</f>
        <v>Iowa ex-Linn</v>
      </c>
      <c r="AE4183" s="23">
        <f>IFERROR(AB4183/W4183,"N/M")</f>
        <v>0.03098890730054406</v>
      </c>
      <c r="AF4183" s="14" t="str">
        <f>B4183&amp;"|"&amp;TEXT(E4183,"000")&amp;"|"&amp;TEXT(M4183,"0.0000")</f>
        <v>2021|089|0.7500</v>
      </c>
      <c r="AG4183" s="22" t="str">
        <f>IF(AND(B4183&gt;=2015,B4183&lt;=2024,C4183=19,G4183=41,I4183=2,K4183="A",L4183="RBUP",M4183&gt;=0.5,M4183&lt;=0.85),"IN","OUT")</f>
        <v>IN</v>
      </c>
    </row>
    <row r="4184" spans="1:33">
      <c r="A4184" s="14" t="s">
        <v>191</v>
      </c>
      <c r="B4184" s="16">
        <v>2021</v>
      </c>
      <c r="C4184" s="16">
        <v>19</v>
      </c>
      <c r="D4184" s="14" t="s">
        <v>80</v>
      </c>
      <c r="E4184" s="16">
        <v>89</v>
      </c>
      <c r="F4184" s="14" t="s">
        <v>130</v>
      </c>
      <c r="G4184" s="16">
        <v>41</v>
      </c>
      <c r="H4184" s="14" t="s">
        <v>186</v>
      </c>
      <c r="I4184" s="16">
        <v>2</v>
      </c>
      <c r="J4184" s="14" t="s">
        <v>83</v>
      </c>
      <c r="K4184" s="14" t="s">
        <v>84</v>
      </c>
      <c r="L4184" s="14" t="s">
        <v>85</v>
      </c>
      <c r="M4184" s="23">
        <v>0.8</v>
      </c>
      <c r="N4184" s="16">
        <v>257</v>
      </c>
      <c r="O4184" s="16">
        <v>201</v>
      </c>
      <c r="P4184" s="16">
        <v>7</v>
      </c>
      <c r="Q4184" s="16">
        <v>259</v>
      </c>
      <c r="R4184" s="16">
        <v>7</v>
      </c>
      <c r="S4184" s="14" t="s">
        <v>86</v>
      </c>
      <c r="T4184" s="16">
        <v>51729</v>
      </c>
      <c r="U4184" s="16">
        <v>0</v>
      </c>
      <c r="V4184" s="18">
        <v>38532474</v>
      </c>
      <c r="W4184" s="18">
        <v>2600712</v>
      </c>
      <c r="X4184" s="18">
        <v>1646314</v>
      </c>
      <c r="Y4184" s="18">
        <v>1858</v>
      </c>
      <c r="Z4184" s="18">
        <v>15340</v>
      </c>
      <c r="AA4184" s="18">
        <v>0</v>
      </c>
      <c r="AB4184" s="18">
        <v>12499</v>
      </c>
      <c r="AC4184" s="23">
        <v>0</v>
      </c>
      <c r="AD4184" s="14" t="str">
        <f>IF(E4184=113,"Linn","Iowa ex-Linn")</f>
        <v>Iowa ex-Linn</v>
      </c>
      <c r="AE4184" s="23">
        <f>IFERROR(AB4184/W4184,"N/M")</f>
        <v>0.004805991589995355</v>
      </c>
      <c r="AF4184" s="14" t="str">
        <f>B4184&amp;"|"&amp;TEXT(E4184,"000")&amp;"|"&amp;TEXT(M4184,"0.0000")</f>
        <v>2021|089|0.8000</v>
      </c>
      <c r="AG4184" s="22" t="str">
        <f>IF(AND(B4184&gt;=2015,B4184&lt;=2024,C4184=19,G4184=41,I4184=2,K4184="A",L4184="RBUP",M4184&gt;=0.5,M4184&lt;=0.85),"IN","OUT")</f>
        <v>IN</v>
      </c>
    </row>
    <row r="4185" spans="1:33">
      <c r="A4185" s="14" t="s">
        <v>191</v>
      </c>
      <c r="B4185" s="16">
        <v>2021</v>
      </c>
      <c r="C4185" s="16">
        <v>19</v>
      </c>
      <c r="D4185" s="14" t="s">
        <v>80</v>
      </c>
      <c r="E4185" s="16">
        <v>89</v>
      </c>
      <c r="F4185" s="14" t="s">
        <v>130</v>
      </c>
      <c r="G4185" s="16">
        <v>41</v>
      </c>
      <c r="H4185" s="14" t="s">
        <v>186</v>
      </c>
      <c r="I4185" s="16">
        <v>2</v>
      </c>
      <c r="J4185" s="14" t="s">
        <v>83</v>
      </c>
      <c r="K4185" s="14" t="s">
        <v>84</v>
      </c>
      <c r="L4185" s="14" t="s">
        <v>85</v>
      </c>
      <c r="M4185" s="23">
        <v>0.85</v>
      </c>
      <c r="N4185" s="16">
        <v>177</v>
      </c>
      <c r="O4185" s="16">
        <v>138</v>
      </c>
      <c r="P4185" s="16">
        <v>3</v>
      </c>
      <c r="Q4185" s="16">
        <v>190</v>
      </c>
      <c r="R4185" s="16">
        <v>3</v>
      </c>
      <c r="S4185" s="14" t="s">
        <v>86</v>
      </c>
      <c r="T4185" s="16">
        <v>36519</v>
      </c>
      <c r="U4185" s="16">
        <v>0</v>
      </c>
      <c r="V4185" s="18">
        <v>28738533</v>
      </c>
      <c r="W4185" s="18">
        <v>2333777</v>
      </c>
      <c r="X4185" s="18">
        <v>1147764</v>
      </c>
      <c r="Y4185" s="18">
        <v>567</v>
      </c>
      <c r="Z4185" s="18">
        <v>6649</v>
      </c>
      <c r="AA4185" s="18">
        <v>0</v>
      </c>
      <c r="AB4185" s="18">
        <v>12422</v>
      </c>
      <c r="AC4185" s="23">
        <v>0.01</v>
      </c>
      <c r="AD4185" s="14" t="str">
        <f>IF(E4185=113,"Linn","Iowa ex-Linn")</f>
        <v>Iowa ex-Linn</v>
      </c>
      <c r="AE4185" s="23">
        <f>IFERROR(AB4185/W4185,"N/M")</f>
        <v>0.005322702211907993</v>
      </c>
      <c r="AF4185" s="14" t="str">
        <f>B4185&amp;"|"&amp;TEXT(E4185,"000")&amp;"|"&amp;TEXT(M4185,"0.0000")</f>
        <v>2021|089|0.8500</v>
      </c>
      <c r="AG4185" s="22" t="str">
        <f>IF(AND(B4185&gt;=2015,B4185&lt;=2024,C4185=19,G4185=41,I4185=2,K4185="A",L4185="RBUP",M4185&gt;=0.5,M4185&lt;=0.85),"IN","OUT")</f>
        <v>IN</v>
      </c>
    </row>
    <row r="4186" spans="1:33">
      <c r="A4186" s="14" t="s">
        <v>191</v>
      </c>
      <c r="B4186" s="16">
        <v>2021</v>
      </c>
      <c r="C4186" s="16">
        <v>19</v>
      </c>
      <c r="D4186" s="14" t="s">
        <v>80</v>
      </c>
      <c r="E4186" s="16">
        <v>91</v>
      </c>
      <c r="F4186" s="14" t="s">
        <v>131</v>
      </c>
      <c r="G4186" s="16">
        <v>41</v>
      </c>
      <c r="H4186" s="14" t="s">
        <v>186</v>
      </c>
      <c r="I4186" s="16">
        <v>2</v>
      </c>
      <c r="J4186" s="14" t="s">
        <v>83</v>
      </c>
      <c r="K4186" s="14" t="s">
        <v>84</v>
      </c>
      <c r="L4186" s="14" t="s">
        <v>85</v>
      </c>
      <c r="M4186" s="23">
        <v>0.6</v>
      </c>
      <c r="N4186" s="16">
        <v>1</v>
      </c>
      <c r="O4186" s="16">
        <v>1</v>
      </c>
      <c r="P4186" s="16">
        <v>0</v>
      </c>
      <c r="Q4186" s="16">
        <v>1</v>
      </c>
      <c r="R4186" s="16">
        <v>0</v>
      </c>
      <c r="S4186" s="14" t="s">
        <v>86</v>
      </c>
      <c r="T4186" s="16">
        <v>136</v>
      </c>
      <c r="U4186" s="16">
        <v>0</v>
      </c>
      <c r="V4186" s="18">
        <v>79359</v>
      </c>
      <c r="W4186" s="18">
        <v>1207</v>
      </c>
      <c r="X4186" s="18">
        <v>966</v>
      </c>
      <c r="Y4186" s="18">
        <v>0</v>
      </c>
      <c r="Z4186" s="18">
        <v>0</v>
      </c>
      <c r="AA4186" s="18">
        <v>0</v>
      </c>
      <c r="AB4186" s="18">
        <v>0</v>
      </c>
      <c r="AC4186" s="23">
        <v>0</v>
      </c>
      <c r="AD4186" s="14" t="str">
        <f>IF(E4186=113,"Linn","Iowa ex-Linn")</f>
        <v>Iowa ex-Linn</v>
      </c>
      <c r="AE4186" s="23">
        <f>IFERROR(AB4186/W4186,"N/M")</f>
        <v>0.0</v>
      </c>
      <c r="AF4186" s="14" t="str">
        <f>B4186&amp;"|"&amp;TEXT(E4186,"000")&amp;"|"&amp;TEXT(M4186,"0.0000")</f>
        <v>2021|091|0.6000</v>
      </c>
      <c r="AG4186" s="22" t="str">
        <f>IF(AND(B4186&gt;=2015,B4186&lt;=2024,C4186=19,G4186=41,I4186=2,K4186="A",L4186="RBUP",M4186&gt;=0.5,M4186&lt;=0.85),"IN","OUT")</f>
        <v>IN</v>
      </c>
    </row>
    <row r="4187" spans="1:33">
      <c r="A4187" s="14" t="s">
        <v>191</v>
      </c>
      <c r="B4187" s="16">
        <v>2021</v>
      </c>
      <c r="C4187" s="16">
        <v>19</v>
      </c>
      <c r="D4187" s="14" t="s">
        <v>80</v>
      </c>
      <c r="E4187" s="16">
        <v>91</v>
      </c>
      <c r="F4187" s="14" t="s">
        <v>131</v>
      </c>
      <c r="G4187" s="16">
        <v>41</v>
      </c>
      <c r="H4187" s="14" t="s">
        <v>186</v>
      </c>
      <c r="I4187" s="16">
        <v>2</v>
      </c>
      <c r="J4187" s="14" t="s">
        <v>83</v>
      </c>
      <c r="K4187" s="14" t="s">
        <v>84</v>
      </c>
      <c r="L4187" s="14" t="s">
        <v>85</v>
      </c>
      <c r="M4187" s="23">
        <v>0.65</v>
      </c>
      <c r="N4187" s="16">
        <v>4</v>
      </c>
      <c r="O4187" s="16">
        <v>3</v>
      </c>
      <c r="P4187" s="16">
        <v>0</v>
      </c>
      <c r="Q4187" s="16">
        <v>3</v>
      </c>
      <c r="R4187" s="16">
        <v>0</v>
      </c>
      <c r="S4187" s="14" t="s">
        <v>86</v>
      </c>
      <c r="T4187" s="16">
        <v>284</v>
      </c>
      <c r="U4187" s="16">
        <v>0</v>
      </c>
      <c r="V4187" s="18">
        <v>164463</v>
      </c>
      <c r="W4187" s="18">
        <v>3533</v>
      </c>
      <c r="X4187" s="18">
        <v>2532</v>
      </c>
      <c r="Y4187" s="18">
        <v>0</v>
      </c>
      <c r="Z4187" s="18">
        <v>0</v>
      </c>
      <c r="AA4187" s="18">
        <v>0</v>
      </c>
      <c r="AB4187" s="18">
        <v>0</v>
      </c>
      <c r="AC4187" s="23">
        <v>0</v>
      </c>
      <c r="AD4187" s="14" t="str">
        <f>IF(E4187=113,"Linn","Iowa ex-Linn")</f>
        <v>Iowa ex-Linn</v>
      </c>
      <c r="AE4187" s="23">
        <f>IFERROR(AB4187/W4187,"N/M")</f>
        <v>0.0</v>
      </c>
      <c r="AF4187" s="14" t="str">
        <f>B4187&amp;"|"&amp;TEXT(E4187,"000")&amp;"|"&amp;TEXT(M4187,"0.0000")</f>
        <v>2021|091|0.6500</v>
      </c>
      <c r="AG4187" s="22" t="str">
        <f>IF(AND(B4187&gt;=2015,B4187&lt;=2024,C4187=19,G4187=41,I4187=2,K4187="A",L4187="RBUP",M4187&gt;=0.5,M4187&lt;=0.85),"IN","OUT")</f>
        <v>IN</v>
      </c>
    </row>
    <row r="4188" spans="1:33">
      <c r="A4188" s="14" t="s">
        <v>191</v>
      </c>
      <c r="B4188" s="16">
        <v>2021</v>
      </c>
      <c r="C4188" s="16">
        <v>19</v>
      </c>
      <c r="D4188" s="14" t="s">
        <v>80</v>
      </c>
      <c r="E4188" s="16">
        <v>91</v>
      </c>
      <c r="F4188" s="14" t="s">
        <v>131</v>
      </c>
      <c r="G4188" s="16">
        <v>41</v>
      </c>
      <c r="H4188" s="14" t="s">
        <v>186</v>
      </c>
      <c r="I4188" s="16">
        <v>2</v>
      </c>
      <c r="J4188" s="14" t="s">
        <v>83</v>
      </c>
      <c r="K4188" s="14" t="s">
        <v>84</v>
      </c>
      <c r="L4188" s="14" t="s">
        <v>85</v>
      </c>
      <c r="M4188" s="23">
        <v>0.7</v>
      </c>
      <c r="N4188" s="16">
        <v>21</v>
      </c>
      <c r="O4188" s="16">
        <v>18</v>
      </c>
      <c r="P4188" s="16">
        <v>2</v>
      </c>
      <c r="Q4188" s="16">
        <v>24</v>
      </c>
      <c r="R4188" s="16">
        <v>2</v>
      </c>
      <c r="S4188" s="14" t="s">
        <v>86</v>
      </c>
      <c r="T4188" s="16">
        <v>2011</v>
      </c>
      <c r="U4188" s="16">
        <v>0</v>
      </c>
      <c r="V4188" s="18">
        <v>1449351</v>
      </c>
      <c r="W4188" s="18">
        <v>46184</v>
      </c>
      <c r="X4188" s="18">
        <v>30206</v>
      </c>
      <c r="Y4188" s="18">
        <v>0</v>
      </c>
      <c r="Z4188" s="18">
        <v>645</v>
      </c>
      <c r="AA4188" s="18">
        <v>0</v>
      </c>
      <c r="AB4188" s="18">
        <v>2078</v>
      </c>
      <c r="AC4188" s="23">
        <v>0.04</v>
      </c>
      <c r="AD4188" s="14" t="str">
        <f>IF(E4188=113,"Linn","Iowa ex-Linn")</f>
        <v>Iowa ex-Linn</v>
      </c>
      <c r="AE4188" s="23">
        <f>IFERROR(AB4188/W4188,"N/M")</f>
        <v>0.044993937294301053</v>
      </c>
      <c r="AF4188" s="14" t="str">
        <f>B4188&amp;"|"&amp;TEXT(E4188,"000")&amp;"|"&amp;TEXT(M4188,"0.0000")</f>
        <v>2021|091|0.7000</v>
      </c>
      <c r="AG4188" s="22" t="str">
        <f>IF(AND(B4188&gt;=2015,B4188&lt;=2024,C4188=19,G4188=41,I4188=2,K4188="A",L4188="RBUP",M4188&gt;=0.5,M4188&lt;=0.85),"IN","OUT")</f>
        <v>IN</v>
      </c>
    </row>
    <row r="4189" spans="1:33">
      <c r="A4189" s="14" t="s">
        <v>191</v>
      </c>
      <c r="B4189" s="16">
        <v>2021</v>
      </c>
      <c r="C4189" s="16">
        <v>19</v>
      </c>
      <c r="D4189" s="14" t="s">
        <v>80</v>
      </c>
      <c r="E4189" s="16">
        <v>91</v>
      </c>
      <c r="F4189" s="14" t="s">
        <v>131</v>
      </c>
      <c r="G4189" s="16">
        <v>41</v>
      </c>
      <c r="H4189" s="14" t="s">
        <v>186</v>
      </c>
      <c r="I4189" s="16">
        <v>2</v>
      </c>
      <c r="J4189" s="14" t="s">
        <v>83</v>
      </c>
      <c r="K4189" s="14" t="s">
        <v>84</v>
      </c>
      <c r="L4189" s="14" t="s">
        <v>85</v>
      </c>
      <c r="M4189" s="23">
        <v>0.75</v>
      </c>
      <c r="N4189" s="16">
        <v>111</v>
      </c>
      <c r="O4189" s="16">
        <v>99</v>
      </c>
      <c r="P4189" s="16">
        <v>4</v>
      </c>
      <c r="Q4189" s="16">
        <v>150</v>
      </c>
      <c r="R4189" s="16">
        <v>4</v>
      </c>
      <c r="S4189" s="14" t="s">
        <v>86</v>
      </c>
      <c r="T4189" s="16">
        <v>14385</v>
      </c>
      <c r="U4189" s="16">
        <v>0</v>
      </c>
      <c r="V4189" s="18">
        <v>10126839</v>
      </c>
      <c r="W4189" s="18">
        <v>477698</v>
      </c>
      <c r="X4189" s="18">
        <v>315269</v>
      </c>
      <c r="Y4189" s="18">
        <v>0</v>
      </c>
      <c r="Z4189" s="18">
        <v>870</v>
      </c>
      <c r="AA4189" s="18">
        <v>0</v>
      </c>
      <c r="AB4189" s="18">
        <v>11565</v>
      </c>
      <c r="AC4189" s="23">
        <v>0.02</v>
      </c>
      <c r="AD4189" s="14" t="str">
        <f>IF(E4189=113,"Linn","Iowa ex-Linn")</f>
        <v>Iowa ex-Linn</v>
      </c>
      <c r="AE4189" s="23">
        <f>IFERROR(AB4189/W4189,"N/M")</f>
        <v>0.02420985643649335</v>
      </c>
      <c r="AF4189" s="14" t="str">
        <f>B4189&amp;"|"&amp;TEXT(E4189,"000")&amp;"|"&amp;TEXT(M4189,"0.0000")</f>
        <v>2021|091|0.7500</v>
      </c>
      <c r="AG4189" s="22" t="str">
        <f>IF(AND(B4189&gt;=2015,B4189&lt;=2024,C4189=19,G4189=41,I4189=2,K4189="A",L4189="RBUP",M4189&gt;=0.5,M4189&lt;=0.85),"IN","OUT")</f>
        <v>IN</v>
      </c>
    </row>
    <row r="4190" spans="1:33">
      <c r="A4190" s="14" t="s">
        <v>191</v>
      </c>
      <c r="B4190" s="16">
        <v>2021</v>
      </c>
      <c r="C4190" s="16">
        <v>19</v>
      </c>
      <c r="D4190" s="14" t="s">
        <v>80</v>
      </c>
      <c r="E4190" s="16">
        <v>91</v>
      </c>
      <c r="F4190" s="14" t="s">
        <v>131</v>
      </c>
      <c r="G4190" s="16">
        <v>41</v>
      </c>
      <c r="H4190" s="14" t="s">
        <v>186</v>
      </c>
      <c r="I4190" s="16">
        <v>2</v>
      </c>
      <c r="J4190" s="14" t="s">
        <v>83</v>
      </c>
      <c r="K4190" s="14" t="s">
        <v>84</v>
      </c>
      <c r="L4190" s="14" t="s">
        <v>85</v>
      </c>
      <c r="M4190" s="23">
        <v>0.8</v>
      </c>
      <c r="N4190" s="16">
        <v>297</v>
      </c>
      <c r="O4190" s="16">
        <v>245</v>
      </c>
      <c r="P4190" s="16">
        <v>13</v>
      </c>
      <c r="Q4190" s="16">
        <v>453</v>
      </c>
      <c r="R4190" s="16">
        <v>13</v>
      </c>
      <c r="S4190" s="14" t="s">
        <v>86</v>
      </c>
      <c r="T4190" s="16">
        <v>39276</v>
      </c>
      <c r="U4190" s="16">
        <v>0</v>
      </c>
      <c r="V4190" s="18">
        <v>29598534</v>
      </c>
      <c r="W4190" s="18">
        <v>1817659</v>
      </c>
      <c r="X4190" s="18">
        <v>1019285</v>
      </c>
      <c r="Y4190" s="18">
        <v>20</v>
      </c>
      <c r="Z4190" s="18">
        <v>2625</v>
      </c>
      <c r="AA4190" s="18">
        <v>0</v>
      </c>
      <c r="AB4190" s="18">
        <v>57889</v>
      </c>
      <c r="AC4190" s="23">
        <v>0.03</v>
      </c>
      <c r="AD4190" s="14" t="str">
        <f>IF(E4190=113,"Linn","Iowa ex-Linn")</f>
        <v>Iowa ex-Linn</v>
      </c>
      <c r="AE4190" s="23">
        <f>IFERROR(AB4190/W4190,"N/M")</f>
        <v>0.031848107923433386</v>
      </c>
      <c r="AF4190" s="14" t="str">
        <f>B4190&amp;"|"&amp;TEXT(E4190,"000")&amp;"|"&amp;TEXT(M4190,"0.0000")</f>
        <v>2021|091|0.8000</v>
      </c>
      <c r="AG4190" s="22" t="str">
        <f>IF(AND(B4190&gt;=2015,B4190&lt;=2024,C4190=19,G4190=41,I4190=2,K4190="A",L4190="RBUP",M4190&gt;=0.5,M4190&lt;=0.85),"IN","OUT")</f>
        <v>IN</v>
      </c>
    </row>
    <row r="4191" spans="1:33">
      <c r="A4191" s="14" t="s">
        <v>191</v>
      </c>
      <c r="B4191" s="16">
        <v>2021</v>
      </c>
      <c r="C4191" s="16">
        <v>19</v>
      </c>
      <c r="D4191" s="14" t="s">
        <v>80</v>
      </c>
      <c r="E4191" s="16">
        <v>91</v>
      </c>
      <c r="F4191" s="14" t="s">
        <v>131</v>
      </c>
      <c r="G4191" s="16">
        <v>41</v>
      </c>
      <c r="H4191" s="14" t="s">
        <v>186</v>
      </c>
      <c r="I4191" s="16">
        <v>2</v>
      </c>
      <c r="J4191" s="14" t="s">
        <v>83</v>
      </c>
      <c r="K4191" s="14" t="s">
        <v>84</v>
      </c>
      <c r="L4191" s="14" t="s">
        <v>85</v>
      </c>
      <c r="M4191" s="23">
        <v>0.85</v>
      </c>
      <c r="N4191" s="16">
        <v>310</v>
      </c>
      <c r="O4191" s="16">
        <v>241</v>
      </c>
      <c r="P4191" s="16">
        <v>23</v>
      </c>
      <c r="Q4191" s="16">
        <v>518</v>
      </c>
      <c r="R4191" s="16">
        <v>27</v>
      </c>
      <c r="S4191" s="14" t="s">
        <v>86</v>
      </c>
      <c r="T4191" s="16">
        <v>49936</v>
      </c>
      <c r="U4191" s="16">
        <v>0</v>
      </c>
      <c r="V4191" s="18">
        <v>39131412</v>
      </c>
      <c r="W4191" s="18">
        <v>2967554</v>
      </c>
      <c r="X4191" s="18">
        <v>1284085</v>
      </c>
      <c r="Y4191" s="18">
        <v>87</v>
      </c>
      <c r="Z4191" s="18">
        <v>4647</v>
      </c>
      <c r="AA4191" s="18">
        <v>0</v>
      </c>
      <c r="AB4191" s="18">
        <v>135597</v>
      </c>
      <c r="AC4191" s="23">
        <v>0.05</v>
      </c>
      <c r="AD4191" s="14" t="str">
        <f>IF(E4191=113,"Linn","Iowa ex-Linn")</f>
        <v>Iowa ex-Linn</v>
      </c>
      <c r="AE4191" s="23">
        <f>IFERROR(AB4191/W4191,"N/M")</f>
        <v>0.045693187048997254</v>
      </c>
      <c r="AF4191" s="14" t="str">
        <f>B4191&amp;"|"&amp;TEXT(E4191,"000")&amp;"|"&amp;TEXT(M4191,"0.0000")</f>
        <v>2021|091|0.8500</v>
      </c>
      <c r="AG4191" s="22" t="str">
        <f>IF(AND(B4191&gt;=2015,B4191&lt;=2024,C4191=19,G4191=41,I4191=2,K4191="A",L4191="RBUP",M4191&gt;=0.5,M4191&lt;=0.85),"IN","OUT")</f>
        <v>IN</v>
      </c>
    </row>
    <row r="4192" spans="1:33">
      <c r="A4192" s="14" t="s">
        <v>191</v>
      </c>
      <c r="B4192" s="16">
        <v>2021</v>
      </c>
      <c r="C4192" s="16">
        <v>19</v>
      </c>
      <c r="D4192" s="14" t="s">
        <v>80</v>
      </c>
      <c r="E4192" s="16">
        <v>93</v>
      </c>
      <c r="F4192" s="14" t="s">
        <v>132</v>
      </c>
      <c r="G4192" s="16">
        <v>41</v>
      </c>
      <c r="H4192" s="14" t="s">
        <v>186</v>
      </c>
      <c r="I4192" s="16">
        <v>2</v>
      </c>
      <c r="J4192" s="14" t="s">
        <v>83</v>
      </c>
      <c r="K4192" s="14" t="s">
        <v>84</v>
      </c>
      <c r="L4192" s="14" t="s">
        <v>85</v>
      </c>
      <c r="M4192" s="23">
        <v>0.6</v>
      </c>
      <c r="N4192" s="16">
        <v>1</v>
      </c>
      <c r="O4192" s="16">
        <v>1</v>
      </c>
      <c r="P4192" s="16">
        <v>0</v>
      </c>
      <c r="Q4192" s="16">
        <v>1</v>
      </c>
      <c r="R4192" s="16">
        <v>0</v>
      </c>
      <c r="S4192" s="14" t="s">
        <v>86</v>
      </c>
      <c r="T4192" s="16">
        <v>79</v>
      </c>
      <c r="U4192" s="16">
        <v>0</v>
      </c>
      <c r="V4192" s="18">
        <v>46101</v>
      </c>
      <c r="W4192" s="18">
        <v>714</v>
      </c>
      <c r="X4192" s="18">
        <v>457</v>
      </c>
      <c r="Y4192" s="18">
        <v>0</v>
      </c>
      <c r="Z4192" s="18">
        <v>0</v>
      </c>
      <c r="AA4192" s="18">
        <v>0</v>
      </c>
      <c r="AB4192" s="18">
        <v>0</v>
      </c>
      <c r="AC4192" s="23">
        <v>0</v>
      </c>
      <c r="AD4192" s="14" t="str">
        <f>IF(E4192=113,"Linn","Iowa ex-Linn")</f>
        <v>Iowa ex-Linn</v>
      </c>
      <c r="AE4192" s="23">
        <f>IFERROR(AB4192/W4192,"N/M")</f>
        <v>0.0</v>
      </c>
      <c r="AF4192" s="14" t="str">
        <f>B4192&amp;"|"&amp;TEXT(E4192,"000")&amp;"|"&amp;TEXT(M4192,"0.0000")</f>
        <v>2021|093|0.6000</v>
      </c>
      <c r="AG4192" s="22" t="str">
        <f>IF(AND(B4192&gt;=2015,B4192&lt;=2024,C4192=19,G4192=41,I4192=2,K4192="A",L4192="RBUP",M4192&gt;=0.5,M4192&lt;=0.85),"IN","OUT")</f>
        <v>IN</v>
      </c>
    </row>
    <row r="4193" spans="1:33">
      <c r="A4193" s="14" t="s">
        <v>191</v>
      </c>
      <c r="B4193" s="16">
        <v>2021</v>
      </c>
      <c r="C4193" s="16">
        <v>19</v>
      </c>
      <c r="D4193" s="14" t="s">
        <v>80</v>
      </c>
      <c r="E4193" s="16">
        <v>93</v>
      </c>
      <c r="F4193" s="14" t="s">
        <v>132</v>
      </c>
      <c r="G4193" s="16">
        <v>41</v>
      </c>
      <c r="H4193" s="14" t="s">
        <v>186</v>
      </c>
      <c r="I4193" s="16">
        <v>2</v>
      </c>
      <c r="J4193" s="14" t="s">
        <v>83</v>
      </c>
      <c r="K4193" s="14" t="s">
        <v>84</v>
      </c>
      <c r="L4193" s="14" t="s">
        <v>85</v>
      </c>
      <c r="M4193" s="23">
        <v>0.65</v>
      </c>
      <c r="N4193" s="16">
        <v>5</v>
      </c>
      <c r="O4193" s="16">
        <v>3</v>
      </c>
      <c r="P4193" s="16">
        <v>0</v>
      </c>
      <c r="Q4193" s="16">
        <v>3</v>
      </c>
      <c r="R4193" s="16">
        <v>0</v>
      </c>
      <c r="S4193" s="14" t="s">
        <v>86</v>
      </c>
      <c r="T4193" s="16">
        <v>328</v>
      </c>
      <c r="U4193" s="16">
        <v>0</v>
      </c>
      <c r="V4193" s="18">
        <v>193458</v>
      </c>
      <c r="W4193" s="18">
        <v>4558</v>
      </c>
      <c r="X4193" s="18">
        <v>3471</v>
      </c>
      <c r="Y4193" s="18">
        <v>0</v>
      </c>
      <c r="Z4193" s="18">
        <v>0</v>
      </c>
      <c r="AA4193" s="18">
        <v>0</v>
      </c>
      <c r="AB4193" s="18">
        <v>0</v>
      </c>
      <c r="AC4193" s="23">
        <v>0</v>
      </c>
      <c r="AD4193" s="14" t="str">
        <f>IF(E4193=113,"Linn","Iowa ex-Linn")</f>
        <v>Iowa ex-Linn</v>
      </c>
      <c r="AE4193" s="23">
        <f>IFERROR(AB4193/W4193,"N/M")</f>
        <v>0.0</v>
      </c>
      <c r="AF4193" s="14" t="str">
        <f>B4193&amp;"|"&amp;TEXT(E4193,"000")&amp;"|"&amp;TEXT(M4193,"0.0000")</f>
        <v>2021|093|0.6500</v>
      </c>
      <c r="AG4193" s="22" t="str">
        <f>IF(AND(B4193&gt;=2015,B4193&lt;=2024,C4193=19,G4193=41,I4193=2,K4193="A",L4193="RBUP",M4193&gt;=0.5,M4193&lt;=0.85),"IN","OUT")</f>
        <v>IN</v>
      </c>
    </row>
    <row r="4194" spans="1:33">
      <c r="A4194" s="14" t="s">
        <v>191</v>
      </c>
      <c r="B4194" s="16">
        <v>2021</v>
      </c>
      <c r="C4194" s="16">
        <v>19</v>
      </c>
      <c r="D4194" s="14" t="s">
        <v>80</v>
      </c>
      <c r="E4194" s="16">
        <v>93</v>
      </c>
      <c r="F4194" s="14" t="s">
        <v>132</v>
      </c>
      <c r="G4194" s="16">
        <v>41</v>
      </c>
      <c r="H4194" s="14" t="s">
        <v>186</v>
      </c>
      <c r="I4194" s="16">
        <v>2</v>
      </c>
      <c r="J4194" s="14" t="s">
        <v>83</v>
      </c>
      <c r="K4194" s="14" t="s">
        <v>84</v>
      </c>
      <c r="L4194" s="14" t="s">
        <v>85</v>
      </c>
      <c r="M4194" s="23">
        <v>0.7</v>
      </c>
      <c r="N4194" s="16">
        <v>18</v>
      </c>
      <c r="O4194" s="16">
        <v>15</v>
      </c>
      <c r="P4194" s="16">
        <v>0</v>
      </c>
      <c r="Q4194" s="16">
        <v>20</v>
      </c>
      <c r="R4194" s="16">
        <v>0</v>
      </c>
      <c r="S4194" s="14" t="s">
        <v>86</v>
      </c>
      <c r="T4194" s="16">
        <v>2747</v>
      </c>
      <c r="U4194" s="16">
        <v>0</v>
      </c>
      <c r="V4194" s="18">
        <v>1909090</v>
      </c>
      <c r="W4194" s="18">
        <v>64573</v>
      </c>
      <c r="X4194" s="18">
        <v>44293</v>
      </c>
      <c r="Y4194" s="18">
        <v>0</v>
      </c>
      <c r="Z4194" s="18">
        <v>0</v>
      </c>
      <c r="AA4194" s="18">
        <v>0</v>
      </c>
      <c r="AB4194" s="18">
        <v>0</v>
      </c>
      <c r="AC4194" s="23">
        <v>0</v>
      </c>
      <c r="AD4194" s="14" t="str">
        <f>IF(E4194=113,"Linn","Iowa ex-Linn")</f>
        <v>Iowa ex-Linn</v>
      </c>
      <c r="AE4194" s="23">
        <f>IFERROR(AB4194/W4194,"N/M")</f>
        <v>0.0</v>
      </c>
      <c r="AF4194" s="14" t="str">
        <f>B4194&amp;"|"&amp;TEXT(E4194,"000")&amp;"|"&amp;TEXT(M4194,"0.0000")</f>
        <v>2021|093|0.7000</v>
      </c>
      <c r="AG4194" s="22" t="str">
        <f>IF(AND(B4194&gt;=2015,B4194&lt;=2024,C4194=19,G4194=41,I4194=2,K4194="A",L4194="RBUP",M4194&gt;=0.5,M4194&lt;=0.85),"IN","OUT")</f>
        <v>IN</v>
      </c>
    </row>
    <row r="4195" spans="1:33">
      <c r="A4195" s="14" t="s">
        <v>191</v>
      </c>
      <c r="B4195" s="16">
        <v>2021</v>
      </c>
      <c r="C4195" s="16">
        <v>19</v>
      </c>
      <c r="D4195" s="14" t="s">
        <v>80</v>
      </c>
      <c r="E4195" s="16">
        <v>93</v>
      </c>
      <c r="F4195" s="14" t="s">
        <v>132</v>
      </c>
      <c r="G4195" s="16">
        <v>41</v>
      </c>
      <c r="H4195" s="14" t="s">
        <v>186</v>
      </c>
      <c r="I4195" s="16">
        <v>2</v>
      </c>
      <c r="J4195" s="14" t="s">
        <v>83</v>
      </c>
      <c r="K4195" s="14" t="s">
        <v>84</v>
      </c>
      <c r="L4195" s="14" t="s">
        <v>85</v>
      </c>
      <c r="M4195" s="23">
        <v>0.75</v>
      </c>
      <c r="N4195" s="16">
        <v>43</v>
      </c>
      <c r="O4195" s="16">
        <v>31</v>
      </c>
      <c r="P4195" s="16">
        <v>2</v>
      </c>
      <c r="Q4195" s="16">
        <v>49</v>
      </c>
      <c r="R4195" s="16">
        <v>3</v>
      </c>
      <c r="S4195" s="14" t="s">
        <v>86</v>
      </c>
      <c r="T4195" s="16">
        <v>6574</v>
      </c>
      <c r="U4195" s="16">
        <v>0</v>
      </c>
      <c r="V4195" s="18">
        <v>4945189</v>
      </c>
      <c r="W4195" s="18">
        <v>243427</v>
      </c>
      <c r="X4195" s="18">
        <v>157624</v>
      </c>
      <c r="Y4195" s="18">
        <v>0</v>
      </c>
      <c r="Z4195" s="18">
        <v>0</v>
      </c>
      <c r="AA4195" s="18">
        <v>0</v>
      </c>
      <c r="AB4195" s="18">
        <v>4618</v>
      </c>
      <c r="AC4195" s="23">
        <v>0.02</v>
      </c>
      <c r="AD4195" s="14" t="str">
        <f>IF(E4195=113,"Linn","Iowa ex-Linn")</f>
        <v>Iowa ex-Linn</v>
      </c>
      <c r="AE4195" s="23">
        <f>IFERROR(AB4195/W4195,"N/M")</f>
        <v>0.01897077974094903</v>
      </c>
      <c r="AF4195" s="14" t="str">
        <f>B4195&amp;"|"&amp;TEXT(E4195,"000")&amp;"|"&amp;TEXT(M4195,"0.0000")</f>
        <v>2021|093|0.7500</v>
      </c>
      <c r="AG4195" s="22" t="str">
        <f>IF(AND(B4195&gt;=2015,B4195&lt;=2024,C4195=19,G4195=41,I4195=2,K4195="A",L4195="RBUP",M4195&gt;=0.5,M4195&lt;=0.85),"IN","OUT")</f>
        <v>IN</v>
      </c>
    </row>
    <row r="4196" spans="1:33">
      <c r="A4196" s="14" t="s">
        <v>191</v>
      </c>
      <c r="B4196" s="16">
        <v>2021</v>
      </c>
      <c r="C4196" s="16">
        <v>19</v>
      </c>
      <c r="D4196" s="14" t="s">
        <v>80</v>
      </c>
      <c r="E4196" s="16">
        <v>93</v>
      </c>
      <c r="F4196" s="14" t="s">
        <v>132</v>
      </c>
      <c r="G4196" s="16">
        <v>41</v>
      </c>
      <c r="H4196" s="14" t="s">
        <v>186</v>
      </c>
      <c r="I4196" s="16">
        <v>2</v>
      </c>
      <c r="J4196" s="14" t="s">
        <v>83</v>
      </c>
      <c r="K4196" s="14" t="s">
        <v>84</v>
      </c>
      <c r="L4196" s="14" t="s">
        <v>85</v>
      </c>
      <c r="M4196" s="23">
        <v>0.8</v>
      </c>
      <c r="N4196" s="16">
        <v>210</v>
      </c>
      <c r="O4196" s="16">
        <v>175</v>
      </c>
      <c r="P4196" s="16">
        <v>6</v>
      </c>
      <c r="Q4196" s="16">
        <v>337</v>
      </c>
      <c r="R4196" s="16">
        <v>6</v>
      </c>
      <c r="S4196" s="14" t="s">
        <v>86</v>
      </c>
      <c r="T4196" s="16">
        <v>44895</v>
      </c>
      <c r="U4196" s="16">
        <v>0</v>
      </c>
      <c r="V4196" s="18">
        <v>35720397</v>
      </c>
      <c r="W4196" s="18">
        <v>2215036</v>
      </c>
      <c r="X4196" s="18">
        <v>1279449</v>
      </c>
      <c r="Y4196" s="18">
        <v>0</v>
      </c>
      <c r="Z4196" s="18">
        <v>301</v>
      </c>
      <c r="AA4196" s="18">
        <v>0</v>
      </c>
      <c r="AB4196" s="18">
        <v>426660</v>
      </c>
      <c r="AC4196" s="23">
        <v>0.19</v>
      </c>
      <c r="AD4196" s="14" t="str">
        <f>IF(E4196=113,"Linn","Iowa ex-Linn")</f>
        <v>Iowa ex-Linn</v>
      </c>
      <c r="AE4196" s="23">
        <f>IFERROR(AB4196/W4196,"N/M")</f>
        <v>0.19261989421390893</v>
      </c>
      <c r="AF4196" s="14" t="str">
        <f>B4196&amp;"|"&amp;TEXT(E4196,"000")&amp;"|"&amp;TEXT(M4196,"0.0000")</f>
        <v>2021|093|0.8000</v>
      </c>
      <c r="AG4196" s="22" t="str">
        <f>IF(AND(B4196&gt;=2015,B4196&lt;=2024,C4196=19,G4196=41,I4196=2,K4196="A",L4196="RBUP",M4196&gt;=0.5,M4196&lt;=0.85),"IN","OUT")</f>
        <v>IN</v>
      </c>
    </row>
    <row r="4197" spans="1:33">
      <c r="A4197" s="14" t="s">
        <v>191</v>
      </c>
      <c r="B4197" s="16">
        <v>2021</v>
      </c>
      <c r="C4197" s="16">
        <v>19</v>
      </c>
      <c r="D4197" s="14" t="s">
        <v>80</v>
      </c>
      <c r="E4197" s="16">
        <v>93</v>
      </c>
      <c r="F4197" s="14" t="s">
        <v>132</v>
      </c>
      <c r="G4197" s="16">
        <v>41</v>
      </c>
      <c r="H4197" s="14" t="s">
        <v>186</v>
      </c>
      <c r="I4197" s="16">
        <v>2</v>
      </c>
      <c r="J4197" s="14" t="s">
        <v>83</v>
      </c>
      <c r="K4197" s="14" t="s">
        <v>84</v>
      </c>
      <c r="L4197" s="14" t="s">
        <v>85</v>
      </c>
      <c r="M4197" s="23">
        <v>0.85</v>
      </c>
      <c r="N4197" s="16">
        <v>312</v>
      </c>
      <c r="O4197" s="16">
        <v>241</v>
      </c>
      <c r="P4197" s="16">
        <v>10</v>
      </c>
      <c r="Q4197" s="16">
        <v>410</v>
      </c>
      <c r="R4197" s="16">
        <v>13</v>
      </c>
      <c r="S4197" s="14" t="s">
        <v>86</v>
      </c>
      <c r="T4197" s="16">
        <v>61417</v>
      </c>
      <c r="U4197" s="16">
        <v>0</v>
      </c>
      <c r="V4197" s="18">
        <v>52531441</v>
      </c>
      <c r="W4197" s="18">
        <v>4033179</v>
      </c>
      <c r="X4197" s="18">
        <v>1861314</v>
      </c>
      <c r="Y4197" s="18">
        <v>1029</v>
      </c>
      <c r="Z4197" s="18">
        <v>3876</v>
      </c>
      <c r="AA4197" s="18">
        <v>0</v>
      </c>
      <c r="AB4197" s="18">
        <v>285429</v>
      </c>
      <c r="AC4197" s="23">
        <v>0.07000000000000001</v>
      </c>
      <c r="AD4197" s="14" t="str">
        <f>IF(E4197=113,"Linn","Iowa ex-Linn")</f>
        <v>Iowa ex-Linn</v>
      </c>
      <c r="AE4197" s="23">
        <f>IFERROR(AB4197/W4197,"N/M")</f>
        <v>0.0707702286459391</v>
      </c>
      <c r="AF4197" s="14" t="str">
        <f>B4197&amp;"|"&amp;TEXT(E4197,"000")&amp;"|"&amp;TEXT(M4197,"0.0000")</f>
        <v>2021|093|0.8500</v>
      </c>
      <c r="AG4197" s="22" t="str">
        <f>IF(AND(B4197&gt;=2015,B4197&lt;=2024,C4197=19,G4197=41,I4197=2,K4197="A",L4197="RBUP",M4197&gt;=0.5,M4197&lt;=0.85),"IN","OUT")</f>
        <v>IN</v>
      </c>
    </row>
    <row r="4198" spans="1:33">
      <c r="A4198" s="14" t="s">
        <v>191</v>
      </c>
      <c r="B4198" s="16">
        <v>2021</v>
      </c>
      <c r="C4198" s="16">
        <v>19</v>
      </c>
      <c r="D4198" s="14" t="s">
        <v>80</v>
      </c>
      <c r="E4198" s="16">
        <v>95</v>
      </c>
      <c r="F4198" s="14" t="s">
        <v>133</v>
      </c>
      <c r="G4198" s="16">
        <v>41</v>
      </c>
      <c r="H4198" s="14" t="s">
        <v>186</v>
      </c>
      <c r="I4198" s="16">
        <v>2</v>
      </c>
      <c r="J4198" s="14" t="s">
        <v>83</v>
      </c>
      <c r="K4198" s="14" t="s">
        <v>84</v>
      </c>
      <c r="L4198" s="14" t="s">
        <v>85</v>
      </c>
      <c r="M4198" s="23">
        <v>0.5</v>
      </c>
      <c r="N4198" s="16">
        <v>1</v>
      </c>
      <c r="O4198" s="16">
        <v>1</v>
      </c>
      <c r="P4198" s="16">
        <v>0</v>
      </c>
      <c r="Q4198" s="16">
        <v>2</v>
      </c>
      <c r="R4198" s="16">
        <v>0</v>
      </c>
      <c r="S4198" s="14" t="s">
        <v>86</v>
      </c>
      <c r="T4198" s="16">
        <v>279</v>
      </c>
      <c r="U4198" s="16">
        <v>0</v>
      </c>
      <c r="V4198" s="18">
        <v>121535</v>
      </c>
      <c r="W4198" s="18">
        <v>4352</v>
      </c>
      <c r="X4198" s="18">
        <v>2916</v>
      </c>
      <c r="Y4198" s="18">
        <v>0</v>
      </c>
      <c r="Z4198" s="18">
        <v>0</v>
      </c>
      <c r="AA4198" s="18">
        <v>0</v>
      </c>
      <c r="AB4198" s="18">
        <v>0</v>
      </c>
      <c r="AC4198" s="23">
        <v>0</v>
      </c>
      <c r="AD4198" s="14" t="str">
        <f>IF(E4198=113,"Linn","Iowa ex-Linn")</f>
        <v>Iowa ex-Linn</v>
      </c>
      <c r="AE4198" s="23">
        <f>IFERROR(AB4198/W4198,"N/M")</f>
        <v>0.0</v>
      </c>
      <c r="AF4198" s="14" t="str">
        <f>B4198&amp;"|"&amp;TEXT(E4198,"000")&amp;"|"&amp;TEXT(M4198,"0.0000")</f>
        <v>2021|095|0.5000</v>
      </c>
      <c r="AG4198" s="22" t="str">
        <f>IF(AND(B4198&gt;=2015,B4198&lt;=2024,C4198=19,G4198=41,I4198=2,K4198="A",L4198="RBUP",M4198&gt;=0.5,M4198&lt;=0.85),"IN","OUT")</f>
        <v>IN</v>
      </c>
    </row>
    <row r="4199" spans="1:33">
      <c r="A4199" s="14" t="s">
        <v>191</v>
      </c>
      <c r="B4199" s="16">
        <v>2021</v>
      </c>
      <c r="C4199" s="16">
        <v>19</v>
      </c>
      <c r="D4199" s="14" t="s">
        <v>80</v>
      </c>
      <c r="E4199" s="16">
        <v>95</v>
      </c>
      <c r="F4199" s="14" t="s">
        <v>133</v>
      </c>
      <c r="G4199" s="16">
        <v>41</v>
      </c>
      <c r="H4199" s="14" t="s">
        <v>186</v>
      </c>
      <c r="I4199" s="16">
        <v>2</v>
      </c>
      <c r="J4199" s="14" t="s">
        <v>83</v>
      </c>
      <c r="K4199" s="14" t="s">
        <v>84</v>
      </c>
      <c r="L4199" s="14" t="s">
        <v>85</v>
      </c>
      <c r="M4199" s="23">
        <v>0.65</v>
      </c>
      <c r="N4199" s="16">
        <v>4</v>
      </c>
      <c r="O4199" s="16">
        <v>3</v>
      </c>
      <c r="P4199" s="16">
        <v>0</v>
      </c>
      <c r="Q4199" s="16">
        <v>3</v>
      </c>
      <c r="R4199" s="16">
        <v>0</v>
      </c>
      <c r="S4199" s="14" t="s">
        <v>86</v>
      </c>
      <c r="T4199" s="16">
        <v>445</v>
      </c>
      <c r="U4199" s="16">
        <v>0</v>
      </c>
      <c r="V4199" s="18">
        <v>260236</v>
      </c>
      <c r="W4199" s="18">
        <v>5391</v>
      </c>
      <c r="X4199" s="18">
        <v>3971</v>
      </c>
      <c r="Y4199" s="18">
        <v>0</v>
      </c>
      <c r="Z4199" s="18">
        <v>753</v>
      </c>
      <c r="AA4199" s="18">
        <v>0</v>
      </c>
      <c r="AB4199" s="18">
        <v>0</v>
      </c>
      <c r="AC4199" s="23">
        <v>0</v>
      </c>
      <c r="AD4199" s="14" t="str">
        <f>IF(E4199=113,"Linn","Iowa ex-Linn")</f>
        <v>Iowa ex-Linn</v>
      </c>
      <c r="AE4199" s="23">
        <f>IFERROR(AB4199/W4199,"N/M")</f>
        <v>0.0</v>
      </c>
      <c r="AF4199" s="14" t="str">
        <f>B4199&amp;"|"&amp;TEXT(E4199,"000")&amp;"|"&amp;TEXT(M4199,"0.0000")</f>
        <v>2021|095|0.6500</v>
      </c>
      <c r="AG4199" s="22" t="str">
        <f>IF(AND(B4199&gt;=2015,B4199&lt;=2024,C4199=19,G4199=41,I4199=2,K4199="A",L4199="RBUP",M4199&gt;=0.5,M4199&lt;=0.85),"IN","OUT")</f>
        <v>IN</v>
      </c>
    </row>
    <row r="4200" spans="1:33">
      <c r="A4200" s="14" t="s">
        <v>191</v>
      </c>
      <c r="B4200" s="16">
        <v>2021</v>
      </c>
      <c r="C4200" s="16">
        <v>19</v>
      </c>
      <c r="D4200" s="14" t="s">
        <v>80</v>
      </c>
      <c r="E4200" s="16">
        <v>95</v>
      </c>
      <c r="F4200" s="14" t="s">
        <v>133</v>
      </c>
      <c r="G4200" s="16">
        <v>41</v>
      </c>
      <c r="H4200" s="14" t="s">
        <v>186</v>
      </c>
      <c r="I4200" s="16">
        <v>2</v>
      </c>
      <c r="J4200" s="14" t="s">
        <v>83</v>
      </c>
      <c r="K4200" s="14" t="s">
        <v>84</v>
      </c>
      <c r="L4200" s="14" t="s">
        <v>85</v>
      </c>
      <c r="M4200" s="23">
        <v>0.7</v>
      </c>
      <c r="N4200" s="16">
        <v>22</v>
      </c>
      <c r="O4200" s="16">
        <v>18</v>
      </c>
      <c r="P4200" s="16">
        <v>0</v>
      </c>
      <c r="Q4200" s="16">
        <v>20</v>
      </c>
      <c r="R4200" s="16">
        <v>0</v>
      </c>
      <c r="S4200" s="14" t="s">
        <v>86</v>
      </c>
      <c r="T4200" s="16">
        <v>2001</v>
      </c>
      <c r="U4200" s="16">
        <v>0</v>
      </c>
      <c r="V4200" s="18">
        <v>1340778</v>
      </c>
      <c r="W4200" s="18">
        <v>49866</v>
      </c>
      <c r="X4200" s="18">
        <v>36440</v>
      </c>
      <c r="Y4200" s="18">
        <v>0</v>
      </c>
      <c r="Z4200" s="18">
        <v>471</v>
      </c>
      <c r="AA4200" s="18">
        <v>0</v>
      </c>
      <c r="AB4200" s="18">
        <v>0</v>
      </c>
      <c r="AC4200" s="23">
        <v>0</v>
      </c>
      <c r="AD4200" s="14" t="str">
        <f>IF(E4200=113,"Linn","Iowa ex-Linn")</f>
        <v>Iowa ex-Linn</v>
      </c>
      <c r="AE4200" s="23">
        <f>IFERROR(AB4200/W4200,"N/M")</f>
        <v>0.0</v>
      </c>
      <c r="AF4200" s="14" t="str">
        <f>B4200&amp;"|"&amp;TEXT(E4200,"000")&amp;"|"&amp;TEXT(M4200,"0.0000")</f>
        <v>2021|095|0.7000</v>
      </c>
      <c r="AG4200" s="22" t="str">
        <f>IF(AND(B4200&gt;=2015,B4200&lt;=2024,C4200=19,G4200=41,I4200=2,K4200="A",L4200="RBUP",M4200&gt;=0.5,M4200&lt;=0.85),"IN","OUT")</f>
        <v>IN</v>
      </c>
    </row>
    <row r="4201" spans="1:33">
      <c r="A4201" s="14" t="s">
        <v>191</v>
      </c>
      <c r="B4201" s="16">
        <v>2021</v>
      </c>
      <c r="C4201" s="16">
        <v>19</v>
      </c>
      <c r="D4201" s="14" t="s">
        <v>80</v>
      </c>
      <c r="E4201" s="16">
        <v>95</v>
      </c>
      <c r="F4201" s="14" t="s">
        <v>133</v>
      </c>
      <c r="G4201" s="16">
        <v>41</v>
      </c>
      <c r="H4201" s="14" t="s">
        <v>186</v>
      </c>
      <c r="I4201" s="16">
        <v>2</v>
      </c>
      <c r="J4201" s="14" t="s">
        <v>83</v>
      </c>
      <c r="K4201" s="14" t="s">
        <v>84</v>
      </c>
      <c r="L4201" s="14" t="s">
        <v>85</v>
      </c>
      <c r="M4201" s="23">
        <v>0.75</v>
      </c>
      <c r="N4201" s="16">
        <v>76</v>
      </c>
      <c r="O4201" s="16">
        <v>59</v>
      </c>
      <c r="P4201" s="16">
        <v>0</v>
      </c>
      <c r="Q4201" s="16">
        <v>87</v>
      </c>
      <c r="R4201" s="16">
        <v>0</v>
      </c>
      <c r="S4201" s="14" t="s">
        <v>86</v>
      </c>
      <c r="T4201" s="16">
        <v>12597</v>
      </c>
      <c r="U4201" s="16">
        <v>0</v>
      </c>
      <c r="V4201" s="18">
        <v>8879214</v>
      </c>
      <c r="W4201" s="18">
        <v>518440</v>
      </c>
      <c r="X4201" s="18">
        <v>355219</v>
      </c>
      <c r="Y4201" s="18">
        <v>1427</v>
      </c>
      <c r="Z4201" s="18">
        <v>1208</v>
      </c>
      <c r="AA4201" s="18">
        <v>0</v>
      </c>
      <c r="AB4201" s="18">
        <v>0</v>
      </c>
      <c r="AC4201" s="23">
        <v>0</v>
      </c>
      <c r="AD4201" s="14" t="str">
        <f>IF(E4201=113,"Linn","Iowa ex-Linn")</f>
        <v>Iowa ex-Linn</v>
      </c>
      <c r="AE4201" s="23">
        <f>IFERROR(AB4201/W4201,"N/M")</f>
        <v>0.0</v>
      </c>
      <c r="AF4201" s="14" t="str">
        <f>B4201&amp;"|"&amp;TEXT(E4201,"000")&amp;"|"&amp;TEXT(M4201,"0.0000")</f>
        <v>2021|095|0.7500</v>
      </c>
      <c r="AG4201" s="22" t="str">
        <f>IF(AND(B4201&gt;=2015,B4201&lt;=2024,C4201=19,G4201=41,I4201=2,K4201="A",L4201="RBUP",M4201&gt;=0.5,M4201&lt;=0.85),"IN","OUT")</f>
        <v>IN</v>
      </c>
    </row>
    <row r="4202" spans="1:33">
      <c r="A4202" s="14" t="s">
        <v>191</v>
      </c>
      <c r="B4202" s="16">
        <v>2021</v>
      </c>
      <c r="C4202" s="16">
        <v>19</v>
      </c>
      <c r="D4202" s="14" t="s">
        <v>80</v>
      </c>
      <c r="E4202" s="16">
        <v>95</v>
      </c>
      <c r="F4202" s="14" t="s">
        <v>133</v>
      </c>
      <c r="G4202" s="16">
        <v>41</v>
      </c>
      <c r="H4202" s="14" t="s">
        <v>186</v>
      </c>
      <c r="I4202" s="16">
        <v>2</v>
      </c>
      <c r="J4202" s="14" t="s">
        <v>83</v>
      </c>
      <c r="K4202" s="14" t="s">
        <v>84</v>
      </c>
      <c r="L4202" s="14" t="s">
        <v>85</v>
      </c>
      <c r="M4202" s="23">
        <v>0.8</v>
      </c>
      <c r="N4202" s="16">
        <v>304</v>
      </c>
      <c r="O4202" s="16">
        <v>248</v>
      </c>
      <c r="P4202" s="16">
        <v>7</v>
      </c>
      <c r="Q4202" s="16">
        <v>398</v>
      </c>
      <c r="R4202" s="16">
        <v>8</v>
      </c>
      <c r="S4202" s="14" t="s">
        <v>86</v>
      </c>
      <c r="T4202" s="16">
        <v>55927</v>
      </c>
      <c r="U4202" s="16">
        <v>0</v>
      </c>
      <c r="V4202" s="18">
        <v>41305612</v>
      </c>
      <c r="W4202" s="18">
        <v>2604468</v>
      </c>
      <c r="X4202" s="18">
        <v>1572727</v>
      </c>
      <c r="Y4202" s="18">
        <v>4434</v>
      </c>
      <c r="Z4202" s="18">
        <v>19661</v>
      </c>
      <c r="AA4202" s="18">
        <v>0</v>
      </c>
      <c r="AB4202" s="18">
        <v>65102</v>
      </c>
      <c r="AC4202" s="23">
        <v>0.02</v>
      </c>
      <c r="AD4202" s="14" t="str">
        <f>IF(E4202=113,"Linn","Iowa ex-Linn")</f>
        <v>Iowa ex-Linn</v>
      </c>
      <c r="AE4202" s="23">
        <f>IFERROR(AB4202/W4202,"N/M")</f>
        <v>0.02499627563095419</v>
      </c>
      <c r="AF4202" s="14" t="str">
        <f>B4202&amp;"|"&amp;TEXT(E4202,"000")&amp;"|"&amp;TEXT(M4202,"0.0000")</f>
        <v>2021|095|0.8000</v>
      </c>
      <c r="AG4202" s="22" t="str">
        <f>IF(AND(B4202&gt;=2015,B4202&lt;=2024,C4202=19,G4202=41,I4202=2,K4202="A",L4202="RBUP",M4202&gt;=0.5,M4202&lt;=0.85),"IN","OUT")</f>
        <v>IN</v>
      </c>
    </row>
    <row r="4203" spans="1:33">
      <c r="A4203" s="14" t="s">
        <v>191</v>
      </c>
      <c r="B4203" s="16">
        <v>2021</v>
      </c>
      <c r="C4203" s="16">
        <v>19</v>
      </c>
      <c r="D4203" s="14" t="s">
        <v>80</v>
      </c>
      <c r="E4203" s="16">
        <v>95</v>
      </c>
      <c r="F4203" s="14" t="s">
        <v>133</v>
      </c>
      <c r="G4203" s="16">
        <v>41</v>
      </c>
      <c r="H4203" s="14" t="s">
        <v>186</v>
      </c>
      <c r="I4203" s="16">
        <v>2</v>
      </c>
      <c r="J4203" s="14" t="s">
        <v>83</v>
      </c>
      <c r="K4203" s="14" t="s">
        <v>84</v>
      </c>
      <c r="L4203" s="14" t="s">
        <v>85</v>
      </c>
      <c r="M4203" s="23">
        <v>0.85</v>
      </c>
      <c r="N4203" s="16">
        <v>252</v>
      </c>
      <c r="O4203" s="16">
        <v>202</v>
      </c>
      <c r="P4203" s="16">
        <v>9</v>
      </c>
      <c r="Q4203" s="16">
        <v>341</v>
      </c>
      <c r="R4203" s="16">
        <v>12</v>
      </c>
      <c r="S4203" s="14" t="s">
        <v>86</v>
      </c>
      <c r="T4203" s="16">
        <v>42028</v>
      </c>
      <c r="U4203" s="16">
        <v>0</v>
      </c>
      <c r="V4203" s="18">
        <v>32199325</v>
      </c>
      <c r="W4203" s="18">
        <v>2607324</v>
      </c>
      <c r="X4203" s="18">
        <v>1202252</v>
      </c>
      <c r="Y4203" s="18">
        <v>9418</v>
      </c>
      <c r="Z4203" s="18">
        <v>20314</v>
      </c>
      <c r="AA4203" s="18">
        <v>0</v>
      </c>
      <c r="AB4203" s="18">
        <v>130862</v>
      </c>
      <c r="AC4203" s="23">
        <v>0.05</v>
      </c>
      <c r="AD4203" s="14" t="str">
        <f>IF(E4203=113,"Linn","Iowa ex-Linn")</f>
        <v>Iowa ex-Linn</v>
      </c>
      <c r="AE4203" s="23">
        <f>IFERROR(AB4203/W4203,"N/M")</f>
        <v>0.05019015665103378</v>
      </c>
      <c r="AF4203" s="14" t="str">
        <f>B4203&amp;"|"&amp;TEXT(E4203,"000")&amp;"|"&amp;TEXT(M4203,"0.0000")</f>
        <v>2021|095|0.8500</v>
      </c>
      <c r="AG4203" s="22" t="str">
        <f>IF(AND(B4203&gt;=2015,B4203&lt;=2024,C4203=19,G4203=41,I4203=2,K4203="A",L4203="RBUP",M4203&gt;=0.5,M4203&lt;=0.85),"IN","OUT")</f>
        <v>IN</v>
      </c>
    </row>
    <row r="4204" spans="1:33">
      <c r="A4204" s="14" t="s">
        <v>191</v>
      </c>
      <c r="B4204" s="16">
        <v>2021</v>
      </c>
      <c r="C4204" s="16">
        <v>19</v>
      </c>
      <c r="D4204" s="14" t="s">
        <v>80</v>
      </c>
      <c r="E4204" s="16">
        <v>97</v>
      </c>
      <c r="F4204" s="14" t="s">
        <v>134</v>
      </c>
      <c r="G4204" s="16">
        <v>41</v>
      </c>
      <c r="H4204" s="14" t="s">
        <v>186</v>
      </c>
      <c r="I4204" s="16">
        <v>2</v>
      </c>
      <c r="J4204" s="14" t="s">
        <v>83</v>
      </c>
      <c r="K4204" s="14" t="s">
        <v>84</v>
      </c>
      <c r="L4204" s="14" t="s">
        <v>85</v>
      </c>
      <c r="M4204" s="23">
        <v>0.5</v>
      </c>
      <c r="N4204" s="16">
        <v>2</v>
      </c>
      <c r="O4204" s="16">
        <v>1</v>
      </c>
      <c r="P4204" s="16">
        <v>0</v>
      </c>
      <c r="Q4204" s="16">
        <v>2</v>
      </c>
      <c r="R4204" s="16">
        <v>0</v>
      </c>
      <c r="S4204" s="14" t="s">
        <v>86</v>
      </c>
      <c r="T4204" s="16">
        <v>377</v>
      </c>
      <c r="U4204" s="16">
        <v>0</v>
      </c>
      <c r="V4204" s="18">
        <v>166455</v>
      </c>
      <c r="W4204" s="18">
        <v>2903</v>
      </c>
      <c r="X4204" s="18">
        <v>2044</v>
      </c>
      <c r="Y4204" s="18">
        <v>0</v>
      </c>
      <c r="Z4204" s="18">
        <v>0</v>
      </c>
      <c r="AA4204" s="18">
        <v>0</v>
      </c>
      <c r="AB4204" s="18">
        <v>0</v>
      </c>
      <c r="AC4204" s="23">
        <v>0</v>
      </c>
      <c r="AD4204" s="14" t="str">
        <f>IF(E4204=113,"Linn","Iowa ex-Linn")</f>
        <v>Iowa ex-Linn</v>
      </c>
      <c r="AE4204" s="23">
        <f>IFERROR(AB4204/W4204,"N/M")</f>
        <v>0.0</v>
      </c>
      <c r="AF4204" s="14" t="str">
        <f>B4204&amp;"|"&amp;TEXT(E4204,"000")&amp;"|"&amp;TEXT(M4204,"0.0000")</f>
        <v>2021|097|0.5000</v>
      </c>
      <c r="AG4204" s="22" t="str">
        <f>IF(AND(B4204&gt;=2015,B4204&lt;=2024,C4204=19,G4204=41,I4204=2,K4204="A",L4204="RBUP",M4204&gt;=0.5,M4204&lt;=0.85),"IN","OUT")</f>
        <v>IN</v>
      </c>
    </row>
    <row r="4205" spans="1:33">
      <c r="A4205" s="14" t="s">
        <v>191</v>
      </c>
      <c r="B4205" s="16">
        <v>2021</v>
      </c>
      <c r="C4205" s="16">
        <v>19</v>
      </c>
      <c r="D4205" s="14" t="s">
        <v>80</v>
      </c>
      <c r="E4205" s="16">
        <v>97</v>
      </c>
      <c r="F4205" s="14" t="s">
        <v>134</v>
      </c>
      <c r="G4205" s="16">
        <v>41</v>
      </c>
      <c r="H4205" s="14" t="s">
        <v>186</v>
      </c>
      <c r="I4205" s="16">
        <v>2</v>
      </c>
      <c r="J4205" s="14" t="s">
        <v>83</v>
      </c>
      <c r="K4205" s="14" t="s">
        <v>84</v>
      </c>
      <c r="L4205" s="14" t="s">
        <v>85</v>
      </c>
      <c r="M4205" s="23">
        <v>0.6</v>
      </c>
      <c r="N4205" s="16">
        <v>1</v>
      </c>
      <c r="O4205" s="16">
        <v>1</v>
      </c>
      <c r="P4205" s="16">
        <v>0</v>
      </c>
      <c r="Q4205" s="16">
        <v>2</v>
      </c>
      <c r="R4205" s="16">
        <v>0</v>
      </c>
      <c r="S4205" s="14" t="s">
        <v>86</v>
      </c>
      <c r="T4205" s="16">
        <v>62</v>
      </c>
      <c r="U4205" s="16">
        <v>0</v>
      </c>
      <c r="V4205" s="18">
        <v>32577</v>
      </c>
      <c r="W4205" s="18">
        <v>1422</v>
      </c>
      <c r="X4205" s="18">
        <v>910</v>
      </c>
      <c r="Y4205" s="18">
        <v>0</v>
      </c>
      <c r="Z4205" s="18">
        <v>0</v>
      </c>
      <c r="AA4205" s="18">
        <v>0</v>
      </c>
      <c r="AB4205" s="18">
        <v>0</v>
      </c>
      <c r="AC4205" s="23">
        <v>0</v>
      </c>
      <c r="AD4205" s="14" t="str">
        <f>IF(E4205=113,"Linn","Iowa ex-Linn")</f>
        <v>Iowa ex-Linn</v>
      </c>
      <c r="AE4205" s="23">
        <f>IFERROR(AB4205/W4205,"N/M")</f>
        <v>0.0</v>
      </c>
      <c r="AF4205" s="14" t="str">
        <f>B4205&amp;"|"&amp;TEXT(E4205,"000")&amp;"|"&amp;TEXT(M4205,"0.0000")</f>
        <v>2021|097|0.6000</v>
      </c>
      <c r="AG4205" s="22" t="str">
        <f>IF(AND(B4205&gt;=2015,B4205&lt;=2024,C4205=19,G4205=41,I4205=2,K4205="A",L4205="RBUP",M4205&gt;=0.5,M4205&lt;=0.85),"IN","OUT")</f>
        <v>IN</v>
      </c>
    </row>
    <row r="4206" spans="1:33">
      <c r="A4206" s="14" t="s">
        <v>191</v>
      </c>
      <c r="B4206" s="16">
        <v>2021</v>
      </c>
      <c r="C4206" s="16">
        <v>19</v>
      </c>
      <c r="D4206" s="14" t="s">
        <v>80</v>
      </c>
      <c r="E4206" s="16">
        <v>97</v>
      </c>
      <c r="F4206" s="14" t="s">
        <v>134</v>
      </c>
      <c r="G4206" s="16">
        <v>41</v>
      </c>
      <c r="H4206" s="14" t="s">
        <v>186</v>
      </c>
      <c r="I4206" s="16">
        <v>2</v>
      </c>
      <c r="J4206" s="14" t="s">
        <v>83</v>
      </c>
      <c r="K4206" s="14" t="s">
        <v>84</v>
      </c>
      <c r="L4206" s="14" t="s">
        <v>85</v>
      </c>
      <c r="M4206" s="23">
        <v>0.65</v>
      </c>
      <c r="N4206" s="16">
        <v>3</v>
      </c>
      <c r="O4206" s="16">
        <v>3</v>
      </c>
      <c r="P4206" s="16">
        <v>0</v>
      </c>
      <c r="Q4206" s="16">
        <v>3</v>
      </c>
      <c r="R4206" s="16">
        <v>0</v>
      </c>
      <c r="S4206" s="14" t="s">
        <v>86</v>
      </c>
      <c r="T4206" s="16">
        <v>806</v>
      </c>
      <c r="U4206" s="16">
        <v>0</v>
      </c>
      <c r="V4206" s="18">
        <v>488822</v>
      </c>
      <c r="W4206" s="18">
        <v>12472</v>
      </c>
      <c r="X4206" s="18">
        <v>9204</v>
      </c>
      <c r="Y4206" s="18">
        <v>0</v>
      </c>
      <c r="Z4206" s="18">
        <v>0</v>
      </c>
      <c r="AA4206" s="18">
        <v>0</v>
      </c>
      <c r="AB4206" s="18">
        <v>0</v>
      </c>
      <c r="AC4206" s="23">
        <v>0</v>
      </c>
      <c r="AD4206" s="14" t="str">
        <f>IF(E4206=113,"Linn","Iowa ex-Linn")</f>
        <v>Iowa ex-Linn</v>
      </c>
      <c r="AE4206" s="23">
        <f>IFERROR(AB4206/W4206,"N/M")</f>
        <v>0.0</v>
      </c>
      <c r="AF4206" s="14" t="str">
        <f>B4206&amp;"|"&amp;TEXT(E4206,"000")&amp;"|"&amp;TEXT(M4206,"0.0000")</f>
        <v>2021|097|0.6500</v>
      </c>
      <c r="AG4206" s="22" t="str">
        <f>IF(AND(B4206&gt;=2015,B4206&lt;=2024,C4206=19,G4206=41,I4206=2,K4206="A",L4206="RBUP",M4206&gt;=0.5,M4206&lt;=0.85),"IN","OUT")</f>
        <v>IN</v>
      </c>
    </row>
    <row r="4207" spans="1:33">
      <c r="A4207" s="14" t="s">
        <v>191</v>
      </c>
      <c r="B4207" s="16">
        <v>2021</v>
      </c>
      <c r="C4207" s="16">
        <v>19</v>
      </c>
      <c r="D4207" s="14" t="s">
        <v>80</v>
      </c>
      <c r="E4207" s="16">
        <v>97</v>
      </c>
      <c r="F4207" s="14" t="s">
        <v>134</v>
      </c>
      <c r="G4207" s="16">
        <v>41</v>
      </c>
      <c r="H4207" s="14" t="s">
        <v>186</v>
      </c>
      <c r="I4207" s="16">
        <v>2</v>
      </c>
      <c r="J4207" s="14" t="s">
        <v>83</v>
      </c>
      <c r="K4207" s="14" t="s">
        <v>84</v>
      </c>
      <c r="L4207" s="14" t="s">
        <v>85</v>
      </c>
      <c r="M4207" s="23">
        <v>0.7</v>
      </c>
      <c r="N4207" s="16">
        <v>31</v>
      </c>
      <c r="O4207" s="16">
        <v>26</v>
      </c>
      <c r="P4207" s="16">
        <v>1</v>
      </c>
      <c r="Q4207" s="16">
        <v>32</v>
      </c>
      <c r="R4207" s="16">
        <v>1</v>
      </c>
      <c r="S4207" s="14" t="s">
        <v>86</v>
      </c>
      <c r="T4207" s="16">
        <v>5400</v>
      </c>
      <c r="U4207" s="16">
        <v>0</v>
      </c>
      <c r="V4207" s="18">
        <v>3606144</v>
      </c>
      <c r="W4207" s="18">
        <v>115922</v>
      </c>
      <c r="X4207" s="18">
        <v>84647</v>
      </c>
      <c r="Y4207" s="18">
        <v>0</v>
      </c>
      <c r="Z4207" s="18">
        <v>1142</v>
      </c>
      <c r="AA4207" s="18">
        <v>0</v>
      </c>
      <c r="AB4207" s="18">
        <v>28172</v>
      </c>
      <c r="AC4207" s="23">
        <v>0.24</v>
      </c>
      <c r="AD4207" s="14" t="str">
        <f>IF(E4207=113,"Linn","Iowa ex-Linn")</f>
        <v>Iowa ex-Linn</v>
      </c>
      <c r="AE4207" s="23">
        <f>IFERROR(AB4207/W4207,"N/M")</f>
        <v>0.24302548265212814</v>
      </c>
      <c r="AF4207" s="14" t="str">
        <f>B4207&amp;"|"&amp;TEXT(E4207,"000")&amp;"|"&amp;TEXT(M4207,"0.0000")</f>
        <v>2021|097|0.7000</v>
      </c>
      <c r="AG4207" s="22" t="str">
        <f>IF(AND(B4207&gt;=2015,B4207&lt;=2024,C4207=19,G4207=41,I4207=2,K4207="A",L4207="RBUP",M4207&gt;=0.5,M4207&lt;=0.85),"IN","OUT")</f>
        <v>IN</v>
      </c>
    </row>
    <row r="4208" spans="1:33">
      <c r="A4208" s="14" t="s">
        <v>191</v>
      </c>
      <c r="B4208" s="16">
        <v>2021</v>
      </c>
      <c r="C4208" s="16">
        <v>19</v>
      </c>
      <c r="D4208" s="14" t="s">
        <v>80</v>
      </c>
      <c r="E4208" s="16">
        <v>97</v>
      </c>
      <c r="F4208" s="14" t="s">
        <v>134</v>
      </c>
      <c r="G4208" s="16">
        <v>41</v>
      </c>
      <c r="H4208" s="14" t="s">
        <v>186</v>
      </c>
      <c r="I4208" s="16">
        <v>2</v>
      </c>
      <c r="J4208" s="14" t="s">
        <v>83</v>
      </c>
      <c r="K4208" s="14" t="s">
        <v>84</v>
      </c>
      <c r="L4208" s="14" t="s">
        <v>85</v>
      </c>
      <c r="M4208" s="23">
        <v>0.75</v>
      </c>
      <c r="N4208" s="16">
        <v>109</v>
      </c>
      <c r="O4208" s="16">
        <v>95</v>
      </c>
      <c r="P4208" s="16">
        <v>2</v>
      </c>
      <c r="Q4208" s="16">
        <v>134</v>
      </c>
      <c r="R4208" s="16">
        <v>2</v>
      </c>
      <c r="S4208" s="14" t="s">
        <v>86</v>
      </c>
      <c r="T4208" s="16">
        <v>17855</v>
      </c>
      <c r="U4208" s="16">
        <v>0</v>
      </c>
      <c r="V4208" s="18">
        <v>12590124</v>
      </c>
      <c r="W4208" s="18">
        <v>649461</v>
      </c>
      <c r="X4208" s="18">
        <v>455607</v>
      </c>
      <c r="Y4208" s="18">
        <v>870</v>
      </c>
      <c r="Z4208" s="18">
        <v>1990</v>
      </c>
      <c r="AA4208" s="18">
        <v>0</v>
      </c>
      <c r="AB4208" s="18">
        <v>13251</v>
      </c>
      <c r="AC4208" s="23">
        <v>0.02</v>
      </c>
      <c r="AD4208" s="14" t="str">
        <f>IF(E4208=113,"Linn","Iowa ex-Linn")</f>
        <v>Iowa ex-Linn</v>
      </c>
      <c r="AE4208" s="23">
        <f>IFERROR(AB4208/W4208,"N/M")</f>
        <v>0.02040307270182505</v>
      </c>
      <c r="AF4208" s="14" t="str">
        <f>B4208&amp;"|"&amp;TEXT(E4208,"000")&amp;"|"&amp;TEXT(M4208,"0.0000")</f>
        <v>2021|097|0.7500</v>
      </c>
      <c r="AG4208" s="22" t="str">
        <f>IF(AND(B4208&gt;=2015,B4208&lt;=2024,C4208=19,G4208=41,I4208=2,K4208="A",L4208="RBUP",M4208&gt;=0.5,M4208&lt;=0.85),"IN","OUT")</f>
        <v>IN</v>
      </c>
    </row>
    <row r="4209" spans="1:33">
      <c r="A4209" s="14" t="s">
        <v>191</v>
      </c>
      <c r="B4209" s="16">
        <v>2021</v>
      </c>
      <c r="C4209" s="16">
        <v>19</v>
      </c>
      <c r="D4209" s="14" t="s">
        <v>80</v>
      </c>
      <c r="E4209" s="16">
        <v>97</v>
      </c>
      <c r="F4209" s="14" t="s">
        <v>134</v>
      </c>
      <c r="G4209" s="16">
        <v>41</v>
      </c>
      <c r="H4209" s="14" t="s">
        <v>186</v>
      </c>
      <c r="I4209" s="16">
        <v>2</v>
      </c>
      <c r="J4209" s="14" t="s">
        <v>83</v>
      </c>
      <c r="K4209" s="14" t="s">
        <v>84</v>
      </c>
      <c r="L4209" s="14" t="s">
        <v>85</v>
      </c>
      <c r="M4209" s="23">
        <v>0.8</v>
      </c>
      <c r="N4209" s="16">
        <v>310</v>
      </c>
      <c r="O4209" s="16">
        <v>273</v>
      </c>
      <c r="P4209" s="16">
        <v>11</v>
      </c>
      <c r="Q4209" s="16">
        <v>347</v>
      </c>
      <c r="R4209" s="16">
        <v>13</v>
      </c>
      <c r="S4209" s="14" t="s">
        <v>86</v>
      </c>
      <c r="T4209" s="16">
        <v>45482</v>
      </c>
      <c r="U4209" s="16">
        <v>0</v>
      </c>
      <c r="V4209" s="18">
        <v>33188529</v>
      </c>
      <c r="W4209" s="18">
        <v>2151780</v>
      </c>
      <c r="X4209" s="18">
        <v>1369433</v>
      </c>
      <c r="Y4209" s="18">
        <v>1458</v>
      </c>
      <c r="Z4209" s="18">
        <v>17043</v>
      </c>
      <c r="AA4209" s="18">
        <v>0</v>
      </c>
      <c r="AB4209" s="18">
        <v>67721</v>
      </c>
      <c r="AC4209" s="23">
        <v>0.03</v>
      </c>
      <c r="AD4209" s="14" t="str">
        <f>IF(E4209=113,"Linn","Iowa ex-Linn")</f>
        <v>Iowa ex-Linn</v>
      </c>
      <c r="AE4209" s="23">
        <f>IFERROR(AB4209/W4209,"N/M")</f>
        <v>0.031472083577317386</v>
      </c>
      <c r="AF4209" s="14" t="str">
        <f>B4209&amp;"|"&amp;TEXT(E4209,"000")&amp;"|"&amp;TEXT(M4209,"0.0000")</f>
        <v>2021|097|0.8000</v>
      </c>
      <c r="AG4209" s="22" t="str">
        <f>IF(AND(B4209&gt;=2015,B4209&lt;=2024,C4209=19,G4209=41,I4209=2,K4209="A",L4209="RBUP",M4209&gt;=0.5,M4209&lt;=0.85),"IN","OUT")</f>
        <v>IN</v>
      </c>
    </row>
    <row r="4210" spans="1:33">
      <c r="A4210" s="14" t="s">
        <v>191</v>
      </c>
      <c r="B4210" s="16">
        <v>2021</v>
      </c>
      <c r="C4210" s="16">
        <v>19</v>
      </c>
      <c r="D4210" s="14" t="s">
        <v>80</v>
      </c>
      <c r="E4210" s="16">
        <v>97</v>
      </c>
      <c r="F4210" s="14" t="s">
        <v>134</v>
      </c>
      <c r="G4210" s="16">
        <v>41</v>
      </c>
      <c r="H4210" s="14" t="s">
        <v>186</v>
      </c>
      <c r="I4210" s="16">
        <v>2</v>
      </c>
      <c r="J4210" s="14" t="s">
        <v>83</v>
      </c>
      <c r="K4210" s="14" t="s">
        <v>84</v>
      </c>
      <c r="L4210" s="14" t="s">
        <v>85</v>
      </c>
      <c r="M4210" s="23">
        <v>0.85</v>
      </c>
      <c r="N4210" s="16">
        <v>215</v>
      </c>
      <c r="O4210" s="16">
        <v>181</v>
      </c>
      <c r="P4210" s="16">
        <v>25</v>
      </c>
      <c r="Q4210" s="16">
        <v>269</v>
      </c>
      <c r="R4210" s="16">
        <v>27</v>
      </c>
      <c r="S4210" s="14" t="s">
        <v>86</v>
      </c>
      <c r="T4210" s="16">
        <v>32548</v>
      </c>
      <c r="U4210" s="16">
        <v>0</v>
      </c>
      <c r="V4210" s="18">
        <v>25604384</v>
      </c>
      <c r="W4210" s="18">
        <v>2027386</v>
      </c>
      <c r="X4210" s="18">
        <v>975513</v>
      </c>
      <c r="Y4210" s="18">
        <v>75</v>
      </c>
      <c r="Z4210" s="18">
        <v>11719</v>
      </c>
      <c r="AA4210" s="18">
        <v>0</v>
      </c>
      <c r="AB4210" s="18">
        <v>187963</v>
      </c>
      <c r="AC4210" s="23">
        <v>0.09</v>
      </c>
      <c r="AD4210" s="14" t="str">
        <f>IF(E4210=113,"Linn","Iowa ex-Linn")</f>
        <v>Iowa ex-Linn</v>
      </c>
      <c r="AE4210" s="23">
        <f>IFERROR(AB4210/W4210,"N/M")</f>
        <v>0.09271199465715951</v>
      </c>
      <c r="AF4210" s="14" t="str">
        <f>B4210&amp;"|"&amp;TEXT(E4210,"000")&amp;"|"&amp;TEXT(M4210,"0.0000")</f>
        <v>2021|097|0.8500</v>
      </c>
      <c r="AG4210" s="22" t="str">
        <f>IF(AND(B4210&gt;=2015,B4210&lt;=2024,C4210=19,G4210=41,I4210=2,K4210="A",L4210="RBUP",M4210&gt;=0.5,M4210&lt;=0.85),"IN","OUT")</f>
        <v>IN</v>
      </c>
    </row>
    <row r="4211" spans="1:33">
      <c r="A4211" s="14" t="s">
        <v>191</v>
      </c>
      <c r="B4211" s="16">
        <v>2021</v>
      </c>
      <c r="C4211" s="16">
        <v>19</v>
      </c>
      <c r="D4211" s="14" t="s">
        <v>80</v>
      </c>
      <c r="E4211" s="16">
        <v>99</v>
      </c>
      <c r="F4211" s="14" t="s">
        <v>135</v>
      </c>
      <c r="G4211" s="16">
        <v>41</v>
      </c>
      <c r="H4211" s="14" t="s">
        <v>186</v>
      </c>
      <c r="I4211" s="16">
        <v>2</v>
      </c>
      <c r="J4211" s="14" t="s">
        <v>83</v>
      </c>
      <c r="K4211" s="14" t="s">
        <v>84</v>
      </c>
      <c r="L4211" s="14" t="s">
        <v>85</v>
      </c>
      <c r="M4211" s="23">
        <v>0.5</v>
      </c>
      <c r="N4211" s="16">
        <v>1</v>
      </c>
      <c r="O4211" s="16">
        <v>1</v>
      </c>
      <c r="P4211" s="16">
        <v>0</v>
      </c>
      <c r="Q4211" s="16">
        <v>1</v>
      </c>
      <c r="R4211" s="16">
        <v>0</v>
      </c>
      <c r="S4211" s="14" t="s">
        <v>86</v>
      </c>
      <c r="T4211" s="16">
        <v>50</v>
      </c>
      <c r="U4211" s="16">
        <v>0</v>
      </c>
      <c r="V4211" s="18">
        <v>21843</v>
      </c>
      <c r="W4211" s="18">
        <v>103</v>
      </c>
      <c r="X4211" s="18">
        <v>69</v>
      </c>
      <c r="Y4211" s="18">
        <v>0</v>
      </c>
      <c r="Z4211" s="18">
        <v>0</v>
      </c>
      <c r="AA4211" s="18">
        <v>0</v>
      </c>
      <c r="AB4211" s="18">
        <v>0</v>
      </c>
      <c r="AC4211" s="23">
        <v>0</v>
      </c>
      <c r="AD4211" s="14" t="str">
        <f>IF(E4211=113,"Linn","Iowa ex-Linn")</f>
        <v>Iowa ex-Linn</v>
      </c>
      <c r="AE4211" s="23">
        <f>IFERROR(AB4211/W4211,"N/M")</f>
        <v>0.0</v>
      </c>
      <c r="AF4211" s="14" t="str">
        <f>B4211&amp;"|"&amp;TEXT(E4211,"000")&amp;"|"&amp;TEXT(M4211,"0.0000")</f>
        <v>2021|099|0.5000</v>
      </c>
      <c r="AG4211" s="22" t="str">
        <f>IF(AND(B4211&gt;=2015,B4211&lt;=2024,C4211=19,G4211=41,I4211=2,K4211="A",L4211="RBUP",M4211&gt;=0.5,M4211&lt;=0.85),"IN","OUT")</f>
        <v>IN</v>
      </c>
    </row>
    <row r="4212" spans="1:33">
      <c r="A4212" s="14" t="s">
        <v>191</v>
      </c>
      <c r="B4212" s="16">
        <v>2021</v>
      </c>
      <c r="C4212" s="16">
        <v>19</v>
      </c>
      <c r="D4212" s="14" t="s">
        <v>80</v>
      </c>
      <c r="E4212" s="16">
        <v>99</v>
      </c>
      <c r="F4212" s="14" t="s">
        <v>135</v>
      </c>
      <c r="G4212" s="16">
        <v>41</v>
      </c>
      <c r="H4212" s="14" t="s">
        <v>186</v>
      </c>
      <c r="I4212" s="16">
        <v>2</v>
      </c>
      <c r="J4212" s="14" t="s">
        <v>83</v>
      </c>
      <c r="K4212" s="14" t="s">
        <v>84</v>
      </c>
      <c r="L4212" s="14" t="s">
        <v>85</v>
      </c>
      <c r="M4212" s="23">
        <v>0.6</v>
      </c>
      <c r="N4212" s="16">
        <v>2</v>
      </c>
      <c r="O4212" s="16">
        <v>1</v>
      </c>
      <c r="P4212" s="16">
        <v>0</v>
      </c>
      <c r="Q4212" s="16">
        <v>1</v>
      </c>
      <c r="R4212" s="16">
        <v>0</v>
      </c>
      <c r="S4212" s="14" t="s">
        <v>86</v>
      </c>
      <c r="T4212" s="16">
        <v>37</v>
      </c>
      <c r="U4212" s="16">
        <v>0</v>
      </c>
      <c r="V4212" s="18">
        <v>19009</v>
      </c>
      <c r="W4212" s="18">
        <v>195</v>
      </c>
      <c r="X4212" s="18">
        <v>125</v>
      </c>
      <c r="Y4212" s="18">
        <v>0</v>
      </c>
      <c r="Z4212" s="18">
        <v>0</v>
      </c>
      <c r="AA4212" s="18">
        <v>0</v>
      </c>
      <c r="AB4212" s="18">
        <v>0</v>
      </c>
      <c r="AC4212" s="23">
        <v>0</v>
      </c>
      <c r="AD4212" s="14" t="str">
        <f>IF(E4212=113,"Linn","Iowa ex-Linn")</f>
        <v>Iowa ex-Linn</v>
      </c>
      <c r="AE4212" s="23">
        <f>IFERROR(AB4212/W4212,"N/M")</f>
        <v>0.0</v>
      </c>
      <c r="AF4212" s="14" t="str">
        <f>B4212&amp;"|"&amp;TEXT(E4212,"000")&amp;"|"&amp;TEXT(M4212,"0.0000")</f>
        <v>2021|099|0.6000</v>
      </c>
      <c r="AG4212" s="22" t="str">
        <f>IF(AND(B4212&gt;=2015,B4212&lt;=2024,C4212=19,G4212=41,I4212=2,K4212="A",L4212="RBUP",M4212&gt;=0.5,M4212&lt;=0.85),"IN","OUT")</f>
        <v>IN</v>
      </c>
    </row>
    <row r="4213" spans="1:33">
      <c r="A4213" s="14" t="s">
        <v>191</v>
      </c>
      <c r="B4213" s="16">
        <v>2021</v>
      </c>
      <c r="C4213" s="16">
        <v>19</v>
      </c>
      <c r="D4213" s="14" t="s">
        <v>80</v>
      </c>
      <c r="E4213" s="16">
        <v>99</v>
      </c>
      <c r="F4213" s="14" t="s">
        <v>135</v>
      </c>
      <c r="G4213" s="16">
        <v>41</v>
      </c>
      <c r="H4213" s="14" t="s">
        <v>186</v>
      </c>
      <c r="I4213" s="16">
        <v>2</v>
      </c>
      <c r="J4213" s="14" t="s">
        <v>83</v>
      </c>
      <c r="K4213" s="14" t="s">
        <v>84</v>
      </c>
      <c r="L4213" s="14" t="s">
        <v>85</v>
      </c>
      <c r="M4213" s="23">
        <v>0.65</v>
      </c>
      <c r="N4213" s="16">
        <v>9</v>
      </c>
      <c r="O4213" s="16">
        <v>6</v>
      </c>
      <c r="P4213" s="16">
        <v>0</v>
      </c>
      <c r="Q4213" s="16">
        <v>15</v>
      </c>
      <c r="R4213" s="16">
        <v>0</v>
      </c>
      <c r="S4213" s="14" t="s">
        <v>86</v>
      </c>
      <c r="T4213" s="16">
        <v>804</v>
      </c>
      <c r="U4213" s="16">
        <v>0</v>
      </c>
      <c r="V4213" s="18">
        <v>473946</v>
      </c>
      <c r="W4213" s="18">
        <v>10297</v>
      </c>
      <c r="X4213" s="18">
        <v>6076</v>
      </c>
      <c r="Y4213" s="18">
        <v>0</v>
      </c>
      <c r="Z4213" s="18">
        <v>0</v>
      </c>
      <c r="AA4213" s="18">
        <v>0</v>
      </c>
      <c r="AB4213" s="18">
        <v>0</v>
      </c>
      <c r="AC4213" s="23">
        <v>0</v>
      </c>
      <c r="AD4213" s="14" t="str">
        <f>IF(E4213=113,"Linn","Iowa ex-Linn")</f>
        <v>Iowa ex-Linn</v>
      </c>
      <c r="AE4213" s="23">
        <f>IFERROR(AB4213/W4213,"N/M")</f>
        <v>0.0</v>
      </c>
      <c r="AF4213" s="14" t="str">
        <f>B4213&amp;"|"&amp;TEXT(E4213,"000")&amp;"|"&amp;TEXT(M4213,"0.0000")</f>
        <v>2021|099|0.6500</v>
      </c>
      <c r="AG4213" s="22" t="str">
        <f>IF(AND(B4213&gt;=2015,B4213&lt;=2024,C4213=19,G4213=41,I4213=2,K4213="A",L4213="RBUP",M4213&gt;=0.5,M4213&lt;=0.85),"IN","OUT")</f>
        <v>IN</v>
      </c>
    </row>
    <row r="4214" spans="1:33">
      <c r="A4214" s="14" t="s">
        <v>191</v>
      </c>
      <c r="B4214" s="16">
        <v>2021</v>
      </c>
      <c r="C4214" s="16">
        <v>19</v>
      </c>
      <c r="D4214" s="14" t="s">
        <v>80</v>
      </c>
      <c r="E4214" s="16">
        <v>99</v>
      </c>
      <c r="F4214" s="14" t="s">
        <v>135</v>
      </c>
      <c r="G4214" s="16">
        <v>41</v>
      </c>
      <c r="H4214" s="14" t="s">
        <v>186</v>
      </c>
      <c r="I4214" s="16">
        <v>2</v>
      </c>
      <c r="J4214" s="14" t="s">
        <v>83</v>
      </c>
      <c r="K4214" s="14" t="s">
        <v>84</v>
      </c>
      <c r="L4214" s="14" t="s">
        <v>85</v>
      </c>
      <c r="M4214" s="23">
        <v>0.7</v>
      </c>
      <c r="N4214" s="16">
        <v>46</v>
      </c>
      <c r="O4214" s="16">
        <v>36</v>
      </c>
      <c r="P4214" s="16">
        <v>0</v>
      </c>
      <c r="Q4214" s="16">
        <v>56</v>
      </c>
      <c r="R4214" s="16">
        <v>0</v>
      </c>
      <c r="S4214" s="14" t="s">
        <v>86</v>
      </c>
      <c r="T4214" s="16">
        <v>4330</v>
      </c>
      <c r="U4214" s="16">
        <v>0</v>
      </c>
      <c r="V4214" s="18">
        <v>2688499</v>
      </c>
      <c r="W4214" s="18">
        <v>92738</v>
      </c>
      <c r="X4214" s="18">
        <v>65995</v>
      </c>
      <c r="Y4214" s="18">
        <v>0</v>
      </c>
      <c r="Z4214" s="18">
        <v>0</v>
      </c>
      <c r="AA4214" s="18">
        <v>0</v>
      </c>
      <c r="AB4214" s="18">
        <v>0</v>
      </c>
      <c r="AC4214" s="23">
        <v>0</v>
      </c>
      <c r="AD4214" s="14" t="str">
        <f>IF(E4214=113,"Linn","Iowa ex-Linn")</f>
        <v>Iowa ex-Linn</v>
      </c>
      <c r="AE4214" s="23">
        <f>IFERROR(AB4214/W4214,"N/M")</f>
        <v>0.0</v>
      </c>
      <c r="AF4214" s="14" t="str">
        <f>B4214&amp;"|"&amp;TEXT(E4214,"000")&amp;"|"&amp;TEXT(M4214,"0.0000")</f>
        <v>2021|099|0.7000</v>
      </c>
      <c r="AG4214" s="22" t="str">
        <f>IF(AND(B4214&gt;=2015,B4214&lt;=2024,C4214=19,G4214=41,I4214=2,K4214="A",L4214="RBUP",M4214&gt;=0.5,M4214&lt;=0.85),"IN","OUT")</f>
        <v>IN</v>
      </c>
    </row>
    <row r="4215" spans="1:33">
      <c r="A4215" s="14" t="s">
        <v>191</v>
      </c>
      <c r="B4215" s="16">
        <v>2021</v>
      </c>
      <c r="C4215" s="16">
        <v>19</v>
      </c>
      <c r="D4215" s="14" t="s">
        <v>80</v>
      </c>
      <c r="E4215" s="16">
        <v>99</v>
      </c>
      <c r="F4215" s="14" t="s">
        <v>135</v>
      </c>
      <c r="G4215" s="16">
        <v>41</v>
      </c>
      <c r="H4215" s="14" t="s">
        <v>186</v>
      </c>
      <c r="I4215" s="16">
        <v>2</v>
      </c>
      <c r="J4215" s="14" t="s">
        <v>83</v>
      </c>
      <c r="K4215" s="14" t="s">
        <v>84</v>
      </c>
      <c r="L4215" s="14" t="s">
        <v>85</v>
      </c>
      <c r="M4215" s="23">
        <v>0.75</v>
      </c>
      <c r="N4215" s="16">
        <v>163</v>
      </c>
      <c r="O4215" s="16">
        <v>145</v>
      </c>
      <c r="P4215" s="16">
        <v>0</v>
      </c>
      <c r="Q4215" s="16">
        <v>253</v>
      </c>
      <c r="R4215" s="16">
        <v>0</v>
      </c>
      <c r="S4215" s="14" t="s">
        <v>86</v>
      </c>
      <c r="T4215" s="16">
        <v>25930</v>
      </c>
      <c r="U4215" s="16">
        <v>0</v>
      </c>
      <c r="V4215" s="18">
        <v>18229582</v>
      </c>
      <c r="W4215" s="18">
        <v>729087</v>
      </c>
      <c r="X4215" s="18">
        <v>492117</v>
      </c>
      <c r="Y4215" s="18">
        <v>1632</v>
      </c>
      <c r="Z4215" s="18">
        <v>3435</v>
      </c>
      <c r="AA4215" s="18">
        <v>0</v>
      </c>
      <c r="AB4215" s="18">
        <v>0</v>
      </c>
      <c r="AC4215" s="23">
        <v>0</v>
      </c>
      <c r="AD4215" s="14" t="str">
        <f>IF(E4215=113,"Linn","Iowa ex-Linn")</f>
        <v>Iowa ex-Linn</v>
      </c>
      <c r="AE4215" s="23">
        <f>IFERROR(AB4215/W4215,"N/M")</f>
        <v>0.0</v>
      </c>
      <c r="AF4215" s="14" t="str">
        <f>B4215&amp;"|"&amp;TEXT(E4215,"000")&amp;"|"&amp;TEXT(M4215,"0.0000")</f>
        <v>2021|099|0.7500</v>
      </c>
      <c r="AG4215" s="22" t="str">
        <f>IF(AND(B4215&gt;=2015,B4215&lt;=2024,C4215=19,G4215=41,I4215=2,K4215="A",L4215="RBUP",M4215&gt;=0.5,M4215&lt;=0.85),"IN","OUT")</f>
        <v>IN</v>
      </c>
    </row>
    <row r="4216" spans="1:33">
      <c r="A4216" s="14" t="s">
        <v>191</v>
      </c>
      <c r="B4216" s="16">
        <v>2021</v>
      </c>
      <c r="C4216" s="16">
        <v>19</v>
      </c>
      <c r="D4216" s="14" t="s">
        <v>80</v>
      </c>
      <c r="E4216" s="16">
        <v>99</v>
      </c>
      <c r="F4216" s="14" t="s">
        <v>135</v>
      </c>
      <c r="G4216" s="16">
        <v>41</v>
      </c>
      <c r="H4216" s="14" t="s">
        <v>186</v>
      </c>
      <c r="I4216" s="16">
        <v>2</v>
      </c>
      <c r="J4216" s="14" t="s">
        <v>83</v>
      </c>
      <c r="K4216" s="14" t="s">
        <v>84</v>
      </c>
      <c r="L4216" s="14" t="s">
        <v>85</v>
      </c>
      <c r="M4216" s="23">
        <v>0.8</v>
      </c>
      <c r="N4216" s="16">
        <v>360</v>
      </c>
      <c r="O4216" s="16">
        <v>313</v>
      </c>
      <c r="P4216" s="16">
        <v>3</v>
      </c>
      <c r="Q4216" s="16">
        <v>459</v>
      </c>
      <c r="R4216" s="16">
        <v>3</v>
      </c>
      <c r="S4216" s="14" t="s">
        <v>86</v>
      </c>
      <c r="T4216" s="16">
        <v>54545</v>
      </c>
      <c r="U4216" s="16">
        <v>0</v>
      </c>
      <c r="V4216" s="18">
        <v>40909158</v>
      </c>
      <c r="W4216" s="18">
        <v>2251847</v>
      </c>
      <c r="X4216" s="18">
        <v>1359959</v>
      </c>
      <c r="Y4216" s="18">
        <v>2187</v>
      </c>
      <c r="Z4216" s="18">
        <v>7139</v>
      </c>
      <c r="AA4216" s="18">
        <v>0</v>
      </c>
      <c r="AB4216" s="18">
        <v>4811</v>
      </c>
      <c r="AC4216" s="23">
        <v>0</v>
      </c>
      <c r="AD4216" s="14" t="str">
        <f>IF(E4216=113,"Linn","Iowa ex-Linn")</f>
        <v>Iowa ex-Linn</v>
      </c>
      <c r="AE4216" s="23">
        <f>IFERROR(AB4216/W4216,"N/M")</f>
        <v>0.002136468419035574</v>
      </c>
      <c r="AF4216" s="14" t="str">
        <f>B4216&amp;"|"&amp;TEXT(E4216,"000")&amp;"|"&amp;TEXT(M4216,"0.0000")</f>
        <v>2021|099|0.8000</v>
      </c>
      <c r="AG4216" s="22" t="str">
        <f>IF(AND(B4216&gt;=2015,B4216&lt;=2024,C4216=19,G4216=41,I4216=2,K4216="A",L4216="RBUP",M4216&gt;=0.5,M4216&lt;=0.85),"IN","OUT")</f>
        <v>IN</v>
      </c>
    </row>
    <row r="4217" spans="1:33">
      <c r="A4217" s="14" t="s">
        <v>191</v>
      </c>
      <c r="B4217" s="16">
        <v>2021</v>
      </c>
      <c r="C4217" s="16">
        <v>19</v>
      </c>
      <c r="D4217" s="14" t="s">
        <v>80</v>
      </c>
      <c r="E4217" s="16">
        <v>99</v>
      </c>
      <c r="F4217" s="14" t="s">
        <v>135</v>
      </c>
      <c r="G4217" s="16">
        <v>41</v>
      </c>
      <c r="H4217" s="14" t="s">
        <v>186</v>
      </c>
      <c r="I4217" s="16">
        <v>2</v>
      </c>
      <c r="J4217" s="14" t="s">
        <v>83</v>
      </c>
      <c r="K4217" s="14" t="s">
        <v>84</v>
      </c>
      <c r="L4217" s="14" t="s">
        <v>85</v>
      </c>
      <c r="M4217" s="23">
        <v>0.85</v>
      </c>
      <c r="N4217" s="16">
        <v>298</v>
      </c>
      <c r="O4217" s="16">
        <v>239</v>
      </c>
      <c r="P4217" s="16">
        <v>5</v>
      </c>
      <c r="Q4217" s="16">
        <v>403</v>
      </c>
      <c r="R4217" s="16">
        <v>6</v>
      </c>
      <c r="S4217" s="14" t="s">
        <v>86</v>
      </c>
      <c r="T4217" s="16">
        <v>66086</v>
      </c>
      <c r="U4217" s="16">
        <v>0</v>
      </c>
      <c r="V4217" s="18">
        <v>54049776</v>
      </c>
      <c r="W4217" s="18">
        <v>3674057</v>
      </c>
      <c r="X4217" s="18">
        <v>1770284</v>
      </c>
      <c r="Y4217" s="18">
        <v>1908</v>
      </c>
      <c r="Z4217" s="18">
        <v>7833</v>
      </c>
      <c r="AA4217" s="18">
        <v>0</v>
      </c>
      <c r="AB4217" s="18">
        <v>24748</v>
      </c>
      <c r="AC4217" s="23">
        <v>0.01</v>
      </c>
      <c r="AD4217" s="14" t="str">
        <f>IF(E4217=113,"Linn","Iowa ex-Linn")</f>
        <v>Iowa ex-Linn</v>
      </c>
      <c r="AE4217" s="23">
        <f>IFERROR(AB4217/W4217,"N/M")</f>
        <v>0.006735878077014048</v>
      </c>
      <c r="AF4217" s="14" t="str">
        <f>B4217&amp;"|"&amp;TEXT(E4217,"000")&amp;"|"&amp;TEXT(M4217,"0.0000")</f>
        <v>2021|099|0.8500</v>
      </c>
      <c r="AG4217" s="22" t="str">
        <f>IF(AND(B4217&gt;=2015,B4217&lt;=2024,C4217=19,G4217=41,I4217=2,K4217="A",L4217="RBUP",M4217&gt;=0.5,M4217&lt;=0.85),"IN","OUT")</f>
        <v>IN</v>
      </c>
    </row>
    <row r="4218" spans="1:33">
      <c r="A4218" s="14" t="s">
        <v>191</v>
      </c>
      <c r="B4218" s="16">
        <v>2021</v>
      </c>
      <c r="C4218" s="16">
        <v>19</v>
      </c>
      <c r="D4218" s="14" t="s">
        <v>80</v>
      </c>
      <c r="E4218" s="16">
        <v>101</v>
      </c>
      <c r="F4218" s="14" t="s">
        <v>136</v>
      </c>
      <c r="G4218" s="16">
        <v>41</v>
      </c>
      <c r="H4218" s="14" t="s">
        <v>186</v>
      </c>
      <c r="I4218" s="16">
        <v>2</v>
      </c>
      <c r="J4218" s="14" t="s">
        <v>83</v>
      </c>
      <c r="K4218" s="14" t="s">
        <v>84</v>
      </c>
      <c r="L4218" s="14" t="s">
        <v>85</v>
      </c>
      <c r="M4218" s="23">
        <v>0.55</v>
      </c>
      <c r="N4218" s="16">
        <v>3</v>
      </c>
      <c r="O4218" s="16">
        <v>1</v>
      </c>
      <c r="P4218" s="16">
        <v>0</v>
      </c>
      <c r="Q4218" s="16">
        <v>1</v>
      </c>
      <c r="R4218" s="16">
        <v>0</v>
      </c>
      <c r="S4218" s="14" t="s">
        <v>86</v>
      </c>
      <c r="T4218" s="16">
        <v>83</v>
      </c>
      <c r="U4218" s="16">
        <v>0</v>
      </c>
      <c r="V4218" s="18">
        <v>33952</v>
      </c>
      <c r="W4218" s="18">
        <v>3869</v>
      </c>
      <c r="X4218" s="18">
        <v>2476</v>
      </c>
      <c r="Y4218" s="18">
        <v>0</v>
      </c>
      <c r="Z4218" s="18">
        <v>0</v>
      </c>
      <c r="AA4218" s="18">
        <v>0</v>
      </c>
      <c r="AB4218" s="18">
        <v>0</v>
      </c>
      <c r="AC4218" s="23">
        <v>0</v>
      </c>
      <c r="AD4218" s="14" t="str">
        <f>IF(E4218=113,"Linn","Iowa ex-Linn")</f>
        <v>Iowa ex-Linn</v>
      </c>
      <c r="AE4218" s="23">
        <f>IFERROR(AB4218/W4218,"N/M")</f>
        <v>0.0</v>
      </c>
      <c r="AF4218" s="14" t="str">
        <f>B4218&amp;"|"&amp;TEXT(E4218,"000")&amp;"|"&amp;TEXT(M4218,"0.0000")</f>
        <v>2021|101|0.5500</v>
      </c>
      <c r="AG4218" s="22" t="str">
        <f>IF(AND(B4218&gt;=2015,B4218&lt;=2024,C4218=19,G4218=41,I4218=2,K4218="A",L4218="RBUP",M4218&gt;=0.5,M4218&lt;=0.85),"IN","OUT")</f>
        <v>IN</v>
      </c>
    </row>
    <row r="4219" spans="1:33">
      <c r="A4219" s="14" t="s">
        <v>191</v>
      </c>
      <c r="B4219" s="16">
        <v>2021</v>
      </c>
      <c r="C4219" s="16">
        <v>19</v>
      </c>
      <c r="D4219" s="14" t="s">
        <v>80</v>
      </c>
      <c r="E4219" s="16">
        <v>101</v>
      </c>
      <c r="F4219" s="14" t="s">
        <v>136</v>
      </c>
      <c r="G4219" s="16">
        <v>41</v>
      </c>
      <c r="H4219" s="14" t="s">
        <v>186</v>
      </c>
      <c r="I4219" s="16">
        <v>2</v>
      </c>
      <c r="J4219" s="14" t="s">
        <v>83</v>
      </c>
      <c r="K4219" s="14" t="s">
        <v>84</v>
      </c>
      <c r="L4219" s="14" t="s">
        <v>85</v>
      </c>
      <c r="M4219" s="23">
        <v>0.65</v>
      </c>
      <c r="N4219" s="16">
        <v>2</v>
      </c>
      <c r="O4219" s="16">
        <v>2</v>
      </c>
      <c r="P4219" s="16">
        <v>0</v>
      </c>
      <c r="Q4219" s="16">
        <v>3</v>
      </c>
      <c r="R4219" s="16">
        <v>0</v>
      </c>
      <c r="S4219" s="14" t="s">
        <v>86</v>
      </c>
      <c r="T4219" s="16">
        <v>357</v>
      </c>
      <c r="U4219" s="16">
        <v>0</v>
      </c>
      <c r="V4219" s="18">
        <v>190431</v>
      </c>
      <c r="W4219" s="18">
        <v>12245</v>
      </c>
      <c r="X4219" s="18">
        <v>8883</v>
      </c>
      <c r="Y4219" s="18">
        <v>0</v>
      </c>
      <c r="Z4219" s="18">
        <v>0</v>
      </c>
      <c r="AA4219" s="18">
        <v>0</v>
      </c>
      <c r="AB4219" s="18">
        <v>0</v>
      </c>
      <c r="AC4219" s="23">
        <v>0</v>
      </c>
      <c r="AD4219" s="14" t="str">
        <f>IF(E4219=113,"Linn","Iowa ex-Linn")</f>
        <v>Iowa ex-Linn</v>
      </c>
      <c r="AE4219" s="23">
        <f>IFERROR(AB4219/W4219,"N/M")</f>
        <v>0.0</v>
      </c>
      <c r="AF4219" s="14" t="str">
        <f>B4219&amp;"|"&amp;TEXT(E4219,"000")&amp;"|"&amp;TEXT(M4219,"0.0000")</f>
        <v>2021|101|0.6500</v>
      </c>
      <c r="AG4219" s="22" t="str">
        <f>IF(AND(B4219&gt;=2015,B4219&lt;=2024,C4219=19,G4219=41,I4219=2,K4219="A",L4219="RBUP",M4219&gt;=0.5,M4219&lt;=0.85),"IN","OUT")</f>
        <v>IN</v>
      </c>
    </row>
    <row r="4220" spans="1:33">
      <c r="A4220" s="14" t="s">
        <v>191</v>
      </c>
      <c r="B4220" s="16">
        <v>2021</v>
      </c>
      <c r="C4220" s="16">
        <v>19</v>
      </c>
      <c r="D4220" s="14" t="s">
        <v>80</v>
      </c>
      <c r="E4220" s="16">
        <v>101</v>
      </c>
      <c r="F4220" s="14" t="s">
        <v>136</v>
      </c>
      <c r="G4220" s="16">
        <v>41</v>
      </c>
      <c r="H4220" s="14" t="s">
        <v>186</v>
      </c>
      <c r="I4220" s="16">
        <v>2</v>
      </c>
      <c r="J4220" s="14" t="s">
        <v>83</v>
      </c>
      <c r="K4220" s="14" t="s">
        <v>84</v>
      </c>
      <c r="L4220" s="14" t="s">
        <v>85</v>
      </c>
      <c r="M4220" s="23">
        <v>0.7</v>
      </c>
      <c r="N4220" s="16">
        <v>8</v>
      </c>
      <c r="O4220" s="16">
        <v>3</v>
      </c>
      <c r="P4220" s="16">
        <v>1</v>
      </c>
      <c r="Q4220" s="16">
        <v>3</v>
      </c>
      <c r="R4220" s="16">
        <v>1</v>
      </c>
      <c r="S4220" s="14" t="s">
        <v>86</v>
      </c>
      <c r="T4220" s="16">
        <v>512</v>
      </c>
      <c r="U4220" s="16">
        <v>0</v>
      </c>
      <c r="V4220" s="18">
        <v>335124</v>
      </c>
      <c r="W4220" s="18">
        <v>20124</v>
      </c>
      <c r="X4220" s="18">
        <v>15978</v>
      </c>
      <c r="Y4220" s="18">
        <v>0</v>
      </c>
      <c r="Z4220" s="18">
        <v>0</v>
      </c>
      <c r="AA4220" s="18">
        <v>0</v>
      </c>
      <c r="AB4220" s="18">
        <v>2748</v>
      </c>
      <c r="AC4220" s="23">
        <v>0.14</v>
      </c>
      <c r="AD4220" s="14" t="str">
        <f>IF(E4220=113,"Linn","Iowa ex-Linn")</f>
        <v>Iowa ex-Linn</v>
      </c>
      <c r="AE4220" s="23">
        <f>IFERROR(AB4220/W4220,"N/M")</f>
        <v>0.13655336911150864</v>
      </c>
      <c r="AF4220" s="14" t="str">
        <f>B4220&amp;"|"&amp;TEXT(E4220,"000")&amp;"|"&amp;TEXT(M4220,"0.0000")</f>
        <v>2021|101|0.7000</v>
      </c>
      <c r="AG4220" s="22" t="str">
        <f>IF(AND(B4220&gt;=2015,B4220&lt;=2024,C4220=19,G4220=41,I4220=2,K4220="A",L4220="RBUP",M4220&gt;=0.5,M4220&lt;=0.85),"IN","OUT")</f>
        <v>IN</v>
      </c>
    </row>
    <row r="4221" spans="1:33">
      <c r="A4221" s="14" t="s">
        <v>191</v>
      </c>
      <c r="B4221" s="16">
        <v>2021</v>
      </c>
      <c r="C4221" s="16">
        <v>19</v>
      </c>
      <c r="D4221" s="14" t="s">
        <v>80</v>
      </c>
      <c r="E4221" s="16">
        <v>101</v>
      </c>
      <c r="F4221" s="14" t="s">
        <v>136</v>
      </c>
      <c r="G4221" s="16">
        <v>41</v>
      </c>
      <c r="H4221" s="14" t="s">
        <v>186</v>
      </c>
      <c r="I4221" s="16">
        <v>2</v>
      </c>
      <c r="J4221" s="14" t="s">
        <v>83</v>
      </c>
      <c r="K4221" s="14" t="s">
        <v>84</v>
      </c>
      <c r="L4221" s="14" t="s">
        <v>85</v>
      </c>
      <c r="M4221" s="23">
        <v>0.75</v>
      </c>
      <c r="N4221" s="16">
        <v>136</v>
      </c>
      <c r="O4221" s="16">
        <v>93</v>
      </c>
      <c r="P4221" s="16">
        <v>34</v>
      </c>
      <c r="Q4221" s="16">
        <v>160</v>
      </c>
      <c r="R4221" s="16">
        <v>53</v>
      </c>
      <c r="S4221" s="14" t="s">
        <v>86</v>
      </c>
      <c r="T4221" s="16">
        <v>22400</v>
      </c>
      <c r="U4221" s="16">
        <v>0</v>
      </c>
      <c r="V4221" s="18">
        <v>13418158</v>
      </c>
      <c r="W4221" s="18">
        <v>1197714</v>
      </c>
      <c r="X4221" s="18">
        <v>824770</v>
      </c>
      <c r="Y4221" s="18">
        <v>4327</v>
      </c>
      <c r="Z4221" s="18">
        <v>7328</v>
      </c>
      <c r="AA4221" s="18">
        <v>0</v>
      </c>
      <c r="AB4221" s="18">
        <v>654700</v>
      </c>
      <c r="AC4221" s="23">
        <v>0.55</v>
      </c>
      <c r="AD4221" s="14" t="str">
        <f>IF(E4221=113,"Linn","Iowa ex-Linn")</f>
        <v>Iowa ex-Linn</v>
      </c>
      <c r="AE4221" s="23">
        <f>IFERROR(AB4221/W4221,"N/M")</f>
        <v>0.5466246532978658</v>
      </c>
      <c r="AF4221" s="14" t="str">
        <f>B4221&amp;"|"&amp;TEXT(E4221,"000")&amp;"|"&amp;TEXT(M4221,"0.0000")</f>
        <v>2021|101|0.7500</v>
      </c>
      <c r="AG4221" s="22" t="str">
        <f>IF(AND(B4221&gt;=2015,B4221&lt;=2024,C4221=19,G4221=41,I4221=2,K4221="A",L4221="RBUP",M4221&gt;=0.5,M4221&lt;=0.85),"IN","OUT")</f>
        <v>IN</v>
      </c>
    </row>
    <row r="4222" spans="1:33">
      <c r="A4222" s="14" t="s">
        <v>191</v>
      </c>
      <c r="B4222" s="16">
        <v>2021</v>
      </c>
      <c r="C4222" s="16">
        <v>19</v>
      </c>
      <c r="D4222" s="14" t="s">
        <v>80</v>
      </c>
      <c r="E4222" s="16">
        <v>101</v>
      </c>
      <c r="F4222" s="14" t="s">
        <v>136</v>
      </c>
      <c r="G4222" s="16">
        <v>41</v>
      </c>
      <c r="H4222" s="14" t="s">
        <v>186</v>
      </c>
      <c r="I4222" s="16">
        <v>2</v>
      </c>
      <c r="J4222" s="14" t="s">
        <v>83</v>
      </c>
      <c r="K4222" s="14" t="s">
        <v>84</v>
      </c>
      <c r="L4222" s="14" t="s">
        <v>85</v>
      </c>
      <c r="M4222" s="23">
        <v>0.8</v>
      </c>
      <c r="N4222" s="16">
        <v>239</v>
      </c>
      <c r="O4222" s="16">
        <v>177</v>
      </c>
      <c r="P4222" s="16">
        <v>78</v>
      </c>
      <c r="Q4222" s="16">
        <v>226</v>
      </c>
      <c r="R4222" s="16">
        <v>98</v>
      </c>
      <c r="S4222" s="14" t="s">
        <v>86</v>
      </c>
      <c r="T4222" s="16">
        <v>35901</v>
      </c>
      <c r="U4222" s="16">
        <v>0</v>
      </c>
      <c r="V4222" s="18">
        <v>23343351</v>
      </c>
      <c r="W4222" s="18">
        <v>2341293</v>
      </c>
      <c r="X4222" s="18">
        <v>1511686</v>
      </c>
      <c r="Y4222" s="18">
        <v>3122</v>
      </c>
      <c r="Z4222" s="18">
        <v>11216</v>
      </c>
      <c r="AA4222" s="18">
        <v>0</v>
      </c>
      <c r="AB4222" s="18">
        <v>1145169</v>
      </c>
      <c r="AC4222" s="23">
        <v>0.49</v>
      </c>
      <c r="AD4222" s="14" t="str">
        <f>IF(E4222=113,"Linn","Iowa ex-Linn")</f>
        <v>Iowa ex-Linn</v>
      </c>
      <c r="AE4222" s="23">
        <f>IFERROR(AB4222/W4222,"N/M")</f>
        <v>0.4891181923834394</v>
      </c>
      <c r="AF4222" s="14" t="str">
        <f>B4222&amp;"|"&amp;TEXT(E4222,"000")&amp;"|"&amp;TEXT(M4222,"0.0000")</f>
        <v>2021|101|0.8000</v>
      </c>
      <c r="AG4222" s="22" t="str">
        <f>IF(AND(B4222&gt;=2015,B4222&lt;=2024,C4222=19,G4222=41,I4222=2,K4222="A",L4222="RBUP",M4222&gt;=0.5,M4222&lt;=0.85),"IN","OUT")</f>
        <v>IN</v>
      </c>
    </row>
    <row r="4223" spans="1:33">
      <c r="A4223" s="14" t="s">
        <v>191</v>
      </c>
      <c r="B4223" s="16">
        <v>2021</v>
      </c>
      <c r="C4223" s="16">
        <v>19</v>
      </c>
      <c r="D4223" s="14" t="s">
        <v>80</v>
      </c>
      <c r="E4223" s="16">
        <v>101</v>
      </c>
      <c r="F4223" s="14" t="s">
        <v>136</v>
      </c>
      <c r="G4223" s="16">
        <v>41</v>
      </c>
      <c r="H4223" s="14" t="s">
        <v>186</v>
      </c>
      <c r="I4223" s="16">
        <v>2</v>
      </c>
      <c r="J4223" s="14" t="s">
        <v>83</v>
      </c>
      <c r="K4223" s="14" t="s">
        <v>84</v>
      </c>
      <c r="L4223" s="14" t="s">
        <v>85</v>
      </c>
      <c r="M4223" s="23">
        <v>0.85</v>
      </c>
      <c r="N4223" s="16">
        <v>60</v>
      </c>
      <c r="O4223" s="16">
        <v>39</v>
      </c>
      <c r="P4223" s="16">
        <v>20</v>
      </c>
      <c r="Q4223" s="16">
        <v>74</v>
      </c>
      <c r="R4223" s="16">
        <v>35</v>
      </c>
      <c r="S4223" s="14" t="s">
        <v>86</v>
      </c>
      <c r="T4223" s="16">
        <v>8499</v>
      </c>
      <c r="U4223" s="16">
        <v>0</v>
      </c>
      <c r="V4223" s="18">
        <v>5792900</v>
      </c>
      <c r="W4223" s="18">
        <v>676277</v>
      </c>
      <c r="X4223" s="18">
        <v>301121</v>
      </c>
      <c r="Y4223" s="18">
        <v>686</v>
      </c>
      <c r="Z4223" s="18">
        <v>1576</v>
      </c>
      <c r="AA4223" s="18">
        <v>0</v>
      </c>
      <c r="AB4223" s="18">
        <v>594945</v>
      </c>
      <c r="AC4223" s="23">
        <v>0.88</v>
      </c>
      <c r="AD4223" s="14" t="str">
        <f>IF(E4223=113,"Linn","Iowa ex-Linn")</f>
        <v>Iowa ex-Linn</v>
      </c>
      <c r="AE4223" s="23">
        <f>IFERROR(AB4223/W4223,"N/M")</f>
        <v>0.8797356704427328</v>
      </c>
      <c r="AF4223" s="14" t="str">
        <f>B4223&amp;"|"&amp;TEXT(E4223,"000")&amp;"|"&amp;TEXT(M4223,"0.0000")</f>
        <v>2021|101|0.8500</v>
      </c>
      <c r="AG4223" s="22" t="str">
        <f>IF(AND(B4223&gt;=2015,B4223&lt;=2024,C4223=19,G4223=41,I4223=2,K4223="A",L4223="RBUP",M4223&gt;=0.5,M4223&lt;=0.85),"IN","OUT")</f>
        <v>IN</v>
      </c>
    </row>
    <row r="4224" spans="1:33">
      <c r="A4224" s="14" t="s">
        <v>191</v>
      </c>
      <c r="B4224" s="16">
        <v>2021</v>
      </c>
      <c r="C4224" s="16">
        <v>19</v>
      </c>
      <c r="D4224" s="14" t="s">
        <v>80</v>
      </c>
      <c r="E4224" s="16">
        <v>103</v>
      </c>
      <c r="F4224" s="14" t="s">
        <v>137</v>
      </c>
      <c r="G4224" s="16">
        <v>41</v>
      </c>
      <c r="H4224" s="14" t="s">
        <v>186</v>
      </c>
      <c r="I4224" s="16">
        <v>2</v>
      </c>
      <c r="J4224" s="14" t="s">
        <v>83</v>
      </c>
      <c r="K4224" s="14" t="s">
        <v>84</v>
      </c>
      <c r="L4224" s="14" t="s">
        <v>85</v>
      </c>
      <c r="M4224" s="23">
        <v>0.5</v>
      </c>
      <c r="N4224" s="16">
        <v>3</v>
      </c>
      <c r="O4224" s="16">
        <v>3</v>
      </c>
      <c r="P4224" s="16">
        <v>0</v>
      </c>
      <c r="Q4224" s="16">
        <v>3</v>
      </c>
      <c r="R4224" s="16">
        <v>0</v>
      </c>
      <c r="S4224" s="14" t="s">
        <v>86</v>
      </c>
      <c r="T4224" s="16">
        <v>357</v>
      </c>
      <c r="U4224" s="16">
        <v>0</v>
      </c>
      <c r="V4224" s="18">
        <v>148300</v>
      </c>
      <c r="W4224" s="18">
        <v>1701</v>
      </c>
      <c r="X4224" s="18">
        <v>1271</v>
      </c>
      <c r="Y4224" s="18">
        <v>150</v>
      </c>
      <c r="Z4224" s="18">
        <v>0</v>
      </c>
      <c r="AA4224" s="18">
        <v>0</v>
      </c>
      <c r="AB4224" s="18">
        <v>0</v>
      </c>
      <c r="AC4224" s="23">
        <v>0</v>
      </c>
      <c r="AD4224" s="14" t="str">
        <f>IF(E4224=113,"Linn","Iowa ex-Linn")</f>
        <v>Iowa ex-Linn</v>
      </c>
      <c r="AE4224" s="23">
        <f>IFERROR(AB4224/W4224,"N/M")</f>
        <v>0.0</v>
      </c>
      <c r="AF4224" s="14" t="str">
        <f>B4224&amp;"|"&amp;TEXT(E4224,"000")&amp;"|"&amp;TEXT(M4224,"0.0000")</f>
        <v>2021|103|0.5000</v>
      </c>
      <c r="AG4224" s="22" t="str">
        <f>IF(AND(B4224&gt;=2015,B4224&lt;=2024,C4224=19,G4224=41,I4224=2,K4224="A",L4224="RBUP",M4224&gt;=0.5,M4224&lt;=0.85),"IN","OUT")</f>
        <v>IN</v>
      </c>
    </row>
    <row r="4225" spans="1:33">
      <c r="A4225" s="14" t="s">
        <v>191</v>
      </c>
      <c r="B4225" s="16">
        <v>2021</v>
      </c>
      <c r="C4225" s="16">
        <v>19</v>
      </c>
      <c r="D4225" s="14" t="s">
        <v>80</v>
      </c>
      <c r="E4225" s="16">
        <v>103</v>
      </c>
      <c r="F4225" s="14" t="s">
        <v>137</v>
      </c>
      <c r="G4225" s="16">
        <v>41</v>
      </c>
      <c r="H4225" s="14" t="s">
        <v>186</v>
      </c>
      <c r="I4225" s="16">
        <v>2</v>
      </c>
      <c r="J4225" s="14" t="s">
        <v>83</v>
      </c>
      <c r="K4225" s="14" t="s">
        <v>84</v>
      </c>
      <c r="L4225" s="14" t="s">
        <v>85</v>
      </c>
      <c r="M4225" s="23">
        <v>0.6</v>
      </c>
      <c r="N4225" s="16">
        <v>0</v>
      </c>
      <c r="O4225" s="16">
        <v>0</v>
      </c>
      <c r="P4225" s="16">
        <v>0</v>
      </c>
      <c r="Q4225" s="16">
        <v>0</v>
      </c>
      <c r="R4225" s="16">
        <v>0</v>
      </c>
      <c r="S4225" s="14" t="s">
        <v>86</v>
      </c>
      <c r="T4225" s="16">
        <v>0</v>
      </c>
      <c r="U4225" s="16">
        <v>0</v>
      </c>
      <c r="V4225" s="18">
        <v>0</v>
      </c>
      <c r="W4225" s="18">
        <v>0</v>
      </c>
      <c r="X4225" s="18">
        <v>0</v>
      </c>
      <c r="Y4225" s="18">
        <v>0</v>
      </c>
      <c r="Z4225" s="18">
        <v>0</v>
      </c>
      <c r="AA4225" s="18">
        <v>0</v>
      </c>
      <c r="AB4225" s="18">
        <v>0</v>
      </c>
      <c r="AC4225" s="23">
        <v>0</v>
      </c>
      <c r="AD4225" s="14" t="str">
        <f>IF(E4225=113,"Linn","Iowa ex-Linn")</f>
        <v>Iowa ex-Linn</v>
      </c>
      <c r="AE4225" s="23" t="str">
        <f>IFERROR(AB4225/W4225,"N/M")</f>
        <v>N/M</v>
      </c>
      <c r="AF4225" s="14" t="str">
        <f>B4225&amp;"|"&amp;TEXT(E4225,"000")&amp;"|"&amp;TEXT(M4225,"0.0000")</f>
        <v>2021|103|0.6000</v>
      </c>
      <c r="AG4225" s="22" t="str">
        <f>IF(AND(B4225&gt;=2015,B4225&lt;=2024,C4225=19,G4225=41,I4225=2,K4225="A",L4225="RBUP",M4225&gt;=0.5,M4225&lt;=0.85),"IN","OUT")</f>
        <v>IN</v>
      </c>
    </row>
    <row r="4226" spans="1:33">
      <c r="A4226" s="14" t="s">
        <v>191</v>
      </c>
      <c r="B4226" s="16">
        <v>2021</v>
      </c>
      <c r="C4226" s="16">
        <v>19</v>
      </c>
      <c r="D4226" s="14" t="s">
        <v>80</v>
      </c>
      <c r="E4226" s="16">
        <v>103</v>
      </c>
      <c r="F4226" s="14" t="s">
        <v>137</v>
      </c>
      <c r="G4226" s="16">
        <v>41</v>
      </c>
      <c r="H4226" s="14" t="s">
        <v>186</v>
      </c>
      <c r="I4226" s="16">
        <v>2</v>
      </c>
      <c r="J4226" s="14" t="s">
        <v>83</v>
      </c>
      <c r="K4226" s="14" t="s">
        <v>84</v>
      </c>
      <c r="L4226" s="14" t="s">
        <v>85</v>
      </c>
      <c r="M4226" s="23">
        <v>0.65</v>
      </c>
      <c r="N4226" s="16">
        <v>9</v>
      </c>
      <c r="O4226" s="16">
        <v>8</v>
      </c>
      <c r="P4226" s="16">
        <v>0</v>
      </c>
      <c r="Q4226" s="16">
        <v>14</v>
      </c>
      <c r="R4226" s="16">
        <v>0</v>
      </c>
      <c r="S4226" s="14" t="s">
        <v>86</v>
      </c>
      <c r="T4226" s="16">
        <v>899</v>
      </c>
      <c r="U4226" s="16">
        <v>0</v>
      </c>
      <c r="V4226" s="18">
        <v>485936</v>
      </c>
      <c r="W4226" s="18">
        <v>12796</v>
      </c>
      <c r="X4226" s="18">
        <v>7989</v>
      </c>
      <c r="Y4226" s="18">
        <v>0</v>
      </c>
      <c r="Z4226" s="18">
        <v>0</v>
      </c>
      <c r="AA4226" s="18">
        <v>0</v>
      </c>
      <c r="AB4226" s="18">
        <v>0</v>
      </c>
      <c r="AC4226" s="23">
        <v>0</v>
      </c>
      <c r="AD4226" s="14" t="str">
        <f>IF(E4226=113,"Linn","Iowa ex-Linn")</f>
        <v>Iowa ex-Linn</v>
      </c>
      <c r="AE4226" s="23">
        <f>IFERROR(AB4226/W4226,"N/M")</f>
        <v>0.0</v>
      </c>
      <c r="AF4226" s="14" t="str">
        <f>B4226&amp;"|"&amp;TEXT(E4226,"000")&amp;"|"&amp;TEXT(M4226,"0.0000")</f>
        <v>2021|103|0.6500</v>
      </c>
      <c r="AG4226" s="22" t="str">
        <f>IF(AND(B4226&gt;=2015,B4226&lt;=2024,C4226=19,G4226=41,I4226=2,K4226="A",L4226="RBUP",M4226&gt;=0.5,M4226&lt;=0.85),"IN","OUT")</f>
        <v>IN</v>
      </c>
    </row>
    <row r="4227" spans="1:33">
      <c r="A4227" s="14" t="s">
        <v>191</v>
      </c>
      <c r="B4227" s="16">
        <v>2021</v>
      </c>
      <c r="C4227" s="16">
        <v>19</v>
      </c>
      <c r="D4227" s="14" t="s">
        <v>80</v>
      </c>
      <c r="E4227" s="16">
        <v>103</v>
      </c>
      <c r="F4227" s="14" t="s">
        <v>137</v>
      </c>
      <c r="G4227" s="16">
        <v>41</v>
      </c>
      <c r="H4227" s="14" t="s">
        <v>186</v>
      </c>
      <c r="I4227" s="16">
        <v>2</v>
      </c>
      <c r="J4227" s="14" t="s">
        <v>83</v>
      </c>
      <c r="K4227" s="14" t="s">
        <v>84</v>
      </c>
      <c r="L4227" s="14" t="s">
        <v>85</v>
      </c>
      <c r="M4227" s="23">
        <v>0.7</v>
      </c>
      <c r="N4227" s="16">
        <v>38</v>
      </c>
      <c r="O4227" s="16">
        <v>27</v>
      </c>
      <c r="P4227" s="16">
        <v>0</v>
      </c>
      <c r="Q4227" s="16">
        <v>32</v>
      </c>
      <c r="R4227" s="16">
        <v>0</v>
      </c>
      <c r="S4227" s="14" t="s">
        <v>86</v>
      </c>
      <c r="T4227" s="16">
        <v>2712</v>
      </c>
      <c r="U4227" s="16">
        <v>0</v>
      </c>
      <c r="V4227" s="18">
        <v>1702204</v>
      </c>
      <c r="W4227" s="18">
        <v>63724</v>
      </c>
      <c r="X4227" s="18">
        <v>46033</v>
      </c>
      <c r="Y4227" s="18">
        <v>2233</v>
      </c>
      <c r="Z4227" s="18">
        <v>90</v>
      </c>
      <c r="AA4227" s="18">
        <v>0</v>
      </c>
      <c r="AB4227" s="18">
        <v>0</v>
      </c>
      <c r="AC4227" s="23">
        <v>0</v>
      </c>
      <c r="AD4227" s="14" t="str">
        <f>IF(E4227=113,"Linn","Iowa ex-Linn")</f>
        <v>Iowa ex-Linn</v>
      </c>
      <c r="AE4227" s="23">
        <f>IFERROR(AB4227/W4227,"N/M")</f>
        <v>0.0</v>
      </c>
      <c r="AF4227" s="14" t="str">
        <f>B4227&amp;"|"&amp;TEXT(E4227,"000")&amp;"|"&amp;TEXT(M4227,"0.0000")</f>
        <v>2021|103|0.7000</v>
      </c>
      <c r="AG4227" s="22" t="str">
        <f>IF(AND(B4227&gt;=2015,B4227&lt;=2024,C4227=19,G4227=41,I4227=2,K4227="A",L4227="RBUP",M4227&gt;=0.5,M4227&lt;=0.85),"IN","OUT")</f>
        <v>IN</v>
      </c>
    </row>
    <row r="4228" spans="1:33">
      <c r="A4228" s="14" t="s">
        <v>191</v>
      </c>
      <c r="B4228" s="16">
        <v>2021</v>
      </c>
      <c r="C4228" s="16">
        <v>19</v>
      </c>
      <c r="D4228" s="14" t="s">
        <v>80</v>
      </c>
      <c r="E4228" s="16">
        <v>103</v>
      </c>
      <c r="F4228" s="14" t="s">
        <v>137</v>
      </c>
      <c r="G4228" s="16">
        <v>41</v>
      </c>
      <c r="H4228" s="14" t="s">
        <v>186</v>
      </c>
      <c r="I4228" s="16">
        <v>2</v>
      </c>
      <c r="J4228" s="14" t="s">
        <v>83</v>
      </c>
      <c r="K4228" s="14" t="s">
        <v>84</v>
      </c>
      <c r="L4228" s="14" t="s">
        <v>85</v>
      </c>
      <c r="M4228" s="23">
        <v>0.75</v>
      </c>
      <c r="N4228" s="16">
        <v>105</v>
      </c>
      <c r="O4228" s="16">
        <v>86</v>
      </c>
      <c r="P4228" s="16">
        <v>0</v>
      </c>
      <c r="Q4228" s="16">
        <v>146</v>
      </c>
      <c r="R4228" s="16">
        <v>0</v>
      </c>
      <c r="S4228" s="14" t="s">
        <v>86</v>
      </c>
      <c r="T4228" s="16">
        <v>11752</v>
      </c>
      <c r="U4228" s="16">
        <v>0</v>
      </c>
      <c r="V4228" s="18">
        <v>7927136</v>
      </c>
      <c r="W4228" s="18">
        <v>438126</v>
      </c>
      <c r="X4228" s="18">
        <v>273261</v>
      </c>
      <c r="Y4228" s="18">
        <v>1966</v>
      </c>
      <c r="Z4228" s="18">
        <v>3571</v>
      </c>
      <c r="AA4228" s="18">
        <v>0</v>
      </c>
      <c r="AB4228" s="18">
        <v>0</v>
      </c>
      <c r="AC4228" s="23">
        <v>0</v>
      </c>
      <c r="AD4228" s="14" t="str">
        <f>IF(E4228=113,"Linn","Iowa ex-Linn")</f>
        <v>Iowa ex-Linn</v>
      </c>
      <c r="AE4228" s="23">
        <f>IFERROR(AB4228/W4228,"N/M")</f>
        <v>0.0</v>
      </c>
      <c r="AF4228" s="14" t="str">
        <f>B4228&amp;"|"&amp;TEXT(E4228,"000")&amp;"|"&amp;TEXT(M4228,"0.0000")</f>
        <v>2021|103|0.7500</v>
      </c>
      <c r="AG4228" s="22" t="str">
        <f>IF(AND(B4228&gt;=2015,B4228&lt;=2024,C4228=19,G4228=41,I4228=2,K4228="A",L4228="RBUP",M4228&gt;=0.5,M4228&lt;=0.85),"IN","OUT")</f>
        <v>IN</v>
      </c>
    </row>
    <row r="4229" spans="1:33">
      <c r="A4229" s="14" t="s">
        <v>191</v>
      </c>
      <c r="B4229" s="16">
        <v>2021</v>
      </c>
      <c r="C4229" s="16">
        <v>19</v>
      </c>
      <c r="D4229" s="14" t="s">
        <v>80</v>
      </c>
      <c r="E4229" s="16">
        <v>103</v>
      </c>
      <c r="F4229" s="14" t="s">
        <v>137</v>
      </c>
      <c r="G4229" s="16">
        <v>41</v>
      </c>
      <c r="H4229" s="14" t="s">
        <v>186</v>
      </c>
      <c r="I4229" s="16">
        <v>2</v>
      </c>
      <c r="J4229" s="14" t="s">
        <v>83</v>
      </c>
      <c r="K4229" s="14" t="s">
        <v>84</v>
      </c>
      <c r="L4229" s="14" t="s">
        <v>85</v>
      </c>
      <c r="M4229" s="23">
        <v>0.8</v>
      </c>
      <c r="N4229" s="16">
        <v>272</v>
      </c>
      <c r="O4229" s="16">
        <v>212</v>
      </c>
      <c r="P4229" s="16">
        <v>24</v>
      </c>
      <c r="Q4229" s="16">
        <v>373</v>
      </c>
      <c r="R4229" s="16">
        <v>27</v>
      </c>
      <c r="S4229" s="14" t="s">
        <v>86</v>
      </c>
      <c r="T4229" s="16">
        <v>37093</v>
      </c>
      <c r="U4229" s="16">
        <v>0</v>
      </c>
      <c r="V4229" s="18">
        <v>26634579</v>
      </c>
      <c r="W4229" s="18">
        <v>1869692</v>
      </c>
      <c r="X4229" s="18">
        <v>1056313</v>
      </c>
      <c r="Y4229" s="18">
        <v>4188</v>
      </c>
      <c r="Z4229" s="18">
        <v>16766</v>
      </c>
      <c r="AA4229" s="18">
        <v>0</v>
      </c>
      <c r="AB4229" s="18">
        <v>138543</v>
      </c>
      <c r="AC4229" s="23">
        <v>0.07000000000000001</v>
      </c>
      <c r="AD4229" s="14" t="str">
        <f>IF(E4229=113,"Linn","Iowa ex-Linn")</f>
        <v>Iowa ex-Linn</v>
      </c>
      <c r="AE4229" s="23">
        <f>IFERROR(AB4229/W4229,"N/M")</f>
        <v>0.07409937037758091</v>
      </c>
      <c r="AF4229" s="14" t="str">
        <f>B4229&amp;"|"&amp;TEXT(E4229,"000")&amp;"|"&amp;TEXT(M4229,"0.0000")</f>
        <v>2021|103|0.8000</v>
      </c>
      <c r="AG4229" s="22" t="str">
        <f>IF(AND(B4229&gt;=2015,B4229&lt;=2024,C4229=19,G4229=41,I4229=2,K4229="A",L4229="RBUP",M4229&gt;=0.5,M4229&lt;=0.85),"IN","OUT")</f>
        <v>IN</v>
      </c>
    </row>
    <row r="4230" spans="1:33">
      <c r="A4230" s="14" t="s">
        <v>191</v>
      </c>
      <c r="B4230" s="16">
        <v>2021</v>
      </c>
      <c r="C4230" s="16">
        <v>19</v>
      </c>
      <c r="D4230" s="14" t="s">
        <v>80</v>
      </c>
      <c r="E4230" s="16">
        <v>103</v>
      </c>
      <c r="F4230" s="14" t="s">
        <v>137</v>
      </c>
      <c r="G4230" s="16">
        <v>41</v>
      </c>
      <c r="H4230" s="14" t="s">
        <v>186</v>
      </c>
      <c r="I4230" s="16">
        <v>2</v>
      </c>
      <c r="J4230" s="14" t="s">
        <v>83</v>
      </c>
      <c r="K4230" s="14" t="s">
        <v>84</v>
      </c>
      <c r="L4230" s="14" t="s">
        <v>85</v>
      </c>
      <c r="M4230" s="23">
        <v>0.85</v>
      </c>
      <c r="N4230" s="16">
        <v>275</v>
      </c>
      <c r="O4230" s="16">
        <v>218</v>
      </c>
      <c r="P4230" s="16">
        <v>24</v>
      </c>
      <c r="Q4230" s="16">
        <v>473</v>
      </c>
      <c r="R4230" s="16">
        <v>25</v>
      </c>
      <c r="S4230" s="14" t="s">
        <v>86</v>
      </c>
      <c r="T4230" s="16">
        <v>44105</v>
      </c>
      <c r="U4230" s="16">
        <v>0</v>
      </c>
      <c r="V4230" s="18">
        <v>34739798</v>
      </c>
      <c r="W4230" s="18">
        <v>2907932</v>
      </c>
      <c r="X4230" s="18">
        <v>1307396</v>
      </c>
      <c r="Y4230" s="18">
        <v>5322</v>
      </c>
      <c r="Z4230" s="18">
        <v>21884</v>
      </c>
      <c r="AA4230" s="18">
        <v>0</v>
      </c>
      <c r="AB4230" s="18">
        <v>210248</v>
      </c>
      <c r="AC4230" s="23">
        <v>0.07000000000000001</v>
      </c>
      <c r="AD4230" s="14" t="str">
        <f>IF(E4230=113,"Linn","Iowa ex-Linn")</f>
        <v>Iowa ex-Linn</v>
      </c>
      <c r="AE4230" s="23">
        <f>IFERROR(AB4230/W4230,"N/M")</f>
        <v>0.07230155313122866</v>
      </c>
      <c r="AF4230" s="14" t="str">
        <f>B4230&amp;"|"&amp;TEXT(E4230,"000")&amp;"|"&amp;TEXT(M4230,"0.0000")</f>
        <v>2021|103|0.8500</v>
      </c>
      <c r="AG4230" s="22" t="str">
        <f>IF(AND(B4230&gt;=2015,B4230&lt;=2024,C4230=19,G4230=41,I4230=2,K4230="A",L4230="RBUP",M4230&gt;=0.5,M4230&lt;=0.85),"IN","OUT")</f>
        <v>IN</v>
      </c>
    </row>
    <row r="4231" spans="1:33">
      <c r="A4231" s="14" t="s">
        <v>191</v>
      </c>
      <c r="B4231" s="16">
        <v>2021</v>
      </c>
      <c r="C4231" s="16">
        <v>19</v>
      </c>
      <c r="D4231" s="14" t="s">
        <v>80</v>
      </c>
      <c r="E4231" s="16">
        <v>105</v>
      </c>
      <c r="F4231" s="14" t="s">
        <v>138</v>
      </c>
      <c r="G4231" s="16">
        <v>41</v>
      </c>
      <c r="H4231" s="14" t="s">
        <v>186</v>
      </c>
      <c r="I4231" s="16">
        <v>2</v>
      </c>
      <c r="J4231" s="14" t="s">
        <v>83</v>
      </c>
      <c r="K4231" s="14" t="s">
        <v>84</v>
      </c>
      <c r="L4231" s="14" t="s">
        <v>85</v>
      </c>
      <c r="M4231" s="23">
        <v>0.55</v>
      </c>
      <c r="N4231" s="16">
        <v>1</v>
      </c>
      <c r="O4231" s="16">
        <v>0</v>
      </c>
      <c r="P4231" s="16">
        <v>0</v>
      </c>
      <c r="Q4231" s="16">
        <v>0</v>
      </c>
      <c r="R4231" s="16">
        <v>0</v>
      </c>
      <c r="S4231" s="14" t="s">
        <v>86</v>
      </c>
      <c r="T4231" s="16">
        <v>0</v>
      </c>
      <c r="U4231" s="16">
        <v>0</v>
      </c>
      <c r="V4231" s="18">
        <v>0</v>
      </c>
      <c r="W4231" s="18">
        <v>0</v>
      </c>
      <c r="X4231" s="18">
        <v>0</v>
      </c>
      <c r="Y4231" s="18">
        <v>0</v>
      </c>
      <c r="Z4231" s="18">
        <v>0</v>
      </c>
      <c r="AA4231" s="18">
        <v>0</v>
      </c>
      <c r="AB4231" s="18">
        <v>0</v>
      </c>
      <c r="AC4231" s="23">
        <v>0</v>
      </c>
      <c r="AD4231" s="14" t="str">
        <f>IF(E4231=113,"Linn","Iowa ex-Linn")</f>
        <v>Iowa ex-Linn</v>
      </c>
      <c r="AE4231" s="23" t="str">
        <f>IFERROR(AB4231/W4231,"N/M")</f>
        <v>N/M</v>
      </c>
      <c r="AF4231" s="14" t="str">
        <f>B4231&amp;"|"&amp;TEXT(E4231,"000")&amp;"|"&amp;TEXT(M4231,"0.0000")</f>
        <v>2021|105|0.5500</v>
      </c>
      <c r="AG4231" s="22" t="str">
        <f>IF(AND(B4231&gt;=2015,B4231&lt;=2024,C4231=19,G4231=41,I4231=2,K4231="A",L4231="RBUP",M4231&gt;=0.5,M4231&lt;=0.85),"IN","OUT")</f>
        <v>IN</v>
      </c>
    </row>
    <row r="4232" spans="1:33">
      <c r="A4232" s="14" t="s">
        <v>191</v>
      </c>
      <c r="B4232" s="16">
        <v>2021</v>
      </c>
      <c r="C4232" s="16">
        <v>19</v>
      </c>
      <c r="D4232" s="14" t="s">
        <v>80</v>
      </c>
      <c r="E4232" s="16">
        <v>105</v>
      </c>
      <c r="F4232" s="14" t="s">
        <v>138</v>
      </c>
      <c r="G4232" s="16">
        <v>41</v>
      </c>
      <c r="H4232" s="14" t="s">
        <v>186</v>
      </c>
      <c r="I4232" s="16">
        <v>2</v>
      </c>
      <c r="J4232" s="14" t="s">
        <v>83</v>
      </c>
      <c r="K4232" s="14" t="s">
        <v>84</v>
      </c>
      <c r="L4232" s="14" t="s">
        <v>85</v>
      </c>
      <c r="M4232" s="23">
        <v>0.6</v>
      </c>
      <c r="N4232" s="16">
        <v>2</v>
      </c>
      <c r="O4232" s="16">
        <v>2</v>
      </c>
      <c r="P4232" s="16">
        <v>0</v>
      </c>
      <c r="Q4232" s="16">
        <v>3</v>
      </c>
      <c r="R4232" s="16">
        <v>0</v>
      </c>
      <c r="S4232" s="14" t="s">
        <v>86</v>
      </c>
      <c r="T4232" s="16">
        <v>263</v>
      </c>
      <c r="U4232" s="16">
        <v>0</v>
      </c>
      <c r="V4232" s="18">
        <v>130323</v>
      </c>
      <c r="W4232" s="18">
        <v>2191</v>
      </c>
      <c r="X4232" s="18">
        <v>1402</v>
      </c>
      <c r="Y4232" s="18">
        <v>0</v>
      </c>
      <c r="Z4232" s="18">
        <v>0</v>
      </c>
      <c r="AA4232" s="18">
        <v>0</v>
      </c>
      <c r="AB4232" s="18">
        <v>0</v>
      </c>
      <c r="AC4232" s="23">
        <v>0</v>
      </c>
      <c r="AD4232" s="14" t="str">
        <f>IF(E4232=113,"Linn","Iowa ex-Linn")</f>
        <v>Iowa ex-Linn</v>
      </c>
      <c r="AE4232" s="23">
        <f>IFERROR(AB4232/W4232,"N/M")</f>
        <v>0.0</v>
      </c>
      <c r="AF4232" s="14" t="str">
        <f>B4232&amp;"|"&amp;TEXT(E4232,"000")&amp;"|"&amp;TEXT(M4232,"0.0000")</f>
        <v>2021|105|0.6000</v>
      </c>
      <c r="AG4232" s="22" t="str">
        <f>IF(AND(B4232&gt;=2015,B4232&lt;=2024,C4232=19,G4232=41,I4232=2,K4232="A",L4232="RBUP",M4232&gt;=0.5,M4232&lt;=0.85),"IN","OUT")</f>
        <v>IN</v>
      </c>
    </row>
    <row r="4233" spans="1:33">
      <c r="A4233" s="14" t="s">
        <v>191</v>
      </c>
      <c r="B4233" s="16">
        <v>2021</v>
      </c>
      <c r="C4233" s="16">
        <v>19</v>
      </c>
      <c r="D4233" s="14" t="s">
        <v>80</v>
      </c>
      <c r="E4233" s="16">
        <v>105</v>
      </c>
      <c r="F4233" s="14" t="s">
        <v>138</v>
      </c>
      <c r="G4233" s="16">
        <v>41</v>
      </c>
      <c r="H4233" s="14" t="s">
        <v>186</v>
      </c>
      <c r="I4233" s="16">
        <v>2</v>
      </c>
      <c r="J4233" s="14" t="s">
        <v>83</v>
      </c>
      <c r="K4233" s="14" t="s">
        <v>84</v>
      </c>
      <c r="L4233" s="14" t="s">
        <v>85</v>
      </c>
      <c r="M4233" s="23">
        <v>0.65</v>
      </c>
      <c r="N4233" s="16">
        <v>4</v>
      </c>
      <c r="O4233" s="16">
        <v>3</v>
      </c>
      <c r="P4233" s="16">
        <v>0</v>
      </c>
      <c r="Q4233" s="16">
        <v>5</v>
      </c>
      <c r="R4233" s="16">
        <v>0</v>
      </c>
      <c r="S4233" s="14" t="s">
        <v>86</v>
      </c>
      <c r="T4233" s="16">
        <v>351</v>
      </c>
      <c r="U4233" s="16">
        <v>0</v>
      </c>
      <c r="V4233" s="18">
        <v>189911</v>
      </c>
      <c r="W4233" s="18">
        <v>4382</v>
      </c>
      <c r="X4233" s="18">
        <v>2704</v>
      </c>
      <c r="Y4233" s="18">
        <v>0</v>
      </c>
      <c r="Z4233" s="18">
        <v>0</v>
      </c>
      <c r="AA4233" s="18">
        <v>0</v>
      </c>
      <c r="AB4233" s="18">
        <v>0</v>
      </c>
      <c r="AC4233" s="23">
        <v>0</v>
      </c>
      <c r="AD4233" s="14" t="str">
        <f>IF(E4233=113,"Linn","Iowa ex-Linn")</f>
        <v>Iowa ex-Linn</v>
      </c>
      <c r="AE4233" s="23">
        <f>IFERROR(AB4233/W4233,"N/M")</f>
        <v>0.0</v>
      </c>
      <c r="AF4233" s="14" t="str">
        <f>B4233&amp;"|"&amp;TEXT(E4233,"000")&amp;"|"&amp;TEXT(M4233,"0.0000")</f>
        <v>2021|105|0.6500</v>
      </c>
      <c r="AG4233" s="22" t="str">
        <f>IF(AND(B4233&gt;=2015,B4233&lt;=2024,C4233=19,G4233=41,I4233=2,K4233="A",L4233="RBUP",M4233&gt;=0.5,M4233&lt;=0.85),"IN","OUT")</f>
        <v>IN</v>
      </c>
    </row>
    <row r="4234" spans="1:33">
      <c r="A4234" s="14" t="s">
        <v>191</v>
      </c>
      <c r="B4234" s="16">
        <v>2021</v>
      </c>
      <c r="C4234" s="16">
        <v>19</v>
      </c>
      <c r="D4234" s="14" t="s">
        <v>80</v>
      </c>
      <c r="E4234" s="16">
        <v>105</v>
      </c>
      <c r="F4234" s="14" t="s">
        <v>138</v>
      </c>
      <c r="G4234" s="16">
        <v>41</v>
      </c>
      <c r="H4234" s="14" t="s">
        <v>186</v>
      </c>
      <c r="I4234" s="16">
        <v>2</v>
      </c>
      <c r="J4234" s="14" t="s">
        <v>83</v>
      </c>
      <c r="K4234" s="14" t="s">
        <v>84</v>
      </c>
      <c r="L4234" s="14" t="s">
        <v>85</v>
      </c>
      <c r="M4234" s="23">
        <v>0.7</v>
      </c>
      <c r="N4234" s="16">
        <v>22</v>
      </c>
      <c r="O4234" s="16">
        <v>18</v>
      </c>
      <c r="P4234" s="16">
        <v>0</v>
      </c>
      <c r="Q4234" s="16">
        <v>19</v>
      </c>
      <c r="R4234" s="16">
        <v>0</v>
      </c>
      <c r="S4234" s="14" t="s">
        <v>86</v>
      </c>
      <c r="T4234" s="16">
        <v>2970</v>
      </c>
      <c r="U4234" s="16">
        <v>0</v>
      </c>
      <c r="V4234" s="18">
        <v>1800074</v>
      </c>
      <c r="W4234" s="18">
        <v>49140</v>
      </c>
      <c r="X4234" s="18">
        <v>37176</v>
      </c>
      <c r="Y4234" s="18">
        <v>0</v>
      </c>
      <c r="Z4234" s="18">
        <v>0</v>
      </c>
      <c r="AA4234" s="18">
        <v>0</v>
      </c>
      <c r="AB4234" s="18">
        <v>0</v>
      </c>
      <c r="AC4234" s="23">
        <v>0</v>
      </c>
      <c r="AD4234" s="14" t="str">
        <f>IF(E4234=113,"Linn","Iowa ex-Linn")</f>
        <v>Iowa ex-Linn</v>
      </c>
      <c r="AE4234" s="23">
        <f>IFERROR(AB4234/W4234,"N/M")</f>
        <v>0.0</v>
      </c>
      <c r="AF4234" s="14" t="str">
        <f>B4234&amp;"|"&amp;TEXT(E4234,"000")&amp;"|"&amp;TEXT(M4234,"0.0000")</f>
        <v>2021|105|0.7000</v>
      </c>
      <c r="AG4234" s="22" t="str">
        <f>IF(AND(B4234&gt;=2015,B4234&lt;=2024,C4234=19,G4234=41,I4234=2,K4234="A",L4234="RBUP",M4234&gt;=0.5,M4234&lt;=0.85),"IN","OUT")</f>
        <v>IN</v>
      </c>
    </row>
    <row r="4235" spans="1:33">
      <c r="A4235" s="14" t="s">
        <v>191</v>
      </c>
      <c r="B4235" s="16">
        <v>2021</v>
      </c>
      <c r="C4235" s="16">
        <v>19</v>
      </c>
      <c r="D4235" s="14" t="s">
        <v>80</v>
      </c>
      <c r="E4235" s="16">
        <v>105</v>
      </c>
      <c r="F4235" s="14" t="s">
        <v>138</v>
      </c>
      <c r="G4235" s="16">
        <v>41</v>
      </c>
      <c r="H4235" s="14" t="s">
        <v>186</v>
      </c>
      <c r="I4235" s="16">
        <v>2</v>
      </c>
      <c r="J4235" s="14" t="s">
        <v>83</v>
      </c>
      <c r="K4235" s="14" t="s">
        <v>84</v>
      </c>
      <c r="L4235" s="14" t="s">
        <v>85</v>
      </c>
      <c r="M4235" s="23">
        <v>0.75</v>
      </c>
      <c r="N4235" s="16">
        <v>92</v>
      </c>
      <c r="O4235" s="16">
        <v>77</v>
      </c>
      <c r="P4235" s="16">
        <v>2</v>
      </c>
      <c r="Q4235" s="16">
        <v>107</v>
      </c>
      <c r="R4235" s="16">
        <v>3</v>
      </c>
      <c r="S4235" s="14" t="s">
        <v>86</v>
      </c>
      <c r="T4235" s="16">
        <v>19064</v>
      </c>
      <c r="U4235" s="16">
        <v>0</v>
      </c>
      <c r="V4235" s="18">
        <v>13388801</v>
      </c>
      <c r="W4235" s="18">
        <v>561096</v>
      </c>
      <c r="X4235" s="18">
        <v>394646</v>
      </c>
      <c r="Y4235" s="18">
        <v>149</v>
      </c>
      <c r="Z4235" s="18">
        <v>4249</v>
      </c>
      <c r="AA4235" s="18">
        <v>0</v>
      </c>
      <c r="AB4235" s="18">
        <v>24371</v>
      </c>
      <c r="AC4235" s="23">
        <v>0.04</v>
      </c>
      <c r="AD4235" s="14" t="str">
        <f>IF(E4235=113,"Linn","Iowa ex-Linn")</f>
        <v>Iowa ex-Linn</v>
      </c>
      <c r="AE4235" s="23">
        <f>IFERROR(AB4235/W4235,"N/M")</f>
        <v>0.04343463507136034</v>
      </c>
      <c r="AF4235" s="14" t="str">
        <f>B4235&amp;"|"&amp;TEXT(E4235,"000")&amp;"|"&amp;TEXT(M4235,"0.0000")</f>
        <v>2021|105|0.7500</v>
      </c>
      <c r="AG4235" s="22" t="str">
        <f>IF(AND(B4235&gt;=2015,B4235&lt;=2024,C4235=19,G4235=41,I4235=2,K4235="A",L4235="RBUP",M4235&gt;=0.5,M4235&lt;=0.85),"IN","OUT")</f>
        <v>IN</v>
      </c>
    </row>
    <row r="4236" spans="1:33">
      <c r="A4236" s="14" t="s">
        <v>191</v>
      </c>
      <c r="B4236" s="16">
        <v>2021</v>
      </c>
      <c r="C4236" s="16">
        <v>19</v>
      </c>
      <c r="D4236" s="14" t="s">
        <v>80</v>
      </c>
      <c r="E4236" s="16">
        <v>105</v>
      </c>
      <c r="F4236" s="14" t="s">
        <v>138</v>
      </c>
      <c r="G4236" s="16">
        <v>41</v>
      </c>
      <c r="H4236" s="14" t="s">
        <v>186</v>
      </c>
      <c r="I4236" s="16">
        <v>2</v>
      </c>
      <c r="J4236" s="14" t="s">
        <v>83</v>
      </c>
      <c r="K4236" s="14" t="s">
        <v>84</v>
      </c>
      <c r="L4236" s="14" t="s">
        <v>85</v>
      </c>
      <c r="M4236" s="23">
        <v>0.8</v>
      </c>
      <c r="N4236" s="16">
        <v>307</v>
      </c>
      <c r="O4236" s="16">
        <v>262</v>
      </c>
      <c r="P4236" s="16">
        <v>10</v>
      </c>
      <c r="Q4236" s="16">
        <v>313</v>
      </c>
      <c r="R4236" s="16">
        <v>10</v>
      </c>
      <c r="S4236" s="14" t="s">
        <v>86</v>
      </c>
      <c r="T4236" s="16">
        <v>57744</v>
      </c>
      <c r="U4236" s="16">
        <v>0</v>
      </c>
      <c r="V4236" s="18">
        <v>43208510</v>
      </c>
      <c r="W4236" s="18">
        <v>2408534</v>
      </c>
      <c r="X4236" s="18">
        <v>1553826</v>
      </c>
      <c r="Y4236" s="18">
        <v>3714</v>
      </c>
      <c r="Z4236" s="18">
        <v>16241</v>
      </c>
      <c r="AA4236" s="18">
        <v>0</v>
      </c>
      <c r="AB4236" s="18">
        <v>142941</v>
      </c>
      <c r="AC4236" s="23">
        <v>0.06</v>
      </c>
      <c r="AD4236" s="14" t="str">
        <f>IF(E4236=113,"Linn","Iowa ex-Linn")</f>
        <v>Iowa ex-Linn</v>
      </c>
      <c r="AE4236" s="23">
        <f>IFERROR(AB4236/W4236,"N/M")</f>
        <v>0.05934771940109627</v>
      </c>
      <c r="AF4236" s="14" t="str">
        <f>B4236&amp;"|"&amp;TEXT(E4236,"000")&amp;"|"&amp;TEXT(M4236,"0.0000")</f>
        <v>2021|105|0.8000</v>
      </c>
      <c r="AG4236" s="22" t="str">
        <f>IF(AND(B4236&gt;=2015,B4236&lt;=2024,C4236=19,G4236=41,I4236=2,K4236="A",L4236="RBUP",M4236&gt;=0.5,M4236&lt;=0.85),"IN","OUT")</f>
        <v>IN</v>
      </c>
    </row>
    <row r="4237" spans="1:33">
      <c r="A4237" s="14" t="s">
        <v>191</v>
      </c>
      <c r="B4237" s="16">
        <v>2021</v>
      </c>
      <c r="C4237" s="16">
        <v>19</v>
      </c>
      <c r="D4237" s="14" t="s">
        <v>80</v>
      </c>
      <c r="E4237" s="16">
        <v>105</v>
      </c>
      <c r="F4237" s="14" t="s">
        <v>138</v>
      </c>
      <c r="G4237" s="16">
        <v>41</v>
      </c>
      <c r="H4237" s="14" t="s">
        <v>186</v>
      </c>
      <c r="I4237" s="16">
        <v>2</v>
      </c>
      <c r="J4237" s="14" t="s">
        <v>83</v>
      </c>
      <c r="K4237" s="14" t="s">
        <v>84</v>
      </c>
      <c r="L4237" s="14" t="s">
        <v>85</v>
      </c>
      <c r="M4237" s="23">
        <v>0.85</v>
      </c>
      <c r="N4237" s="16">
        <v>296</v>
      </c>
      <c r="O4237" s="16">
        <v>241</v>
      </c>
      <c r="P4237" s="16">
        <v>18</v>
      </c>
      <c r="Q4237" s="16">
        <v>321</v>
      </c>
      <c r="R4237" s="16">
        <v>20</v>
      </c>
      <c r="S4237" s="14" t="s">
        <v>86</v>
      </c>
      <c r="T4237" s="16">
        <v>50008</v>
      </c>
      <c r="U4237" s="16">
        <v>0</v>
      </c>
      <c r="V4237" s="18">
        <v>39316579</v>
      </c>
      <c r="W4237" s="18">
        <v>2780551</v>
      </c>
      <c r="X4237" s="18">
        <v>1364352</v>
      </c>
      <c r="Y4237" s="18">
        <v>3302</v>
      </c>
      <c r="Z4237" s="18">
        <v>12463</v>
      </c>
      <c r="AA4237" s="18">
        <v>0</v>
      </c>
      <c r="AB4237" s="18">
        <v>233346</v>
      </c>
      <c r="AC4237" s="23">
        <v>0.08</v>
      </c>
      <c r="AD4237" s="14" t="str">
        <f>IF(E4237=113,"Linn","Iowa ex-Linn")</f>
        <v>Iowa ex-Linn</v>
      </c>
      <c r="AE4237" s="23">
        <f>IFERROR(AB4237/W4237,"N/M")</f>
        <v>0.08392077685322082</v>
      </c>
      <c r="AF4237" s="14" t="str">
        <f>B4237&amp;"|"&amp;TEXT(E4237,"000")&amp;"|"&amp;TEXT(M4237,"0.0000")</f>
        <v>2021|105|0.8500</v>
      </c>
      <c r="AG4237" s="22" t="str">
        <f>IF(AND(B4237&gt;=2015,B4237&lt;=2024,C4237=19,G4237=41,I4237=2,K4237="A",L4237="RBUP",M4237&gt;=0.5,M4237&lt;=0.85),"IN","OUT")</f>
        <v>IN</v>
      </c>
    </row>
    <row r="4238" spans="1:33">
      <c r="A4238" s="14" t="s">
        <v>191</v>
      </c>
      <c r="B4238" s="16">
        <v>2021</v>
      </c>
      <c r="C4238" s="16">
        <v>19</v>
      </c>
      <c r="D4238" s="14" t="s">
        <v>80</v>
      </c>
      <c r="E4238" s="16">
        <v>107</v>
      </c>
      <c r="F4238" s="14" t="s">
        <v>139</v>
      </c>
      <c r="G4238" s="16">
        <v>41</v>
      </c>
      <c r="H4238" s="14" t="s">
        <v>186</v>
      </c>
      <c r="I4238" s="16">
        <v>2</v>
      </c>
      <c r="J4238" s="14" t="s">
        <v>83</v>
      </c>
      <c r="K4238" s="14" t="s">
        <v>84</v>
      </c>
      <c r="L4238" s="14" t="s">
        <v>85</v>
      </c>
      <c r="M4238" s="23">
        <v>0.5</v>
      </c>
      <c r="N4238" s="16">
        <v>3</v>
      </c>
      <c r="O4238" s="16">
        <v>2</v>
      </c>
      <c r="P4238" s="16">
        <v>0</v>
      </c>
      <c r="Q4238" s="16">
        <v>3</v>
      </c>
      <c r="R4238" s="16">
        <v>0</v>
      </c>
      <c r="S4238" s="14" t="s">
        <v>86</v>
      </c>
      <c r="T4238" s="16">
        <v>243</v>
      </c>
      <c r="U4238" s="16">
        <v>0</v>
      </c>
      <c r="V4238" s="18">
        <v>114384</v>
      </c>
      <c r="W4238" s="18">
        <v>2204</v>
      </c>
      <c r="X4238" s="18">
        <v>1477</v>
      </c>
      <c r="Y4238" s="18">
        <v>500</v>
      </c>
      <c r="Z4238" s="18">
        <v>0</v>
      </c>
      <c r="AA4238" s="18">
        <v>0</v>
      </c>
      <c r="AB4238" s="18">
        <v>0</v>
      </c>
      <c r="AC4238" s="23">
        <v>0</v>
      </c>
      <c r="AD4238" s="14" t="str">
        <f>IF(E4238=113,"Linn","Iowa ex-Linn")</f>
        <v>Iowa ex-Linn</v>
      </c>
      <c r="AE4238" s="23">
        <f>IFERROR(AB4238/W4238,"N/M")</f>
        <v>0.0</v>
      </c>
      <c r="AF4238" s="14" t="str">
        <f>B4238&amp;"|"&amp;TEXT(E4238,"000")&amp;"|"&amp;TEXT(M4238,"0.0000")</f>
        <v>2021|107|0.5000</v>
      </c>
      <c r="AG4238" s="22" t="str">
        <f>IF(AND(B4238&gt;=2015,B4238&lt;=2024,C4238=19,G4238=41,I4238=2,K4238="A",L4238="RBUP",M4238&gt;=0.5,M4238&lt;=0.85),"IN","OUT")</f>
        <v>IN</v>
      </c>
    </row>
    <row r="4239" spans="1:33">
      <c r="A4239" s="14" t="s">
        <v>191</v>
      </c>
      <c r="B4239" s="16">
        <v>2021</v>
      </c>
      <c r="C4239" s="16">
        <v>19</v>
      </c>
      <c r="D4239" s="14" t="s">
        <v>80</v>
      </c>
      <c r="E4239" s="16">
        <v>107</v>
      </c>
      <c r="F4239" s="14" t="s">
        <v>139</v>
      </c>
      <c r="G4239" s="16">
        <v>41</v>
      </c>
      <c r="H4239" s="14" t="s">
        <v>186</v>
      </c>
      <c r="I4239" s="16">
        <v>2</v>
      </c>
      <c r="J4239" s="14" t="s">
        <v>83</v>
      </c>
      <c r="K4239" s="14" t="s">
        <v>84</v>
      </c>
      <c r="L4239" s="14" t="s">
        <v>85</v>
      </c>
      <c r="M4239" s="23">
        <v>0.55</v>
      </c>
      <c r="N4239" s="16">
        <v>1</v>
      </c>
      <c r="O4239" s="16">
        <v>0</v>
      </c>
      <c r="P4239" s="16">
        <v>0</v>
      </c>
      <c r="Q4239" s="16">
        <v>1</v>
      </c>
      <c r="R4239" s="16">
        <v>0</v>
      </c>
      <c r="S4239" s="14" t="s">
        <v>86</v>
      </c>
      <c r="T4239" s="16">
        <v>27</v>
      </c>
      <c r="U4239" s="16">
        <v>0</v>
      </c>
      <c r="V4239" s="18">
        <v>9460</v>
      </c>
      <c r="W4239" s="18">
        <v>741</v>
      </c>
      <c r="X4239" s="18">
        <v>474</v>
      </c>
      <c r="Y4239" s="18">
        <v>0</v>
      </c>
      <c r="Z4239" s="18">
        <v>0</v>
      </c>
      <c r="AA4239" s="18">
        <v>0</v>
      </c>
      <c r="AB4239" s="18">
        <v>0</v>
      </c>
      <c r="AC4239" s="23">
        <v>0</v>
      </c>
      <c r="AD4239" s="14" t="str">
        <f>IF(E4239=113,"Linn","Iowa ex-Linn")</f>
        <v>Iowa ex-Linn</v>
      </c>
      <c r="AE4239" s="23">
        <f>IFERROR(AB4239/W4239,"N/M")</f>
        <v>0.0</v>
      </c>
      <c r="AF4239" s="14" t="str">
        <f>B4239&amp;"|"&amp;TEXT(E4239,"000")&amp;"|"&amp;TEXT(M4239,"0.0000")</f>
        <v>2021|107|0.5500</v>
      </c>
      <c r="AG4239" s="22" t="str">
        <f>IF(AND(B4239&gt;=2015,B4239&lt;=2024,C4239=19,G4239=41,I4239=2,K4239="A",L4239="RBUP",M4239&gt;=0.5,M4239&lt;=0.85),"IN","OUT")</f>
        <v>IN</v>
      </c>
    </row>
    <row r="4240" spans="1:33">
      <c r="A4240" s="14" t="s">
        <v>191</v>
      </c>
      <c r="B4240" s="16">
        <v>2021</v>
      </c>
      <c r="C4240" s="16">
        <v>19</v>
      </c>
      <c r="D4240" s="14" t="s">
        <v>80</v>
      </c>
      <c r="E4240" s="16">
        <v>107</v>
      </c>
      <c r="F4240" s="14" t="s">
        <v>139</v>
      </c>
      <c r="G4240" s="16">
        <v>41</v>
      </c>
      <c r="H4240" s="14" t="s">
        <v>186</v>
      </c>
      <c r="I4240" s="16">
        <v>2</v>
      </c>
      <c r="J4240" s="14" t="s">
        <v>83</v>
      </c>
      <c r="K4240" s="14" t="s">
        <v>84</v>
      </c>
      <c r="L4240" s="14" t="s">
        <v>85</v>
      </c>
      <c r="M4240" s="23">
        <v>0.6</v>
      </c>
      <c r="N4240" s="16">
        <v>3</v>
      </c>
      <c r="O4240" s="16">
        <v>3</v>
      </c>
      <c r="P4240" s="16">
        <v>0</v>
      </c>
      <c r="Q4240" s="16">
        <v>4</v>
      </c>
      <c r="R4240" s="16">
        <v>0</v>
      </c>
      <c r="S4240" s="14" t="s">
        <v>86</v>
      </c>
      <c r="T4240" s="16">
        <v>229</v>
      </c>
      <c r="U4240" s="16">
        <v>0</v>
      </c>
      <c r="V4240" s="18">
        <v>117875</v>
      </c>
      <c r="W4240" s="18">
        <v>5168</v>
      </c>
      <c r="X4240" s="18">
        <v>3307</v>
      </c>
      <c r="Y4240" s="18">
        <v>0</v>
      </c>
      <c r="Z4240" s="18">
        <v>0</v>
      </c>
      <c r="AA4240" s="18">
        <v>0</v>
      </c>
      <c r="AB4240" s="18">
        <v>0</v>
      </c>
      <c r="AC4240" s="23">
        <v>0</v>
      </c>
      <c r="AD4240" s="14" t="str">
        <f>IF(E4240=113,"Linn","Iowa ex-Linn")</f>
        <v>Iowa ex-Linn</v>
      </c>
      <c r="AE4240" s="23">
        <f>IFERROR(AB4240/W4240,"N/M")</f>
        <v>0.0</v>
      </c>
      <c r="AF4240" s="14" t="str">
        <f>B4240&amp;"|"&amp;TEXT(E4240,"000")&amp;"|"&amp;TEXT(M4240,"0.0000")</f>
        <v>2021|107|0.6000</v>
      </c>
      <c r="AG4240" s="22" t="str">
        <f>IF(AND(B4240&gt;=2015,B4240&lt;=2024,C4240=19,G4240=41,I4240=2,K4240="A",L4240="RBUP",M4240&gt;=0.5,M4240&lt;=0.85),"IN","OUT")</f>
        <v>IN</v>
      </c>
    </row>
    <row r="4241" spans="1:33">
      <c r="A4241" s="14" t="s">
        <v>191</v>
      </c>
      <c r="B4241" s="16">
        <v>2021</v>
      </c>
      <c r="C4241" s="16">
        <v>19</v>
      </c>
      <c r="D4241" s="14" t="s">
        <v>80</v>
      </c>
      <c r="E4241" s="16">
        <v>107</v>
      </c>
      <c r="F4241" s="14" t="s">
        <v>139</v>
      </c>
      <c r="G4241" s="16">
        <v>41</v>
      </c>
      <c r="H4241" s="14" t="s">
        <v>186</v>
      </c>
      <c r="I4241" s="16">
        <v>2</v>
      </c>
      <c r="J4241" s="14" t="s">
        <v>83</v>
      </c>
      <c r="K4241" s="14" t="s">
        <v>84</v>
      </c>
      <c r="L4241" s="14" t="s">
        <v>85</v>
      </c>
      <c r="M4241" s="23">
        <v>0.65</v>
      </c>
      <c r="N4241" s="16">
        <v>8</v>
      </c>
      <c r="O4241" s="16">
        <v>8</v>
      </c>
      <c r="P4241" s="16">
        <v>1</v>
      </c>
      <c r="Q4241" s="16">
        <v>12</v>
      </c>
      <c r="R4241" s="16">
        <v>1</v>
      </c>
      <c r="S4241" s="14" t="s">
        <v>86</v>
      </c>
      <c r="T4241" s="16">
        <v>452</v>
      </c>
      <c r="U4241" s="16">
        <v>0</v>
      </c>
      <c r="V4241" s="18">
        <v>254777</v>
      </c>
      <c r="W4241" s="18">
        <v>12366</v>
      </c>
      <c r="X4241" s="18">
        <v>7295</v>
      </c>
      <c r="Y4241" s="18">
        <v>0</v>
      </c>
      <c r="Z4241" s="18">
        <v>8</v>
      </c>
      <c r="AA4241" s="18">
        <v>0</v>
      </c>
      <c r="AB4241" s="18">
        <v>138</v>
      </c>
      <c r="AC4241" s="23">
        <v>0.01</v>
      </c>
      <c r="AD4241" s="14" t="str">
        <f>IF(E4241=113,"Linn","Iowa ex-Linn")</f>
        <v>Iowa ex-Linn</v>
      </c>
      <c r="AE4241" s="23">
        <f>IFERROR(AB4241/W4241,"N/M")</f>
        <v>0.011159631246967491</v>
      </c>
      <c r="AF4241" s="14" t="str">
        <f>B4241&amp;"|"&amp;TEXT(E4241,"000")&amp;"|"&amp;TEXT(M4241,"0.0000")</f>
        <v>2021|107|0.6500</v>
      </c>
      <c r="AG4241" s="22" t="str">
        <f>IF(AND(B4241&gt;=2015,B4241&lt;=2024,C4241=19,G4241=41,I4241=2,K4241="A",L4241="RBUP",M4241&gt;=0.5,M4241&lt;=0.85),"IN","OUT")</f>
        <v>IN</v>
      </c>
    </row>
    <row r="4242" spans="1:33">
      <c r="A4242" s="14" t="s">
        <v>191</v>
      </c>
      <c r="B4242" s="16">
        <v>2021</v>
      </c>
      <c r="C4242" s="16">
        <v>19</v>
      </c>
      <c r="D4242" s="14" t="s">
        <v>80</v>
      </c>
      <c r="E4242" s="16">
        <v>107</v>
      </c>
      <c r="F4242" s="14" t="s">
        <v>139</v>
      </c>
      <c r="G4242" s="16">
        <v>41</v>
      </c>
      <c r="H4242" s="14" t="s">
        <v>186</v>
      </c>
      <c r="I4242" s="16">
        <v>2</v>
      </c>
      <c r="J4242" s="14" t="s">
        <v>83</v>
      </c>
      <c r="K4242" s="14" t="s">
        <v>84</v>
      </c>
      <c r="L4242" s="14" t="s">
        <v>85</v>
      </c>
      <c r="M4242" s="23">
        <v>0.7</v>
      </c>
      <c r="N4242" s="16">
        <v>42</v>
      </c>
      <c r="O4242" s="16">
        <v>32</v>
      </c>
      <c r="P4242" s="16">
        <v>0</v>
      </c>
      <c r="Q4242" s="16">
        <v>38</v>
      </c>
      <c r="R4242" s="16">
        <v>0</v>
      </c>
      <c r="S4242" s="14" t="s">
        <v>86</v>
      </c>
      <c r="T4242" s="16">
        <v>4087</v>
      </c>
      <c r="U4242" s="16">
        <v>0</v>
      </c>
      <c r="V4242" s="18">
        <v>2377145</v>
      </c>
      <c r="W4242" s="18">
        <v>139208</v>
      </c>
      <c r="X4242" s="18">
        <v>90286</v>
      </c>
      <c r="Y4242" s="18">
        <v>0</v>
      </c>
      <c r="Z4242" s="18">
        <v>177</v>
      </c>
      <c r="AA4242" s="18">
        <v>0</v>
      </c>
      <c r="AB4242" s="18">
        <v>0</v>
      </c>
      <c r="AC4242" s="23">
        <v>0</v>
      </c>
      <c r="AD4242" s="14" t="str">
        <f>IF(E4242=113,"Linn","Iowa ex-Linn")</f>
        <v>Iowa ex-Linn</v>
      </c>
      <c r="AE4242" s="23">
        <f>IFERROR(AB4242/W4242,"N/M")</f>
        <v>0.0</v>
      </c>
      <c r="AF4242" s="14" t="str">
        <f>B4242&amp;"|"&amp;TEXT(E4242,"000")&amp;"|"&amp;TEXT(M4242,"0.0000")</f>
        <v>2021|107|0.7000</v>
      </c>
      <c r="AG4242" s="22" t="str">
        <f>IF(AND(B4242&gt;=2015,B4242&lt;=2024,C4242=19,G4242=41,I4242=2,K4242="A",L4242="RBUP",M4242&gt;=0.5,M4242&lt;=0.85),"IN","OUT")</f>
        <v>IN</v>
      </c>
    </row>
    <row r="4243" spans="1:33">
      <c r="A4243" s="14" t="s">
        <v>191</v>
      </c>
      <c r="B4243" s="16">
        <v>2021</v>
      </c>
      <c r="C4243" s="16">
        <v>19</v>
      </c>
      <c r="D4243" s="14" t="s">
        <v>80</v>
      </c>
      <c r="E4243" s="16">
        <v>107</v>
      </c>
      <c r="F4243" s="14" t="s">
        <v>139</v>
      </c>
      <c r="G4243" s="16">
        <v>41</v>
      </c>
      <c r="H4243" s="14" t="s">
        <v>186</v>
      </c>
      <c r="I4243" s="16">
        <v>2</v>
      </c>
      <c r="J4243" s="14" t="s">
        <v>83</v>
      </c>
      <c r="K4243" s="14" t="s">
        <v>84</v>
      </c>
      <c r="L4243" s="14" t="s">
        <v>85</v>
      </c>
      <c r="M4243" s="23">
        <v>0.75</v>
      </c>
      <c r="N4243" s="16">
        <v>184</v>
      </c>
      <c r="O4243" s="16">
        <v>149</v>
      </c>
      <c r="P4243" s="16">
        <v>10</v>
      </c>
      <c r="Q4243" s="16">
        <v>275</v>
      </c>
      <c r="R4243" s="16">
        <v>23</v>
      </c>
      <c r="S4243" s="14" t="s">
        <v>86</v>
      </c>
      <c r="T4243" s="16">
        <v>24877</v>
      </c>
      <c r="U4243" s="16">
        <v>0</v>
      </c>
      <c r="V4243" s="18">
        <v>16111662</v>
      </c>
      <c r="W4243" s="18">
        <v>1320177</v>
      </c>
      <c r="X4243" s="18">
        <v>851530</v>
      </c>
      <c r="Y4243" s="18">
        <v>1856</v>
      </c>
      <c r="Z4243" s="18">
        <v>15177</v>
      </c>
      <c r="AA4243" s="18">
        <v>0</v>
      </c>
      <c r="AB4243" s="18">
        <v>242380</v>
      </c>
      <c r="AC4243" s="23">
        <v>0.18</v>
      </c>
      <c r="AD4243" s="14" t="str">
        <f>IF(E4243=113,"Linn","Iowa ex-Linn")</f>
        <v>Iowa ex-Linn</v>
      </c>
      <c r="AE4243" s="23">
        <f>IFERROR(AB4243/W4243,"N/M")</f>
        <v>0.18359659348708546</v>
      </c>
      <c r="AF4243" s="14" t="str">
        <f>B4243&amp;"|"&amp;TEXT(E4243,"000")&amp;"|"&amp;TEXT(M4243,"0.0000")</f>
        <v>2021|107|0.7500</v>
      </c>
      <c r="AG4243" s="22" t="str">
        <f>IF(AND(B4243&gt;=2015,B4243&lt;=2024,C4243=19,G4243=41,I4243=2,K4243="A",L4243="RBUP",M4243&gt;=0.5,M4243&lt;=0.85),"IN","OUT")</f>
        <v>IN</v>
      </c>
    </row>
    <row r="4244" spans="1:33">
      <c r="A4244" s="14" t="s">
        <v>191</v>
      </c>
      <c r="B4244" s="16">
        <v>2021</v>
      </c>
      <c r="C4244" s="16">
        <v>19</v>
      </c>
      <c r="D4244" s="14" t="s">
        <v>80</v>
      </c>
      <c r="E4244" s="16">
        <v>107</v>
      </c>
      <c r="F4244" s="14" t="s">
        <v>139</v>
      </c>
      <c r="G4244" s="16">
        <v>41</v>
      </c>
      <c r="H4244" s="14" t="s">
        <v>186</v>
      </c>
      <c r="I4244" s="16">
        <v>2</v>
      </c>
      <c r="J4244" s="14" t="s">
        <v>83</v>
      </c>
      <c r="K4244" s="14" t="s">
        <v>84</v>
      </c>
      <c r="L4244" s="14" t="s">
        <v>85</v>
      </c>
      <c r="M4244" s="23">
        <v>0.8</v>
      </c>
      <c r="N4244" s="16">
        <v>442</v>
      </c>
      <c r="O4244" s="16">
        <v>357</v>
      </c>
      <c r="P4244" s="16">
        <v>45</v>
      </c>
      <c r="Q4244" s="16">
        <v>532</v>
      </c>
      <c r="R4244" s="16">
        <v>51</v>
      </c>
      <c r="S4244" s="14" t="s">
        <v>86</v>
      </c>
      <c r="T4244" s="16">
        <v>70368</v>
      </c>
      <c r="U4244" s="16">
        <v>0</v>
      </c>
      <c r="V4244" s="18">
        <v>48835052</v>
      </c>
      <c r="W4244" s="18">
        <v>4459297</v>
      </c>
      <c r="X4244" s="18">
        <v>2761279</v>
      </c>
      <c r="Y4244" s="18">
        <v>8477</v>
      </c>
      <c r="Z4244" s="18">
        <v>36595</v>
      </c>
      <c r="AA4244" s="18">
        <v>0</v>
      </c>
      <c r="AB4244" s="18">
        <v>672820</v>
      </c>
      <c r="AC4244" s="23">
        <v>0.15</v>
      </c>
      <c r="AD4244" s="14" t="str">
        <f>IF(E4244=113,"Linn","Iowa ex-Linn")</f>
        <v>Iowa ex-Linn</v>
      </c>
      <c r="AE4244" s="23">
        <f>IFERROR(AB4244/W4244,"N/M")</f>
        <v>0.15088028449327326</v>
      </c>
      <c r="AF4244" s="14" t="str">
        <f>B4244&amp;"|"&amp;TEXT(E4244,"000")&amp;"|"&amp;TEXT(M4244,"0.0000")</f>
        <v>2021|107|0.8000</v>
      </c>
      <c r="AG4244" s="22" t="str">
        <f>IF(AND(B4244&gt;=2015,B4244&lt;=2024,C4244=19,G4244=41,I4244=2,K4244="A",L4244="RBUP",M4244&gt;=0.5,M4244&lt;=0.85),"IN","OUT")</f>
        <v>IN</v>
      </c>
    </row>
    <row r="4245" spans="1:33">
      <c r="A4245" s="14" t="s">
        <v>191</v>
      </c>
      <c r="B4245" s="16">
        <v>2021</v>
      </c>
      <c r="C4245" s="16">
        <v>19</v>
      </c>
      <c r="D4245" s="14" t="s">
        <v>80</v>
      </c>
      <c r="E4245" s="16">
        <v>107</v>
      </c>
      <c r="F4245" s="14" t="s">
        <v>139</v>
      </c>
      <c r="G4245" s="16">
        <v>41</v>
      </c>
      <c r="H4245" s="14" t="s">
        <v>186</v>
      </c>
      <c r="I4245" s="16">
        <v>2</v>
      </c>
      <c r="J4245" s="14" t="s">
        <v>83</v>
      </c>
      <c r="K4245" s="14" t="s">
        <v>84</v>
      </c>
      <c r="L4245" s="14" t="s">
        <v>85</v>
      </c>
      <c r="M4245" s="23">
        <v>0.85</v>
      </c>
      <c r="N4245" s="16">
        <v>140</v>
      </c>
      <c r="O4245" s="16">
        <v>100</v>
      </c>
      <c r="P4245" s="16">
        <v>14</v>
      </c>
      <c r="Q4245" s="16">
        <v>157</v>
      </c>
      <c r="R4245" s="16">
        <v>14</v>
      </c>
      <c r="S4245" s="14" t="s">
        <v>86</v>
      </c>
      <c r="T4245" s="16">
        <v>15495</v>
      </c>
      <c r="U4245" s="16">
        <v>0</v>
      </c>
      <c r="V4245" s="18">
        <v>11292326</v>
      </c>
      <c r="W4245" s="18">
        <v>1230970</v>
      </c>
      <c r="X4245" s="18">
        <v>574370</v>
      </c>
      <c r="Y4245" s="18">
        <v>276</v>
      </c>
      <c r="Z4245" s="18">
        <v>3471</v>
      </c>
      <c r="AA4245" s="18">
        <v>0</v>
      </c>
      <c r="AB4245" s="18">
        <v>182774</v>
      </c>
      <c r="AC4245" s="23">
        <v>0.15</v>
      </c>
      <c r="AD4245" s="14" t="str">
        <f>IF(E4245=113,"Linn","Iowa ex-Linn")</f>
        <v>Iowa ex-Linn</v>
      </c>
      <c r="AE4245" s="23">
        <f>IFERROR(AB4245/W4245,"N/M")</f>
        <v>0.14847965425639942</v>
      </c>
      <c r="AF4245" s="14" t="str">
        <f>B4245&amp;"|"&amp;TEXT(E4245,"000")&amp;"|"&amp;TEXT(M4245,"0.0000")</f>
        <v>2021|107|0.8500</v>
      </c>
      <c r="AG4245" s="22" t="str">
        <f>IF(AND(B4245&gt;=2015,B4245&lt;=2024,C4245=19,G4245=41,I4245=2,K4245="A",L4245="RBUP",M4245&gt;=0.5,M4245&lt;=0.85),"IN","OUT")</f>
        <v>IN</v>
      </c>
    </row>
    <row r="4246" spans="1:33">
      <c r="A4246" s="14" t="s">
        <v>191</v>
      </c>
      <c r="B4246" s="16">
        <v>2021</v>
      </c>
      <c r="C4246" s="16">
        <v>19</v>
      </c>
      <c r="D4246" s="14" t="s">
        <v>80</v>
      </c>
      <c r="E4246" s="16">
        <v>109</v>
      </c>
      <c r="F4246" s="14" t="s">
        <v>140</v>
      </c>
      <c r="G4246" s="16">
        <v>41</v>
      </c>
      <c r="H4246" s="14" t="s">
        <v>186</v>
      </c>
      <c r="I4246" s="16">
        <v>2</v>
      </c>
      <c r="J4246" s="14" t="s">
        <v>83</v>
      </c>
      <c r="K4246" s="14" t="s">
        <v>84</v>
      </c>
      <c r="L4246" s="14" t="s">
        <v>85</v>
      </c>
      <c r="M4246" s="23">
        <v>0.5</v>
      </c>
      <c r="N4246" s="16">
        <v>5</v>
      </c>
      <c r="O4246" s="16">
        <v>5</v>
      </c>
      <c r="P4246" s="16">
        <v>0</v>
      </c>
      <c r="Q4246" s="16">
        <v>5</v>
      </c>
      <c r="R4246" s="16">
        <v>0</v>
      </c>
      <c r="S4246" s="14" t="s">
        <v>86</v>
      </c>
      <c r="T4246" s="16">
        <v>1920</v>
      </c>
      <c r="U4246" s="16">
        <v>0</v>
      </c>
      <c r="V4246" s="18">
        <v>948075</v>
      </c>
      <c r="W4246" s="18">
        <v>7469</v>
      </c>
      <c r="X4246" s="18">
        <v>5887</v>
      </c>
      <c r="Y4246" s="18">
        <v>0</v>
      </c>
      <c r="Z4246" s="18">
        <v>0</v>
      </c>
      <c r="AA4246" s="18">
        <v>0</v>
      </c>
      <c r="AB4246" s="18">
        <v>0</v>
      </c>
      <c r="AC4246" s="23">
        <v>0</v>
      </c>
      <c r="AD4246" s="14" t="str">
        <f>IF(E4246=113,"Linn","Iowa ex-Linn")</f>
        <v>Iowa ex-Linn</v>
      </c>
      <c r="AE4246" s="23">
        <f>IFERROR(AB4246/W4246,"N/M")</f>
        <v>0.0</v>
      </c>
      <c r="AF4246" s="14" t="str">
        <f>B4246&amp;"|"&amp;TEXT(E4246,"000")&amp;"|"&amp;TEXT(M4246,"0.0000")</f>
        <v>2021|109|0.5000</v>
      </c>
      <c r="AG4246" s="22" t="str">
        <f>IF(AND(B4246&gt;=2015,B4246&lt;=2024,C4246=19,G4246=41,I4246=2,K4246="A",L4246="RBUP",M4246&gt;=0.5,M4246&lt;=0.85),"IN","OUT")</f>
        <v>IN</v>
      </c>
    </row>
    <row r="4247" spans="1:33">
      <c r="A4247" s="14" t="s">
        <v>191</v>
      </c>
      <c r="B4247" s="16">
        <v>2021</v>
      </c>
      <c r="C4247" s="16">
        <v>19</v>
      </c>
      <c r="D4247" s="14" t="s">
        <v>80</v>
      </c>
      <c r="E4247" s="16">
        <v>109</v>
      </c>
      <c r="F4247" s="14" t="s">
        <v>140</v>
      </c>
      <c r="G4247" s="16">
        <v>41</v>
      </c>
      <c r="H4247" s="14" t="s">
        <v>186</v>
      </c>
      <c r="I4247" s="16">
        <v>2</v>
      </c>
      <c r="J4247" s="14" t="s">
        <v>83</v>
      </c>
      <c r="K4247" s="14" t="s">
        <v>84</v>
      </c>
      <c r="L4247" s="14" t="s">
        <v>85</v>
      </c>
      <c r="M4247" s="23">
        <v>0.6</v>
      </c>
      <c r="N4247" s="16">
        <v>2</v>
      </c>
      <c r="O4247" s="16">
        <v>2</v>
      </c>
      <c r="P4247" s="16">
        <v>0</v>
      </c>
      <c r="Q4247" s="16">
        <v>3</v>
      </c>
      <c r="R4247" s="16">
        <v>0</v>
      </c>
      <c r="S4247" s="14" t="s">
        <v>86</v>
      </c>
      <c r="T4247" s="16">
        <v>655</v>
      </c>
      <c r="U4247" s="16">
        <v>0</v>
      </c>
      <c r="V4247" s="18">
        <v>375133</v>
      </c>
      <c r="W4247" s="18">
        <v>5735</v>
      </c>
      <c r="X4247" s="18">
        <v>4544</v>
      </c>
      <c r="Y4247" s="18">
        <v>0</v>
      </c>
      <c r="Z4247" s="18">
        <v>0</v>
      </c>
      <c r="AA4247" s="18">
        <v>0</v>
      </c>
      <c r="AB4247" s="18">
        <v>0</v>
      </c>
      <c r="AC4247" s="23">
        <v>0</v>
      </c>
      <c r="AD4247" s="14" t="str">
        <f>IF(E4247=113,"Linn","Iowa ex-Linn")</f>
        <v>Iowa ex-Linn</v>
      </c>
      <c r="AE4247" s="23">
        <f>IFERROR(AB4247/W4247,"N/M")</f>
        <v>0.0</v>
      </c>
      <c r="AF4247" s="14" t="str">
        <f>B4247&amp;"|"&amp;TEXT(E4247,"000")&amp;"|"&amp;TEXT(M4247,"0.0000")</f>
        <v>2021|109|0.6000</v>
      </c>
      <c r="AG4247" s="22" t="str">
        <f>IF(AND(B4247&gt;=2015,B4247&lt;=2024,C4247=19,G4247=41,I4247=2,K4247="A",L4247="RBUP",M4247&gt;=0.5,M4247&lt;=0.85),"IN","OUT")</f>
        <v>IN</v>
      </c>
    </row>
    <row r="4248" spans="1:33">
      <c r="A4248" s="14" t="s">
        <v>191</v>
      </c>
      <c r="B4248" s="16">
        <v>2021</v>
      </c>
      <c r="C4248" s="16">
        <v>19</v>
      </c>
      <c r="D4248" s="14" t="s">
        <v>80</v>
      </c>
      <c r="E4248" s="16">
        <v>109</v>
      </c>
      <c r="F4248" s="14" t="s">
        <v>140</v>
      </c>
      <c r="G4248" s="16">
        <v>41</v>
      </c>
      <c r="H4248" s="14" t="s">
        <v>186</v>
      </c>
      <c r="I4248" s="16">
        <v>2</v>
      </c>
      <c r="J4248" s="14" t="s">
        <v>83</v>
      </c>
      <c r="K4248" s="14" t="s">
        <v>84</v>
      </c>
      <c r="L4248" s="14" t="s">
        <v>85</v>
      </c>
      <c r="M4248" s="23">
        <v>0.65</v>
      </c>
      <c r="N4248" s="16">
        <v>12</v>
      </c>
      <c r="O4248" s="16">
        <v>8</v>
      </c>
      <c r="P4248" s="16">
        <v>0</v>
      </c>
      <c r="Q4248" s="16">
        <v>8</v>
      </c>
      <c r="R4248" s="16">
        <v>0</v>
      </c>
      <c r="S4248" s="14" t="s">
        <v>86</v>
      </c>
      <c r="T4248" s="16">
        <v>1126</v>
      </c>
      <c r="U4248" s="16">
        <v>0</v>
      </c>
      <c r="V4248" s="18">
        <v>708389</v>
      </c>
      <c r="W4248" s="18">
        <v>15149</v>
      </c>
      <c r="X4248" s="18">
        <v>11167</v>
      </c>
      <c r="Y4248" s="18">
        <v>0</v>
      </c>
      <c r="Z4248" s="18">
        <v>0</v>
      </c>
      <c r="AA4248" s="18">
        <v>0</v>
      </c>
      <c r="AB4248" s="18">
        <v>0</v>
      </c>
      <c r="AC4248" s="23">
        <v>0</v>
      </c>
      <c r="AD4248" s="14" t="str">
        <f>IF(E4248=113,"Linn","Iowa ex-Linn")</f>
        <v>Iowa ex-Linn</v>
      </c>
      <c r="AE4248" s="23">
        <f>IFERROR(AB4248/W4248,"N/M")</f>
        <v>0.0</v>
      </c>
      <c r="AF4248" s="14" t="str">
        <f>B4248&amp;"|"&amp;TEXT(E4248,"000")&amp;"|"&amp;TEXT(M4248,"0.0000")</f>
        <v>2021|109|0.6500</v>
      </c>
      <c r="AG4248" s="22" t="str">
        <f>IF(AND(B4248&gt;=2015,B4248&lt;=2024,C4248=19,G4248=41,I4248=2,K4248="A",L4248="RBUP",M4248&gt;=0.5,M4248&lt;=0.85),"IN","OUT")</f>
        <v>IN</v>
      </c>
    </row>
    <row r="4249" spans="1:33">
      <c r="A4249" s="14" t="s">
        <v>191</v>
      </c>
      <c r="B4249" s="16">
        <v>2021</v>
      </c>
      <c r="C4249" s="16">
        <v>19</v>
      </c>
      <c r="D4249" s="14" t="s">
        <v>80</v>
      </c>
      <c r="E4249" s="16">
        <v>109</v>
      </c>
      <c r="F4249" s="14" t="s">
        <v>140</v>
      </c>
      <c r="G4249" s="16">
        <v>41</v>
      </c>
      <c r="H4249" s="14" t="s">
        <v>186</v>
      </c>
      <c r="I4249" s="16">
        <v>2</v>
      </c>
      <c r="J4249" s="14" t="s">
        <v>83</v>
      </c>
      <c r="K4249" s="14" t="s">
        <v>84</v>
      </c>
      <c r="L4249" s="14" t="s">
        <v>85</v>
      </c>
      <c r="M4249" s="23">
        <v>0.7</v>
      </c>
      <c r="N4249" s="16">
        <v>44</v>
      </c>
      <c r="O4249" s="16">
        <v>34</v>
      </c>
      <c r="P4249" s="16">
        <v>3</v>
      </c>
      <c r="Q4249" s="16">
        <v>90</v>
      </c>
      <c r="R4249" s="16">
        <v>5</v>
      </c>
      <c r="S4249" s="14" t="s">
        <v>86</v>
      </c>
      <c r="T4249" s="16">
        <v>4500</v>
      </c>
      <c r="U4249" s="16">
        <v>0</v>
      </c>
      <c r="V4249" s="18">
        <v>3053322</v>
      </c>
      <c r="W4249" s="18">
        <v>116740</v>
      </c>
      <c r="X4249" s="18">
        <v>70116</v>
      </c>
      <c r="Y4249" s="18">
        <v>0</v>
      </c>
      <c r="Z4249" s="18">
        <v>733</v>
      </c>
      <c r="AA4249" s="18">
        <v>0</v>
      </c>
      <c r="AB4249" s="18">
        <v>21790</v>
      </c>
      <c r="AC4249" s="23">
        <v>0.19</v>
      </c>
      <c r="AD4249" s="14" t="str">
        <f>IF(E4249=113,"Linn","Iowa ex-Linn")</f>
        <v>Iowa ex-Linn</v>
      </c>
      <c r="AE4249" s="23">
        <f>IFERROR(AB4249/W4249,"N/M")</f>
        <v>0.18665410313517217</v>
      </c>
      <c r="AF4249" s="14" t="str">
        <f>B4249&amp;"|"&amp;TEXT(E4249,"000")&amp;"|"&amp;TEXT(M4249,"0.0000")</f>
        <v>2021|109|0.7000</v>
      </c>
      <c r="AG4249" s="22" t="str">
        <f>IF(AND(B4249&gt;=2015,B4249&lt;=2024,C4249=19,G4249=41,I4249=2,K4249="A",L4249="RBUP",M4249&gt;=0.5,M4249&lt;=0.85),"IN","OUT")</f>
        <v>IN</v>
      </c>
    </row>
    <row r="4250" spans="1:33">
      <c r="A4250" s="14" t="s">
        <v>191</v>
      </c>
      <c r="B4250" s="16">
        <v>2021</v>
      </c>
      <c r="C4250" s="16">
        <v>19</v>
      </c>
      <c r="D4250" s="14" t="s">
        <v>80</v>
      </c>
      <c r="E4250" s="16">
        <v>109</v>
      </c>
      <c r="F4250" s="14" t="s">
        <v>140</v>
      </c>
      <c r="G4250" s="16">
        <v>41</v>
      </c>
      <c r="H4250" s="14" t="s">
        <v>186</v>
      </c>
      <c r="I4250" s="16">
        <v>2</v>
      </c>
      <c r="J4250" s="14" t="s">
        <v>83</v>
      </c>
      <c r="K4250" s="14" t="s">
        <v>84</v>
      </c>
      <c r="L4250" s="14" t="s">
        <v>85</v>
      </c>
      <c r="M4250" s="23">
        <v>0.75</v>
      </c>
      <c r="N4250" s="16">
        <v>153</v>
      </c>
      <c r="O4250" s="16">
        <v>131</v>
      </c>
      <c r="P4250" s="16">
        <v>5</v>
      </c>
      <c r="Q4250" s="16">
        <v>186</v>
      </c>
      <c r="R4250" s="16">
        <v>7</v>
      </c>
      <c r="S4250" s="14" t="s">
        <v>86</v>
      </c>
      <c r="T4250" s="16">
        <v>29567</v>
      </c>
      <c r="U4250" s="16">
        <v>0</v>
      </c>
      <c r="V4250" s="18">
        <v>20967706</v>
      </c>
      <c r="W4250" s="18">
        <v>952363</v>
      </c>
      <c r="X4250" s="18">
        <v>669174</v>
      </c>
      <c r="Y4250" s="18">
        <v>1910</v>
      </c>
      <c r="Z4250" s="18">
        <v>1253</v>
      </c>
      <c r="AA4250" s="18">
        <v>0</v>
      </c>
      <c r="AB4250" s="18">
        <v>52636</v>
      </c>
      <c r="AC4250" s="23">
        <v>0.06</v>
      </c>
      <c r="AD4250" s="14" t="str">
        <f>IF(E4250=113,"Linn","Iowa ex-Linn")</f>
        <v>Iowa ex-Linn</v>
      </c>
      <c r="AE4250" s="23">
        <f>IFERROR(AB4250/W4250,"N/M")</f>
        <v>0.055268841817668266</v>
      </c>
      <c r="AF4250" s="14" t="str">
        <f>B4250&amp;"|"&amp;TEXT(E4250,"000")&amp;"|"&amp;TEXT(M4250,"0.0000")</f>
        <v>2021|109|0.7500</v>
      </c>
      <c r="AG4250" s="22" t="str">
        <f>IF(AND(B4250&gt;=2015,B4250&lt;=2024,C4250=19,G4250=41,I4250=2,K4250="A",L4250="RBUP",M4250&gt;=0.5,M4250&lt;=0.85),"IN","OUT")</f>
        <v>IN</v>
      </c>
    </row>
    <row r="4251" spans="1:33">
      <c r="A4251" s="14" t="s">
        <v>191</v>
      </c>
      <c r="B4251" s="16">
        <v>2021</v>
      </c>
      <c r="C4251" s="16">
        <v>19</v>
      </c>
      <c r="D4251" s="14" t="s">
        <v>80</v>
      </c>
      <c r="E4251" s="16">
        <v>109</v>
      </c>
      <c r="F4251" s="14" t="s">
        <v>140</v>
      </c>
      <c r="G4251" s="16">
        <v>41</v>
      </c>
      <c r="H4251" s="14" t="s">
        <v>186</v>
      </c>
      <c r="I4251" s="16">
        <v>2</v>
      </c>
      <c r="J4251" s="14" t="s">
        <v>83</v>
      </c>
      <c r="K4251" s="14" t="s">
        <v>84</v>
      </c>
      <c r="L4251" s="14" t="s">
        <v>85</v>
      </c>
      <c r="M4251" s="23">
        <v>0.8</v>
      </c>
      <c r="N4251" s="16">
        <v>612</v>
      </c>
      <c r="O4251" s="16">
        <v>521</v>
      </c>
      <c r="P4251" s="16">
        <v>38</v>
      </c>
      <c r="Q4251" s="16">
        <v>979</v>
      </c>
      <c r="R4251" s="16">
        <v>39</v>
      </c>
      <c r="S4251" s="14" t="s">
        <v>86</v>
      </c>
      <c r="T4251" s="16">
        <v>118948</v>
      </c>
      <c r="U4251" s="16">
        <v>0</v>
      </c>
      <c r="V4251" s="18">
        <v>89893199</v>
      </c>
      <c r="W4251" s="18">
        <v>5294301</v>
      </c>
      <c r="X4251" s="18">
        <v>3147785</v>
      </c>
      <c r="Y4251" s="18">
        <v>1132</v>
      </c>
      <c r="Z4251" s="18">
        <v>1355</v>
      </c>
      <c r="AA4251" s="18">
        <v>0</v>
      </c>
      <c r="AB4251" s="18">
        <v>222451</v>
      </c>
      <c r="AC4251" s="23">
        <v>0.04</v>
      </c>
      <c r="AD4251" s="14" t="str">
        <f>IF(E4251=113,"Linn","Iowa ex-Linn")</f>
        <v>Iowa ex-Linn</v>
      </c>
      <c r="AE4251" s="23">
        <f>IFERROR(AB4251/W4251,"N/M")</f>
        <v>0.042017067031134045</v>
      </c>
      <c r="AF4251" s="14" t="str">
        <f>B4251&amp;"|"&amp;TEXT(E4251,"000")&amp;"|"&amp;TEXT(M4251,"0.0000")</f>
        <v>2021|109|0.8000</v>
      </c>
      <c r="AG4251" s="22" t="str">
        <f>IF(AND(B4251&gt;=2015,B4251&lt;=2024,C4251=19,G4251=41,I4251=2,K4251="A",L4251="RBUP",M4251&gt;=0.5,M4251&lt;=0.85),"IN","OUT")</f>
        <v>IN</v>
      </c>
    </row>
    <row r="4252" spans="1:33">
      <c r="A4252" s="14" t="s">
        <v>191</v>
      </c>
      <c r="B4252" s="16">
        <v>2021</v>
      </c>
      <c r="C4252" s="16">
        <v>19</v>
      </c>
      <c r="D4252" s="14" t="s">
        <v>80</v>
      </c>
      <c r="E4252" s="16">
        <v>109</v>
      </c>
      <c r="F4252" s="14" t="s">
        <v>140</v>
      </c>
      <c r="G4252" s="16">
        <v>41</v>
      </c>
      <c r="H4252" s="14" t="s">
        <v>186</v>
      </c>
      <c r="I4252" s="16">
        <v>2</v>
      </c>
      <c r="J4252" s="14" t="s">
        <v>83</v>
      </c>
      <c r="K4252" s="14" t="s">
        <v>84</v>
      </c>
      <c r="L4252" s="14" t="s">
        <v>85</v>
      </c>
      <c r="M4252" s="23">
        <v>0.85</v>
      </c>
      <c r="N4252" s="16">
        <v>493</v>
      </c>
      <c r="O4252" s="16">
        <v>429</v>
      </c>
      <c r="P4252" s="16">
        <v>67</v>
      </c>
      <c r="Q4252" s="16">
        <v>807</v>
      </c>
      <c r="R4252" s="16">
        <v>109</v>
      </c>
      <c r="S4252" s="14" t="s">
        <v>86</v>
      </c>
      <c r="T4252" s="16">
        <v>102499</v>
      </c>
      <c r="U4252" s="16">
        <v>0</v>
      </c>
      <c r="V4252" s="18">
        <v>80975368</v>
      </c>
      <c r="W4252" s="18">
        <v>5827786</v>
      </c>
      <c r="X4252" s="18">
        <v>2705644</v>
      </c>
      <c r="Y4252" s="18">
        <v>1321</v>
      </c>
      <c r="Z4252" s="18">
        <v>4878</v>
      </c>
      <c r="AA4252" s="18">
        <v>0</v>
      </c>
      <c r="AB4252" s="18">
        <v>1464990</v>
      </c>
      <c r="AC4252" s="23">
        <v>0.25</v>
      </c>
      <c r="AD4252" s="14" t="str">
        <f>IF(E4252=113,"Linn","Iowa ex-Linn")</f>
        <v>Iowa ex-Linn</v>
      </c>
      <c r="AE4252" s="23">
        <f>IFERROR(AB4252/W4252,"N/M")</f>
        <v>0.2513801982433809</v>
      </c>
      <c r="AF4252" s="14" t="str">
        <f>B4252&amp;"|"&amp;TEXT(E4252,"000")&amp;"|"&amp;TEXT(M4252,"0.0000")</f>
        <v>2021|109|0.8500</v>
      </c>
      <c r="AG4252" s="22" t="str">
        <f>IF(AND(B4252&gt;=2015,B4252&lt;=2024,C4252=19,G4252=41,I4252=2,K4252="A",L4252="RBUP",M4252&gt;=0.5,M4252&lt;=0.85),"IN","OUT")</f>
        <v>IN</v>
      </c>
    </row>
    <row r="4253" spans="1:33">
      <c r="A4253" s="14" t="s">
        <v>191</v>
      </c>
      <c r="B4253" s="16">
        <v>2021</v>
      </c>
      <c r="C4253" s="16">
        <v>19</v>
      </c>
      <c r="D4253" s="14" t="s">
        <v>80</v>
      </c>
      <c r="E4253" s="16">
        <v>111</v>
      </c>
      <c r="F4253" s="14" t="s">
        <v>141</v>
      </c>
      <c r="G4253" s="16">
        <v>41</v>
      </c>
      <c r="H4253" s="14" t="s">
        <v>186</v>
      </c>
      <c r="I4253" s="16">
        <v>2</v>
      </c>
      <c r="J4253" s="14" t="s">
        <v>83</v>
      </c>
      <c r="K4253" s="14" t="s">
        <v>84</v>
      </c>
      <c r="L4253" s="14" t="s">
        <v>85</v>
      </c>
      <c r="M4253" s="23">
        <v>0.5</v>
      </c>
      <c r="N4253" s="16">
        <v>2</v>
      </c>
      <c r="O4253" s="16">
        <v>1</v>
      </c>
      <c r="P4253" s="16">
        <v>0</v>
      </c>
      <c r="Q4253" s="16">
        <v>1</v>
      </c>
      <c r="R4253" s="16">
        <v>0</v>
      </c>
      <c r="S4253" s="14" t="s">
        <v>86</v>
      </c>
      <c r="T4253" s="16">
        <v>79</v>
      </c>
      <c r="U4253" s="16">
        <v>0</v>
      </c>
      <c r="V4253" s="18">
        <v>29879</v>
      </c>
      <c r="W4253" s="18">
        <v>976</v>
      </c>
      <c r="X4253" s="18">
        <v>654</v>
      </c>
      <c r="Y4253" s="18">
        <v>0</v>
      </c>
      <c r="Z4253" s="18">
        <v>0</v>
      </c>
      <c r="AA4253" s="18">
        <v>0</v>
      </c>
      <c r="AB4253" s="18">
        <v>0</v>
      </c>
      <c r="AC4253" s="23">
        <v>0</v>
      </c>
      <c r="AD4253" s="14" t="str">
        <f>IF(E4253=113,"Linn","Iowa ex-Linn")</f>
        <v>Iowa ex-Linn</v>
      </c>
      <c r="AE4253" s="23">
        <f>IFERROR(AB4253/W4253,"N/M")</f>
        <v>0.0</v>
      </c>
      <c r="AF4253" s="14" t="str">
        <f>B4253&amp;"|"&amp;TEXT(E4253,"000")&amp;"|"&amp;TEXT(M4253,"0.0000")</f>
        <v>2021|111|0.5000</v>
      </c>
      <c r="AG4253" s="22" t="str">
        <f>IF(AND(B4253&gt;=2015,B4253&lt;=2024,C4253=19,G4253=41,I4253=2,K4253="A",L4253="RBUP",M4253&gt;=0.5,M4253&lt;=0.85),"IN","OUT")</f>
        <v>IN</v>
      </c>
    </row>
    <row r="4254" spans="1:33">
      <c r="A4254" s="14" t="s">
        <v>191</v>
      </c>
      <c r="B4254" s="16">
        <v>2021</v>
      </c>
      <c r="C4254" s="16">
        <v>19</v>
      </c>
      <c r="D4254" s="14" t="s">
        <v>80</v>
      </c>
      <c r="E4254" s="16">
        <v>111</v>
      </c>
      <c r="F4254" s="14" t="s">
        <v>141</v>
      </c>
      <c r="G4254" s="16">
        <v>41</v>
      </c>
      <c r="H4254" s="14" t="s">
        <v>186</v>
      </c>
      <c r="I4254" s="16">
        <v>2</v>
      </c>
      <c r="J4254" s="14" t="s">
        <v>83</v>
      </c>
      <c r="K4254" s="14" t="s">
        <v>84</v>
      </c>
      <c r="L4254" s="14" t="s">
        <v>85</v>
      </c>
      <c r="M4254" s="23">
        <v>0.55</v>
      </c>
      <c r="N4254" s="16">
        <v>0</v>
      </c>
      <c r="O4254" s="16">
        <v>0</v>
      </c>
      <c r="P4254" s="16">
        <v>0</v>
      </c>
      <c r="Q4254" s="16">
        <v>1</v>
      </c>
      <c r="R4254" s="16">
        <v>1</v>
      </c>
      <c r="S4254" s="14" t="s">
        <v>86</v>
      </c>
      <c r="T4254" s="16">
        <v>652</v>
      </c>
      <c r="U4254" s="16">
        <v>0</v>
      </c>
      <c r="V4254" s="18">
        <v>340888</v>
      </c>
      <c r="W4254" s="18">
        <v>10373</v>
      </c>
      <c r="X4254" s="18">
        <v>8298</v>
      </c>
      <c r="Y4254" s="18">
        <v>0</v>
      </c>
      <c r="Z4254" s="18">
        <v>0</v>
      </c>
      <c r="AA4254" s="18">
        <v>0</v>
      </c>
      <c r="AB4254" s="18">
        <v>769</v>
      </c>
      <c r="AC4254" s="23">
        <v>0.07000000000000001</v>
      </c>
      <c r="AD4254" s="14" t="str">
        <f>IF(E4254=113,"Linn","Iowa ex-Linn")</f>
        <v>Iowa ex-Linn</v>
      </c>
      <c r="AE4254" s="23">
        <f>IFERROR(AB4254/W4254,"N/M")</f>
        <v>0.07413477296828304</v>
      </c>
      <c r="AF4254" s="14" t="str">
        <f>B4254&amp;"|"&amp;TEXT(E4254,"000")&amp;"|"&amp;TEXT(M4254,"0.0000")</f>
        <v>2021|111|0.5500</v>
      </c>
      <c r="AG4254" s="22" t="str">
        <f>IF(AND(B4254&gt;=2015,B4254&lt;=2024,C4254=19,G4254=41,I4254=2,K4254="A",L4254="RBUP",M4254&gt;=0.5,M4254&lt;=0.85),"IN","OUT")</f>
        <v>IN</v>
      </c>
    </row>
    <row r="4255" spans="1:33">
      <c r="A4255" s="14" t="s">
        <v>191</v>
      </c>
      <c r="B4255" s="16">
        <v>2021</v>
      </c>
      <c r="C4255" s="16">
        <v>19</v>
      </c>
      <c r="D4255" s="14" t="s">
        <v>80</v>
      </c>
      <c r="E4255" s="16">
        <v>111</v>
      </c>
      <c r="F4255" s="14" t="s">
        <v>141</v>
      </c>
      <c r="G4255" s="16">
        <v>41</v>
      </c>
      <c r="H4255" s="14" t="s">
        <v>186</v>
      </c>
      <c r="I4255" s="16">
        <v>2</v>
      </c>
      <c r="J4255" s="14" t="s">
        <v>83</v>
      </c>
      <c r="K4255" s="14" t="s">
        <v>84</v>
      </c>
      <c r="L4255" s="14" t="s">
        <v>85</v>
      </c>
      <c r="M4255" s="23">
        <v>0.6</v>
      </c>
      <c r="N4255" s="16">
        <v>6</v>
      </c>
      <c r="O4255" s="16">
        <v>6</v>
      </c>
      <c r="P4255" s="16">
        <v>3</v>
      </c>
      <c r="Q4255" s="16">
        <v>7</v>
      </c>
      <c r="R4255" s="16">
        <v>3</v>
      </c>
      <c r="S4255" s="14" t="s">
        <v>86</v>
      </c>
      <c r="T4255" s="16">
        <v>686</v>
      </c>
      <c r="U4255" s="16">
        <v>0</v>
      </c>
      <c r="V4255" s="18">
        <v>366373</v>
      </c>
      <c r="W4255" s="18">
        <v>16080</v>
      </c>
      <c r="X4255" s="18">
        <v>11936</v>
      </c>
      <c r="Y4255" s="18">
        <v>0</v>
      </c>
      <c r="Z4255" s="18">
        <v>0</v>
      </c>
      <c r="AA4255" s="18">
        <v>0</v>
      </c>
      <c r="AB4255" s="18">
        <v>13100</v>
      </c>
      <c r="AC4255" s="23">
        <v>0.8100000000000001</v>
      </c>
      <c r="AD4255" s="14" t="str">
        <f>IF(E4255=113,"Linn","Iowa ex-Linn")</f>
        <v>Iowa ex-Linn</v>
      </c>
      <c r="AE4255" s="23">
        <f>IFERROR(AB4255/W4255,"N/M")</f>
        <v>0.8146766169154229</v>
      </c>
      <c r="AF4255" s="14" t="str">
        <f>B4255&amp;"|"&amp;TEXT(E4255,"000")&amp;"|"&amp;TEXT(M4255,"0.0000")</f>
        <v>2021|111|0.6000</v>
      </c>
      <c r="AG4255" s="22" t="str">
        <f>IF(AND(B4255&gt;=2015,B4255&lt;=2024,C4255=19,G4255=41,I4255=2,K4255="A",L4255="RBUP",M4255&gt;=0.5,M4255&lt;=0.85),"IN","OUT")</f>
        <v>IN</v>
      </c>
    </row>
    <row r="4256" spans="1:33">
      <c r="A4256" s="14" t="s">
        <v>191</v>
      </c>
      <c r="B4256" s="16">
        <v>2021</v>
      </c>
      <c r="C4256" s="16">
        <v>19</v>
      </c>
      <c r="D4256" s="14" t="s">
        <v>80</v>
      </c>
      <c r="E4256" s="16">
        <v>111</v>
      </c>
      <c r="F4256" s="14" t="s">
        <v>141</v>
      </c>
      <c r="G4256" s="16">
        <v>41</v>
      </c>
      <c r="H4256" s="14" t="s">
        <v>186</v>
      </c>
      <c r="I4256" s="16">
        <v>2</v>
      </c>
      <c r="J4256" s="14" t="s">
        <v>83</v>
      </c>
      <c r="K4256" s="14" t="s">
        <v>84</v>
      </c>
      <c r="L4256" s="14" t="s">
        <v>85</v>
      </c>
      <c r="M4256" s="23">
        <v>0.65</v>
      </c>
      <c r="N4256" s="16">
        <v>15</v>
      </c>
      <c r="O4256" s="16">
        <v>11</v>
      </c>
      <c r="P4256" s="16">
        <v>3</v>
      </c>
      <c r="Q4256" s="16">
        <v>18</v>
      </c>
      <c r="R4256" s="16">
        <v>6</v>
      </c>
      <c r="S4256" s="14" t="s">
        <v>86</v>
      </c>
      <c r="T4256" s="16">
        <v>1086</v>
      </c>
      <c r="U4256" s="16">
        <v>0</v>
      </c>
      <c r="V4256" s="18">
        <v>556046</v>
      </c>
      <c r="W4256" s="18">
        <v>37103</v>
      </c>
      <c r="X4256" s="18">
        <v>23274</v>
      </c>
      <c r="Y4256" s="18">
        <v>0</v>
      </c>
      <c r="Z4256" s="18">
        <v>0</v>
      </c>
      <c r="AA4256" s="18">
        <v>0</v>
      </c>
      <c r="AB4256" s="18">
        <v>18764</v>
      </c>
      <c r="AC4256" s="23">
        <v>0.51</v>
      </c>
      <c r="AD4256" s="14" t="str">
        <f>IF(E4256=113,"Linn","Iowa ex-Linn")</f>
        <v>Iowa ex-Linn</v>
      </c>
      <c r="AE4256" s="23">
        <f>IFERROR(AB4256/W4256,"N/M")</f>
        <v>0.5057272996792712</v>
      </c>
      <c r="AF4256" s="14" t="str">
        <f>B4256&amp;"|"&amp;TEXT(E4256,"000")&amp;"|"&amp;TEXT(M4256,"0.0000")</f>
        <v>2021|111|0.6500</v>
      </c>
      <c r="AG4256" s="22" t="str">
        <f>IF(AND(B4256&gt;=2015,B4256&lt;=2024,C4256=19,G4256=41,I4256=2,K4256="A",L4256="RBUP",M4256&gt;=0.5,M4256&lt;=0.85),"IN","OUT")</f>
        <v>IN</v>
      </c>
    </row>
    <row r="4257" spans="1:33">
      <c r="A4257" s="14" t="s">
        <v>191</v>
      </c>
      <c r="B4257" s="16">
        <v>2021</v>
      </c>
      <c r="C4257" s="16">
        <v>19</v>
      </c>
      <c r="D4257" s="14" t="s">
        <v>80</v>
      </c>
      <c r="E4257" s="16">
        <v>111</v>
      </c>
      <c r="F4257" s="14" t="s">
        <v>141</v>
      </c>
      <c r="G4257" s="16">
        <v>41</v>
      </c>
      <c r="H4257" s="14" t="s">
        <v>186</v>
      </c>
      <c r="I4257" s="16">
        <v>2</v>
      </c>
      <c r="J4257" s="14" t="s">
        <v>83</v>
      </c>
      <c r="K4257" s="14" t="s">
        <v>84</v>
      </c>
      <c r="L4257" s="14" t="s">
        <v>85</v>
      </c>
      <c r="M4257" s="23">
        <v>0.7</v>
      </c>
      <c r="N4257" s="16">
        <v>52</v>
      </c>
      <c r="O4257" s="16">
        <v>37</v>
      </c>
      <c r="P4257" s="16">
        <v>18</v>
      </c>
      <c r="Q4257" s="16">
        <v>72</v>
      </c>
      <c r="R4257" s="16">
        <v>39</v>
      </c>
      <c r="S4257" s="14" t="s">
        <v>86</v>
      </c>
      <c r="T4257" s="16">
        <v>5845</v>
      </c>
      <c r="U4257" s="16">
        <v>0</v>
      </c>
      <c r="V4257" s="18">
        <v>3483351</v>
      </c>
      <c r="W4257" s="18">
        <v>250749</v>
      </c>
      <c r="X4257" s="18">
        <v>179390</v>
      </c>
      <c r="Y4257" s="18">
        <v>0</v>
      </c>
      <c r="Z4257" s="18">
        <v>0</v>
      </c>
      <c r="AA4257" s="18">
        <v>0</v>
      </c>
      <c r="AB4257" s="18">
        <v>146238</v>
      </c>
      <c r="AC4257" s="23">
        <v>0.58</v>
      </c>
      <c r="AD4257" s="14" t="str">
        <f>IF(E4257=113,"Linn","Iowa ex-Linn")</f>
        <v>Iowa ex-Linn</v>
      </c>
      <c r="AE4257" s="23">
        <f>IFERROR(AB4257/W4257,"N/M")</f>
        <v>0.583204718662886</v>
      </c>
      <c r="AF4257" s="14" t="str">
        <f>B4257&amp;"|"&amp;TEXT(E4257,"000")&amp;"|"&amp;TEXT(M4257,"0.0000")</f>
        <v>2021|111|0.7000</v>
      </c>
      <c r="AG4257" s="22" t="str">
        <f>IF(AND(B4257&gt;=2015,B4257&lt;=2024,C4257=19,G4257=41,I4257=2,K4257="A",L4257="RBUP",M4257&gt;=0.5,M4257&lt;=0.85),"IN","OUT")</f>
        <v>IN</v>
      </c>
    </row>
    <row r="4258" spans="1:33">
      <c r="A4258" s="14" t="s">
        <v>191</v>
      </c>
      <c r="B4258" s="16">
        <v>2021</v>
      </c>
      <c r="C4258" s="16">
        <v>19</v>
      </c>
      <c r="D4258" s="14" t="s">
        <v>80</v>
      </c>
      <c r="E4258" s="16">
        <v>111</v>
      </c>
      <c r="F4258" s="14" t="s">
        <v>141</v>
      </c>
      <c r="G4258" s="16">
        <v>41</v>
      </c>
      <c r="H4258" s="14" t="s">
        <v>186</v>
      </c>
      <c r="I4258" s="16">
        <v>2</v>
      </c>
      <c r="J4258" s="14" t="s">
        <v>83</v>
      </c>
      <c r="K4258" s="14" t="s">
        <v>84</v>
      </c>
      <c r="L4258" s="14" t="s">
        <v>85</v>
      </c>
      <c r="M4258" s="23">
        <v>0.75</v>
      </c>
      <c r="N4258" s="16">
        <v>158</v>
      </c>
      <c r="O4258" s="16">
        <v>131</v>
      </c>
      <c r="P4258" s="16">
        <v>61</v>
      </c>
      <c r="Q4258" s="16">
        <v>212</v>
      </c>
      <c r="R4258" s="16">
        <v>80</v>
      </c>
      <c r="S4258" s="14" t="s">
        <v>86</v>
      </c>
      <c r="T4258" s="16">
        <v>22008</v>
      </c>
      <c r="U4258" s="16">
        <v>0</v>
      </c>
      <c r="V4258" s="18">
        <v>13610094</v>
      </c>
      <c r="W4258" s="18">
        <v>1201485</v>
      </c>
      <c r="X4258" s="18">
        <v>850768</v>
      </c>
      <c r="Y4258" s="18">
        <v>596</v>
      </c>
      <c r="Z4258" s="18">
        <v>1086</v>
      </c>
      <c r="AA4258" s="18">
        <v>0</v>
      </c>
      <c r="AB4258" s="18">
        <v>406744</v>
      </c>
      <c r="AC4258" s="23">
        <v>0.34</v>
      </c>
      <c r="AD4258" s="14" t="str">
        <f>IF(E4258=113,"Linn","Iowa ex-Linn")</f>
        <v>Iowa ex-Linn</v>
      </c>
      <c r="AE4258" s="23">
        <f>IFERROR(AB4258/W4258,"N/M")</f>
        <v>0.33853439701702476</v>
      </c>
      <c r="AF4258" s="14" t="str">
        <f>B4258&amp;"|"&amp;TEXT(E4258,"000")&amp;"|"&amp;TEXT(M4258,"0.0000")</f>
        <v>2021|111|0.7500</v>
      </c>
      <c r="AG4258" s="22" t="str">
        <f>IF(AND(B4258&gt;=2015,B4258&lt;=2024,C4258=19,G4258=41,I4258=2,K4258="A",L4258="RBUP",M4258&gt;=0.5,M4258&lt;=0.85),"IN","OUT")</f>
        <v>IN</v>
      </c>
    </row>
    <row r="4259" spans="1:33">
      <c r="A4259" s="14" t="s">
        <v>191</v>
      </c>
      <c r="B4259" s="16">
        <v>2021</v>
      </c>
      <c r="C4259" s="16">
        <v>19</v>
      </c>
      <c r="D4259" s="14" t="s">
        <v>80</v>
      </c>
      <c r="E4259" s="16">
        <v>111</v>
      </c>
      <c r="F4259" s="14" t="s">
        <v>141</v>
      </c>
      <c r="G4259" s="16">
        <v>41</v>
      </c>
      <c r="H4259" s="14" t="s">
        <v>186</v>
      </c>
      <c r="I4259" s="16">
        <v>2</v>
      </c>
      <c r="J4259" s="14" t="s">
        <v>83</v>
      </c>
      <c r="K4259" s="14" t="s">
        <v>84</v>
      </c>
      <c r="L4259" s="14" t="s">
        <v>85</v>
      </c>
      <c r="M4259" s="23">
        <v>0.8</v>
      </c>
      <c r="N4259" s="16">
        <v>218</v>
      </c>
      <c r="O4259" s="16">
        <v>175</v>
      </c>
      <c r="P4259" s="16">
        <v>104</v>
      </c>
      <c r="Q4259" s="16">
        <v>269</v>
      </c>
      <c r="R4259" s="16">
        <v>155</v>
      </c>
      <c r="S4259" s="14" t="s">
        <v>86</v>
      </c>
      <c r="T4259" s="16">
        <v>33339</v>
      </c>
      <c r="U4259" s="16">
        <v>0</v>
      </c>
      <c r="V4259" s="18">
        <v>21766596</v>
      </c>
      <c r="W4259" s="18">
        <v>2232575</v>
      </c>
      <c r="X4259" s="18">
        <v>1423923</v>
      </c>
      <c r="Y4259" s="18">
        <v>642</v>
      </c>
      <c r="Z4259" s="18">
        <v>1786</v>
      </c>
      <c r="AA4259" s="18">
        <v>0</v>
      </c>
      <c r="AB4259" s="18">
        <v>1432909</v>
      </c>
      <c r="AC4259" s="23">
        <v>0.64</v>
      </c>
      <c r="AD4259" s="14" t="str">
        <f>IF(E4259=113,"Linn","Iowa ex-Linn")</f>
        <v>Iowa ex-Linn</v>
      </c>
      <c r="AE4259" s="23">
        <f>IFERROR(AB4259/W4259,"N/M")</f>
        <v>0.6418189758462761</v>
      </c>
      <c r="AF4259" s="14" t="str">
        <f>B4259&amp;"|"&amp;TEXT(E4259,"000")&amp;"|"&amp;TEXT(M4259,"0.0000")</f>
        <v>2021|111|0.8000</v>
      </c>
      <c r="AG4259" s="22" t="str">
        <f>IF(AND(B4259&gt;=2015,B4259&lt;=2024,C4259=19,G4259=41,I4259=2,K4259="A",L4259="RBUP",M4259&gt;=0.5,M4259&lt;=0.85),"IN","OUT")</f>
        <v>IN</v>
      </c>
    </row>
    <row r="4260" spans="1:33">
      <c r="A4260" s="14" t="s">
        <v>191</v>
      </c>
      <c r="B4260" s="16">
        <v>2021</v>
      </c>
      <c r="C4260" s="16">
        <v>19</v>
      </c>
      <c r="D4260" s="14" t="s">
        <v>80</v>
      </c>
      <c r="E4260" s="16">
        <v>111</v>
      </c>
      <c r="F4260" s="14" t="s">
        <v>141</v>
      </c>
      <c r="G4260" s="16">
        <v>41</v>
      </c>
      <c r="H4260" s="14" t="s">
        <v>186</v>
      </c>
      <c r="I4260" s="16">
        <v>2</v>
      </c>
      <c r="J4260" s="14" t="s">
        <v>83</v>
      </c>
      <c r="K4260" s="14" t="s">
        <v>84</v>
      </c>
      <c r="L4260" s="14" t="s">
        <v>85</v>
      </c>
      <c r="M4260" s="23">
        <v>0.85</v>
      </c>
      <c r="N4260" s="16">
        <v>33</v>
      </c>
      <c r="O4260" s="16">
        <v>24</v>
      </c>
      <c r="P4260" s="16">
        <v>19</v>
      </c>
      <c r="Q4260" s="16">
        <v>37</v>
      </c>
      <c r="R4260" s="16">
        <v>27</v>
      </c>
      <c r="S4260" s="14" t="s">
        <v>86</v>
      </c>
      <c r="T4260" s="16">
        <v>5118</v>
      </c>
      <c r="U4260" s="16">
        <v>0</v>
      </c>
      <c r="V4260" s="18">
        <v>3289680</v>
      </c>
      <c r="W4260" s="18">
        <v>412633</v>
      </c>
      <c r="X4260" s="18">
        <v>209147</v>
      </c>
      <c r="Y4260" s="18">
        <v>0</v>
      </c>
      <c r="Z4260" s="18">
        <v>0</v>
      </c>
      <c r="AA4260" s="18">
        <v>0</v>
      </c>
      <c r="AB4260" s="18">
        <v>265654</v>
      </c>
      <c r="AC4260" s="23">
        <v>0.64</v>
      </c>
      <c r="AD4260" s="14" t="str">
        <f>IF(E4260=113,"Linn","Iowa ex-Linn")</f>
        <v>Iowa ex-Linn</v>
      </c>
      <c r="AE4260" s="23">
        <f>IFERROR(AB4260/W4260,"N/M")</f>
        <v>0.643802119559027</v>
      </c>
      <c r="AF4260" s="14" t="str">
        <f>B4260&amp;"|"&amp;TEXT(E4260,"000")&amp;"|"&amp;TEXT(M4260,"0.0000")</f>
        <v>2021|111|0.8500</v>
      </c>
      <c r="AG4260" s="22" t="str">
        <f>IF(AND(B4260&gt;=2015,B4260&lt;=2024,C4260=19,G4260=41,I4260=2,K4260="A",L4260="RBUP",M4260&gt;=0.5,M4260&lt;=0.85),"IN","OUT")</f>
        <v>IN</v>
      </c>
    </row>
    <row r="4261" spans="1:33">
      <c r="A4261" s="14" t="s">
        <v>191</v>
      </c>
      <c r="B4261" s="16">
        <v>2021</v>
      </c>
      <c r="C4261" s="16">
        <v>19</v>
      </c>
      <c r="D4261" s="14" t="s">
        <v>80</v>
      </c>
      <c r="E4261" s="16">
        <v>113</v>
      </c>
      <c r="F4261" s="14" t="s">
        <v>142</v>
      </c>
      <c r="G4261" s="16">
        <v>41</v>
      </c>
      <c r="H4261" s="14" t="s">
        <v>186</v>
      </c>
      <c r="I4261" s="16">
        <v>2</v>
      </c>
      <c r="J4261" s="14" t="s">
        <v>83</v>
      </c>
      <c r="K4261" s="14" t="s">
        <v>84</v>
      </c>
      <c r="L4261" s="14" t="s">
        <v>85</v>
      </c>
      <c r="M4261" s="23">
        <v>0.65</v>
      </c>
      <c r="N4261" s="16">
        <v>9</v>
      </c>
      <c r="O4261" s="16">
        <v>6</v>
      </c>
      <c r="P4261" s="16">
        <v>0</v>
      </c>
      <c r="Q4261" s="16">
        <v>6</v>
      </c>
      <c r="R4261" s="16">
        <v>0</v>
      </c>
      <c r="S4261" s="14" t="s">
        <v>86</v>
      </c>
      <c r="T4261" s="16">
        <v>304</v>
      </c>
      <c r="U4261" s="16">
        <v>0</v>
      </c>
      <c r="V4261" s="18">
        <v>175474</v>
      </c>
      <c r="W4261" s="18">
        <v>4890</v>
      </c>
      <c r="X4261" s="18">
        <v>2886</v>
      </c>
      <c r="Y4261" s="18">
        <v>0</v>
      </c>
      <c r="Z4261" s="18">
        <v>0</v>
      </c>
      <c r="AA4261" s="18">
        <v>0</v>
      </c>
      <c r="AB4261" s="18">
        <v>0</v>
      </c>
      <c r="AC4261" s="23">
        <v>0</v>
      </c>
      <c r="AD4261" s="14" t="str">
        <f>IF(E4261=113,"Linn","Iowa ex-Linn")</f>
        <v>Linn</v>
      </c>
      <c r="AE4261" s="23">
        <f>IFERROR(AB4261/W4261,"N/M")</f>
        <v>0.0</v>
      </c>
      <c r="AF4261" s="14" t="str">
        <f>B4261&amp;"|"&amp;TEXT(E4261,"000")&amp;"|"&amp;TEXT(M4261,"0.0000")</f>
        <v>2021|113|0.6500</v>
      </c>
      <c r="AG4261" s="22" t="str">
        <f>IF(AND(B4261&gt;=2015,B4261&lt;=2024,C4261=19,G4261=41,I4261=2,K4261="A",L4261="RBUP",M4261&gt;=0.5,M4261&lt;=0.85),"IN","OUT")</f>
        <v>IN</v>
      </c>
    </row>
    <row r="4262" spans="1:33">
      <c r="A4262" s="14" t="s">
        <v>191</v>
      </c>
      <c r="B4262" s="16">
        <v>2021</v>
      </c>
      <c r="C4262" s="16">
        <v>19</v>
      </c>
      <c r="D4262" s="14" t="s">
        <v>80</v>
      </c>
      <c r="E4262" s="16">
        <v>113</v>
      </c>
      <c r="F4262" s="14" t="s">
        <v>142</v>
      </c>
      <c r="G4262" s="16">
        <v>41</v>
      </c>
      <c r="H4262" s="14" t="s">
        <v>186</v>
      </c>
      <c r="I4262" s="16">
        <v>2</v>
      </c>
      <c r="J4262" s="14" t="s">
        <v>83</v>
      </c>
      <c r="K4262" s="14" t="s">
        <v>84</v>
      </c>
      <c r="L4262" s="14" t="s">
        <v>85</v>
      </c>
      <c r="M4262" s="23">
        <v>0.7</v>
      </c>
      <c r="N4262" s="16">
        <v>15</v>
      </c>
      <c r="O4262" s="16">
        <v>13</v>
      </c>
      <c r="P4262" s="16">
        <v>2</v>
      </c>
      <c r="Q4262" s="16">
        <v>16</v>
      </c>
      <c r="R4262" s="16">
        <v>2</v>
      </c>
      <c r="S4262" s="14" t="s">
        <v>86</v>
      </c>
      <c r="T4262" s="16">
        <v>861</v>
      </c>
      <c r="U4262" s="16">
        <v>0</v>
      </c>
      <c r="V4262" s="18">
        <v>534516</v>
      </c>
      <c r="W4262" s="18">
        <v>14744</v>
      </c>
      <c r="X4262" s="18">
        <v>9047</v>
      </c>
      <c r="Y4262" s="18">
        <v>0</v>
      </c>
      <c r="Z4262" s="18">
        <v>0</v>
      </c>
      <c r="AA4262" s="18">
        <v>0</v>
      </c>
      <c r="AB4262" s="18">
        <v>31732</v>
      </c>
      <c r="AC4262" s="23">
        <v>2.15</v>
      </c>
      <c r="AD4262" s="14" t="str">
        <f>IF(E4262=113,"Linn","Iowa ex-Linn")</f>
        <v>Linn</v>
      </c>
      <c r="AE4262" s="23">
        <f>IFERROR(AB4262/W4262,"N/M")</f>
        <v>2.152197504069452</v>
      </c>
      <c r="AF4262" s="14" t="str">
        <f>B4262&amp;"|"&amp;TEXT(E4262,"000")&amp;"|"&amp;TEXT(M4262,"0.0000")</f>
        <v>2021|113|0.7000</v>
      </c>
      <c r="AG4262" s="22" t="str">
        <f>IF(AND(B4262&gt;=2015,B4262&lt;=2024,C4262=19,G4262=41,I4262=2,K4262="A",L4262="RBUP",M4262&gt;=0.5,M4262&lt;=0.85),"IN","OUT")</f>
        <v>IN</v>
      </c>
    </row>
    <row r="4263" spans="1:33">
      <c r="A4263" s="14" t="s">
        <v>191</v>
      </c>
      <c r="B4263" s="16">
        <v>2021</v>
      </c>
      <c r="C4263" s="16">
        <v>19</v>
      </c>
      <c r="D4263" s="14" t="s">
        <v>80</v>
      </c>
      <c r="E4263" s="16">
        <v>113</v>
      </c>
      <c r="F4263" s="14" t="s">
        <v>142</v>
      </c>
      <c r="G4263" s="16">
        <v>41</v>
      </c>
      <c r="H4263" s="14" t="s">
        <v>186</v>
      </c>
      <c r="I4263" s="16">
        <v>2</v>
      </c>
      <c r="J4263" s="14" t="s">
        <v>83</v>
      </c>
      <c r="K4263" s="14" t="s">
        <v>84</v>
      </c>
      <c r="L4263" s="14" t="s">
        <v>85</v>
      </c>
      <c r="M4263" s="23">
        <v>0.75</v>
      </c>
      <c r="N4263" s="16">
        <v>97</v>
      </c>
      <c r="O4263" s="16">
        <v>74</v>
      </c>
      <c r="P4263" s="16">
        <v>11</v>
      </c>
      <c r="Q4263" s="16">
        <v>142</v>
      </c>
      <c r="R4263" s="16">
        <v>14</v>
      </c>
      <c r="S4263" s="14" t="s">
        <v>86</v>
      </c>
      <c r="T4263" s="16">
        <v>11681</v>
      </c>
      <c r="U4263" s="16">
        <v>0</v>
      </c>
      <c r="V4263" s="18">
        <v>8097575</v>
      </c>
      <c r="W4263" s="18">
        <v>326115</v>
      </c>
      <c r="X4263" s="18">
        <v>199777</v>
      </c>
      <c r="Y4263" s="18">
        <v>0</v>
      </c>
      <c r="Z4263" s="18">
        <v>2131</v>
      </c>
      <c r="AA4263" s="18">
        <v>0</v>
      </c>
      <c r="AB4263" s="18">
        <v>43659</v>
      </c>
      <c r="AC4263" s="23">
        <v>0.13</v>
      </c>
      <c r="AD4263" s="14" t="str">
        <f>IF(E4263=113,"Linn","Iowa ex-Linn")</f>
        <v>Linn</v>
      </c>
      <c r="AE4263" s="23">
        <f>IFERROR(AB4263/W4263,"N/M")</f>
        <v>0.13387608665654754</v>
      </c>
      <c r="AF4263" s="14" t="str">
        <f>B4263&amp;"|"&amp;TEXT(E4263,"000")&amp;"|"&amp;TEXT(M4263,"0.0000")</f>
        <v>2021|113|0.7500</v>
      </c>
      <c r="AG4263" s="22" t="str">
        <f>IF(AND(B4263&gt;=2015,B4263&lt;=2024,C4263=19,G4263=41,I4263=2,K4263="A",L4263="RBUP",M4263&gt;=0.5,M4263&lt;=0.85),"IN","OUT")</f>
        <v>IN</v>
      </c>
    </row>
    <row r="4264" spans="1:33">
      <c r="A4264" s="14" t="s">
        <v>191</v>
      </c>
      <c r="B4264" s="16">
        <v>2021</v>
      </c>
      <c r="C4264" s="16">
        <v>19</v>
      </c>
      <c r="D4264" s="14" t="s">
        <v>80</v>
      </c>
      <c r="E4264" s="16">
        <v>113</v>
      </c>
      <c r="F4264" s="14" t="s">
        <v>142</v>
      </c>
      <c r="G4264" s="16">
        <v>41</v>
      </c>
      <c r="H4264" s="14" t="s">
        <v>186</v>
      </c>
      <c r="I4264" s="16">
        <v>2</v>
      </c>
      <c r="J4264" s="14" t="s">
        <v>83</v>
      </c>
      <c r="K4264" s="14" t="s">
        <v>84</v>
      </c>
      <c r="L4264" s="14" t="s">
        <v>85</v>
      </c>
      <c r="M4264" s="23">
        <v>0.8</v>
      </c>
      <c r="N4264" s="16">
        <v>370</v>
      </c>
      <c r="O4264" s="16">
        <v>306</v>
      </c>
      <c r="P4264" s="16">
        <v>40</v>
      </c>
      <c r="Q4264" s="16">
        <v>517</v>
      </c>
      <c r="R4264" s="16">
        <v>62</v>
      </c>
      <c r="S4264" s="14" t="s">
        <v>86</v>
      </c>
      <c r="T4264" s="16">
        <v>59381</v>
      </c>
      <c r="U4264" s="16">
        <v>0</v>
      </c>
      <c r="V4264" s="18">
        <v>44316350</v>
      </c>
      <c r="W4264" s="18">
        <v>2367562</v>
      </c>
      <c r="X4264" s="18">
        <v>1403930</v>
      </c>
      <c r="Y4264" s="18">
        <v>1051</v>
      </c>
      <c r="Z4264" s="18">
        <v>13444</v>
      </c>
      <c r="AA4264" s="18">
        <v>0</v>
      </c>
      <c r="AB4264" s="18">
        <v>863785</v>
      </c>
      <c r="AC4264" s="23">
        <v>0.36</v>
      </c>
      <c r="AD4264" s="14" t="str">
        <f>IF(E4264=113,"Linn","Iowa ex-Linn")</f>
        <v>Linn</v>
      </c>
      <c r="AE4264" s="23">
        <f>IFERROR(AB4264/W4264,"N/M")</f>
        <v>0.3648415543077647</v>
      </c>
      <c r="AF4264" s="14" t="str">
        <f>B4264&amp;"|"&amp;TEXT(E4264,"000")&amp;"|"&amp;TEXT(M4264,"0.0000")</f>
        <v>2021|113|0.8000</v>
      </c>
      <c r="AG4264" s="22" t="str">
        <f>IF(AND(B4264&gt;=2015,B4264&lt;=2024,C4264=19,G4264=41,I4264=2,K4264="A",L4264="RBUP",M4264&gt;=0.5,M4264&lt;=0.85),"IN","OUT")</f>
        <v>IN</v>
      </c>
    </row>
    <row r="4265" spans="1:33">
      <c r="A4265" s="14" t="s">
        <v>191</v>
      </c>
      <c r="B4265" s="16">
        <v>2021</v>
      </c>
      <c r="C4265" s="16">
        <v>19</v>
      </c>
      <c r="D4265" s="14" t="s">
        <v>80</v>
      </c>
      <c r="E4265" s="16">
        <v>113</v>
      </c>
      <c r="F4265" s="14" t="s">
        <v>142</v>
      </c>
      <c r="G4265" s="16">
        <v>41</v>
      </c>
      <c r="H4265" s="14" t="s">
        <v>186</v>
      </c>
      <c r="I4265" s="16">
        <v>2</v>
      </c>
      <c r="J4265" s="14" t="s">
        <v>83</v>
      </c>
      <c r="K4265" s="14" t="s">
        <v>84</v>
      </c>
      <c r="L4265" s="14" t="s">
        <v>85</v>
      </c>
      <c r="M4265" s="23">
        <v>0.85</v>
      </c>
      <c r="N4265" s="16">
        <v>362</v>
      </c>
      <c r="O4265" s="16">
        <v>295</v>
      </c>
      <c r="P4265" s="16">
        <v>62</v>
      </c>
      <c r="Q4265" s="16">
        <v>449</v>
      </c>
      <c r="R4265" s="16">
        <v>76</v>
      </c>
      <c r="S4265" s="14" t="s">
        <v>86</v>
      </c>
      <c r="T4265" s="16">
        <v>59941</v>
      </c>
      <c r="U4265" s="16">
        <v>0</v>
      </c>
      <c r="V4265" s="18">
        <v>47166966</v>
      </c>
      <c r="W4265" s="18">
        <v>3148438</v>
      </c>
      <c r="X4265" s="18">
        <v>1489879</v>
      </c>
      <c r="Y4265" s="18">
        <v>1336</v>
      </c>
      <c r="Z4265" s="18">
        <v>28509</v>
      </c>
      <c r="AA4265" s="18">
        <v>0</v>
      </c>
      <c r="AB4265" s="18">
        <v>814750</v>
      </c>
      <c r="AC4265" s="23">
        <v>0.26</v>
      </c>
      <c r="AD4265" s="14" t="str">
        <f>IF(E4265=113,"Linn","Iowa ex-Linn")</f>
        <v>Linn</v>
      </c>
      <c r="AE4265" s="23">
        <f>IFERROR(AB4265/W4265,"N/M")</f>
        <v>0.25877911523110825</v>
      </c>
      <c r="AF4265" s="14" t="str">
        <f>B4265&amp;"|"&amp;TEXT(E4265,"000")&amp;"|"&amp;TEXT(M4265,"0.0000")</f>
        <v>2021|113|0.8500</v>
      </c>
      <c r="AG4265" s="22" t="str">
        <f>IF(AND(B4265&gt;=2015,B4265&lt;=2024,C4265=19,G4265=41,I4265=2,K4265="A",L4265="RBUP",M4265&gt;=0.5,M4265&lt;=0.85),"IN","OUT")</f>
        <v>IN</v>
      </c>
    </row>
    <row r="4266" spans="1:33">
      <c r="A4266" s="14" t="s">
        <v>191</v>
      </c>
      <c r="B4266" s="16">
        <v>2021</v>
      </c>
      <c r="C4266" s="16">
        <v>19</v>
      </c>
      <c r="D4266" s="14" t="s">
        <v>80</v>
      </c>
      <c r="E4266" s="16">
        <v>115</v>
      </c>
      <c r="F4266" s="14" t="s">
        <v>143</v>
      </c>
      <c r="G4266" s="16">
        <v>41</v>
      </c>
      <c r="H4266" s="14" t="s">
        <v>186</v>
      </c>
      <c r="I4266" s="16">
        <v>2</v>
      </c>
      <c r="J4266" s="14" t="s">
        <v>83</v>
      </c>
      <c r="K4266" s="14" t="s">
        <v>84</v>
      </c>
      <c r="L4266" s="14" t="s">
        <v>85</v>
      </c>
      <c r="M4266" s="23">
        <v>0.5</v>
      </c>
      <c r="N4266" s="16">
        <v>3</v>
      </c>
      <c r="O4266" s="16">
        <v>1</v>
      </c>
      <c r="P4266" s="16">
        <v>0</v>
      </c>
      <c r="Q4266" s="16">
        <v>2</v>
      </c>
      <c r="R4266" s="16">
        <v>0</v>
      </c>
      <c r="S4266" s="14" t="s">
        <v>86</v>
      </c>
      <c r="T4266" s="16">
        <v>234</v>
      </c>
      <c r="U4266" s="16">
        <v>0</v>
      </c>
      <c r="V4266" s="18">
        <v>117041</v>
      </c>
      <c r="W4266" s="18">
        <v>1775</v>
      </c>
      <c r="X4266" s="18">
        <v>1322</v>
      </c>
      <c r="Y4266" s="18">
        <v>0</v>
      </c>
      <c r="Z4266" s="18">
        <v>0</v>
      </c>
      <c r="AA4266" s="18">
        <v>0</v>
      </c>
      <c r="AB4266" s="18">
        <v>0</v>
      </c>
      <c r="AC4266" s="23">
        <v>0</v>
      </c>
      <c r="AD4266" s="14" t="str">
        <f>IF(E4266=113,"Linn","Iowa ex-Linn")</f>
        <v>Iowa ex-Linn</v>
      </c>
      <c r="AE4266" s="23">
        <f>IFERROR(AB4266/W4266,"N/M")</f>
        <v>0.0</v>
      </c>
      <c r="AF4266" s="14" t="str">
        <f>B4266&amp;"|"&amp;TEXT(E4266,"000")&amp;"|"&amp;TEXT(M4266,"0.0000")</f>
        <v>2021|115|0.5000</v>
      </c>
      <c r="AG4266" s="22" t="str">
        <f>IF(AND(B4266&gt;=2015,B4266&lt;=2024,C4266=19,G4266=41,I4266=2,K4266="A",L4266="RBUP",M4266&gt;=0.5,M4266&lt;=0.85),"IN","OUT")</f>
        <v>IN</v>
      </c>
    </row>
    <row r="4267" spans="1:33">
      <c r="A4267" s="14" t="s">
        <v>191</v>
      </c>
      <c r="B4267" s="16">
        <v>2021</v>
      </c>
      <c r="C4267" s="16">
        <v>19</v>
      </c>
      <c r="D4267" s="14" t="s">
        <v>80</v>
      </c>
      <c r="E4267" s="16">
        <v>115</v>
      </c>
      <c r="F4267" s="14" t="s">
        <v>143</v>
      </c>
      <c r="G4267" s="16">
        <v>41</v>
      </c>
      <c r="H4267" s="14" t="s">
        <v>186</v>
      </c>
      <c r="I4267" s="16">
        <v>2</v>
      </c>
      <c r="J4267" s="14" t="s">
        <v>83</v>
      </c>
      <c r="K4267" s="14" t="s">
        <v>84</v>
      </c>
      <c r="L4267" s="14" t="s">
        <v>85</v>
      </c>
      <c r="M4267" s="23">
        <v>0.6</v>
      </c>
      <c r="N4267" s="16">
        <v>2</v>
      </c>
      <c r="O4267" s="16">
        <v>2</v>
      </c>
      <c r="P4267" s="16">
        <v>0</v>
      </c>
      <c r="Q4267" s="16">
        <v>2</v>
      </c>
      <c r="R4267" s="16">
        <v>0</v>
      </c>
      <c r="S4267" s="14" t="s">
        <v>86</v>
      </c>
      <c r="T4267" s="16">
        <v>200</v>
      </c>
      <c r="U4267" s="16">
        <v>0</v>
      </c>
      <c r="V4267" s="18">
        <v>110040</v>
      </c>
      <c r="W4267" s="18">
        <v>2697</v>
      </c>
      <c r="X4267" s="18">
        <v>1726</v>
      </c>
      <c r="Y4267" s="18">
        <v>0</v>
      </c>
      <c r="Z4267" s="18">
        <v>0</v>
      </c>
      <c r="AA4267" s="18">
        <v>0</v>
      </c>
      <c r="AB4267" s="18">
        <v>0</v>
      </c>
      <c r="AC4267" s="23">
        <v>0</v>
      </c>
      <c r="AD4267" s="14" t="str">
        <f>IF(E4267=113,"Linn","Iowa ex-Linn")</f>
        <v>Iowa ex-Linn</v>
      </c>
      <c r="AE4267" s="23">
        <f>IFERROR(AB4267/W4267,"N/M")</f>
        <v>0.0</v>
      </c>
      <c r="AF4267" s="14" t="str">
        <f>B4267&amp;"|"&amp;TEXT(E4267,"000")&amp;"|"&amp;TEXT(M4267,"0.0000")</f>
        <v>2021|115|0.6000</v>
      </c>
      <c r="AG4267" s="22" t="str">
        <f>IF(AND(B4267&gt;=2015,B4267&lt;=2024,C4267=19,G4267=41,I4267=2,K4267="A",L4267="RBUP",M4267&gt;=0.5,M4267&lt;=0.85),"IN","OUT")</f>
        <v>IN</v>
      </c>
    </row>
    <row r="4268" spans="1:33">
      <c r="A4268" s="14" t="s">
        <v>191</v>
      </c>
      <c r="B4268" s="16">
        <v>2021</v>
      </c>
      <c r="C4268" s="16">
        <v>19</v>
      </c>
      <c r="D4268" s="14" t="s">
        <v>80</v>
      </c>
      <c r="E4268" s="16">
        <v>115</v>
      </c>
      <c r="F4268" s="14" t="s">
        <v>143</v>
      </c>
      <c r="G4268" s="16">
        <v>41</v>
      </c>
      <c r="H4268" s="14" t="s">
        <v>186</v>
      </c>
      <c r="I4268" s="16">
        <v>2</v>
      </c>
      <c r="J4268" s="14" t="s">
        <v>83</v>
      </c>
      <c r="K4268" s="14" t="s">
        <v>84</v>
      </c>
      <c r="L4268" s="14" t="s">
        <v>85</v>
      </c>
      <c r="M4268" s="23">
        <v>0.65</v>
      </c>
      <c r="N4268" s="16">
        <v>3</v>
      </c>
      <c r="O4268" s="16">
        <v>1</v>
      </c>
      <c r="P4268" s="16">
        <v>0</v>
      </c>
      <c r="Q4268" s="16">
        <v>1</v>
      </c>
      <c r="R4268" s="16">
        <v>0</v>
      </c>
      <c r="S4268" s="14" t="s">
        <v>86</v>
      </c>
      <c r="T4268" s="16">
        <v>23</v>
      </c>
      <c r="U4268" s="16">
        <v>0</v>
      </c>
      <c r="V4268" s="18">
        <v>13283</v>
      </c>
      <c r="W4268" s="18">
        <v>530</v>
      </c>
      <c r="X4268" s="18">
        <v>313</v>
      </c>
      <c r="Y4268" s="18">
        <v>0</v>
      </c>
      <c r="Z4268" s="18">
        <v>0</v>
      </c>
      <c r="AA4268" s="18">
        <v>0</v>
      </c>
      <c r="AB4268" s="18">
        <v>0</v>
      </c>
      <c r="AC4268" s="23">
        <v>0</v>
      </c>
      <c r="AD4268" s="14" t="str">
        <f>IF(E4268=113,"Linn","Iowa ex-Linn")</f>
        <v>Iowa ex-Linn</v>
      </c>
      <c r="AE4268" s="23">
        <f>IFERROR(AB4268/W4268,"N/M")</f>
        <v>0.0</v>
      </c>
      <c r="AF4268" s="14" t="str">
        <f>B4268&amp;"|"&amp;TEXT(E4268,"000")&amp;"|"&amp;TEXT(M4268,"0.0000")</f>
        <v>2021|115|0.6500</v>
      </c>
      <c r="AG4268" s="22" t="str">
        <f>IF(AND(B4268&gt;=2015,B4268&lt;=2024,C4268=19,G4268=41,I4268=2,K4268="A",L4268="RBUP",M4268&gt;=0.5,M4268&lt;=0.85),"IN","OUT")</f>
        <v>IN</v>
      </c>
    </row>
    <row r="4269" spans="1:33">
      <c r="A4269" s="14" t="s">
        <v>191</v>
      </c>
      <c r="B4269" s="16">
        <v>2021</v>
      </c>
      <c r="C4269" s="16">
        <v>19</v>
      </c>
      <c r="D4269" s="14" t="s">
        <v>80</v>
      </c>
      <c r="E4269" s="16">
        <v>115</v>
      </c>
      <c r="F4269" s="14" t="s">
        <v>143</v>
      </c>
      <c r="G4269" s="16">
        <v>41</v>
      </c>
      <c r="H4269" s="14" t="s">
        <v>186</v>
      </c>
      <c r="I4269" s="16">
        <v>2</v>
      </c>
      <c r="J4269" s="14" t="s">
        <v>83</v>
      </c>
      <c r="K4269" s="14" t="s">
        <v>84</v>
      </c>
      <c r="L4269" s="14" t="s">
        <v>85</v>
      </c>
      <c r="M4269" s="23">
        <v>0.7</v>
      </c>
      <c r="N4269" s="16">
        <v>47</v>
      </c>
      <c r="O4269" s="16">
        <v>35</v>
      </c>
      <c r="P4269" s="16">
        <v>4</v>
      </c>
      <c r="Q4269" s="16">
        <v>52</v>
      </c>
      <c r="R4269" s="16">
        <v>5</v>
      </c>
      <c r="S4269" s="14" t="s">
        <v>86</v>
      </c>
      <c r="T4269" s="16">
        <v>5444</v>
      </c>
      <c r="U4269" s="16">
        <v>0</v>
      </c>
      <c r="V4269" s="18">
        <v>3277723</v>
      </c>
      <c r="W4269" s="18">
        <v>164769</v>
      </c>
      <c r="X4269" s="18">
        <v>117335</v>
      </c>
      <c r="Y4269" s="18">
        <v>0</v>
      </c>
      <c r="Z4269" s="18">
        <v>592</v>
      </c>
      <c r="AA4269" s="18">
        <v>0</v>
      </c>
      <c r="AB4269" s="18">
        <v>41322</v>
      </c>
      <c r="AC4269" s="23">
        <v>0.25</v>
      </c>
      <c r="AD4269" s="14" t="str">
        <f>IF(E4269=113,"Linn","Iowa ex-Linn")</f>
        <v>Iowa ex-Linn</v>
      </c>
      <c r="AE4269" s="23">
        <f>IFERROR(AB4269/W4269,"N/M")</f>
        <v>0.2507874660888881</v>
      </c>
      <c r="AF4269" s="14" t="str">
        <f>B4269&amp;"|"&amp;TEXT(E4269,"000")&amp;"|"&amp;TEXT(M4269,"0.0000")</f>
        <v>2021|115|0.7000</v>
      </c>
      <c r="AG4269" s="22" t="str">
        <f>IF(AND(B4269&gt;=2015,B4269&lt;=2024,C4269=19,G4269=41,I4269=2,K4269="A",L4269="RBUP",M4269&gt;=0.5,M4269&lt;=0.85),"IN","OUT")</f>
        <v>IN</v>
      </c>
    </row>
    <row r="4270" spans="1:33">
      <c r="A4270" s="14" t="s">
        <v>191</v>
      </c>
      <c r="B4270" s="16">
        <v>2021</v>
      </c>
      <c r="C4270" s="16">
        <v>19</v>
      </c>
      <c r="D4270" s="14" t="s">
        <v>80</v>
      </c>
      <c r="E4270" s="16">
        <v>115</v>
      </c>
      <c r="F4270" s="14" t="s">
        <v>143</v>
      </c>
      <c r="G4270" s="16">
        <v>41</v>
      </c>
      <c r="H4270" s="14" t="s">
        <v>186</v>
      </c>
      <c r="I4270" s="16">
        <v>2</v>
      </c>
      <c r="J4270" s="14" t="s">
        <v>83</v>
      </c>
      <c r="K4270" s="14" t="s">
        <v>84</v>
      </c>
      <c r="L4270" s="14" t="s">
        <v>85</v>
      </c>
      <c r="M4270" s="23">
        <v>0.75</v>
      </c>
      <c r="N4270" s="16">
        <v>133</v>
      </c>
      <c r="O4270" s="16">
        <v>104</v>
      </c>
      <c r="P4270" s="16">
        <v>17</v>
      </c>
      <c r="Q4270" s="16">
        <v>181</v>
      </c>
      <c r="R4270" s="16">
        <v>23</v>
      </c>
      <c r="S4270" s="14" t="s">
        <v>86</v>
      </c>
      <c r="T4270" s="16">
        <v>20757</v>
      </c>
      <c r="U4270" s="16">
        <v>0</v>
      </c>
      <c r="V4270" s="18">
        <v>14020415</v>
      </c>
      <c r="W4270" s="18">
        <v>952858</v>
      </c>
      <c r="X4270" s="18">
        <v>638928</v>
      </c>
      <c r="Y4270" s="18">
        <v>7023</v>
      </c>
      <c r="Z4270" s="18">
        <v>11646</v>
      </c>
      <c r="AA4270" s="18">
        <v>0</v>
      </c>
      <c r="AB4270" s="18">
        <v>163487</v>
      </c>
      <c r="AC4270" s="23">
        <v>0.17</v>
      </c>
      <c r="AD4270" s="14" t="str">
        <f>IF(E4270=113,"Linn","Iowa ex-Linn")</f>
        <v>Iowa ex-Linn</v>
      </c>
      <c r="AE4270" s="23">
        <f>IFERROR(AB4270/W4270,"N/M")</f>
        <v>0.1715754078781938</v>
      </c>
      <c r="AF4270" s="14" t="str">
        <f>B4270&amp;"|"&amp;TEXT(E4270,"000")&amp;"|"&amp;TEXT(M4270,"0.0000")</f>
        <v>2021|115|0.7500</v>
      </c>
      <c r="AG4270" s="22" t="str">
        <f>IF(AND(B4270&gt;=2015,B4270&lt;=2024,C4270=19,G4270=41,I4270=2,K4270="A",L4270="RBUP",M4270&gt;=0.5,M4270&lt;=0.85),"IN","OUT")</f>
        <v>IN</v>
      </c>
    </row>
    <row r="4271" spans="1:33">
      <c r="A4271" s="14" t="s">
        <v>191</v>
      </c>
      <c r="B4271" s="16">
        <v>2021</v>
      </c>
      <c r="C4271" s="16">
        <v>19</v>
      </c>
      <c r="D4271" s="14" t="s">
        <v>80</v>
      </c>
      <c r="E4271" s="16">
        <v>115</v>
      </c>
      <c r="F4271" s="14" t="s">
        <v>143</v>
      </c>
      <c r="G4271" s="16">
        <v>41</v>
      </c>
      <c r="H4271" s="14" t="s">
        <v>186</v>
      </c>
      <c r="I4271" s="16">
        <v>2</v>
      </c>
      <c r="J4271" s="14" t="s">
        <v>83</v>
      </c>
      <c r="K4271" s="14" t="s">
        <v>84</v>
      </c>
      <c r="L4271" s="14" t="s">
        <v>85</v>
      </c>
      <c r="M4271" s="23">
        <v>0.8</v>
      </c>
      <c r="N4271" s="16">
        <v>207</v>
      </c>
      <c r="O4271" s="16">
        <v>155</v>
      </c>
      <c r="P4271" s="16">
        <v>28</v>
      </c>
      <c r="Q4271" s="16">
        <v>220</v>
      </c>
      <c r="R4271" s="16">
        <v>29</v>
      </c>
      <c r="S4271" s="14" t="s">
        <v>86</v>
      </c>
      <c r="T4271" s="16">
        <v>29404</v>
      </c>
      <c r="U4271" s="16">
        <v>0</v>
      </c>
      <c r="V4271" s="18">
        <v>20911143</v>
      </c>
      <c r="W4271" s="18">
        <v>1714721</v>
      </c>
      <c r="X4271" s="18">
        <v>1051486</v>
      </c>
      <c r="Y4271" s="18">
        <v>0</v>
      </c>
      <c r="Z4271" s="18">
        <v>4902</v>
      </c>
      <c r="AA4271" s="18">
        <v>0</v>
      </c>
      <c r="AB4271" s="18">
        <v>215397</v>
      </c>
      <c r="AC4271" s="23">
        <v>0.13</v>
      </c>
      <c r="AD4271" s="14" t="str">
        <f>IF(E4271=113,"Linn","Iowa ex-Linn")</f>
        <v>Iowa ex-Linn</v>
      </c>
      <c r="AE4271" s="23">
        <f>IFERROR(AB4271/W4271,"N/M")</f>
        <v>0.1256163539141353</v>
      </c>
      <c r="AF4271" s="14" t="str">
        <f>B4271&amp;"|"&amp;TEXT(E4271,"000")&amp;"|"&amp;TEXT(M4271,"0.0000")</f>
        <v>2021|115|0.8000</v>
      </c>
      <c r="AG4271" s="22" t="str">
        <f>IF(AND(B4271&gt;=2015,B4271&lt;=2024,C4271=19,G4271=41,I4271=2,K4271="A",L4271="RBUP",M4271&gt;=0.5,M4271&lt;=0.85),"IN","OUT")</f>
        <v>IN</v>
      </c>
    </row>
    <row r="4272" spans="1:33">
      <c r="A4272" s="14" t="s">
        <v>191</v>
      </c>
      <c r="B4272" s="16">
        <v>2021</v>
      </c>
      <c r="C4272" s="16">
        <v>19</v>
      </c>
      <c r="D4272" s="14" t="s">
        <v>80</v>
      </c>
      <c r="E4272" s="16">
        <v>115</v>
      </c>
      <c r="F4272" s="14" t="s">
        <v>143</v>
      </c>
      <c r="G4272" s="16">
        <v>41</v>
      </c>
      <c r="H4272" s="14" t="s">
        <v>186</v>
      </c>
      <c r="I4272" s="16">
        <v>2</v>
      </c>
      <c r="J4272" s="14" t="s">
        <v>83</v>
      </c>
      <c r="K4272" s="14" t="s">
        <v>84</v>
      </c>
      <c r="L4272" s="14" t="s">
        <v>85</v>
      </c>
      <c r="M4272" s="23">
        <v>0.85</v>
      </c>
      <c r="N4272" s="16">
        <v>81</v>
      </c>
      <c r="O4272" s="16">
        <v>61</v>
      </c>
      <c r="P4272" s="16">
        <v>20</v>
      </c>
      <c r="Q4272" s="16">
        <v>105</v>
      </c>
      <c r="R4272" s="16">
        <v>29</v>
      </c>
      <c r="S4272" s="14" t="s">
        <v>86</v>
      </c>
      <c r="T4272" s="16">
        <v>12696</v>
      </c>
      <c r="U4272" s="16">
        <v>0</v>
      </c>
      <c r="V4272" s="18">
        <v>9119484</v>
      </c>
      <c r="W4272" s="18">
        <v>954658</v>
      </c>
      <c r="X4272" s="18">
        <v>441667</v>
      </c>
      <c r="Y4272" s="18">
        <v>0</v>
      </c>
      <c r="Z4272" s="18">
        <v>2471</v>
      </c>
      <c r="AA4272" s="18">
        <v>0</v>
      </c>
      <c r="AB4272" s="18">
        <v>219011</v>
      </c>
      <c r="AC4272" s="23">
        <v>0.23</v>
      </c>
      <c r="AD4272" s="14" t="str">
        <f>IF(E4272=113,"Linn","Iowa ex-Linn")</f>
        <v>Iowa ex-Linn</v>
      </c>
      <c r="AE4272" s="23">
        <f>IFERROR(AB4272/W4272,"N/M")</f>
        <v>0.2294130463474878</v>
      </c>
      <c r="AF4272" s="14" t="str">
        <f>B4272&amp;"|"&amp;TEXT(E4272,"000")&amp;"|"&amp;TEXT(M4272,"0.0000")</f>
        <v>2021|115|0.8500</v>
      </c>
      <c r="AG4272" s="22" t="str">
        <f>IF(AND(B4272&gt;=2015,B4272&lt;=2024,C4272=19,G4272=41,I4272=2,K4272="A",L4272="RBUP",M4272&gt;=0.5,M4272&lt;=0.85),"IN","OUT")</f>
        <v>IN</v>
      </c>
    </row>
    <row r="4273" spans="1:33">
      <c r="A4273" s="14" t="s">
        <v>191</v>
      </c>
      <c r="B4273" s="16">
        <v>2021</v>
      </c>
      <c r="C4273" s="16">
        <v>19</v>
      </c>
      <c r="D4273" s="14" t="s">
        <v>80</v>
      </c>
      <c r="E4273" s="16">
        <v>117</v>
      </c>
      <c r="F4273" s="14" t="s">
        <v>144</v>
      </c>
      <c r="G4273" s="16">
        <v>41</v>
      </c>
      <c r="H4273" s="14" t="s">
        <v>186</v>
      </c>
      <c r="I4273" s="16">
        <v>2</v>
      </c>
      <c r="J4273" s="14" t="s">
        <v>83</v>
      </c>
      <c r="K4273" s="14" t="s">
        <v>84</v>
      </c>
      <c r="L4273" s="14" t="s">
        <v>85</v>
      </c>
      <c r="M4273" s="23">
        <v>0.5</v>
      </c>
      <c r="N4273" s="16">
        <v>1</v>
      </c>
      <c r="O4273" s="16">
        <v>1</v>
      </c>
      <c r="P4273" s="16">
        <v>0</v>
      </c>
      <c r="Q4273" s="16">
        <v>1</v>
      </c>
      <c r="R4273" s="16">
        <v>0</v>
      </c>
      <c r="S4273" s="14" t="s">
        <v>86</v>
      </c>
      <c r="T4273" s="16">
        <v>43</v>
      </c>
      <c r="U4273" s="16">
        <v>0</v>
      </c>
      <c r="V4273" s="18">
        <v>11219</v>
      </c>
      <c r="W4273" s="18">
        <v>810</v>
      </c>
      <c r="X4273" s="18">
        <v>648</v>
      </c>
      <c r="Y4273" s="18">
        <v>0</v>
      </c>
      <c r="Z4273" s="18">
        <v>0</v>
      </c>
      <c r="AA4273" s="18">
        <v>0</v>
      </c>
      <c r="AB4273" s="18">
        <v>0</v>
      </c>
      <c r="AC4273" s="23">
        <v>0</v>
      </c>
      <c r="AD4273" s="14" t="str">
        <f>IF(E4273=113,"Linn","Iowa ex-Linn")</f>
        <v>Iowa ex-Linn</v>
      </c>
      <c r="AE4273" s="23">
        <f>IFERROR(AB4273/W4273,"N/M")</f>
        <v>0.0</v>
      </c>
      <c r="AF4273" s="14" t="str">
        <f>B4273&amp;"|"&amp;TEXT(E4273,"000")&amp;"|"&amp;TEXT(M4273,"0.0000")</f>
        <v>2021|117|0.5000</v>
      </c>
      <c r="AG4273" s="22" t="str">
        <f>IF(AND(B4273&gt;=2015,B4273&lt;=2024,C4273=19,G4273=41,I4273=2,K4273="A",L4273="RBUP",M4273&gt;=0.5,M4273&lt;=0.85),"IN","OUT")</f>
        <v>IN</v>
      </c>
    </row>
    <row r="4274" spans="1:33">
      <c r="A4274" s="14" t="s">
        <v>191</v>
      </c>
      <c r="B4274" s="16">
        <v>2021</v>
      </c>
      <c r="C4274" s="16">
        <v>19</v>
      </c>
      <c r="D4274" s="14" t="s">
        <v>80</v>
      </c>
      <c r="E4274" s="16">
        <v>117</v>
      </c>
      <c r="F4274" s="14" t="s">
        <v>144</v>
      </c>
      <c r="G4274" s="16">
        <v>41</v>
      </c>
      <c r="H4274" s="14" t="s">
        <v>186</v>
      </c>
      <c r="I4274" s="16">
        <v>2</v>
      </c>
      <c r="J4274" s="14" t="s">
        <v>83</v>
      </c>
      <c r="K4274" s="14" t="s">
        <v>84</v>
      </c>
      <c r="L4274" s="14" t="s">
        <v>85</v>
      </c>
      <c r="M4274" s="23">
        <v>0.65</v>
      </c>
      <c r="N4274" s="16">
        <v>4</v>
      </c>
      <c r="O4274" s="16">
        <v>3</v>
      </c>
      <c r="P4274" s="16">
        <v>1</v>
      </c>
      <c r="Q4274" s="16">
        <v>4</v>
      </c>
      <c r="R4274" s="16">
        <v>1</v>
      </c>
      <c r="S4274" s="14" t="s">
        <v>86</v>
      </c>
      <c r="T4274" s="16">
        <v>286</v>
      </c>
      <c r="U4274" s="16">
        <v>0</v>
      </c>
      <c r="V4274" s="18">
        <v>105463</v>
      </c>
      <c r="W4274" s="18">
        <v>12996</v>
      </c>
      <c r="X4274" s="18">
        <v>9416</v>
      </c>
      <c r="Y4274" s="18">
        <v>0</v>
      </c>
      <c r="Z4274" s="18">
        <v>0</v>
      </c>
      <c r="AA4274" s="18">
        <v>0</v>
      </c>
      <c r="AB4274" s="18">
        <v>6086</v>
      </c>
      <c r="AC4274" s="23">
        <v>0.47</v>
      </c>
      <c r="AD4274" s="14" t="str">
        <f>IF(E4274=113,"Linn","Iowa ex-Linn")</f>
        <v>Iowa ex-Linn</v>
      </c>
      <c r="AE4274" s="23">
        <f>IFERROR(AB4274/W4274,"N/M")</f>
        <v>0.4682979378270237</v>
      </c>
      <c r="AF4274" s="14" t="str">
        <f>B4274&amp;"|"&amp;TEXT(E4274,"000")&amp;"|"&amp;TEXT(M4274,"0.0000")</f>
        <v>2021|117|0.6500</v>
      </c>
      <c r="AG4274" s="22" t="str">
        <f>IF(AND(B4274&gt;=2015,B4274&lt;=2024,C4274=19,G4274=41,I4274=2,K4274="A",L4274="RBUP",M4274&gt;=0.5,M4274&lt;=0.85),"IN","OUT")</f>
        <v>IN</v>
      </c>
    </row>
    <row r="4275" spans="1:33">
      <c r="A4275" s="14" t="s">
        <v>191</v>
      </c>
      <c r="B4275" s="16">
        <v>2021</v>
      </c>
      <c r="C4275" s="16">
        <v>19</v>
      </c>
      <c r="D4275" s="14" t="s">
        <v>80</v>
      </c>
      <c r="E4275" s="16">
        <v>117</v>
      </c>
      <c r="F4275" s="14" t="s">
        <v>144</v>
      </c>
      <c r="G4275" s="16">
        <v>41</v>
      </c>
      <c r="H4275" s="14" t="s">
        <v>186</v>
      </c>
      <c r="I4275" s="16">
        <v>2</v>
      </c>
      <c r="J4275" s="14" t="s">
        <v>83</v>
      </c>
      <c r="K4275" s="14" t="s">
        <v>84</v>
      </c>
      <c r="L4275" s="14" t="s">
        <v>85</v>
      </c>
      <c r="M4275" s="23">
        <v>0.7</v>
      </c>
      <c r="N4275" s="16">
        <v>41</v>
      </c>
      <c r="O4275" s="16">
        <v>28</v>
      </c>
      <c r="P4275" s="16">
        <v>4</v>
      </c>
      <c r="Q4275" s="16">
        <v>34</v>
      </c>
      <c r="R4275" s="16">
        <v>4</v>
      </c>
      <c r="S4275" s="14" t="s">
        <v>86</v>
      </c>
      <c r="T4275" s="16">
        <v>2127</v>
      </c>
      <c r="U4275" s="16">
        <v>0</v>
      </c>
      <c r="V4275" s="18">
        <v>975369</v>
      </c>
      <c r="W4275" s="18">
        <v>122317</v>
      </c>
      <c r="X4275" s="18">
        <v>77464</v>
      </c>
      <c r="Y4275" s="18">
        <v>402</v>
      </c>
      <c r="Z4275" s="18">
        <v>463</v>
      </c>
      <c r="AA4275" s="18">
        <v>0</v>
      </c>
      <c r="AB4275" s="18">
        <v>8563</v>
      </c>
      <c r="AC4275" s="23">
        <v>0.07000000000000001</v>
      </c>
      <c r="AD4275" s="14" t="str">
        <f>IF(E4275=113,"Linn","Iowa ex-Linn")</f>
        <v>Iowa ex-Linn</v>
      </c>
      <c r="AE4275" s="23">
        <f>IFERROR(AB4275/W4275,"N/M")</f>
        <v>0.0700066221375606</v>
      </c>
      <c r="AF4275" s="14" t="str">
        <f>B4275&amp;"|"&amp;TEXT(E4275,"000")&amp;"|"&amp;TEXT(M4275,"0.0000")</f>
        <v>2021|117|0.7000</v>
      </c>
      <c r="AG4275" s="22" t="str">
        <f>IF(AND(B4275&gt;=2015,B4275&lt;=2024,C4275=19,G4275=41,I4275=2,K4275="A",L4275="RBUP",M4275&gt;=0.5,M4275&lt;=0.85),"IN","OUT")</f>
        <v>IN</v>
      </c>
    </row>
    <row r="4276" spans="1:33">
      <c r="A4276" s="14" t="s">
        <v>191</v>
      </c>
      <c r="B4276" s="16">
        <v>2021</v>
      </c>
      <c r="C4276" s="16">
        <v>19</v>
      </c>
      <c r="D4276" s="14" t="s">
        <v>80</v>
      </c>
      <c r="E4276" s="16">
        <v>117</v>
      </c>
      <c r="F4276" s="14" t="s">
        <v>144</v>
      </c>
      <c r="G4276" s="16">
        <v>41</v>
      </c>
      <c r="H4276" s="14" t="s">
        <v>186</v>
      </c>
      <c r="I4276" s="16">
        <v>2</v>
      </c>
      <c r="J4276" s="14" t="s">
        <v>83</v>
      </c>
      <c r="K4276" s="14" t="s">
        <v>84</v>
      </c>
      <c r="L4276" s="14" t="s">
        <v>85</v>
      </c>
      <c r="M4276" s="23">
        <v>0.75</v>
      </c>
      <c r="N4276" s="16">
        <v>154</v>
      </c>
      <c r="O4276" s="16">
        <v>89</v>
      </c>
      <c r="P4276" s="16">
        <v>9</v>
      </c>
      <c r="Q4276" s="16">
        <v>99</v>
      </c>
      <c r="R4276" s="16">
        <v>10</v>
      </c>
      <c r="S4276" s="14" t="s">
        <v>86</v>
      </c>
      <c r="T4276" s="16">
        <v>11075</v>
      </c>
      <c r="U4276" s="16">
        <v>0</v>
      </c>
      <c r="V4276" s="18">
        <v>5754605</v>
      </c>
      <c r="W4276" s="18">
        <v>746882</v>
      </c>
      <c r="X4276" s="18">
        <v>527272</v>
      </c>
      <c r="Y4276" s="18">
        <v>0</v>
      </c>
      <c r="Z4276" s="18">
        <v>1326</v>
      </c>
      <c r="AA4276" s="18">
        <v>0</v>
      </c>
      <c r="AB4276" s="18">
        <v>81581</v>
      </c>
      <c r="AC4276" s="23">
        <v>0.11</v>
      </c>
      <c r="AD4276" s="14" t="str">
        <f>IF(E4276=113,"Linn","Iowa ex-Linn")</f>
        <v>Iowa ex-Linn</v>
      </c>
      <c r="AE4276" s="23">
        <f>IFERROR(AB4276/W4276,"N/M")</f>
        <v>0.10922876706092796</v>
      </c>
      <c r="AF4276" s="14" t="str">
        <f>B4276&amp;"|"&amp;TEXT(E4276,"000")&amp;"|"&amp;TEXT(M4276,"0.0000")</f>
        <v>2021|117|0.7500</v>
      </c>
      <c r="AG4276" s="22" t="str">
        <f>IF(AND(B4276&gt;=2015,B4276&lt;=2024,C4276=19,G4276=41,I4276=2,K4276="A",L4276="RBUP",M4276&gt;=0.5,M4276&lt;=0.85),"IN","OUT")</f>
        <v>IN</v>
      </c>
    </row>
    <row r="4277" spans="1:33">
      <c r="A4277" s="14" t="s">
        <v>191</v>
      </c>
      <c r="B4277" s="16">
        <v>2021</v>
      </c>
      <c r="C4277" s="16">
        <v>19</v>
      </c>
      <c r="D4277" s="14" t="s">
        <v>80</v>
      </c>
      <c r="E4277" s="16">
        <v>117</v>
      </c>
      <c r="F4277" s="14" t="s">
        <v>144</v>
      </c>
      <c r="G4277" s="16">
        <v>41</v>
      </c>
      <c r="H4277" s="14" t="s">
        <v>186</v>
      </c>
      <c r="I4277" s="16">
        <v>2</v>
      </c>
      <c r="J4277" s="14" t="s">
        <v>83</v>
      </c>
      <c r="K4277" s="14" t="s">
        <v>84</v>
      </c>
      <c r="L4277" s="14" t="s">
        <v>85</v>
      </c>
      <c r="M4277" s="23">
        <v>0.8</v>
      </c>
      <c r="N4277" s="16">
        <v>151</v>
      </c>
      <c r="O4277" s="16">
        <v>87</v>
      </c>
      <c r="P4277" s="16">
        <v>25</v>
      </c>
      <c r="Q4277" s="16">
        <v>91</v>
      </c>
      <c r="R4277" s="16">
        <v>27</v>
      </c>
      <c r="S4277" s="14" t="s">
        <v>86</v>
      </c>
      <c r="T4277" s="16">
        <v>16732</v>
      </c>
      <c r="U4277" s="16">
        <v>0</v>
      </c>
      <c r="V4277" s="18">
        <v>8622709</v>
      </c>
      <c r="W4277" s="18">
        <v>1283250</v>
      </c>
      <c r="X4277" s="18">
        <v>847822</v>
      </c>
      <c r="Y4277" s="18">
        <v>2228</v>
      </c>
      <c r="Z4277" s="18">
        <v>4483</v>
      </c>
      <c r="AA4277" s="18">
        <v>0</v>
      </c>
      <c r="AB4277" s="18">
        <v>202883</v>
      </c>
      <c r="AC4277" s="23">
        <v>0.16</v>
      </c>
      <c r="AD4277" s="14" t="str">
        <f>IF(E4277=113,"Linn","Iowa ex-Linn")</f>
        <v>Iowa ex-Linn</v>
      </c>
      <c r="AE4277" s="23">
        <f>IFERROR(AB4277/W4277,"N/M")</f>
        <v>0.158100915643873</v>
      </c>
      <c r="AF4277" s="14" t="str">
        <f>B4277&amp;"|"&amp;TEXT(E4277,"000")&amp;"|"&amp;TEXT(M4277,"0.0000")</f>
        <v>2021|117|0.8000</v>
      </c>
      <c r="AG4277" s="22" t="str">
        <f>IF(AND(B4277&gt;=2015,B4277&lt;=2024,C4277=19,G4277=41,I4277=2,K4277="A",L4277="RBUP",M4277&gt;=0.5,M4277&lt;=0.85),"IN","OUT")</f>
        <v>IN</v>
      </c>
    </row>
    <row r="4278" spans="1:33">
      <c r="A4278" s="14" t="s">
        <v>191</v>
      </c>
      <c r="B4278" s="16">
        <v>2021</v>
      </c>
      <c r="C4278" s="16">
        <v>19</v>
      </c>
      <c r="D4278" s="14" t="s">
        <v>80</v>
      </c>
      <c r="E4278" s="16">
        <v>117</v>
      </c>
      <c r="F4278" s="14" t="s">
        <v>144</v>
      </c>
      <c r="G4278" s="16">
        <v>41</v>
      </c>
      <c r="H4278" s="14" t="s">
        <v>186</v>
      </c>
      <c r="I4278" s="16">
        <v>2</v>
      </c>
      <c r="J4278" s="14" t="s">
        <v>83</v>
      </c>
      <c r="K4278" s="14" t="s">
        <v>84</v>
      </c>
      <c r="L4278" s="14" t="s">
        <v>85</v>
      </c>
      <c r="M4278" s="23">
        <v>0.85</v>
      </c>
      <c r="N4278" s="16">
        <v>23</v>
      </c>
      <c r="O4278" s="16">
        <v>10</v>
      </c>
      <c r="P4278" s="16">
        <v>4</v>
      </c>
      <c r="Q4278" s="16">
        <v>15</v>
      </c>
      <c r="R4278" s="16">
        <v>4</v>
      </c>
      <c r="S4278" s="14" t="s">
        <v>86</v>
      </c>
      <c r="T4278" s="16">
        <v>892</v>
      </c>
      <c r="U4278" s="16">
        <v>0</v>
      </c>
      <c r="V4278" s="18">
        <v>461504</v>
      </c>
      <c r="W4278" s="18">
        <v>80202</v>
      </c>
      <c r="X4278" s="18">
        <v>33484</v>
      </c>
      <c r="Y4278" s="18">
        <v>0</v>
      </c>
      <c r="Z4278" s="18">
        <v>0</v>
      </c>
      <c r="AA4278" s="18">
        <v>0</v>
      </c>
      <c r="AB4278" s="18">
        <v>9634</v>
      </c>
      <c r="AC4278" s="23">
        <v>0.12</v>
      </c>
      <c r="AD4278" s="14" t="str">
        <f>IF(E4278=113,"Linn","Iowa ex-Linn")</f>
        <v>Iowa ex-Linn</v>
      </c>
      <c r="AE4278" s="23">
        <f>IFERROR(AB4278/W4278,"N/M")</f>
        <v>0.12012169272586719</v>
      </c>
      <c r="AF4278" s="14" t="str">
        <f>B4278&amp;"|"&amp;TEXT(E4278,"000")&amp;"|"&amp;TEXT(M4278,"0.0000")</f>
        <v>2021|117|0.8500</v>
      </c>
      <c r="AG4278" s="22" t="str">
        <f>IF(AND(B4278&gt;=2015,B4278&lt;=2024,C4278=19,G4278=41,I4278=2,K4278="A",L4278="RBUP",M4278&gt;=0.5,M4278&lt;=0.85),"IN","OUT")</f>
        <v>IN</v>
      </c>
    </row>
    <row r="4279" spans="1:33">
      <c r="A4279" s="14" t="s">
        <v>191</v>
      </c>
      <c r="B4279" s="16">
        <v>2021</v>
      </c>
      <c r="C4279" s="16">
        <v>19</v>
      </c>
      <c r="D4279" s="14" t="s">
        <v>80</v>
      </c>
      <c r="E4279" s="16">
        <v>119</v>
      </c>
      <c r="F4279" s="14" t="s">
        <v>145</v>
      </c>
      <c r="G4279" s="16">
        <v>41</v>
      </c>
      <c r="H4279" s="14" t="s">
        <v>186</v>
      </c>
      <c r="I4279" s="16">
        <v>2</v>
      </c>
      <c r="J4279" s="14" t="s">
        <v>83</v>
      </c>
      <c r="K4279" s="14" t="s">
        <v>84</v>
      </c>
      <c r="L4279" s="14" t="s">
        <v>85</v>
      </c>
      <c r="M4279" s="23">
        <v>0.6</v>
      </c>
      <c r="N4279" s="16">
        <v>2</v>
      </c>
      <c r="O4279" s="16">
        <v>1</v>
      </c>
      <c r="P4279" s="16">
        <v>0</v>
      </c>
      <c r="Q4279" s="16">
        <v>1</v>
      </c>
      <c r="R4279" s="16">
        <v>0</v>
      </c>
      <c r="S4279" s="14" t="s">
        <v>86</v>
      </c>
      <c r="T4279" s="16">
        <v>91</v>
      </c>
      <c r="U4279" s="16">
        <v>0</v>
      </c>
      <c r="V4279" s="18">
        <v>53736</v>
      </c>
      <c r="W4279" s="18">
        <v>736</v>
      </c>
      <c r="X4279" s="18">
        <v>471</v>
      </c>
      <c r="Y4279" s="18">
        <v>0</v>
      </c>
      <c r="Z4279" s="18">
        <v>0</v>
      </c>
      <c r="AA4279" s="18">
        <v>0</v>
      </c>
      <c r="AB4279" s="18">
        <v>0</v>
      </c>
      <c r="AC4279" s="23">
        <v>0</v>
      </c>
      <c r="AD4279" s="14" t="str">
        <f>IF(E4279=113,"Linn","Iowa ex-Linn")</f>
        <v>Iowa ex-Linn</v>
      </c>
      <c r="AE4279" s="23">
        <f>IFERROR(AB4279/W4279,"N/M")</f>
        <v>0.0</v>
      </c>
      <c r="AF4279" s="14" t="str">
        <f>B4279&amp;"|"&amp;TEXT(E4279,"000")&amp;"|"&amp;TEXT(M4279,"0.0000")</f>
        <v>2021|119|0.6000</v>
      </c>
      <c r="AG4279" s="22" t="str">
        <f>IF(AND(B4279&gt;=2015,B4279&lt;=2024,C4279=19,G4279=41,I4279=2,K4279="A",L4279="RBUP",M4279&gt;=0.5,M4279&lt;=0.85),"IN","OUT")</f>
        <v>IN</v>
      </c>
    </row>
    <row r="4280" spans="1:33">
      <c r="A4280" s="14" t="s">
        <v>191</v>
      </c>
      <c r="B4280" s="16">
        <v>2021</v>
      </c>
      <c r="C4280" s="16">
        <v>19</v>
      </c>
      <c r="D4280" s="14" t="s">
        <v>80</v>
      </c>
      <c r="E4280" s="16">
        <v>119</v>
      </c>
      <c r="F4280" s="14" t="s">
        <v>145</v>
      </c>
      <c r="G4280" s="16">
        <v>41</v>
      </c>
      <c r="H4280" s="14" t="s">
        <v>186</v>
      </c>
      <c r="I4280" s="16">
        <v>2</v>
      </c>
      <c r="J4280" s="14" t="s">
        <v>83</v>
      </c>
      <c r="K4280" s="14" t="s">
        <v>84</v>
      </c>
      <c r="L4280" s="14" t="s">
        <v>85</v>
      </c>
      <c r="M4280" s="23">
        <v>0.65</v>
      </c>
      <c r="N4280" s="16">
        <v>13</v>
      </c>
      <c r="O4280" s="16">
        <v>11</v>
      </c>
      <c r="P4280" s="16">
        <v>0</v>
      </c>
      <c r="Q4280" s="16">
        <v>22</v>
      </c>
      <c r="R4280" s="16">
        <v>0</v>
      </c>
      <c r="S4280" s="14" t="s">
        <v>86</v>
      </c>
      <c r="T4280" s="16">
        <v>1590</v>
      </c>
      <c r="U4280" s="16">
        <v>0</v>
      </c>
      <c r="V4280" s="18">
        <v>969548</v>
      </c>
      <c r="W4280" s="18">
        <v>21823</v>
      </c>
      <c r="X4280" s="18">
        <v>13232</v>
      </c>
      <c r="Y4280" s="18">
        <v>0</v>
      </c>
      <c r="Z4280" s="18">
        <v>0</v>
      </c>
      <c r="AA4280" s="18">
        <v>0</v>
      </c>
      <c r="AB4280" s="18">
        <v>0</v>
      </c>
      <c r="AC4280" s="23">
        <v>0</v>
      </c>
      <c r="AD4280" s="14" t="str">
        <f>IF(E4280=113,"Linn","Iowa ex-Linn")</f>
        <v>Iowa ex-Linn</v>
      </c>
      <c r="AE4280" s="23">
        <f>IFERROR(AB4280/W4280,"N/M")</f>
        <v>0.0</v>
      </c>
      <c r="AF4280" s="14" t="str">
        <f>B4280&amp;"|"&amp;TEXT(E4280,"000")&amp;"|"&amp;TEXT(M4280,"0.0000")</f>
        <v>2021|119|0.6500</v>
      </c>
      <c r="AG4280" s="22" t="str">
        <f>IF(AND(B4280&gt;=2015,B4280&lt;=2024,C4280=19,G4280=41,I4280=2,K4280="A",L4280="RBUP",M4280&gt;=0.5,M4280&lt;=0.85),"IN","OUT")</f>
        <v>IN</v>
      </c>
    </row>
    <row r="4281" spans="1:33">
      <c r="A4281" s="14" t="s">
        <v>191</v>
      </c>
      <c r="B4281" s="16">
        <v>2021</v>
      </c>
      <c r="C4281" s="16">
        <v>19</v>
      </c>
      <c r="D4281" s="14" t="s">
        <v>80</v>
      </c>
      <c r="E4281" s="16">
        <v>119</v>
      </c>
      <c r="F4281" s="14" t="s">
        <v>145</v>
      </c>
      <c r="G4281" s="16">
        <v>41</v>
      </c>
      <c r="H4281" s="14" t="s">
        <v>186</v>
      </c>
      <c r="I4281" s="16">
        <v>2</v>
      </c>
      <c r="J4281" s="14" t="s">
        <v>83</v>
      </c>
      <c r="K4281" s="14" t="s">
        <v>84</v>
      </c>
      <c r="L4281" s="14" t="s">
        <v>85</v>
      </c>
      <c r="M4281" s="23">
        <v>0.7</v>
      </c>
      <c r="N4281" s="16">
        <v>61</v>
      </c>
      <c r="O4281" s="16">
        <v>52</v>
      </c>
      <c r="P4281" s="16">
        <v>4</v>
      </c>
      <c r="Q4281" s="16">
        <v>84</v>
      </c>
      <c r="R4281" s="16">
        <v>5</v>
      </c>
      <c r="S4281" s="14" t="s">
        <v>86</v>
      </c>
      <c r="T4281" s="16">
        <v>7759</v>
      </c>
      <c r="U4281" s="16">
        <v>0</v>
      </c>
      <c r="V4281" s="18">
        <v>5265299</v>
      </c>
      <c r="W4281" s="18">
        <v>174578</v>
      </c>
      <c r="X4281" s="18">
        <v>115219</v>
      </c>
      <c r="Y4281" s="18">
        <v>0</v>
      </c>
      <c r="Z4281" s="18">
        <v>349</v>
      </c>
      <c r="AA4281" s="18">
        <v>0</v>
      </c>
      <c r="AB4281" s="18">
        <v>52438</v>
      </c>
      <c r="AC4281" s="23">
        <v>0.3</v>
      </c>
      <c r="AD4281" s="14" t="str">
        <f>IF(E4281=113,"Linn","Iowa ex-Linn")</f>
        <v>Iowa ex-Linn</v>
      </c>
      <c r="AE4281" s="23">
        <f>IFERROR(AB4281/W4281,"N/M")</f>
        <v>0.3003700351705255</v>
      </c>
      <c r="AF4281" s="14" t="str">
        <f>B4281&amp;"|"&amp;TEXT(E4281,"000")&amp;"|"&amp;TEXT(M4281,"0.0000")</f>
        <v>2021|119|0.7000</v>
      </c>
      <c r="AG4281" s="22" t="str">
        <f>IF(AND(B4281&gt;=2015,B4281&lt;=2024,C4281=19,G4281=41,I4281=2,K4281="A",L4281="RBUP",M4281&gt;=0.5,M4281&lt;=0.85),"IN","OUT")</f>
        <v>IN</v>
      </c>
    </row>
    <row r="4282" spans="1:33">
      <c r="A4282" s="14" t="s">
        <v>191</v>
      </c>
      <c r="B4282" s="16">
        <v>2021</v>
      </c>
      <c r="C4282" s="16">
        <v>19</v>
      </c>
      <c r="D4282" s="14" t="s">
        <v>80</v>
      </c>
      <c r="E4282" s="16">
        <v>119</v>
      </c>
      <c r="F4282" s="14" t="s">
        <v>145</v>
      </c>
      <c r="G4282" s="16">
        <v>41</v>
      </c>
      <c r="H4282" s="14" t="s">
        <v>186</v>
      </c>
      <c r="I4282" s="16">
        <v>2</v>
      </c>
      <c r="J4282" s="14" t="s">
        <v>83</v>
      </c>
      <c r="K4282" s="14" t="s">
        <v>84</v>
      </c>
      <c r="L4282" s="14" t="s">
        <v>85</v>
      </c>
      <c r="M4282" s="23">
        <v>0.75</v>
      </c>
      <c r="N4282" s="16">
        <v>207</v>
      </c>
      <c r="O4282" s="16">
        <v>171</v>
      </c>
      <c r="P4282" s="16">
        <v>4</v>
      </c>
      <c r="Q4282" s="16">
        <v>237</v>
      </c>
      <c r="R4282" s="16">
        <v>8</v>
      </c>
      <c r="S4282" s="14" t="s">
        <v>86</v>
      </c>
      <c r="T4282" s="16">
        <v>27516</v>
      </c>
      <c r="U4282" s="16">
        <v>0</v>
      </c>
      <c r="V4282" s="18">
        <v>19870327</v>
      </c>
      <c r="W4282" s="18">
        <v>877495</v>
      </c>
      <c r="X4282" s="18">
        <v>578156</v>
      </c>
      <c r="Y4282" s="18">
        <v>2146</v>
      </c>
      <c r="Z4282" s="18">
        <v>5286</v>
      </c>
      <c r="AA4282" s="18">
        <v>0</v>
      </c>
      <c r="AB4282" s="18">
        <v>66886</v>
      </c>
      <c r="AC4282" s="23">
        <v>0.08</v>
      </c>
      <c r="AD4282" s="14" t="str">
        <f>IF(E4282=113,"Linn","Iowa ex-Linn")</f>
        <v>Iowa ex-Linn</v>
      </c>
      <c r="AE4282" s="23">
        <f>IFERROR(AB4282/W4282,"N/M")</f>
        <v>0.07622379614698659</v>
      </c>
      <c r="AF4282" s="14" t="str">
        <f>B4282&amp;"|"&amp;TEXT(E4282,"000")&amp;"|"&amp;TEXT(M4282,"0.0000")</f>
        <v>2021|119|0.7500</v>
      </c>
      <c r="AG4282" s="22" t="str">
        <f>IF(AND(B4282&gt;=2015,B4282&lt;=2024,C4282=19,G4282=41,I4282=2,K4282="A",L4282="RBUP",M4282&gt;=0.5,M4282&lt;=0.85),"IN","OUT")</f>
        <v>IN</v>
      </c>
    </row>
    <row r="4283" spans="1:33">
      <c r="A4283" s="14" t="s">
        <v>191</v>
      </c>
      <c r="B4283" s="16">
        <v>2021</v>
      </c>
      <c r="C4283" s="16">
        <v>19</v>
      </c>
      <c r="D4283" s="14" t="s">
        <v>80</v>
      </c>
      <c r="E4283" s="16">
        <v>119</v>
      </c>
      <c r="F4283" s="14" t="s">
        <v>145</v>
      </c>
      <c r="G4283" s="16">
        <v>41</v>
      </c>
      <c r="H4283" s="14" t="s">
        <v>186</v>
      </c>
      <c r="I4283" s="16">
        <v>2</v>
      </c>
      <c r="J4283" s="14" t="s">
        <v>83</v>
      </c>
      <c r="K4283" s="14" t="s">
        <v>84</v>
      </c>
      <c r="L4283" s="14" t="s">
        <v>85</v>
      </c>
      <c r="M4283" s="23">
        <v>0.8</v>
      </c>
      <c r="N4283" s="16">
        <v>358</v>
      </c>
      <c r="O4283" s="16">
        <v>313</v>
      </c>
      <c r="P4283" s="16">
        <v>17</v>
      </c>
      <c r="Q4283" s="16">
        <v>531</v>
      </c>
      <c r="R4283" s="16">
        <v>20</v>
      </c>
      <c r="S4283" s="14" t="s">
        <v>86</v>
      </c>
      <c r="T4283" s="16">
        <v>61671</v>
      </c>
      <c r="U4283" s="16">
        <v>0</v>
      </c>
      <c r="V4283" s="18">
        <v>47475761</v>
      </c>
      <c r="W4283" s="18">
        <v>2922996</v>
      </c>
      <c r="X4283" s="18">
        <v>1678841</v>
      </c>
      <c r="Y4283" s="18">
        <v>7964</v>
      </c>
      <c r="Z4283" s="18">
        <v>13597</v>
      </c>
      <c r="AA4283" s="18">
        <v>0</v>
      </c>
      <c r="AB4283" s="18">
        <v>303347</v>
      </c>
      <c r="AC4283" s="23">
        <v>0.1</v>
      </c>
      <c r="AD4283" s="14" t="str">
        <f>IF(E4283=113,"Linn","Iowa ex-Linn")</f>
        <v>Iowa ex-Linn</v>
      </c>
      <c r="AE4283" s="23">
        <f>IFERROR(AB4283/W4283,"N/M")</f>
        <v>0.1037794783160839</v>
      </c>
      <c r="AF4283" s="14" t="str">
        <f>B4283&amp;"|"&amp;TEXT(E4283,"000")&amp;"|"&amp;TEXT(M4283,"0.0000")</f>
        <v>2021|119|0.8000</v>
      </c>
      <c r="AG4283" s="22" t="str">
        <f>IF(AND(B4283&gt;=2015,B4283&lt;=2024,C4283=19,G4283=41,I4283=2,K4283="A",L4283="RBUP",M4283&gt;=0.5,M4283&lt;=0.85),"IN","OUT")</f>
        <v>IN</v>
      </c>
    </row>
    <row r="4284" spans="1:33">
      <c r="A4284" s="14" t="s">
        <v>191</v>
      </c>
      <c r="B4284" s="16">
        <v>2021</v>
      </c>
      <c r="C4284" s="16">
        <v>19</v>
      </c>
      <c r="D4284" s="14" t="s">
        <v>80</v>
      </c>
      <c r="E4284" s="16">
        <v>119</v>
      </c>
      <c r="F4284" s="14" t="s">
        <v>145</v>
      </c>
      <c r="G4284" s="16">
        <v>41</v>
      </c>
      <c r="H4284" s="14" t="s">
        <v>186</v>
      </c>
      <c r="I4284" s="16">
        <v>2</v>
      </c>
      <c r="J4284" s="14" t="s">
        <v>83</v>
      </c>
      <c r="K4284" s="14" t="s">
        <v>84</v>
      </c>
      <c r="L4284" s="14" t="s">
        <v>85</v>
      </c>
      <c r="M4284" s="23">
        <v>0.85</v>
      </c>
      <c r="N4284" s="16">
        <v>433</v>
      </c>
      <c r="O4284" s="16">
        <v>371</v>
      </c>
      <c r="P4284" s="16">
        <v>27</v>
      </c>
      <c r="Q4284" s="16">
        <v>590</v>
      </c>
      <c r="R4284" s="16">
        <v>33</v>
      </c>
      <c r="S4284" s="14" t="s">
        <v>86</v>
      </c>
      <c r="T4284" s="16">
        <v>66672</v>
      </c>
      <c r="U4284" s="16">
        <v>0</v>
      </c>
      <c r="V4284" s="18">
        <v>54772380</v>
      </c>
      <c r="W4284" s="18">
        <v>4123843</v>
      </c>
      <c r="X4284" s="18">
        <v>1890983</v>
      </c>
      <c r="Y4284" s="18">
        <v>16838</v>
      </c>
      <c r="Z4284" s="18">
        <v>29984</v>
      </c>
      <c r="AA4284" s="18">
        <v>0</v>
      </c>
      <c r="AB4284" s="18">
        <v>540966</v>
      </c>
      <c r="AC4284" s="23">
        <v>0.13</v>
      </c>
      <c r="AD4284" s="14" t="str">
        <f>IF(E4284=113,"Linn","Iowa ex-Linn")</f>
        <v>Iowa ex-Linn</v>
      </c>
      <c r="AE4284" s="23">
        <f>IFERROR(AB4284/W4284,"N/M")</f>
        <v>0.1311800667484189</v>
      </c>
      <c r="AF4284" s="14" t="str">
        <f>B4284&amp;"|"&amp;TEXT(E4284,"000")&amp;"|"&amp;TEXT(M4284,"0.0000")</f>
        <v>2021|119|0.8500</v>
      </c>
      <c r="AG4284" s="22" t="str">
        <f>IF(AND(B4284&gt;=2015,B4284&lt;=2024,C4284=19,G4284=41,I4284=2,K4284="A",L4284="RBUP",M4284&gt;=0.5,M4284&lt;=0.85),"IN","OUT")</f>
        <v>IN</v>
      </c>
    </row>
    <row r="4285" spans="1:33">
      <c r="A4285" s="14" t="s">
        <v>191</v>
      </c>
      <c r="B4285" s="16">
        <v>2021</v>
      </c>
      <c r="C4285" s="16">
        <v>19</v>
      </c>
      <c r="D4285" s="14" t="s">
        <v>80</v>
      </c>
      <c r="E4285" s="16">
        <v>121</v>
      </c>
      <c r="F4285" s="14" t="s">
        <v>146</v>
      </c>
      <c r="G4285" s="16">
        <v>41</v>
      </c>
      <c r="H4285" s="14" t="s">
        <v>186</v>
      </c>
      <c r="I4285" s="16">
        <v>2</v>
      </c>
      <c r="J4285" s="14" t="s">
        <v>83</v>
      </c>
      <c r="K4285" s="14" t="s">
        <v>84</v>
      </c>
      <c r="L4285" s="14" t="s">
        <v>85</v>
      </c>
      <c r="M4285" s="23">
        <v>0.5</v>
      </c>
      <c r="N4285" s="16">
        <v>1</v>
      </c>
      <c r="O4285" s="16">
        <v>1</v>
      </c>
      <c r="P4285" s="16">
        <v>0</v>
      </c>
      <c r="Q4285" s="16">
        <v>1</v>
      </c>
      <c r="R4285" s="16">
        <v>0</v>
      </c>
      <c r="S4285" s="14" t="s">
        <v>86</v>
      </c>
      <c r="T4285" s="16">
        <v>217</v>
      </c>
      <c r="U4285" s="16">
        <v>0</v>
      </c>
      <c r="V4285" s="18">
        <v>49595</v>
      </c>
      <c r="W4285" s="18">
        <v>1222</v>
      </c>
      <c r="X4285" s="18">
        <v>977</v>
      </c>
      <c r="Y4285" s="18">
        <v>0</v>
      </c>
      <c r="Z4285" s="18">
        <v>0</v>
      </c>
      <c r="AA4285" s="18">
        <v>0</v>
      </c>
      <c r="AB4285" s="18">
        <v>0</v>
      </c>
      <c r="AC4285" s="23">
        <v>0</v>
      </c>
      <c r="AD4285" s="14" t="str">
        <f>IF(E4285=113,"Linn","Iowa ex-Linn")</f>
        <v>Iowa ex-Linn</v>
      </c>
      <c r="AE4285" s="23">
        <f>IFERROR(AB4285/W4285,"N/M")</f>
        <v>0.0</v>
      </c>
      <c r="AF4285" s="14" t="str">
        <f>B4285&amp;"|"&amp;TEXT(E4285,"000")&amp;"|"&amp;TEXT(M4285,"0.0000")</f>
        <v>2021|121|0.5000</v>
      </c>
      <c r="AG4285" s="22" t="str">
        <f>IF(AND(B4285&gt;=2015,B4285&lt;=2024,C4285=19,G4285=41,I4285=2,K4285="A",L4285="RBUP",M4285&gt;=0.5,M4285&lt;=0.85),"IN","OUT")</f>
        <v>IN</v>
      </c>
    </row>
    <row r="4286" spans="1:33">
      <c r="A4286" s="14" t="s">
        <v>191</v>
      </c>
      <c r="B4286" s="16">
        <v>2021</v>
      </c>
      <c r="C4286" s="16">
        <v>19</v>
      </c>
      <c r="D4286" s="14" t="s">
        <v>80</v>
      </c>
      <c r="E4286" s="16">
        <v>121</v>
      </c>
      <c r="F4286" s="14" t="s">
        <v>146</v>
      </c>
      <c r="G4286" s="16">
        <v>41</v>
      </c>
      <c r="H4286" s="14" t="s">
        <v>186</v>
      </c>
      <c r="I4286" s="16">
        <v>2</v>
      </c>
      <c r="J4286" s="14" t="s">
        <v>83</v>
      </c>
      <c r="K4286" s="14" t="s">
        <v>84</v>
      </c>
      <c r="L4286" s="14" t="s">
        <v>85</v>
      </c>
      <c r="M4286" s="23">
        <v>0.6</v>
      </c>
      <c r="N4286" s="16">
        <v>7</v>
      </c>
      <c r="O4286" s="16">
        <v>6</v>
      </c>
      <c r="P4286" s="16">
        <v>0</v>
      </c>
      <c r="Q4286" s="16">
        <v>6</v>
      </c>
      <c r="R4286" s="16">
        <v>0</v>
      </c>
      <c r="S4286" s="14" t="s">
        <v>86</v>
      </c>
      <c r="T4286" s="16">
        <v>134</v>
      </c>
      <c r="U4286" s="16">
        <v>0</v>
      </c>
      <c r="V4286" s="18">
        <v>61984</v>
      </c>
      <c r="W4286" s="18">
        <v>2403</v>
      </c>
      <c r="X4286" s="18">
        <v>1538</v>
      </c>
      <c r="Y4286" s="18">
        <v>0</v>
      </c>
      <c r="Z4286" s="18">
        <v>56</v>
      </c>
      <c r="AA4286" s="18">
        <v>0</v>
      </c>
      <c r="AB4286" s="18">
        <v>0</v>
      </c>
      <c r="AC4286" s="23">
        <v>0</v>
      </c>
      <c r="AD4286" s="14" t="str">
        <f>IF(E4286=113,"Linn","Iowa ex-Linn")</f>
        <v>Iowa ex-Linn</v>
      </c>
      <c r="AE4286" s="23">
        <f>IFERROR(AB4286/W4286,"N/M")</f>
        <v>0.0</v>
      </c>
      <c r="AF4286" s="14" t="str">
        <f>B4286&amp;"|"&amp;TEXT(E4286,"000")&amp;"|"&amp;TEXT(M4286,"0.0000")</f>
        <v>2021|121|0.6000</v>
      </c>
      <c r="AG4286" s="22" t="str">
        <f>IF(AND(B4286&gt;=2015,B4286&lt;=2024,C4286=19,G4286=41,I4286=2,K4286="A",L4286="RBUP",M4286&gt;=0.5,M4286&lt;=0.85),"IN","OUT")</f>
        <v>IN</v>
      </c>
    </row>
    <row r="4287" spans="1:33">
      <c r="A4287" s="14" t="s">
        <v>191</v>
      </c>
      <c r="B4287" s="16">
        <v>2021</v>
      </c>
      <c r="C4287" s="16">
        <v>19</v>
      </c>
      <c r="D4287" s="14" t="s">
        <v>80</v>
      </c>
      <c r="E4287" s="16">
        <v>121</v>
      </c>
      <c r="F4287" s="14" t="s">
        <v>146</v>
      </c>
      <c r="G4287" s="16">
        <v>41</v>
      </c>
      <c r="H4287" s="14" t="s">
        <v>186</v>
      </c>
      <c r="I4287" s="16">
        <v>2</v>
      </c>
      <c r="J4287" s="14" t="s">
        <v>83</v>
      </c>
      <c r="K4287" s="14" t="s">
        <v>84</v>
      </c>
      <c r="L4287" s="14" t="s">
        <v>85</v>
      </c>
      <c r="M4287" s="23">
        <v>0.65</v>
      </c>
      <c r="N4287" s="16">
        <v>9</v>
      </c>
      <c r="O4287" s="16">
        <v>7</v>
      </c>
      <c r="P4287" s="16">
        <v>0</v>
      </c>
      <c r="Q4287" s="16">
        <v>9</v>
      </c>
      <c r="R4287" s="16">
        <v>0</v>
      </c>
      <c r="S4287" s="14" t="s">
        <v>86</v>
      </c>
      <c r="T4287" s="16">
        <v>540</v>
      </c>
      <c r="U4287" s="16">
        <v>0</v>
      </c>
      <c r="V4287" s="18">
        <v>271158</v>
      </c>
      <c r="W4287" s="18">
        <v>12154</v>
      </c>
      <c r="X4287" s="18">
        <v>8442</v>
      </c>
      <c r="Y4287" s="18">
        <v>0</v>
      </c>
      <c r="Z4287" s="18">
        <v>0</v>
      </c>
      <c r="AA4287" s="18">
        <v>0</v>
      </c>
      <c r="AB4287" s="18">
        <v>0</v>
      </c>
      <c r="AC4287" s="23">
        <v>0</v>
      </c>
      <c r="AD4287" s="14" t="str">
        <f>IF(E4287=113,"Linn","Iowa ex-Linn")</f>
        <v>Iowa ex-Linn</v>
      </c>
      <c r="AE4287" s="23">
        <f>IFERROR(AB4287/W4287,"N/M")</f>
        <v>0.0</v>
      </c>
      <c r="AF4287" s="14" t="str">
        <f>B4287&amp;"|"&amp;TEXT(E4287,"000")&amp;"|"&amp;TEXT(M4287,"0.0000")</f>
        <v>2021|121|0.6500</v>
      </c>
      <c r="AG4287" s="22" t="str">
        <f>IF(AND(B4287&gt;=2015,B4287&lt;=2024,C4287=19,G4287=41,I4287=2,K4287="A",L4287="RBUP",M4287&gt;=0.5,M4287&lt;=0.85),"IN","OUT")</f>
        <v>IN</v>
      </c>
    </row>
    <row r="4288" spans="1:33">
      <c r="A4288" s="14" t="s">
        <v>191</v>
      </c>
      <c r="B4288" s="16">
        <v>2021</v>
      </c>
      <c r="C4288" s="16">
        <v>19</v>
      </c>
      <c r="D4288" s="14" t="s">
        <v>80</v>
      </c>
      <c r="E4288" s="16">
        <v>121</v>
      </c>
      <c r="F4288" s="14" t="s">
        <v>146</v>
      </c>
      <c r="G4288" s="16">
        <v>41</v>
      </c>
      <c r="H4288" s="14" t="s">
        <v>186</v>
      </c>
      <c r="I4288" s="16">
        <v>2</v>
      </c>
      <c r="J4288" s="14" t="s">
        <v>83</v>
      </c>
      <c r="K4288" s="14" t="s">
        <v>84</v>
      </c>
      <c r="L4288" s="14" t="s">
        <v>85</v>
      </c>
      <c r="M4288" s="23">
        <v>0.7</v>
      </c>
      <c r="N4288" s="16">
        <v>37</v>
      </c>
      <c r="O4288" s="16">
        <v>20</v>
      </c>
      <c r="P4288" s="16">
        <v>2</v>
      </c>
      <c r="Q4288" s="16">
        <v>21</v>
      </c>
      <c r="R4288" s="16">
        <v>2</v>
      </c>
      <c r="S4288" s="14" t="s">
        <v>86</v>
      </c>
      <c r="T4288" s="16">
        <v>2901</v>
      </c>
      <c r="U4288" s="16">
        <v>0</v>
      </c>
      <c r="V4288" s="18">
        <v>1733653</v>
      </c>
      <c r="W4288" s="18">
        <v>93350</v>
      </c>
      <c r="X4288" s="18">
        <v>72459</v>
      </c>
      <c r="Y4288" s="18">
        <v>0</v>
      </c>
      <c r="Z4288" s="18">
        <v>120</v>
      </c>
      <c r="AA4288" s="18">
        <v>0</v>
      </c>
      <c r="AB4288" s="18">
        <v>8094</v>
      </c>
      <c r="AC4288" s="23">
        <v>0.09</v>
      </c>
      <c r="AD4288" s="14" t="str">
        <f>IF(E4288=113,"Linn","Iowa ex-Linn")</f>
        <v>Iowa ex-Linn</v>
      </c>
      <c r="AE4288" s="23">
        <f>IFERROR(AB4288/W4288,"N/M")</f>
        <v>0.08670594536689877</v>
      </c>
      <c r="AF4288" s="14" t="str">
        <f>B4288&amp;"|"&amp;TEXT(E4288,"000")&amp;"|"&amp;TEXT(M4288,"0.0000")</f>
        <v>2021|121|0.7000</v>
      </c>
      <c r="AG4288" s="22" t="str">
        <f>IF(AND(B4288&gt;=2015,B4288&lt;=2024,C4288=19,G4288=41,I4288=2,K4288="A",L4288="RBUP",M4288&gt;=0.5,M4288&lt;=0.85),"IN","OUT")</f>
        <v>IN</v>
      </c>
    </row>
    <row r="4289" spans="1:33">
      <c r="A4289" s="14" t="s">
        <v>191</v>
      </c>
      <c r="B4289" s="16">
        <v>2021</v>
      </c>
      <c r="C4289" s="16">
        <v>19</v>
      </c>
      <c r="D4289" s="14" t="s">
        <v>80</v>
      </c>
      <c r="E4289" s="16">
        <v>121</v>
      </c>
      <c r="F4289" s="14" t="s">
        <v>146</v>
      </c>
      <c r="G4289" s="16">
        <v>41</v>
      </c>
      <c r="H4289" s="14" t="s">
        <v>186</v>
      </c>
      <c r="I4289" s="16">
        <v>2</v>
      </c>
      <c r="J4289" s="14" t="s">
        <v>83</v>
      </c>
      <c r="K4289" s="14" t="s">
        <v>84</v>
      </c>
      <c r="L4289" s="14" t="s">
        <v>85</v>
      </c>
      <c r="M4289" s="23">
        <v>0.75</v>
      </c>
      <c r="N4289" s="16">
        <v>163</v>
      </c>
      <c r="O4289" s="16">
        <v>117</v>
      </c>
      <c r="P4289" s="16">
        <v>5</v>
      </c>
      <c r="Q4289" s="16">
        <v>140</v>
      </c>
      <c r="R4289" s="16">
        <v>5</v>
      </c>
      <c r="S4289" s="14" t="s">
        <v>86</v>
      </c>
      <c r="T4289" s="16">
        <v>19277</v>
      </c>
      <c r="U4289" s="16">
        <v>0</v>
      </c>
      <c r="V4289" s="18">
        <v>11892921</v>
      </c>
      <c r="W4289" s="18">
        <v>885341</v>
      </c>
      <c r="X4289" s="18">
        <v>653368</v>
      </c>
      <c r="Y4289" s="18">
        <v>153</v>
      </c>
      <c r="Z4289" s="18">
        <v>1944</v>
      </c>
      <c r="AA4289" s="18">
        <v>0</v>
      </c>
      <c r="AB4289" s="18">
        <v>12976</v>
      </c>
      <c r="AC4289" s="23">
        <v>0.01</v>
      </c>
      <c r="AD4289" s="14" t="str">
        <f>IF(E4289=113,"Linn","Iowa ex-Linn")</f>
        <v>Iowa ex-Linn</v>
      </c>
      <c r="AE4289" s="23">
        <f>IFERROR(AB4289/W4289,"N/M")</f>
        <v>0.014656499586035212</v>
      </c>
      <c r="AF4289" s="14" t="str">
        <f>B4289&amp;"|"&amp;TEXT(E4289,"000")&amp;"|"&amp;TEXT(M4289,"0.0000")</f>
        <v>2021|121|0.7500</v>
      </c>
      <c r="AG4289" s="22" t="str">
        <f>IF(AND(B4289&gt;=2015,B4289&lt;=2024,C4289=19,G4289=41,I4289=2,K4289="A",L4289="RBUP",M4289&gt;=0.5,M4289&lt;=0.85),"IN","OUT")</f>
        <v>IN</v>
      </c>
    </row>
    <row r="4290" spans="1:33">
      <c r="A4290" s="14" t="s">
        <v>191</v>
      </c>
      <c r="B4290" s="16">
        <v>2021</v>
      </c>
      <c r="C4290" s="16">
        <v>19</v>
      </c>
      <c r="D4290" s="14" t="s">
        <v>80</v>
      </c>
      <c r="E4290" s="16">
        <v>121</v>
      </c>
      <c r="F4290" s="14" t="s">
        <v>146</v>
      </c>
      <c r="G4290" s="16">
        <v>41</v>
      </c>
      <c r="H4290" s="14" t="s">
        <v>186</v>
      </c>
      <c r="I4290" s="16">
        <v>2</v>
      </c>
      <c r="J4290" s="14" t="s">
        <v>83</v>
      </c>
      <c r="K4290" s="14" t="s">
        <v>84</v>
      </c>
      <c r="L4290" s="14" t="s">
        <v>85</v>
      </c>
      <c r="M4290" s="23">
        <v>0.8</v>
      </c>
      <c r="N4290" s="16">
        <v>232</v>
      </c>
      <c r="O4290" s="16">
        <v>150</v>
      </c>
      <c r="P4290" s="16">
        <v>9</v>
      </c>
      <c r="Q4290" s="16">
        <v>193</v>
      </c>
      <c r="R4290" s="16">
        <v>9</v>
      </c>
      <c r="S4290" s="14" t="s">
        <v>86</v>
      </c>
      <c r="T4290" s="16">
        <v>26707</v>
      </c>
      <c r="U4290" s="16">
        <v>0</v>
      </c>
      <c r="V4290" s="18">
        <v>16750214</v>
      </c>
      <c r="W4290" s="18">
        <v>1571077</v>
      </c>
      <c r="X4290" s="18">
        <v>1022771</v>
      </c>
      <c r="Y4290" s="18">
        <v>599</v>
      </c>
      <c r="Z4290" s="18">
        <v>4657</v>
      </c>
      <c r="AA4290" s="18">
        <v>0</v>
      </c>
      <c r="AB4290" s="18">
        <v>58057</v>
      </c>
      <c r="AC4290" s="23">
        <v>0.04</v>
      </c>
      <c r="AD4290" s="14" t="str">
        <f>IF(E4290=113,"Linn","Iowa ex-Linn")</f>
        <v>Iowa ex-Linn</v>
      </c>
      <c r="AE4290" s="23">
        <f>IFERROR(AB4290/W4290,"N/M")</f>
        <v>0.036953631171483</v>
      </c>
      <c r="AF4290" s="14" t="str">
        <f>B4290&amp;"|"&amp;TEXT(E4290,"000")&amp;"|"&amp;TEXT(M4290,"0.0000")</f>
        <v>2021|121|0.8000</v>
      </c>
      <c r="AG4290" s="22" t="str">
        <f>IF(AND(B4290&gt;=2015,B4290&lt;=2024,C4290=19,G4290=41,I4290=2,K4290="A",L4290="RBUP",M4290&gt;=0.5,M4290&lt;=0.85),"IN","OUT")</f>
        <v>IN</v>
      </c>
    </row>
    <row r="4291" spans="1:33">
      <c r="A4291" s="14" t="s">
        <v>191</v>
      </c>
      <c r="B4291" s="16">
        <v>2021</v>
      </c>
      <c r="C4291" s="16">
        <v>19</v>
      </c>
      <c r="D4291" s="14" t="s">
        <v>80</v>
      </c>
      <c r="E4291" s="16">
        <v>121</v>
      </c>
      <c r="F4291" s="14" t="s">
        <v>146</v>
      </c>
      <c r="G4291" s="16">
        <v>41</v>
      </c>
      <c r="H4291" s="14" t="s">
        <v>186</v>
      </c>
      <c r="I4291" s="16">
        <v>2</v>
      </c>
      <c r="J4291" s="14" t="s">
        <v>83</v>
      </c>
      <c r="K4291" s="14" t="s">
        <v>84</v>
      </c>
      <c r="L4291" s="14" t="s">
        <v>85</v>
      </c>
      <c r="M4291" s="23">
        <v>0.85</v>
      </c>
      <c r="N4291" s="16">
        <v>79</v>
      </c>
      <c r="O4291" s="16">
        <v>47</v>
      </c>
      <c r="P4291" s="16">
        <v>2</v>
      </c>
      <c r="Q4291" s="16">
        <v>49</v>
      </c>
      <c r="R4291" s="16">
        <v>2</v>
      </c>
      <c r="S4291" s="14" t="s">
        <v>86</v>
      </c>
      <c r="T4291" s="16">
        <v>9159</v>
      </c>
      <c r="U4291" s="16">
        <v>0</v>
      </c>
      <c r="V4291" s="18">
        <v>6151982</v>
      </c>
      <c r="W4291" s="18">
        <v>649338</v>
      </c>
      <c r="X4291" s="18">
        <v>331872</v>
      </c>
      <c r="Y4291" s="18">
        <v>0</v>
      </c>
      <c r="Z4291" s="18">
        <v>1223</v>
      </c>
      <c r="AA4291" s="18">
        <v>0</v>
      </c>
      <c r="AB4291" s="18">
        <v>29987</v>
      </c>
      <c r="AC4291" s="23">
        <v>0.05</v>
      </c>
      <c r="AD4291" s="14" t="str">
        <f>IF(E4291=113,"Linn","Iowa ex-Linn")</f>
        <v>Iowa ex-Linn</v>
      </c>
      <c r="AE4291" s="23">
        <f>IFERROR(AB4291/W4291,"N/M")</f>
        <v>0.046180879603534675</v>
      </c>
      <c r="AF4291" s="14" t="str">
        <f>B4291&amp;"|"&amp;TEXT(E4291,"000")&amp;"|"&amp;TEXT(M4291,"0.0000")</f>
        <v>2021|121|0.8500</v>
      </c>
      <c r="AG4291" s="22" t="str">
        <f>IF(AND(B4291&gt;=2015,B4291&lt;=2024,C4291=19,G4291=41,I4291=2,K4291="A",L4291="RBUP",M4291&gt;=0.5,M4291&lt;=0.85),"IN","OUT")</f>
        <v>IN</v>
      </c>
    </row>
    <row r="4292" spans="1:33">
      <c r="A4292" s="14" t="s">
        <v>191</v>
      </c>
      <c r="B4292" s="16">
        <v>2021</v>
      </c>
      <c r="C4292" s="16">
        <v>19</v>
      </c>
      <c r="D4292" s="14" t="s">
        <v>80</v>
      </c>
      <c r="E4292" s="16">
        <v>123</v>
      </c>
      <c r="F4292" s="14" t="s">
        <v>147</v>
      </c>
      <c r="G4292" s="16">
        <v>41</v>
      </c>
      <c r="H4292" s="14" t="s">
        <v>186</v>
      </c>
      <c r="I4292" s="16">
        <v>2</v>
      </c>
      <c r="J4292" s="14" t="s">
        <v>83</v>
      </c>
      <c r="K4292" s="14" t="s">
        <v>84</v>
      </c>
      <c r="L4292" s="14" t="s">
        <v>85</v>
      </c>
      <c r="M4292" s="23">
        <v>0.5</v>
      </c>
      <c r="N4292" s="16">
        <v>1</v>
      </c>
      <c r="O4292" s="16">
        <v>1</v>
      </c>
      <c r="P4292" s="16">
        <v>0</v>
      </c>
      <c r="Q4292" s="16">
        <v>3</v>
      </c>
      <c r="R4292" s="16">
        <v>0</v>
      </c>
      <c r="S4292" s="14" t="s">
        <v>86</v>
      </c>
      <c r="T4292" s="16">
        <v>289</v>
      </c>
      <c r="U4292" s="16">
        <v>0</v>
      </c>
      <c r="V4292" s="18">
        <v>135922</v>
      </c>
      <c r="W4292" s="18">
        <v>4570</v>
      </c>
      <c r="X4292" s="18">
        <v>3253</v>
      </c>
      <c r="Y4292" s="18">
        <v>0</v>
      </c>
      <c r="Z4292" s="18">
        <v>413</v>
      </c>
      <c r="AA4292" s="18">
        <v>0</v>
      </c>
      <c r="AB4292" s="18">
        <v>0</v>
      </c>
      <c r="AC4292" s="23">
        <v>0</v>
      </c>
      <c r="AD4292" s="14" t="str">
        <f>IF(E4292=113,"Linn","Iowa ex-Linn")</f>
        <v>Iowa ex-Linn</v>
      </c>
      <c r="AE4292" s="23">
        <f>IFERROR(AB4292/W4292,"N/M")</f>
        <v>0.0</v>
      </c>
      <c r="AF4292" s="14" t="str">
        <f>B4292&amp;"|"&amp;TEXT(E4292,"000")&amp;"|"&amp;TEXT(M4292,"0.0000")</f>
        <v>2021|123|0.5000</v>
      </c>
      <c r="AG4292" s="22" t="str">
        <f>IF(AND(B4292&gt;=2015,B4292&lt;=2024,C4292=19,G4292=41,I4292=2,K4292="A",L4292="RBUP",M4292&gt;=0.5,M4292&lt;=0.85),"IN","OUT")</f>
        <v>IN</v>
      </c>
    </row>
    <row r="4293" spans="1:33">
      <c r="A4293" s="14" t="s">
        <v>191</v>
      </c>
      <c r="B4293" s="16">
        <v>2021</v>
      </c>
      <c r="C4293" s="16">
        <v>19</v>
      </c>
      <c r="D4293" s="14" t="s">
        <v>80</v>
      </c>
      <c r="E4293" s="16">
        <v>123</v>
      </c>
      <c r="F4293" s="14" t="s">
        <v>147</v>
      </c>
      <c r="G4293" s="16">
        <v>41</v>
      </c>
      <c r="H4293" s="14" t="s">
        <v>186</v>
      </c>
      <c r="I4293" s="16">
        <v>2</v>
      </c>
      <c r="J4293" s="14" t="s">
        <v>83</v>
      </c>
      <c r="K4293" s="14" t="s">
        <v>84</v>
      </c>
      <c r="L4293" s="14" t="s">
        <v>85</v>
      </c>
      <c r="M4293" s="23">
        <v>0.55</v>
      </c>
      <c r="N4293" s="16">
        <v>3</v>
      </c>
      <c r="O4293" s="16">
        <v>3</v>
      </c>
      <c r="P4293" s="16">
        <v>1</v>
      </c>
      <c r="Q4293" s="16">
        <v>6</v>
      </c>
      <c r="R4293" s="16">
        <v>1</v>
      </c>
      <c r="S4293" s="14" t="s">
        <v>86</v>
      </c>
      <c r="T4293" s="16">
        <v>370</v>
      </c>
      <c r="U4293" s="16">
        <v>0</v>
      </c>
      <c r="V4293" s="18">
        <v>193994</v>
      </c>
      <c r="W4293" s="18">
        <v>4218</v>
      </c>
      <c r="X4293" s="18">
        <v>2817</v>
      </c>
      <c r="Y4293" s="18">
        <v>0</v>
      </c>
      <c r="Z4293" s="18">
        <v>1080</v>
      </c>
      <c r="AA4293" s="18">
        <v>0</v>
      </c>
      <c r="AB4293" s="18">
        <v>20599</v>
      </c>
      <c r="AC4293" s="23">
        <v>4.88</v>
      </c>
      <c r="AD4293" s="14" t="str">
        <f>IF(E4293=113,"Linn","Iowa ex-Linn")</f>
        <v>Iowa ex-Linn</v>
      </c>
      <c r="AE4293" s="23">
        <f>IFERROR(AB4293/W4293,"N/M")</f>
        <v>4.883594120436226</v>
      </c>
      <c r="AF4293" s="14" t="str">
        <f>B4293&amp;"|"&amp;TEXT(E4293,"000")&amp;"|"&amp;TEXT(M4293,"0.0000")</f>
        <v>2021|123|0.5500</v>
      </c>
      <c r="AG4293" s="22" t="str">
        <f>IF(AND(B4293&gt;=2015,B4293&lt;=2024,C4293=19,G4293=41,I4293=2,K4293="A",L4293="RBUP",M4293&gt;=0.5,M4293&lt;=0.85),"IN","OUT")</f>
        <v>IN</v>
      </c>
    </row>
    <row r="4294" spans="1:33">
      <c r="A4294" s="14" t="s">
        <v>191</v>
      </c>
      <c r="B4294" s="16">
        <v>2021</v>
      </c>
      <c r="C4294" s="16">
        <v>19</v>
      </c>
      <c r="D4294" s="14" t="s">
        <v>80</v>
      </c>
      <c r="E4294" s="16">
        <v>123</v>
      </c>
      <c r="F4294" s="14" t="s">
        <v>147</v>
      </c>
      <c r="G4294" s="16">
        <v>41</v>
      </c>
      <c r="H4294" s="14" t="s">
        <v>186</v>
      </c>
      <c r="I4294" s="16">
        <v>2</v>
      </c>
      <c r="J4294" s="14" t="s">
        <v>83</v>
      </c>
      <c r="K4294" s="14" t="s">
        <v>84</v>
      </c>
      <c r="L4294" s="14" t="s">
        <v>85</v>
      </c>
      <c r="M4294" s="23">
        <v>0.6</v>
      </c>
      <c r="N4294" s="16">
        <v>4</v>
      </c>
      <c r="O4294" s="16">
        <v>4</v>
      </c>
      <c r="P4294" s="16">
        <v>0</v>
      </c>
      <c r="Q4294" s="16">
        <v>5</v>
      </c>
      <c r="R4294" s="16">
        <v>0</v>
      </c>
      <c r="S4294" s="14" t="s">
        <v>86</v>
      </c>
      <c r="T4294" s="16">
        <v>322</v>
      </c>
      <c r="U4294" s="16">
        <v>0</v>
      </c>
      <c r="V4294" s="18">
        <v>153450</v>
      </c>
      <c r="W4294" s="18">
        <v>4186</v>
      </c>
      <c r="X4294" s="18">
        <v>2580</v>
      </c>
      <c r="Y4294" s="18">
        <v>0</v>
      </c>
      <c r="Z4294" s="18">
        <v>0</v>
      </c>
      <c r="AA4294" s="18">
        <v>0</v>
      </c>
      <c r="AB4294" s="18">
        <v>0</v>
      </c>
      <c r="AC4294" s="23">
        <v>0</v>
      </c>
      <c r="AD4294" s="14" t="str">
        <f>IF(E4294=113,"Linn","Iowa ex-Linn")</f>
        <v>Iowa ex-Linn</v>
      </c>
      <c r="AE4294" s="23">
        <f>IFERROR(AB4294/W4294,"N/M")</f>
        <v>0.0</v>
      </c>
      <c r="AF4294" s="14" t="str">
        <f>B4294&amp;"|"&amp;TEXT(E4294,"000")&amp;"|"&amp;TEXT(M4294,"0.0000")</f>
        <v>2021|123|0.6000</v>
      </c>
      <c r="AG4294" s="22" t="str">
        <f>IF(AND(B4294&gt;=2015,B4294&lt;=2024,C4294=19,G4294=41,I4294=2,K4294="A",L4294="RBUP",M4294&gt;=0.5,M4294&lt;=0.85),"IN","OUT")</f>
        <v>IN</v>
      </c>
    </row>
    <row r="4295" spans="1:33">
      <c r="A4295" s="14" t="s">
        <v>191</v>
      </c>
      <c r="B4295" s="16">
        <v>2021</v>
      </c>
      <c r="C4295" s="16">
        <v>19</v>
      </c>
      <c r="D4295" s="14" t="s">
        <v>80</v>
      </c>
      <c r="E4295" s="16">
        <v>123</v>
      </c>
      <c r="F4295" s="14" t="s">
        <v>147</v>
      </c>
      <c r="G4295" s="16">
        <v>41</v>
      </c>
      <c r="H4295" s="14" t="s">
        <v>186</v>
      </c>
      <c r="I4295" s="16">
        <v>2</v>
      </c>
      <c r="J4295" s="14" t="s">
        <v>83</v>
      </c>
      <c r="K4295" s="14" t="s">
        <v>84</v>
      </c>
      <c r="L4295" s="14" t="s">
        <v>85</v>
      </c>
      <c r="M4295" s="23">
        <v>0.65</v>
      </c>
      <c r="N4295" s="16">
        <v>16</v>
      </c>
      <c r="O4295" s="16">
        <v>14</v>
      </c>
      <c r="P4295" s="16">
        <v>0</v>
      </c>
      <c r="Q4295" s="16">
        <v>24</v>
      </c>
      <c r="R4295" s="16">
        <v>0</v>
      </c>
      <c r="S4295" s="14" t="s">
        <v>86</v>
      </c>
      <c r="T4295" s="16">
        <v>1859</v>
      </c>
      <c r="U4295" s="16">
        <v>0</v>
      </c>
      <c r="V4295" s="18">
        <v>1086020</v>
      </c>
      <c r="W4295" s="18">
        <v>35910</v>
      </c>
      <c r="X4295" s="18">
        <v>23462</v>
      </c>
      <c r="Y4295" s="18">
        <v>0</v>
      </c>
      <c r="Z4295" s="18">
        <v>68</v>
      </c>
      <c r="AA4295" s="18">
        <v>0</v>
      </c>
      <c r="AB4295" s="18">
        <v>0</v>
      </c>
      <c r="AC4295" s="23">
        <v>0</v>
      </c>
      <c r="AD4295" s="14" t="str">
        <f>IF(E4295=113,"Linn","Iowa ex-Linn")</f>
        <v>Iowa ex-Linn</v>
      </c>
      <c r="AE4295" s="23">
        <f>IFERROR(AB4295/W4295,"N/M")</f>
        <v>0.0</v>
      </c>
      <c r="AF4295" s="14" t="str">
        <f>B4295&amp;"|"&amp;TEXT(E4295,"000")&amp;"|"&amp;TEXT(M4295,"0.0000")</f>
        <v>2021|123|0.6500</v>
      </c>
      <c r="AG4295" s="22" t="str">
        <f>IF(AND(B4295&gt;=2015,B4295&lt;=2024,C4295=19,G4295=41,I4295=2,K4295="A",L4295="RBUP",M4295&gt;=0.5,M4295&lt;=0.85),"IN","OUT")</f>
        <v>IN</v>
      </c>
    </row>
    <row r="4296" spans="1:33">
      <c r="A4296" s="14" t="s">
        <v>191</v>
      </c>
      <c r="B4296" s="16">
        <v>2021</v>
      </c>
      <c r="C4296" s="16">
        <v>19</v>
      </c>
      <c r="D4296" s="14" t="s">
        <v>80</v>
      </c>
      <c r="E4296" s="16">
        <v>123</v>
      </c>
      <c r="F4296" s="14" t="s">
        <v>147</v>
      </c>
      <c r="G4296" s="16">
        <v>41</v>
      </c>
      <c r="H4296" s="14" t="s">
        <v>186</v>
      </c>
      <c r="I4296" s="16">
        <v>2</v>
      </c>
      <c r="J4296" s="14" t="s">
        <v>83</v>
      </c>
      <c r="K4296" s="14" t="s">
        <v>84</v>
      </c>
      <c r="L4296" s="14" t="s">
        <v>85</v>
      </c>
      <c r="M4296" s="23">
        <v>0.7</v>
      </c>
      <c r="N4296" s="16">
        <v>51</v>
      </c>
      <c r="O4296" s="16">
        <v>47</v>
      </c>
      <c r="P4296" s="16">
        <v>0</v>
      </c>
      <c r="Q4296" s="16">
        <v>63</v>
      </c>
      <c r="R4296" s="16">
        <v>1</v>
      </c>
      <c r="S4296" s="14" t="s">
        <v>86</v>
      </c>
      <c r="T4296" s="16">
        <v>5092</v>
      </c>
      <c r="U4296" s="16">
        <v>0</v>
      </c>
      <c r="V4296" s="18">
        <v>3070640</v>
      </c>
      <c r="W4296" s="18">
        <v>164360</v>
      </c>
      <c r="X4296" s="18">
        <v>112356</v>
      </c>
      <c r="Y4296" s="18">
        <v>0</v>
      </c>
      <c r="Z4296" s="18">
        <v>610</v>
      </c>
      <c r="AA4296" s="18">
        <v>0</v>
      </c>
      <c r="AB4296" s="18">
        <v>1480</v>
      </c>
      <c r="AC4296" s="23">
        <v>0.01</v>
      </c>
      <c r="AD4296" s="14" t="str">
        <f>IF(E4296=113,"Linn","Iowa ex-Linn")</f>
        <v>Iowa ex-Linn</v>
      </c>
      <c r="AE4296" s="23">
        <f>IFERROR(AB4296/W4296,"N/M")</f>
        <v>0.009004623996106109</v>
      </c>
      <c r="AF4296" s="14" t="str">
        <f>B4296&amp;"|"&amp;TEXT(E4296,"000")&amp;"|"&amp;TEXT(M4296,"0.0000")</f>
        <v>2021|123|0.7000</v>
      </c>
      <c r="AG4296" s="22" t="str">
        <f>IF(AND(B4296&gt;=2015,B4296&lt;=2024,C4296=19,G4296=41,I4296=2,K4296="A",L4296="RBUP",M4296&gt;=0.5,M4296&lt;=0.85),"IN","OUT")</f>
        <v>IN</v>
      </c>
    </row>
    <row r="4297" spans="1:33">
      <c r="A4297" s="14" t="s">
        <v>191</v>
      </c>
      <c r="B4297" s="16">
        <v>2021</v>
      </c>
      <c r="C4297" s="16">
        <v>19</v>
      </c>
      <c r="D4297" s="14" t="s">
        <v>80</v>
      </c>
      <c r="E4297" s="16">
        <v>123</v>
      </c>
      <c r="F4297" s="14" t="s">
        <v>147</v>
      </c>
      <c r="G4297" s="16">
        <v>41</v>
      </c>
      <c r="H4297" s="14" t="s">
        <v>186</v>
      </c>
      <c r="I4297" s="16">
        <v>2</v>
      </c>
      <c r="J4297" s="14" t="s">
        <v>83</v>
      </c>
      <c r="K4297" s="14" t="s">
        <v>84</v>
      </c>
      <c r="L4297" s="14" t="s">
        <v>85</v>
      </c>
      <c r="M4297" s="23">
        <v>0.75</v>
      </c>
      <c r="N4297" s="16">
        <v>207</v>
      </c>
      <c r="O4297" s="16">
        <v>166</v>
      </c>
      <c r="P4297" s="16">
        <v>7</v>
      </c>
      <c r="Q4297" s="16">
        <v>231</v>
      </c>
      <c r="R4297" s="16">
        <v>9</v>
      </c>
      <c r="S4297" s="14" t="s">
        <v>86</v>
      </c>
      <c r="T4297" s="16">
        <v>23279</v>
      </c>
      <c r="U4297" s="16">
        <v>0</v>
      </c>
      <c r="V4297" s="18">
        <v>15007086</v>
      </c>
      <c r="W4297" s="18">
        <v>945072</v>
      </c>
      <c r="X4297" s="18">
        <v>654886</v>
      </c>
      <c r="Y4297" s="18">
        <v>7353</v>
      </c>
      <c r="Z4297" s="18">
        <v>9790</v>
      </c>
      <c r="AA4297" s="18">
        <v>0</v>
      </c>
      <c r="AB4297" s="18">
        <v>17912</v>
      </c>
      <c r="AC4297" s="23">
        <v>0.02</v>
      </c>
      <c r="AD4297" s="14" t="str">
        <f>IF(E4297=113,"Linn","Iowa ex-Linn")</f>
        <v>Iowa ex-Linn</v>
      </c>
      <c r="AE4297" s="23">
        <f>IFERROR(AB4297/W4297,"N/M")</f>
        <v>0.018953053312340224</v>
      </c>
      <c r="AF4297" s="14" t="str">
        <f>B4297&amp;"|"&amp;TEXT(E4297,"000")&amp;"|"&amp;TEXT(M4297,"0.0000")</f>
        <v>2021|123|0.7500</v>
      </c>
      <c r="AG4297" s="22" t="str">
        <f>IF(AND(B4297&gt;=2015,B4297&lt;=2024,C4297=19,G4297=41,I4297=2,K4297="A",L4297="RBUP",M4297&gt;=0.5,M4297&lt;=0.85),"IN","OUT")</f>
        <v>IN</v>
      </c>
    </row>
    <row r="4298" spans="1:33">
      <c r="A4298" s="14" t="s">
        <v>191</v>
      </c>
      <c r="B4298" s="16">
        <v>2021</v>
      </c>
      <c r="C4298" s="16">
        <v>19</v>
      </c>
      <c r="D4298" s="14" t="s">
        <v>80</v>
      </c>
      <c r="E4298" s="16">
        <v>123</v>
      </c>
      <c r="F4298" s="14" t="s">
        <v>147</v>
      </c>
      <c r="G4298" s="16">
        <v>41</v>
      </c>
      <c r="H4298" s="14" t="s">
        <v>186</v>
      </c>
      <c r="I4298" s="16">
        <v>2</v>
      </c>
      <c r="J4298" s="14" t="s">
        <v>83</v>
      </c>
      <c r="K4298" s="14" t="s">
        <v>84</v>
      </c>
      <c r="L4298" s="14" t="s">
        <v>85</v>
      </c>
      <c r="M4298" s="23">
        <v>0.8</v>
      </c>
      <c r="N4298" s="16">
        <v>380</v>
      </c>
      <c r="O4298" s="16">
        <v>317</v>
      </c>
      <c r="P4298" s="16">
        <v>11</v>
      </c>
      <c r="Q4298" s="16">
        <v>410</v>
      </c>
      <c r="R4298" s="16">
        <v>11</v>
      </c>
      <c r="S4298" s="14" t="s">
        <v>86</v>
      </c>
      <c r="T4298" s="16">
        <v>65242</v>
      </c>
      <c r="U4298" s="16">
        <v>0</v>
      </c>
      <c r="V4298" s="18">
        <v>45868176</v>
      </c>
      <c r="W4298" s="18">
        <v>3302603</v>
      </c>
      <c r="X4298" s="18">
        <v>2120269</v>
      </c>
      <c r="Y4298" s="18">
        <v>3373</v>
      </c>
      <c r="Z4298" s="18">
        <v>11506</v>
      </c>
      <c r="AA4298" s="18">
        <v>0</v>
      </c>
      <c r="AB4298" s="18">
        <v>67649</v>
      </c>
      <c r="AC4298" s="23">
        <v>0.02</v>
      </c>
      <c r="AD4298" s="14" t="str">
        <f>IF(E4298=113,"Linn","Iowa ex-Linn")</f>
        <v>Iowa ex-Linn</v>
      </c>
      <c r="AE4298" s="23">
        <f>IFERROR(AB4298/W4298,"N/M")</f>
        <v>0.020483539801786653</v>
      </c>
      <c r="AF4298" s="14" t="str">
        <f>B4298&amp;"|"&amp;TEXT(E4298,"000")&amp;"|"&amp;TEXT(M4298,"0.0000")</f>
        <v>2021|123|0.8000</v>
      </c>
      <c r="AG4298" s="22" t="str">
        <f>IF(AND(B4298&gt;=2015,B4298&lt;=2024,C4298=19,G4298=41,I4298=2,K4298="A",L4298="RBUP",M4298&gt;=0.5,M4298&lt;=0.85),"IN","OUT")</f>
        <v>IN</v>
      </c>
    </row>
    <row r="4299" spans="1:33">
      <c r="A4299" s="14" t="s">
        <v>191</v>
      </c>
      <c r="B4299" s="16">
        <v>2021</v>
      </c>
      <c r="C4299" s="16">
        <v>19</v>
      </c>
      <c r="D4299" s="14" t="s">
        <v>80</v>
      </c>
      <c r="E4299" s="16">
        <v>123</v>
      </c>
      <c r="F4299" s="14" t="s">
        <v>147</v>
      </c>
      <c r="G4299" s="16">
        <v>41</v>
      </c>
      <c r="H4299" s="14" t="s">
        <v>186</v>
      </c>
      <c r="I4299" s="16">
        <v>2</v>
      </c>
      <c r="J4299" s="14" t="s">
        <v>83</v>
      </c>
      <c r="K4299" s="14" t="s">
        <v>84</v>
      </c>
      <c r="L4299" s="14" t="s">
        <v>85</v>
      </c>
      <c r="M4299" s="23">
        <v>0.85</v>
      </c>
      <c r="N4299" s="16">
        <v>162</v>
      </c>
      <c r="O4299" s="16">
        <v>127</v>
      </c>
      <c r="P4299" s="16">
        <v>6</v>
      </c>
      <c r="Q4299" s="16">
        <v>163</v>
      </c>
      <c r="R4299" s="16">
        <v>7</v>
      </c>
      <c r="S4299" s="14" t="s">
        <v>86</v>
      </c>
      <c r="T4299" s="16">
        <v>22835</v>
      </c>
      <c r="U4299" s="16">
        <v>0</v>
      </c>
      <c r="V4299" s="18">
        <v>17311598</v>
      </c>
      <c r="W4299" s="18">
        <v>1473928</v>
      </c>
      <c r="X4299" s="18">
        <v>716034</v>
      </c>
      <c r="Y4299" s="18">
        <v>3586</v>
      </c>
      <c r="Z4299" s="18">
        <v>7733</v>
      </c>
      <c r="AA4299" s="18">
        <v>0</v>
      </c>
      <c r="AB4299" s="18">
        <v>53629</v>
      </c>
      <c r="AC4299" s="23">
        <v>0.04</v>
      </c>
      <c r="AD4299" s="14" t="str">
        <f>IF(E4299=113,"Linn","Iowa ex-Linn")</f>
        <v>Iowa ex-Linn</v>
      </c>
      <c r="AE4299" s="23">
        <f>IFERROR(AB4299/W4299,"N/M")</f>
        <v>0.03638508800972639</v>
      </c>
      <c r="AF4299" s="14" t="str">
        <f>B4299&amp;"|"&amp;TEXT(E4299,"000")&amp;"|"&amp;TEXT(M4299,"0.0000")</f>
        <v>2021|123|0.8500</v>
      </c>
      <c r="AG4299" s="22" t="str">
        <f>IF(AND(B4299&gt;=2015,B4299&lt;=2024,C4299=19,G4299=41,I4299=2,K4299="A",L4299="RBUP",M4299&gt;=0.5,M4299&lt;=0.85),"IN","OUT")</f>
        <v>IN</v>
      </c>
    </row>
    <row r="4300" spans="1:33">
      <c r="A4300" s="14" t="s">
        <v>191</v>
      </c>
      <c r="B4300" s="16">
        <v>2021</v>
      </c>
      <c r="C4300" s="16">
        <v>19</v>
      </c>
      <c r="D4300" s="14" t="s">
        <v>80</v>
      </c>
      <c r="E4300" s="16">
        <v>125</v>
      </c>
      <c r="F4300" s="14" t="s">
        <v>148</v>
      </c>
      <c r="G4300" s="16">
        <v>41</v>
      </c>
      <c r="H4300" s="14" t="s">
        <v>186</v>
      </c>
      <c r="I4300" s="16">
        <v>2</v>
      </c>
      <c r="J4300" s="14" t="s">
        <v>83</v>
      </c>
      <c r="K4300" s="14" t="s">
        <v>84</v>
      </c>
      <c r="L4300" s="14" t="s">
        <v>85</v>
      </c>
      <c r="M4300" s="23">
        <v>0.5</v>
      </c>
      <c r="N4300" s="16">
        <v>4</v>
      </c>
      <c r="O4300" s="16">
        <v>4</v>
      </c>
      <c r="P4300" s="16">
        <v>0</v>
      </c>
      <c r="Q4300" s="16">
        <v>6</v>
      </c>
      <c r="R4300" s="16">
        <v>0</v>
      </c>
      <c r="S4300" s="14" t="s">
        <v>86</v>
      </c>
      <c r="T4300" s="16">
        <v>940</v>
      </c>
      <c r="U4300" s="16">
        <v>0</v>
      </c>
      <c r="V4300" s="18">
        <v>410350</v>
      </c>
      <c r="W4300" s="18">
        <v>11070</v>
      </c>
      <c r="X4300" s="18">
        <v>8176</v>
      </c>
      <c r="Y4300" s="18">
        <v>0</v>
      </c>
      <c r="Z4300" s="18">
        <v>295</v>
      </c>
      <c r="AA4300" s="18">
        <v>0</v>
      </c>
      <c r="AB4300" s="18">
        <v>0</v>
      </c>
      <c r="AC4300" s="23">
        <v>0</v>
      </c>
      <c r="AD4300" s="14" t="str">
        <f>IF(E4300=113,"Linn","Iowa ex-Linn")</f>
        <v>Iowa ex-Linn</v>
      </c>
      <c r="AE4300" s="23">
        <f>IFERROR(AB4300/W4300,"N/M")</f>
        <v>0.0</v>
      </c>
      <c r="AF4300" s="14" t="str">
        <f>B4300&amp;"|"&amp;TEXT(E4300,"000")&amp;"|"&amp;TEXT(M4300,"0.0000")</f>
        <v>2021|125|0.5000</v>
      </c>
      <c r="AG4300" s="22" t="str">
        <f>IF(AND(B4300&gt;=2015,B4300&lt;=2024,C4300=19,G4300=41,I4300=2,K4300="A",L4300="RBUP",M4300&gt;=0.5,M4300&lt;=0.85),"IN","OUT")</f>
        <v>IN</v>
      </c>
    </row>
    <row r="4301" spans="1:33">
      <c r="A4301" s="14" t="s">
        <v>191</v>
      </c>
      <c r="B4301" s="16">
        <v>2021</v>
      </c>
      <c r="C4301" s="16">
        <v>19</v>
      </c>
      <c r="D4301" s="14" t="s">
        <v>80</v>
      </c>
      <c r="E4301" s="16">
        <v>125</v>
      </c>
      <c r="F4301" s="14" t="s">
        <v>148</v>
      </c>
      <c r="G4301" s="16">
        <v>41</v>
      </c>
      <c r="H4301" s="14" t="s">
        <v>186</v>
      </c>
      <c r="I4301" s="16">
        <v>2</v>
      </c>
      <c r="J4301" s="14" t="s">
        <v>83</v>
      </c>
      <c r="K4301" s="14" t="s">
        <v>84</v>
      </c>
      <c r="L4301" s="14" t="s">
        <v>85</v>
      </c>
      <c r="M4301" s="23">
        <v>0.55</v>
      </c>
      <c r="N4301" s="16">
        <v>0</v>
      </c>
      <c r="O4301" s="16">
        <v>0</v>
      </c>
      <c r="P4301" s="16">
        <v>0</v>
      </c>
      <c r="Q4301" s="16">
        <v>0</v>
      </c>
      <c r="R4301" s="16">
        <v>0</v>
      </c>
      <c r="S4301" s="14" t="s">
        <v>86</v>
      </c>
      <c r="T4301" s="16">
        <v>0</v>
      </c>
      <c r="U4301" s="16">
        <v>0</v>
      </c>
      <c r="V4301" s="18">
        <v>0</v>
      </c>
      <c r="W4301" s="18">
        <v>0</v>
      </c>
      <c r="X4301" s="18">
        <v>0</v>
      </c>
      <c r="Y4301" s="18">
        <v>0</v>
      </c>
      <c r="Z4301" s="18">
        <v>0</v>
      </c>
      <c r="AA4301" s="18">
        <v>0</v>
      </c>
      <c r="AB4301" s="18">
        <v>0</v>
      </c>
      <c r="AC4301" s="23">
        <v>0</v>
      </c>
      <c r="AD4301" s="14" t="str">
        <f>IF(E4301=113,"Linn","Iowa ex-Linn")</f>
        <v>Iowa ex-Linn</v>
      </c>
      <c r="AE4301" s="23" t="str">
        <f>IFERROR(AB4301/W4301,"N/M")</f>
        <v>N/M</v>
      </c>
      <c r="AF4301" s="14" t="str">
        <f>B4301&amp;"|"&amp;TEXT(E4301,"000")&amp;"|"&amp;TEXT(M4301,"0.0000")</f>
        <v>2021|125|0.5500</v>
      </c>
      <c r="AG4301" s="22" t="str">
        <f>IF(AND(B4301&gt;=2015,B4301&lt;=2024,C4301=19,G4301=41,I4301=2,K4301="A",L4301="RBUP",M4301&gt;=0.5,M4301&lt;=0.85),"IN","OUT")</f>
        <v>IN</v>
      </c>
    </row>
    <row r="4302" spans="1:33">
      <c r="A4302" s="14" t="s">
        <v>191</v>
      </c>
      <c r="B4302" s="16">
        <v>2021</v>
      </c>
      <c r="C4302" s="16">
        <v>19</v>
      </c>
      <c r="D4302" s="14" t="s">
        <v>80</v>
      </c>
      <c r="E4302" s="16">
        <v>125</v>
      </c>
      <c r="F4302" s="14" t="s">
        <v>148</v>
      </c>
      <c r="G4302" s="16">
        <v>41</v>
      </c>
      <c r="H4302" s="14" t="s">
        <v>186</v>
      </c>
      <c r="I4302" s="16">
        <v>2</v>
      </c>
      <c r="J4302" s="14" t="s">
        <v>83</v>
      </c>
      <c r="K4302" s="14" t="s">
        <v>84</v>
      </c>
      <c r="L4302" s="14" t="s">
        <v>85</v>
      </c>
      <c r="M4302" s="23">
        <v>0.6</v>
      </c>
      <c r="N4302" s="16">
        <v>3</v>
      </c>
      <c r="O4302" s="16">
        <v>2</v>
      </c>
      <c r="P4302" s="16">
        <v>1</v>
      </c>
      <c r="Q4302" s="16">
        <v>5</v>
      </c>
      <c r="R4302" s="16">
        <v>2</v>
      </c>
      <c r="S4302" s="14" t="s">
        <v>86</v>
      </c>
      <c r="T4302" s="16">
        <v>115</v>
      </c>
      <c r="U4302" s="16">
        <v>0</v>
      </c>
      <c r="V4302" s="18">
        <v>60548</v>
      </c>
      <c r="W4302" s="18">
        <v>3406</v>
      </c>
      <c r="X4302" s="18">
        <v>2180</v>
      </c>
      <c r="Y4302" s="18">
        <v>0</v>
      </c>
      <c r="Z4302" s="18">
        <v>0</v>
      </c>
      <c r="AA4302" s="18">
        <v>0</v>
      </c>
      <c r="AB4302" s="18">
        <v>13967</v>
      </c>
      <c r="AC4302" s="23">
        <v>4.1</v>
      </c>
      <c r="AD4302" s="14" t="str">
        <f>IF(E4302=113,"Linn","Iowa ex-Linn")</f>
        <v>Iowa ex-Linn</v>
      </c>
      <c r="AE4302" s="23">
        <f>IFERROR(AB4302/W4302,"N/M")</f>
        <v>4.100704638872577</v>
      </c>
      <c r="AF4302" s="14" t="str">
        <f>B4302&amp;"|"&amp;TEXT(E4302,"000")&amp;"|"&amp;TEXT(M4302,"0.0000")</f>
        <v>2021|125|0.6000</v>
      </c>
      <c r="AG4302" s="22" t="str">
        <f>IF(AND(B4302&gt;=2015,B4302&lt;=2024,C4302=19,G4302=41,I4302=2,K4302="A",L4302="RBUP",M4302&gt;=0.5,M4302&lt;=0.85),"IN","OUT")</f>
        <v>IN</v>
      </c>
    </row>
    <row r="4303" spans="1:33">
      <c r="A4303" s="14" t="s">
        <v>191</v>
      </c>
      <c r="B4303" s="16">
        <v>2021</v>
      </c>
      <c r="C4303" s="16">
        <v>19</v>
      </c>
      <c r="D4303" s="14" t="s">
        <v>80</v>
      </c>
      <c r="E4303" s="16">
        <v>125</v>
      </c>
      <c r="F4303" s="14" t="s">
        <v>148</v>
      </c>
      <c r="G4303" s="16">
        <v>41</v>
      </c>
      <c r="H4303" s="14" t="s">
        <v>186</v>
      </c>
      <c r="I4303" s="16">
        <v>2</v>
      </c>
      <c r="J4303" s="14" t="s">
        <v>83</v>
      </c>
      <c r="K4303" s="14" t="s">
        <v>84</v>
      </c>
      <c r="L4303" s="14" t="s">
        <v>85</v>
      </c>
      <c r="M4303" s="23">
        <v>0.65</v>
      </c>
      <c r="N4303" s="16">
        <v>13</v>
      </c>
      <c r="O4303" s="16">
        <v>7</v>
      </c>
      <c r="P4303" s="16">
        <v>0</v>
      </c>
      <c r="Q4303" s="16">
        <v>10</v>
      </c>
      <c r="R4303" s="16">
        <v>0</v>
      </c>
      <c r="S4303" s="14" t="s">
        <v>86</v>
      </c>
      <c r="T4303" s="16">
        <v>473</v>
      </c>
      <c r="U4303" s="16">
        <v>0</v>
      </c>
      <c r="V4303" s="18">
        <v>245390</v>
      </c>
      <c r="W4303" s="18">
        <v>12532</v>
      </c>
      <c r="X4303" s="18">
        <v>7967</v>
      </c>
      <c r="Y4303" s="18">
        <v>0</v>
      </c>
      <c r="Z4303" s="18">
        <v>0</v>
      </c>
      <c r="AA4303" s="18">
        <v>0</v>
      </c>
      <c r="AB4303" s="18">
        <v>0</v>
      </c>
      <c r="AC4303" s="23">
        <v>0</v>
      </c>
      <c r="AD4303" s="14" t="str">
        <f>IF(E4303=113,"Linn","Iowa ex-Linn")</f>
        <v>Iowa ex-Linn</v>
      </c>
      <c r="AE4303" s="23">
        <f>IFERROR(AB4303/W4303,"N/M")</f>
        <v>0.0</v>
      </c>
      <c r="AF4303" s="14" t="str">
        <f>B4303&amp;"|"&amp;TEXT(E4303,"000")&amp;"|"&amp;TEXT(M4303,"0.0000")</f>
        <v>2021|125|0.6500</v>
      </c>
      <c r="AG4303" s="22" t="str">
        <f>IF(AND(B4303&gt;=2015,B4303&lt;=2024,C4303=19,G4303=41,I4303=2,K4303="A",L4303="RBUP",M4303&gt;=0.5,M4303&lt;=0.85),"IN","OUT")</f>
        <v>IN</v>
      </c>
    </row>
    <row r="4304" spans="1:33">
      <c r="A4304" s="14" t="s">
        <v>191</v>
      </c>
      <c r="B4304" s="16">
        <v>2021</v>
      </c>
      <c r="C4304" s="16">
        <v>19</v>
      </c>
      <c r="D4304" s="14" t="s">
        <v>80</v>
      </c>
      <c r="E4304" s="16">
        <v>125</v>
      </c>
      <c r="F4304" s="14" t="s">
        <v>148</v>
      </c>
      <c r="G4304" s="16">
        <v>41</v>
      </c>
      <c r="H4304" s="14" t="s">
        <v>186</v>
      </c>
      <c r="I4304" s="16">
        <v>2</v>
      </c>
      <c r="J4304" s="14" t="s">
        <v>83</v>
      </c>
      <c r="K4304" s="14" t="s">
        <v>84</v>
      </c>
      <c r="L4304" s="14" t="s">
        <v>85</v>
      </c>
      <c r="M4304" s="23">
        <v>0.7</v>
      </c>
      <c r="N4304" s="16">
        <v>68</v>
      </c>
      <c r="O4304" s="16">
        <v>46</v>
      </c>
      <c r="P4304" s="16">
        <v>1</v>
      </c>
      <c r="Q4304" s="16">
        <v>66</v>
      </c>
      <c r="R4304" s="16">
        <v>1</v>
      </c>
      <c r="S4304" s="14" t="s">
        <v>86</v>
      </c>
      <c r="T4304" s="16">
        <v>4537</v>
      </c>
      <c r="U4304" s="16">
        <v>0</v>
      </c>
      <c r="V4304" s="18">
        <v>2646839</v>
      </c>
      <c r="W4304" s="18">
        <v>193463</v>
      </c>
      <c r="X4304" s="18">
        <v>131134</v>
      </c>
      <c r="Y4304" s="18">
        <v>0</v>
      </c>
      <c r="Z4304" s="18">
        <v>235</v>
      </c>
      <c r="AA4304" s="18">
        <v>0</v>
      </c>
      <c r="AB4304" s="18">
        <v>10082</v>
      </c>
      <c r="AC4304" s="23">
        <v>0.05</v>
      </c>
      <c r="AD4304" s="14" t="str">
        <f>IF(E4304=113,"Linn","Iowa ex-Linn")</f>
        <v>Iowa ex-Linn</v>
      </c>
      <c r="AE4304" s="23">
        <f>IFERROR(AB4304/W4304,"N/M")</f>
        <v>0.05211332399476903</v>
      </c>
      <c r="AF4304" s="14" t="str">
        <f>B4304&amp;"|"&amp;TEXT(E4304,"000")&amp;"|"&amp;TEXT(M4304,"0.0000")</f>
        <v>2021|125|0.7000</v>
      </c>
      <c r="AG4304" s="22" t="str">
        <f>IF(AND(B4304&gt;=2015,B4304&lt;=2024,C4304=19,G4304=41,I4304=2,K4304="A",L4304="RBUP",M4304&gt;=0.5,M4304&lt;=0.85),"IN","OUT")</f>
        <v>IN</v>
      </c>
    </row>
    <row r="4305" spans="1:33">
      <c r="A4305" s="14" t="s">
        <v>191</v>
      </c>
      <c r="B4305" s="16">
        <v>2021</v>
      </c>
      <c r="C4305" s="16">
        <v>19</v>
      </c>
      <c r="D4305" s="14" t="s">
        <v>80</v>
      </c>
      <c r="E4305" s="16">
        <v>125</v>
      </c>
      <c r="F4305" s="14" t="s">
        <v>148</v>
      </c>
      <c r="G4305" s="16">
        <v>41</v>
      </c>
      <c r="H4305" s="14" t="s">
        <v>186</v>
      </c>
      <c r="I4305" s="16">
        <v>2</v>
      </c>
      <c r="J4305" s="14" t="s">
        <v>83</v>
      </c>
      <c r="K4305" s="14" t="s">
        <v>84</v>
      </c>
      <c r="L4305" s="14" t="s">
        <v>85</v>
      </c>
      <c r="M4305" s="23">
        <v>0.75</v>
      </c>
      <c r="N4305" s="16">
        <v>213</v>
      </c>
      <c r="O4305" s="16">
        <v>160</v>
      </c>
      <c r="P4305" s="16">
        <v>4</v>
      </c>
      <c r="Q4305" s="16">
        <v>221</v>
      </c>
      <c r="R4305" s="16">
        <v>4</v>
      </c>
      <c r="S4305" s="14" t="s">
        <v>86</v>
      </c>
      <c r="T4305" s="16">
        <v>21813</v>
      </c>
      <c r="U4305" s="16">
        <v>0</v>
      </c>
      <c r="V4305" s="18">
        <v>13349582</v>
      </c>
      <c r="W4305" s="18">
        <v>1025533</v>
      </c>
      <c r="X4305" s="18">
        <v>716717</v>
      </c>
      <c r="Y4305" s="18">
        <v>2239</v>
      </c>
      <c r="Z4305" s="18">
        <v>5932</v>
      </c>
      <c r="AA4305" s="18">
        <v>0</v>
      </c>
      <c r="AB4305" s="18">
        <v>21290</v>
      </c>
      <c r="AC4305" s="23">
        <v>0.02</v>
      </c>
      <c r="AD4305" s="14" t="str">
        <f>IF(E4305=113,"Linn","Iowa ex-Linn")</f>
        <v>Iowa ex-Linn</v>
      </c>
      <c r="AE4305" s="23">
        <f>IFERROR(AB4305/W4305,"N/M")</f>
        <v>0.020759936540316107</v>
      </c>
      <c r="AF4305" s="14" t="str">
        <f>B4305&amp;"|"&amp;TEXT(E4305,"000")&amp;"|"&amp;TEXT(M4305,"0.0000")</f>
        <v>2021|125|0.7500</v>
      </c>
      <c r="AG4305" s="22" t="str">
        <f>IF(AND(B4305&gt;=2015,B4305&lt;=2024,C4305=19,G4305=41,I4305=2,K4305="A",L4305="RBUP",M4305&gt;=0.5,M4305&lt;=0.85),"IN","OUT")</f>
        <v>IN</v>
      </c>
    </row>
    <row r="4306" spans="1:33">
      <c r="A4306" s="14" t="s">
        <v>191</v>
      </c>
      <c r="B4306" s="16">
        <v>2021</v>
      </c>
      <c r="C4306" s="16">
        <v>19</v>
      </c>
      <c r="D4306" s="14" t="s">
        <v>80</v>
      </c>
      <c r="E4306" s="16">
        <v>125</v>
      </c>
      <c r="F4306" s="14" t="s">
        <v>148</v>
      </c>
      <c r="G4306" s="16">
        <v>41</v>
      </c>
      <c r="H4306" s="14" t="s">
        <v>186</v>
      </c>
      <c r="I4306" s="16">
        <v>2</v>
      </c>
      <c r="J4306" s="14" t="s">
        <v>83</v>
      </c>
      <c r="K4306" s="14" t="s">
        <v>84</v>
      </c>
      <c r="L4306" s="14" t="s">
        <v>85</v>
      </c>
      <c r="M4306" s="23">
        <v>0.8</v>
      </c>
      <c r="N4306" s="16">
        <v>237</v>
      </c>
      <c r="O4306" s="16">
        <v>189</v>
      </c>
      <c r="P4306" s="16">
        <v>8</v>
      </c>
      <c r="Q4306" s="16">
        <v>243</v>
      </c>
      <c r="R4306" s="16">
        <v>8</v>
      </c>
      <c r="S4306" s="14" t="s">
        <v>86</v>
      </c>
      <c r="T4306" s="16">
        <v>28770</v>
      </c>
      <c r="U4306" s="16">
        <v>0</v>
      </c>
      <c r="V4306" s="18">
        <v>18760393</v>
      </c>
      <c r="W4306" s="18">
        <v>1701611</v>
      </c>
      <c r="X4306" s="18">
        <v>1081194</v>
      </c>
      <c r="Y4306" s="18">
        <v>572</v>
      </c>
      <c r="Z4306" s="18">
        <v>11017</v>
      </c>
      <c r="AA4306" s="18">
        <v>0</v>
      </c>
      <c r="AB4306" s="18">
        <v>53167</v>
      </c>
      <c r="AC4306" s="23">
        <v>0.03</v>
      </c>
      <c r="AD4306" s="14" t="str">
        <f>IF(E4306=113,"Linn","Iowa ex-Linn")</f>
        <v>Iowa ex-Linn</v>
      </c>
      <c r="AE4306" s="23">
        <f>IFERROR(AB4306/W4306,"N/M")</f>
        <v>0.031245096558496624</v>
      </c>
      <c r="AF4306" s="14" t="str">
        <f>B4306&amp;"|"&amp;TEXT(E4306,"000")&amp;"|"&amp;TEXT(M4306,"0.0000")</f>
        <v>2021|125|0.8000</v>
      </c>
      <c r="AG4306" s="22" t="str">
        <f>IF(AND(B4306&gt;=2015,B4306&lt;=2024,C4306=19,G4306=41,I4306=2,K4306="A",L4306="RBUP",M4306&gt;=0.5,M4306&lt;=0.85),"IN","OUT")</f>
        <v>IN</v>
      </c>
    </row>
    <row r="4307" spans="1:33">
      <c r="A4307" s="14" t="s">
        <v>191</v>
      </c>
      <c r="B4307" s="16">
        <v>2021</v>
      </c>
      <c r="C4307" s="16">
        <v>19</v>
      </c>
      <c r="D4307" s="14" t="s">
        <v>80</v>
      </c>
      <c r="E4307" s="16">
        <v>125</v>
      </c>
      <c r="F4307" s="14" t="s">
        <v>148</v>
      </c>
      <c r="G4307" s="16">
        <v>41</v>
      </c>
      <c r="H4307" s="14" t="s">
        <v>186</v>
      </c>
      <c r="I4307" s="16">
        <v>2</v>
      </c>
      <c r="J4307" s="14" t="s">
        <v>83</v>
      </c>
      <c r="K4307" s="14" t="s">
        <v>84</v>
      </c>
      <c r="L4307" s="14" t="s">
        <v>85</v>
      </c>
      <c r="M4307" s="23">
        <v>0.85</v>
      </c>
      <c r="N4307" s="16">
        <v>65</v>
      </c>
      <c r="O4307" s="16">
        <v>41</v>
      </c>
      <c r="P4307" s="16">
        <v>1</v>
      </c>
      <c r="Q4307" s="16">
        <v>62</v>
      </c>
      <c r="R4307" s="16">
        <v>1</v>
      </c>
      <c r="S4307" s="14" t="s">
        <v>86</v>
      </c>
      <c r="T4307" s="16">
        <v>8763</v>
      </c>
      <c r="U4307" s="16">
        <v>0</v>
      </c>
      <c r="V4307" s="18">
        <v>6340731</v>
      </c>
      <c r="W4307" s="18">
        <v>674203</v>
      </c>
      <c r="X4307" s="18">
        <v>326893</v>
      </c>
      <c r="Y4307" s="18">
        <v>0</v>
      </c>
      <c r="Z4307" s="18">
        <v>1727</v>
      </c>
      <c r="AA4307" s="18">
        <v>0</v>
      </c>
      <c r="AB4307" s="18">
        <v>19996</v>
      </c>
      <c r="AC4307" s="23">
        <v>0.03</v>
      </c>
      <c r="AD4307" s="14" t="str">
        <f>IF(E4307=113,"Linn","Iowa ex-Linn")</f>
        <v>Iowa ex-Linn</v>
      </c>
      <c r="AE4307" s="23">
        <f>IFERROR(AB4307/W4307,"N/M")</f>
        <v>0.029658722966228273</v>
      </c>
      <c r="AF4307" s="14" t="str">
        <f>B4307&amp;"|"&amp;TEXT(E4307,"000")&amp;"|"&amp;TEXT(M4307,"0.0000")</f>
        <v>2021|125|0.8500</v>
      </c>
      <c r="AG4307" s="22" t="str">
        <f>IF(AND(B4307&gt;=2015,B4307&lt;=2024,C4307=19,G4307=41,I4307=2,K4307="A",L4307="RBUP",M4307&gt;=0.5,M4307&lt;=0.85),"IN","OUT")</f>
        <v>IN</v>
      </c>
    </row>
    <row r="4308" spans="1:33">
      <c r="A4308" s="14" t="s">
        <v>191</v>
      </c>
      <c r="B4308" s="16">
        <v>2021</v>
      </c>
      <c r="C4308" s="16">
        <v>19</v>
      </c>
      <c r="D4308" s="14" t="s">
        <v>80</v>
      </c>
      <c r="E4308" s="16">
        <v>127</v>
      </c>
      <c r="F4308" s="14" t="s">
        <v>149</v>
      </c>
      <c r="G4308" s="16">
        <v>41</v>
      </c>
      <c r="H4308" s="14" t="s">
        <v>186</v>
      </c>
      <c r="I4308" s="16">
        <v>2</v>
      </c>
      <c r="J4308" s="14" t="s">
        <v>83</v>
      </c>
      <c r="K4308" s="14" t="s">
        <v>84</v>
      </c>
      <c r="L4308" s="14" t="s">
        <v>85</v>
      </c>
      <c r="M4308" s="23">
        <v>0.5</v>
      </c>
      <c r="N4308" s="16">
        <v>1</v>
      </c>
      <c r="O4308" s="16">
        <v>0</v>
      </c>
      <c r="P4308" s="16">
        <v>0</v>
      </c>
      <c r="Q4308" s="16">
        <v>0</v>
      </c>
      <c r="R4308" s="16">
        <v>0</v>
      </c>
      <c r="S4308" s="14" t="s">
        <v>86</v>
      </c>
      <c r="T4308" s="16">
        <v>0</v>
      </c>
      <c r="U4308" s="16">
        <v>0</v>
      </c>
      <c r="V4308" s="18">
        <v>0</v>
      </c>
      <c r="W4308" s="18">
        <v>0</v>
      </c>
      <c r="X4308" s="18">
        <v>0</v>
      </c>
      <c r="Y4308" s="18">
        <v>0</v>
      </c>
      <c r="Z4308" s="18">
        <v>0</v>
      </c>
      <c r="AA4308" s="18">
        <v>0</v>
      </c>
      <c r="AB4308" s="18">
        <v>0</v>
      </c>
      <c r="AC4308" s="23">
        <v>0</v>
      </c>
      <c r="AD4308" s="14" t="str">
        <f>IF(E4308=113,"Linn","Iowa ex-Linn")</f>
        <v>Iowa ex-Linn</v>
      </c>
      <c r="AE4308" s="23" t="str">
        <f>IFERROR(AB4308/W4308,"N/M")</f>
        <v>N/M</v>
      </c>
      <c r="AF4308" s="14" t="str">
        <f>B4308&amp;"|"&amp;TEXT(E4308,"000")&amp;"|"&amp;TEXT(M4308,"0.0000")</f>
        <v>2021|127|0.5000</v>
      </c>
      <c r="AG4308" s="22" t="str">
        <f>IF(AND(B4308&gt;=2015,B4308&lt;=2024,C4308=19,G4308=41,I4308=2,K4308="A",L4308="RBUP",M4308&gt;=0.5,M4308&lt;=0.85),"IN","OUT")</f>
        <v>IN</v>
      </c>
    </row>
    <row r="4309" spans="1:33">
      <c r="A4309" s="14" t="s">
        <v>191</v>
      </c>
      <c r="B4309" s="16">
        <v>2021</v>
      </c>
      <c r="C4309" s="16">
        <v>19</v>
      </c>
      <c r="D4309" s="14" t="s">
        <v>80</v>
      </c>
      <c r="E4309" s="16">
        <v>127</v>
      </c>
      <c r="F4309" s="14" t="s">
        <v>149</v>
      </c>
      <c r="G4309" s="16">
        <v>41</v>
      </c>
      <c r="H4309" s="14" t="s">
        <v>186</v>
      </c>
      <c r="I4309" s="16">
        <v>2</v>
      </c>
      <c r="J4309" s="14" t="s">
        <v>83</v>
      </c>
      <c r="K4309" s="14" t="s">
        <v>84</v>
      </c>
      <c r="L4309" s="14" t="s">
        <v>85</v>
      </c>
      <c r="M4309" s="23">
        <v>0.6</v>
      </c>
      <c r="N4309" s="16">
        <v>1</v>
      </c>
      <c r="O4309" s="16">
        <v>1</v>
      </c>
      <c r="P4309" s="16">
        <v>0</v>
      </c>
      <c r="Q4309" s="16">
        <v>1</v>
      </c>
      <c r="R4309" s="16">
        <v>0</v>
      </c>
      <c r="S4309" s="14" t="s">
        <v>86</v>
      </c>
      <c r="T4309" s="16">
        <v>152</v>
      </c>
      <c r="U4309" s="16">
        <v>0</v>
      </c>
      <c r="V4309" s="18">
        <v>91317</v>
      </c>
      <c r="W4309" s="18">
        <v>603</v>
      </c>
      <c r="X4309" s="18">
        <v>483</v>
      </c>
      <c r="Y4309" s="18">
        <v>0</v>
      </c>
      <c r="Z4309" s="18">
        <v>0</v>
      </c>
      <c r="AA4309" s="18">
        <v>0</v>
      </c>
      <c r="AB4309" s="18">
        <v>0</v>
      </c>
      <c r="AC4309" s="23">
        <v>0</v>
      </c>
      <c r="AD4309" s="14" t="str">
        <f>IF(E4309=113,"Linn","Iowa ex-Linn")</f>
        <v>Iowa ex-Linn</v>
      </c>
      <c r="AE4309" s="23">
        <f>IFERROR(AB4309/W4309,"N/M")</f>
        <v>0.0</v>
      </c>
      <c r="AF4309" s="14" t="str">
        <f>B4309&amp;"|"&amp;TEXT(E4309,"000")&amp;"|"&amp;TEXT(M4309,"0.0000")</f>
        <v>2021|127|0.6000</v>
      </c>
      <c r="AG4309" s="22" t="str">
        <f>IF(AND(B4309&gt;=2015,B4309&lt;=2024,C4309=19,G4309=41,I4309=2,K4309="A",L4309="RBUP",M4309&gt;=0.5,M4309&lt;=0.85),"IN","OUT")</f>
        <v>IN</v>
      </c>
    </row>
    <row r="4310" spans="1:33">
      <c r="A4310" s="14" t="s">
        <v>191</v>
      </c>
      <c r="B4310" s="16">
        <v>2021</v>
      </c>
      <c r="C4310" s="16">
        <v>19</v>
      </c>
      <c r="D4310" s="14" t="s">
        <v>80</v>
      </c>
      <c r="E4310" s="16">
        <v>127</v>
      </c>
      <c r="F4310" s="14" t="s">
        <v>149</v>
      </c>
      <c r="G4310" s="16">
        <v>41</v>
      </c>
      <c r="H4310" s="14" t="s">
        <v>186</v>
      </c>
      <c r="I4310" s="16">
        <v>2</v>
      </c>
      <c r="J4310" s="14" t="s">
        <v>83</v>
      </c>
      <c r="K4310" s="14" t="s">
        <v>84</v>
      </c>
      <c r="L4310" s="14" t="s">
        <v>85</v>
      </c>
      <c r="M4310" s="23">
        <v>0.65</v>
      </c>
      <c r="N4310" s="16">
        <v>9</v>
      </c>
      <c r="O4310" s="16">
        <v>7</v>
      </c>
      <c r="P4310" s="16">
        <v>0</v>
      </c>
      <c r="Q4310" s="16">
        <v>22</v>
      </c>
      <c r="R4310" s="16">
        <v>0</v>
      </c>
      <c r="S4310" s="14" t="s">
        <v>86</v>
      </c>
      <c r="T4310" s="16">
        <v>2967</v>
      </c>
      <c r="U4310" s="16">
        <v>0</v>
      </c>
      <c r="V4310" s="18">
        <v>2010482</v>
      </c>
      <c r="W4310" s="18">
        <v>32853</v>
      </c>
      <c r="X4310" s="18">
        <v>19385</v>
      </c>
      <c r="Y4310" s="18">
        <v>0</v>
      </c>
      <c r="Z4310" s="18">
        <v>0</v>
      </c>
      <c r="AA4310" s="18">
        <v>0</v>
      </c>
      <c r="AB4310" s="18">
        <v>0</v>
      </c>
      <c r="AC4310" s="23">
        <v>0</v>
      </c>
      <c r="AD4310" s="14" t="str">
        <f>IF(E4310=113,"Linn","Iowa ex-Linn")</f>
        <v>Iowa ex-Linn</v>
      </c>
      <c r="AE4310" s="23">
        <f>IFERROR(AB4310/W4310,"N/M")</f>
        <v>0.0</v>
      </c>
      <c r="AF4310" s="14" t="str">
        <f>B4310&amp;"|"&amp;TEXT(E4310,"000")&amp;"|"&amp;TEXT(M4310,"0.0000")</f>
        <v>2021|127|0.6500</v>
      </c>
      <c r="AG4310" s="22" t="str">
        <f>IF(AND(B4310&gt;=2015,B4310&lt;=2024,C4310=19,G4310=41,I4310=2,K4310="A",L4310="RBUP",M4310&gt;=0.5,M4310&lt;=0.85),"IN","OUT")</f>
        <v>IN</v>
      </c>
    </row>
    <row r="4311" spans="1:33">
      <c r="A4311" s="14" t="s">
        <v>191</v>
      </c>
      <c r="B4311" s="16">
        <v>2021</v>
      </c>
      <c r="C4311" s="16">
        <v>19</v>
      </c>
      <c r="D4311" s="14" t="s">
        <v>80</v>
      </c>
      <c r="E4311" s="16">
        <v>127</v>
      </c>
      <c r="F4311" s="14" t="s">
        <v>149</v>
      </c>
      <c r="G4311" s="16">
        <v>41</v>
      </c>
      <c r="H4311" s="14" t="s">
        <v>186</v>
      </c>
      <c r="I4311" s="16">
        <v>2</v>
      </c>
      <c r="J4311" s="14" t="s">
        <v>83</v>
      </c>
      <c r="K4311" s="14" t="s">
        <v>84</v>
      </c>
      <c r="L4311" s="14" t="s">
        <v>85</v>
      </c>
      <c r="M4311" s="23">
        <v>0.7</v>
      </c>
      <c r="N4311" s="16">
        <v>25</v>
      </c>
      <c r="O4311" s="16">
        <v>19</v>
      </c>
      <c r="P4311" s="16">
        <v>0</v>
      </c>
      <c r="Q4311" s="16">
        <v>23</v>
      </c>
      <c r="R4311" s="16">
        <v>0</v>
      </c>
      <c r="S4311" s="14" t="s">
        <v>86</v>
      </c>
      <c r="T4311" s="16">
        <v>1970</v>
      </c>
      <c r="U4311" s="16">
        <v>0</v>
      </c>
      <c r="V4311" s="18">
        <v>1362783</v>
      </c>
      <c r="W4311" s="18">
        <v>31420</v>
      </c>
      <c r="X4311" s="18">
        <v>20528</v>
      </c>
      <c r="Y4311" s="18">
        <v>0</v>
      </c>
      <c r="Z4311" s="18">
        <v>183</v>
      </c>
      <c r="AA4311" s="18">
        <v>0</v>
      </c>
      <c r="AB4311" s="18">
        <v>0</v>
      </c>
      <c r="AC4311" s="23">
        <v>0</v>
      </c>
      <c r="AD4311" s="14" t="str">
        <f>IF(E4311=113,"Linn","Iowa ex-Linn")</f>
        <v>Iowa ex-Linn</v>
      </c>
      <c r="AE4311" s="23">
        <f>IFERROR(AB4311/W4311,"N/M")</f>
        <v>0.0</v>
      </c>
      <c r="AF4311" s="14" t="str">
        <f>B4311&amp;"|"&amp;TEXT(E4311,"000")&amp;"|"&amp;TEXT(M4311,"0.0000")</f>
        <v>2021|127|0.7000</v>
      </c>
      <c r="AG4311" s="22" t="str">
        <f>IF(AND(B4311&gt;=2015,B4311&lt;=2024,C4311=19,G4311=41,I4311=2,K4311="A",L4311="RBUP",M4311&gt;=0.5,M4311&lt;=0.85),"IN","OUT")</f>
        <v>IN</v>
      </c>
    </row>
    <row r="4312" spans="1:33">
      <c r="A4312" s="14" t="s">
        <v>191</v>
      </c>
      <c r="B4312" s="16">
        <v>2021</v>
      </c>
      <c r="C4312" s="16">
        <v>19</v>
      </c>
      <c r="D4312" s="14" t="s">
        <v>80</v>
      </c>
      <c r="E4312" s="16">
        <v>127</v>
      </c>
      <c r="F4312" s="14" t="s">
        <v>149</v>
      </c>
      <c r="G4312" s="16">
        <v>41</v>
      </c>
      <c r="H4312" s="14" t="s">
        <v>186</v>
      </c>
      <c r="I4312" s="16">
        <v>2</v>
      </c>
      <c r="J4312" s="14" t="s">
        <v>83</v>
      </c>
      <c r="K4312" s="14" t="s">
        <v>84</v>
      </c>
      <c r="L4312" s="14" t="s">
        <v>85</v>
      </c>
      <c r="M4312" s="23">
        <v>0.75</v>
      </c>
      <c r="N4312" s="16">
        <v>76</v>
      </c>
      <c r="O4312" s="16">
        <v>58</v>
      </c>
      <c r="P4312" s="16">
        <v>2</v>
      </c>
      <c r="Q4312" s="16">
        <v>100</v>
      </c>
      <c r="R4312" s="16">
        <v>2</v>
      </c>
      <c r="S4312" s="14" t="s">
        <v>86</v>
      </c>
      <c r="T4312" s="16">
        <v>14756</v>
      </c>
      <c r="U4312" s="16">
        <v>0</v>
      </c>
      <c r="V4312" s="18">
        <v>10577209</v>
      </c>
      <c r="W4312" s="18">
        <v>328394</v>
      </c>
      <c r="X4312" s="18">
        <v>217096</v>
      </c>
      <c r="Y4312" s="18">
        <v>0</v>
      </c>
      <c r="Z4312" s="18">
        <v>359</v>
      </c>
      <c r="AA4312" s="18">
        <v>0</v>
      </c>
      <c r="AB4312" s="18">
        <v>4237</v>
      </c>
      <c r="AC4312" s="23">
        <v>0.01</v>
      </c>
      <c r="AD4312" s="14" t="str">
        <f>IF(E4312=113,"Linn","Iowa ex-Linn")</f>
        <v>Iowa ex-Linn</v>
      </c>
      <c r="AE4312" s="23">
        <f>IFERROR(AB4312/W4312,"N/M")</f>
        <v>0.012902184570972672</v>
      </c>
      <c r="AF4312" s="14" t="str">
        <f>B4312&amp;"|"&amp;TEXT(E4312,"000")&amp;"|"&amp;TEXT(M4312,"0.0000")</f>
        <v>2021|127|0.7500</v>
      </c>
      <c r="AG4312" s="22" t="str">
        <f>IF(AND(B4312&gt;=2015,B4312&lt;=2024,C4312=19,G4312=41,I4312=2,K4312="A",L4312="RBUP",M4312&gt;=0.5,M4312&lt;=0.85),"IN","OUT")</f>
        <v>IN</v>
      </c>
    </row>
    <row r="4313" spans="1:33">
      <c r="A4313" s="14" t="s">
        <v>191</v>
      </c>
      <c r="B4313" s="16">
        <v>2021</v>
      </c>
      <c r="C4313" s="16">
        <v>19</v>
      </c>
      <c r="D4313" s="14" t="s">
        <v>80</v>
      </c>
      <c r="E4313" s="16">
        <v>127</v>
      </c>
      <c r="F4313" s="14" t="s">
        <v>149</v>
      </c>
      <c r="G4313" s="16">
        <v>41</v>
      </c>
      <c r="H4313" s="14" t="s">
        <v>186</v>
      </c>
      <c r="I4313" s="16">
        <v>2</v>
      </c>
      <c r="J4313" s="14" t="s">
        <v>83</v>
      </c>
      <c r="K4313" s="14" t="s">
        <v>84</v>
      </c>
      <c r="L4313" s="14" t="s">
        <v>85</v>
      </c>
      <c r="M4313" s="23">
        <v>0.8</v>
      </c>
      <c r="N4313" s="16">
        <v>230</v>
      </c>
      <c r="O4313" s="16">
        <v>172</v>
      </c>
      <c r="P4313" s="16">
        <v>5</v>
      </c>
      <c r="Q4313" s="16">
        <v>232</v>
      </c>
      <c r="R4313" s="16">
        <v>6</v>
      </c>
      <c r="S4313" s="14" t="s">
        <v>86</v>
      </c>
      <c r="T4313" s="16">
        <v>36614</v>
      </c>
      <c r="U4313" s="16">
        <v>0</v>
      </c>
      <c r="V4313" s="18">
        <v>28504576</v>
      </c>
      <c r="W4313" s="18">
        <v>1351520</v>
      </c>
      <c r="X4313" s="18">
        <v>824983</v>
      </c>
      <c r="Y4313" s="18">
        <v>0</v>
      </c>
      <c r="Z4313" s="18">
        <v>1433</v>
      </c>
      <c r="AA4313" s="18">
        <v>0</v>
      </c>
      <c r="AB4313" s="18">
        <v>65458</v>
      </c>
      <c r="AC4313" s="23">
        <v>0.05</v>
      </c>
      <c r="AD4313" s="14" t="str">
        <f>IF(E4313=113,"Linn","Iowa ex-Linn")</f>
        <v>Iowa ex-Linn</v>
      </c>
      <c r="AE4313" s="23">
        <f>IFERROR(AB4313/W4313,"N/M")</f>
        <v>0.04843287557712798</v>
      </c>
      <c r="AF4313" s="14" t="str">
        <f>B4313&amp;"|"&amp;TEXT(E4313,"000")&amp;"|"&amp;TEXT(M4313,"0.0000")</f>
        <v>2021|127|0.8000</v>
      </c>
      <c r="AG4313" s="22" t="str">
        <f>IF(AND(B4313&gt;=2015,B4313&lt;=2024,C4313=19,G4313=41,I4313=2,K4313="A",L4313="RBUP",M4313&gt;=0.5,M4313&lt;=0.85),"IN","OUT")</f>
        <v>IN</v>
      </c>
    </row>
    <row r="4314" spans="1:33">
      <c r="A4314" s="14" t="s">
        <v>191</v>
      </c>
      <c r="B4314" s="16">
        <v>2021</v>
      </c>
      <c r="C4314" s="16">
        <v>19</v>
      </c>
      <c r="D4314" s="14" t="s">
        <v>80</v>
      </c>
      <c r="E4314" s="16">
        <v>127</v>
      </c>
      <c r="F4314" s="14" t="s">
        <v>149</v>
      </c>
      <c r="G4314" s="16">
        <v>41</v>
      </c>
      <c r="H4314" s="14" t="s">
        <v>186</v>
      </c>
      <c r="I4314" s="16">
        <v>2</v>
      </c>
      <c r="J4314" s="14" t="s">
        <v>83</v>
      </c>
      <c r="K4314" s="14" t="s">
        <v>84</v>
      </c>
      <c r="L4314" s="14" t="s">
        <v>85</v>
      </c>
      <c r="M4314" s="23">
        <v>0.85</v>
      </c>
      <c r="N4314" s="16">
        <v>369</v>
      </c>
      <c r="O4314" s="16">
        <v>275</v>
      </c>
      <c r="P4314" s="16">
        <v>16</v>
      </c>
      <c r="Q4314" s="16">
        <v>390</v>
      </c>
      <c r="R4314" s="16">
        <v>17</v>
      </c>
      <c r="S4314" s="14" t="s">
        <v>86</v>
      </c>
      <c r="T4314" s="16">
        <v>64592</v>
      </c>
      <c r="U4314" s="16">
        <v>0</v>
      </c>
      <c r="V4314" s="18">
        <v>52833100</v>
      </c>
      <c r="W4314" s="18">
        <v>3153500</v>
      </c>
      <c r="X4314" s="18">
        <v>1533487</v>
      </c>
      <c r="Y4314" s="18">
        <v>1971</v>
      </c>
      <c r="Z4314" s="18">
        <v>8071</v>
      </c>
      <c r="AA4314" s="18">
        <v>0</v>
      </c>
      <c r="AB4314" s="18">
        <v>265925</v>
      </c>
      <c r="AC4314" s="23">
        <v>0.08</v>
      </c>
      <c r="AD4314" s="14" t="str">
        <f>IF(E4314=113,"Linn","Iowa ex-Linn")</f>
        <v>Iowa ex-Linn</v>
      </c>
      <c r="AE4314" s="23">
        <f>IFERROR(AB4314/W4314,"N/M")</f>
        <v>0.08432693832249881</v>
      </c>
      <c r="AF4314" s="14" t="str">
        <f>B4314&amp;"|"&amp;TEXT(E4314,"000")&amp;"|"&amp;TEXT(M4314,"0.0000")</f>
        <v>2021|127|0.8500</v>
      </c>
      <c r="AG4314" s="22" t="str">
        <f>IF(AND(B4314&gt;=2015,B4314&lt;=2024,C4314=19,G4314=41,I4314=2,K4314="A",L4314="RBUP",M4314&gt;=0.5,M4314&lt;=0.85),"IN","OUT")</f>
        <v>IN</v>
      </c>
    </row>
    <row r="4315" spans="1:33">
      <c r="A4315" s="14" t="s">
        <v>191</v>
      </c>
      <c r="B4315" s="16">
        <v>2021</v>
      </c>
      <c r="C4315" s="16">
        <v>19</v>
      </c>
      <c r="D4315" s="14" t="s">
        <v>80</v>
      </c>
      <c r="E4315" s="16">
        <v>129</v>
      </c>
      <c r="F4315" s="14" t="s">
        <v>150</v>
      </c>
      <c r="G4315" s="16">
        <v>41</v>
      </c>
      <c r="H4315" s="14" t="s">
        <v>186</v>
      </c>
      <c r="I4315" s="16">
        <v>2</v>
      </c>
      <c r="J4315" s="14" t="s">
        <v>83</v>
      </c>
      <c r="K4315" s="14" t="s">
        <v>84</v>
      </c>
      <c r="L4315" s="14" t="s">
        <v>85</v>
      </c>
      <c r="M4315" s="23">
        <v>0.6</v>
      </c>
      <c r="N4315" s="16">
        <v>1</v>
      </c>
      <c r="O4315" s="16">
        <v>1</v>
      </c>
      <c r="P4315" s="16">
        <v>0</v>
      </c>
      <c r="Q4315" s="16">
        <v>9</v>
      </c>
      <c r="R4315" s="16">
        <v>0</v>
      </c>
      <c r="S4315" s="14" t="s">
        <v>86</v>
      </c>
      <c r="T4315" s="16">
        <v>1089</v>
      </c>
      <c r="U4315" s="16">
        <v>0</v>
      </c>
      <c r="V4315" s="18">
        <v>621246</v>
      </c>
      <c r="W4315" s="18">
        <v>16236</v>
      </c>
      <c r="X4315" s="18">
        <v>10391</v>
      </c>
      <c r="Y4315" s="18">
        <v>0</v>
      </c>
      <c r="Z4315" s="18">
        <v>0</v>
      </c>
      <c r="AA4315" s="18">
        <v>0</v>
      </c>
      <c r="AB4315" s="18">
        <v>0</v>
      </c>
      <c r="AC4315" s="23">
        <v>0</v>
      </c>
      <c r="AD4315" s="14" t="str">
        <f>IF(E4315=113,"Linn","Iowa ex-Linn")</f>
        <v>Iowa ex-Linn</v>
      </c>
      <c r="AE4315" s="23">
        <f>IFERROR(AB4315/W4315,"N/M")</f>
        <v>0.0</v>
      </c>
      <c r="AF4315" s="14" t="str">
        <f>B4315&amp;"|"&amp;TEXT(E4315,"000")&amp;"|"&amp;TEXT(M4315,"0.0000")</f>
        <v>2021|129|0.6000</v>
      </c>
      <c r="AG4315" s="22" t="str">
        <f>IF(AND(B4315&gt;=2015,B4315&lt;=2024,C4315=19,G4315=41,I4315=2,K4315="A",L4315="RBUP",M4315&gt;=0.5,M4315&lt;=0.85),"IN","OUT")</f>
        <v>IN</v>
      </c>
    </row>
    <row r="4316" spans="1:33">
      <c r="A4316" s="14" t="s">
        <v>191</v>
      </c>
      <c r="B4316" s="16">
        <v>2021</v>
      </c>
      <c r="C4316" s="16">
        <v>19</v>
      </c>
      <c r="D4316" s="14" t="s">
        <v>80</v>
      </c>
      <c r="E4316" s="16">
        <v>129</v>
      </c>
      <c r="F4316" s="14" t="s">
        <v>150</v>
      </c>
      <c r="G4316" s="16">
        <v>41</v>
      </c>
      <c r="H4316" s="14" t="s">
        <v>186</v>
      </c>
      <c r="I4316" s="16">
        <v>2</v>
      </c>
      <c r="J4316" s="14" t="s">
        <v>83</v>
      </c>
      <c r="K4316" s="14" t="s">
        <v>84</v>
      </c>
      <c r="L4316" s="14" t="s">
        <v>85</v>
      </c>
      <c r="M4316" s="23">
        <v>0.65</v>
      </c>
      <c r="N4316" s="16">
        <v>4</v>
      </c>
      <c r="O4316" s="16">
        <v>2</v>
      </c>
      <c r="P4316" s="16">
        <v>0</v>
      </c>
      <c r="Q4316" s="16">
        <v>2</v>
      </c>
      <c r="R4316" s="16">
        <v>0</v>
      </c>
      <c r="S4316" s="14" t="s">
        <v>86</v>
      </c>
      <c r="T4316" s="16">
        <v>71</v>
      </c>
      <c r="U4316" s="16">
        <v>0</v>
      </c>
      <c r="V4316" s="18">
        <v>37726</v>
      </c>
      <c r="W4316" s="18">
        <v>823</v>
      </c>
      <c r="X4316" s="18">
        <v>485</v>
      </c>
      <c r="Y4316" s="18">
        <v>0</v>
      </c>
      <c r="Z4316" s="18">
        <v>0</v>
      </c>
      <c r="AA4316" s="18">
        <v>0</v>
      </c>
      <c r="AB4316" s="18">
        <v>0</v>
      </c>
      <c r="AC4316" s="23">
        <v>0</v>
      </c>
      <c r="AD4316" s="14" t="str">
        <f>IF(E4316=113,"Linn","Iowa ex-Linn")</f>
        <v>Iowa ex-Linn</v>
      </c>
      <c r="AE4316" s="23">
        <f>IFERROR(AB4316/W4316,"N/M")</f>
        <v>0.0</v>
      </c>
      <c r="AF4316" s="14" t="str">
        <f>B4316&amp;"|"&amp;TEXT(E4316,"000")&amp;"|"&amp;TEXT(M4316,"0.0000")</f>
        <v>2021|129|0.6500</v>
      </c>
      <c r="AG4316" s="22" t="str">
        <f>IF(AND(B4316&gt;=2015,B4316&lt;=2024,C4316=19,G4316=41,I4316=2,K4316="A",L4316="RBUP",M4316&gt;=0.5,M4316&lt;=0.85),"IN","OUT")</f>
        <v>IN</v>
      </c>
    </row>
    <row r="4317" spans="1:33">
      <c r="A4317" s="14" t="s">
        <v>191</v>
      </c>
      <c r="B4317" s="16">
        <v>2021</v>
      </c>
      <c r="C4317" s="16">
        <v>19</v>
      </c>
      <c r="D4317" s="14" t="s">
        <v>80</v>
      </c>
      <c r="E4317" s="16">
        <v>129</v>
      </c>
      <c r="F4317" s="14" t="s">
        <v>150</v>
      </c>
      <c r="G4317" s="16">
        <v>41</v>
      </c>
      <c r="H4317" s="14" t="s">
        <v>186</v>
      </c>
      <c r="I4317" s="16">
        <v>2</v>
      </c>
      <c r="J4317" s="14" t="s">
        <v>83</v>
      </c>
      <c r="K4317" s="14" t="s">
        <v>84</v>
      </c>
      <c r="L4317" s="14" t="s">
        <v>85</v>
      </c>
      <c r="M4317" s="23">
        <v>0.7</v>
      </c>
      <c r="N4317" s="16">
        <v>25</v>
      </c>
      <c r="O4317" s="16">
        <v>19</v>
      </c>
      <c r="P4317" s="16">
        <v>0</v>
      </c>
      <c r="Q4317" s="16">
        <v>27</v>
      </c>
      <c r="R4317" s="16">
        <v>0</v>
      </c>
      <c r="S4317" s="14" t="s">
        <v>86</v>
      </c>
      <c r="T4317" s="16">
        <v>1640</v>
      </c>
      <c r="U4317" s="16">
        <v>0</v>
      </c>
      <c r="V4317" s="18">
        <v>960346</v>
      </c>
      <c r="W4317" s="18">
        <v>40744</v>
      </c>
      <c r="X4317" s="18">
        <v>24038</v>
      </c>
      <c r="Y4317" s="18">
        <v>0</v>
      </c>
      <c r="Z4317" s="18">
        <v>0</v>
      </c>
      <c r="AA4317" s="18">
        <v>0</v>
      </c>
      <c r="AB4317" s="18">
        <v>0</v>
      </c>
      <c r="AC4317" s="23">
        <v>0</v>
      </c>
      <c r="AD4317" s="14" t="str">
        <f>IF(E4317=113,"Linn","Iowa ex-Linn")</f>
        <v>Iowa ex-Linn</v>
      </c>
      <c r="AE4317" s="23">
        <f>IFERROR(AB4317/W4317,"N/M")</f>
        <v>0.0</v>
      </c>
      <c r="AF4317" s="14" t="str">
        <f>B4317&amp;"|"&amp;TEXT(E4317,"000")&amp;"|"&amp;TEXT(M4317,"0.0000")</f>
        <v>2021|129|0.7000</v>
      </c>
      <c r="AG4317" s="22" t="str">
        <f>IF(AND(B4317&gt;=2015,B4317&lt;=2024,C4317=19,G4317=41,I4317=2,K4317="A",L4317="RBUP",M4317&gt;=0.5,M4317&lt;=0.85),"IN","OUT")</f>
        <v>IN</v>
      </c>
    </row>
    <row r="4318" spans="1:33">
      <c r="A4318" s="14" t="s">
        <v>191</v>
      </c>
      <c r="B4318" s="16">
        <v>2021</v>
      </c>
      <c r="C4318" s="16">
        <v>19</v>
      </c>
      <c r="D4318" s="14" t="s">
        <v>80</v>
      </c>
      <c r="E4318" s="16">
        <v>129</v>
      </c>
      <c r="F4318" s="14" t="s">
        <v>150</v>
      </c>
      <c r="G4318" s="16">
        <v>41</v>
      </c>
      <c r="H4318" s="14" t="s">
        <v>186</v>
      </c>
      <c r="I4318" s="16">
        <v>2</v>
      </c>
      <c r="J4318" s="14" t="s">
        <v>83</v>
      </c>
      <c r="K4318" s="14" t="s">
        <v>84</v>
      </c>
      <c r="L4318" s="14" t="s">
        <v>85</v>
      </c>
      <c r="M4318" s="23">
        <v>0.75</v>
      </c>
      <c r="N4318" s="16">
        <v>148</v>
      </c>
      <c r="O4318" s="16">
        <v>121</v>
      </c>
      <c r="P4318" s="16">
        <v>3</v>
      </c>
      <c r="Q4318" s="16">
        <v>231</v>
      </c>
      <c r="R4318" s="16">
        <v>3</v>
      </c>
      <c r="S4318" s="14" t="s">
        <v>86</v>
      </c>
      <c r="T4318" s="16">
        <v>19725</v>
      </c>
      <c r="U4318" s="16">
        <v>0</v>
      </c>
      <c r="V4318" s="18">
        <v>12989653</v>
      </c>
      <c r="W4318" s="18">
        <v>735724</v>
      </c>
      <c r="X4318" s="18">
        <v>465258</v>
      </c>
      <c r="Y4318" s="18">
        <v>0</v>
      </c>
      <c r="Z4318" s="18">
        <v>3316</v>
      </c>
      <c r="AA4318" s="18">
        <v>0</v>
      </c>
      <c r="AB4318" s="18">
        <v>4533</v>
      </c>
      <c r="AC4318" s="23">
        <v>0.01</v>
      </c>
      <c r="AD4318" s="14" t="str">
        <f>IF(E4318=113,"Linn","Iowa ex-Linn")</f>
        <v>Iowa ex-Linn</v>
      </c>
      <c r="AE4318" s="23">
        <f>IFERROR(AB4318/W4318,"N/M")</f>
        <v>0.006161277870505788</v>
      </c>
      <c r="AF4318" s="14" t="str">
        <f>B4318&amp;"|"&amp;TEXT(E4318,"000")&amp;"|"&amp;TEXT(M4318,"0.0000")</f>
        <v>2021|129|0.7500</v>
      </c>
      <c r="AG4318" s="22" t="str">
        <f>IF(AND(B4318&gt;=2015,B4318&lt;=2024,C4318=19,G4318=41,I4318=2,K4318="A",L4318="RBUP",M4318&gt;=0.5,M4318&lt;=0.85),"IN","OUT")</f>
        <v>IN</v>
      </c>
    </row>
    <row r="4319" spans="1:33">
      <c r="A4319" s="14" t="s">
        <v>191</v>
      </c>
      <c r="B4319" s="16">
        <v>2021</v>
      </c>
      <c r="C4319" s="16">
        <v>19</v>
      </c>
      <c r="D4319" s="14" t="s">
        <v>80</v>
      </c>
      <c r="E4319" s="16">
        <v>129</v>
      </c>
      <c r="F4319" s="14" t="s">
        <v>150</v>
      </c>
      <c r="G4319" s="16">
        <v>41</v>
      </c>
      <c r="H4319" s="14" t="s">
        <v>186</v>
      </c>
      <c r="I4319" s="16">
        <v>2</v>
      </c>
      <c r="J4319" s="14" t="s">
        <v>83</v>
      </c>
      <c r="K4319" s="14" t="s">
        <v>84</v>
      </c>
      <c r="L4319" s="14" t="s">
        <v>85</v>
      </c>
      <c r="M4319" s="23">
        <v>0.8</v>
      </c>
      <c r="N4319" s="16">
        <v>242</v>
      </c>
      <c r="O4319" s="16">
        <v>194</v>
      </c>
      <c r="P4319" s="16">
        <v>3</v>
      </c>
      <c r="Q4319" s="16">
        <v>458</v>
      </c>
      <c r="R4319" s="16">
        <v>3</v>
      </c>
      <c r="S4319" s="14" t="s">
        <v>86</v>
      </c>
      <c r="T4319" s="16">
        <v>46735</v>
      </c>
      <c r="U4319" s="16">
        <v>0</v>
      </c>
      <c r="V4319" s="18">
        <v>32889882</v>
      </c>
      <c r="W4319" s="18">
        <v>2377718</v>
      </c>
      <c r="X4319" s="18">
        <v>1335871</v>
      </c>
      <c r="Y4319" s="18">
        <v>1071</v>
      </c>
      <c r="Z4319" s="18">
        <v>4653</v>
      </c>
      <c r="AA4319" s="18">
        <v>0</v>
      </c>
      <c r="AB4319" s="18">
        <v>33243</v>
      </c>
      <c r="AC4319" s="23">
        <v>0.01</v>
      </c>
      <c r="AD4319" s="14" t="str">
        <f>IF(E4319=113,"Linn","Iowa ex-Linn")</f>
        <v>Iowa ex-Linn</v>
      </c>
      <c r="AE4319" s="23">
        <f>IFERROR(AB4319/W4319,"N/M")</f>
        <v>0.01398105242085058</v>
      </c>
      <c r="AF4319" s="14" t="str">
        <f>B4319&amp;"|"&amp;TEXT(E4319,"000")&amp;"|"&amp;TEXT(M4319,"0.0000")</f>
        <v>2021|129|0.8000</v>
      </c>
      <c r="AG4319" s="22" t="str">
        <f>IF(AND(B4319&gt;=2015,B4319&lt;=2024,C4319=19,G4319=41,I4319=2,K4319="A",L4319="RBUP",M4319&gt;=0.5,M4319&lt;=0.85),"IN","OUT")</f>
        <v>IN</v>
      </c>
    </row>
    <row r="4320" spans="1:33">
      <c r="A4320" s="14" t="s">
        <v>191</v>
      </c>
      <c r="B4320" s="16">
        <v>2021</v>
      </c>
      <c r="C4320" s="16">
        <v>19</v>
      </c>
      <c r="D4320" s="14" t="s">
        <v>80</v>
      </c>
      <c r="E4320" s="16">
        <v>129</v>
      </c>
      <c r="F4320" s="14" t="s">
        <v>150</v>
      </c>
      <c r="G4320" s="16">
        <v>41</v>
      </c>
      <c r="H4320" s="14" t="s">
        <v>186</v>
      </c>
      <c r="I4320" s="16">
        <v>2</v>
      </c>
      <c r="J4320" s="14" t="s">
        <v>83</v>
      </c>
      <c r="K4320" s="14" t="s">
        <v>84</v>
      </c>
      <c r="L4320" s="14" t="s">
        <v>85</v>
      </c>
      <c r="M4320" s="23">
        <v>0.85</v>
      </c>
      <c r="N4320" s="16">
        <v>108</v>
      </c>
      <c r="O4320" s="16">
        <v>80</v>
      </c>
      <c r="P4320" s="16">
        <v>2</v>
      </c>
      <c r="Q4320" s="16">
        <v>151</v>
      </c>
      <c r="R4320" s="16">
        <v>2</v>
      </c>
      <c r="S4320" s="14" t="s">
        <v>86</v>
      </c>
      <c r="T4320" s="16">
        <v>17455</v>
      </c>
      <c r="U4320" s="16">
        <v>0</v>
      </c>
      <c r="V4320" s="18">
        <v>13605927</v>
      </c>
      <c r="W4320" s="18">
        <v>1203438</v>
      </c>
      <c r="X4320" s="18">
        <v>547884</v>
      </c>
      <c r="Y4320" s="18">
        <v>0</v>
      </c>
      <c r="Z4320" s="18">
        <v>954</v>
      </c>
      <c r="AA4320" s="18">
        <v>0</v>
      </c>
      <c r="AB4320" s="18">
        <v>28942</v>
      </c>
      <c r="AC4320" s="23">
        <v>0.02</v>
      </c>
      <c r="AD4320" s="14" t="str">
        <f>IF(E4320=113,"Linn","Iowa ex-Linn")</f>
        <v>Iowa ex-Linn</v>
      </c>
      <c r="AE4320" s="23">
        <f>IFERROR(AB4320/W4320,"N/M")</f>
        <v>0.024049431711479944</v>
      </c>
      <c r="AF4320" s="14" t="str">
        <f>B4320&amp;"|"&amp;TEXT(E4320,"000")&amp;"|"&amp;TEXT(M4320,"0.0000")</f>
        <v>2021|129|0.8500</v>
      </c>
      <c r="AG4320" s="22" t="str">
        <f>IF(AND(B4320&gt;=2015,B4320&lt;=2024,C4320=19,G4320=41,I4320=2,K4320="A",L4320="RBUP",M4320&gt;=0.5,M4320&lt;=0.85),"IN","OUT")</f>
        <v>IN</v>
      </c>
    </row>
    <row r="4321" spans="1:33">
      <c r="A4321" s="14" t="s">
        <v>191</v>
      </c>
      <c r="B4321" s="16">
        <v>2021</v>
      </c>
      <c r="C4321" s="16">
        <v>19</v>
      </c>
      <c r="D4321" s="14" t="s">
        <v>80</v>
      </c>
      <c r="E4321" s="16">
        <v>131</v>
      </c>
      <c r="F4321" s="14" t="s">
        <v>151</v>
      </c>
      <c r="G4321" s="16">
        <v>41</v>
      </c>
      <c r="H4321" s="14" t="s">
        <v>186</v>
      </c>
      <c r="I4321" s="16">
        <v>2</v>
      </c>
      <c r="J4321" s="14" t="s">
        <v>83</v>
      </c>
      <c r="K4321" s="14" t="s">
        <v>84</v>
      </c>
      <c r="L4321" s="14" t="s">
        <v>85</v>
      </c>
      <c r="M4321" s="23">
        <v>0.5</v>
      </c>
      <c r="N4321" s="16">
        <v>3</v>
      </c>
      <c r="O4321" s="16">
        <v>3</v>
      </c>
      <c r="P4321" s="16">
        <v>0</v>
      </c>
      <c r="Q4321" s="16">
        <v>3</v>
      </c>
      <c r="R4321" s="16">
        <v>0</v>
      </c>
      <c r="S4321" s="14" t="s">
        <v>86</v>
      </c>
      <c r="T4321" s="16">
        <v>429</v>
      </c>
      <c r="U4321" s="16">
        <v>0</v>
      </c>
      <c r="V4321" s="18">
        <v>182902</v>
      </c>
      <c r="W4321" s="18">
        <v>2132</v>
      </c>
      <c r="X4321" s="18">
        <v>1619</v>
      </c>
      <c r="Y4321" s="18">
        <v>0</v>
      </c>
      <c r="Z4321" s="18">
        <v>0</v>
      </c>
      <c r="AA4321" s="18">
        <v>0</v>
      </c>
      <c r="AB4321" s="18">
        <v>0</v>
      </c>
      <c r="AC4321" s="23">
        <v>0</v>
      </c>
      <c r="AD4321" s="14" t="str">
        <f>IF(E4321=113,"Linn","Iowa ex-Linn")</f>
        <v>Iowa ex-Linn</v>
      </c>
      <c r="AE4321" s="23">
        <f>IFERROR(AB4321/W4321,"N/M")</f>
        <v>0.0</v>
      </c>
      <c r="AF4321" s="14" t="str">
        <f>B4321&amp;"|"&amp;TEXT(E4321,"000")&amp;"|"&amp;TEXT(M4321,"0.0000")</f>
        <v>2021|131|0.5000</v>
      </c>
      <c r="AG4321" s="22" t="str">
        <f>IF(AND(B4321&gt;=2015,B4321&lt;=2024,C4321=19,G4321=41,I4321=2,K4321="A",L4321="RBUP",M4321&gt;=0.5,M4321&lt;=0.85),"IN","OUT")</f>
        <v>IN</v>
      </c>
    </row>
    <row r="4322" spans="1:33">
      <c r="A4322" s="14" t="s">
        <v>191</v>
      </c>
      <c r="B4322" s="16">
        <v>2021</v>
      </c>
      <c r="C4322" s="16">
        <v>19</v>
      </c>
      <c r="D4322" s="14" t="s">
        <v>80</v>
      </c>
      <c r="E4322" s="16">
        <v>131</v>
      </c>
      <c r="F4322" s="14" t="s">
        <v>151</v>
      </c>
      <c r="G4322" s="16">
        <v>41</v>
      </c>
      <c r="H4322" s="14" t="s">
        <v>186</v>
      </c>
      <c r="I4322" s="16">
        <v>2</v>
      </c>
      <c r="J4322" s="14" t="s">
        <v>83</v>
      </c>
      <c r="K4322" s="14" t="s">
        <v>84</v>
      </c>
      <c r="L4322" s="14" t="s">
        <v>85</v>
      </c>
      <c r="M4322" s="23">
        <v>0.6</v>
      </c>
      <c r="N4322" s="16">
        <v>1</v>
      </c>
      <c r="O4322" s="16">
        <v>1</v>
      </c>
      <c r="P4322" s="16">
        <v>0</v>
      </c>
      <c r="Q4322" s="16">
        <v>1</v>
      </c>
      <c r="R4322" s="16">
        <v>0</v>
      </c>
      <c r="S4322" s="14" t="s">
        <v>86</v>
      </c>
      <c r="T4322" s="16">
        <v>77</v>
      </c>
      <c r="U4322" s="16">
        <v>0</v>
      </c>
      <c r="V4322" s="18">
        <v>43732</v>
      </c>
      <c r="W4322" s="18">
        <v>813</v>
      </c>
      <c r="X4322" s="18">
        <v>520</v>
      </c>
      <c r="Y4322" s="18">
        <v>0</v>
      </c>
      <c r="Z4322" s="18">
        <v>0</v>
      </c>
      <c r="AA4322" s="18">
        <v>0</v>
      </c>
      <c r="AB4322" s="18">
        <v>0</v>
      </c>
      <c r="AC4322" s="23">
        <v>0</v>
      </c>
      <c r="AD4322" s="14" t="str">
        <f>IF(E4322=113,"Linn","Iowa ex-Linn")</f>
        <v>Iowa ex-Linn</v>
      </c>
      <c r="AE4322" s="23">
        <f>IFERROR(AB4322/W4322,"N/M")</f>
        <v>0.0</v>
      </c>
      <c r="AF4322" s="14" t="str">
        <f>B4322&amp;"|"&amp;TEXT(E4322,"000")&amp;"|"&amp;TEXT(M4322,"0.0000")</f>
        <v>2021|131|0.6000</v>
      </c>
      <c r="AG4322" s="22" t="str">
        <f>IF(AND(B4322&gt;=2015,B4322&lt;=2024,C4322=19,G4322=41,I4322=2,K4322="A",L4322="RBUP",M4322&gt;=0.5,M4322&lt;=0.85),"IN","OUT")</f>
        <v>IN</v>
      </c>
    </row>
    <row r="4323" spans="1:33">
      <c r="A4323" s="14" t="s">
        <v>191</v>
      </c>
      <c r="B4323" s="16">
        <v>2021</v>
      </c>
      <c r="C4323" s="16">
        <v>19</v>
      </c>
      <c r="D4323" s="14" t="s">
        <v>80</v>
      </c>
      <c r="E4323" s="16">
        <v>131</v>
      </c>
      <c r="F4323" s="14" t="s">
        <v>151</v>
      </c>
      <c r="G4323" s="16">
        <v>41</v>
      </c>
      <c r="H4323" s="14" t="s">
        <v>186</v>
      </c>
      <c r="I4323" s="16">
        <v>2</v>
      </c>
      <c r="J4323" s="14" t="s">
        <v>83</v>
      </c>
      <c r="K4323" s="14" t="s">
        <v>84</v>
      </c>
      <c r="L4323" s="14" t="s">
        <v>85</v>
      </c>
      <c r="M4323" s="23">
        <v>0.65</v>
      </c>
      <c r="N4323" s="16">
        <v>10</v>
      </c>
      <c r="O4323" s="16">
        <v>9</v>
      </c>
      <c r="P4323" s="16">
        <v>0</v>
      </c>
      <c r="Q4323" s="16">
        <v>16</v>
      </c>
      <c r="R4323" s="16">
        <v>0</v>
      </c>
      <c r="S4323" s="14" t="s">
        <v>86</v>
      </c>
      <c r="T4323" s="16">
        <v>1648</v>
      </c>
      <c r="U4323" s="16">
        <v>0</v>
      </c>
      <c r="V4323" s="18">
        <v>980130</v>
      </c>
      <c r="W4323" s="18">
        <v>30640</v>
      </c>
      <c r="X4323" s="18">
        <v>20283</v>
      </c>
      <c r="Y4323" s="18">
        <v>0</v>
      </c>
      <c r="Z4323" s="18">
        <v>0</v>
      </c>
      <c r="AA4323" s="18">
        <v>0</v>
      </c>
      <c r="AB4323" s="18">
        <v>0</v>
      </c>
      <c r="AC4323" s="23">
        <v>0</v>
      </c>
      <c r="AD4323" s="14" t="str">
        <f>IF(E4323=113,"Linn","Iowa ex-Linn")</f>
        <v>Iowa ex-Linn</v>
      </c>
      <c r="AE4323" s="23">
        <f>IFERROR(AB4323/W4323,"N/M")</f>
        <v>0.0</v>
      </c>
      <c r="AF4323" s="14" t="str">
        <f>B4323&amp;"|"&amp;TEXT(E4323,"000")&amp;"|"&amp;TEXT(M4323,"0.0000")</f>
        <v>2021|131|0.6500</v>
      </c>
      <c r="AG4323" s="22" t="str">
        <f>IF(AND(B4323&gt;=2015,B4323&lt;=2024,C4323=19,G4323=41,I4323=2,K4323="A",L4323="RBUP",M4323&gt;=0.5,M4323&lt;=0.85),"IN","OUT")</f>
        <v>IN</v>
      </c>
    </row>
    <row r="4324" spans="1:33">
      <c r="A4324" s="14" t="s">
        <v>191</v>
      </c>
      <c r="B4324" s="16">
        <v>2021</v>
      </c>
      <c r="C4324" s="16">
        <v>19</v>
      </c>
      <c r="D4324" s="14" t="s">
        <v>80</v>
      </c>
      <c r="E4324" s="16">
        <v>131</v>
      </c>
      <c r="F4324" s="14" t="s">
        <v>151</v>
      </c>
      <c r="G4324" s="16">
        <v>41</v>
      </c>
      <c r="H4324" s="14" t="s">
        <v>186</v>
      </c>
      <c r="I4324" s="16">
        <v>2</v>
      </c>
      <c r="J4324" s="14" t="s">
        <v>83</v>
      </c>
      <c r="K4324" s="14" t="s">
        <v>84</v>
      </c>
      <c r="L4324" s="14" t="s">
        <v>85</v>
      </c>
      <c r="M4324" s="23">
        <v>0.7</v>
      </c>
      <c r="N4324" s="16">
        <v>20</v>
      </c>
      <c r="O4324" s="16">
        <v>20</v>
      </c>
      <c r="P4324" s="16">
        <v>0</v>
      </c>
      <c r="Q4324" s="16">
        <v>24</v>
      </c>
      <c r="R4324" s="16">
        <v>1</v>
      </c>
      <c r="S4324" s="14" t="s">
        <v>86</v>
      </c>
      <c r="T4324" s="16">
        <v>3421</v>
      </c>
      <c r="U4324" s="16">
        <v>0</v>
      </c>
      <c r="V4324" s="18">
        <v>2283690</v>
      </c>
      <c r="W4324" s="18">
        <v>85610</v>
      </c>
      <c r="X4324" s="18">
        <v>60356</v>
      </c>
      <c r="Y4324" s="18">
        <v>0</v>
      </c>
      <c r="Z4324" s="18">
        <v>0</v>
      </c>
      <c r="AA4324" s="18">
        <v>0</v>
      </c>
      <c r="AB4324" s="18">
        <v>843</v>
      </c>
      <c r="AC4324" s="23">
        <v>0.01</v>
      </c>
      <c r="AD4324" s="14" t="str">
        <f>IF(E4324=113,"Linn","Iowa ex-Linn")</f>
        <v>Iowa ex-Linn</v>
      </c>
      <c r="AE4324" s="23">
        <f>IFERROR(AB4324/W4324,"N/M")</f>
        <v>0.00984698049293307</v>
      </c>
      <c r="AF4324" s="14" t="str">
        <f>B4324&amp;"|"&amp;TEXT(E4324,"000")&amp;"|"&amp;TEXT(M4324,"0.0000")</f>
        <v>2021|131|0.7000</v>
      </c>
      <c r="AG4324" s="22" t="str">
        <f>IF(AND(B4324&gt;=2015,B4324&lt;=2024,C4324=19,G4324=41,I4324=2,K4324="A",L4324="RBUP",M4324&gt;=0.5,M4324&lt;=0.85),"IN","OUT")</f>
        <v>IN</v>
      </c>
    </row>
    <row r="4325" spans="1:33">
      <c r="A4325" s="14" t="s">
        <v>191</v>
      </c>
      <c r="B4325" s="16">
        <v>2021</v>
      </c>
      <c r="C4325" s="16">
        <v>19</v>
      </c>
      <c r="D4325" s="14" t="s">
        <v>80</v>
      </c>
      <c r="E4325" s="16">
        <v>131</v>
      </c>
      <c r="F4325" s="14" t="s">
        <v>151</v>
      </c>
      <c r="G4325" s="16">
        <v>41</v>
      </c>
      <c r="H4325" s="14" t="s">
        <v>186</v>
      </c>
      <c r="I4325" s="16">
        <v>2</v>
      </c>
      <c r="J4325" s="14" t="s">
        <v>83</v>
      </c>
      <c r="K4325" s="14" t="s">
        <v>84</v>
      </c>
      <c r="L4325" s="14" t="s">
        <v>85</v>
      </c>
      <c r="M4325" s="23">
        <v>0.75</v>
      </c>
      <c r="N4325" s="16">
        <v>83</v>
      </c>
      <c r="O4325" s="16">
        <v>75</v>
      </c>
      <c r="P4325" s="16">
        <v>4</v>
      </c>
      <c r="Q4325" s="16">
        <v>102</v>
      </c>
      <c r="R4325" s="16">
        <v>5</v>
      </c>
      <c r="S4325" s="14" t="s">
        <v>86</v>
      </c>
      <c r="T4325" s="16">
        <v>15923</v>
      </c>
      <c r="U4325" s="16">
        <v>0</v>
      </c>
      <c r="V4325" s="18">
        <v>11100955</v>
      </c>
      <c r="W4325" s="18">
        <v>588706</v>
      </c>
      <c r="X4325" s="18">
        <v>401422</v>
      </c>
      <c r="Y4325" s="18">
        <v>2008</v>
      </c>
      <c r="Z4325" s="18">
        <v>4777</v>
      </c>
      <c r="AA4325" s="18">
        <v>0</v>
      </c>
      <c r="AB4325" s="18">
        <v>20853</v>
      </c>
      <c r="AC4325" s="23">
        <v>0.04</v>
      </c>
      <c r="AD4325" s="14" t="str">
        <f>IF(E4325=113,"Linn","Iowa ex-Linn")</f>
        <v>Iowa ex-Linn</v>
      </c>
      <c r="AE4325" s="23">
        <f>IFERROR(AB4325/W4325,"N/M")</f>
        <v>0.035421755511239904</v>
      </c>
      <c r="AF4325" s="14" t="str">
        <f>B4325&amp;"|"&amp;TEXT(E4325,"000")&amp;"|"&amp;TEXT(M4325,"0.0000")</f>
        <v>2021|131|0.7500</v>
      </c>
      <c r="AG4325" s="22" t="str">
        <f>IF(AND(B4325&gt;=2015,B4325&lt;=2024,C4325=19,G4325=41,I4325=2,K4325="A",L4325="RBUP",M4325&gt;=0.5,M4325&lt;=0.85),"IN","OUT")</f>
        <v>IN</v>
      </c>
    </row>
    <row r="4326" spans="1:33">
      <c r="A4326" s="14" t="s">
        <v>191</v>
      </c>
      <c r="B4326" s="16">
        <v>2021</v>
      </c>
      <c r="C4326" s="16">
        <v>19</v>
      </c>
      <c r="D4326" s="14" t="s">
        <v>80</v>
      </c>
      <c r="E4326" s="16">
        <v>131</v>
      </c>
      <c r="F4326" s="14" t="s">
        <v>151</v>
      </c>
      <c r="G4326" s="16">
        <v>41</v>
      </c>
      <c r="H4326" s="14" t="s">
        <v>186</v>
      </c>
      <c r="I4326" s="16">
        <v>2</v>
      </c>
      <c r="J4326" s="14" t="s">
        <v>83</v>
      </c>
      <c r="K4326" s="14" t="s">
        <v>84</v>
      </c>
      <c r="L4326" s="14" t="s">
        <v>85</v>
      </c>
      <c r="M4326" s="23">
        <v>0.8</v>
      </c>
      <c r="N4326" s="16">
        <v>299</v>
      </c>
      <c r="O4326" s="16">
        <v>268</v>
      </c>
      <c r="P4326" s="16">
        <v>13</v>
      </c>
      <c r="Q4326" s="16">
        <v>364</v>
      </c>
      <c r="R4326" s="16">
        <v>19</v>
      </c>
      <c r="S4326" s="14" t="s">
        <v>86</v>
      </c>
      <c r="T4326" s="16">
        <v>72482</v>
      </c>
      <c r="U4326" s="16">
        <v>0</v>
      </c>
      <c r="V4326" s="18">
        <v>54031529</v>
      </c>
      <c r="W4326" s="18">
        <v>3754032</v>
      </c>
      <c r="X4326" s="18">
        <v>2388775</v>
      </c>
      <c r="Y4326" s="18">
        <v>2672</v>
      </c>
      <c r="Z4326" s="18">
        <v>16629</v>
      </c>
      <c r="AA4326" s="18">
        <v>0</v>
      </c>
      <c r="AB4326" s="18">
        <v>158819</v>
      </c>
      <c r="AC4326" s="23">
        <v>0.04</v>
      </c>
      <c r="AD4326" s="14" t="str">
        <f>IF(E4326=113,"Linn","Iowa ex-Linn")</f>
        <v>Iowa ex-Linn</v>
      </c>
      <c r="AE4326" s="23">
        <f>IFERROR(AB4326/W4326,"N/M")</f>
        <v>0.04230624565800185</v>
      </c>
      <c r="AF4326" s="14" t="str">
        <f>B4326&amp;"|"&amp;TEXT(E4326,"000")&amp;"|"&amp;TEXT(M4326,"0.0000")</f>
        <v>2021|131|0.8000</v>
      </c>
      <c r="AG4326" s="22" t="str">
        <f>IF(AND(B4326&gt;=2015,B4326&lt;=2024,C4326=19,G4326=41,I4326=2,K4326="A",L4326="RBUP",M4326&gt;=0.5,M4326&lt;=0.85),"IN","OUT")</f>
        <v>IN</v>
      </c>
    </row>
    <row r="4327" spans="1:33">
      <c r="A4327" s="14" t="s">
        <v>191</v>
      </c>
      <c r="B4327" s="16">
        <v>2021</v>
      </c>
      <c r="C4327" s="16">
        <v>19</v>
      </c>
      <c r="D4327" s="14" t="s">
        <v>80</v>
      </c>
      <c r="E4327" s="16">
        <v>131</v>
      </c>
      <c r="F4327" s="14" t="s">
        <v>151</v>
      </c>
      <c r="G4327" s="16">
        <v>41</v>
      </c>
      <c r="H4327" s="14" t="s">
        <v>186</v>
      </c>
      <c r="I4327" s="16">
        <v>2</v>
      </c>
      <c r="J4327" s="14" t="s">
        <v>83</v>
      </c>
      <c r="K4327" s="14" t="s">
        <v>84</v>
      </c>
      <c r="L4327" s="14" t="s">
        <v>85</v>
      </c>
      <c r="M4327" s="23">
        <v>0.85</v>
      </c>
      <c r="N4327" s="16">
        <v>200</v>
      </c>
      <c r="O4327" s="16">
        <v>169</v>
      </c>
      <c r="P4327" s="16">
        <v>11</v>
      </c>
      <c r="Q4327" s="16">
        <v>254</v>
      </c>
      <c r="R4327" s="16">
        <v>14</v>
      </c>
      <c r="S4327" s="14" t="s">
        <v>86</v>
      </c>
      <c r="T4327" s="16">
        <v>41461</v>
      </c>
      <c r="U4327" s="16">
        <v>0</v>
      </c>
      <c r="V4327" s="18">
        <v>32733911</v>
      </c>
      <c r="W4327" s="18">
        <v>2862468</v>
      </c>
      <c r="X4327" s="18">
        <v>1377474</v>
      </c>
      <c r="Y4327" s="18">
        <v>1397</v>
      </c>
      <c r="Z4327" s="18">
        <v>4182</v>
      </c>
      <c r="AA4327" s="18">
        <v>0</v>
      </c>
      <c r="AB4327" s="18">
        <v>135368</v>
      </c>
      <c r="AC4327" s="23">
        <v>0.05</v>
      </c>
      <c r="AD4327" s="14" t="str">
        <f>IF(E4327=113,"Linn","Iowa ex-Linn")</f>
        <v>Iowa ex-Linn</v>
      </c>
      <c r="AE4327" s="23">
        <f>IFERROR(AB4327/W4327,"N/M")</f>
        <v>0.04729065966850983</v>
      </c>
      <c r="AF4327" s="14" t="str">
        <f>B4327&amp;"|"&amp;TEXT(E4327,"000")&amp;"|"&amp;TEXT(M4327,"0.0000")</f>
        <v>2021|131|0.8500</v>
      </c>
      <c r="AG4327" s="22" t="str">
        <f>IF(AND(B4327&gt;=2015,B4327&lt;=2024,C4327=19,G4327=41,I4327=2,K4327="A",L4327="RBUP",M4327&gt;=0.5,M4327&lt;=0.85),"IN","OUT")</f>
        <v>IN</v>
      </c>
    </row>
    <row r="4328" spans="1:33">
      <c r="A4328" s="14" t="s">
        <v>191</v>
      </c>
      <c r="B4328" s="16">
        <v>2021</v>
      </c>
      <c r="C4328" s="16">
        <v>19</v>
      </c>
      <c r="D4328" s="14" t="s">
        <v>80</v>
      </c>
      <c r="E4328" s="16">
        <v>133</v>
      </c>
      <c r="F4328" s="14" t="s">
        <v>152</v>
      </c>
      <c r="G4328" s="16">
        <v>41</v>
      </c>
      <c r="H4328" s="14" t="s">
        <v>186</v>
      </c>
      <c r="I4328" s="16">
        <v>2</v>
      </c>
      <c r="J4328" s="14" t="s">
        <v>83</v>
      </c>
      <c r="K4328" s="14" t="s">
        <v>84</v>
      </c>
      <c r="L4328" s="14" t="s">
        <v>85</v>
      </c>
      <c r="M4328" s="23">
        <v>0.5</v>
      </c>
      <c r="N4328" s="16">
        <v>2</v>
      </c>
      <c r="O4328" s="16">
        <v>2</v>
      </c>
      <c r="P4328" s="16">
        <v>0</v>
      </c>
      <c r="Q4328" s="16">
        <v>5</v>
      </c>
      <c r="R4328" s="16">
        <v>0</v>
      </c>
      <c r="S4328" s="14" t="s">
        <v>86</v>
      </c>
      <c r="T4328" s="16">
        <v>270</v>
      </c>
      <c r="U4328" s="16">
        <v>0</v>
      </c>
      <c r="V4328" s="18">
        <v>121510</v>
      </c>
      <c r="W4328" s="18">
        <v>2463</v>
      </c>
      <c r="X4328" s="18">
        <v>1650</v>
      </c>
      <c r="Y4328" s="18">
        <v>0</v>
      </c>
      <c r="Z4328" s="18">
        <v>0</v>
      </c>
      <c r="AA4328" s="18">
        <v>0</v>
      </c>
      <c r="AB4328" s="18">
        <v>0</v>
      </c>
      <c r="AC4328" s="23">
        <v>0</v>
      </c>
      <c r="AD4328" s="14" t="str">
        <f>IF(E4328=113,"Linn","Iowa ex-Linn")</f>
        <v>Iowa ex-Linn</v>
      </c>
      <c r="AE4328" s="23">
        <f>IFERROR(AB4328/W4328,"N/M")</f>
        <v>0.0</v>
      </c>
      <c r="AF4328" s="14" t="str">
        <f>B4328&amp;"|"&amp;TEXT(E4328,"000")&amp;"|"&amp;TEXT(M4328,"0.0000")</f>
        <v>2021|133|0.5000</v>
      </c>
      <c r="AG4328" s="22" t="str">
        <f>IF(AND(B4328&gt;=2015,B4328&lt;=2024,C4328=19,G4328=41,I4328=2,K4328="A",L4328="RBUP",M4328&gt;=0.5,M4328&lt;=0.85),"IN","OUT")</f>
        <v>IN</v>
      </c>
    </row>
    <row r="4329" spans="1:33">
      <c r="A4329" s="14" t="s">
        <v>191</v>
      </c>
      <c r="B4329" s="16">
        <v>2021</v>
      </c>
      <c r="C4329" s="16">
        <v>19</v>
      </c>
      <c r="D4329" s="14" t="s">
        <v>80</v>
      </c>
      <c r="E4329" s="16">
        <v>133</v>
      </c>
      <c r="F4329" s="14" t="s">
        <v>152</v>
      </c>
      <c r="G4329" s="16">
        <v>41</v>
      </c>
      <c r="H4329" s="14" t="s">
        <v>186</v>
      </c>
      <c r="I4329" s="16">
        <v>2</v>
      </c>
      <c r="J4329" s="14" t="s">
        <v>83</v>
      </c>
      <c r="K4329" s="14" t="s">
        <v>84</v>
      </c>
      <c r="L4329" s="14" t="s">
        <v>85</v>
      </c>
      <c r="M4329" s="23">
        <v>0.6</v>
      </c>
      <c r="N4329" s="16">
        <v>1</v>
      </c>
      <c r="O4329" s="16">
        <v>1</v>
      </c>
      <c r="P4329" s="16">
        <v>0</v>
      </c>
      <c r="Q4329" s="16">
        <v>1</v>
      </c>
      <c r="R4329" s="16">
        <v>0</v>
      </c>
      <c r="S4329" s="14" t="s">
        <v>86</v>
      </c>
      <c r="T4329" s="16">
        <v>160</v>
      </c>
      <c r="U4329" s="16">
        <v>0</v>
      </c>
      <c r="V4329" s="18">
        <v>74306</v>
      </c>
      <c r="W4329" s="18">
        <v>2413</v>
      </c>
      <c r="X4329" s="18">
        <v>1544</v>
      </c>
      <c r="Y4329" s="18">
        <v>0</v>
      </c>
      <c r="Z4329" s="18">
        <v>0</v>
      </c>
      <c r="AA4329" s="18">
        <v>0</v>
      </c>
      <c r="AB4329" s="18">
        <v>0</v>
      </c>
      <c r="AC4329" s="23">
        <v>0</v>
      </c>
      <c r="AD4329" s="14" t="str">
        <f>IF(E4329=113,"Linn","Iowa ex-Linn")</f>
        <v>Iowa ex-Linn</v>
      </c>
      <c r="AE4329" s="23">
        <f>IFERROR(AB4329/W4329,"N/M")</f>
        <v>0.0</v>
      </c>
      <c r="AF4329" s="14" t="str">
        <f>B4329&amp;"|"&amp;TEXT(E4329,"000")&amp;"|"&amp;TEXT(M4329,"0.0000")</f>
        <v>2021|133|0.6000</v>
      </c>
      <c r="AG4329" s="22" t="str">
        <f>IF(AND(B4329&gt;=2015,B4329&lt;=2024,C4329=19,G4329=41,I4329=2,K4329="A",L4329="RBUP",M4329&gt;=0.5,M4329&lt;=0.85),"IN","OUT")</f>
        <v>IN</v>
      </c>
    </row>
    <row r="4330" spans="1:33">
      <c r="A4330" s="14" t="s">
        <v>191</v>
      </c>
      <c r="B4330" s="16">
        <v>2021</v>
      </c>
      <c r="C4330" s="16">
        <v>19</v>
      </c>
      <c r="D4330" s="14" t="s">
        <v>80</v>
      </c>
      <c r="E4330" s="16">
        <v>133</v>
      </c>
      <c r="F4330" s="14" t="s">
        <v>152</v>
      </c>
      <c r="G4330" s="16">
        <v>41</v>
      </c>
      <c r="H4330" s="14" t="s">
        <v>186</v>
      </c>
      <c r="I4330" s="16">
        <v>2</v>
      </c>
      <c r="J4330" s="14" t="s">
        <v>83</v>
      </c>
      <c r="K4330" s="14" t="s">
        <v>84</v>
      </c>
      <c r="L4330" s="14" t="s">
        <v>85</v>
      </c>
      <c r="M4330" s="23">
        <v>0.65</v>
      </c>
      <c r="N4330" s="16">
        <v>4</v>
      </c>
      <c r="O4330" s="16">
        <v>1</v>
      </c>
      <c r="P4330" s="16">
        <v>0</v>
      </c>
      <c r="Q4330" s="16">
        <v>1</v>
      </c>
      <c r="R4330" s="16">
        <v>0</v>
      </c>
      <c r="S4330" s="14" t="s">
        <v>86</v>
      </c>
      <c r="T4330" s="16">
        <v>15</v>
      </c>
      <c r="U4330" s="16">
        <v>0</v>
      </c>
      <c r="V4330" s="18">
        <v>7487</v>
      </c>
      <c r="W4330" s="18">
        <v>527</v>
      </c>
      <c r="X4330" s="18">
        <v>311</v>
      </c>
      <c r="Y4330" s="18">
        <v>0</v>
      </c>
      <c r="Z4330" s="18">
        <v>0</v>
      </c>
      <c r="AA4330" s="18">
        <v>0</v>
      </c>
      <c r="AB4330" s="18">
        <v>0</v>
      </c>
      <c r="AC4330" s="23">
        <v>0</v>
      </c>
      <c r="AD4330" s="14" t="str">
        <f>IF(E4330=113,"Linn","Iowa ex-Linn")</f>
        <v>Iowa ex-Linn</v>
      </c>
      <c r="AE4330" s="23">
        <f>IFERROR(AB4330/W4330,"N/M")</f>
        <v>0.0</v>
      </c>
      <c r="AF4330" s="14" t="str">
        <f>B4330&amp;"|"&amp;TEXT(E4330,"000")&amp;"|"&amp;TEXT(M4330,"0.0000")</f>
        <v>2021|133|0.6500</v>
      </c>
      <c r="AG4330" s="22" t="str">
        <f>IF(AND(B4330&gt;=2015,B4330&lt;=2024,C4330=19,G4330=41,I4330=2,K4330="A",L4330="RBUP",M4330&gt;=0.5,M4330&lt;=0.85),"IN","OUT")</f>
        <v>IN</v>
      </c>
    </row>
    <row r="4331" spans="1:33">
      <c r="A4331" s="14" t="s">
        <v>191</v>
      </c>
      <c r="B4331" s="16">
        <v>2021</v>
      </c>
      <c r="C4331" s="16">
        <v>19</v>
      </c>
      <c r="D4331" s="14" t="s">
        <v>80</v>
      </c>
      <c r="E4331" s="16">
        <v>133</v>
      </c>
      <c r="F4331" s="14" t="s">
        <v>152</v>
      </c>
      <c r="G4331" s="16">
        <v>41</v>
      </c>
      <c r="H4331" s="14" t="s">
        <v>186</v>
      </c>
      <c r="I4331" s="16">
        <v>2</v>
      </c>
      <c r="J4331" s="14" t="s">
        <v>83</v>
      </c>
      <c r="K4331" s="14" t="s">
        <v>84</v>
      </c>
      <c r="L4331" s="14" t="s">
        <v>85</v>
      </c>
      <c r="M4331" s="23">
        <v>0.7</v>
      </c>
      <c r="N4331" s="16">
        <v>48</v>
      </c>
      <c r="O4331" s="16">
        <v>37</v>
      </c>
      <c r="P4331" s="16">
        <v>0</v>
      </c>
      <c r="Q4331" s="16">
        <v>117</v>
      </c>
      <c r="R4331" s="16">
        <v>0</v>
      </c>
      <c r="S4331" s="14" t="s">
        <v>86</v>
      </c>
      <c r="T4331" s="16">
        <v>14190</v>
      </c>
      <c r="U4331" s="16">
        <v>0</v>
      </c>
      <c r="V4331" s="18">
        <v>9161523</v>
      </c>
      <c r="W4331" s="18">
        <v>490453</v>
      </c>
      <c r="X4331" s="18">
        <v>316099</v>
      </c>
      <c r="Y4331" s="18">
        <v>0</v>
      </c>
      <c r="Z4331" s="18">
        <v>2312</v>
      </c>
      <c r="AA4331" s="18">
        <v>0</v>
      </c>
      <c r="AB4331" s="18">
        <v>0</v>
      </c>
      <c r="AC4331" s="23">
        <v>0</v>
      </c>
      <c r="AD4331" s="14" t="str">
        <f>IF(E4331=113,"Linn","Iowa ex-Linn")</f>
        <v>Iowa ex-Linn</v>
      </c>
      <c r="AE4331" s="23">
        <f>IFERROR(AB4331/W4331,"N/M")</f>
        <v>0.0</v>
      </c>
      <c r="AF4331" s="14" t="str">
        <f>B4331&amp;"|"&amp;TEXT(E4331,"000")&amp;"|"&amp;TEXT(M4331,"0.0000")</f>
        <v>2021|133|0.7000</v>
      </c>
      <c r="AG4331" s="22" t="str">
        <f>IF(AND(B4331&gt;=2015,B4331&lt;=2024,C4331=19,G4331=41,I4331=2,K4331="A",L4331="RBUP",M4331&gt;=0.5,M4331&lt;=0.85),"IN","OUT")</f>
        <v>IN</v>
      </c>
    </row>
    <row r="4332" spans="1:33">
      <c r="A4332" s="14" t="s">
        <v>191</v>
      </c>
      <c r="B4332" s="16">
        <v>2021</v>
      </c>
      <c r="C4332" s="16">
        <v>19</v>
      </c>
      <c r="D4332" s="14" t="s">
        <v>80</v>
      </c>
      <c r="E4332" s="16">
        <v>133</v>
      </c>
      <c r="F4332" s="14" t="s">
        <v>152</v>
      </c>
      <c r="G4332" s="16">
        <v>41</v>
      </c>
      <c r="H4332" s="14" t="s">
        <v>186</v>
      </c>
      <c r="I4332" s="16">
        <v>2</v>
      </c>
      <c r="J4332" s="14" t="s">
        <v>83</v>
      </c>
      <c r="K4332" s="14" t="s">
        <v>84</v>
      </c>
      <c r="L4332" s="14" t="s">
        <v>85</v>
      </c>
      <c r="M4332" s="23">
        <v>0.75</v>
      </c>
      <c r="N4332" s="16">
        <v>190</v>
      </c>
      <c r="O4332" s="16">
        <v>144</v>
      </c>
      <c r="P4332" s="16">
        <v>1</v>
      </c>
      <c r="Q4332" s="16">
        <v>441</v>
      </c>
      <c r="R4332" s="16">
        <v>1</v>
      </c>
      <c r="S4332" s="14" t="s">
        <v>86</v>
      </c>
      <c r="T4332" s="16">
        <v>42198</v>
      </c>
      <c r="U4332" s="16">
        <v>0</v>
      </c>
      <c r="V4332" s="18">
        <v>28971102</v>
      </c>
      <c r="W4332" s="18">
        <v>2165471</v>
      </c>
      <c r="X4332" s="18">
        <v>1341563</v>
      </c>
      <c r="Y4332" s="18">
        <v>0</v>
      </c>
      <c r="Z4332" s="18">
        <v>2887</v>
      </c>
      <c r="AA4332" s="18">
        <v>0</v>
      </c>
      <c r="AB4332" s="18">
        <v>1486</v>
      </c>
      <c r="AC4332" s="23">
        <v>0</v>
      </c>
      <c r="AD4332" s="14" t="str">
        <f>IF(E4332=113,"Linn","Iowa ex-Linn")</f>
        <v>Iowa ex-Linn</v>
      </c>
      <c r="AE4332" s="23">
        <f>IFERROR(AB4332/W4332,"N/M")</f>
        <v>0.0006862248443872026</v>
      </c>
      <c r="AF4332" s="14" t="str">
        <f>B4332&amp;"|"&amp;TEXT(E4332,"000")&amp;"|"&amp;TEXT(M4332,"0.0000")</f>
        <v>2021|133|0.7500</v>
      </c>
      <c r="AG4332" s="22" t="str">
        <f>IF(AND(B4332&gt;=2015,B4332&lt;=2024,C4332=19,G4332=41,I4332=2,K4332="A",L4332="RBUP",M4332&gt;=0.5,M4332&lt;=0.85),"IN","OUT")</f>
        <v>IN</v>
      </c>
    </row>
    <row r="4333" spans="1:33">
      <c r="A4333" s="14" t="s">
        <v>191</v>
      </c>
      <c r="B4333" s="16">
        <v>2021</v>
      </c>
      <c r="C4333" s="16">
        <v>19</v>
      </c>
      <c r="D4333" s="14" t="s">
        <v>80</v>
      </c>
      <c r="E4333" s="16">
        <v>133</v>
      </c>
      <c r="F4333" s="14" t="s">
        <v>152</v>
      </c>
      <c r="G4333" s="16">
        <v>41</v>
      </c>
      <c r="H4333" s="14" t="s">
        <v>186</v>
      </c>
      <c r="I4333" s="16">
        <v>2</v>
      </c>
      <c r="J4333" s="14" t="s">
        <v>83</v>
      </c>
      <c r="K4333" s="14" t="s">
        <v>84</v>
      </c>
      <c r="L4333" s="14" t="s">
        <v>85</v>
      </c>
      <c r="M4333" s="23">
        <v>0.8</v>
      </c>
      <c r="N4333" s="16">
        <v>313</v>
      </c>
      <c r="O4333" s="16">
        <v>242</v>
      </c>
      <c r="P4333" s="16">
        <v>16</v>
      </c>
      <c r="Q4333" s="16">
        <v>495</v>
      </c>
      <c r="R4333" s="16">
        <v>17</v>
      </c>
      <c r="S4333" s="14" t="s">
        <v>86</v>
      </c>
      <c r="T4333" s="16">
        <v>58324</v>
      </c>
      <c r="U4333" s="16">
        <v>0</v>
      </c>
      <c r="V4333" s="18">
        <v>43760848</v>
      </c>
      <c r="W4333" s="18">
        <v>3826904</v>
      </c>
      <c r="X4333" s="18">
        <v>2188350</v>
      </c>
      <c r="Y4333" s="18">
        <v>317</v>
      </c>
      <c r="Z4333" s="18">
        <v>6144</v>
      </c>
      <c r="AA4333" s="18">
        <v>0</v>
      </c>
      <c r="AB4333" s="18">
        <v>100005</v>
      </c>
      <c r="AC4333" s="23">
        <v>0.03</v>
      </c>
      <c r="AD4333" s="14" t="str">
        <f>IF(E4333=113,"Linn","Iowa ex-Linn")</f>
        <v>Iowa ex-Linn</v>
      </c>
      <c r="AE4333" s="23">
        <f>IFERROR(AB4333/W4333,"N/M")</f>
        <v>0.026132090065494197</v>
      </c>
      <c r="AF4333" s="14" t="str">
        <f>B4333&amp;"|"&amp;TEXT(E4333,"000")&amp;"|"&amp;TEXT(M4333,"0.0000")</f>
        <v>2021|133|0.8000</v>
      </c>
      <c r="AG4333" s="22" t="str">
        <f>IF(AND(B4333&gt;=2015,B4333&lt;=2024,C4333=19,G4333=41,I4333=2,K4333="A",L4333="RBUP",M4333&gt;=0.5,M4333&lt;=0.85),"IN","OUT")</f>
        <v>IN</v>
      </c>
    </row>
    <row r="4334" spans="1:33">
      <c r="A4334" s="14" t="s">
        <v>191</v>
      </c>
      <c r="B4334" s="16">
        <v>2021</v>
      </c>
      <c r="C4334" s="16">
        <v>19</v>
      </c>
      <c r="D4334" s="14" t="s">
        <v>80</v>
      </c>
      <c r="E4334" s="16">
        <v>133</v>
      </c>
      <c r="F4334" s="14" t="s">
        <v>152</v>
      </c>
      <c r="G4334" s="16">
        <v>41</v>
      </c>
      <c r="H4334" s="14" t="s">
        <v>186</v>
      </c>
      <c r="I4334" s="16">
        <v>2</v>
      </c>
      <c r="J4334" s="14" t="s">
        <v>83</v>
      </c>
      <c r="K4334" s="14" t="s">
        <v>84</v>
      </c>
      <c r="L4334" s="14" t="s">
        <v>85</v>
      </c>
      <c r="M4334" s="23">
        <v>0.85</v>
      </c>
      <c r="N4334" s="16">
        <v>164</v>
      </c>
      <c r="O4334" s="16">
        <v>116</v>
      </c>
      <c r="P4334" s="16">
        <v>6</v>
      </c>
      <c r="Q4334" s="16">
        <v>177</v>
      </c>
      <c r="R4334" s="16">
        <v>6</v>
      </c>
      <c r="S4334" s="14" t="s">
        <v>86</v>
      </c>
      <c r="T4334" s="16">
        <v>28263</v>
      </c>
      <c r="U4334" s="16">
        <v>0</v>
      </c>
      <c r="V4334" s="18">
        <v>22931130</v>
      </c>
      <c r="W4334" s="18">
        <v>2275421</v>
      </c>
      <c r="X4334" s="18">
        <v>1089964</v>
      </c>
      <c r="Y4334" s="18">
        <v>711</v>
      </c>
      <c r="Z4334" s="18">
        <v>2635</v>
      </c>
      <c r="AA4334" s="18">
        <v>0</v>
      </c>
      <c r="AB4334" s="18">
        <v>182347</v>
      </c>
      <c r="AC4334" s="23">
        <v>0.08</v>
      </c>
      <c r="AD4334" s="14" t="str">
        <f>IF(E4334=113,"Linn","Iowa ex-Linn")</f>
        <v>Iowa ex-Linn</v>
      </c>
      <c r="AE4334" s="23">
        <f>IFERROR(AB4334/W4334,"N/M")</f>
        <v>0.08013769759530215</v>
      </c>
      <c r="AF4334" s="14" t="str">
        <f>B4334&amp;"|"&amp;TEXT(E4334,"000")&amp;"|"&amp;TEXT(M4334,"0.0000")</f>
        <v>2021|133|0.8500</v>
      </c>
      <c r="AG4334" s="22" t="str">
        <f>IF(AND(B4334&gt;=2015,B4334&lt;=2024,C4334=19,G4334=41,I4334=2,K4334="A",L4334="RBUP",M4334&gt;=0.5,M4334&lt;=0.85),"IN","OUT")</f>
        <v>IN</v>
      </c>
    </row>
    <row r="4335" spans="1:33">
      <c r="A4335" s="14" t="s">
        <v>191</v>
      </c>
      <c r="B4335" s="16">
        <v>2021</v>
      </c>
      <c r="C4335" s="16">
        <v>19</v>
      </c>
      <c r="D4335" s="14" t="s">
        <v>80</v>
      </c>
      <c r="E4335" s="16">
        <v>135</v>
      </c>
      <c r="F4335" s="14" t="s">
        <v>153</v>
      </c>
      <c r="G4335" s="16">
        <v>41</v>
      </c>
      <c r="H4335" s="14" t="s">
        <v>186</v>
      </c>
      <c r="I4335" s="16">
        <v>2</v>
      </c>
      <c r="J4335" s="14" t="s">
        <v>83</v>
      </c>
      <c r="K4335" s="14" t="s">
        <v>84</v>
      </c>
      <c r="L4335" s="14" t="s">
        <v>85</v>
      </c>
      <c r="M4335" s="23">
        <v>0.5</v>
      </c>
      <c r="N4335" s="16">
        <v>1</v>
      </c>
      <c r="O4335" s="16">
        <v>1</v>
      </c>
      <c r="P4335" s="16">
        <v>0</v>
      </c>
      <c r="Q4335" s="16">
        <v>1</v>
      </c>
      <c r="R4335" s="16">
        <v>0</v>
      </c>
      <c r="S4335" s="14" t="s">
        <v>86</v>
      </c>
      <c r="T4335" s="16">
        <v>237</v>
      </c>
      <c r="U4335" s="16">
        <v>0</v>
      </c>
      <c r="V4335" s="18">
        <v>88460</v>
      </c>
      <c r="W4335" s="18">
        <v>7874</v>
      </c>
      <c r="X4335" s="18">
        <v>6299</v>
      </c>
      <c r="Y4335" s="18">
        <v>0</v>
      </c>
      <c r="Z4335" s="18">
        <v>0</v>
      </c>
      <c r="AA4335" s="18">
        <v>0</v>
      </c>
      <c r="AB4335" s="18">
        <v>0</v>
      </c>
      <c r="AC4335" s="23">
        <v>0</v>
      </c>
      <c r="AD4335" s="14" t="str">
        <f>IF(E4335=113,"Linn","Iowa ex-Linn")</f>
        <v>Iowa ex-Linn</v>
      </c>
      <c r="AE4335" s="23">
        <f>IFERROR(AB4335/W4335,"N/M")</f>
        <v>0.0</v>
      </c>
      <c r="AF4335" s="14" t="str">
        <f>B4335&amp;"|"&amp;TEXT(E4335,"000")&amp;"|"&amp;TEXT(M4335,"0.0000")</f>
        <v>2021|135|0.5000</v>
      </c>
      <c r="AG4335" s="22" t="str">
        <f>IF(AND(B4335&gt;=2015,B4335&lt;=2024,C4335=19,G4335=41,I4335=2,K4335="A",L4335="RBUP",M4335&gt;=0.5,M4335&lt;=0.85),"IN","OUT")</f>
        <v>IN</v>
      </c>
    </row>
    <row r="4336" spans="1:33">
      <c r="A4336" s="14" t="s">
        <v>191</v>
      </c>
      <c r="B4336" s="16">
        <v>2021</v>
      </c>
      <c r="C4336" s="16">
        <v>19</v>
      </c>
      <c r="D4336" s="14" t="s">
        <v>80</v>
      </c>
      <c r="E4336" s="16">
        <v>135</v>
      </c>
      <c r="F4336" s="14" t="s">
        <v>153</v>
      </c>
      <c r="G4336" s="16">
        <v>41</v>
      </c>
      <c r="H4336" s="14" t="s">
        <v>186</v>
      </c>
      <c r="I4336" s="16">
        <v>2</v>
      </c>
      <c r="J4336" s="14" t="s">
        <v>83</v>
      </c>
      <c r="K4336" s="14" t="s">
        <v>84</v>
      </c>
      <c r="L4336" s="14" t="s">
        <v>85</v>
      </c>
      <c r="M4336" s="23">
        <v>0.6</v>
      </c>
      <c r="N4336" s="16">
        <v>2</v>
      </c>
      <c r="O4336" s="16">
        <v>1</v>
      </c>
      <c r="P4336" s="16">
        <v>0</v>
      </c>
      <c r="Q4336" s="16">
        <v>1</v>
      </c>
      <c r="R4336" s="16">
        <v>0</v>
      </c>
      <c r="S4336" s="14" t="s">
        <v>86</v>
      </c>
      <c r="T4336" s="16">
        <v>18</v>
      </c>
      <c r="U4336" s="16">
        <v>0</v>
      </c>
      <c r="V4336" s="18">
        <v>8013</v>
      </c>
      <c r="W4336" s="18">
        <v>662</v>
      </c>
      <c r="X4336" s="18">
        <v>424</v>
      </c>
      <c r="Y4336" s="18">
        <v>0</v>
      </c>
      <c r="Z4336" s="18">
        <v>0</v>
      </c>
      <c r="AA4336" s="18">
        <v>0</v>
      </c>
      <c r="AB4336" s="18">
        <v>0</v>
      </c>
      <c r="AC4336" s="23">
        <v>0</v>
      </c>
      <c r="AD4336" s="14" t="str">
        <f>IF(E4336=113,"Linn","Iowa ex-Linn")</f>
        <v>Iowa ex-Linn</v>
      </c>
      <c r="AE4336" s="23">
        <f>IFERROR(AB4336/W4336,"N/M")</f>
        <v>0.0</v>
      </c>
      <c r="AF4336" s="14" t="str">
        <f>B4336&amp;"|"&amp;TEXT(E4336,"000")&amp;"|"&amp;TEXT(M4336,"0.0000")</f>
        <v>2021|135|0.6000</v>
      </c>
      <c r="AG4336" s="22" t="str">
        <f>IF(AND(B4336&gt;=2015,B4336&lt;=2024,C4336=19,G4336=41,I4336=2,K4336="A",L4336="RBUP",M4336&gt;=0.5,M4336&lt;=0.85),"IN","OUT")</f>
        <v>IN</v>
      </c>
    </row>
    <row r="4337" spans="1:33">
      <c r="A4337" s="14" t="s">
        <v>191</v>
      </c>
      <c r="B4337" s="16">
        <v>2021</v>
      </c>
      <c r="C4337" s="16">
        <v>19</v>
      </c>
      <c r="D4337" s="14" t="s">
        <v>80</v>
      </c>
      <c r="E4337" s="16">
        <v>135</v>
      </c>
      <c r="F4337" s="14" t="s">
        <v>153</v>
      </c>
      <c r="G4337" s="16">
        <v>41</v>
      </c>
      <c r="H4337" s="14" t="s">
        <v>186</v>
      </c>
      <c r="I4337" s="16">
        <v>2</v>
      </c>
      <c r="J4337" s="14" t="s">
        <v>83</v>
      </c>
      <c r="K4337" s="14" t="s">
        <v>84</v>
      </c>
      <c r="L4337" s="14" t="s">
        <v>85</v>
      </c>
      <c r="M4337" s="23">
        <v>0.65</v>
      </c>
      <c r="N4337" s="16">
        <v>4</v>
      </c>
      <c r="O4337" s="16">
        <v>3</v>
      </c>
      <c r="P4337" s="16">
        <v>0</v>
      </c>
      <c r="Q4337" s="16">
        <v>3</v>
      </c>
      <c r="R4337" s="16">
        <v>0</v>
      </c>
      <c r="S4337" s="14" t="s">
        <v>86</v>
      </c>
      <c r="T4337" s="16">
        <v>347</v>
      </c>
      <c r="U4337" s="16">
        <v>0</v>
      </c>
      <c r="V4337" s="18">
        <v>138913</v>
      </c>
      <c r="W4337" s="18">
        <v>18432</v>
      </c>
      <c r="X4337" s="18">
        <v>12151</v>
      </c>
      <c r="Y4337" s="18">
        <v>0</v>
      </c>
      <c r="Z4337" s="18">
        <v>0</v>
      </c>
      <c r="AA4337" s="18">
        <v>0</v>
      </c>
      <c r="AB4337" s="18">
        <v>0</v>
      </c>
      <c r="AC4337" s="23">
        <v>0</v>
      </c>
      <c r="AD4337" s="14" t="str">
        <f>IF(E4337=113,"Linn","Iowa ex-Linn")</f>
        <v>Iowa ex-Linn</v>
      </c>
      <c r="AE4337" s="23">
        <f>IFERROR(AB4337/W4337,"N/M")</f>
        <v>0.0</v>
      </c>
      <c r="AF4337" s="14" t="str">
        <f>B4337&amp;"|"&amp;TEXT(E4337,"000")&amp;"|"&amp;TEXT(M4337,"0.0000")</f>
        <v>2021|135|0.6500</v>
      </c>
      <c r="AG4337" s="22" t="str">
        <f>IF(AND(B4337&gt;=2015,B4337&lt;=2024,C4337=19,G4337=41,I4337=2,K4337="A",L4337="RBUP",M4337&gt;=0.5,M4337&lt;=0.85),"IN","OUT")</f>
        <v>IN</v>
      </c>
    </row>
    <row r="4338" spans="1:33">
      <c r="A4338" s="14" t="s">
        <v>191</v>
      </c>
      <c r="B4338" s="16">
        <v>2021</v>
      </c>
      <c r="C4338" s="16">
        <v>19</v>
      </c>
      <c r="D4338" s="14" t="s">
        <v>80</v>
      </c>
      <c r="E4338" s="16">
        <v>135</v>
      </c>
      <c r="F4338" s="14" t="s">
        <v>153</v>
      </c>
      <c r="G4338" s="16">
        <v>41</v>
      </c>
      <c r="H4338" s="14" t="s">
        <v>186</v>
      </c>
      <c r="I4338" s="16">
        <v>2</v>
      </c>
      <c r="J4338" s="14" t="s">
        <v>83</v>
      </c>
      <c r="K4338" s="14" t="s">
        <v>84</v>
      </c>
      <c r="L4338" s="14" t="s">
        <v>85</v>
      </c>
      <c r="M4338" s="23">
        <v>0.7</v>
      </c>
      <c r="N4338" s="16">
        <v>37</v>
      </c>
      <c r="O4338" s="16">
        <v>21</v>
      </c>
      <c r="P4338" s="16">
        <v>1</v>
      </c>
      <c r="Q4338" s="16">
        <v>24</v>
      </c>
      <c r="R4338" s="16">
        <v>1</v>
      </c>
      <c r="S4338" s="14" t="s">
        <v>86</v>
      </c>
      <c r="T4338" s="16">
        <v>1964</v>
      </c>
      <c r="U4338" s="16">
        <v>0</v>
      </c>
      <c r="V4338" s="18">
        <v>993052</v>
      </c>
      <c r="W4338" s="18">
        <v>123167</v>
      </c>
      <c r="X4338" s="18">
        <v>87826</v>
      </c>
      <c r="Y4338" s="18">
        <v>0</v>
      </c>
      <c r="Z4338" s="18">
        <v>583</v>
      </c>
      <c r="AA4338" s="18">
        <v>0</v>
      </c>
      <c r="AB4338" s="18">
        <v>3005</v>
      </c>
      <c r="AC4338" s="23">
        <v>0.02</v>
      </c>
      <c r="AD4338" s="14" t="str">
        <f>IF(E4338=113,"Linn","Iowa ex-Linn")</f>
        <v>Iowa ex-Linn</v>
      </c>
      <c r="AE4338" s="23">
        <f>IFERROR(AB4338/W4338,"N/M")</f>
        <v>0.024397768882898827</v>
      </c>
      <c r="AF4338" s="14" t="str">
        <f>B4338&amp;"|"&amp;TEXT(E4338,"000")&amp;"|"&amp;TEXT(M4338,"0.0000")</f>
        <v>2021|135|0.7000</v>
      </c>
      <c r="AG4338" s="22" t="str">
        <f>IF(AND(B4338&gt;=2015,B4338&lt;=2024,C4338=19,G4338=41,I4338=2,K4338="A",L4338="RBUP",M4338&gt;=0.5,M4338&lt;=0.85),"IN","OUT")</f>
        <v>IN</v>
      </c>
    </row>
    <row r="4339" spans="1:33">
      <c r="A4339" s="14" t="s">
        <v>191</v>
      </c>
      <c r="B4339" s="16">
        <v>2021</v>
      </c>
      <c r="C4339" s="16">
        <v>19</v>
      </c>
      <c r="D4339" s="14" t="s">
        <v>80</v>
      </c>
      <c r="E4339" s="16">
        <v>135</v>
      </c>
      <c r="F4339" s="14" t="s">
        <v>153</v>
      </c>
      <c r="G4339" s="16">
        <v>41</v>
      </c>
      <c r="H4339" s="14" t="s">
        <v>186</v>
      </c>
      <c r="I4339" s="16">
        <v>2</v>
      </c>
      <c r="J4339" s="14" t="s">
        <v>83</v>
      </c>
      <c r="K4339" s="14" t="s">
        <v>84</v>
      </c>
      <c r="L4339" s="14" t="s">
        <v>85</v>
      </c>
      <c r="M4339" s="23">
        <v>0.75</v>
      </c>
      <c r="N4339" s="16">
        <v>197</v>
      </c>
      <c r="O4339" s="16">
        <v>103</v>
      </c>
      <c r="P4339" s="16">
        <v>16</v>
      </c>
      <c r="Q4339" s="16">
        <v>144</v>
      </c>
      <c r="R4339" s="16">
        <v>23</v>
      </c>
      <c r="S4339" s="14" t="s">
        <v>86</v>
      </c>
      <c r="T4339" s="16">
        <v>8636</v>
      </c>
      <c r="U4339" s="16">
        <v>0</v>
      </c>
      <c r="V4339" s="18">
        <v>4518467</v>
      </c>
      <c r="W4339" s="18">
        <v>728169</v>
      </c>
      <c r="X4339" s="18">
        <v>471900</v>
      </c>
      <c r="Y4339" s="18">
        <v>0</v>
      </c>
      <c r="Z4339" s="18">
        <v>1944</v>
      </c>
      <c r="AA4339" s="18">
        <v>0</v>
      </c>
      <c r="AB4339" s="18">
        <v>177224</v>
      </c>
      <c r="AC4339" s="23">
        <v>0.24</v>
      </c>
      <c r="AD4339" s="14" t="str">
        <f>IF(E4339=113,"Linn","Iowa ex-Linn")</f>
        <v>Iowa ex-Linn</v>
      </c>
      <c r="AE4339" s="23">
        <f>IFERROR(AB4339/W4339,"N/M")</f>
        <v>0.24338306080044605</v>
      </c>
      <c r="AF4339" s="14" t="str">
        <f>B4339&amp;"|"&amp;TEXT(E4339,"000")&amp;"|"&amp;TEXT(M4339,"0.0000")</f>
        <v>2021|135|0.7500</v>
      </c>
      <c r="AG4339" s="22" t="str">
        <f>IF(AND(B4339&gt;=2015,B4339&lt;=2024,C4339=19,G4339=41,I4339=2,K4339="A",L4339="RBUP",M4339&gt;=0.5,M4339&lt;=0.85),"IN","OUT")</f>
        <v>IN</v>
      </c>
    </row>
    <row r="4340" spans="1:33">
      <c r="A4340" s="14" t="s">
        <v>191</v>
      </c>
      <c r="B4340" s="16">
        <v>2021</v>
      </c>
      <c r="C4340" s="16">
        <v>19</v>
      </c>
      <c r="D4340" s="14" t="s">
        <v>80</v>
      </c>
      <c r="E4340" s="16">
        <v>135</v>
      </c>
      <c r="F4340" s="14" t="s">
        <v>153</v>
      </c>
      <c r="G4340" s="16">
        <v>41</v>
      </c>
      <c r="H4340" s="14" t="s">
        <v>186</v>
      </c>
      <c r="I4340" s="16">
        <v>2</v>
      </c>
      <c r="J4340" s="14" t="s">
        <v>83</v>
      </c>
      <c r="K4340" s="14" t="s">
        <v>84</v>
      </c>
      <c r="L4340" s="14" t="s">
        <v>85</v>
      </c>
      <c r="M4340" s="23">
        <v>0.8</v>
      </c>
      <c r="N4340" s="16">
        <v>144</v>
      </c>
      <c r="O4340" s="16">
        <v>90</v>
      </c>
      <c r="P4340" s="16">
        <v>28</v>
      </c>
      <c r="Q4340" s="16">
        <v>102</v>
      </c>
      <c r="R4340" s="16">
        <v>33</v>
      </c>
      <c r="S4340" s="14" t="s">
        <v>86</v>
      </c>
      <c r="T4340" s="16">
        <v>16085</v>
      </c>
      <c r="U4340" s="16">
        <v>0</v>
      </c>
      <c r="V4340" s="18">
        <v>8718664</v>
      </c>
      <c r="W4340" s="18">
        <v>1373824</v>
      </c>
      <c r="X4340" s="18">
        <v>876273</v>
      </c>
      <c r="Y4340" s="18">
        <v>0</v>
      </c>
      <c r="Z4340" s="18">
        <v>3387</v>
      </c>
      <c r="AA4340" s="18">
        <v>0</v>
      </c>
      <c r="AB4340" s="18">
        <v>159390</v>
      </c>
      <c r="AC4340" s="23">
        <v>0.12</v>
      </c>
      <c r="AD4340" s="14" t="str">
        <f>IF(E4340=113,"Linn","Iowa ex-Linn")</f>
        <v>Iowa ex-Linn</v>
      </c>
      <c r="AE4340" s="23">
        <f>IFERROR(AB4340/W4340,"N/M")</f>
        <v>0.11601922808161744</v>
      </c>
      <c r="AF4340" s="14" t="str">
        <f>B4340&amp;"|"&amp;TEXT(E4340,"000")&amp;"|"&amp;TEXT(M4340,"0.0000")</f>
        <v>2021|135|0.8000</v>
      </c>
      <c r="AG4340" s="22" t="str">
        <f>IF(AND(B4340&gt;=2015,B4340&lt;=2024,C4340=19,G4340=41,I4340=2,K4340="A",L4340="RBUP",M4340&gt;=0.5,M4340&lt;=0.85),"IN","OUT")</f>
        <v>IN</v>
      </c>
    </row>
    <row r="4341" spans="1:33">
      <c r="A4341" s="14" t="s">
        <v>191</v>
      </c>
      <c r="B4341" s="16">
        <v>2021</v>
      </c>
      <c r="C4341" s="16">
        <v>19</v>
      </c>
      <c r="D4341" s="14" t="s">
        <v>80</v>
      </c>
      <c r="E4341" s="16">
        <v>135</v>
      </c>
      <c r="F4341" s="14" t="s">
        <v>153</v>
      </c>
      <c r="G4341" s="16">
        <v>41</v>
      </c>
      <c r="H4341" s="14" t="s">
        <v>186</v>
      </c>
      <c r="I4341" s="16">
        <v>2</v>
      </c>
      <c r="J4341" s="14" t="s">
        <v>83</v>
      </c>
      <c r="K4341" s="14" t="s">
        <v>84</v>
      </c>
      <c r="L4341" s="14" t="s">
        <v>85</v>
      </c>
      <c r="M4341" s="23">
        <v>0.85</v>
      </c>
      <c r="N4341" s="16">
        <v>32</v>
      </c>
      <c r="O4341" s="16">
        <v>14</v>
      </c>
      <c r="P4341" s="16">
        <v>4</v>
      </c>
      <c r="Q4341" s="16">
        <v>14</v>
      </c>
      <c r="R4341" s="16">
        <v>4</v>
      </c>
      <c r="S4341" s="14" t="s">
        <v>86</v>
      </c>
      <c r="T4341" s="16">
        <v>1691</v>
      </c>
      <c r="U4341" s="16">
        <v>0</v>
      </c>
      <c r="V4341" s="18">
        <v>993079</v>
      </c>
      <c r="W4341" s="18">
        <v>167144</v>
      </c>
      <c r="X4341" s="18">
        <v>78412</v>
      </c>
      <c r="Y4341" s="18">
        <v>0</v>
      </c>
      <c r="Z4341" s="18">
        <v>441</v>
      </c>
      <c r="AA4341" s="18">
        <v>0</v>
      </c>
      <c r="AB4341" s="18">
        <v>140127</v>
      </c>
      <c r="AC4341" s="23">
        <v>0.84</v>
      </c>
      <c r="AD4341" s="14" t="str">
        <f>IF(E4341=113,"Linn","Iowa ex-Linn")</f>
        <v>Iowa ex-Linn</v>
      </c>
      <c r="AE4341" s="23">
        <f>IFERROR(AB4341/W4341,"N/M")</f>
        <v>0.83836093428421</v>
      </c>
      <c r="AF4341" s="14" t="str">
        <f>B4341&amp;"|"&amp;TEXT(E4341,"000")&amp;"|"&amp;TEXT(M4341,"0.0000")</f>
        <v>2021|135|0.8500</v>
      </c>
      <c r="AG4341" s="22" t="str">
        <f>IF(AND(B4341&gt;=2015,B4341&lt;=2024,C4341=19,G4341=41,I4341=2,K4341="A",L4341="RBUP",M4341&gt;=0.5,M4341&lt;=0.85),"IN","OUT")</f>
        <v>IN</v>
      </c>
    </row>
    <row r="4342" spans="1:33">
      <c r="A4342" s="14" t="s">
        <v>191</v>
      </c>
      <c r="B4342" s="16">
        <v>2021</v>
      </c>
      <c r="C4342" s="16">
        <v>19</v>
      </c>
      <c r="D4342" s="14" t="s">
        <v>80</v>
      </c>
      <c r="E4342" s="16">
        <v>137</v>
      </c>
      <c r="F4342" s="14" t="s">
        <v>154</v>
      </c>
      <c r="G4342" s="16">
        <v>41</v>
      </c>
      <c r="H4342" s="14" t="s">
        <v>186</v>
      </c>
      <c r="I4342" s="16">
        <v>2</v>
      </c>
      <c r="J4342" s="14" t="s">
        <v>83</v>
      </c>
      <c r="K4342" s="14" t="s">
        <v>84</v>
      </c>
      <c r="L4342" s="14" t="s">
        <v>85</v>
      </c>
      <c r="M4342" s="23">
        <v>0.5</v>
      </c>
      <c r="N4342" s="16">
        <v>1</v>
      </c>
      <c r="O4342" s="16">
        <v>1</v>
      </c>
      <c r="P4342" s="16">
        <v>0</v>
      </c>
      <c r="Q4342" s="16">
        <v>1</v>
      </c>
      <c r="R4342" s="16">
        <v>0</v>
      </c>
      <c r="S4342" s="14" t="s">
        <v>86</v>
      </c>
      <c r="T4342" s="16">
        <v>367</v>
      </c>
      <c r="U4342" s="16">
        <v>0</v>
      </c>
      <c r="V4342" s="18">
        <v>171848</v>
      </c>
      <c r="W4342" s="18">
        <v>1248</v>
      </c>
      <c r="X4342" s="18">
        <v>998</v>
      </c>
      <c r="Y4342" s="18">
        <v>0</v>
      </c>
      <c r="Z4342" s="18">
        <v>0</v>
      </c>
      <c r="AA4342" s="18">
        <v>0</v>
      </c>
      <c r="AB4342" s="18">
        <v>0</v>
      </c>
      <c r="AC4342" s="23">
        <v>0</v>
      </c>
      <c r="AD4342" s="14" t="str">
        <f>IF(E4342=113,"Linn","Iowa ex-Linn")</f>
        <v>Iowa ex-Linn</v>
      </c>
      <c r="AE4342" s="23">
        <f>IFERROR(AB4342/W4342,"N/M")</f>
        <v>0.0</v>
      </c>
      <c r="AF4342" s="14" t="str">
        <f>B4342&amp;"|"&amp;TEXT(E4342,"000")&amp;"|"&amp;TEXT(M4342,"0.0000")</f>
        <v>2021|137|0.5000</v>
      </c>
      <c r="AG4342" s="22" t="str">
        <f>IF(AND(B4342&gt;=2015,B4342&lt;=2024,C4342=19,G4342=41,I4342=2,K4342="A",L4342="RBUP",M4342&gt;=0.5,M4342&lt;=0.85),"IN","OUT")</f>
        <v>IN</v>
      </c>
    </row>
    <row r="4343" spans="1:33">
      <c r="A4343" s="14" t="s">
        <v>191</v>
      </c>
      <c r="B4343" s="16">
        <v>2021</v>
      </c>
      <c r="C4343" s="16">
        <v>19</v>
      </c>
      <c r="D4343" s="14" t="s">
        <v>80</v>
      </c>
      <c r="E4343" s="16">
        <v>137</v>
      </c>
      <c r="F4343" s="14" t="s">
        <v>154</v>
      </c>
      <c r="G4343" s="16">
        <v>41</v>
      </c>
      <c r="H4343" s="14" t="s">
        <v>186</v>
      </c>
      <c r="I4343" s="16">
        <v>2</v>
      </c>
      <c r="J4343" s="14" t="s">
        <v>83</v>
      </c>
      <c r="K4343" s="14" t="s">
        <v>84</v>
      </c>
      <c r="L4343" s="14" t="s">
        <v>85</v>
      </c>
      <c r="M4343" s="23">
        <v>0.6</v>
      </c>
      <c r="N4343" s="16">
        <v>1</v>
      </c>
      <c r="O4343" s="16">
        <v>1</v>
      </c>
      <c r="P4343" s="16">
        <v>0</v>
      </c>
      <c r="Q4343" s="16">
        <v>3</v>
      </c>
      <c r="R4343" s="16">
        <v>0</v>
      </c>
      <c r="S4343" s="14" t="s">
        <v>86</v>
      </c>
      <c r="T4343" s="16">
        <v>89</v>
      </c>
      <c r="U4343" s="16">
        <v>0</v>
      </c>
      <c r="V4343" s="18">
        <v>47821</v>
      </c>
      <c r="W4343" s="18">
        <v>917</v>
      </c>
      <c r="X4343" s="18">
        <v>587</v>
      </c>
      <c r="Y4343" s="18">
        <v>0</v>
      </c>
      <c r="Z4343" s="18">
        <v>0</v>
      </c>
      <c r="AA4343" s="18">
        <v>0</v>
      </c>
      <c r="AB4343" s="18">
        <v>0</v>
      </c>
      <c r="AC4343" s="23">
        <v>0</v>
      </c>
      <c r="AD4343" s="14" t="str">
        <f>IF(E4343=113,"Linn","Iowa ex-Linn")</f>
        <v>Iowa ex-Linn</v>
      </c>
      <c r="AE4343" s="23">
        <f>IFERROR(AB4343/W4343,"N/M")</f>
        <v>0.0</v>
      </c>
      <c r="AF4343" s="14" t="str">
        <f>B4343&amp;"|"&amp;TEXT(E4343,"000")&amp;"|"&amp;TEXT(M4343,"0.0000")</f>
        <v>2021|137|0.6000</v>
      </c>
      <c r="AG4343" s="22" t="str">
        <f>IF(AND(B4343&gt;=2015,B4343&lt;=2024,C4343=19,G4343=41,I4343=2,K4343="A",L4343="RBUP",M4343&gt;=0.5,M4343&lt;=0.85),"IN","OUT")</f>
        <v>IN</v>
      </c>
    </row>
    <row r="4344" spans="1:33">
      <c r="A4344" s="14" t="s">
        <v>191</v>
      </c>
      <c r="B4344" s="16">
        <v>2021</v>
      </c>
      <c r="C4344" s="16">
        <v>19</v>
      </c>
      <c r="D4344" s="14" t="s">
        <v>80</v>
      </c>
      <c r="E4344" s="16">
        <v>137</v>
      </c>
      <c r="F4344" s="14" t="s">
        <v>154</v>
      </c>
      <c r="G4344" s="16">
        <v>41</v>
      </c>
      <c r="H4344" s="14" t="s">
        <v>186</v>
      </c>
      <c r="I4344" s="16">
        <v>2</v>
      </c>
      <c r="J4344" s="14" t="s">
        <v>83</v>
      </c>
      <c r="K4344" s="14" t="s">
        <v>84</v>
      </c>
      <c r="L4344" s="14" t="s">
        <v>85</v>
      </c>
      <c r="M4344" s="23">
        <v>0.65</v>
      </c>
      <c r="N4344" s="16">
        <v>6</v>
      </c>
      <c r="O4344" s="16">
        <v>5</v>
      </c>
      <c r="P4344" s="16">
        <v>0</v>
      </c>
      <c r="Q4344" s="16">
        <v>11</v>
      </c>
      <c r="R4344" s="16">
        <v>0</v>
      </c>
      <c r="S4344" s="14" t="s">
        <v>86</v>
      </c>
      <c r="T4344" s="16">
        <v>954</v>
      </c>
      <c r="U4344" s="16">
        <v>0</v>
      </c>
      <c r="V4344" s="18">
        <v>498266</v>
      </c>
      <c r="W4344" s="18">
        <v>13947</v>
      </c>
      <c r="X4344" s="18">
        <v>9622</v>
      </c>
      <c r="Y4344" s="18">
        <v>0</v>
      </c>
      <c r="Z4344" s="18">
        <v>0</v>
      </c>
      <c r="AA4344" s="18">
        <v>0</v>
      </c>
      <c r="AB4344" s="18">
        <v>0</v>
      </c>
      <c r="AC4344" s="23">
        <v>0</v>
      </c>
      <c r="AD4344" s="14" t="str">
        <f>IF(E4344=113,"Linn","Iowa ex-Linn")</f>
        <v>Iowa ex-Linn</v>
      </c>
      <c r="AE4344" s="23">
        <f>IFERROR(AB4344/W4344,"N/M")</f>
        <v>0.0</v>
      </c>
      <c r="AF4344" s="14" t="str">
        <f>B4344&amp;"|"&amp;TEXT(E4344,"000")&amp;"|"&amp;TEXT(M4344,"0.0000")</f>
        <v>2021|137|0.6500</v>
      </c>
      <c r="AG4344" s="22" t="str">
        <f>IF(AND(B4344&gt;=2015,B4344&lt;=2024,C4344=19,G4344=41,I4344=2,K4344="A",L4344="RBUP",M4344&gt;=0.5,M4344&lt;=0.85),"IN","OUT")</f>
        <v>IN</v>
      </c>
    </row>
    <row r="4345" spans="1:33">
      <c r="A4345" s="14" t="s">
        <v>191</v>
      </c>
      <c r="B4345" s="16">
        <v>2021</v>
      </c>
      <c r="C4345" s="16">
        <v>19</v>
      </c>
      <c r="D4345" s="14" t="s">
        <v>80</v>
      </c>
      <c r="E4345" s="16">
        <v>137</v>
      </c>
      <c r="F4345" s="14" t="s">
        <v>154</v>
      </c>
      <c r="G4345" s="16">
        <v>41</v>
      </c>
      <c r="H4345" s="14" t="s">
        <v>186</v>
      </c>
      <c r="I4345" s="16">
        <v>2</v>
      </c>
      <c r="J4345" s="14" t="s">
        <v>83</v>
      </c>
      <c r="K4345" s="14" t="s">
        <v>84</v>
      </c>
      <c r="L4345" s="14" t="s">
        <v>85</v>
      </c>
      <c r="M4345" s="23">
        <v>0.7</v>
      </c>
      <c r="N4345" s="16">
        <v>39</v>
      </c>
      <c r="O4345" s="16">
        <v>35</v>
      </c>
      <c r="P4345" s="16">
        <v>0</v>
      </c>
      <c r="Q4345" s="16">
        <v>55</v>
      </c>
      <c r="R4345" s="16">
        <v>0</v>
      </c>
      <c r="S4345" s="14" t="s">
        <v>86</v>
      </c>
      <c r="T4345" s="16">
        <v>4090</v>
      </c>
      <c r="U4345" s="16">
        <v>0</v>
      </c>
      <c r="V4345" s="18">
        <v>2498557</v>
      </c>
      <c r="W4345" s="18">
        <v>92001</v>
      </c>
      <c r="X4345" s="18">
        <v>63076</v>
      </c>
      <c r="Y4345" s="18">
        <v>69</v>
      </c>
      <c r="Z4345" s="18">
        <v>354</v>
      </c>
      <c r="AA4345" s="18">
        <v>0</v>
      </c>
      <c r="AB4345" s="18">
        <v>0</v>
      </c>
      <c r="AC4345" s="23">
        <v>0</v>
      </c>
      <c r="AD4345" s="14" t="str">
        <f>IF(E4345=113,"Linn","Iowa ex-Linn")</f>
        <v>Iowa ex-Linn</v>
      </c>
      <c r="AE4345" s="23">
        <f>IFERROR(AB4345/W4345,"N/M")</f>
        <v>0.0</v>
      </c>
      <c r="AF4345" s="14" t="str">
        <f>B4345&amp;"|"&amp;TEXT(E4345,"000")&amp;"|"&amp;TEXT(M4345,"0.0000")</f>
        <v>2021|137|0.7000</v>
      </c>
      <c r="AG4345" s="22" t="str">
        <f>IF(AND(B4345&gt;=2015,B4345&lt;=2024,C4345=19,G4345=41,I4345=2,K4345="A",L4345="RBUP",M4345&gt;=0.5,M4345&lt;=0.85),"IN","OUT")</f>
        <v>IN</v>
      </c>
    </row>
    <row r="4346" spans="1:33">
      <c r="A4346" s="14" t="s">
        <v>191</v>
      </c>
      <c r="B4346" s="16">
        <v>2021</v>
      </c>
      <c r="C4346" s="16">
        <v>19</v>
      </c>
      <c r="D4346" s="14" t="s">
        <v>80</v>
      </c>
      <c r="E4346" s="16">
        <v>137</v>
      </c>
      <c r="F4346" s="14" t="s">
        <v>154</v>
      </c>
      <c r="G4346" s="16">
        <v>41</v>
      </c>
      <c r="H4346" s="14" t="s">
        <v>186</v>
      </c>
      <c r="I4346" s="16">
        <v>2</v>
      </c>
      <c r="J4346" s="14" t="s">
        <v>83</v>
      </c>
      <c r="K4346" s="14" t="s">
        <v>84</v>
      </c>
      <c r="L4346" s="14" t="s">
        <v>85</v>
      </c>
      <c r="M4346" s="23">
        <v>0.75</v>
      </c>
      <c r="N4346" s="16">
        <v>149</v>
      </c>
      <c r="O4346" s="16">
        <v>129</v>
      </c>
      <c r="P4346" s="16">
        <v>1</v>
      </c>
      <c r="Q4346" s="16">
        <v>215</v>
      </c>
      <c r="R4346" s="16">
        <v>1</v>
      </c>
      <c r="S4346" s="14" t="s">
        <v>86</v>
      </c>
      <c r="T4346" s="16">
        <v>28793</v>
      </c>
      <c r="U4346" s="16">
        <v>0</v>
      </c>
      <c r="V4346" s="18">
        <v>19032350</v>
      </c>
      <c r="W4346" s="18">
        <v>957211</v>
      </c>
      <c r="X4346" s="18">
        <v>645503</v>
      </c>
      <c r="Y4346" s="18">
        <v>998</v>
      </c>
      <c r="Z4346" s="18">
        <v>5555</v>
      </c>
      <c r="AA4346" s="18">
        <v>0</v>
      </c>
      <c r="AB4346" s="18">
        <v>11449</v>
      </c>
      <c r="AC4346" s="23">
        <v>0.01</v>
      </c>
      <c r="AD4346" s="14" t="str">
        <f>IF(E4346=113,"Linn","Iowa ex-Linn")</f>
        <v>Iowa ex-Linn</v>
      </c>
      <c r="AE4346" s="23">
        <f>IFERROR(AB4346/W4346,"N/M")</f>
        <v>0.011960790254186381</v>
      </c>
      <c r="AF4346" s="14" t="str">
        <f>B4346&amp;"|"&amp;TEXT(E4346,"000")&amp;"|"&amp;TEXT(M4346,"0.0000")</f>
        <v>2021|137|0.7500</v>
      </c>
      <c r="AG4346" s="22" t="str">
        <f>IF(AND(B4346&gt;=2015,B4346&lt;=2024,C4346=19,G4346=41,I4346=2,K4346="A",L4346="RBUP",M4346&gt;=0.5,M4346&lt;=0.85),"IN","OUT")</f>
        <v>IN</v>
      </c>
    </row>
    <row r="4347" spans="1:33">
      <c r="A4347" s="14" t="s">
        <v>191</v>
      </c>
      <c r="B4347" s="16">
        <v>2021</v>
      </c>
      <c r="C4347" s="16">
        <v>19</v>
      </c>
      <c r="D4347" s="14" t="s">
        <v>80</v>
      </c>
      <c r="E4347" s="16">
        <v>137</v>
      </c>
      <c r="F4347" s="14" t="s">
        <v>154</v>
      </c>
      <c r="G4347" s="16">
        <v>41</v>
      </c>
      <c r="H4347" s="14" t="s">
        <v>186</v>
      </c>
      <c r="I4347" s="16">
        <v>2</v>
      </c>
      <c r="J4347" s="14" t="s">
        <v>83</v>
      </c>
      <c r="K4347" s="14" t="s">
        <v>84</v>
      </c>
      <c r="L4347" s="14" t="s">
        <v>85</v>
      </c>
      <c r="M4347" s="23">
        <v>0.8</v>
      </c>
      <c r="N4347" s="16">
        <v>233</v>
      </c>
      <c r="O4347" s="16">
        <v>187</v>
      </c>
      <c r="P4347" s="16">
        <v>5</v>
      </c>
      <c r="Q4347" s="16">
        <v>333</v>
      </c>
      <c r="R4347" s="16">
        <v>5</v>
      </c>
      <c r="S4347" s="14" t="s">
        <v>86</v>
      </c>
      <c r="T4347" s="16">
        <v>36401</v>
      </c>
      <c r="U4347" s="16">
        <v>0</v>
      </c>
      <c r="V4347" s="18">
        <v>25548875</v>
      </c>
      <c r="W4347" s="18">
        <v>1720264</v>
      </c>
      <c r="X4347" s="18">
        <v>1015515</v>
      </c>
      <c r="Y4347" s="18">
        <v>79</v>
      </c>
      <c r="Z4347" s="18">
        <v>5558</v>
      </c>
      <c r="AA4347" s="18">
        <v>0</v>
      </c>
      <c r="AB4347" s="18">
        <v>24408</v>
      </c>
      <c r="AC4347" s="23">
        <v>0.01</v>
      </c>
      <c r="AD4347" s="14" t="str">
        <f>IF(E4347=113,"Linn","Iowa ex-Linn")</f>
        <v>Iowa ex-Linn</v>
      </c>
      <c r="AE4347" s="23">
        <f>IFERROR(AB4347/W4347,"N/M")</f>
        <v>0.014188519901596499</v>
      </c>
      <c r="AF4347" s="14" t="str">
        <f>B4347&amp;"|"&amp;TEXT(E4347,"000")&amp;"|"&amp;TEXT(M4347,"0.0000")</f>
        <v>2021|137|0.8000</v>
      </c>
      <c r="AG4347" s="22" t="str">
        <f>IF(AND(B4347&gt;=2015,B4347&lt;=2024,C4347=19,G4347=41,I4347=2,K4347="A",L4347="RBUP",M4347&gt;=0.5,M4347&lt;=0.85),"IN","OUT")</f>
        <v>IN</v>
      </c>
    </row>
    <row r="4348" spans="1:33">
      <c r="A4348" s="14" t="s">
        <v>191</v>
      </c>
      <c r="B4348" s="16">
        <v>2021</v>
      </c>
      <c r="C4348" s="16">
        <v>19</v>
      </c>
      <c r="D4348" s="14" t="s">
        <v>80</v>
      </c>
      <c r="E4348" s="16">
        <v>137</v>
      </c>
      <c r="F4348" s="14" t="s">
        <v>154</v>
      </c>
      <c r="G4348" s="16">
        <v>41</v>
      </c>
      <c r="H4348" s="14" t="s">
        <v>186</v>
      </c>
      <c r="I4348" s="16">
        <v>2</v>
      </c>
      <c r="J4348" s="14" t="s">
        <v>83</v>
      </c>
      <c r="K4348" s="14" t="s">
        <v>84</v>
      </c>
      <c r="L4348" s="14" t="s">
        <v>85</v>
      </c>
      <c r="M4348" s="23">
        <v>0.85</v>
      </c>
      <c r="N4348" s="16">
        <v>130</v>
      </c>
      <c r="O4348" s="16">
        <v>96</v>
      </c>
      <c r="P4348" s="16">
        <v>3</v>
      </c>
      <c r="Q4348" s="16">
        <v>127</v>
      </c>
      <c r="R4348" s="16">
        <v>3</v>
      </c>
      <c r="S4348" s="14" t="s">
        <v>86</v>
      </c>
      <c r="T4348" s="16">
        <v>16849</v>
      </c>
      <c r="U4348" s="16">
        <v>0</v>
      </c>
      <c r="V4348" s="18">
        <v>13114862</v>
      </c>
      <c r="W4348" s="18">
        <v>1037991</v>
      </c>
      <c r="X4348" s="18">
        <v>498884</v>
      </c>
      <c r="Y4348" s="18">
        <v>0</v>
      </c>
      <c r="Z4348" s="18">
        <v>2953</v>
      </c>
      <c r="AA4348" s="18">
        <v>0</v>
      </c>
      <c r="AB4348" s="18">
        <v>16615</v>
      </c>
      <c r="AC4348" s="23">
        <v>0.02</v>
      </c>
      <c r="AD4348" s="14" t="str">
        <f>IF(E4348=113,"Linn","Iowa ex-Linn")</f>
        <v>Iowa ex-Linn</v>
      </c>
      <c r="AE4348" s="23">
        <f>IFERROR(AB4348/W4348,"N/M")</f>
        <v>0.01600688252595639</v>
      </c>
      <c r="AF4348" s="14" t="str">
        <f>B4348&amp;"|"&amp;TEXT(E4348,"000")&amp;"|"&amp;TEXT(M4348,"0.0000")</f>
        <v>2021|137|0.8500</v>
      </c>
      <c r="AG4348" s="22" t="str">
        <f>IF(AND(B4348&gt;=2015,B4348&lt;=2024,C4348=19,G4348=41,I4348=2,K4348="A",L4348="RBUP",M4348&gt;=0.5,M4348&lt;=0.85),"IN","OUT")</f>
        <v>IN</v>
      </c>
    </row>
    <row r="4349" spans="1:33">
      <c r="A4349" s="14" t="s">
        <v>191</v>
      </c>
      <c r="B4349" s="16">
        <v>2021</v>
      </c>
      <c r="C4349" s="16">
        <v>19</v>
      </c>
      <c r="D4349" s="14" t="s">
        <v>80</v>
      </c>
      <c r="E4349" s="16">
        <v>139</v>
      </c>
      <c r="F4349" s="14" t="s">
        <v>155</v>
      </c>
      <c r="G4349" s="16">
        <v>41</v>
      </c>
      <c r="H4349" s="14" t="s">
        <v>186</v>
      </c>
      <c r="I4349" s="16">
        <v>2</v>
      </c>
      <c r="J4349" s="14" t="s">
        <v>83</v>
      </c>
      <c r="K4349" s="14" t="s">
        <v>84</v>
      </c>
      <c r="L4349" s="14" t="s">
        <v>85</v>
      </c>
      <c r="M4349" s="23">
        <v>0.5</v>
      </c>
      <c r="N4349" s="16">
        <v>5</v>
      </c>
      <c r="O4349" s="16">
        <v>4</v>
      </c>
      <c r="P4349" s="16">
        <v>0</v>
      </c>
      <c r="Q4349" s="16">
        <v>6</v>
      </c>
      <c r="R4349" s="16">
        <v>0</v>
      </c>
      <c r="S4349" s="14" t="s">
        <v>86</v>
      </c>
      <c r="T4349" s="16">
        <v>1348</v>
      </c>
      <c r="U4349" s="16">
        <v>0</v>
      </c>
      <c r="V4349" s="18">
        <v>635339</v>
      </c>
      <c r="W4349" s="18">
        <v>7320</v>
      </c>
      <c r="X4349" s="18">
        <v>5613</v>
      </c>
      <c r="Y4349" s="18">
        <v>0</v>
      </c>
      <c r="Z4349" s="18">
        <v>553</v>
      </c>
      <c r="AA4349" s="18">
        <v>0</v>
      </c>
      <c r="AB4349" s="18">
        <v>0</v>
      </c>
      <c r="AC4349" s="23">
        <v>0</v>
      </c>
      <c r="AD4349" s="14" t="str">
        <f>IF(E4349=113,"Linn","Iowa ex-Linn")</f>
        <v>Iowa ex-Linn</v>
      </c>
      <c r="AE4349" s="23">
        <f>IFERROR(AB4349/W4349,"N/M")</f>
        <v>0.0</v>
      </c>
      <c r="AF4349" s="14" t="str">
        <f>B4349&amp;"|"&amp;TEXT(E4349,"000")&amp;"|"&amp;TEXT(M4349,"0.0000")</f>
        <v>2021|139|0.5000</v>
      </c>
      <c r="AG4349" s="22" t="str">
        <f>IF(AND(B4349&gt;=2015,B4349&lt;=2024,C4349=19,G4349=41,I4349=2,K4349="A",L4349="RBUP",M4349&gt;=0.5,M4349&lt;=0.85),"IN","OUT")</f>
        <v>IN</v>
      </c>
    </row>
    <row r="4350" spans="1:33">
      <c r="A4350" s="14" t="s">
        <v>191</v>
      </c>
      <c r="B4350" s="16">
        <v>2021</v>
      </c>
      <c r="C4350" s="16">
        <v>19</v>
      </c>
      <c r="D4350" s="14" t="s">
        <v>80</v>
      </c>
      <c r="E4350" s="16">
        <v>139</v>
      </c>
      <c r="F4350" s="14" t="s">
        <v>155</v>
      </c>
      <c r="G4350" s="16">
        <v>41</v>
      </c>
      <c r="H4350" s="14" t="s">
        <v>186</v>
      </c>
      <c r="I4350" s="16">
        <v>2</v>
      </c>
      <c r="J4350" s="14" t="s">
        <v>83</v>
      </c>
      <c r="K4350" s="14" t="s">
        <v>84</v>
      </c>
      <c r="L4350" s="14" t="s">
        <v>85</v>
      </c>
      <c r="M4350" s="23">
        <v>0.55</v>
      </c>
      <c r="N4350" s="16">
        <v>0</v>
      </c>
      <c r="O4350" s="16">
        <v>0</v>
      </c>
      <c r="P4350" s="16">
        <v>0</v>
      </c>
      <c r="Q4350" s="16">
        <v>0</v>
      </c>
      <c r="R4350" s="16">
        <v>0</v>
      </c>
      <c r="S4350" s="14" t="s">
        <v>86</v>
      </c>
      <c r="T4350" s="16">
        <v>0</v>
      </c>
      <c r="U4350" s="16">
        <v>0</v>
      </c>
      <c r="V4350" s="18">
        <v>0</v>
      </c>
      <c r="W4350" s="18">
        <v>0</v>
      </c>
      <c r="X4350" s="18">
        <v>0</v>
      </c>
      <c r="Y4350" s="18">
        <v>0</v>
      </c>
      <c r="Z4350" s="18">
        <v>0</v>
      </c>
      <c r="AA4350" s="18">
        <v>0</v>
      </c>
      <c r="AB4350" s="18">
        <v>0</v>
      </c>
      <c r="AC4350" s="23">
        <v>0</v>
      </c>
      <c r="AD4350" s="14" t="str">
        <f>IF(E4350=113,"Linn","Iowa ex-Linn")</f>
        <v>Iowa ex-Linn</v>
      </c>
      <c r="AE4350" s="23" t="str">
        <f>IFERROR(AB4350/W4350,"N/M")</f>
        <v>N/M</v>
      </c>
      <c r="AF4350" s="14" t="str">
        <f>B4350&amp;"|"&amp;TEXT(E4350,"000")&amp;"|"&amp;TEXT(M4350,"0.0000")</f>
        <v>2021|139|0.5500</v>
      </c>
      <c r="AG4350" s="22" t="str">
        <f>IF(AND(B4350&gt;=2015,B4350&lt;=2024,C4350=19,G4350=41,I4350=2,K4350="A",L4350="RBUP",M4350&gt;=0.5,M4350&lt;=0.85),"IN","OUT")</f>
        <v>IN</v>
      </c>
    </row>
    <row r="4351" spans="1:33">
      <c r="A4351" s="14" t="s">
        <v>191</v>
      </c>
      <c r="B4351" s="16">
        <v>2021</v>
      </c>
      <c r="C4351" s="16">
        <v>19</v>
      </c>
      <c r="D4351" s="14" t="s">
        <v>80</v>
      </c>
      <c r="E4351" s="16">
        <v>139</v>
      </c>
      <c r="F4351" s="14" t="s">
        <v>155</v>
      </c>
      <c r="G4351" s="16">
        <v>41</v>
      </c>
      <c r="H4351" s="14" t="s">
        <v>186</v>
      </c>
      <c r="I4351" s="16">
        <v>2</v>
      </c>
      <c r="J4351" s="14" t="s">
        <v>83</v>
      </c>
      <c r="K4351" s="14" t="s">
        <v>84</v>
      </c>
      <c r="L4351" s="14" t="s">
        <v>85</v>
      </c>
      <c r="M4351" s="23">
        <v>0.6</v>
      </c>
      <c r="N4351" s="16">
        <v>5</v>
      </c>
      <c r="O4351" s="16">
        <v>2</v>
      </c>
      <c r="P4351" s="16">
        <v>0</v>
      </c>
      <c r="Q4351" s="16">
        <v>3</v>
      </c>
      <c r="R4351" s="16">
        <v>0</v>
      </c>
      <c r="S4351" s="14" t="s">
        <v>86</v>
      </c>
      <c r="T4351" s="16">
        <v>190</v>
      </c>
      <c r="U4351" s="16">
        <v>0</v>
      </c>
      <c r="V4351" s="18">
        <v>93024</v>
      </c>
      <c r="W4351" s="18">
        <v>5615</v>
      </c>
      <c r="X4351" s="18">
        <v>3594</v>
      </c>
      <c r="Y4351" s="18">
        <v>0</v>
      </c>
      <c r="Z4351" s="18">
        <v>0</v>
      </c>
      <c r="AA4351" s="18">
        <v>0</v>
      </c>
      <c r="AB4351" s="18">
        <v>0</v>
      </c>
      <c r="AC4351" s="23">
        <v>0</v>
      </c>
      <c r="AD4351" s="14" t="str">
        <f>IF(E4351=113,"Linn","Iowa ex-Linn")</f>
        <v>Iowa ex-Linn</v>
      </c>
      <c r="AE4351" s="23">
        <f>IFERROR(AB4351/W4351,"N/M")</f>
        <v>0.0</v>
      </c>
      <c r="AF4351" s="14" t="str">
        <f>B4351&amp;"|"&amp;TEXT(E4351,"000")&amp;"|"&amp;TEXT(M4351,"0.0000")</f>
        <v>2021|139|0.6000</v>
      </c>
      <c r="AG4351" s="22" t="str">
        <f>IF(AND(B4351&gt;=2015,B4351&lt;=2024,C4351=19,G4351=41,I4351=2,K4351="A",L4351="RBUP",M4351&gt;=0.5,M4351&lt;=0.85),"IN","OUT")</f>
        <v>IN</v>
      </c>
    </row>
    <row r="4352" spans="1:33">
      <c r="A4352" s="14" t="s">
        <v>191</v>
      </c>
      <c r="B4352" s="16">
        <v>2021</v>
      </c>
      <c r="C4352" s="16">
        <v>19</v>
      </c>
      <c r="D4352" s="14" t="s">
        <v>80</v>
      </c>
      <c r="E4352" s="16">
        <v>139</v>
      </c>
      <c r="F4352" s="14" t="s">
        <v>155</v>
      </c>
      <c r="G4352" s="16">
        <v>41</v>
      </c>
      <c r="H4352" s="14" t="s">
        <v>186</v>
      </c>
      <c r="I4352" s="16">
        <v>2</v>
      </c>
      <c r="J4352" s="14" t="s">
        <v>83</v>
      </c>
      <c r="K4352" s="14" t="s">
        <v>84</v>
      </c>
      <c r="L4352" s="14" t="s">
        <v>85</v>
      </c>
      <c r="M4352" s="23">
        <v>0.65</v>
      </c>
      <c r="N4352" s="16">
        <v>6</v>
      </c>
      <c r="O4352" s="16">
        <v>4</v>
      </c>
      <c r="P4352" s="16">
        <v>0</v>
      </c>
      <c r="Q4352" s="16">
        <v>6</v>
      </c>
      <c r="R4352" s="16">
        <v>0</v>
      </c>
      <c r="S4352" s="14" t="s">
        <v>86</v>
      </c>
      <c r="T4352" s="16">
        <v>377</v>
      </c>
      <c r="U4352" s="16">
        <v>0</v>
      </c>
      <c r="V4352" s="18">
        <v>228469</v>
      </c>
      <c r="W4352" s="18">
        <v>7258</v>
      </c>
      <c r="X4352" s="18">
        <v>4283</v>
      </c>
      <c r="Y4352" s="18">
        <v>0</v>
      </c>
      <c r="Z4352" s="18">
        <v>0</v>
      </c>
      <c r="AA4352" s="18">
        <v>0</v>
      </c>
      <c r="AB4352" s="18">
        <v>0</v>
      </c>
      <c r="AC4352" s="23">
        <v>0</v>
      </c>
      <c r="AD4352" s="14" t="str">
        <f>IF(E4352=113,"Linn","Iowa ex-Linn")</f>
        <v>Iowa ex-Linn</v>
      </c>
      <c r="AE4352" s="23">
        <f>IFERROR(AB4352/W4352,"N/M")</f>
        <v>0.0</v>
      </c>
      <c r="AF4352" s="14" t="str">
        <f>B4352&amp;"|"&amp;TEXT(E4352,"000")&amp;"|"&amp;TEXT(M4352,"0.0000")</f>
        <v>2021|139|0.6500</v>
      </c>
      <c r="AG4352" s="22" t="str">
        <f>IF(AND(B4352&gt;=2015,B4352&lt;=2024,C4352=19,G4352=41,I4352=2,K4352="A",L4352="RBUP",M4352&gt;=0.5,M4352&lt;=0.85),"IN","OUT")</f>
        <v>IN</v>
      </c>
    </row>
    <row r="4353" spans="1:33">
      <c r="A4353" s="14" t="s">
        <v>191</v>
      </c>
      <c r="B4353" s="16">
        <v>2021</v>
      </c>
      <c r="C4353" s="16">
        <v>19</v>
      </c>
      <c r="D4353" s="14" t="s">
        <v>80</v>
      </c>
      <c r="E4353" s="16">
        <v>139</v>
      </c>
      <c r="F4353" s="14" t="s">
        <v>155</v>
      </c>
      <c r="G4353" s="16">
        <v>41</v>
      </c>
      <c r="H4353" s="14" t="s">
        <v>186</v>
      </c>
      <c r="I4353" s="16">
        <v>2</v>
      </c>
      <c r="J4353" s="14" t="s">
        <v>83</v>
      </c>
      <c r="K4353" s="14" t="s">
        <v>84</v>
      </c>
      <c r="L4353" s="14" t="s">
        <v>85</v>
      </c>
      <c r="M4353" s="23">
        <v>0.7</v>
      </c>
      <c r="N4353" s="16">
        <v>29</v>
      </c>
      <c r="O4353" s="16">
        <v>26</v>
      </c>
      <c r="P4353" s="16">
        <v>0</v>
      </c>
      <c r="Q4353" s="16">
        <v>34</v>
      </c>
      <c r="R4353" s="16">
        <v>1</v>
      </c>
      <c r="S4353" s="14" t="s">
        <v>86</v>
      </c>
      <c r="T4353" s="16">
        <v>4066</v>
      </c>
      <c r="U4353" s="16">
        <v>0</v>
      </c>
      <c r="V4353" s="18">
        <v>2648564</v>
      </c>
      <c r="W4353" s="18">
        <v>107547</v>
      </c>
      <c r="X4353" s="18">
        <v>81613</v>
      </c>
      <c r="Y4353" s="18">
        <v>0</v>
      </c>
      <c r="Z4353" s="18">
        <v>326</v>
      </c>
      <c r="AA4353" s="18">
        <v>0</v>
      </c>
      <c r="AB4353" s="18">
        <v>3206</v>
      </c>
      <c r="AC4353" s="23">
        <v>0.03</v>
      </c>
      <c r="AD4353" s="14" t="str">
        <f>IF(E4353=113,"Linn","Iowa ex-Linn")</f>
        <v>Iowa ex-Linn</v>
      </c>
      <c r="AE4353" s="23">
        <f>IFERROR(AB4353/W4353,"N/M")</f>
        <v>0.02981022250736887</v>
      </c>
      <c r="AF4353" s="14" t="str">
        <f>B4353&amp;"|"&amp;TEXT(E4353,"000")&amp;"|"&amp;TEXT(M4353,"0.0000")</f>
        <v>2021|139|0.7000</v>
      </c>
      <c r="AG4353" s="22" t="str">
        <f>IF(AND(B4353&gt;=2015,B4353&lt;=2024,C4353=19,G4353=41,I4353=2,K4353="A",L4353="RBUP",M4353&gt;=0.5,M4353&lt;=0.85),"IN","OUT")</f>
        <v>IN</v>
      </c>
    </row>
    <row r="4354" spans="1:33">
      <c r="A4354" s="14" t="s">
        <v>191</v>
      </c>
      <c r="B4354" s="16">
        <v>2021</v>
      </c>
      <c r="C4354" s="16">
        <v>19</v>
      </c>
      <c r="D4354" s="14" t="s">
        <v>80</v>
      </c>
      <c r="E4354" s="16">
        <v>139</v>
      </c>
      <c r="F4354" s="14" t="s">
        <v>155</v>
      </c>
      <c r="G4354" s="16">
        <v>41</v>
      </c>
      <c r="H4354" s="14" t="s">
        <v>186</v>
      </c>
      <c r="I4354" s="16">
        <v>2</v>
      </c>
      <c r="J4354" s="14" t="s">
        <v>83</v>
      </c>
      <c r="K4354" s="14" t="s">
        <v>84</v>
      </c>
      <c r="L4354" s="14" t="s">
        <v>85</v>
      </c>
      <c r="M4354" s="23">
        <v>0.75</v>
      </c>
      <c r="N4354" s="16">
        <v>83</v>
      </c>
      <c r="O4354" s="16">
        <v>60</v>
      </c>
      <c r="P4354" s="16">
        <v>1</v>
      </c>
      <c r="Q4354" s="16">
        <v>85</v>
      </c>
      <c r="R4354" s="16">
        <v>1</v>
      </c>
      <c r="S4354" s="14" t="s">
        <v>86</v>
      </c>
      <c r="T4354" s="16">
        <v>11644</v>
      </c>
      <c r="U4354" s="16">
        <v>0</v>
      </c>
      <c r="V4354" s="18">
        <v>7964577</v>
      </c>
      <c r="W4354" s="18">
        <v>427807</v>
      </c>
      <c r="X4354" s="18">
        <v>303438</v>
      </c>
      <c r="Y4354" s="18">
        <v>0</v>
      </c>
      <c r="Z4354" s="18">
        <v>680</v>
      </c>
      <c r="AA4354" s="18">
        <v>0</v>
      </c>
      <c r="AB4354" s="18">
        <v>2349</v>
      </c>
      <c r="AC4354" s="23">
        <v>0.01</v>
      </c>
      <c r="AD4354" s="14" t="str">
        <f>IF(E4354=113,"Linn","Iowa ex-Linn")</f>
        <v>Iowa ex-Linn</v>
      </c>
      <c r="AE4354" s="23">
        <f>IFERROR(AB4354/W4354,"N/M")</f>
        <v>0.0054907937457778855</v>
      </c>
      <c r="AF4354" s="14" t="str">
        <f>B4354&amp;"|"&amp;TEXT(E4354,"000")&amp;"|"&amp;TEXT(M4354,"0.0000")</f>
        <v>2021|139|0.7500</v>
      </c>
      <c r="AG4354" s="22" t="str">
        <f>IF(AND(B4354&gt;=2015,B4354&lt;=2024,C4354=19,G4354=41,I4354=2,K4354="A",L4354="RBUP",M4354&gt;=0.5,M4354&lt;=0.85),"IN","OUT")</f>
        <v>IN</v>
      </c>
    </row>
    <row r="4355" spans="1:33">
      <c r="A4355" s="14" t="s">
        <v>191</v>
      </c>
      <c r="B4355" s="16">
        <v>2021</v>
      </c>
      <c r="C4355" s="16">
        <v>19</v>
      </c>
      <c r="D4355" s="14" t="s">
        <v>80</v>
      </c>
      <c r="E4355" s="16">
        <v>139</v>
      </c>
      <c r="F4355" s="14" t="s">
        <v>155</v>
      </c>
      <c r="G4355" s="16">
        <v>41</v>
      </c>
      <c r="H4355" s="14" t="s">
        <v>186</v>
      </c>
      <c r="I4355" s="16">
        <v>2</v>
      </c>
      <c r="J4355" s="14" t="s">
        <v>83</v>
      </c>
      <c r="K4355" s="14" t="s">
        <v>84</v>
      </c>
      <c r="L4355" s="14" t="s">
        <v>85</v>
      </c>
      <c r="M4355" s="23">
        <v>0.8</v>
      </c>
      <c r="N4355" s="16">
        <v>211</v>
      </c>
      <c r="O4355" s="16">
        <v>166</v>
      </c>
      <c r="P4355" s="16">
        <v>4</v>
      </c>
      <c r="Q4355" s="16">
        <v>258</v>
      </c>
      <c r="R4355" s="16">
        <v>4</v>
      </c>
      <c r="S4355" s="14" t="s">
        <v>86</v>
      </c>
      <c r="T4355" s="16">
        <v>32541</v>
      </c>
      <c r="U4355" s="16">
        <v>0</v>
      </c>
      <c r="V4355" s="18">
        <v>24041573</v>
      </c>
      <c r="W4355" s="18">
        <v>1677221</v>
      </c>
      <c r="X4355" s="18">
        <v>1009104</v>
      </c>
      <c r="Y4355" s="18">
        <v>401</v>
      </c>
      <c r="Z4355" s="18">
        <v>7053</v>
      </c>
      <c r="AA4355" s="18">
        <v>0</v>
      </c>
      <c r="AB4355" s="18">
        <v>96038</v>
      </c>
      <c r="AC4355" s="23">
        <v>0.06</v>
      </c>
      <c r="AD4355" s="14" t="str">
        <f>IF(E4355=113,"Linn","Iowa ex-Linn")</f>
        <v>Iowa ex-Linn</v>
      </c>
      <c r="AE4355" s="23">
        <f>IFERROR(AB4355/W4355,"N/M")</f>
        <v>0.057260194094874796</v>
      </c>
      <c r="AF4355" s="14" t="str">
        <f>B4355&amp;"|"&amp;TEXT(E4355,"000")&amp;"|"&amp;TEXT(M4355,"0.0000")</f>
        <v>2021|139|0.8000</v>
      </c>
      <c r="AG4355" s="22" t="str">
        <f>IF(AND(B4355&gt;=2015,B4355&lt;=2024,C4355=19,G4355=41,I4355=2,K4355="A",L4355="RBUP",M4355&gt;=0.5,M4355&lt;=0.85),"IN","OUT")</f>
        <v>IN</v>
      </c>
    </row>
    <row r="4356" spans="1:33">
      <c r="A4356" s="14" t="s">
        <v>191</v>
      </c>
      <c r="B4356" s="16">
        <v>2021</v>
      </c>
      <c r="C4356" s="16">
        <v>19</v>
      </c>
      <c r="D4356" s="14" t="s">
        <v>80</v>
      </c>
      <c r="E4356" s="16">
        <v>139</v>
      </c>
      <c r="F4356" s="14" t="s">
        <v>155</v>
      </c>
      <c r="G4356" s="16">
        <v>41</v>
      </c>
      <c r="H4356" s="14" t="s">
        <v>186</v>
      </c>
      <c r="I4356" s="16">
        <v>2</v>
      </c>
      <c r="J4356" s="14" t="s">
        <v>83</v>
      </c>
      <c r="K4356" s="14" t="s">
        <v>84</v>
      </c>
      <c r="L4356" s="14" t="s">
        <v>85</v>
      </c>
      <c r="M4356" s="23">
        <v>0.85</v>
      </c>
      <c r="N4356" s="16">
        <v>190</v>
      </c>
      <c r="O4356" s="16">
        <v>155</v>
      </c>
      <c r="P4356" s="16">
        <v>11</v>
      </c>
      <c r="Q4356" s="16">
        <v>236</v>
      </c>
      <c r="R4356" s="16">
        <v>12</v>
      </c>
      <c r="S4356" s="14" t="s">
        <v>86</v>
      </c>
      <c r="T4356" s="16">
        <v>30104</v>
      </c>
      <c r="U4356" s="16">
        <v>0</v>
      </c>
      <c r="V4356" s="18">
        <v>23115481</v>
      </c>
      <c r="W4356" s="18">
        <v>1936630</v>
      </c>
      <c r="X4356" s="18">
        <v>910416</v>
      </c>
      <c r="Y4356" s="18">
        <v>3383</v>
      </c>
      <c r="Z4356" s="18">
        <v>8493</v>
      </c>
      <c r="AA4356" s="18">
        <v>0</v>
      </c>
      <c r="AB4356" s="18">
        <v>127121</v>
      </c>
      <c r="AC4356" s="23">
        <v>0.07000000000000001</v>
      </c>
      <c r="AD4356" s="14" t="str">
        <f>IF(E4356=113,"Linn","Iowa ex-Linn")</f>
        <v>Iowa ex-Linn</v>
      </c>
      <c r="AE4356" s="23">
        <f>IFERROR(AB4356/W4356,"N/M")</f>
        <v>0.06564031332779106</v>
      </c>
      <c r="AF4356" s="14" t="str">
        <f>B4356&amp;"|"&amp;TEXT(E4356,"000")&amp;"|"&amp;TEXT(M4356,"0.0000")</f>
        <v>2021|139|0.8500</v>
      </c>
      <c r="AG4356" s="22" t="str">
        <f>IF(AND(B4356&gt;=2015,B4356&lt;=2024,C4356=19,G4356=41,I4356=2,K4356="A",L4356="RBUP",M4356&gt;=0.5,M4356&lt;=0.85),"IN","OUT")</f>
        <v>IN</v>
      </c>
    </row>
    <row r="4357" spans="1:33">
      <c r="A4357" s="14" t="s">
        <v>191</v>
      </c>
      <c r="B4357" s="16">
        <v>2021</v>
      </c>
      <c r="C4357" s="16">
        <v>19</v>
      </c>
      <c r="D4357" s="14" t="s">
        <v>80</v>
      </c>
      <c r="E4357" s="16">
        <v>141</v>
      </c>
      <c r="F4357" s="14" t="s">
        <v>156</v>
      </c>
      <c r="G4357" s="16">
        <v>41</v>
      </c>
      <c r="H4357" s="14" t="s">
        <v>186</v>
      </c>
      <c r="I4357" s="16">
        <v>2</v>
      </c>
      <c r="J4357" s="14" t="s">
        <v>83</v>
      </c>
      <c r="K4357" s="14" t="s">
        <v>84</v>
      </c>
      <c r="L4357" s="14" t="s">
        <v>85</v>
      </c>
      <c r="M4357" s="23">
        <v>0.5</v>
      </c>
      <c r="N4357" s="16">
        <v>2</v>
      </c>
      <c r="O4357" s="16">
        <v>2</v>
      </c>
      <c r="P4357" s="16">
        <v>0</v>
      </c>
      <c r="Q4357" s="16">
        <v>9</v>
      </c>
      <c r="R4357" s="16">
        <v>0</v>
      </c>
      <c r="S4357" s="14" t="s">
        <v>86</v>
      </c>
      <c r="T4357" s="16">
        <v>1594</v>
      </c>
      <c r="U4357" s="16">
        <v>0</v>
      </c>
      <c r="V4357" s="18">
        <v>858421</v>
      </c>
      <c r="W4357" s="18">
        <v>5071</v>
      </c>
      <c r="X4357" s="18">
        <v>3398</v>
      </c>
      <c r="Y4357" s="18">
        <v>0</v>
      </c>
      <c r="Z4357" s="18">
        <v>0</v>
      </c>
      <c r="AA4357" s="18">
        <v>0</v>
      </c>
      <c r="AB4357" s="18">
        <v>0</v>
      </c>
      <c r="AC4357" s="23">
        <v>0</v>
      </c>
      <c r="AD4357" s="14" t="str">
        <f>IF(E4357=113,"Linn","Iowa ex-Linn")</f>
        <v>Iowa ex-Linn</v>
      </c>
      <c r="AE4357" s="23">
        <f>IFERROR(AB4357/W4357,"N/M")</f>
        <v>0.0</v>
      </c>
      <c r="AF4357" s="14" t="str">
        <f>B4357&amp;"|"&amp;TEXT(E4357,"000")&amp;"|"&amp;TEXT(M4357,"0.0000")</f>
        <v>2021|141|0.5000</v>
      </c>
      <c r="AG4357" s="22" t="str">
        <f>IF(AND(B4357&gt;=2015,B4357&lt;=2024,C4357=19,G4357=41,I4357=2,K4357="A",L4357="RBUP",M4357&gt;=0.5,M4357&lt;=0.85),"IN","OUT")</f>
        <v>IN</v>
      </c>
    </row>
    <row r="4358" spans="1:33">
      <c r="A4358" s="14" t="s">
        <v>191</v>
      </c>
      <c r="B4358" s="16">
        <v>2021</v>
      </c>
      <c r="C4358" s="16">
        <v>19</v>
      </c>
      <c r="D4358" s="14" t="s">
        <v>80</v>
      </c>
      <c r="E4358" s="16">
        <v>141</v>
      </c>
      <c r="F4358" s="14" t="s">
        <v>156</v>
      </c>
      <c r="G4358" s="16">
        <v>41</v>
      </c>
      <c r="H4358" s="14" t="s">
        <v>186</v>
      </c>
      <c r="I4358" s="16">
        <v>2</v>
      </c>
      <c r="J4358" s="14" t="s">
        <v>83</v>
      </c>
      <c r="K4358" s="14" t="s">
        <v>84</v>
      </c>
      <c r="L4358" s="14" t="s">
        <v>85</v>
      </c>
      <c r="M4358" s="23">
        <v>0.6</v>
      </c>
      <c r="N4358" s="16">
        <v>2</v>
      </c>
      <c r="O4358" s="16">
        <v>2</v>
      </c>
      <c r="P4358" s="16">
        <v>0</v>
      </c>
      <c r="Q4358" s="16">
        <v>4</v>
      </c>
      <c r="R4358" s="16">
        <v>0</v>
      </c>
      <c r="S4358" s="14" t="s">
        <v>86</v>
      </c>
      <c r="T4358" s="16">
        <v>408</v>
      </c>
      <c r="U4358" s="16">
        <v>0</v>
      </c>
      <c r="V4358" s="18">
        <v>232130</v>
      </c>
      <c r="W4358" s="18">
        <v>3566</v>
      </c>
      <c r="X4358" s="18">
        <v>2282</v>
      </c>
      <c r="Y4358" s="18">
        <v>0</v>
      </c>
      <c r="Z4358" s="18">
        <v>0</v>
      </c>
      <c r="AA4358" s="18">
        <v>0</v>
      </c>
      <c r="AB4358" s="18">
        <v>0</v>
      </c>
      <c r="AC4358" s="23">
        <v>0</v>
      </c>
      <c r="AD4358" s="14" t="str">
        <f>IF(E4358=113,"Linn","Iowa ex-Linn")</f>
        <v>Iowa ex-Linn</v>
      </c>
      <c r="AE4358" s="23">
        <f>IFERROR(AB4358/W4358,"N/M")</f>
        <v>0.0</v>
      </c>
      <c r="AF4358" s="14" t="str">
        <f>B4358&amp;"|"&amp;TEXT(E4358,"000")&amp;"|"&amp;TEXT(M4358,"0.0000")</f>
        <v>2021|141|0.6000</v>
      </c>
      <c r="AG4358" s="22" t="str">
        <f>IF(AND(B4358&gt;=2015,B4358&lt;=2024,C4358=19,G4358=41,I4358=2,K4358="A",L4358="RBUP",M4358&gt;=0.5,M4358&lt;=0.85),"IN","OUT")</f>
        <v>IN</v>
      </c>
    </row>
    <row r="4359" spans="1:33">
      <c r="A4359" s="14" t="s">
        <v>191</v>
      </c>
      <c r="B4359" s="16">
        <v>2021</v>
      </c>
      <c r="C4359" s="16">
        <v>19</v>
      </c>
      <c r="D4359" s="14" t="s">
        <v>80</v>
      </c>
      <c r="E4359" s="16">
        <v>141</v>
      </c>
      <c r="F4359" s="14" t="s">
        <v>156</v>
      </c>
      <c r="G4359" s="16">
        <v>41</v>
      </c>
      <c r="H4359" s="14" t="s">
        <v>186</v>
      </c>
      <c r="I4359" s="16">
        <v>2</v>
      </c>
      <c r="J4359" s="14" t="s">
        <v>83</v>
      </c>
      <c r="K4359" s="14" t="s">
        <v>84</v>
      </c>
      <c r="L4359" s="14" t="s">
        <v>85</v>
      </c>
      <c r="M4359" s="23">
        <v>0.65</v>
      </c>
      <c r="N4359" s="16">
        <v>15</v>
      </c>
      <c r="O4359" s="16">
        <v>12</v>
      </c>
      <c r="P4359" s="16">
        <v>0</v>
      </c>
      <c r="Q4359" s="16">
        <v>14</v>
      </c>
      <c r="R4359" s="16">
        <v>0</v>
      </c>
      <c r="S4359" s="14" t="s">
        <v>86</v>
      </c>
      <c r="T4359" s="16">
        <v>585</v>
      </c>
      <c r="U4359" s="16">
        <v>0</v>
      </c>
      <c r="V4359" s="18">
        <v>412816</v>
      </c>
      <c r="W4359" s="18">
        <v>7189</v>
      </c>
      <c r="X4359" s="18">
        <v>4242</v>
      </c>
      <c r="Y4359" s="18">
        <v>0</v>
      </c>
      <c r="Z4359" s="18">
        <v>0</v>
      </c>
      <c r="AA4359" s="18">
        <v>0</v>
      </c>
      <c r="AB4359" s="18">
        <v>0</v>
      </c>
      <c r="AC4359" s="23">
        <v>0</v>
      </c>
      <c r="AD4359" s="14" t="str">
        <f>IF(E4359=113,"Linn","Iowa ex-Linn")</f>
        <v>Iowa ex-Linn</v>
      </c>
      <c r="AE4359" s="23">
        <f>IFERROR(AB4359/W4359,"N/M")</f>
        <v>0.0</v>
      </c>
      <c r="AF4359" s="14" t="str">
        <f>B4359&amp;"|"&amp;TEXT(E4359,"000")&amp;"|"&amp;TEXT(M4359,"0.0000")</f>
        <v>2021|141|0.6500</v>
      </c>
      <c r="AG4359" s="22" t="str">
        <f>IF(AND(B4359&gt;=2015,B4359&lt;=2024,C4359=19,G4359=41,I4359=2,K4359="A",L4359="RBUP",M4359&gt;=0.5,M4359&lt;=0.85),"IN","OUT")</f>
        <v>IN</v>
      </c>
    </row>
    <row r="4360" spans="1:33">
      <c r="A4360" s="14" t="s">
        <v>191</v>
      </c>
      <c r="B4360" s="16">
        <v>2021</v>
      </c>
      <c r="C4360" s="16">
        <v>19</v>
      </c>
      <c r="D4360" s="14" t="s">
        <v>80</v>
      </c>
      <c r="E4360" s="16">
        <v>141</v>
      </c>
      <c r="F4360" s="14" t="s">
        <v>156</v>
      </c>
      <c r="G4360" s="16">
        <v>41</v>
      </c>
      <c r="H4360" s="14" t="s">
        <v>186</v>
      </c>
      <c r="I4360" s="16">
        <v>2</v>
      </c>
      <c r="J4360" s="14" t="s">
        <v>83</v>
      </c>
      <c r="K4360" s="14" t="s">
        <v>84</v>
      </c>
      <c r="L4360" s="14" t="s">
        <v>85</v>
      </c>
      <c r="M4360" s="23">
        <v>0.7</v>
      </c>
      <c r="N4360" s="16">
        <v>41</v>
      </c>
      <c r="O4360" s="16">
        <v>33</v>
      </c>
      <c r="P4360" s="16">
        <v>0</v>
      </c>
      <c r="Q4360" s="16">
        <v>45</v>
      </c>
      <c r="R4360" s="16">
        <v>0</v>
      </c>
      <c r="S4360" s="14" t="s">
        <v>86</v>
      </c>
      <c r="T4360" s="16">
        <v>3649</v>
      </c>
      <c r="U4360" s="16">
        <v>0</v>
      </c>
      <c r="V4360" s="18">
        <v>2535792</v>
      </c>
      <c r="W4360" s="18">
        <v>72331</v>
      </c>
      <c r="X4360" s="18">
        <v>46125</v>
      </c>
      <c r="Y4360" s="18">
        <v>0</v>
      </c>
      <c r="Z4360" s="18">
        <v>1754</v>
      </c>
      <c r="AA4360" s="18">
        <v>0</v>
      </c>
      <c r="AB4360" s="18">
        <v>0</v>
      </c>
      <c r="AC4360" s="23">
        <v>0</v>
      </c>
      <c r="AD4360" s="14" t="str">
        <f>IF(E4360=113,"Linn","Iowa ex-Linn")</f>
        <v>Iowa ex-Linn</v>
      </c>
      <c r="AE4360" s="23">
        <f>IFERROR(AB4360/W4360,"N/M")</f>
        <v>0.0</v>
      </c>
      <c r="AF4360" s="14" t="str">
        <f>B4360&amp;"|"&amp;TEXT(E4360,"000")&amp;"|"&amp;TEXT(M4360,"0.0000")</f>
        <v>2021|141|0.7000</v>
      </c>
      <c r="AG4360" s="22" t="str">
        <f>IF(AND(B4360&gt;=2015,B4360&lt;=2024,C4360=19,G4360=41,I4360=2,K4360="A",L4360="RBUP",M4360&gt;=0.5,M4360&lt;=0.85),"IN","OUT")</f>
        <v>IN</v>
      </c>
    </row>
    <row r="4361" spans="1:33">
      <c r="A4361" s="14" t="s">
        <v>191</v>
      </c>
      <c r="B4361" s="16">
        <v>2021</v>
      </c>
      <c r="C4361" s="16">
        <v>19</v>
      </c>
      <c r="D4361" s="14" t="s">
        <v>80</v>
      </c>
      <c r="E4361" s="16">
        <v>141</v>
      </c>
      <c r="F4361" s="14" t="s">
        <v>156</v>
      </c>
      <c r="G4361" s="16">
        <v>41</v>
      </c>
      <c r="H4361" s="14" t="s">
        <v>186</v>
      </c>
      <c r="I4361" s="16">
        <v>2</v>
      </c>
      <c r="J4361" s="14" t="s">
        <v>83</v>
      </c>
      <c r="K4361" s="14" t="s">
        <v>84</v>
      </c>
      <c r="L4361" s="14" t="s">
        <v>85</v>
      </c>
      <c r="M4361" s="23">
        <v>0.75</v>
      </c>
      <c r="N4361" s="16">
        <v>111</v>
      </c>
      <c r="O4361" s="16">
        <v>97</v>
      </c>
      <c r="P4361" s="16">
        <v>2</v>
      </c>
      <c r="Q4361" s="16">
        <v>151</v>
      </c>
      <c r="R4361" s="16">
        <v>2</v>
      </c>
      <c r="S4361" s="14" t="s">
        <v>86</v>
      </c>
      <c r="T4361" s="16">
        <v>13939</v>
      </c>
      <c r="U4361" s="16">
        <v>0</v>
      </c>
      <c r="V4361" s="18">
        <v>10321593</v>
      </c>
      <c r="W4361" s="18">
        <v>419509</v>
      </c>
      <c r="X4361" s="18">
        <v>270924</v>
      </c>
      <c r="Y4361" s="18">
        <v>0</v>
      </c>
      <c r="Z4361" s="18">
        <v>0</v>
      </c>
      <c r="AA4361" s="18">
        <v>0</v>
      </c>
      <c r="AB4361" s="18">
        <v>748</v>
      </c>
      <c r="AC4361" s="23">
        <v>0</v>
      </c>
      <c r="AD4361" s="14" t="str">
        <f>IF(E4361=113,"Linn","Iowa ex-Linn")</f>
        <v>Iowa ex-Linn</v>
      </c>
      <c r="AE4361" s="23">
        <f>IFERROR(AB4361/W4361,"N/M")</f>
        <v>0.0017830368359200875</v>
      </c>
      <c r="AF4361" s="14" t="str">
        <f>B4361&amp;"|"&amp;TEXT(E4361,"000")&amp;"|"&amp;TEXT(M4361,"0.0000")</f>
        <v>2021|141|0.7500</v>
      </c>
      <c r="AG4361" s="22" t="str">
        <f>IF(AND(B4361&gt;=2015,B4361&lt;=2024,C4361=19,G4361=41,I4361=2,K4361="A",L4361="RBUP",M4361&gt;=0.5,M4361&lt;=0.85),"IN","OUT")</f>
        <v>IN</v>
      </c>
    </row>
    <row r="4362" spans="1:33">
      <c r="A4362" s="14" t="s">
        <v>191</v>
      </c>
      <c r="B4362" s="16">
        <v>2021</v>
      </c>
      <c r="C4362" s="16">
        <v>19</v>
      </c>
      <c r="D4362" s="14" t="s">
        <v>80</v>
      </c>
      <c r="E4362" s="16">
        <v>141</v>
      </c>
      <c r="F4362" s="14" t="s">
        <v>156</v>
      </c>
      <c r="G4362" s="16">
        <v>41</v>
      </c>
      <c r="H4362" s="14" t="s">
        <v>186</v>
      </c>
      <c r="I4362" s="16">
        <v>2</v>
      </c>
      <c r="J4362" s="14" t="s">
        <v>83</v>
      </c>
      <c r="K4362" s="14" t="s">
        <v>84</v>
      </c>
      <c r="L4362" s="14" t="s">
        <v>85</v>
      </c>
      <c r="M4362" s="23">
        <v>0.8</v>
      </c>
      <c r="N4362" s="16">
        <v>358</v>
      </c>
      <c r="O4362" s="16">
        <v>297</v>
      </c>
      <c r="P4362" s="16">
        <v>13</v>
      </c>
      <c r="Q4362" s="16">
        <v>530</v>
      </c>
      <c r="R4362" s="16">
        <v>17</v>
      </c>
      <c r="S4362" s="14" t="s">
        <v>86</v>
      </c>
      <c r="T4362" s="16">
        <v>55594</v>
      </c>
      <c r="U4362" s="16">
        <v>0</v>
      </c>
      <c r="V4362" s="18">
        <v>43746775</v>
      </c>
      <c r="W4362" s="18">
        <v>2388396</v>
      </c>
      <c r="X4362" s="18">
        <v>1381506</v>
      </c>
      <c r="Y4362" s="18">
        <v>49</v>
      </c>
      <c r="Z4362" s="18">
        <v>2956</v>
      </c>
      <c r="AA4362" s="18">
        <v>0</v>
      </c>
      <c r="AB4362" s="18">
        <v>149643</v>
      </c>
      <c r="AC4362" s="23">
        <v>0.06</v>
      </c>
      <c r="AD4362" s="14" t="str">
        <f>IF(E4362=113,"Linn","Iowa ex-Linn")</f>
        <v>Iowa ex-Linn</v>
      </c>
      <c r="AE4362" s="23">
        <f>IFERROR(AB4362/W4362,"N/M")</f>
        <v>0.06265418297468259</v>
      </c>
      <c r="AF4362" s="14" t="str">
        <f>B4362&amp;"|"&amp;TEXT(E4362,"000")&amp;"|"&amp;TEXT(M4362,"0.0000")</f>
        <v>2021|141|0.8000</v>
      </c>
      <c r="AG4362" s="22" t="str">
        <f>IF(AND(B4362&gt;=2015,B4362&lt;=2024,C4362=19,G4362=41,I4362=2,K4362="A",L4362="RBUP",M4362&gt;=0.5,M4362&lt;=0.85),"IN","OUT")</f>
        <v>IN</v>
      </c>
    </row>
    <row r="4363" spans="1:33">
      <c r="A4363" s="14" t="s">
        <v>191</v>
      </c>
      <c r="B4363" s="16">
        <v>2021</v>
      </c>
      <c r="C4363" s="16">
        <v>19</v>
      </c>
      <c r="D4363" s="14" t="s">
        <v>80</v>
      </c>
      <c r="E4363" s="16">
        <v>141</v>
      </c>
      <c r="F4363" s="14" t="s">
        <v>156</v>
      </c>
      <c r="G4363" s="16">
        <v>41</v>
      </c>
      <c r="H4363" s="14" t="s">
        <v>186</v>
      </c>
      <c r="I4363" s="16">
        <v>2</v>
      </c>
      <c r="J4363" s="14" t="s">
        <v>83</v>
      </c>
      <c r="K4363" s="14" t="s">
        <v>84</v>
      </c>
      <c r="L4363" s="14" t="s">
        <v>85</v>
      </c>
      <c r="M4363" s="23">
        <v>0.85</v>
      </c>
      <c r="N4363" s="16">
        <v>462</v>
      </c>
      <c r="O4363" s="16">
        <v>390</v>
      </c>
      <c r="P4363" s="16">
        <v>21</v>
      </c>
      <c r="Q4363" s="16">
        <v>701</v>
      </c>
      <c r="R4363" s="16">
        <v>29</v>
      </c>
      <c r="S4363" s="14" t="s">
        <v>86</v>
      </c>
      <c r="T4363" s="16">
        <v>71638</v>
      </c>
      <c r="U4363" s="16">
        <v>0</v>
      </c>
      <c r="V4363" s="18">
        <v>59908362</v>
      </c>
      <c r="W4363" s="18">
        <v>4165234</v>
      </c>
      <c r="X4363" s="18">
        <v>1843823</v>
      </c>
      <c r="Y4363" s="18">
        <v>580</v>
      </c>
      <c r="Z4363" s="18">
        <v>1353</v>
      </c>
      <c r="AA4363" s="18">
        <v>0</v>
      </c>
      <c r="AB4363" s="18">
        <v>273858</v>
      </c>
      <c r="AC4363" s="23">
        <v>0.07000000000000001</v>
      </c>
      <c r="AD4363" s="14" t="str">
        <f>IF(E4363=113,"Linn","Iowa ex-Linn")</f>
        <v>Iowa ex-Linn</v>
      </c>
      <c r="AE4363" s="23">
        <f>IFERROR(AB4363/W4363,"N/M")</f>
        <v>0.06574852697351458</v>
      </c>
      <c r="AF4363" s="14" t="str">
        <f>B4363&amp;"|"&amp;TEXT(E4363,"000")&amp;"|"&amp;TEXT(M4363,"0.0000")</f>
        <v>2021|141|0.8500</v>
      </c>
      <c r="AG4363" s="22" t="str">
        <f>IF(AND(B4363&gt;=2015,B4363&lt;=2024,C4363=19,G4363=41,I4363=2,K4363="A",L4363="RBUP",M4363&gt;=0.5,M4363&lt;=0.85),"IN","OUT")</f>
        <v>IN</v>
      </c>
    </row>
    <row r="4364" spans="1:33">
      <c r="A4364" s="14" t="s">
        <v>191</v>
      </c>
      <c r="B4364" s="16">
        <v>2021</v>
      </c>
      <c r="C4364" s="16">
        <v>19</v>
      </c>
      <c r="D4364" s="14" t="s">
        <v>80</v>
      </c>
      <c r="E4364" s="16">
        <v>143</v>
      </c>
      <c r="F4364" s="14" t="s">
        <v>157</v>
      </c>
      <c r="G4364" s="16">
        <v>41</v>
      </c>
      <c r="H4364" s="14" t="s">
        <v>186</v>
      </c>
      <c r="I4364" s="16">
        <v>2</v>
      </c>
      <c r="J4364" s="14" t="s">
        <v>83</v>
      </c>
      <c r="K4364" s="14" t="s">
        <v>84</v>
      </c>
      <c r="L4364" s="14" t="s">
        <v>85</v>
      </c>
      <c r="M4364" s="23">
        <v>0.65</v>
      </c>
      <c r="N4364" s="16">
        <v>8</v>
      </c>
      <c r="O4364" s="16">
        <v>7</v>
      </c>
      <c r="P4364" s="16">
        <v>0</v>
      </c>
      <c r="Q4364" s="16">
        <v>11</v>
      </c>
      <c r="R4364" s="16">
        <v>0</v>
      </c>
      <c r="S4364" s="14" t="s">
        <v>86</v>
      </c>
      <c r="T4364" s="16">
        <v>645</v>
      </c>
      <c r="U4364" s="16">
        <v>0</v>
      </c>
      <c r="V4364" s="18">
        <v>361184</v>
      </c>
      <c r="W4364" s="18">
        <v>8227</v>
      </c>
      <c r="X4364" s="18">
        <v>4855</v>
      </c>
      <c r="Y4364" s="18">
        <v>0</v>
      </c>
      <c r="Z4364" s="18">
        <v>0</v>
      </c>
      <c r="AA4364" s="18">
        <v>0</v>
      </c>
      <c r="AB4364" s="18">
        <v>0</v>
      </c>
      <c r="AC4364" s="23">
        <v>0</v>
      </c>
      <c r="AD4364" s="14" t="str">
        <f>IF(E4364=113,"Linn","Iowa ex-Linn")</f>
        <v>Iowa ex-Linn</v>
      </c>
      <c r="AE4364" s="23">
        <f>IFERROR(AB4364/W4364,"N/M")</f>
        <v>0.0</v>
      </c>
      <c r="AF4364" s="14" t="str">
        <f>B4364&amp;"|"&amp;TEXT(E4364,"000")&amp;"|"&amp;TEXT(M4364,"0.0000")</f>
        <v>2021|143|0.6500</v>
      </c>
      <c r="AG4364" s="22" t="str">
        <f>IF(AND(B4364&gt;=2015,B4364&lt;=2024,C4364=19,G4364=41,I4364=2,K4364="A",L4364="RBUP",M4364&gt;=0.5,M4364&lt;=0.85),"IN","OUT")</f>
        <v>IN</v>
      </c>
    </row>
    <row r="4365" spans="1:33">
      <c r="A4365" s="14" t="s">
        <v>191</v>
      </c>
      <c r="B4365" s="16">
        <v>2021</v>
      </c>
      <c r="C4365" s="16">
        <v>19</v>
      </c>
      <c r="D4365" s="14" t="s">
        <v>80</v>
      </c>
      <c r="E4365" s="16">
        <v>143</v>
      </c>
      <c r="F4365" s="14" t="s">
        <v>157</v>
      </c>
      <c r="G4365" s="16">
        <v>41</v>
      </c>
      <c r="H4365" s="14" t="s">
        <v>186</v>
      </c>
      <c r="I4365" s="16">
        <v>2</v>
      </c>
      <c r="J4365" s="14" t="s">
        <v>83</v>
      </c>
      <c r="K4365" s="14" t="s">
        <v>84</v>
      </c>
      <c r="L4365" s="14" t="s">
        <v>85</v>
      </c>
      <c r="M4365" s="23">
        <v>0.7</v>
      </c>
      <c r="N4365" s="16">
        <v>17</v>
      </c>
      <c r="O4365" s="16">
        <v>14</v>
      </c>
      <c r="P4365" s="16">
        <v>0</v>
      </c>
      <c r="Q4365" s="16">
        <v>18</v>
      </c>
      <c r="R4365" s="16">
        <v>0</v>
      </c>
      <c r="S4365" s="14" t="s">
        <v>86</v>
      </c>
      <c r="T4365" s="16">
        <v>3749</v>
      </c>
      <c r="U4365" s="16">
        <v>0</v>
      </c>
      <c r="V4365" s="18">
        <v>2504092</v>
      </c>
      <c r="W4365" s="18">
        <v>68646</v>
      </c>
      <c r="X4365" s="18">
        <v>47906</v>
      </c>
      <c r="Y4365" s="18">
        <v>0</v>
      </c>
      <c r="Z4365" s="18">
        <v>0</v>
      </c>
      <c r="AA4365" s="18">
        <v>0</v>
      </c>
      <c r="AB4365" s="18">
        <v>0</v>
      </c>
      <c r="AC4365" s="23">
        <v>0</v>
      </c>
      <c r="AD4365" s="14" t="str">
        <f>IF(E4365=113,"Linn","Iowa ex-Linn")</f>
        <v>Iowa ex-Linn</v>
      </c>
      <c r="AE4365" s="23">
        <f>IFERROR(AB4365/W4365,"N/M")</f>
        <v>0.0</v>
      </c>
      <c r="AF4365" s="14" t="str">
        <f>B4365&amp;"|"&amp;TEXT(E4365,"000")&amp;"|"&amp;TEXT(M4365,"0.0000")</f>
        <v>2021|143|0.7000</v>
      </c>
      <c r="AG4365" s="22" t="str">
        <f>IF(AND(B4365&gt;=2015,B4365&lt;=2024,C4365=19,G4365=41,I4365=2,K4365="A",L4365="RBUP",M4365&gt;=0.5,M4365&lt;=0.85),"IN","OUT")</f>
        <v>IN</v>
      </c>
    </row>
    <row r="4366" spans="1:33">
      <c r="A4366" s="14" t="s">
        <v>191</v>
      </c>
      <c r="B4366" s="16">
        <v>2021</v>
      </c>
      <c r="C4366" s="16">
        <v>19</v>
      </c>
      <c r="D4366" s="14" t="s">
        <v>80</v>
      </c>
      <c r="E4366" s="16">
        <v>143</v>
      </c>
      <c r="F4366" s="14" t="s">
        <v>157</v>
      </c>
      <c r="G4366" s="16">
        <v>41</v>
      </c>
      <c r="H4366" s="14" t="s">
        <v>186</v>
      </c>
      <c r="I4366" s="16">
        <v>2</v>
      </c>
      <c r="J4366" s="14" t="s">
        <v>83</v>
      </c>
      <c r="K4366" s="14" t="s">
        <v>84</v>
      </c>
      <c r="L4366" s="14" t="s">
        <v>85</v>
      </c>
      <c r="M4366" s="23">
        <v>0.75</v>
      </c>
      <c r="N4366" s="16">
        <v>68</v>
      </c>
      <c r="O4366" s="16">
        <v>51</v>
      </c>
      <c r="P4366" s="16">
        <v>0</v>
      </c>
      <c r="Q4366" s="16">
        <v>76</v>
      </c>
      <c r="R4366" s="16">
        <v>0</v>
      </c>
      <c r="S4366" s="14" t="s">
        <v>86</v>
      </c>
      <c r="T4366" s="16">
        <v>8258</v>
      </c>
      <c r="U4366" s="16">
        <v>0</v>
      </c>
      <c r="V4366" s="18">
        <v>5960071</v>
      </c>
      <c r="W4366" s="18">
        <v>263622</v>
      </c>
      <c r="X4366" s="18">
        <v>164634</v>
      </c>
      <c r="Y4366" s="18">
        <v>0</v>
      </c>
      <c r="Z4366" s="18">
        <v>665</v>
      </c>
      <c r="AA4366" s="18">
        <v>0</v>
      </c>
      <c r="AB4366" s="18">
        <v>0</v>
      </c>
      <c r="AC4366" s="23">
        <v>0</v>
      </c>
      <c r="AD4366" s="14" t="str">
        <f>IF(E4366=113,"Linn","Iowa ex-Linn")</f>
        <v>Iowa ex-Linn</v>
      </c>
      <c r="AE4366" s="23">
        <f>IFERROR(AB4366/W4366,"N/M")</f>
        <v>0.0</v>
      </c>
      <c r="AF4366" s="14" t="str">
        <f>B4366&amp;"|"&amp;TEXT(E4366,"000")&amp;"|"&amp;TEXT(M4366,"0.0000")</f>
        <v>2021|143|0.7500</v>
      </c>
      <c r="AG4366" s="22" t="str">
        <f>IF(AND(B4366&gt;=2015,B4366&lt;=2024,C4366=19,G4366=41,I4366=2,K4366="A",L4366="RBUP",M4366&gt;=0.5,M4366&lt;=0.85),"IN","OUT")</f>
        <v>IN</v>
      </c>
    </row>
    <row r="4367" spans="1:33">
      <c r="A4367" s="14" t="s">
        <v>191</v>
      </c>
      <c r="B4367" s="16">
        <v>2021</v>
      </c>
      <c r="C4367" s="16">
        <v>19</v>
      </c>
      <c r="D4367" s="14" t="s">
        <v>80</v>
      </c>
      <c r="E4367" s="16">
        <v>143</v>
      </c>
      <c r="F4367" s="14" t="s">
        <v>157</v>
      </c>
      <c r="G4367" s="16">
        <v>41</v>
      </c>
      <c r="H4367" s="14" t="s">
        <v>186</v>
      </c>
      <c r="I4367" s="16">
        <v>2</v>
      </c>
      <c r="J4367" s="14" t="s">
        <v>83</v>
      </c>
      <c r="K4367" s="14" t="s">
        <v>84</v>
      </c>
      <c r="L4367" s="14" t="s">
        <v>85</v>
      </c>
      <c r="M4367" s="23">
        <v>0.8</v>
      </c>
      <c r="N4367" s="16">
        <v>245</v>
      </c>
      <c r="O4367" s="16">
        <v>198</v>
      </c>
      <c r="P4367" s="16">
        <v>5</v>
      </c>
      <c r="Q4367" s="16">
        <v>328</v>
      </c>
      <c r="R4367" s="16">
        <v>7</v>
      </c>
      <c r="S4367" s="14" t="s">
        <v>86</v>
      </c>
      <c r="T4367" s="16">
        <v>36495</v>
      </c>
      <c r="U4367" s="16">
        <v>0</v>
      </c>
      <c r="V4367" s="18">
        <v>27496590</v>
      </c>
      <c r="W4367" s="18">
        <v>1586760</v>
      </c>
      <c r="X4367" s="18">
        <v>901106</v>
      </c>
      <c r="Y4367" s="18">
        <v>442</v>
      </c>
      <c r="Z4367" s="18">
        <v>2414</v>
      </c>
      <c r="AA4367" s="18">
        <v>0</v>
      </c>
      <c r="AB4367" s="18">
        <v>110998</v>
      </c>
      <c r="AC4367" s="23">
        <v>0.07000000000000001</v>
      </c>
      <c r="AD4367" s="14" t="str">
        <f>IF(E4367=113,"Linn","Iowa ex-Linn")</f>
        <v>Iowa ex-Linn</v>
      </c>
      <c r="AE4367" s="23">
        <f>IFERROR(AB4367/W4367,"N/M")</f>
        <v>0.06995260782979153</v>
      </c>
      <c r="AF4367" s="14" t="str">
        <f>B4367&amp;"|"&amp;TEXT(E4367,"000")&amp;"|"&amp;TEXT(M4367,"0.0000")</f>
        <v>2021|143|0.8000</v>
      </c>
      <c r="AG4367" s="22" t="str">
        <f>IF(AND(B4367&gt;=2015,B4367&lt;=2024,C4367=19,G4367=41,I4367=2,K4367="A",L4367="RBUP",M4367&gt;=0.5,M4367&lt;=0.85),"IN","OUT")</f>
        <v>IN</v>
      </c>
    </row>
    <row r="4368" spans="1:33">
      <c r="A4368" s="14" t="s">
        <v>191</v>
      </c>
      <c r="B4368" s="16">
        <v>2021</v>
      </c>
      <c r="C4368" s="16">
        <v>19</v>
      </c>
      <c r="D4368" s="14" t="s">
        <v>80</v>
      </c>
      <c r="E4368" s="16">
        <v>143</v>
      </c>
      <c r="F4368" s="14" t="s">
        <v>157</v>
      </c>
      <c r="G4368" s="16">
        <v>41</v>
      </c>
      <c r="H4368" s="14" t="s">
        <v>186</v>
      </c>
      <c r="I4368" s="16">
        <v>2</v>
      </c>
      <c r="J4368" s="14" t="s">
        <v>83</v>
      </c>
      <c r="K4368" s="14" t="s">
        <v>84</v>
      </c>
      <c r="L4368" s="14" t="s">
        <v>85</v>
      </c>
      <c r="M4368" s="23">
        <v>0.85</v>
      </c>
      <c r="N4368" s="16">
        <v>376</v>
      </c>
      <c r="O4368" s="16">
        <v>321</v>
      </c>
      <c r="P4368" s="16">
        <v>23</v>
      </c>
      <c r="Q4368" s="16">
        <v>633</v>
      </c>
      <c r="R4368" s="16">
        <v>25</v>
      </c>
      <c r="S4368" s="14" t="s">
        <v>86</v>
      </c>
      <c r="T4368" s="16">
        <v>60998</v>
      </c>
      <c r="U4368" s="16">
        <v>0</v>
      </c>
      <c r="V4368" s="18">
        <v>48590464</v>
      </c>
      <c r="W4368" s="18">
        <v>3612777</v>
      </c>
      <c r="X4368" s="18">
        <v>1515712</v>
      </c>
      <c r="Y4368" s="18">
        <v>571</v>
      </c>
      <c r="Z4368" s="18">
        <v>4417</v>
      </c>
      <c r="AA4368" s="18">
        <v>0</v>
      </c>
      <c r="AB4368" s="18">
        <v>377936</v>
      </c>
      <c r="AC4368" s="23">
        <v>0.1</v>
      </c>
      <c r="AD4368" s="14" t="str">
        <f>IF(E4368=113,"Linn","Iowa ex-Linn")</f>
        <v>Iowa ex-Linn</v>
      </c>
      <c r="AE4368" s="23">
        <f>IFERROR(AB4368/W4368,"N/M")</f>
        <v>0.1046109405590215</v>
      </c>
      <c r="AF4368" s="14" t="str">
        <f>B4368&amp;"|"&amp;TEXT(E4368,"000")&amp;"|"&amp;TEXT(M4368,"0.0000")</f>
        <v>2021|143|0.8500</v>
      </c>
      <c r="AG4368" s="22" t="str">
        <f>IF(AND(B4368&gt;=2015,B4368&lt;=2024,C4368=19,G4368=41,I4368=2,K4368="A",L4368="RBUP",M4368&gt;=0.5,M4368&lt;=0.85),"IN","OUT")</f>
        <v>IN</v>
      </c>
    </row>
    <row r="4369" spans="1:33">
      <c r="A4369" s="14" t="s">
        <v>191</v>
      </c>
      <c r="B4369" s="16">
        <v>2021</v>
      </c>
      <c r="C4369" s="16">
        <v>19</v>
      </c>
      <c r="D4369" s="14" t="s">
        <v>80</v>
      </c>
      <c r="E4369" s="16">
        <v>145</v>
      </c>
      <c r="F4369" s="14" t="s">
        <v>158</v>
      </c>
      <c r="G4369" s="16">
        <v>41</v>
      </c>
      <c r="H4369" s="14" t="s">
        <v>186</v>
      </c>
      <c r="I4369" s="16">
        <v>2</v>
      </c>
      <c r="J4369" s="14" t="s">
        <v>83</v>
      </c>
      <c r="K4369" s="14" t="s">
        <v>84</v>
      </c>
      <c r="L4369" s="14" t="s">
        <v>85</v>
      </c>
      <c r="M4369" s="23">
        <v>0.6</v>
      </c>
      <c r="N4369" s="16">
        <v>1</v>
      </c>
      <c r="O4369" s="16">
        <v>1</v>
      </c>
      <c r="P4369" s="16">
        <v>0</v>
      </c>
      <c r="Q4369" s="16">
        <v>1</v>
      </c>
      <c r="R4369" s="16">
        <v>0</v>
      </c>
      <c r="S4369" s="14" t="s">
        <v>86</v>
      </c>
      <c r="T4369" s="16">
        <v>56</v>
      </c>
      <c r="U4369" s="16">
        <v>0</v>
      </c>
      <c r="V4369" s="18">
        <v>27514</v>
      </c>
      <c r="W4369" s="18">
        <v>553</v>
      </c>
      <c r="X4369" s="18">
        <v>354</v>
      </c>
      <c r="Y4369" s="18">
        <v>0</v>
      </c>
      <c r="Z4369" s="18">
        <v>0</v>
      </c>
      <c r="AA4369" s="18">
        <v>0</v>
      </c>
      <c r="AB4369" s="18">
        <v>0</v>
      </c>
      <c r="AC4369" s="23">
        <v>0</v>
      </c>
      <c r="AD4369" s="14" t="str">
        <f>IF(E4369=113,"Linn","Iowa ex-Linn")</f>
        <v>Iowa ex-Linn</v>
      </c>
      <c r="AE4369" s="23">
        <f>IFERROR(AB4369/W4369,"N/M")</f>
        <v>0.0</v>
      </c>
      <c r="AF4369" s="14" t="str">
        <f>B4369&amp;"|"&amp;TEXT(E4369,"000")&amp;"|"&amp;TEXT(M4369,"0.0000")</f>
        <v>2021|145|0.6000</v>
      </c>
      <c r="AG4369" s="22" t="str">
        <f>IF(AND(B4369&gt;=2015,B4369&lt;=2024,C4369=19,G4369=41,I4369=2,K4369="A",L4369="RBUP",M4369&gt;=0.5,M4369&lt;=0.85),"IN","OUT")</f>
        <v>IN</v>
      </c>
    </row>
    <row r="4370" spans="1:33">
      <c r="A4370" s="14" t="s">
        <v>191</v>
      </c>
      <c r="B4370" s="16">
        <v>2021</v>
      </c>
      <c r="C4370" s="16">
        <v>19</v>
      </c>
      <c r="D4370" s="14" t="s">
        <v>80</v>
      </c>
      <c r="E4370" s="16">
        <v>145</v>
      </c>
      <c r="F4370" s="14" t="s">
        <v>158</v>
      </c>
      <c r="G4370" s="16">
        <v>41</v>
      </c>
      <c r="H4370" s="14" t="s">
        <v>186</v>
      </c>
      <c r="I4370" s="16">
        <v>2</v>
      </c>
      <c r="J4370" s="14" t="s">
        <v>83</v>
      </c>
      <c r="K4370" s="14" t="s">
        <v>84</v>
      </c>
      <c r="L4370" s="14" t="s">
        <v>85</v>
      </c>
      <c r="M4370" s="23">
        <v>0.65</v>
      </c>
      <c r="N4370" s="16">
        <v>6</v>
      </c>
      <c r="O4370" s="16">
        <v>5</v>
      </c>
      <c r="P4370" s="16">
        <v>0</v>
      </c>
      <c r="Q4370" s="16">
        <v>6</v>
      </c>
      <c r="R4370" s="16">
        <v>0</v>
      </c>
      <c r="S4370" s="14" t="s">
        <v>86</v>
      </c>
      <c r="T4370" s="16">
        <v>253</v>
      </c>
      <c r="U4370" s="16">
        <v>0</v>
      </c>
      <c r="V4370" s="18">
        <v>136563</v>
      </c>
      <c r="W4370" s="18">
        <v>2730</v>
      </c>
      <c r="X4370" s="18">
        <v>1736</v>
      </c>
      <c r="Y4370" s="18">
        <v>0</v>
      </c>
      <c r="Z4370" s="18">
        <v>0</v>
      </c>
      <c r="AA4370" s="18">
        <v>0</v>
      </c>
      <c r="AB4370" s="18">
        <v>0</v>
      </c>
      <c r="AC4370" s="23">
        <v>0</v>
      </c>
      <c r="AD4370" s="14" t="str">
        <f>IF(E4370=113,"Linn","Iowa ex-Linn")</f>
        <v>Iowa ex-Linn</v>
      </c>
      <c r="AE4370" s="23">
        <f>IFERROR(AB4370/W4370,"N/M")</f>
        <v>0.0</v>
      </c>
      <c r="AF4370" s="14" t="str">
        <f>B4370&amp;"|"&amp;TEXT(E4370,"000")&amp;"|"&amp;TEXT(M4370,"0.0000")</f>
        <v>2021|145|0.6500</v>
      </c>
      <c r="AG4370" s="22" t="str">
        <f>IF(AND(B4370&gt;=2015,B4370&lt;=2024,C4370=19,G4370=41,I4370=2,K4370="A",L4370="RBUP",M4370&gt;=0.5,M4370&lt;=0.85),"IN","OUT")</f>
        <v>IN</v>
      </c>
    </row>
    <row r="4371" spans="1:33">
      <c r="A4371" s="14" t="s">
        <v>191</v>
      </c>
      <c r="B4371" s="16">
        <v>2021</v>
      </c>
      <c r="C4371" s="16">
        <v>19</v>
      </c>
      <c r="D4371" s="14" t="s">
        <v>80</v>
      </c>
      <c r="E4371" s="16">
        <v>145</v>
      </c>
      <c r="F4371" s="14" t="s">
        <v>158</v>
      </c>
      <c r="G4371" s="16">
        <v>41</v>
      </c>
      <c r="H4371" s="14" t="s">
        <v>186</v>
      </c>
      <c r="I4371" s="16">
        <v>2</v>
      </c>
      <c r="J4371" s="14" t="s">
        <v>83</v>
      </c>
      <c r="K4371" s="14" t="s">
        <v>84</v>
      </c>
      <c r="L4371" s="14" t="s">
        <v>85</v>
      </c>
      <c r="M4371" s="23">
        <v>0.7</v>
      </c>
      <c r="N4371" s="16">
        <v>35</v>
      </c>
      <c r="O4371" s="16">
        <v>26</v>
      </c>
      <c r="P4371" s="16">
        <v>0</v>
      </c>
      <c r="Q4371" s="16">
        <v>37</v>
      </c>
      <c r="R4371" s="16">
        <v>0</v>
      </c>
      <c r="S4371" s="14" t="s">
        <v>86</v>
      </c>
      <c r="T4371" s="16">
        <v>3099</v>
      </c>
      <c r="U4371" s="16">
        <v>0</v>
      </c>
      <c r="V4371" s="18">
        <v>1836421</v>
      </c>
      <c r="W4371" s="18">
        <v>62175</v>
      </c>
      <c r="X4371" s="18">
        <v>43009</v>
      </c>
      <c r="Y4371" s="18">
        <v>0</v>
      </c>
      <c r="Z4371" s="18">
        <v>137</v>
      </c>
      <c r="AA4371" s="18">
        <v>0</v>
      </c>
      <c r="AB4371" s="18">
        <v>0</v>
      </c>
      <c r="AC4371" s="23">
        <v>0</v>
      </c>
      <c r="AD4371" s="14" t="str">
        <f>IF(E4371=113,"Linn","Iowa ex-Linn")</f>
        <v>Iowa ex-Linn</v>
      </c>
      <c r="AE4371" s="23">
        <f>IFERROR(AB4371/W4371,"N/M")</f>
        <v>0.0</v>
      </c>
      <c r="AF4371" s="14" t="str">
        <f>B4371&amp;"|"&amp;TEXT(E4371,"000")&amp;"|"&amp;TEXT(M4371,"0.0000")</f>
        <v>2021|145|0.7000</v>
      </c>
      <c r="AG4371" s="22" t="str">
        <f>IF(AND(B4371&gt;=2015,B4371&lt;=2024,C4371=19,G4371=41,I4371=2,K4371="A",L4371="RBUP",M4371&gt;=0.5,M4371&lt;=0.85),"IN","OUT")</f>
        <v>IN</v>
      </c>
    </row>
    <row r="4372" spans="1:33">
      <c r="A4372" s="14" t="s">
        <v>191</v>
      </c>
      <c r="B4372" s="16">
        <v>2021</v>
      </c>
      <c r="C4372" s="16">
        <v>19</v>
      </c>
      <c r="D4372" s="14" t="s">
        <v>80</v>
      </c>
      <c r="E4372" s="16">
        <v>145</v>
      </c>
      <c r="F4372" s="14" t="s">
        <v>158</v>
      </c>
      <c r="G4372" s="16">
        <v>41</v>
      </c>
      <c r="H4372" s="14" t="s">
        <v>186</v>
      </c>
      <c r="I4372" s="16">
        <v>2</v>
      </c>
      <c r="J4372" s="14" t="s">
        <v>83</v>
      </c>
      <c r="K4372" s="14" t="s">
        <v>84</v>
      </c>
      <c r="L4372" s="14" t="s">
        <v>85</v>
      </c>
      <c r="M4372" s="23">
        <v>0.75</v>
      </c>
      <c r="N4372" s="16">
        <v>187</v>
      </c>
      <c r="O4372" s="16">
        <v>141</v>
      </c>
      <c r="P4372" s="16">
        <v>0</v>
      </c>
      <c r="Q4372" s="16">
        <v>199</v>
      </c>
      <c r="R4372" s="16">
        <v>0</v>
      </c>
      <c r="S4372" s="14" t="s">
        <v>86</v>
      </c>
      <c r="T4372" s="16">
        <v>21618</v>
      </c>
      <c r="U4372" s="16">
        <v>0</v>
      </c>
      <c r="V4372" s="18">
        <v>13545432</v>
      </c>
      <c r="W4372" s="18">
        <v>666740</v>
      </c>
      <c r="X4372" s="18">
        <v>459766</v>
      </c>
      <c r="Y4372" s="18">
        <v>501</v>
      </c>
      <c r="Z4372" s="18">
        <v>2785</v>
      </c>
      <c r="AA4372" s="18">
        <v>0</v>
      </c>
      <c r="AB4372" s="18">
        <v>0</v>
      </c>
      <c r="AC4372" s="23">
        <v>0</v>
      </c>
      <c r="AD4372" s="14" t="str">
        <f>IF(E4372=113,"Linn","Iowa ex-Linn")</f>
        <v>Iowa ex-Linn</v>
      </c>
      <c r="AE4372" s="23">
        <f>IFERROR(AB4372/W4372,"N/M")</f>
        <v>0.0</v>
      </c>
      <c r="AF4372" s="14" t="str">
        <f>B4372&amp;"|"&amp;TEXT(E4372,"000")&amp;"|"&amp;TEXT(M4372,"0.0000")</f>
        <v>2021|145|0.7500</v>
      </c>
      <c r="AG4372" s="22" t="str">
        <f>IF(AND(B4372&gt;=2015,B4372&lt;=2024,C4372=19,G4372=41,I4372=2,K4372="A",L4372="RBUP",M4372&gt;=0.5,M4372&lt;=0.85),"IN","OUT")</f>
        <v>IN</v>
      </c>
    </row>
    <row r="4373" spans="1:33">
      <c r="A4373" s="14" t="s">
        <v>191</v>
      </c>
      <c r="B4373" s="16">
        <v>2021</v>
      </c>
      <c r="C4373" s="16">
        <v>19</v>
      </c>
      <c r="D4373" s="14" t="s">
        <v>80</v>
      </c>
      <c r="E4373" s="16">
        <v>145</v>
      </c>
      <c r="F4373" s="14" t="s">
        <v>158</v>
      </c>
      <c r="G4373" s="16">
        <v>41</v>
      </c>
      <c r="H4373" s="14" t="s">
        <v>186</v>
      </c>
      <c r="I4373" s="16">
        <v>2</v>
      </c>
      <c r="J4373" s="14" t="s">
        <v>83</v>
      </c>
      <c r="K4373" s="14" t="s">
        <v>84</v>
      </c>
      <c r="L4373" s="14" t="s">
        <v>85</v>
      </c>
      <c r="M4373" s="23">
        <v>0.8</v>
      </c>
      <c r="N4373" s="16">
        <v>310</v>
      </c>
      <c r="O4373" s="16">
        <v>264</v>
      </c>
      <c r="P4373" s="16">
        <v>4</v>
      </c>
      <c r="Q4373" s="16">
        <v>450</v>
      </c>
      <c r="R4373" s="16">
        <v>5</v>
      </c>
      <c r="S4373" s="14" t="s">
        <v>86</v>
      </c>
      <c r="T4373" s="16">
        <v>45088</v>
      </c>
      <c r="U4373" s="16">
        <v>0</v>
      </c>
      <c r="V4373" s="18">
        <v>30059954</v>
      </c>
      <c r="W4373" s="18">
        <v>1941742</v>
      </c>
      <c r="X4373" s="18">
        <v>1144434</v>
      </c>
      <c r="Y4373" s="18">
        <v>510</v>
      </c>
      <c r="Z4373" s="18">
        <v>4052</v>
      </c>
      <c r="AA4373" s="18">
        <v>0</v>
      </c>
      <c r="AB4373" s="18">
        <v>15887</v>
      </c>
      <c r="AC4373" s="23">
        <v>0.01</v>
      </c>
      <c r="AD4373" s="14" t="str">
        <f>IF(E4373=113,"Linn","Iowa ex-Linn")</f>
        <v>Iowa ex-Linn</v>
      </c>
      <c r="AE4373" s="23">
        <f>IFERROR(AB4373/W4373,"N/M")</f>
        <v>0.008181828481847743</v>
      </c>
      <c r="AF4373" s="14" t="str">
        <f>B4373&amp;"|"&amp;TEXT(E4373,"000")&amp;"|"&amp;TEXT(M4373,"0.0000")</f>
        <v>2021|145|0.8000</v>
      </c>
      <c r="AG4373" s="22" t="str">
        <f>IF(AND(B4373&gt;=2015,B4373&lt;=2024,C4373=19,G4373=41,I4373=2,K4373="A",L4373="RBUP",M4373&gt;=0.5,M4373&lt;=0.85),"IN","OUT")</f>
        <v>IN</v>
      </c>
    </row>
    <row r="4374" spans="1:33">
      <c r="A4374" s="14" t="s">
        <v>191</v>
      </c>
      <c r="B4374" s="16">
        <v>2021</v>
      </c>
      <c r="C4374" s="16">
        <v>19</v>
      </c>
      <c r="D4374" s="14" t="s">
        <v>80</v>
      </c>
      <c r="E4374" s="16">
        <v>145</v>
      </c>
      <c r="F4374" s="14" t="s">
        <v>158</v>
      </c>
      <c r="G4374" s="16">
        <v>41</v>
      </c>
      <c r="H4374" s="14" t="s">
        <v>186</v>
      </c>
      <c r="I4374" s="16">
        <v>2</v>
      </c>
      <c r="J4374" s="14" t="s">
        <v>83</v>
      </c>
      <c r="K4374" s="14" t="s">
        <v>84</v>
      </c>
      <c r="L4374" s="14" t="s">
        <v>85</v>
      </c>
      <c r="M4374" s="23">
        <v>0.85</v>
      </c>
      <c r="N4374" s="16">
        <v>195</v>
      </c>
      <c r="O4374" s="16">
        <v>137</v>
      </c>
      <c r="P4374" s="16">
        <v>0</v>
      </c>
      <c r="Q4374" s="16">
        <v>255</v>
      </c>
      <c r="R4374" s="16">
        <v>0</v>
      </c>
      <c r="S4374" s="14" t="s">
        <v>86</v>
      </c>
      <c r="T4374" s="16">
        <v>29519</v>
      </c>
      <c r="U4374" s="16">
        <v>0</v>
      </c>
      <c r="V4374" s="18">
        <v>21363623</v>
      </c>
      <c r="W4374" s="18">
        <v>1686309</v>
      </c>
      <c r="X4374" s="18">
        <v>786136</v>
      </c>
      <c r="Y4374" s="18">
        <v>110</v>
      </c>
      <c r="Z4374" s="18">
        <v>1204</v>
      </c>
      <c r="AA4374" s="18">
        <v>0</v>
      </c>
      <c r="AB4374" s="18">
        <v>0</v>
      </c>
      <c r="AC4374" s="23">
        <v>0</v>
      </c>
      <c r="AD4374" s="14" t="str">
        <f>IF(E4374=113,"Linn","Iowa ex-Linn")</f>
        <v>Iowa ex-Linn</v>
      </c>
      <c r="AE4374" s="23">
        <f>IFERROR(AB4374/W4374,"N/M")</f>
        <v>0.0</v>
      </c>
      <c r="AF4374" s="14" t="str">
        <f>B4374&amp;"|"&amp;TEXT(E4374,"000")&amp;"|"&amp;TEXT(M4374,"0.0000")</f>
        <v>2021|145|0.8500</v>
      </c>
      <c r="AG4374" s="22" t="str">
        <f>IF(AND(B4374&gt;=2015,B4374&lt;=2024,C4374=19,G4374=41,I4374=2,K4374="A",L4374="RBUP",M4374&gt;=0.5,M4374&lt;=0.85),"IN","OUT")</f>
        <v>IN</v>
      </c>
    </row>
    <row r="4375" spans="1:33">
      <c r="A4375" s="14" t="s">
        <v>191</v>
      </c>
      <c r="B4375" s="16">
        <v>2021</v>
      </c>
      <c r="C4375" s="16">
        <v>19</v>
      </c>
      <c r="D4375" s="14" t="s">
        <v>80</v>
      </c>
      <c r="E4375" s="16">
        <v>147</v>
      </c>
      <c r="F4375" s="14" t="s">
        <v>159</v>
      </c>
      <c r="G4375" s="16">
        <v>41</v>
      </c>
      <c r="H4375" s="14" t="s">
        <v>186</v>
      </c>
      <c r="I4375" s="16">
        <v>2</v>
      </c>
      <c r="J4375" s="14" t="s">
        <v>83</v>
      </c>
      <c r="K4375" s="14" t="s">
        <v>84</v>
      </c>
      <c r="L4375" s="14" t="s">
        <v>85</v>
      </c>
      <c r="M4375" s="23">
        <v>0.5</v>
      </c>
      <c r="N4375" s="16">
        <v>1</v>
      </c>
      <c r="O4375" s="16">
        <v>1</v>
      </c>
      <c r="P4375" s="16">
        <v>0</v>
      </c>
      <c r="Q4375" s="16">
        <v>1</v>
      </c>
      <c r="R4375" s="16">
        <v>0</v>
      </c>
      <c r="S4375" s="14" t="s">
        <v>86</v>
      </c>
      <c r="T4375" s="16">
        <v>39</v>
      </c>
      <c r="U4375" s="16">
        <v>0</v>
      </c>
      <c r="V4375" s="18">
        <v>15707</v>
      </c>
      <c r="W4375" s="18">
        <v>130</v>
      </c>
      <c r="X4375" s="18">
        <v>87</v>
      </c>
      <c r="Y4375" s="18">
        <v>0</v>
      </c>
      <c r="Z4375" s="18">
        <v>0</v>
      </c>
      <c r="AA4375" s="18">
        <v>0</v>
      </c>
      <c r="AB4375" s="18">
        <v>0</v>
      </c>
      <c r="AC4375" s="23">
        <v>0</v>
      </c>
      <c r="AD4375" s="14" t="str">
        <f>IF(E4375=113,"Linn","Iowa ex-Linn")</f>
        <v>Iowa ex-Linn</v>
      </c>
      <c r="AE4375" s="23">
        <f>IFERROR(AB4375/W4375,"N/M")</f>
        <v>0.0</v>
      </c>
      <c r="AF4375" s="14" t="str">
        <f>B4375&amp;"|"&amp;TEXT(E4375,"000")&amp;"|"&amp;TEXT(M4375,"0.0000")</f>
        <v>2021|147|0.5000</v>
      </c>
      <c r="AG4375" s="22" t="str">
        <f>IF(AND(B4375&gt;=2015,B4375&lt;=2024,C4375=19,G4375=41,I4375=2,K4375="A",L4375="RBUP",M4375&gt;=0.5,M4375&lt;=0.85),"IN","OUT")</f>
        <v>IN</v>
      </c>
    </row>
    <row r="4376" spans="1:33">
      <c r="A4376" s="14" t="s">
        <v>191</v>
      </c>
      <c r="B4376" s="16">
        <v>2021</v>
      </c>
      <c r="C4376" s="16">
        <v>19</v>
      </c>
      <c r="D4376" s="14" t="s">
        <v>80</v>
      </c>
      <c r="E4376" s="16">
        <v>147</v>
      </c>
      <c r="F4376" s="14" t="s">
        <v>159</v>
      </c>
      <c r="G4376" s="16">
        <v>41</v>
      </c>
      <c r="H4376" s="14" t="s">
        <v>186</v>
      </c>
      <c r="I4376" s="16">
        <v>2</v>
      </c>
      <c r="J4376" s="14" t="s">
        <v>83</v>
      </c>
      <c r="K4376" s="14" t="s">
        <v>84</v>
      </c>
      <c r="L4376" s="14" t="s">
        <v>85</v>
      </c>
      <c r="M4376" s="23">
        <v>0.65</v>
      </c>
      <c r="N4376" s="16">
        <v>6</v>
      </c>
      <c r="O4376" s="16">
        <v>6</v>
      </c>
      <c r="P4376" s="16">
        <v>0</v>
      </c>
      <c r="Q4376" s="16">
        <v>6</v>
      </c>
      <c r="R4376" s="16">
        <v>0</v>
      </c>
      <c r="S4376" s="14" t="s">
        <v>86</v>
      </c>
      <c r="T4376" s="16">
        <v>560</v>
      </c>
      <c r="U4376" s="16">
        <v>0</v>
      </c>
      <c r="V4376" s="18">
        <v>374491</v>
      </c>
      <c r="W4376" s="18">
        <v>8800</v>
      </c>
      <c r="X4376" s="18">
        <v>5192</v>
      </c>
      <c r="Y4376" s="18">
        <v>0</v>
      </c>
      <c r="Z4376" s="18">
        <v>0</v>
      </c>
      <c r="AA4376" s="18">
        <v>0</v>
      </c>
      <c r="AB4376" s="18">
        <v>0</v>
      </c>
      <c r="AC4376" s="23">
        <v>0</v>
      </c>
      <c r="AD4376" s="14" t="str">
        <f>IF(E4376=113,"Linn","Iowa ex-Linn")</f>
        <v>Iowa ex-Linn</v>
      </c>
      <c r="AE4376" s="23">
        <f>IFERROR(AB4376/W4376,"N/M")</f>
        <v>0.0</v>
      </c>
      <c r="AF4376" s="14" t="str">
        <f>B4376&amp;"|"&amp;TEXT(E4376,"000")&amp;"|"&amp;TEXT(M4376,"0.0000")</f>
        <v>2021|147|0.6500</v>
      </c>
      <c r="AG4376" s="22" t="str">
        <f>IF(AND(B4376&gt;=2015,B4376&lt;=2024,C4376=19,G4376=41,I4376=2,K4376="A",L4376="RBUP",M4376&gt;=0.5,M4376&lt;=0.85),"IN","OUT")</f>
        <v>IN</v>
      </c>
    </row>
    <row r="4377" spans="1:33">
      <c r="A4377" s="14" t="s">
        <v>191</v>
      </c>
      <c r="B4377" s="16">
        <v>2021</v>
      </c>
      <c r="C4377" s="16">
        <v>19</v>
      </c>
      <c r="D4377" s="14" t="s">
        <v>80</v>
      </c>
      <c r="E4377" s="16">
        <v>147</v>
      </c>
      <c r="F4377" s="14" t="s">
        <v>159</v>
      </c>
      <c r="G4377" s="16">
        <v>41</v>
      </c>
      <c r="H4377" s="14" t="s">
        <v>186</v>
      </c>
      <c r="I4377" s="16">
        <v>2</v>
      </c>
      <c r="J4377" s="14" t="s">
        <v>83</v>
      </c>
      <c r="K4377" s="14" t="s">
        <v>84</v>
      </c>
      <c r="L4377" s="14" t="s">
        <v>85</v>
      </c>
      <c r="M4377" s="23">
        <v>0.7</v>
      </c>
      <c r="N4377" s="16">
        <v>27</v>
      </c>
      <c r="O4377" s="16">
        <v>23</v>
      </c>
      <c r="P4377" s="16">
        <v>0</v>
      </c>
      <c r="Q4377" s="16">
        <v>29</v>
      </c>
      <c r="R4377" s="16">
        <v>0</v>
      </c>
      <c r="S4377" s="14" t="s">
        <v>86</v>
      </c>
      <c r="T4377" s="16">
        <v>2508</v>
      </c>
      <c r="U4377" s="16">
        <v>0</v>
      </c>
      <c r="V4377" s="18">
        <v>1823819</v>
      </c>
      <c r="W4377" s="18">
        <v>62090</v>
      </c>
      <c r="X4377" s="18">
        <v>36633</v>
      </c>
      <c r="Y4377" s="18">
        <v>0</v>
      </c>
      <c r="Z4377" s="18">
        <v>36</v>
      </c>
      <c r="AA4377" s="18">
        <v>0</v>
      </c>
      <c r="AB4377" s="18">
        <v>0</v>
      </c>
      <c r="AC4377" s="23">
        <v>0</v>
      </c>
      <c r="AD4377" s="14" t="str">
        <f>IF(E4377=113,"Linn","Iowa ex-Linn")</f>
        <v>Iowa ex-Linn</v>
      </c>
      <c r="AE4377" s="23">
        <f>IFERROR(AB4377/W4377,"N/M")</f>
        <v>0.0</v>
      </c>
      <c r="AF4377" s="14" t="str">
        <f>B4377&amp;"|"&amp;TEXT(E4377,"000")&amp;"|"&amp;TEXT(M4377,"0.0000")</f>
        <v>2021|147|0.7000</v>
      </c>
      <c r="AG4377" s="22" t="str">
        <f>IF(AND(B4377&gt;=2015,B4377&lt;=2024,C4377=19,G4377=41,I4377=2,K4377="A",L4377="RBUP",M4377&gt;=0.5,M4377&lt;=0.85),"IN","OUT")</f>
        <v>IN</v>
      </c>
    </row>
    <row r="4378" spans="1:33">
      <c r="A4378" s="14" t="s">
        <v>191</v>
      </c>
      <c r="B4378" s="16">
        <v>2021</v>
      </c>
      <c r="C4378" s="16">
        <v>19</v>
      </c>
      <c r="D4378" s="14" t="s">
        <v>80</v>
      </c>
      <c r="E4378" s="16">
        <v>147</v>
      </c>
      <c r="F4378" s="14" t="s">
        <v>159</v>
      </c>
      <c r="G4378" s="16">
        <v>41</v>
      </c>
      <c r="H4378" s="14" t="s">
        <v>186</v>
      </c>
      <c r="I4378" s="16">
        <v>2</v>
      </c>
      <c r="J4378" s="14" t="s">
        <v>83</v>
      </c>
      <c r="K4378" s="14" t="s">
        <v>84</v>
      </c>
      <c r="L4378" s="14" t="s">
        <v>85</v>
      </c>
      <c r="M4378" s="23">
        <v>0.75</v>
      </c>
      <c r="N4378" s="16">
        <v>80</v>
      </c>
      <c r="O4378" s="16">
        <v>69</v>
      </c>
      <c r="P4378" s="16">
        <v>1</v>
      </c>
      <c r="Q4378" s="16">
        <v>102</v>
      </c>
      <c r="R4378" s="16">
        <v>1</v>
      </c>
      <c r="S4378" s="14" t="s">
        <v>86</v>
      </c>
      <c r="T4378" s="16">
        <v>10609</v>
      </c>
      <c r="U4378" s="16">
        <v>0</v>
      </c>
      <c r="V4378" s="18">
        <v>7191272</v>
      </c>
      <c r="W4378" s="18">
        <v>348861</v>
      </c>
      <c r="X4378" s="18">
        <v>233135</v>
      </c>
      <c r="Y4378" s="18">
        <v>0</v>
      </c>
      <c r="Z4378" s="18">
        <v>0</v>
      </c>
      <c r="AA4378" s="18">
        <v>0</v>
      </c>
      <c r="AB4378" s="18">
        <v>1856</v>
      </c>
      <c r="AC4378" s="23">
        <v>0.01</v>
      </c>
      <c r="AD4378" s="14" t="str">
        <f>IF(E4378=113,"Linn","Iowa ex-Linn")</f>
        <v>Iowa ex-Linn</v>
      </c>
      <c r="AE4378" s="23">
        <f>IFERROR(AB4378/W4378,"N/M")</f>
        <v>0.00532017049770539</v>
      </c>
      <c r="AF4378" s="14" t="str">
        <f>B4378&amp;"|"&amp;TEXT(E4378,"000")&amp;"|"&amp;TEXT(M4378,"0.0000")</f>
        <v>2021|147|0.7500</v>
      </c>
      <c r="AG4378" s="22" t="str">
        <f>IF(AND(B4378&gt;=2015,B4378&lt;=2024,C4378=19,G4378=41,I4378=2,K4378="A",L4378="RBUP",M4378&gt;=0.5,M4378&lt;=0.85),"IN","OUT")</f>
        <v>IN</v>
      </c>
    </row>
    <row r="4379" spans="1:33">
      <c r="A4379" s="14" t="s">
        <v>191</v>
      </c>
      <c r="B4379" s="16">
        <v>2021</v>
      </c>
      <c r="C4379" s="16">
        <v>19</v>
      </c>
      <c r="D4379" s="14" t="s">
        <v>80</v>
      </c>
      <c r="E4379" s="16">
        <v>147</v>
      </c>
      <c r="F4379" s="14" t="s">
        <v>159</v>
      </c>
      <c r="G4379" s="16">
        <v>41</v>
      </c>
      <c r="H4379" s="14" t="s">
        <v>186</v>
      </c>
      <c r="I4379" s="16">
        <v>2</v>
      </c>
      <c r="J4379" s="14" t="s">
        <v>83</v>
      </c>
      <c r="K4379" s="14" t="s">
        <v>84</v>
      </c>
      <c r="L4379" s="14" t="s">
        <v>85</v>
      </c>
      <c r="M4379" s="23">
        <v>0.8</v>
      </c>
      <c r="N4379" s="16">
        <v>347</v>
      </c>
      <c r="O4379" s="16">
        <v>273</v>
      </c>
      <c r="P4379" s="16">
        <v>29</v>
      </c>
      <c r="Q4379" s="16">
        <v>581</v>
      </c>
      <c r="R4379" s="16">
        <v>45</v>
      </c>
      <c r="S4379" s="14" t="s">
        <v>86</v>
      </c>
      <c r="T4379" s="16">
        <v>65518</v>
      </c>
      <c r="U4379" s="16">
        <v>0</v>
      </c>
      <c r="V4379" s="18">
        <v>48654999</v>
      </c>
      <c r="W4379" s="18">
        <v>3182158</v>
      </c>
      <c r="X4379" s="18">
        <v>1799668</v>
      </c>
      <c r="Y4379" s="18">
        <v>795</v>
      </c>
      <c r="Z4379" s="18">
        <v>2548</v>
      </c>
      <c r="AA4379" s="18">
        <v>0</v>
      </c>
      <c r="AB4379" s="18">
        <v>306608</v>
      </c>
      <c r="AC4379" s="23">
        <v>0.1</v>
      </c>
      <c r="AD4379" s="14" t="str">
        <f>IF(E4379=113,"Linn","Iowa ex-Linn")</f>
        <v>Iowa ex-Linn</v>
      </c>
      <c r="AE4379" s="23">
        <f>IFERROR(AB4379/W4379,"N/M")</f>
        <v>0.09635222386820516</v>
      </c>
      <c r="AF4379" s="14" t="str">
        <f>B4379&amp;"|"&amp;TEXT(E4379,"000")&amp;"|"&amp;TEXT(M4379,"0.0000")</f>
        <v>2021|147|0.8000</v>
      </c>
      <c r="AG4379" s="22" t="str">
        <f>IF(AND(B4379&gt;=2015,B4379&lt;=2024,C4379=19,G4379=41,I4379=2,K4379="A",L4379="RBUP",M4379&gt;=0.5,M4379&lt;=0.85),"IN","OUT")</f>
        <v>IN</v>
      </c>
    </row>
    <row r="4380" spans="1:33">
      <c r="A4380" s="14" t="s">
        <v>191</v>
      </c>
      <c r="B4380" s="16">
        <v>2021</v>
      </c>
      <c r="C4380" s="16">
        <v>19</v>
      </c>
      <c r="D4380" s="14" t="s">
        <v>80</v>
      </c>
      <c r="E4380" s="16">
        <v>147</v>
      </c>
      <c r="F4380" s="14" t="s">
        <v>159</v>
      </c>
      <c r="G4380" s="16">
        <v>41</v>
      </c>
      <c r="H4380" s="14" t="s">
        <v>186</v>
      </c>
      <c r="I4380" s="16">
        <v>2</v>
      </c>
      <c r="J4380" s="14" t="s">
        <v>83</v>
      </c>
      <c r="K4380" s="14" t="s">
        <v>84</v>
      </c>
      <c r="L4380" s="14" t="s">
        <v>85</v>
      </c>
      <c r="M4380" s="23">
        <v>0.85</v>
      </c>
      <c r="N4380" s="16">
        <v>341</v>
      </c>
      <c r="O4380" s="16">
        <v>267</v>
      </c>
      <c r="P4380" s="16">
        <v>43</v>
      </c>
      <c r="Q4380" s="16">
        <v>562</v>
      </c>
      <c r="R4380" s="16">
        <v>71</v>
      </c>
      <c r="S4380" s="14" t="s">
        <v>86</v>
      </c>
      <c r="T4380" s="16">
        <v>54907</v>
      </c>
      <c r="U4380" s="16">
        <v>0</v>
      </c>
      <c r="V4380" s="18">
        <v>43638824</v>
      </c>
      <c r="W4380" s="18">
        <v>3530571</v>
      </c>
      <c r="X4380" s="18">
        <v>1561202</v>
      </c>
      <c r="Y4380" s="18">
        <v>1007</v>
      </c>
      <c r="Z4380" s="18">
        <v>4176</v>
      </c>
      <c r="AA4380" s="18">
        <v>0</v>
      </c>
      <c r="AB4380" s="18">
        <v>472788</v>
      </c>
      <c r="AC4380" s="23">
        <v>0.13</v>
      </c>
      <c r="AD4380" s="14" t="str">
        <f>IF(E4380=113,"Linn","Iowa ex-Linn")</f>
        <v>Iowa ex-Linn</v>
      </c>
      <c r="AE4380" s="23">
        <f>IFERROR(AB4380/W4380,"N/M")</f>
        <v>0.13391261640114305</v>
      </c>
      <c r="AF4380" s="14" t="str">
        <f>B4380&amp;"|"&amp;TEXT(E4380,"000")&amp;"|"&amp;TEXT(M4380,"0.0000")</f>
        <v>2021|147|0.8500</v>
      </c>
      <c r="AG4380" s="22" t="str">
        <f>IF(AND(B4380&gt;=2015,B4380&lt;=2024,C4380=19,G4380=41,I4380=2,K4380="A",L4380="RBUP",M4380&gt;=0.5,M4380&lt;=0.85),"IN","OUT")</f>
        <v>IN</v>
      </c>
    </row>
    <row r="4381" spans="1:33">
      <c r="A4381" s="14" t="s">
        <v>191</v>
      </c>
      <c r="B4381" s="16">
        <v>2021</v>
      </c>
      <c r="C4381" s="16">
        <v>19</v>
      </c>
      <c r="D4381" s="14" t="s">
        <v>80</v>
      </c>
      <c r="E4381" s="16">
        <v>149</v>
      </c>
      <c r="F4381" s="14" t="s">
        <v>160</v>
      </c>
      <c r="G4381" s="16">
        <v>41</v>
      </c>
      <c r="H4381" s="14" t="s">
        <v>186</v>
      </c>
      <c r="I4381" s="16">
        <v>2</v>
      </c>
      <c r="J4381" s="14" t="s">
        <v>83</v>
      </c>
      <c r="K4381" s="14" t="s">
        <v>84</v>
      </c>
      <c r="L4381" s="14" t="s">
        <v>85</v>
      </c>
      <c r="M4381" s="23">
        <v>0.5</v>
      </c>
      <c r="N4381" s="16">
        <v>1</v>
      </c>
      <c r="O4381" s="16">
        <v>1</v>
      </c>
      <c r="P4381" s="16">
        <v>0</v>
      </c>
      <c r="Q4381" s="16">
        <v>1</v>
      </c>
      <c r="R4381" s="16">
        <v>0</v>
      </c>
      <c r="S4381" s="14" t="s">
        <v>86</v>
      </c>
      <c r="T4381" s="16">
        <v>123</v>
      </c>
      <c r="U4381" s="16">
        <v>0</v>
      </c>
      <c r="V4381" s="18">
        <v>57318</v>
      </c>
      <c r="W4381" s="18">
        <v>393</v>
      </c>
      <c r="X4381" s="18">
        <v>263</v>
      </c>
      <c r="Y4381" s="18">
        <v>0</v>
      </c>
      <c r="Z4381" s="18">
        <v>0</v>
      </c>
      <c r="AA4381" s="18">
        <v>0</v>
      </c>
      <c r="AB4381" s="18">
        <v>0</v>
      </c>
      <c r="AC4381" s="23">
        <v>0</v>
      </c>
      <c r="AD4381" s="14" t="str">
        <f>IF(E4381=113,"Linn","Iowa ex-Linn")</f>
        <v>Iowa ex-Linn</v>
      </c>
      <c r="AE4381" s="23">
        <f>IFERROR(AB4381/W4381,"N/M")</f>
        <v>0.0</v>
      </c>
      <c r="AF4381" s="14" t="str">
        <f>B4381&amp;"|"&amp;TEXT(E4381,"000")&amp;"|"&amp;TEXT(M4381,"0.0000")</f>
        <v>2021|149|0.5000</v>
      </c>
      <c r="AG4381" s="22" t="str">
        <f>IF(AND(B4381&gt;=2015,B4381&lt;=2024,C4381=19,G4381=41,I4381=2,K4381="A",L4381="RBUP",M4381&gt;=0.5,M4381&lt;=0.85),"IN","OUT")</f>
        <v>IN</v>
      </c>
    </row>
    <row r="4382" spans="1:33">
      <c r="A4382" s="14" t="s">
        <v>191</v>
      </c>
      <c r="B4382" s="16">
        <v>2021</v>
      </c>
      <c r="C4382" s="16">
        <v>19</v>
      </c>
      <c r="D4382" s="14" t="s">
        <v>80</v>
      </c>
      <c r="E4382" s="16">
        <v>149</v>
      </c>
      <c r="F4382" s="14" t="s">
        <v>160</v>
      </c>
      <c r="G4382" s="16">
        <v>41</v>
      </c>
      <c r="H4382" s="14" t="s">
        <v>186</v>
      </c>
      <c r="I4382" s="16">
        <v>2</v>
      </c>
      <c r="J4382" s="14" t="s">
        <v>83</v>
      </c>
      <c r="K4382" s="14" t="s">
        <v>84</v>
      </c>
      <c r="L4382" s="14" t="s">
        <v>85</v>
      </c>
      <c r="M4382" s="23">
        <v>0.65</v>
      </c>
      <c r="N4382" s="16">
        <v>8</v>
      </c>
      <c r="O4382" s="16">
        <v>7</v>
      </c>
      <c r="P4382" s="16">
        <v>1</v>
      </c>
      <c r="Q4382" s="16">
        <v>8</v>
      </c>
      <c r="R4382" s="16">
        <v>1</v>
      </c>
      <c r="S4382" s="14" t="s">
        <v>86</v>
      </c>
      <c r="T4382" s="16">
        <v>355</v>
      </c>
      <c r="U4382" s="16">
        <v>0</v>
      </c>
      <c r="V4382" s="18">
        <v>219877</v>
      </c>
      <c r="W4382" s="18">
        <v>4711</v>
      </c>
      <c r="X4382" s="18">
        <v>2977</v>
      </c>
      <c r="Y4382" s="18">
        <v>0</v>
      </c>
      <c r="Z4382" s="18">
        <v>0</v>
      </c>
      <c r="AA4382" s="18">
        <v>0</v>
      </c>
      <c r="AB4382" s="18">
        <v>4283</v>
      </c>
      <c r="AC4382" s="23">
        <v>0.91</v>
      </c>
      <c r="AD4382" s="14" t="str">
        <f>IF(E4382=113,"Linn","Iowa ex-Linn")</f>
        <v>Iowa ex-Linn</v>
      </c>
      <c r="AE4382" s="23">
        <f>IFERROR(AB4382/W4382,"N/M")</f>
        <v>0.9091488006792613</v>
      </c>
      <c r="AF4382" s="14" t="str">
        <f>B4382&amp;"|"&amp;TEXT(E4382,"000")&amp;"|"&amp;TEXT(M4382,"0.0000")</f>
        <v>2021|149|0.6500</v>
      </c>
      <c r="AG4382" s="22" t="str">
        <f>IF(AND(B4382&gt;=2015,B4382&lt;=2024,C4382=19,G4382=41,I4382=2,K4382="A",L4382="RBUP",M4382&gt;=0.5,M4382&lt;=0.85),"IN","OUT")</f>
        <v>IN</v>
      </c>
    </row>
    <row r="4383" spans="1:33">
      <c r="A4383" s="14" t="s">
        <v>191</v>
      </c>
      <c r="B4383" s="16">
        <v>2021</v>
      </c>
      <c r="C4383" s="16">
        <v>19</v>
      </c>
      <c r="D4383" s="14" t="s">
        <v>80</v>
      </c>
      <c r="E4383" s="16">
        <v>149</v>
      </c>
      <c r="F4383" s="14" t="s">
        <v>160</v>
      </c>
      <c r="G4383" s="16">
        <v>41</v>
      </c>
      <c r="H4383" s="14" t="s">
        <v>186</v>
      </c>
      <c r="I4383" s="16">
        <v>2</v>
      </c>
      <c r="J4383" s="14" t="s">
        <v>83</v>
      </c>
      <c r="K4383" s="14" t="s">
        <v>84</v>
      </c>
      <c r="L4383" s="14" t="s">
        <v>85</v>
      </c>
      <c r="M4383" s="23">
        <v>0.7</v>
      </c>
      <c r="N4383" s="16">
        <v>24</v>
      </c>
      <c r="O4383" s="16">
        <v>18</v>
      </c>
      <c r="P4383" s="16">
        <v>2</v>
      </c>
      <c r="Q4383" s="16">
        <v>37</v>
      </c>
      <c r="R4383" s="16">
        <v>3</v>
      </c>
      <c r="S4383" s="14" t="s">
        <v>86</v>
      </c>
      <c r="T4383" s="16">
        <v>2312</v>
      </c>
      <c r="U4383" s="16">
        <v>0</v>
      </c>
      <c r="V4383" s="18">
        <v>1581174</v>
      </c>
      <c r="W4383" s="18">
        <v>66915</v>
      </c>
      <c r="X4383" s="18">
        <v>42302</v>
      </c>
      <c r="Y4383" s="18">
        <v>0</v>
      </c>
      <c r="Z4383" s="18">
        <v>0</v>
      </c>
      <c r="AA4383" s="18">
        <v>0</v>
      </c>
      <c r="AB4383" s="18">
        <v>91411</v>
      </c>
      <c r="AC4383" s="23">
        <v>1.37</v>
      </c>
      <c r="AD4383" s="14" t="str">
        <f>IF(E4383=113,"Linn","Iowa ex-Linn")</f>
        <v>Iowa ex-Linn</v>
      </c>
      <c r="AE4383" s="23">
        <f>IFERROR(AB4383/W4383,"N/M")</f>
        <v>1.3660763655383696</v>
      </c>
      <c r="AF4383" s="14" t="str">
        <f>B4383&amp;"|"&amp;TEXT(E4383,"000")&amp;"|"&amp;TEXT(M4383,"0.0000")</f>
        <v>2021|149|0.7000</v>
      </c>
      <c r="AG4383" s="22" t="str">
        <f>IF(AND(B4383&gt;=2015,B4383&lt;=2024,C4383=19,G4383=41,I4383=2,K4383="A",L4383="RBUP",M4383&gt;=0.5,M4383&lt;=0.85),"IN","OUT")</f>
        <v>IN</v>
      </c>
    </row>
    <row r="4384" spans="1:33">
      <c r="A4384" s="14" t="s">
        <v>191</v>
      </c>
      <c r="B4384" s="16">
        <v>2021</v>
      </c>
      <c r="C4384" s="16">
        <v>19</v>
      </c>
      <c r="D4384" s="14" t="s">
        <v>80</v>
      </c>
      <c r="E4384" s="16">
        <v>149</v>
      </c>
      <c r="F4384" s="14" t="s">
        <v>160</v>
      </c>
      <c r="G4384" s="16">
        <v>41</v>
      </c>
      <c r="H4384" s="14" t="s">
        <v>186</v>
      </c>
      <c r="I4384" s="16">
        <v>2</v>
      </c>
      <c r="J4384" s="14" t="s">
        <v>83</v>
      </c>
      <c r="K4384" s="14" t="s">
        <v>84</v>
      </c>
      <c r="L4384" s="14" t="s">
        <v>85</v>
      </c>
      <c r="M4384" s="23">
        <v>0.75</v>
      </c>
      <c r="N4384" s="16">
        <v>133</v>
      </c>
      <c r="O4384" s="16">
        <v>106</v>
      </c>
      <c r="P4384" s="16">
        <v>14</v>
      </c>
      <c r="Q4384" s="16">
        <v>212</v>
      </c>
      <c r="R4384" s="16">
        <v>28</v>
      </c>
      <c r="S4384" s="14" t="s">
        <v>86</v>
      </c>
      <c r="T4384" s="16">
        <v>19662</v>
      </c>
      <c r="U4384" s="16">
        <v>0</v>
      </c>
      <c r="V4384" s="18">
        <v>14577428</v>
      </c>
      <c r="W4384" s="18">
        <v>765253</v>
      </c>
      <c r="X4384" s="18">
        <v>475619</v>
      </c>
      <c r="Y4384" s="18">
        <v>0</v>
      </c>
      <c r="Z4384" s="18">
        <v>1071</v>
      </c>
      <c r="AA4384" s="18">
        <v>0</v>
      </c>
      <c r="AB4384" s="18">
        <v>266511</v>
      </c>
      <c r="AC4384" s="23">
        <v>0.35</v>
      </c>
      <c r="AD4384" s="14" t="str">
        <f>IF(E4384=113,"Linn","Iowa ex-Linn")</f>
        <v>Iowa ex-Linn</v>
      </c>
      <c r="AE4384" s="23">
        <f>IFERROR(AB4384/W4384,"N/M")</f>
        <v>0.3482652142494051</v>
      </c>
      <c r="AF4384" s="14" t="str">
        <f>B4384&amp;"|"&amp;TEXT(E4384,"000")&amp;"|"&amp;TEXT(M4384,"0.0000")</f>
        <v>2021|149|0.7500</v>
      </c>
      <c r="AG4384" s="22" t="str">
        <f>IF(AND(B4384&gt;=2015,B4384&lt;=2024,C4384=19,G4384=41,I4384=2,K4384="A",L4384="RBUP",M4384&gt;=0.5,M4384&lt;=0.85),"IN","OUT")</f>
        <v>IN</v>
      </c>
    </row>
    <row r="4385" spans="1:33">
      <c r="A4385" s="14" t="s">
        <v>191</v>
      </c>
      <c r="B4385" s="16">
        <v>2021</v>
      </c>
      <c r="C4385" s="16">
        <v>19</v>
      </c>
      <c r="D4385" s="14" t="s">
        <v>80</v>
      </c>
      <c r="E4385" s="16">
        <v>149</v>
      </c>
      <c r="F4385" s="14" t="s">
        <v>160</v>
      </c>
      <c r="G4385" s="16">
        <v>41</v>
      </c>
      <c r="H4385" s="14" t="s">
        <v>186</v>
      </c>
      <c r="I4385" s="16">
        <v>2</v>
      </c>
      <c r="J4385" s="14" t="s">
        <v>83</v>
      </c>
      <c r="K4385" s="14" t="s">
        <v>84</v>
      </c>
      <c r="L4385" s="14" t="s">
        <v>85</v>
      </c>
      <c r="M4385" s="23">
        <v>0.8</v>
      </c>
      <c r="N4385" s="16">
        <v>462</v>
      </c>
      <c r="O4385" s="16">
        <v>391</v>
      </c>
      <c r="P4385" s="16">
        <v>86</v>
      </c>
      <c r="Q4385" s="16">
        <v>778</v>
      </c>
      <c r="R4385" s="16">
        <v>158</v>
      </c>
      <c r="S4385" s="14" t="s">
        <v>86</v>
      </c>
      <c r="T4385" s="16">
        <v>85454</v>
      </c>
      <c r="U4385" s="16">
        <v>0</v>
      </c>
      <c r="V4385" s="18">
        <v>67188789</v>
      </c>
      <c r="W4385" s="18">
        <v>4492133</v>
      </c>
      <c r="X4385" s="18">
        <v>2567548</v>
      </c>
      <c r="Y4385" s="18">
        <v>1181</v>
      </c>
      <c r="Z4385" s="18">
        <v>10375</v>
      </c>
      <c r="AA4385" s="18">
        <v>0</v>
      </c>
      <c r="AB4385" s="18">
        <v>3086957</v>
      </c>
      <c r="AC4385" s="23">
        <v>0.6899999999999999</v>
      </c>
      <c r="AD4385" s="14" t="str">
        <f>IF(E4385=113,"Linn","Iowa ex-Linn")</f>
        <v>Iowa ex-Linn</v>
      </c>
      <c r="AE4385" s="23">
        <f>IFERROR(AB4385/W4385,"N/M")</f>
        <v>0.6871918084348794</v>
      </c>
      <c r="AF4385" s="14" t="str">
        <f>B4385&amp;"|"&amp;TEXT(E4385,"000")&amp;"|"&amp;TEXT(M4385,"0.0000")</f>
        <v>2021|149|0.8000</v>
      </c>
      <c r="AG4385" s="22" t="str">
        <f>IF(AND(B4385&gt;=2015,B4385&lt;=2024,C4385=19,G4385=41,I4385=2,K4385="A",L4385="RBUP",M4385&gt;=0.5,M4385&lt;=0.85),"IN","OUT")</f>
        <v>IN</v>
      </c>
    </row>
    <row r="4386" spans="1:33">
      <c r="A4386" s="14" t="s">
        <v>191</v>
      </c>
      <c r="B4386" s="16">
        <v>2021</v>
      </c>
      <c r="C4386" s="16">
        <v>19</v>
      </c>
      <c r="D4386" s="14" t="s">
        <v>80</v>
      </c>
      <c r="E4386" s="16">
        <v>149</v>
      </c>
      <c r="F4386" s="14" t="s">
        <v>160</v>
      </c>
      <c r="G4386" s="16">
        <v>41</v>
      </c>
      <c r="H4386" s="14" t="s">
        <v>186</v>
      </c>
      <c r="I4386" s="16">
        <v>2</v>
      </c>
      <c r="J4386" s="14" t="s">
        <v>83</v>
      </c>
      <c r="K4386" s="14" t="s">
        <v>84</v>
      </c>
      <c r="L4386" s="14" t="s">
        <v>85</v>
      </c>
      <c r="M4386" s="23">
        <v>0.85</v>
      </c>
      <c r="N4386" s="16">
        <v>558</v>
      </c>
      <c r="O4386" s="16">
        <v>468</v>
      </c>
      <c r="P4386" s="16">
        <v>206</v>
      </c>
      <c r="Q4386" s="16">
        <v>1230</v>
      </c>
      <c r="R4386" s="16">
        <v>435</v>
      </c>
      <c r="S4386" s="14" t="s">
        <v>86</v>
      </c>
      <c r="T4386" s="16">
        <v>106270</v>
      </c>
      <c r="U4386" s="16">
        <v>0</v>
      </c>
      <c r="V4386" s="18">
        <v>88132741</v>
      </c>
      <c r="W4386" s="18">
        <v>7499095</v>
      </c>
      <c r="X4386" s="18">
        <v>3218955</v>
      </c>
      <c r="Y4386" s="18">
        <v>400</v>
      </c>
      <c r="Z4386" s="18">
        <v>27453</v>
      </c>
      <c r="AA4386" s="18">
        <v>0</v>
      </c>
      <c r="AB4386" s="18">
        <v>6079111</v>
      </c>
      <c r="AC4386" s="23">
        <v>0.8100000000000001</v>
      </c>
      <c r="AD4386" s="14" t="str">
        <f>IF(E4386=113,"Linn","Iowa ex-Linn")</f>
        <v>Iowa ex-Linn</v>
      </c>
      <c r="AE4386" s="23">
        <f>IFERROR(AB4386/W4386,"N/M")</f>
        <v>0.8106459512781209</v>
      </c>
      <c r="AF4386" s="14" t="str">
        <f>B4386&amp;"|"&amp;TEXT(E4386,"000")&amp;"|"&amp;TEXT(M4386,"0.0000")</f>
        <v>2021|149|0.8500</v>
      </c>
      <c r="AG4386" s="22" t="str">
        <f>IF(AND(B4386&gt;=2015,B4386&lt;=2024,C4386=19,G4386=41,I4386=2,K4386="A",L4386="RBUP",M4386&gt;=0.5,M4386&lt;=0.85),"IN","OUT")</f>
        <v>IN</v>
      </c>
    </row>
    <row r="4387" spans="1:33">
      <c r="A4387" s="14" t="s">
        <v>191</v>
      </c>
      <c r="B4387" s="16">
        <v>2021</v>
      </c>
      <c r="C4387" s="16">
        <v>19</v>
      </c>
      <c r="D4387" s="14" t="s">
        <v>80</v>
      </c>
      <c r="E4387" s="16">
        <v>151</v>
      </c>
      <c r="F4387" s="14" t="s">
        <v>161</v>
      </c>
      <c r="G4387" s="16">
        <v>41</v>
      </c>
      <c r="H4387" s="14" t="s">
        <v>186</v>
      </c>
      <c r="I4387" s="16">
        <v>2</v>
      </c>
      <c r="J4387" s="14" t="s">
        <v>83</v>
      </c>
      <c r="K4387" s="14" t="s">
        <v>84</v>
      </c>
      <c r="L4387" s="14" t="s">
        <v>85</v>
      </c>
      <c r="M4387" s="23">
        <v>0.6</v>
      </c>
      <c r="N4387" s="16">
        <v>2</v>
      </c>
      <c r="O4387" s="16">
        <v>2</v>
      </c>
      <c r="P4387" s="16">
        <v>0</v>
      </c>
      <c r="Q4387" s="16">
        <v>2</v>
      </c>
      <c r="R4387" s="16">
        <v>0</v>
      </c>
      <c r="S4387" s="14" t="s">
        <v>86</v>
      </c>
      <c r="T4387" s="16">
        <v>178</v>
      </c>
      <c r="U4387" s="16">
        <v>0</v>
      </c>
      <c r="V4387" s="18">
        <v>91422</v>
      </c>
      <c r="W4387" s="18">
        <v>1085</v>
      </c>
      <c r="X4387" s="18">
        <v>695</v>
      </c>
      <c r="Y4387" s="18">
        <v>0</v>
      </c>
      <c r="Z4387" s="18">
        <v>0</v>
      </c>
      <c r="AA4387" s="18">
        <v>0</v>
      </c>
      <c r="AB4387" s="18">
        <v>0</v>
      </c>
      <c r="AC4387" s="23">
        <v>0</v>
      </c>
      <c r="AD4387" s="14" t="str">
        <f>IF(E4387=113,"Linn","Iowa ex-Linn")</f>
        <v>Iowa ex-Linn</v>
      </c>
      <c r="AE4387" s="23">
        <f>IFERROR(AB4387/W4387,"N/M")</f>
        <v>0.0</v>
      </c>
      <c r="AF4387" s="14" t="str">
        <f>B4387&amp;"|"&amp;TEXT(E4387,"000")&amp;"|"&amp;TEXT(M4387,"0.0000")</f>
        <v>2021|151|0.6000</v>
      </c>
      <c r="AG4387" s="22" t="str">
        <f>IF(AND(B4387&gt;=2015,B4387&lt;=2024,C4387=19,G4387=41,I4387=2,K4387="A",L4387="RBUP",M4387&gt;=0.5,M4387&lt;=0.85),"IN","OUT")</f>
        <v>IN</v>
      </c>
    </row>
    <row r="4388" spans="1:33">
      <c r="A4388" s="14" t="s">
        <v>191</v>
      </c>
      <c r="B4388" s="16">
        <v>2021</v>
      </c>
      <c r="C4388" s="16">
        <v>19</v>
      </c>
      <c r="D4388" s="14" t="s">
        <v>80</v>
      </c>
      <c r="E4388" s="16">
        <v>151</v>
      </c>
      <c r="F4388" s="14" t="s">
        <v>161</v>
      </c>
      <c r="G4388" s="16">
        <v>41</v>
      </c>
      <c r="H4388" s="14" t="s">
        <v>186</v>
      </c>
      <c r="I4388" s="16">
        <v>2</v>
      </c>
      <c r="J4388" s="14" t="s">
        <v>83</v>
      </c>
      <c r="K4388" s="14" t="s">
        <v>84</v>
      </c>
      <c r="L4388" s="14" t="s">
        <v>85</v>
      </c>
      <c r="M4388" s="23">
        <v>0.65</v>
      </c>
      <c r="N4388" s="16">
        <v>8</v>
      </c>
      <c r="O4388" s="16">
        <v>2</v>
      </c>
      <c r="P4388" s="16">
        <v>0</v>
      </c>
      <c r="Q4388" s="16">
        <v>4</v>
      </c>
      <c r="R4388" s="16">
        <v>0</v>
      </c>
      <c r="S4388" s="14" t="s">
        <v>86</v>
      </c>
      <c r="T4388" s="16">
        <v>133</v>
      </c>
      <c r="U4388" s="16">
        <v>0</v>
      </c>
      <c r="V4388" s="18">
        <v>73664</v>
      </c>
      <c r="W4388" s="18">
        <v>1439</v>
      </c>
      <c r="X4388" s="18">
        <v>849</v>
      </c>
      <c r="Y4388" s="18">
        <v>0</v>
      </c>
      <c r="Z4388" s="18">
        <v>0</v>
      </c>
      <c r="AA4388" s="18">
        <v>0</v>
      </c>
      <c r="AB4388" s="18">
        <v>0</v>
      </c>
      <c r="AC4388" s="23">
        <v>0</v>
      </c>
      <c r="AD4388" s="14" t="str">
        <f>IF(E4388=113,"Linn","Iowa ex-Linn")</f>
        <v>Iowa ex-Linn</v>
      </c>
      <c r="AE4388" s="23">
        <f>IFERROR(AB4388/W4388,"N/M")</f>
        <v>0.0</v>
      </c>
      <c r="AF4388" s="14" t="str">
        <f>B4388&amp;"|"&amp;TEXT(E4388,"000")&amp;"|"&amp;TEXT(M4388,"0.0000")</f>
        <v>2021|151|0.6500</v>
      </c>
      <c r="AG4388" s="22" t="str">
        <f>IF(AND(B4388&gt;=2015,B4388&lt;=2024,C4388=19,G4388=41,I4388=2,K4388="A",L4388="RBUP",M4388&gt;=0.5,M4388&lt;=0.85),"IN","OUT")</f>
        <v>IN</v>
      </c>
    </row>
    <row r="4389" spans="1:33">
      <c r="A4389" s="14" t="s">
        <v>191</v>
      </c>
      <c r="B4389" s="16">
        <v>2021</v>
      </c>
      <c r="C4389" s="16">
        <v>19</v>
      </c>
      <c r="D4389" s="14" t="s">
        <v>80</v>
      </c>
      <c r="E4389" s="16">
        <v>151</v>
      </c>
      <c r="F4389" s="14" t="s">
        <v>161</v>
      </c>
      <c r="G4389" s="16">
        <v>41</v>
      </c>
      <c r="H4389" s="14" t="s">
        <v>186</v>
      </c>
      <c r="I4389" s="16">
        <v>2</v>
      </c>
      <c r="J4389" s="14" t="s">
        <v>83</v>
      </c>
      <c r="K4389" s="14" t="s">
        <v>84</v>
      </c>
      <c r="L4389" s="14" t="s">
        <v>85</v>
      </c>
      <c r="M4389" s="23">
        <v>0.7</v>
      </c>
      <c r="N4389" s="16">
        <v>18</v>
      </c>
      <c r="O4389" s="16">
        <v>15</v>
      </c>
      <c r="P4389" s="16">
        <v>0</v>
      </c>
      <c r="Q4389" s="16">
        <v>28</v>
      </c>
      <c r="R4389" s="16">
        <v>0</v>
      </c>
      <c r="S4389" s="14" t="s">
        <v>86</v>
      </c>
      <c r="T4389" s="16">
        <v>1419</v>
      </c>
      <c r="U4389" s="16">
        <v>0</v>
      </c>
      <c r="V4389" s="18">
        <v>890087</v>
      </c>
      <c r="W4389" s="18">
        <v>27224</v>
      </c>
      <c r="X4389" s="18">
        <v>16297</v>
      </c>
      <c r="Y4389" s="18">
        <v>0</v>
      </c>
      <c r="Z4389" s="18">
        <v>186</v>
      </c>
      <c r="AA4389" s="18">
        <v>0</v>
      </c>
      <c r="AB4389" s="18">
        <v>0</v>
      </c>
      <c r="AC4389" s="23">
        <v>0</v>
      </c>
      <c r="AD4389" s="14" t="str">
        <f>IF(E4389=113,"Linn","Iowa ex-Linn")</f>
        <v>Iowa ex-Linn</v>
      </c>
      <c r="AE4389" s="23">
        <f>IFERROR(AB4389/W4389,"N/M")</f>
        <v>0.0</v>
      </c>
      <c r="AF4389" s="14" t="str">
        <f>B4389&amp;"|"&amp;TEXT(E4389,"000")&amp;"|"&amp;TEXT(M4389,"0.0000")</f>
        <v>2021|151|0.7000</v>
      </c>
      <c r="AG4389" s="22" t="str">
        <f>IF(AND(B4389&gt;=2015,B4389&lt;=2024,C4389=19,G4389=41,I4389=2,K4389="A",L4389="RBUP",M4389&gt;=0.5,M4389&lt;=0.85),"IN","OUT")</f>
        <v>IN</v>
      </c>
    </row>
    <row r="4390" spans="1:33">
      <c r="A4390" s="14" t="s">
        <v>191</v>
      </c>
      <c r="B4390" s="16">
        <v>2021</v>
      </c>
      <c r="C4390" s="16">
        <v>19</v>
      </c>
      <c r="D4390" s="14" t="s">
        <v>80</v>
      </c>
      <c r="E4390" s="16">
        <v>151</v>
      </c>
      <c r="F4390" s="14" t="s">
        <v>161</v>
      </c>
      <c r="G4390" s="16">
        <v>41</v>
      </c>
      <c r="H4390" s="14" t="s">
        <v>186</v>
      </c>
      <c r="I4390" s="16">
        <v>2</v>
      </c>
      <c r="J4390" s="14" t="s">
        <v>83</v>
      </c>
      <c r="K4390" s="14" t="s">
        <v>84</v>
      </c>
      <c r="L4390" s="14" t="s">
        <v>85</v>
      </c>
      <c r="M4390" s="23">
        <v>0.75</v>
      </c>
      <c r="N4390" s="16">
        <v>78</v>
      </c>
      <c r="O4390" s="16">
        <v>67</v>
      </c>
      <c r="P4390" s="16">
        <v>0</v>
      </c>
      <c r="Q4390" s="16">
        <v>120</v>
      </c>
      <c r="R4390" s="16">
        <v>0</v>
      </c>
      <c r="S4390" s="14" t="s">
        <v>86</v>
      </c>
      <c r="T4390" s="16">
        <v>9133</v>
      </c>
      <c r="U4390" s="16">
        <v>0</v>
      </c>
      <c r="V4390" s="18">
        <v>6366776</v>
      </c>
      <c r="W4390" s="18">
        <v>254274</v>
      </c>
      <c r="X4390" s="18">
        <v>154273</v>
      </c>
      <c r="Y4390" s="18">
        <v>0</v>
      </c>
      <c r="Z4390" s="18">
        <v>194</v>
      </c>
      <c r="AA4390" s="18">
        <v>0</v>
      </c>
      <c r="AB4390" s="18">
        <v>0</v>
      </c>
      <c r="AC4390" s="23">
        <v>0</v>
      </c>
      <c r="AD4390" s="14" t="str">
        <f>IF(E4390=113,"Linn","Iowa ex-Linn")</f>
        <v>Iowa ex-Linn</v>
      </c>
      <c r="AE4390" s="23">
        <f>IFERROR(AB4390/W4390,"N/M")</f>
        <v>0.0</v>
      </c>
      <c r="AF4390" s="14" t="str">
        <f>B4390&amp;"|"&amp;TEXT(E4390,"000")&amp;"|"&amp;TEXT(M4390,"0.0000")</f>
        <v>2021|151|0.7500</v>
      </c>
      <c r="AG4390" s="22" t="str">
        <f>IF(AND(B4390&gt;=2015,B4390&lt;=2024,C4390=19,G4390=41,I4390=2,K4390="A",L4390="RBUP",M4390&gt;=0.5,M4390&lt;=0.85),"IN","OUT")</f>
        <v>IN</v>
      </c>
    </row>
    <row r="4391" spans="1:33">
      <c r="A4391" s="14" t="s">
        <v>191</v>
      </c>
      <c r="B4391" s="16">
        <v>2021</v>
      </c>
      <c r="C4391" s="16">
        <v>19</v>
      </c>
      <c r="D4391" s="14" t="s">
        <v>80</v>
      </c>
      <c r="E4391" s="16">
        <v>151</v>
      </c>
      <c r="F4391" s="14" t="s">
        <v>161</v>
      </c>
      <c r="G4391" s="16">
        <v>41</v>
      </c>
      <c r="H4391" s="14" t="s">
        <v>186</v>
      </c>
      <c r="I4391" s="16">
        <v>2</v>
      </c>
      <c r="J4391" s="14" t="s">
        <v>83</v>
      </c>
      <c r="K4391" s="14" t="s">
        <v>84</v>
      </c>
      <c r="L4391" s="14" t="s">
        <v>85</v>
      </c>
      <c r="M4391" s="23">
        <v>0.8</v>
      </c>
      <c r="N4391" s="16">
        <v>384</v>
      </c>
      <c r="O4391" s="16">
        <v>328</v>
      </c>
      <c r="P4391" s="16">
        <v>6</v>
      </c>
      <c r="Q4391" s="16">
        <v>657</v>
      </c>
      <c r="R4391" s="16">
        <v>6</v>
      </c>
      <c r="S4391" s="14" t="s">
        <v>86</v>
      </c>
      <c r="T4391" s="16">
        <v>52050</v>
      </c>
      <c r="U4391" s="16">
        <v>0</v>
      </c>
      <c r="V4391" s="18">
        <v>38351345</v>
      </c>
      <c r="W4391" s="18">
        <v>2175558</v>
      </c>
      <c r="X4391" s="18">
        <v>1162359</v>
      </c>
      <c r="Y4391" s="18">
        <v>84</v>
      </c>
      <c r="Z4391" s="18">
        <v>4624</v>
      </c>
      <c r="AA4391" s="18">
        <v>0</v>
      </c>
      <c r="AB4391" s="18">
        <v>35522</v>
      </c>
      <c r="AC4391" s="23">
        <v>0.02</v>
      </c>
      <c r="AD4391" s="14" t="str">
        <f>IF(E4391=113,"Linn","Iowa ex-Linn")</f>
        <v>Iowa ex-Linn</v>
      </c>
      <c r="AE4391" s="23">
        <f>IFERROR(AB4391/W4391,"N/M")</f>
        <v>0.016327765106699064</v>
      </c>
      <c r="AF4391" s="14" t="str">
        <f>B4391&amp;"|"&amp;TEXT(E4391,"000")&amp;"|"&amp;TEXT(M4391,"0.0000")</f>
        <v>2021|151|0.8000</v>
      </c>
      <c r="AG4391" s="22" t="str">
        <f>IF(AND(B4391&gt;=2015,B4391&lt;=2024,C4391=19,G4391=41,I4391=2,K4391="A",L4391="RBUP",M4391&gt;=0.5,M4391&lt;=0.85),"IN","OUT")</f>
        <v>IN</v>
      </c>
    </row>
    <row r="4392" spans="1:33">
      <c r="A4392" s="14" t="s">
        <v>191</v>
      </c>
      <c r="B4392" s="16">
        <v>2021</v>
      </c>
      <c r="C4392" s="16">
        <v>19</v>
      </c>
      <c r="D4392" s="14" t="s">
        <v>80</v>
      </c>
      <c r="E4392" s="16">
        <v>151</v>
      </c>
      <c r="F4392" s="14" t="s">
        <v>161</v>
      </c>
      <c r="G4392" s="16">
        <v>41</v>
      </c>
      <c r="H4392" s="14" t="s">
        <v>186</v>
      </c>
      <c r="I4392" s="16">
        <v>2</v>
      </c>
      <c r="J4392" s="14" t="s">
        <v>83</v>
      </c>
      <c r="K4392" s="14" t="s">
        <v>84</v>
      </c>
      <c r="L4392" s="14" t="s">
        <v>85</v>
      </c>
      <c r="M4392" s="23">
        <v>0.85</v>
      </c>
      <c r="N4392" s="16">
        <v>473</v>
      </c>
      <c r="O4392" s="16">
        <v>416</v>
      </c>
      <c r="P4392" s="16">
        <v>12</v>
      </c>
      <c r="Q4392" s="16">
        <v>951</v>
      </c>
      <c r="R4392" s="16">
        <v>15</v>
      </c>
      <c r="S4392" s="14" t="s">
        <v>86</v>
      </c>
      <c r="T4392" s="16">
        <v>86401</v>
      </c>
      <c r="U4392" s="16">
        <v>0</v>
      </c>
      <c r="V4392" s="18">
        <v>67250858</v>
      </c>
      <c r="W4392" s="18">
        <v>4681427</v>
      </c>
      <c r="X4392" s="18">
        <v>2019927</v>
      </c>
      <c r="Y4392" s="18">
        <v>456</v>
      </c>
      <c r="Z4392" s="18">
        <v>19141</v>
      </c>
      <c r="AA4392" s="18">
        <v>0</v>
      </c>
      <c r="AB4392" s="18">
        <v>100296</v>
      </c>
      <c r="AC4392" s="23">
        <v>0.02</v>
      </c>
      <c r="AD4392" s="14" t="str">
        <f>IF(E4392=113,"Linn","Iowa ex-Linn")</f>
        <v>Iowa ex-Linn</v>
      </c>
      <c r="AE4392" s="23">
        <f>IFERROR(AB4392/W4392,"N/M")</f>
        <v>0.021424236669716306</v>
      </c>
      <c r="AF4392" s="14" t="str">
        <f>B4392&amp;"|"&amp;TEXT(E4392,"000")&amp;"|"&amp;TEXT(M4392,"0.0000")</f>
        <v>2021|151|0.8500</v>
      </c>
      <c r="AG4392" s="22" t="str">
        <f>IF(AND(B4392&gt;=2015,B4392&lt;=2024,C4392=19,G4392=41,I4392=2,K4392="A",L4392="RBUP",M4392&gt;=0.5,M4392&lt;=0.85),"IN","OUT")</f>
        <v>IN</v>
      </c>
    </row>
    <row r="4393" spans="1:33">
      <c r="A4393" s="14" t="s">
        <v>191</v>
      </c>
      <c r="B4393" s="16">
        <v>2021</v>
      </c>
      <c r="C4393" s="16">
        <v>19</v>
      </c>
      <c r="D4393" s="14" t="s">
        <v>80</v>
      </c>
      <c r="E4393" s="16">
        <v>153</v>
      </c>
      <c r="F4393" s="14" t="s">
        <v>162</v>
      </c>
      <c r="G4393" s="16">
        <v>41</v>
      </c>
      <c r="H4393" s="14" t="s">
        <v>186</v>
      </c>
      <c r="I4393" s="16">
        <v>2</v>
      </c>
      <c r="J4393" s="14" t="s">
        <v>83</v>
      </c>
      <c r="K4393" s="14" t="s">
        <v>84</v>
      </c>
      <c r="L4393" s="14" t="s">
        <v>85</v>
      </c>
      <c r="M4393" s="23">
        <v>0.5</v>
      </c>
      <c r="N4393" s="16">
        <v>1</v>
      </c>
      <c r="O4393" s="16">
        <v>1</v>
      </c>
      <c r="P4393" s="16">
        <v>0</v>
      </c>
      <c r="Q4393" s="16">
        <v>1</v>
      </c>
      <c r="R4393" s="16">
        <v>0</v>
      </c>
      <c r="S4393" s="14" t="s">
        <v>86</v>
      </c>
      <c r="T4393" s="16">
        <v>11</v>
      </c>
      <c r="U4393" s="16">
        <v>0</v>
      </c>
      <c r="V4393" s="18">
        <v>4661</v>
      </c>
      <c r="W4393" s="18">
        <v>36</v>
      </c>
      <c r="X4393" s="18">
        <v>29</v>
      </c>
      <c r="Y4393" s="18">
        <v>0</v>
      </c>
      <c r="Z4393" s="18">
        <v>0</v>
      </c>
      <c r="AA4393" s="18">
        <v>0</v>
      </c>
      <c r="AB4393" s="18">
        <v>0</v>
      </c>
      <c r="AC4393" s="23">
        <v>0</v>
      </c>
      <c r="AD4393" s="14" t="str">
        <f>IF(E4393=113,"Linn","Iowa ex-Linn")</f>
        <v>Iowa ex-Linn</v>
      </c>
      <c r="AE4393" s="23">
        <f>IFERROR(AB4393/W4393,"N/M")</f>
        <v>0.0</v>
      </c>
      <c r="AF4393" s="14" t="str">
        <f>B4393&amp;"|"&amp;TEXT(E4393,"000")&amp;"|"&amp;TEXT(M4393,"0.0000")</f>
        <v>2021|153|0.5000</v>
      </c>
      <c r="AG4393" s="22" t="str">
        <f>IF(AND(B4393&gt;=2015,B4393&lt;=2024,C4393=19,G4393=41,I4393=2,K4393="A",L4393="RBUP",M4393&gt;=0.5,M4393&lt;=0.85),"IN","OUT")</f>
        <v>IN</v>
      </c>
    </row>
    <row r="4394" spans="1:33">
      <c r="A4394" s="14" t="s">
        <v>191</v>
      </c>
      <c r="B4394" s="16">
        <v>2021</v>
      </c>
      <c r="C4394" s="16">
        <v>19</v>
      </c>
      <c r="D4394" s="14" t="s">
        <v>80</v>
      </c>
      <c r="E4394" s="16">
        <v>153</v>
      </c>
      <c r="F4394" s="14" t="s">
        <v>162</v>
      </c>
      <c r="G4394" s="16">
        <v>41</v>
      </c>
      <c r="H4394" s="14" t="s">
        <v>186</v>
      </c>
      <c r="I4394" s="16">
        <v>2</v>
      </c>
      <c r="J4394" s="14" t="s">
        <v>83</v>
      </c>
      <c r="K4394" s="14" t="s">
        <v>84</v>
      </c>
      <c r="L4394" s="14" t="s">
        <v>85</v>
      </c>
      <c r="M4394" s="23">
        <v>0.6</v>
      </c>
      <c r="N4394" s="16">
        <v>2</v>
      </c>
      <c r="O4394" s="16">
        <v>1</v>
      </c>
      <c r="P4394" s="16">
        <v>0</v>
      </c>
      <c r="Q4394" s="16">
        <v>1</v>
      </c>
      <c r="R4394" s="16">
        <v>0</v>
      </c>
      <c r="S4394" s="14" t="s">
        <v>86</v>
      </c>
      <c r="T4394" s="16">
        <v>39</v>
      </c>
      <c r="U4394" s="16">
        <v>0</v>
      </c>
      <c r="V4394" s="18">
        <v>22738</v>
      </c>
      <c r="W4394" s="18">
        <v>247</v>
      </c>
      <c r="X4394" s="18">
        <v>158</v>
      </c>
      <c r="Y4394" s="18">
        <v>0</v>
      </c>
      <c r="Z4394" s="18">
        <v>0</v>
      </c>
      <c r="AA4394" s="18">
        <v>0</v>
      </c>
      <c r="AB4394" s="18">
        <v>0</v>
      </c>
      <c r="AC4394" s="23">
        <v>0</v>
      </c>
      <c r="AD4394" s="14" t="str">
        <f>IF(E4394=113,"Linn","Iowa ex-Linn")</f>
        <v>Iowa ex-Linn</v>
      </c>
      <c r="AE4394" s="23">
        <f>IFERROR(AB4394/W4394,"N/M")</f>
        <v>0.0</v>
      </c>
      <c r="AF4394" s="14" t="str">
        <f>B4394&amp;"|"&amp;TEXT(E4394,"000")&amp;"|"&amp;TEXT(M4394,"0.0000")</f>
        <v>2021|153|0.6000</v>
      </c>
      <c r="AG4394" s="22" t="str">
        <f>IF(AND(B4394&gt;=2015,B4394&lt;=2024,C4394=19,G4394=41,I4394=2,K4394="A",L4394="RBUP",M4394&gt;=0.5,M4394&lt;=0.85),"IN","OUT")</f>
        <v>IN</v>
      </c>
    </row>
    <row r="4395" spans="1:33">
      <c r="A4395" s="14" t="s">
        <v>191</v>
      </c>
      <c r="B4395" s="16">
        <v>2021</v>
      </c>
      <c r="C4395" s="16">
        <v>19</v>
      </c>
      <c r="D4395" s="14" t="s">
        <v>80</v>
      </c>
      <c r="E4395" s="16">
        <v>153</v>
      </c>
      <c r="F4395" s="14" t="s">
        <v>162</v>
      </c>
      <c r="G4395" s="16">
        <v>41</v>
      </c>
      <c r="H4395" s="14" t="s">
        <v>186</v>
      </c>
      <c r="I4395" s="16">
        <v>2</v>
      </c>
      <c r="J4395" s="14" t="s">
        <v>83</v>
      </c>
      <c r="K4395" s="14" t="s">
        <v>84</v>
      </c>
      <c r="L4395" s="14" t="s">
        <v>85</v>
      </c>
      <c r="M4395" s="23">
        <v>0.65</v>
      </c>
      <c r="N4395" s="16">
        <v>3</v>
      </c>
      <c r="O4395" s="16">
        <v>3</v>
      </c>
      <c r="P4395" s="16">
        <v>0</v>
      </c>
      <c r="Q4395" s="16">
        <v>3</v>
      </c>
      <c r="R4395" s="16">
        <v>0</v>
      </c>
      <c r="S4395" s="14" t="s">
        <v>86</v>
      </c>
      <c r="T4395" s="16">
        <v>817</v>
      </c>
      <c r="U4395" s="16">
        <v>0</v>
      </c>
      <c r="V4395" s="18">
        <v>313220</v>
      </c>
      <c r="W4395" s="18">
        <v>70811</v>
      </c>
      <c r="X4395" s="18">
        <v>56573</v>
      </c>
      <c r="Y4395" s="18">
        <v>0</v>
      </c>
      <c r="Z4395" s="18">
        <v>0</v>
      </c>
      <c r="AA4395" s="18">
        <v>0</v>
      </c>
      <c r="AB4395" s="18">
        <v>0</v>
      </c>
      <c r="AC4395" s="23">
        <v>0</v>
      </c>
      <c r="AD4395" s="14" t="str">
        <f>IF(E4395=113,"Linn","Iowa ex-Linn")</f>
        <v>Iowa ex-Linn</v>
      </c>
      <c r="AE4395" s="23">
        <f>IFERROR(AB4395/W4395,"N/M")</f>
        <v>0.0</v>
      </c>
      <c r="AF4395" s="14" t="str">
        <f>B4395&amp;"|"&amp;TEXT(E4395,"000")&amp;"|"&amp;TEXT(M4395,"0.0000")</f>
        <v>2021|153|0.6500</v>
      </c>
      <c r="AG4395" s="22" t="str">
        <f>IF(AND(B4395&gt;=2015,B4395&lt;=2024,C4395=19,G4395=41,I4395=2,K4395="A",L4395="RBUP",M4395&gt;=0.5,M4395&lt;=0.85),"IN","OUT")</f>
        <v>IN</v>
      </c>
    </row>
    <row r="4396" spans="1:33">
      <c r="A4396" s="14" t="s">
        <v>191</v>
      </c>
      <c r="B4396" s="16">
        <v>2021</v>
      </c>
      <c r="C4396" s="16">
        <v>19</v>
      </c>
      <c r="D4396" s="14" t="s">
        <v>80</v>
      </c>
      <c r="E4396" s="16">
        <v>153</v>
      </c>
      <c r="F4396" s="14" t="s">
        <v>162</v>
      </c>
      <c r="G4396" s="16">
        <v>41</v>
      </c>
      <c r="H4396" s="14" t="s">
        <v>186</v>
      </c>
      <c r="I4396" s="16">
        <v>2</v>
      </c>
      <c r="J4396" s="14" t="s">
        <v>83</v>
      </c>
      <c r="K4396" s="14" t="s">
        <v>84</v>
      </c>
      <c r="L4396" s="14" t="s">
        <v>85</v>
      </c>
      <c r="M4396" s="23">
        <v>0.7</v>
      </c>
      <c r="N4396" s="16">
        <v>29</v>
      </c>
      <c r="O4396" s="16">
        <v>23</v>
      </c>
      <c r="P4396" s="16">
        <v>0</v>
      </c>
      <c r="Q4396" s="16">
        <v>26</v>
      </c>
      <c r="R4396" s="16">
        <v>0</v>
      </c>
      <c r="S4396" s="14" t="s">
        <v>86</v>
      </c>
      <c r="T4396" s="16">
        <v>1521</v>
      </c>
      <c r="U4396" s="16">
        <v>0</v>
      </c>
      <c r="V4396" s="18">
        <v>894826</v>
      </c>
      <c r="W4396" s="18">
        <v>33073</v>
      </c>
      <c r="X4396" s="18">
        <v>20704</v>
      </c>
      <c r="Y4396" s="18">
        <v>0</v>
      </c>
      <c r="Z4396" s="18">
        <v>0</v>
      </c>
      <c r="AA4396" s="18">
        <v>0</v>
      </c>
      <c r="AB4396" s="18">
        <v>0</v>
      </c>
      <c r="AC4396" s="23">
        <v>0</v>
      </c>
      <c r="AD4396" s="14" t="str">
        <f>IF(E4396=113,"Linn","Iowa ex-Linn")</f>
        <v>Iowa ex-Linn</v>
      </c>
      <c r="AE4396" s="23">
        <f>IFERROR(AB4396/W4396,"N/M")</f>
        <v>0.0</v>
      </c>
      <c r="AF4396" s="14" t="str">
        <f>B4396&amp;"|"&amp;TEXT(E4396,"000")&amp;"|"&amp;TEXT(M4396,"0.0000")</f>
        <v>2021|153|0.7000</v>
      </c>
      <c r="AG4396" s="22" t="str">
        <f>IF(AND(B4396&gt;=2015,B4396&lt;=2024,C4396=19,G4396=41,I4396=2,K4396="A",L4396="RBUP",M4396&gt;=0.5,M4396&lt;=0.85),"IN","OUT")</f>
        <v>IN</v>
      </c>
    </row>
    <row r="4397" spans="1:33">
      <c r="A4397" s="14" t="s">
        <v>191</v>
      </c>
      <c r="B4397" s="16">
        <v>2021</v>
      </c>
      <c r="C4397" s="16">
        <v>19</v>
      </c>
      <c r="D4397" s="14" t="s">
        <v>80</v>
      </c>
      <c r="E4397" s="16">
        <v>153</v>
      </c>
      <c r="F4397" s="14" t="s">
        <v>162</v>
      </c>
      <c r="G4397" s="16">
        <v>41</v>
      </c>
      <c r="H4397" s="14" t="s">
        <v>186</v>
      </c>
      <c r="I4397" s="16">
        <v>2</v>
      </c>
      <c r="J4397" s="14" t="s">
        <v>83</v>
      </c>
      <c r="K4397" s="14" t="s">
        <v>84</v>
      </c>
      <c r="L4397" s="14" t="s">
        <v>85</v>
      </c>
      <c r="M4397" s="23">
        <v>0.75</v>
      </c>
      <c r="N4397" s="16">
        <v>89</v>
      </c>
      <c r="O4397" s="16">
        <v>66</v>
      </c>
      <c r="P4397" s="16">
        <v>0</v>
      </c>
      <c r="Q4397" s="16">
        <v>86</v>
      </c>
      <c r="R4397" s="16">
        <v>0</v>
      </c>
      <c r="S4397" s="14" t="s">
        <v>86</v>
      </c>
      <c r="T4397" s="16">
        <v>6494</v>
      </c>
      <c r="U4397" s="16">
        <v>0</v>
      </c>
      <c r="V4397" s="18">
        <v>4219658</v>
      </c>
      <c r="W4397" s="18">
        <v>197877</v>
      </c>
      <c r="X4397" s="18">
        <v>139821</v>
      </c>
      <c r="Y4397" s="18">
        <v>0</v>
      </c>
      <c r="Z4397" s="18">
        <v>748</v>
      </c>
      <c r="AA4397" s="18">
        <v>0</v>
      </c>
      <c r="AB4397" s="18">
        <v>0</v>
      </c>
      <c r="AC4397" s="23">
        <v>0</v>
      </c>
      <c r="AD4397" s="14" t="str">
        <f>IF(E4397=113,"Linn","Iowa ex-Linn")</f>
        <v>Iowa ex-Linn</v>
      </c>
      <c r="AE4397" s="23">
        <f>IFERROR(AB4397/W4397,"N/M")</f>
        <v>0.0</v>
      </c>
      <c r="AF4397" s="14" t="str">
        <f>B4397&amp;"|"&amp;TEXT(E4397,"000")&amp;"|"&amp;TEXT(M4397,"0.0000")</f>
        <v>2021|153|0.7500</v>
      </c>
      <c r="AG4397" s="22" t="str">
        <f>IF(AND(B4397&gt;=2015,B4397&lt;=2024,C4397=19,G4397=41,I4397=2,K4397="A",L4397="RBUP",M4397&gt;=0.5,M4397&lt;=0.85),"IN","OUT")</f>
        <v>IN</v>
      </c>
    </row>
    <row r="4398" spans="1:33">
      <c r="A4398" s="14" t="s">
        <v>191</v>
      </c>
      <c r="B4398" s="16">
        <v>2021</v>
      </c>
      <c r="C4398" s="16">
        <v>19</v>
      </c>
      <c r="D4398" s="14" t="s">
        <v>80</v>
      </c>
      <c r="E4398" s="16">
        <v>153</v>
      </c>
      <c r="F4398" s="14" t="s">
        <v>162</v>
      </c>
      <c r="G4398" s="16">
        <v>41</v>
      </c>
      <c r="H4398" s="14" t="s">
        <v>186</v>
      </c>
      <c r="I4398" s="16">
        <v>2</v>
      </c>
      <c r="J4398" s="14" t="s">
        <v>83</v>
      </c>
      <c r="K4398" s="14" t="s">
        <v>84</v>
      </c>
      <c r="L4398" s="14" t="s">
        <v>85</v>
      </c>
      <c r="M4398" s="23">
        <v>0.8</v>
      </c>
      <c r="N4398" s="16">
        <v>213</v>
      </c>
      <c r="O4398" s="16">
        <v>165</v>
      </c>
      <c r="P4398" s="16">
        <v>2</v>
      </c>
      <c r="Q4398" s="16">
        <v>334</v>
      </c>
      <c r="R4398" s="16">
        <v>2</v>
      </c>
      <c r="S4398" s="14" t="s">
        <v>86</v>
      </c>
      <c r="T4398" s="16">
        <v>26841</v>
      </c>
      <c r="U4398" s="16">
        <v>0</v>
      </c>
      <c r="V4398" s="18">
        <v>18995620</v>
      </c>
      <c r="W4398" s="18">
        <v>1175176</v>
      </c>
      <c r="X4398" s="18">
        <v>683403</v>
      </c>
      <c r="Y4398" s="18">
        <v>248</v>
      </c>
      <c r="Z4398" s="18">
        <v>1715</v>
      </c>
      <c r="AA4398" s="18">
        <v>0</v>
      </c>
      <c r="AB4398" s="18">
        <v>264</v>
      </c>
      <c r="AC4398" s="23">
        <v>0</v>
      </c>
      <c r="AD4398" s="14" t="str">
        <f>IF(E4398=113,"Linn","Iowa ex-Linn")</f>
        <v>Iowa ex-Linn</v>
      </c>
      <c r="AE4398" s="23">
        <f>IFERROR(AB4398/W4398,"N/M")</f>
        <v>0.00022464720178083964</v>
      </c>
      <c r="AF4398" s="14" t="str">
        <f>B4398&amp;"|"&amp;TEXT(E4398,"000")&amp;"|"&amp;TEXT(M4398,"0.0000")</f>
        <v>2021|153|0.8000</v>
      </c>
      <c r="AG4398" s="22" t="str">
        <f>IF(AND(B4398&gt;=2015,B4398&lt;=2024,C4398=19,G4398=41,I4398=2,K4398="A",L4398="RBUP",M4398&gt;=0.5,M4398&lt;=0.85),"IN","OUT")</f>
        <v>IN</v>
      </c>
    </row>
    <row r="4399" spans="1:33">
      <c r="A4399" s="14" t="s">
        <v>191</v>
      </c>
      <c r="B4399" s="16">
        <v>2021</v>
      </c>
      <c r="C4399" s="16">
        <v>19</v>
      </c>
      <c r="D4399" s="14" t="s">
        <v>80</v>
      </c>
      <c r="E4399" s="16">
        <v>153</v>
      </c>
      <c r="F4399" s="14" t="s">
        <v>162</v>
      </c>
      <c r="G4399" s="16">
        <v>41</v>
      </c>
      <c r="H4399" s="14" t="s">
        <v>186</v>
      </c>
      <c r="I4399" s="16">
        <v>2</v>
      </c>
      <c r="J4399" s="14" t="s">
        <v>83</v>
      </c>
      <c r="K4399" s="14" t="s">
        <v>84</v>
      </c>
      <c r="L4399" s="14" t="s">
        <v>85</v>
      </c>
      <c r="M4399" s="23">
        <v>0.85</v>
      </c>
      <c r="N4399" s="16">
        <v>199</v>
      </c>
      <c r="O4399" s="16">
        <v>143</v>
      </c>
      <c r="P4399" s="16">
        <v>7</v>
      </c>
      <c r="Q4399" s="16">
        <v>266</v>
      </c>
      <c r="R4399" s="16">
        <v>7</v>
      </c>
      <c r="S4399" s="14" t="s">
        <v>86</v>
      </c>
      <c r="T4399" s="16">
        <v>25938</v>
      </c>
      <c r="U4399" s="16">
        <v>0</v>
      </c>
      <c r="V4399" s="18">
        <v>19253717</v>
      </c>
      <c r="W4399" s="18">
        <v>1376458</v>
      </c>
      <c r="X4399" s="18">
        <v>627839</v>
      </c>
      <c r="Y4399" s="18">
        <v>740</v>
      </c>
      <c r="Z4399" s="18">
        <v>3582</v>
      </c>
      <c r="AA4399" s="18">
        <v>0</v>
      </c>
      <c r="AB4399" s="18">
        <v>194317</v>
      </c>
      <c r="AC4399" s="23">
        <v>0.14</v>
      </c>
      <c r="AD4399" s="14" t="str">
        <f>IF(E4399=113,"Linn","Iowa ex-Linn")</f>
        <v>Iowa ex-Linn</v>
      </c>
      <c r="AE4399" s="23">
        <f>IFERROR(AB4399/W4399,"N/M")</f>
        <v>0.14117176114345661</v>
      </c>
      <c r="AF4399" s="14" t="str">
        <f>B4399&amp;"|"&amp;TEXT(E4399,"000")&amp;"|"&amp;TEXT(M4399,"0.0000")</f>
        <v>2021|153|0.8500</v>
      </c>
      <c r="AG4399" s="22" t="str">
        <f>IF(AND(B4399&gt;=2015,B4399&lt;=2024,C4399=19,G4399=41,I4399=2,K4399="A",L4399="RBUP",M4399&gt;=0.5,M4399&lt;=0.85),"IN","OUT")</f>
        <v>IN</v>
      </c>
    </row>
    <row r="4400" spans="1:33">
      <c r="A4400" s="14" t="s">
        <v>191</v>
      </c>
      <c r="B4400" s="16">
        <v>2021</v>
      </c>
      <c r="C4400" s="16">
        <v>19</v>
      </c>
      <c r="D4400" s="14" t="s">
        <v>80</v>
      </c>
      <c r="E4400" s="16">
        <v>155</v>
      </c>
      <c r="F4400" s="14" t="s">
        <v>163</v>
      </c>
      <c r="G4400" s="16">
        <v>41</v>
      </c>
      <c r="H4400" s="14" t="s">
        <v>186</v>
      </c>
      <c r="I4400" s="16">
        <v>2</v>
      </c>
      <c r="J4400" s="14" t="s">
        <v>83</v>
      </c>
      <c r="K4400" s="14" t="s">
        <v>84</v>
      </c>
      <c r="L4400" s="14" t="s">
        <v>85</v>
      </c>
      <c r="M4400" s="23">
        <v>0.5</v>
      </c>
      <c r="N4400" s="16">
        <v>3</v>
      </c>
      <c r="O4400" s="16">
        <v>2</v>
      </c>
      <c r="P4400" s="16">
        <v>0</v>
      </c>
      <c r="Q4400" s="16">
        <v>2</v>
      </c>
      <c r="R4400" s="16">
        <v>0</v>
      </c>
      <c r="S4400" s="14" t="s">
        <v>86</v>
      </c>
      <c r="T4400" s="16">
        <v>583</v>
      </c>
      <c r="U4400" s="16">
        <v>0</v>
      </c>
      <c r="V4400" s="18">
        <v>287140</v>
      </c>
      <c r="W4400" s="18">
        <v>2301</v>
      </c>
      <c r="X4400" s="18">
        <v>1842</v>
      </c>
      <c r="Y4400" s="18">
        <v>0</v>
      </c>
      <c r="Z4400" s="18">
        <v>0</v>
      </c>
      <c r="AA4400" s="18">
        <v>0</v>
      </c>
      <c r="AB4400" s="18">
        <v>0</v>
      </c>
      <c r="AC4400" s="23">
        <v>0</v>
      </c>
      <c r="AD4400" s="14" t="str">
        <f>IF(E4400=113,"Linn","Iowa ex-Linn")</f>
        <v>Iowa ex-Linn</v>
      </c>
      <c r="AE4400" s="23">
        <f>IFERROR(AB4400/W4400,"N/M")</f>
        <v>0.0</v>
      </c>
      <c r="AF4400" s="14" t="str">
        <f>B4400&amp;"|"&amp;TEXT(E4400,"000")&amp;"|"&amp;TEXT(M4400,"0.0000")</f>
        <v>2021|155|0.5000</v>
      </c>
      <c r="AG4400" s="22" t="str">
        <f>IF(AND(B4400&gt;=2015,B4400&lt;=2024,C4400=19,G4400=41,I4400=2,K4400="A",L4400="RBUP",M4400&gt;=0.5,M4400&lt;=0.85),"IN","OUT")</f>
        <v>IN</v>
      </c>
    </row>
    <row r="4401" spans="1:33">
      <c r="A4401" s="14" t="s">
        <v>191</v>
      </c>
      <c r="B4401" s="16">
        <v>2021</v>
      </c>
      <c r="C4401" s="16">
        <v>19</v>
      </c>
      <c r="D4401" s="14" t="s">
        <v>80</v>
      </c>
      <c r="E4401" s="16">
        <v>155</v>
      </c>
      <c r="F4401" s="14" t="s">
        <v>163</v>
      </c>
      <c r="G4401" s="16">
        <v>41</v>
      </c>
      <c r="H4401" s="14" t="s">
        <v>186</v>
      </c>
      <c r="I4401" s="16">
        <v>2</v>
      </c>
      <c r="J4401" s="14" t="s">
        <v>83</v>
      </c>
      <c r="K4401" s="14" t="s">
        <v>84</v>
      </c>
      <c r="L4401" s="14" t="s">
        <v>85</v>
      </c>
      <c r="M4401" s="23">
        <v>0.65</v>
      </c>
      <c r="N4401" s="16">
        <v>8</v>
      </c>
      <c r="O4401" s="16">
        <v>5</v>
      </c>
      <c r="P4401" s="16">
        <v>0</v>
      </c>
      <c r="Q4401" s="16">
        <v>8</v>
      </c>
      <c r="R4401" s="16">
        <v>0</v>
      </c>
      <c r="S4401" s="14" t="s">
        <v>86</v>
      </c>
      <c r="T4401" s="16">
        <v>341</v>
      </c>
      <c r="U4401" s="16">
        <v>0</v>
      </c>
      <c r="V4401" s="18">
        <v>186446</v>
      </c>
      <c r="W4401" s="18">
        <v>5562</v>
      </c>
      <c r="X4401" s="18">
        <v>2743</v>
      </c>
      <c r="Y4401" s="18">
        <v>0</v>
      </c>
      <c r="Z4401" s="18">
        <v>0</v>
      </c>
      <c r="AA4401" s="18">
        <v>0</v>
      </c>
      <c r="AB4401" s="18">
        <v>0</v>
      </c>
      <c r="AC4401" s="23">
        <v>0</v>
      </c>
      <c r="AD4401" s="14" t="str">
        <f>IF(E4401=113,"Linn","Iowa ex-Linn")</f>
        <v>Iowa ex-Linn</v>
      </c>
      <c r="AE4401" s="23">
        <f>IFERROR(AB4401/W4401,"N/M")</f>
        <v>0.0</v>
      </c>
      <c r="AF4401" s="14" t="str">
        <f>B4401&amp;"|"&amp;TEXT(E4401,"000")&amp;"|"&amp;TEXT(M4401,"0.0000")</f>
        <v>2021|155|0.6500</v>
      </c>
      <c r="AG4401" s="22" t="str">
        <f>IF(AND(B4401&gt;=2015,B4401&lt;=2024,C4401=19,G4401=41,I4401=2,K4401="A",L4401="RBUP",M4401&gt;=0.5,M4401&lt;=0.85),"IN","OUT")</f>
        <v>IN</v>
      </c>
    </row>
    <row r="4402" spans="1:33">
      <c r="A4402" s="14" t="s">
        <v>191</v>
      </c>
      <c r="B4402" s="16">
        <v>2021</v>
      </c>
      <c r="C4402" s="16">
        <v>19</v>
      </c>
      <c r="D4402" s="14" t="s">
        <v>80</v>
      </c>
      <c r="E4402" s="16">
        <v>155</v>
      </c>
      <c r="F4402" s="14" t="s">
        <v>163</v>
      </c>
      <c r="G4402" s="16">
        <v>41</v>
      </c>
      <c r="H4402" s="14" t="s">
        <v>186</v>
      </c>
      <c r="I4402" s="16">
        <v>2</v>
      </c>
      <c r="J4402" s="14" t="s">
        <v>83</v>
      </c>
      <c r="K4402" s="14" t="s">
        <v>84</v>
      </c>
      <c r="L4402" s="14" t="s">
        <v>85</v>
      </c>
      <c r="M4402" s="23">
        <v>0.7</v>
      </c>
      <c r="N4402" s="16">
        <v>27</v>
      </c>
      <c r="O4402" s="16">
        <v>22</v>
      </c>
      <c r="P4402" s="16">
        <v>0</v>
      </c>
      <c r="Q4402" s="16">
        <v>29</v>
      </c>
      <c r="R4402" s="16">
        <v>0</v>
      </c>
      <c r="S4402" s="14" t="s">
        <v>86</v>
      </c>
      <c r="T4402" s="16">
        <v>2509</v>
      </c>
      <c r="U4402" s="16">
        <v>0</v>
      </c>
      <c r="V4402" s="18">
        <v>1568204</v>
      </c>
      <c r="W4402" s="18">
        <v>55726</v>
      </c>
      <c r="X4402" s="18">
        <v>38178</v>
      </c>
      <c r="Y4402" s="18">
        <v>0</v>
      </c>
      <c r="Z4402" s="18">
        <v>0</v>
      </c>
      <c r="AA4402" s="18">
        <v>0</v>
      </c>
      <c r="AB4402" s="18">
        <v>0</v>
      </c>
      <c r="AC4402" s="23">
        <v>0</v>
      </c>
      <c r="AD4402" s="14" t="str">
        <f>IF(E4402=113,"Linn","Iowa ex-Linn")</f>
        <v>Iowa ex-Linn</v>
      </c>
      <c r="AE4402" s="23">
        <f>IFERROR(AB4402/W4402,"N/M")</f>
        <v>0.0</v>
      </c>
      <c r="AF4402" s="14" t="str">
        <f>B4402&amp;"|"&amp;TEXT(E4402,"000")&amp;"|"&amp;TEXT(M4402,"0.0000")</f>
        <v>2021|155|0.7000</v>
      </c>
      <c r="AG4402" s="22" t="str">
        <f>IF(AND(B4402&gt;=2015,B4402&lt;=2024,C4402=19,G4402=41,I4402=2,K4402="A",L4402="RBUP",M4402&gt;=0.5,M4402&lt;=0.85),"IN","OUT")</f>
        <v>IN</v>
      </c>
    </row>
    <row r="4403" spans="1:33">
      <c r="A4403" s="14" t="s">
        <v>191</v>
      </c>
      <c r="B4403" s="16">
        <v>2021</v>
      </c>
      <c r="C4403" s="16">
        <v>19</v>
      </c>
      <c r="D4403" s="14" t="s">
        <v>80</v>
      </c>
      <c r="E4403" s="16">
        <v>155</v>
      </c>
      <c r="F4403" s="14" t="s">
        <v>163</v>
      </c>
      <c r="G4403" s="16">
        <v>41</v>
      </c>
      <c r="H4403" s="14" t="s">
        <v>186</v>
      </c>
      <c r="I4403" s="16">
        <v>2</v>
      </c>
      <c r="J4403" s="14" t="s">
        <v>83</v>
      </c>
      <c r="K4403" s="14" t="s">
        <v>84</v>
      </c>
      <c r="L4403" s="14" t="s">
        <v>85</v>
      </c>
      <c r="M4403" s="23">
        <v>0.75</v>
      </c>
      <c r="N4403" s="16">
        <v>168</v>
      </c>
      <c r="O4403" s="16">
        <v>142</v>
      </c>
      <c r="P4403" s="16">
        <v>1</v>
      </c>
      <c r="Q4403" s="16">
        <v>269</v>
      </c>
      <c r="R4403" s="16">
        <v>1</v>
      </c>
      <c r="S4403" s="14" t="s">
        <v>86</v>
      </c>
      <c r="T4403" s="16">
        <v>24936</v>
      </c>
      <c r="U4403" s="16">
        <v>0</v>
      </c>
      <c r="V4403" s="18">
        <v>16911505</v>
      </c>
      <c r="W4403" s="18">
        <v>933261</v>
      </c>
      <c r="X4403" s="18">
        <v>585833</v>
      </c>
      <c r="Y4403" s="18">
        <v>380</v>
      </c>
      <c r="Z4403" s="18">
        <v>1590</v>
      </c>
      <c r="AA4403" s="18">
        <v>0</v>
      </c>
      <c r="AB4403" s="18">
        <v>30887</v>
      </c>
      <c r="AC4403" s="23">
        <v>0.03</v>
      </c>
      <c r="AD4403" s="14" t="str">
        <f>IF(E4403=113,"Linn","Iowa ex-Linn")</f>
        <v>Iowa ex-Linn</v>
      </c>
      <c r="AE4403" s="23">
        <f>IFERROR(AB4403/W4403,"N/M")</f>
        <v>0.03309577920860295</v>
      </c>
      <c r="AF4403" s="14" t="str">
        <f>B4403&amp;"|"&amp;TEXT(E4403,"000")&amp;"|"&amp;TEXT(M4403,"0.0000")</f>
        <v>2021|155|0.7500</v>
      </c>
      <c r="AG4403" s="22" t="str">
        <f>IF(AND(B4403&gt;=2015,B4403&lt;=2024,C4403=19,G4403=41,I4403=2,K4403="A",L4403="RBUP",M4403&gt;=0.5,M4403&lt;=0.85),"IN","OUT")</f>
        <v>IN</v>
      </c>
    </row>
    <row r="4404" spans="1:33">
      <c r="A4404" s="14" t="s">
        <v>191</v>
      </c>
      <c r="B4404" s="16">
        <v>2021</v>
      </c>
      <c r="C4404" s="16">
        <v>19</v>
      </c>
      <c r="D4404" s="14" t="s">
        <v>80</v>
      </c>
      <c r="E4404" s="16">
        <v>155</v>
      </c>
      <c r="F4404" s="14" t="s">
        <v>163</v>
      </c>
      <c r="G4404" s="16">
        <v>41</v>
      </c>
      <c r="H4404" s="14" t="s">
        <v>186</v>
      </c>
      <c r="I4404" s="16">
        <v>2</v>
      </c>
      <c r="J4404" s="14" t="s">
        <v>83</v>
      </c>
      <c r="K4404" s="14" t="s">
        <v>84</v>
      </c>
      <c r="L4404" s="14" t="s">
        <v>85</v>
      </c>
      <c r="M4404" s="23">
        <v>0.8</v>
      </c>
      <c r="N4404" s="16">
        <v>497</v>
      </c>
      <c r="O4404" s="16">
        <v>435</v>
      </c>
      <c r="P4404" s="16">
        <v>5</v>
      </c>
      <c r="Q4404" s="16">
        <v>782</v>
      </c>
      <c r="R4404" s="16">
        <v>5</v>
      </c>
      <c r="S4404" s="14" t="s">
        <v>86</v>
      </c>
      <c r="T4404" s="16">
        <v>97711</v>
      </c>
      <c r="U4404" s="16">
        <v>0</v>
      </c>
      <c r="V4404" s="18">
        <v>71637691</v>
      </c>
      <c r="W4404" s="18">
        <v>5016732</v>
      </c>
      <c r="X4404" s="18">
        <v>2947511</v>
      </c>
      <c r="Y4404" s="18">
        <v>730</v>
      </c>
      <c r="Z4404" s="18">
        <v>17863</v>
      </c>
      <c r="AA4404" s="18">
        <v>0</v>
      </c>
      <c r="AB4404" s="18">
        <v>75162</v>
      </c>
      <c r="AC4404" s="23">
        <v>0.01</v>
      </c>
      <c r="AD4404" s="14" t="str">
        <f>IF(E4404=113,"Linn","Iowa ex-Linn")</f>
        <v>Iowa ex-Linn</v>
      </c>
      <c r="AE4404" s="23">
        <f>IFERROR(AB4404/W4404,"N/M")</f>
        <v>0.014982263353912468</v>
      </c>
      <c r="AF4404" s="14" t="str">
        <f>B4404&amp;"|"&amp;TEXT(E4404,"000")&amp;"|"&amp;TEXT(M4404,"0.0000")</f>
        <v>2021|155|0.8000</v>
      </c>
      <c r="AG4404" s="22" t="str">
        <f>IF(AND(B4404&gt;=2015,B4404&lt;=2024,C4404=19,G4404=41,I4404=2,K4404="A",L4404="RBUP",M4404&gt;=0.5,M4404&lt;=0.85),"IN","OUT")</f>
        <v>IN</v>
      </c>
    </row>
    <row r="4405" spans="1:33">
      <c r="A4405" s="14" t="s">
        <v>191</v>
      </c>
      <c r="B4405" s="16">
        <v>2021</v>
      </c>
      <c r="C4405" s="16">
        <v>19</v>
      </c>
      <c r="D4405" s="14" t="s">
        <v>80</v>
      </c>
      <c r="E4405" s="16">
        <v>155</v>
      </c>
      <c r="F4405" s="14" t="s">
        <v>163</v>
      </c>
      <c r="G4405" s="16">
        <v>41</v>
      </c>
      <c r="H4405" s="14" t="s">
        <v>186</v>
      </c>
      <c r="I4405" s="16">
        <v>2</v>
      </c>
      <c r="J4405" s="14" t="s">
        <v>83</v>
      </c>
      <c r="K4405" s="14" t="s">
        <v>84</v>
      </c>
      <c r="L4405" s="14" t="s">
        <v>85</v>
      </c>
      <c r="M4405" s="23">
        <v>0.85</v>
      </c>
      <c r="N4405" s="16">
        <v>449</v>
      </c>
      <c r="O4405" s="16">
        <v>375</v>
      </c>
      <c r="P4405" s="16">
        <v>6</v>
      </c>
      <c r="Q4405" s="16">
        <v>736</v>
      </c>
      <c r="R4405" s="16">
        <v>6</v>
      </c>
      <c r="S4405" s="14" t="s">
        <v>86</v>
      </c>
      <c r="T4405" s="16">
        <v>93956</v>
      </c>
      <c r="U4405" s="16">
        <v>0</v>
      </c>
      <c r="V4405" s="18">
        <v>72549938</v>
      </c>
      <c r="W4405" s="18">
        <v>6124759</v>
      </c>
      <c r="X4405" s="18">
        <v>2804184</v>
      </c>
      <c r="Y4405" s="18">
        <v>0</v>
      </c>
      <c r="Z4405" s="18">
        <v>9220</v>
      </c>
      <c r="AA4405" s="18">
        <v>0</v>
      </c>
      <c r="AB4405" s="18">
        <v>173766</v>
      </c>
      <c r="AC4405" s="23">
        <v>0.03</v>
      </c>
      <c r="AD4405" s="14" t="str">
        <f>IF(E4405=113,"Linn","Iowa ex-Linn")</f>
        <v>Iowa ex-Linn</v>
      </c>
      <c r="AE4405" s="23">
        <f>IFERROR(AB4405/W4405,"N/M")</f>
        <v>0.02837107549864411</v>
      </c>
      <c r="AF4405" s="14" t="str">
        <f>B4405&amp;"|"&amp;TEXT(E4405,"000")&amp;"|"&amp;TEXT(M4405,"0.0000")</f>
        <v>2021|155|0.8500</v>
      </c>
      <c r="AG4405" s="22" t="str">
        <f>IF(AND(B4405&gt;=2015,B4405&lt;=2024,C4405=19,G4405=41,I4405=2,K4405="A",L4405="RBUP",M4405&gt;=0.5,M4405&lt;=0.85),"IN","OUT")</f>
        <v>IN</v>
      </c>
    </row>
    <row r="4406" spans="1:33">
      <c r="A4406" s="14" t="s">
        <v>191</v>
      </c>
      <c r="B4406" s="16">
        <v>2021</v>
      </c>
      <c r="C4406" s="16">
        <v>19</v>
      </c>
      <c r="D4406" s="14" t="s">
        <v>80</v>
      </c>
      <c r="E4406" s="16">
        <v>157</v>
      </c>
      <c r="F4406" s="14" t="s">
        <v>164</v>
      </c>
      <c r="G4406" s="16">
        <v>41</v>
      </c>
      <c r="H4406" s="14" t="s">
        <v>186</v>
      </c>
      <c r="I4406" s="16">
        <v>2</v>
      </c>
      <c r="J4406" s="14" t="s">
        <v>83</v>
      </c>
      <c r="K4406" s="14" t="s">
        <v>84</v>
      </c>
      <c r="L4406" s="14" t="s">
        <v>85</v>
      </c>
      <c r="M4406" s="23">
        <v>0.5</v>
      </c>
      <c r="N4406" s="16">
        <v>1</v>
      </c>
      <c r="O4406" s="16">
        <v>1</v>
      </c>
      <c r="P4406" s="16">
        <v>0</v>
      </c>
      <c r="Q4406" s="16">
        <v>4</v>
      </c>
      <c r="R4406" s="16">
        <v>0</v>
      </c>
      <c r="S4406" s="14" t="s">
        <v>86</v>
      </c>
      <c r="T4406" s="16">
        <v>146</v>
      </c>
      <c r="U4406" s="16">
        <v>0</v>
      </c>
      <c r="V4406" s="18">
        <v>61855</v>
      </c>
      <c r="W4406" s="18">
        <v>1874</v>
      </c>
      <c r="X4406" s="18">
        <v>1255</v>
      </c>
      <c r="Y4406" s="18">
        <v>0</v>
      </c>
      <c r="Z4406" s="18">
        <v>0</v>
      </c>
      <c r="AA4406" s="18">
        <v>0</v>
      </c>
      <c r="AB4406" s="18">
        <v>0</v>
      </c>
      <c r="AC4406" s="23">
        <v>0</v>
      </c>
      <c r="AD4406" s="14" t="str">
        <f>IF(E4406=113,"Linn","Iowa ex-Linn")</f>
        <v>Iowa ex-Linn</v>
      </c>
      <c r="AE4406" s="23">
        <f>IFERROR(AB4406/W4406,"N/M")</f>
        <v>0.0</v>
      </c>
      <c r="AF4406" s="14" t="str">
        <f>B4406&amp;"|"&amp;TEXT(E4406,"000")&amp;"|"&amp;TEXT(M4406,"0.0000")</f>
        <v>2021|157|0.5000</v>
      </c>
      <c r="AG4406" s="22" t="str">
        <f>IF(AND(B4406&gt;=2015,B4406&lt;=2024,C4406=19,G4406=41,I4406=2,K4406="A",L4406="RBUP",M4406&gt;=0.5,M4406&lt;=0.85),"IN","OUT")</f>
        <v>IN</v>
      </c>
    </row>
    <row r="4407" spans="1:33">
      <c r="A4407" s="14" t="s">
        <v>191</v>
      </c>
      <c r="B4407" s="16">
        <v>2021</v>
      </c>
      <c r="C4407" s="16">
        <v>19</v>
      </c>
      <c r="D4407" s="14" t="s">
        <v>80</v>
      </c>
      <c r="E4407" s="16">
        <v>157</v>
      </c>
      <c r="F4407" s="14" t="s">
        <v>164</v>
      </c>
      <c r="G4407" s="16">
        <v>41</v>
      </c>
      <c r="H4407" s="14" t="s">
        <v>186</v>
      </c>
      <c r="I4407" s="16">
        <v>2</v>
      </c>
      <c r="J4407" s="14" t="s">
        <v>83</v>
      </c>
      <c r="K4407" s="14" t="s">
        <v>84</v>
      </c>
      <c r="L4407" s="14" t="s">
        <v>85</v>
      </c>
      <c r="M4407" s="23">
        <v>0.55</v>
      </c>
      <c r="N4407" s="16">
        <v>2</v>
      </c>
      <c r="O4407" s="16">
        <v>2</v>
      </c>
      <c r="P4407" s="16">
        <v>0</v>
      </c>
      <c r="Q4407" s="16">
        <v>2</v>
      </c>
      <c r="R4407" s="16">
        <v>0</v>
      </c>
      <c r="S4407" s="14" t="s">
        <v>86</v>
      </c>
      <c r="T4407" s="16">
        <v>1074</v>
      </c>
      <c r="U4407" s="16">
        <v>0</v>
      </c>
      <c r="V4407" s="18">
        <v>595851</v>
      </c>
      <c r="W4407" s="18">
        <v>3343</v>
      </c>
      <c r="X4407" s="18">
        <v>2675</v>
      </c>
      <c r="Y4407" s="18">
        <v>0</v>
      </c>
      <c r="Z4407" s="18">
        <v>0</v>
      </c>
      <c r="AA4407" s="18">
        <v>0</v>
      </c>
      <c r="AB4407" s="18">
        <v>0</v>
      </c>
      <c r="AC4407" s="23">
        <v>0</v>
      </c>
      <c r="AD4407" s="14" t="str">
        <f>IF(E4407=113,"Linn","Iowa ex-Linn")</f>
        <v>Iowa ex-Linn</v>
      </c>
      <c r="AE4407" s="23">
        <f>IFERROR(AB4407/W4407,"N/M")</f>
        <v>0.0</v>
      </c>
      <c r="AF4407" s="14" t="str">
        <f>B4407&amp;"|"&amp;TEXT(E4407,"000")&amp;"|"&amp;TEXT(M4407,"0.0000")</f>
        <v>2021|157|0.5500</v>
      </c>
      <c r="AG4407" s="22" t="str">
        <f>IF(AND(B4407&gt;=2015,B4407&lt;=2024,C4407=19,G4407=41,I4407=2,K4407="A",L4407="RBUP",M4407&gt;=0.5,M4407&lt;=0.85),"IN","OUT")</f>
        <v>IN</v>
      </c>
    </row>
    <row r="4408" spans="1:33">
      <c r="A4408" s="14" t="s">
        <v>191</v>
      </c>
      <c r="B4408" s="16">
        <v>2021</v>
      </c>
      <c r="C4408" s="16">
        <v>19</v>
      </c>
      <c r="D4408" s="14" t="s">
        <v>80</v>
      </c>
      <c r="E4408" s="16">
        <v>157</v>
      </c>
      <c r="F4408" s="14" t="s">
        <v>164</v>
      </c>
      <c r="G4408" s="16">
        <v>41</v>
      </c>
      <c r="H4408" s="14" t="s">
        <v>186</v>
      </c>
      <c r="I4408" s="16">
        <v>2</v>
      </c>
      <c r="J4408" s="14" t="s">
        <v>83</v>
      </c>
      <c r="K4408" s="14" t="s">
        <v>84</v>
      </c>
      <c r="L4408" s="14" t="s">
        <v>85</v>
      </c>
      <c r="M4408" s="23">
        <v>0.6</v>
      </c>
      <c r="N4408" s="16">
        <v>1</v>
      </c>
      <c r="O4408" s="16">
        <v>1</v>
      </c>
      <c r="P4408" s="16">
        <v>0</v>
      </c>
      <c r="Q4408" s="16">
        <v>1</v>
      </c>
      <c r="R4408" s="16">
        <v>0</v>
      </c>
      <c r="S4408" s="14" t="s">
        <v>86</v>
      </c>
      <c r="T4408" s="16">
        <v>116</v>
      </c>
      <c r="U4408" s="16">
        <v>0</v>
      </c>
      <c r="V4408" s="18">
        <v>56373</v>
      </c>
      <c r="W4408" s="18">
        <v>578</v>
      </c>
      <c r="X4408" s="18">
        <v>462</v>
      </c>
      <c r="Y4408" s="18">
        <v>0</v>
      </c>
      <c r="Z4408" s="18">
        <v>0</v>
      </c>
      <c r="AA4408" s="18">
        <v>0</v>
      </c>
      <c r="AB4408" s="18">
        <v>0</v>
      </c>
      <c r="AC4408" s="23">
        <v>0</v>
      </c>
      <c r="AD4408" s="14" t="str">
        <f>IF(E4408=113,"Linn","Iowa ex-Linn")</f>
        <v>Iowa ex-Linn</v>
      </c>
      <c r="AE4408" s="23">
        <f>IFERROR(AB4408/W4408,"N/M")</f>
        <v>0.0</v>
      </c>
      <c r="AF4408" s="14" t="str">
        <f>B4408&amp;"|"&amp;TEXT(E4408,"000")&amp;"|"&amp;TEXT(M4408,"0.0000")</f>
        <v>2021|157|0.6000</v>
      </c>
      <c r="AG4408" s="22" t="str">
        <f>IF(AND(B4408&gt;=2015,B4408&lt;=2024,C4408=19,G4408=41,I4408=2,K4408="A",L4408="RBUP",M4408&gt;=0.5,M4408&lt;=0.85),"IN","OUT")</f>
        <v>IN</v>
      </c>
    </row>
    <row r="4409" spans="1:33">
      <c r="A4409" s="14" t="s">
        <v>191</v>
      </c>
      <c r="B4409" s="16">
        <v>2021</v>
      </c>
      <c r="C4409" s="16">
        <v>19</v>
      </c>
      <c r="D4409" s="14" t="s">
        <v>80</v>
      </c>
      <c r="E4409" s="16">
        <v>157</v>
      </c>
      <c r="F4409" s="14" t="s">
        <v>164</v>
      </c>
      <c r="G4409" s="16">
        <v>41</v>
      </c>
      <c r="H4409" s="14" t="s">
        <v>186</v>
      </c>
      <c r="I4409" s="16">
        <v>2</v>
      </c>
      <c r="J4409" s="14" t="s">
        <v>83</v>
      </c>
      <c r="K4409" s="14" t="s">
        <v>84</v>
      </c>
      <c r="L4409" s="14" t="s">
        <v>85</v>
      </c>
      <c r="M4409" s="23">
        <v>0.65</v>
      </c>
      <c r="N4409" s="16">
        <v>4</v>
      </c>
      <c r="O4409" s="16">
        <v>4</v>
      </c>
      <c r="P4409" s="16">
        <v>0</v>
      </c>
      <c r="Q4409" s="16">
        <v>5</v>
      </c>
      <c r="R4409" s="16">
        <v>0</v>
      </c>
      <c r="S4409" s="14" t="s">
        <v>86</v>
      </c>
      <c r="T4409" s="16">
        <v>696</v>
      </c>
      <c r="U4409" s="16">
        <v>0</v>
      </c>
      <c r="V4409" s="18">
        <v>401987</v>
      </c>
      <c r="W4409" s="18">
        <v>6568</v>
      </c>
      <c r="X4409" s="18">
        <v>4603</v>
      </c>
      <c r="Y4409" s="18">
        <v>0</v>
      </c>
      <c r="Z4409" s="18">
        <v>0</v>
      </c>
      <c r="AA4409" s="18">
        <v>0</v>
      </c>
      <c r="AB4409" s="18">
        <v>0</v>
      </c>
      <c r="AC4409" s="23">
        <v>0</v>
      </c>
      <c r="AD4409" s="14" t="str">
        <f>IF(E4409=113,"Linn","Iowa ex-Linn")</f>
        <v>Iowa ex-Linn</v>
      </c>
      <c r="AE4409" s="23">
        <f>IFERROR(AB4409/W4409,"N/M")</f>
        <v>0.0</v>
      </c>
      <c r="AF4409" s="14" t="str">
        <f>B4409&amp;"|"&amp;TEXT(E4409,"000")&amp;"|"&amp;TEXT(M4409,"0.0000")</f>
        <v>2021|157|0.6500</v>
      </c>
      <c r="AG4409" s="22" t="str">
        <f>IF(AND(B4409&gt;=2015,B4409&lt;=2024,C4409=19,G4409=41,I4409=2,K4409="A",L4409="RBUP",M4409&gt;=0.5,M4409&lt;=0.85),"IN","OUT")</f>
        <v>IN</v>
      </c>
    </row>
    <row r="4410" spans="1:33">
      <c r="A4410" s="14" t="s">
        <v>191</v>
      </c>
      <c r="B4410" s="16">
        <v>2021</v>
      </c>
      <c r="C4410" s="16">
        <v>19</v>
      </c>
      <c r="D4410" s="14" t="s">
        <v>80</v>
      </c>
      <c r="E4410" s="16">
        <v>157</v>
      </c>
      <c r="F4410" s="14" t="s">
        <v>164</v>
      </c>
      <c r="G4410" s="16">
        <v>41</v>
      </c>
      <c r="H4410" s="14" t="s">
        <v>186</v>
      </c>
      <c r="I4410" s="16">
        <v>2</v>
      </c>
      <c r="J4410" s="14" t="s">
        <v>83</v>
      </c>
      <c r="K4410" s="14" t="s">
        <v>84</v>
      </c>
      <c r="L4410" s="14" t="s">
        <v>85</v>
      </c>
      <c r="M4410" s="23">
        <v>0.7</v>
      </c>
      <c r="N4410" s="16">
        <v>24</v>
      </c>
      <c r="O4410" s="16">
        <v>22</v>
      </c>
      <c r="P4410" s="16">
        <v>0</v>
      </c>
      <c r="Q4410" s="16">
        <v>35</v>
      </c>
      <c r="R4410" s="16">
        <v>0</v>
      </c>
      <c r="S4410" s="14" t="s">
        <v>86</v>
      </c>
      <c r="T4410" s="16">
        <v>1836</v>
      </c>
      <c r="U4410" s="16">
        <v>0</v>
      </c>
      <c r="V4410" s="18">
        <v>1124844</v>
      </c>
      <c r="W4410" s="18">
        <v>31188</v>
      </c>
      <c r="X4410" s="18">
        <v>19187</v>
      </c>
      <c r="Y4410" s="18">
        <v>0</v>
      </c>
      <c r="Z4410" s="18">
        <v>85</v>
      </c>
      <c r="AA4410" s="18">
        <v>0</v>
      </c>
      <c r="AB4410" s="18">
        <v>0</v>
      </c>
      <c r="AC4410" s="23">
        <v>0</v>
      </c>
      <c r="AD4410" s="14" t="str">
        <f>IF(E4410=113,"Linn","Iowa ex-Linn")</f>
        <v>Iowa ex-Linn</v>
      </c>
      <c r="AE4410" s="23">
        <f>IFERROR(AB4410/W4410,"N/M")</f>
        <v>0.0</v>
      </c>
      <c r="AF4410" s="14" t="str">
        <f>B4410&amp;"|"&amp;TEXT(E4410,"000")&amp;"|"&amp;TEXT(M4410,"0.0000")</f>
        <v>2021|157|0.7000</v>
      </c>
      <c r="AG4410" s="22" t="str">
        <f>IF(AND(B4410&gt;=2015,B4410&lt;=2024,C4410=19,G4410=41,I4410=2,K4410="A",L4410="RBUP",M4410&gt;=0.5,M4410&lt;=0.85),"IN","OUT")</f>
        <v>IN</v>
      </c>
    </row>
    <row r="4411" spans="1:33">
      <c r="A4411" s="14" t="s">
        <v>191</v>
      </c>
      <c r="B4411" s="16">
        <v>2021</v>
      </c>
      <c r="C4411" s="16">
        <v>19</v>
      </c>
      <c r="D4411" s="14" t="s">
        <v>80</v>
      </c>
      <c r="E4411" s="16">
        <v>157</v>
      </c>
      <c r="F4411" s="14" t="s">
        <v>164</v>
      </c>
      <c r="G4411" s="16">
        <v>41</v>
      </c>
      <c r="H4411" s="14" t="s">
        <v>186</v>
      </c>
      <c r="I4411" s="16">
        <v>2</v>
      </c>
      <c r="J4411" s="14" t="s">
        <v>83</v>
      </c>
      <c r="K4411" s="14" t="s">
        <v>84</v>
      </c>
      <c r="L4411" s="14" t="s">
        <v>85</v>
      </c>
      <c r="M4411" s="23">
        <v>0.75</v>
      </c>
      <c r="N4411" s="16">
        <v>65</v>
      </c>
      <c r="O4411" s="16">
        <v>47</v>
      </c>
      <c r="P4411" s="16">
        <v>0</v>
      </c>
      <c r="Q4411" s="16">
        <v>60</v>
      </c>
      <c r="R4411" s="16">
        <v>0</v>
      </c>
      <c r="S4411" s="14" t="s">
        <v>86</v>
      </c>
      <c r="T4411" s="16">
        <v>5679</v>
      </c>
      <c r="U4411" s="16">
        <v>0</v>
      </c>
      <c r="V4411" s="18">
        <v>3837028</v>
      </c>
      <c r="W4411" s="18">
        <v>135196</v>
      </c>
      <c r="X4411" s="18">
        <v>90804</v>
      </c>
      <c r="Y4411" s="18">
        <v>0</v>
      </c>
      <c r="Z4411" s="18">
        <v>0</v>
      </c>
      <c r="AA4411" s="18">
        <v>0</v>
      </c>
      <c r="AB4411" s="18">
        <v>0</v>
      </c>
      <c r="AC4411" s="23">
        <v>0</v>
      </c>
      <c r="AD4411" s="14" t="str">
        <f>IF(E4411=113,"Linn","Iowa ex-Linn")</f>
        <v>Iowa ex-Linn</v>
      </c>
      <c r="AE4411" s="23">
        <f>IFERROR(AB4411/W4411,"N/M")</f>
        <v>0.0</v>
      </c>
      <c r="AF4411" s="14" t="str">
        <f>B4411&amp;"|"&amp;TEXT(E4411,"000")&amp;"|"&amp;TEXT(M4411,"0.0000")</f>
        <v>2021|157|0.7500</v>
      </c>
      <c r="AG4411" s="22" t="str">
        <f>IF(AND(B4411&gt;=2015,B4411&lt;=2024,C4411=19,G4411=41,I4411=2,K4411="A",L4411="RBUP",M4411&gt;=0.5,M4411&lt;=0.85),"IN","OUT")</f>
        <v>IN</v>
      </c>
    </row>
    <row r="4412" spans="1:33">
      <c r="A4412" s="14" t="s">
        <v>191</v>
      </c>
      <c r="B4412" s="16">
        <v>2021</v>
      </c>
      <c r="C4412" s="16">
        <v>19</v>
      </c>
      <c r="D4412" s="14" t="s">
        <v>80</v>
      </c>
      <c r="E4412" s="16">
        <v>157</v>
      </c>
      <c r="F4412" s="14" t="s">
        <v>164</v>
      </c>
      <c r="G4412" s="16">
        <v>41</v>
      </c>
      <c r="H4412" s="14" t="s">
        <v>186</v>
      </c>
      <c r="I4412" s="16">
        <v>2</v>
      </c>
      <c r="J4412" s="14" t="s">
        <v>83</v>
      </c>
      <c r="K4412" s="14" t="s">
        <v>84</v>
      </c>
      <c r="L4412" s="14" t="s">
        <v>85</v>
      </c>
      <c r="M4412" s="23">
        <v>0.8</v>
      </c>
      <c r="N4412" s="16">
        <v>257</v>
      </c>
      <c r="O4412" s="16">
        <v>215</v>
      </c>
      <c r="P4412" s="16">
        <v>7</v>
      </c>
      <c r="Q4412" s="16">
        <v>288</v>
      </c>
      <c r="R4412" s="16">
        <v>10</v>
      </c>
      <c r="S4412" s="14" t="s">
        <v>86</v>
      </c>
      <c r="T4412" s="16">
        <v>42244</v>
      </c>
      <c r="U4412" s="16">
        <v>0</v>
      </c>
      <c r="V4412" s="18">
        <v>30835726</v>
      </c>
      <c r="W4412" s="18">
        <v>1609569</v>
      </c>
      <c r="X4412" s="18">
        <v>988857</v>
      </c>
      <c r="Y4412" s="18">
        <v>4060</v>
      </c>
      <c r="Z4412" s="18">
        <v>7961</v>
      </c>
      <c r="AA4412" s="18">
        <v>0</v>
      </c>
      <c r="AB4412" s="18">
        <v>49269</v>
      </c>
      <c r="AC4412" s="23">
        <v>0.03</v>
      </c>
      <c r="AD4412" s="14" t="str">
        <f>IF(E4412=113,"Linn","Iowa ex-Linn")</f>
        <v>Iowa ex-Linn</v>
      </c>
      <c r="AE4412" s="23">
        <f>IFERROR(AB4412/W4412,"N/M")</f>
        <v>0.03061005772352723</v>
      </c>
      <c r="AF4412" s="14" t="str">
        <f>B4412&amp;"|"&amp;TEXT(E4412,"000")&amp;"|"&amp;TEXT(M4412,"0.0000")</f>
        <v>2021|157|0.8000</v>
      </c>
      <c r="AG4412" s="22" t="str">
        <f>IF(AND(B4412&gt;=2015,B4412&lt;=2024,C4412=19,G4412=41,I4412=2,K4412="A",L4412="RBUP",M4412&gt;=0.5,M4412&lt;=0.85),"IN","OUT")</f>
        <v>IN</v>
      </c>
    </row>
    <row r="4413" spans="1:33">
      <c r="A4413" s="14" t="s">
        <v>191</v>
      </c>
      <c r="B4413" s="16">
        <v>2021</v>
      </c>
      <c r="C4413" s="16">
        <v>19</v>
      </c>
      <c r="D4413" s="14" t="s">
        <v>80</v>
      </c>
      <c r="E4413" s="16">
        <v>157</v>
      </c>
      <c r="F4413" s="14" t="s">
        <v>164</v>
      </c>
      <c r="G4413" s="16">
        <v>41</v>
      </c>
      <c r="H4413" s="14" t="s">
        <v>186</v>
      </c>
      <c r="I4413" s="16">
        <v>2</v>
      </c>
      <c r="J4413" s="14" t="s">
        <v>83</v>
      </c>
      <c r="K4413" s="14" t="s">
        <v>84</v>
      </c>
      <c r="L4413" s="14" t="s">
        <v>85</v>
      </c>
      <c r="M4413" s="23">
        <v>0.85</v>
      </c>
      <c r="N4413" s="16">
        <v>351</v>
      </c>
      <c r="O4413" s="16">
        <v>285</v>
      </c>
      <c r="P4413" s="16">
        <v>27</v>
      </c>
      <c r="Q4413" s="16">
        <v>703</v>
      </c>
      <c r="R4413" s="16">
        <v>39</v>
      </c>
      <c r="S4413" s="14" t="s">
        <v>86</v>
      </c>
      <c r="T4413" s="16">
        <v>73523</v>
      </c>
      <c r="U4413" s="16">
        <v>0</v>
      </c>
      <c r="V4413" s="18">
        <v>57803818</v>
      </c>
      <c r="W4413" s="18">
        <v>3806034</v>
      </c>
      <c r="X4413" s="18">
        <v>1698214</v>
      </c>
      <c r="Y4413" s="18">
        <v>7114</v>
      </c>
      <c r="Z4413" s="18">
        <v>17271</v>
      </c>
      <c r="AA4413" s="18">
        <v>0</v>
      </c>
      <c r="AB4413" s="18">
        <v>637392</v>
      </c>
      <c r="AC4413" s="23">
        <v>0.17</v>
      </c>
      <c r="AD4413" s="14" t="str">
        <f>IF(E4413=113,"Linn","Iowa ex-Linn")</f>
        <v>Iowa ex-Linn</v>
      </c>
      <c r="AE4413" s="23">
        <f>IFERROR(AB4413/W4413,"N/M")</f>
        <v>0.16746881399377936</v>
      </c>
      <c r="AF4413" s="14" t="str">
        <f>B4413&amp;"|"&amp;TEXT(E4413,"000")&amp;"|"&amp;TEXT(M4413,"0.0000")</f>
        <v>2021|157|0.8500</v>
      </c>
      <c r="AG4413" s="22" t="str">
        <f>IF(AND(B4413&gt;=2015,B4413&lt;=2024,C4413=19,G4413=41,I4413=2,K4413="A",L4413="RBUP",M4413&gt;=0.5,M4413&lt;=0.85),"IN","OUT")</f>
        <v>IN</v>
      </c>
    </row>
    <row r="4414" spans="1:33">
      <c r="A4414" s="14" t="s">
        <v>191</v>
      </c>
      <c r="B4414" s="16">
        <v>2021</v>
      </c>
      <c r="C4414" s="16">
        <v>19</v>
      </c>
      <c r="D4414" s="14" t="s">
        <v>80</v>
      </c>
      <c r="E4414" s="16">
        <v>159</v>
      </c>
      <c r="F4414" s="14" t="s">
        <v>165</v>
      </c>
      <c r="G4414" s="16">
        <v>41</v>
      </c>
      <c r="H4414" s="14" t="s">
        <v>186</v>
      </c>
      <c r="I4414" s="16">
        <v>2</v>
      </c>
      <c r="J4414" s="14" t="s">
        <v>83</v>
      </c>
      <c r="K4414" s="14" t="s">
        <v>84</v>
      </c>
      <c r="L4414" s="14" t="s">
        <v>85</v>
      </c>
      <c r="M4414" s="23">
        <v>0.5</v>
      </c>
      <c r="N4414" s="16">
        <v>4</v>
      </c>
      <c r="O4414" s="16">
        <v>3</v>
      </c>
      <c r="P4414" s="16">
        <v>0</v>
      </c>
      <c r="Q4414" s="16">
        <v>3</v>
      </c>
      <c r="R4414" s="16">
        <v>0</v>
      </c>
      <c r="S4414" s="14" t="s">
        <v>86</v>
      </c>
      <c r="T4414" s="16">
        <v>607</v>
      </c>
      <c r="U4414" s="16">
        <v>0</v>
      </c>
      <c r="V4414" s="18">
        <v>192796</v>
      </c>
      <c r="W4414" s="18">
        <v>8728</v>
      </c>
      <c r="X4414" s="18">
        <v>5023</v>
      </c>
      <c r="Y4414" s="18">
        <v>0</v>
      </c>
      <c r="Z4414" s="18">
        <v>0</v>
      </c>
      <c r="AA4414" s="18">
        <v>0</v>
      </c>
      <c r="AB4414" s="18">
        <v>0</v>
      </c>
      <c r="AC4414" s="23">
        <v>0</v>
      </c>
      <c r="AD4414" s="14" t="str">
        <f>IF(E4414=113,"Linn","Iowa ex-Linn")</f>
        <v>Iowa ex-Linn</v>
      </c>
      <c r="AE4414" s="23">
        <f>IFERROR(AB4414/W4414,"N/M")</f>
        <v>0.0</v>
      </c>
      <c r="AF4414" s="14" t="str">
        <f>B4414&amp;"|"&amp;TEXT(E4414,"000")&amp;"|"&amp;TEXT(M4414,"0.0000")</f>
        <v>2021|159|0.5000</v>
      </c>
      <c r="AG4414" s="22" t="str">
        <f>IF(AND(B4414&gt;=2015,B4414&lt;=2024,C4414=19,G4414=41,I4414=2,K4414="A",L4414="RBUP",M4414&gt;=0.5,M4414&lt;=0.85),"IN","OUT")</f>
        <v>IN</v>
      </c>
    </row>
    <row r="4415" spans="1:33">
      <c r="A4415" s="14" t="s">
        <v>191</v>
      </c>
      <c r="B4415" s="16">
        <v>2021</v>
      </c>
      <c r="C4415" s="16">
        <v>19</v>
      </c>
      <c r="D4415" s="14" t="s">
        <v>80</v>
      </c>
      <c r="E4415" s="16">
        <v>159</v>
      </c>
      <c r="F4415" s="14" t="s">
        <v>165</v>
      </c>
      <c r="G4415" s="16">
        <v>41</v>
      </c>
      <c r="H4415" s="14" t="s">
        <v>186</v>
      </c>
      <c r="I4415" s="16">
        <v>2</v>
      </c>
      <c r="J4415" s="14" t="s">
        <v>83</v>
      </c>
      <c r="K4415" s="14" t="s">
        <v>84</v>
      </c>
      <c r="L4415" s="14" t="s">
        <v>85</v>
      </c>
      <c r="M4415" s="23">
        <v>0.6</v>
      </c>
      <c r="N4415" s="16">
        <v>2</v>
      </c>
      <c r="O4415" s="16">
        <v>2</v>
      </c>
      <c r="P4415" s="16">
        <v>0</v>
      </c>
      <c r="Q4415" s="16">
        <v>2</v>
      </c>
      <c r="R4415" s="16">
        <v>0</v>
      </c>
      <c r="S4415" s="14" t="s">
        <v>86</v>
      </c>
      <c r="T4415" s="16">
        <v>37</v>
      </c>
      <c r="U4415" s="16">
        <v>0</v>
      </c>
      <c r="V4415" s="18">
        <v>14188</v>
      </c>
      <c r="W4415" s="18">
        <v>964</v>
      </c>
      <c r="X4415" s="18">
        <v>617</v>
      </c>
      <c r="Y4415" s="18">
        <v>0</v>
      </c>
      <c r="Z4415" s="18">
        <v>0</v>
      </c>
      <c r="AA4415" s="18">
        <v>0</v>
      </c>
      <c r="AB4415" s="18">
        <v>0</v>
      </c>
      <c r="AC4415" s="23">
        <v>0</v>
      </c>
      <c r="AD4415" s="14" t="str">
        <f>IF(E4415=113,"Linn","Iowa ex-Linn")</f>
        <v>Iowa ex-Linn</v>
      </c>
      <c r="AE4415" s="23">
        <f>IFERROR(AB4415/W4415,"N/M")</f>
        <v>0.0</v>
      </c>
      <c r="AF4415" s="14" t="str">
        <f>B4415&amp;"|"&amp;TEXT(E4415,"000")&amp;"|"&amp;TEXT(M4415,"0.0000")</f>
        <v>2021|159|0.6000</v>
      </c>
      <c r="AG4415" s="22" t="str">
        <f>IF(AND(B4415&gt;=2015,B4415&lt;=2024,C4415=19,G4415=41,I4415=2,K4415="A",L4415="RBUP",M4415&gt;=0.5,M4415&lt;=0.85),"IN","OUT")</f>
        <v>IN</v>
      </c>
    </row>
    <row r="4416" spans="1:33">
      <c r="A4416" s="14" t="s">
        <v>191</v>
      </c>
      <c r="B4416" s="16">
        <v>2021</v>
      </c>
      <c r="C4416" s="16">
        <v>19</v>
      </c>
      <c r="D4416" s="14" t="s">
        <v>80</v>
      </c>
      <c r="E4416" s="16">
        <v>159</v>
      </c>
      <c r="F4416" s="14" t="s">
        <v>165</v>
      </c>
      <c r="G4416" s="16">
        <v>41</v>
      </c>
      <c r="H4416" s="14" t="s">
        <v>186</v>
      </c>
      <c r="I4416" s="16">
        <v>2</v>
      </c>
      <c r="J4416" s="14" t="s">
        <v>83</v>
      </c>
      <c r="K4416" s="14" t="s">
        <v>84</v>
      </c>
      <c r="L4416" s="14" t="s">
        <v>85</v>
      </c>
      <c r="M4416" s="23">
        <v>0.65</v>
      </c>
      <c r="N4416" s="16">
        <v>4</v>
      </c>
      <c r="O4416" s="16">
        <v>1</v>
      </c>
      <c r="P4416" s="16">
        <v>0</v>
      </c>
      <c r="Q4416" s="16">
        <v>1</v>
      </c>
      <c r="R4416" s="16">
        <v>0</v>
      </c>
      <c r="S4416" s="14" t="s">
        <v>86</v>
      </c>
      <c r="T4416" s="16">
        <v>1287</v>
      </c>
      <c r="U4416" s="16">
        <v>0</v>
      </c>
      <c r="V4416" s="18">
        <v>595397</v>
      </c>
      <c r="W4416" s="18">
        <v>46418</v>
      </c>
      <c r="X4416" s="18">
        <v>37134</v>
      </c>
      <c r="Y4416" s="18">
        <v>0</v>
      </c>
      <c r="Z4416" s="18">
        <v>0</v>
      </c>
      <c r="AA4416" s="18">
        <v>0</v>
      </c>
      <c r="AB4416" s="18">
        <v>0</v>
      </c>
      <c r="AC4416" s="23">
        <v>0</v>
      </c>
      <c r="AD4416" s="14" t="str">
        <f>IF(E4416=113,"Linn","Iowa ex-Linn")</f>
        <v>Iowa ex-Linn</v>
      </c>
      <c r="AE4416" s="23">
        <f>IFERROR(AB4416/W4416,"N/M")</f>
        <v>0.0</v>
      </c>
      <c r="AF4416" s="14" t="str">
        <f>B4416&amp;"|"&amp;TEXT(E4416,"000")&amp;"|"&amp;TEXT(M4416,"0.0000")</f>
        <v>2021|159|0.6500</v>
      </c>
      <c r="AG4416" s="22" t="str">
        <f>IF(AND(B4416&gt;=2015,B4416&lt;=2024,C4416=19,G4416=41,I4416=2,K4416="A",L4416="RBUP",M4416&gt;=0.5,M4416&lt;=0.85),"IN","OUT")</f>
        <v>IN</v>
      </c>
    </row>
    <row r="4417" spans="1:33">
      <c r="A4417" s="14" t="s">
        <v>191</v>
      </c>
      <c r="B4417" s="16">
        <v>2021</v>
      </c>
      <c r="C4417" s="16">
        <v>19</v>
      </c>
      <c r="D4417" s="14" t="s">
        <v>80</v>
      </c>
      <c r="E4417" s="16">
        <v>159</v>
      </c>
      <c r="F4417" s="14" t="s">
        <v>165</v>
      </c>
      <c r="G4417" s="16">
        <v>41</v>
      </c>
      <c r="H4417" s="14" t="s">
        <v>186</v>
      </c>
      <c r="I4417" s="16">
        <v>2</v>
      </c>
      <c r="J4417" s="14" t="s">
        <v>83</v>
      </c>
      <c r="K4417" s="14" t="s">
        <v>84</v>
      </c>
      <c r="L4417" s="14" t="s">
        <v>85</v>
      </c>
      <c r="M4417" s="23">
        <v>0.7</v>
      </c>
      <c r="N4417" s="16">
        <v>58</v>
      </c>
      <c r="O4417" s="16">
        <v>40</v>
      </c>
      <c r="P4417" s="16">
        <v>0</v>
      </c>
      <c r="Q4417" s="16">
        <v>73</v>
      </c>
      <c r="R4417" s="16">
        <v>0</v>
      </c>
      <c r="S4417" s="14" t="s">
        <v>86</v>
      </c>
      <c r="T4417" s="16">
        <v>3450</v>
      </c>
      <c r="U4417" s="16">
        <v>0</v>
      </c>
      <c r="V4417" s="18">
        <v>1684361</v>
      </c>
      <c r="W4417" s="18">
        <v>171507</v>
      </c>
      <c r="X4417" s="18">
        <v>112233</v>
      </c>
      <c r="Y4417" s="18">
        <v>0</v>
      </c>
      <c r="Z4417" s="18">
        <v>11</v>
      </c>
      <c r="AA4417" s="18">
        <v>0</v>
      </c>
      <c r="AB4417" s="18">
        <v>0</v>
      </c>
      <c r="AC4417" s="23">
        <v>0</v>
      </c>
      <c r="AD4417" s="14" t="str">
        <f>IF(E4417=113,"Linn","Iowa ex-Linn")</f>
        <v>Iowa ex-Linn</v>
      </c>
      <c r="AE4417" s="23">
        <f>IFERROR(AB4417/W4417,"N/M")</f>
        <v>0.0</v>
      </c>
      <c r="AF4417" s="14" t="str">
        <f>B4417&amp;"|"&amp;TEXT(E4417,"000")&amp;"|"&amp;TEXT(M4417,"0.0000")</f>
        <v>2021|159|0.7000</v>
      </c>
      <c r="AG4417" s="22" t="str">
        <f>IF(AND(B4417&gt;=2015,B4417&lt;=2024,C4417=19,G4417=41,I4417=2,K4417="A",L4417="RBUP",M4417&gt;=0.5,M4417&lt;=0.85),"IN","OUT")</f>
        <v>IN</v>
      </c>
    </row>
    <row r="4418" spans="1:33">
      <c r="A4418" s="14" t="s">
        <v>191</v>
      </c>
      <c r="B4418" s="16">
        <v>2021</v>
      </c>
      <c r="C4418" s="16">
        <v>19</v>
      </c>
      <c r="D4418" s="14" t="s">
        <v>80</v>
      </c>
      <c r="E4418" s="16">
        <v>159</v>
      </c>
      <c r="F4418" s="14" t="s">
        <v>165</v>
      </c>
      <c r="G4418" s="16">
        <v>41</v>
      </c>
      <c r="H4418" s="14" t="s">
        <v>186</v>
      </c>
      <c r="I4418" s="16">
        <v>2</v>
      </c>
      <c r="J4418" s="14" t="s">
        <v>83</v>
      </c>
      <c r="K4418" s="14" t="s">
        <v>84</v>
      </c>
      <c r="L4418" s="14" t="s">
        <v>85</v>
      </c>
      <c r="M4418" s="23">
        <v>0.75</v>
      </c>
      <c r="N4418" s="16">
        <v>178</v>
      </c>
      <c r="O4418" s="16">
        <v>114</v>
      </c>
      <c r="P4418" s="16">
        <v>1</v>
      </c>
      <c r="Q4418" s="16">
        <v>137</v>
      </c>
      <c r="R4418" s="16">
        <v>1</v>
      </c>
      <c r="S4418" s="14" t="s">
        <v>86</v>
      </c>
      <c r="T4418" s="16">
        <v>15181</v>
      </c>
      <c r="U4418" s="16">
        <v>0</v>
      </c>
      <c r="V4418" s="18">
        <v>8132360</v>
      </c>
      <c r="W4418" s="18">
        <v>892781</v>
      </c>
      <c r="X4418" s="18">
        <v>647616</v>
      </c>
      <c r="Y4418" s="18">
        <v>111</v>
      </c>
      <c r="Z4418" s="18">
        <v>1038</v>
      </c>
      <c r="AA4418" s="18">
        <v>0</v>
      </c>
      <c r="AB4418" s="18">
        <v>21020</v>
      </c>
      <c r="AC4418" s="23">
        <v>0.02</v>
      </c>
      <c r="AD4418" s="14" t="str">
        <f>IF(E4418=113,"Linn","Iowa ex-Linn")</f>
        <v>Iowa ex-Linn</v>
      </c>
      <c r="AE4418" s="23">
        <f>IFERROR(AB4418/W4418,"N/M")</f>
        <v>0.023544407867102907</v>
      </c>
      <c r="AF4418" s="14" t="str">
        <f>B4418&amp;"|"&amp;TEXT(E4418,"000")&amp;"|"&amp;TEXT(M4418,"0.0000")</f>
        <v>2021|159|0.7500</v>
      </c>
      <c r="AG4418" s="22" t="str">
        <f>IF(AND(B4418&gt;=2015,B4418&lt;=2024,C4418=19,G4418=41,I4418=2,K4418="A",L4418="RBUP",M4418&gt;=0.5,M4418&lt;=0.85),"IN","OUT")</f>
        <v>IN</v>
      </c>
    </row>
    <row r="4419" spans="1:33">
      <c r="A4419" s="14" t="s">
        <v>191</v>
      </c>
      <c r="B4419" s="16">
        <v>2021</v>
      </c>
      <c r="C4419" s="16">
        <v>19</v>
      </c>
      <c r="D4419" s="14" t="s">
        <v>80</v>
      </c>
      <c r="E4419" s="16">
        <v>159</v>
      </c>
      <c r="F4419" s="14" t="s">
        <v>165</v>
      </c>
      <c r="G4419" s="16">
        <v>41</v>
      </c>
      <c r="H4419" s="14" t="s">
        <v>186</v>
      </c>
      <c r="I4419" s="16">
        <v>2</v>
      </c>
      <c r="J4419" s="14" t="s">
        <v>83</v>
      </c>
      <c r="K4419" s="14" t="s">
        <v>84</v>
      </c>
      <c r="L4419" s="14" t="s">
        <v>85</v>
      </c>
      <c r="M4419" s="23">
        <v>0.8</v>
      </c>
      <c r="N4419" s="16">
        <v>158</v>
      </c>
      <c r="O4419" s="16">
        <v>96</v>
      </c>
      <c r="P4419" s="16">
        <v>3</v>
      </c>
      <c r="Q4419" s="16">
        <v>106</v>
      </c>
      <c r="R4419" s="16">
        <v>3</v>
      </c>
      <c r="S4419" s="14" t="s">
        <v>86</v>
      </c>
      <c r="T4419" s="16">
        <v>21711</v>
      </c>
      <c r="U4419" s="16">
        <v>0</v>
      </c>
      <c r="V4419" s="18">
        <v>12453908</v>
      </c>
      <c r="W4419" s="18">
        <v>1479531</v>
      </c>
      <c r="X4419" s="18">
        <v>981233</v>
      </c>
      <c r="Y4419" s="18">
        <v>860</v>
      </c>
      <c r="Z4419" s="18">
        <v>2342</v>
      </c>
      <c r="AA4419" s="18">
        <v>0</v>
      </c>
      <c r="AB4419" s="18">
        <v>55505</v>
      </c>
      <c r="AC4419" s="23">
        <v>0.04</v>
      </c>
      <c r="AD4419" s="14" t="str">
        <f>IF(E4419=113,"Linn","Iowa ex-Linn")</f>
        <v>Iowa ex-Linn</v>
      </c>
      <c r="AE4419" s="23">
        <f>IFERROR(AB4419/W4419,"N/M")</f>
        <v>0.037515266662205796</v>
      </c>
      <c r="AF4419" s="14" t="str">
        <f>B4419&amp;"|"&amp;TEXT(E4419,"000")&amp;"|"&amp;TEXT(M4419,"0.0000")</f>
        <v>2021|159|0.8000</v>
      </c>
      <c r="AG4419" s="22" t="str">
        <f>IF(AND(B4419&gt;=2015,B4419&lt;=2024,C4419=19,G4419=41,I4419=2,K4419="A",L4419="RBUP",M4419&gt;=0.5,M4419&lt;=0.85),"IN","OUT")</f>
        <v>IN</v>
      </c>
    </row>
    <row r="4420" spans="1:33">
      <c r="A4420" s="14" t="s">
        <v>191</v>
      </c>
      <c r="B4420" s="16">
        <v>2021</v>
      </c>
      <c r="C4420" s="16">
        <v>19</v>
      </c>
      <c r="D4420" s="14" t="s">
        <v>80</v>
      </c>
      <c r="E4420" s="16">
        <v>159</v>
      </c>
      <c r="F4420" s="14" t="s">
        <v>165</v>
      </c>
      <c r="G4420" s="16">
        <v>41</v>
      </c>
      <c r="H4420" s="14" t="s">
        <v>186</v>
      </c>
      <c r="I4420" s="16">
        <v>2</v>
      </c>
      <c r="J4420" s="14" t="s">
        <v>83</v>
      </c>
      <c r="K4420" s="14" t="s">
        <v>84</v>
      </c>
      <c r="L4420" s="14" t="s">
        <v>85</v>
      </c>
      <c r="M4420" s="23">
        <v>0.85</v>
      </c>
      <c r="N4420" s="16">
        <v>40</v>
      </c>
      <c r="O4420" s="16">
        <v>11</v>
      </c>
      <c r="P4420" s="16">
        <v>1</v>
      </c>
      <c r="Q4420" s="16">
        <v>16</v>
      </c>
      <c r="R4420" s="16">
        <v>1</v>
      </c>
      <c r="S4420" s="14" t="s">
        <v>86</v>
      </c>
      <c r="T4420" s="16">
        <v>1775</v>
      </c>
      <c r="U4420" s="16">
        <v>0</v>
      </c>
      <c r="V4420" s="18">
        <v>939153</v>
      </c>
      <c r="W4420" s="18">
        <v>122852</v>
      </c>
      <c r="X4420" s="18">
        <v>62058</v>
      </c>
      <c r="Y4420" s="18">
        <v>0</v>
      </c>
      <c r="Z4420" s="18">
        <v>0</v>
      </c>
      <c r="AA4420" s="18">
        <v>0</v>
      </c>
      <c r="AB4420" s="18">
        <v>1133</v>
      </c>
      <c r="AC4420" s="23">
        <v>0.01</v>
      </c>
      <c r="AD4420" s="14" t="str">
        <f>IF(E4420=113,"Linn","Iowa ex-Linn")</f>
        <v>Iowa ex-Linn</v>
      </c>
      <c r="AE4420" s="23">
        <f>IFERROR(AB4420/W4420,"N/M")</f>
        <v>0.00922247908051965</v>
      </c>
      <c r="AF4420" s="14" t="str">
        <f>B4420&amp;"|"&amp;TEXT(E4420,"000")&amp;"|"&amp;TEXT(M4420,"0.0000")</f>
        <v>2021|159|0.8500</v>
      </c>
      <c r="AG4420" s="22" t="str">
        <f>IF(AND(B4420&gt;=2015,B4420&lt;=2024,C4420=19,G4420=41,I4420=2,K4420="A",L4420="RBUP",M4420&gt;=0.5,M4420&lt;=0.85),"IN","OUT")</f>
        <v>IN</v>
      </c>
    </row>
    <row r="4421" spans="1:33">
      <c r="A4421" s="14" t="s">
        <v>191</v>
      </c>
      <c r="B4421" s="16">
        <v>2021</v>
      </c>
      <c r="C4421" s="16">
        <v>19</v>
      </c>
      <c r="D4421" s="14" t="s">
        <v>80</v>
      </c>
      <c r="E4421" s="16">
        <v>161</v>
      </c>
      <c r="F4421" s="14" t="s">
        <v>166</v>
      </c>
      <c r="G4421" s="16">
        <v>41</v>
      </c>
      <c r="H4421" s="14" t="s">
        <v>186</v>
      </c>
      <c r="I4421" s="16">
        <v>2</v>
      </c>
      <c r="J4421" s="14" t="s">
        <v>83</v>
      </c>
      <c r="K4421" s="14" t="s">
        <v>84</v>
      </c>
      <c r="L4421" s="14" t="s">
        <v>85</v>
      </c>
      <c r="M4421" s="23">
        <v>0.5</v>
      </c>
      <c r="N4421" s="16">
        <v>3</v>
      </c>
      <c r="O4421" s="16">
        <v>1</v>
      </c>
      <c r="P4421" s="16">
        <v>0</v>
      </c>
      <c r="Q4421" s="16">
        <v>2</v>
      </c>
      <c r="R4421" s="16">
        <v>0</v>
      </c>
      <c r="S4421" s="14" t="s">
        <v>86</v>
      </c>
      <c r="T4421" s="16">
        <v>179</v>
      </c>
      <c r="U4421" s="16">
        <v>0</v>
      </c>
      <c r="V4421" s="18">
        <v>80684</v>
      </c>
      <c r="W4421" s="18">
        <v>1144</v>
      </c>
      <c r="X4421" s="18">
        <v>767</v>
      </c>
      <c r="Y4421" s="18">
        <v>0</v>
      </c>
      <c r="Z4421" s="18">
        <v>0</v>
      </c>
      <c r="AA4421" s="18">
        <v>0</v>
      </c>
      <c r="AB4421" s="18">
        <v>0</v>
      </c>
      <c r="AC4421" s="23">
        <v>0</v>
      </c>
      <c r="AD4421" s="14" t="str">
        <f>IF(E4421=113,"Linn","Iowa ex-Linn")</f>
        <v>Iowa ex-Linn</v>
      </c>
      <c r="AE4421" s="23">
        <f>IFERROR(AB4421/W4421,"N/M")</f>
        <v>0.0</v>
      </c>
      <c r="AF4421" s="14" t="str">
        <f>B4421&amp;"|"&amp;TEXT(E4421,"000")&amp;"|"&amp;TEXT(M4421,"0.0000")</f>
        <v>2021|161|0.5000</v>
      </c>
      <c r="AG4421" s="22" t="str">
        <f>IF(AND(B4421&gt;=2015,B4421&lt;=2024,C4421=19,G4421=41,I4421=2,K4421="A",L4421="RBUP",M4421&gt;=0.5,M4421&lt;=0.85),"IN","OUT")</f>
        <v>IN</v>
      </c>
    </row>
    <row r="4422" spans="1:33">
      <c r="A4422" s="14" t="s">
        <v>191</v>
      </c>
      <c r="B4422" s="16">
        <v>2021</v>
      </c>
      <c r="C4422" s="16">
        <v>19</v>
      </c>
      <c r="D4422" s="14" t="s">
        <v>80</v>
      </c>
      <c r="E4422" s="16">
        <v>161</v>
      </c>
      <c r="F4422" s="14" t="s">
        <v>166</v>
      </c>
      <c r="G4422" s="16">
        <v>41</v>
      </c>
      <c r="H4422" s="14" t="s">
        <v>186</v>
      </c>
      <c r="I4422" s="16">
        <v>2</v>
      </c>
      <c r="J4422" s="14" t="s">
        <v>83</v>
      </c>
      <c r="K4422" s="14" t="s">
        <v>84</v>
      </c>
      <c r="L4422" s="14" t="s">
        <v>85</v>
      </c>
      <c r="M4422" s="23">
        <v>0.6</v>
      </c>
      <c r="N4422" s="16">
        <v>1</v>
      </c>
      <c r="O4422" s="16">
        <v>0</v>
      </c>
      <c r="P4422" s="16">
        <v>0</v>
      </c>
      <c r="Q4422" s="16">
        <v>0</v>
      </c>
      <c r="R4422" s="16">
        <v>0</v>
      </c>
      <c r="S4422" s="14" t="s">
        <v>86</v>
      </c>
      <c r="T4422" s="16">
        <v>0</v>
      </c>
      <c r="U4422" s="16">
        <v>0</v>
      </c>
      <c r="V4422" s="18">
        <v>0</v>
      </c>
      <c r="W4422" s="18">
        <v>0</v>
      </c>
      <c r="X4422" s="18">
        <v>0</v>
      </c>
      <c r="Y4422" s="18">
        <v>0</v>
      </c>
      <c r="Z4422" s="18">
        <v>0</v>
      </c>
      <c r="AA4422" s="18">
        <v>0</v>
      </c>
      <c r="AB4422" s="18">
        <v>0</v>
      </c>
      <c r="AC4422" s="23">
        <v>0</v>
      </c>
      <c r="AD4422" s="14" t="str">
        <f>IF(E4422=113,"Linn","Iowa ex-Linn")</f>
        <v>Iowa ex-Linn</v>
      </c>
      <c r="AE4422" s="23" t="str">
        <f>IFERROR(AB4422/W4422,"N/M")</f>
        <v>N/M</v>
      </c>
      <c r="AF4422" s="14" t="str">
        <f>B4422&amp;"|"&amp;TEXT(E4422,"000")&amp;"|"&amp;TEXT(M4422,"0.0000")</f>
        <v>2021|161|0.6000</v>
      </c>
      <c r="AG4422" s="22" t="str">
        <f>IF(AND(B4422&gt;=2015,B4422&lt;=2024,C4422=19,G4422=41,I4422=2,K4422="A",L4422="RBUP",M4422&gt;=0.5,M4422&lt;=0.85),"IN","OUT")</f>
        <v>IN</v>
      </c>
    </row>
    <row r="4423" spans="1:33">
      <c r="A4423" s="14" t="s">
        <v>191</v>
      </c>
      <c r="B4423" s="16">
        <v>2021</v>
      </c>
      <c r="C4423" s="16">
        <v>19</v>
      </c>
      <c r="D4423" s="14" t="s">
        <v>80</v>
      </c>
      <c r="E4423" s="16">
        <v>161</v>
      </c>
      <c r="F4423" s="14" t="s">
        <v>166</v>
      </c>
      <c r="G4423" s="16">
        <v>41</v>
      </c>
      <c r="H4423" s="14" t="s">
        <v>186</v>
      </c>
      <c r="I4423" s="16">
        <v>2</v>
      </c>
      <c r="J4423" s="14" t="s">
        <v>83</v>
      </c>
      <c r="K4423" s="14" t="s">
        <v>84</v>
      </c>
      <c r="L4423" s="14" t="s">
        <v>85</v>
      </c>
      <c r="M4423" s="23">
        <v>0.65</v>
      </c>
      <c r="N4423" s="16">
        <v>3</v>
      </c>
      <c r="O4423" s="16">
        <v>3</v>
      </c>
      <c r="P4423" s="16">
        <v>0</v>
      </c>
      <c r="Q4423" s="16">
        <v>10</v>
      </c>
      <c r="R4423" s="16">
        <v>0</v>
      </c>
      <c r="S4423" s="14" t="s">
        <v>86</v>
      </c>
      <c r="T4423" s="16">
        <v>594</v>
      </c>
      <c r="U4423" s="16">
        <v>0</v>
      </c>
      <c r="V4423" s="18">
        <v>382947</v>
      </c>
      <c r="W4423" s="18">
        <v>14377</v>
      </c>
      <c r="X4423" s="18">
        <v>8483</v>
      </c>
      <c r="Y4423" s="18">
        <v>0</v>
      </c>
      <c r="Z4423" s="18">
        <v>0</v>
      </c>
      <c r="AA4423" s="18">
        <v>0</v>
      </c>
      <c r="AB4423" s="18">
        <v>0</v>
      </c>
      <c r="AC4423" s="23">
        <v>0</v>
      </c>
      <c r="AD4423" s="14" t="str">
        <f>IF(E4423=113,"Linn","Iowa ex-Linn")</f>
        <v>Iowa ex-Linn</v>
      </c>
      <c r="AE4423" s="23">
        <f>IFERROR(AB4423/W4423,"N/M")</f>
        <v>0.0</v>
      </c>
      <c r="AF4423" s="14" t="str">
        <f>B4423&amp;"|"&amp;TEXT(E4423,"000")&amp;"|"&amp;TEXT(M4423,"0.0000")</f>
        <v>2021|161|0.6500</v>
      </c>
      <c r="AG4423" s="22" t="str">
        <f>IF(AND(B4423&gt;=2015,B4423&lt;=2024,C4423=19,G4423=41,I4423=2,K4423="A",L4423="RBUP",M4423&gt;=0.5,M4423&lt;=0.85),"IN","OUT")</f>
        <v>IN</v>
      </c>
    </row>
    <row r="4424" spans="1:33">
      <c r="A4424" s="14" t="s">
        <v>191</v>
      </c>
      <c r="B4424" s="16">
        <v>2021</v>
      </c>
      <c r="C4424" s="16">
        <v>19</v>
      </c>
      <c r="D4424" s="14" t="s">
        <v>80</v>
      </c>
      <c r="E4424" s="16">
        <v>161</v>
      </c>
      <c r="F4424" s="14" t="s">
        <v>166</v>
      </c>
      <c r="G4424" s="16">
        <v>41</v>
      </c>
      <c r="H4424" s="14" t="s">
        <v>186</v>
      </c>
      <c r="I4424" s="16">
        <v>2</v>
      </c>
      <c r="J4424" s="14" t="s">
        <v>83</v>
      </c>
      <c r="K4424" s="14" t="s">
        <v>84</v>
      </c>
      <c r="L4424" s="14" t="s">
        <v>85</v>
      </c>
      <c r="M4424" s="23">
        <v>0.7</v>
      </c>
      <c r="N4424" s="16">
        <v>22</v>
      </c>
      <c r="O4424" s="16">
        <v>20</v>
      </c>
      <c r="P4424" s="16">
        <v>1</v>
      </c>
      <c r="Q4424" s="16">
        <v>30</v>
      </c>
      <c r="R4424" s="16">
        <v>1</v>
      </c>
      <c r="S4424" s="14" t="s">
        <v>86</v>
      </c>
      <c r="T4424" s="16">
        <v>1637</v>
      </c>
      <c r="U4424" s="16">
        <v>0</v>
      </c>
      <c r="V4424" s="18">
        <v>1136609</v>
      </c>
      <c r="W4424" s="18">
        <v>40310</v>
      </c>
      <c r="X4424" s="18">
        <v>25527</v>
      </c>
      <c r="Y4424" s="18">
        <v>0</v>
      </c>
      <c r="Z4424" s="18">
        <v>0</v>
      </c>
      <c r="AA4424" s="18">
        <v>0</v>
      </c>
      <c r="AB4424" s="18">
        <v>13436</v>
      </c>
      <c r="AC4424" s="23">
        <v>0.33</v>
      </c>
      <c r="AD4424" s="14" t="str">
        <f>IF(E4424=113,"Linn","Iowa ex-Linn")</f>
        <v>Iowa ex-Linn</v>
      </c>
      <c r="AE4424" s="23">
        <f>IFERROR(AB4424/W4424,"N/M")</f>
        <v>0.33331679483999005</v>
      </c>
      <c r="AF4424" s="14" t="str">
        <f>B4424&amp;"|"&amp;TEXT(E4424,"000")&amp;"|"&amp;TEXT(M4424,"0.0000")</f>
        <v>2021|161|0.7000</v>
      </c>
      <c r="AG4424" s="22" t="str">
        <f>IF(AND(B4424&gt;=2015,B4424&lt;=2024,C4424=19,G4424=41,I4424=2,K4424="A",L4424="RBUP",M4424&gt;=0.5,M4424&lt;=0.85),"IN","OUT")</f>
        <v>IN</v>
      </c>
    </row>
    <row r="4425" spans="1:33">
      <c r="A4425" s="14" t="s">
        <v>191</v>
      </c>
      <c r="B4425" s="16">
        <v>2021</v>
      </c>
      <c r="C4425" s="16">
        <v>19</v>
      </c>
      <c r="D4425" s="14" t="s">
        <v>80</v>
      </c>
      <c r="E4425" s="16">
        <v>161</v>
      </c>
      <c r="F4425" s="14" t="s">
        <v>166</v>
      </c>
      <c r="G4425" s="16">
        <v>41</v>
      </c>
      <c r="H4425" s="14" t="s">
        <v>186</v>
      </c>
      <c r="I4425" s="16">
        <v>2</v>
      </c>
      <c r="J4425" s="14" t="s">
        <v>83</v>
      </c>
      <c r="K4425" s="14" t="s">
        <v>84</v>
      </c>
      <c r="L4425" s="14" t="s">
        <v>85</v>
      </c>
      <c r="M4425" s="23">
        <v>0.75</v>
      </c>
      <c r="N4425" s="16">
        <v>86</v>
      </c>
      <c r="O4425" s="16">
        <v>75</v>
      </c>
      <c r="P4425" s="16">
        <v>1</v>
      </c>
      <c r="Q4425" s="16">
        <v>114</v>
      </c>
      <c r="R4425" s="16">
        <v>1</v>
      </c>
      <c r="S4425" s="14" t="s">
        <v>86</v>
      </c>
      <c r="T4425" s="16">
        <v>9649</v>
      </c>
      <c r="U4425" s="16">
        <v>0</v>
      </c>
      <c r="V4425" s="18">
        <v>6722176</v>
      </c>
      <c r="W4425" s="18">
        <v>380005</v>
      </c>
      <c r="X4425" s="18">
        <v>237874</v>
      </c>
      <c r="Y4425" s="18">
        <v>0</v>
      </c>
      <c r="Z4425" s="18">
        <v>901</v>
      </c>
      <c r="AA4425" s="18">
        <v>0</v>
      </c>
      <c r="AB4425" s="18">
        <v>4446</v>
      </c>
      <c r="AC4425" s="23">
        <v>0.01</v>
      </c>
      <c r="AD4425" s="14" t="str">
        <f>IF(E4425=113,"Linn","Iowa ex-Linn")</f>
        <v>Iowa ex-Linn</v>
      </c>
      <c r="AE4425" s="23">
        <f>IFERROR(AB4425/W4425,"N/M")</f>
        <v>0.011699846054657176</v>
      </c>
      <c r="AF4425" s="14" t="str">
        <f>B4425&amp;"|"&amp;TEXT(E4425,"000")&amp;"|"&amp;TEXT(M4425,"0.0000")</f>
        <v>2021|161|0.7500</v>
      </c>
      <c r="AG4425" s="22" t="str">
        <f>IF(AND(B4425&gt;=2015,B4425&lt;=2024,C4425=19,G4425=41,I4425=2,K4425="A",L4425="RBUP",M4425&gt;=0.5,M4425&lt;=0.85),"IN","OUT")</f>
        <v>IN</v>
      </c>
    </row>
    <row r="4426" spans="1:33">
      <c r="A4426" s="14" t="s">
        <v>191</v>
      </c>
      <c r="B4426" s="16">
        <v>2021</v>
      </c>
      <c r="C4426" s="16">
        <v>19</v>
      </c>
      <c r="D4426" s="14" t="s">
        <v>80</v>
      </c>
      <c r="E4426" s="16">
        <v>161</v>
      </c>
      <c r="F4426" s="14" t="s">
        <v>166</v>
      </c>
      <c r="G4426" s="16">
        <v>41</v>
      </c>
      <c r="H4426" s="14" t="s">
        <v>186</v>
      </c>
      <c r="I4426" s="16">
        <v>2</v>
      </c>
      <c r="J4426" s="14" t="s">
        <v>83</v>
      </c>
      <c r="K4426" s="14" t="s">
        <v>84</v>
      </c>
      <c r="L4426" s="14" t="s">
        <v>85</v>
      </c>
      <c r="M4426" s="23">
        <v>0.8</v>
      </c>
      <c r="N4426" s="16">
        <v>318</v>
      </c>
      <c r="O4426" s="16">
        <v>267</v>
      </c>
      <c r="P4426" s="16">
        <v>0</v>
      </c>
      <c r="Q4426" s="16">
        <v>537</v>
      </c>
      <c r="R4426" s="16">
        <v>0</v>
      </c>
      <c r="S4426" s="14" t="s">
        <v>86</v>
      </c>
      <c r="T4426" s="16">
        <v>52768</v>
      </c>
      <c r="U4426" s="16">
        <v>0</v>
      </c>
      <c r="V4426" s="18">
        <v>39905190</v>
      </c>
      <c r="W4426" s="18">
        <v>2791148</v>
      </c>
      <c r="X4426" s="18">
        <v>1584773</v>
      </c>
      <c r="Y4426" s="18">
        <v>0</v>
      </c>
      <c r="Z4426" s="18">
        <v>8363</v>
      </c>
      <c r="AA4426" s="18">
        <v>0</v>
      </c>
      <c r="AB4426" s="18">
        <v>0</v>
      </c>
      <c r="AC4426" s="23">
        <v>0</v>
      </c>
      <c r="AD4426" s="14" t="str">
        <f>IF(E4426=113,"Linn","Iowa ex-Linn")</f>
        <v>Iowa ex-Linn</v>
      </c>
      <c r="AE4426" s="23">
        <f>IFERROR(AB4426/W4426,"N/M")</f>
        <v>0.0</v>
      </c>
      <c r="AF4426" s="14" t="str">
        <f>B4426&amp;"|"&amp;TEXT(E4426,"000")&amp;"|"&amp;TEXT(M4426,"0.0000")</f>
        <v>2021|161|0.8000</v>
      </c>
      <c r="AG4426" s="22" t="str">
        <f>IF(AND(B4426&gt;=2015,B4426&lt;=2024,C4426=19,G4426=41,I4426=2,K4426="A",L4426="RBUP",M4426&gt;=0.5,M4426&lt;=0.85),"IN","OUT")</f>
        <v>IN</v>
      </c>
    </row>
    <row r="4427" spans="1:33">
      <c r="A4427" s="14" t="s">
        <v>191</v>
      </c>
      <c r="B4427" s="16">
        <v>2021</v>
      </c>
      <c r="C4427" s="16">
        <v>19</v>
      </c>
      <c r="D4427" s="14" t="s">
        <v>80</v>
      </c>
      <c r="E4427" s="16">
        <v>161</v>
      </c>
      <c r="F4427" s="14" t="s">
        <v>166</v>
      </c>
      <c r="G4427" s="16">
        <v>41</v>
      </c>
      <c r="H4427" s="14" t="s">
        <v>186</v>
      </c>
      <c r="I4427" s="16">
        <v>2</v>
      </c>
      <c r="J4427" s="14" t="s">
        <v>83</v>
      </c>
      <c r="K4427" s="14" t="s">
        <v>84</v>
      </c>
      <c r="L4427" s="14" t="s">
        <v>85</v>
      </c>
      <c r="M4427" s="23">
        <v>0.85</v>
      </c>
      <c r="N4427" s="16">
        <v>424</v>
      </c>
      <c r="O4427" s="16">
        <v>338</v>
      </c>
      <c r="P4427" s="16">
        <v>9</v>
      </c>
      <c r="Q4427" s="16">
        <v>694</v>
      </c>
      <c r="R4427" s="16">
        <v>10</v>
      </c>
      <c r="S4427" s="14" t="s">
        <v>86</v>
      </c>
      <c r="T4427" s="16">
        <v>83588</v>
      </c>
      <c r="U4427" s="16">
        <v>0</v>
      </c>
      <c r="V4427" s="18">
        <v>68571113</v>
      </c>
      <c r="W4427" s="18">
        <v>5850593</v>
      </c>
      <c r="X4427" s="18">
        <v>2625360</v>
      </c>
      <c r="Y4427" s="18">
        <v>2679</v>
      </c>
      <c r="Z4427" s="18">
        <v>6155</v>
      </c>
      <c r="AA4427" s="18">
        <v>0</v>
      </c>
      <c r="AB4427" s="18">
        <v>167157</v>
      </c>
      <c r="AC4427" s="23">
        <v>0.03</v>
      </c>
      <c r="AD4427" s="14" t="str">
        <f>IF(E4427=113,"Linn","Iowa ex-Linn")</f>
        <v>Iowa ex-Linn</v>
      </c>
      <c r="AE4427" s="23">
        <f>IFERROR(AB4427/W4427,"N/M")</f>
        <v>0.028570949987462808</v>
      </c>
      <c r="AF4427" s="14" t="str">
        <f>B4427&amp;"|"&amp;TEXT(E4427,"000")&amp;"|"&amp;TEXT(M4427,"0.0000")</f>
        <v>2021|161|0.8500</v>
      </c>
      <c r="AG4427" s="22" t="str">
        <f>IF(AND(B4427&gt;=2015,B4427&lt;=2024,C4427=19,G4427=41,I4427=2,K4427="A",L4427="RBUP",M4427&gt;=0.5,M4427&lt;=0.85),"IN","OUT")</f>
        <v>IN</v>
      </c>
    </row>
    <row r="4428" spans="1:33">
      <c r="A4428" s="14" t="s">
        <v>191</v>
      </c>
      <c r="B4428" s="16">
        <v>2021</v>
      </c>
      <c r="C4428" s="16">
        <v>19</v>
      </c>
      <c r="D4428" s="14" t="s">
        <v>80</v>
      </c>
      <c r="E4428" s="16">
        <v>163</v>
      </c>
      <c r="F4428" s="14" t="s">
        <v>167</v>
      </c>
      <c r="G4428" s="16">
        <v>41</v>
      </c>
      <c r="H4428" s="14" t="s">
        <v>186</v>
      </c>
      <c r="I4428" s="16">
        <v>2</v>
      </c>
      <c r="J4428" s="14" t="s">
        <v>83</v>
      </c>
      <c r="K4428" s="14" t="s">
        <v>84</v>
      </c>
      <c r="L4428" s="14" t="s">
        <v>85</v>
      </c>
      <c r="M4428" s="23">
        <v>0.6</v>
      </c>
      <c r="N4428" s="16">
        <v>0</v>
      </c>
      <c r="O4428" s="16">
        <v>0</v>
      </c>
      <c r="P4428" s="16">
        <v>0</v>
      </c>
      <c r="Q4428" s="16">
        <v>0</v>
      </c>
      <c r="R4428" s="16">
        <v>0</v>
      </c>
      <c r="S4428" s="14" t="s">
        <v>86</v>
      </c>
      <c r="T4428" s="16">
        <v>0</v>
      </c>
      <c r="U4428" s="16">
        <v>0</v>
      </c>
      <c r="V4428" s="18">
        <v>0</v>
      </c>
      <c r="W4428" s="18">
        <v>0</v>
      </c>
      <c r="X4428" s="18">
        <v>0</v>
      </c>
      <c r="Y4428" s="18">
        <v>0</v>
      </c>
      <c r="Z4428" s="18">
        <v>0</v>
      </c>
      <c r="AA4428" s="18">
        <v>0</v>
      </c>
      <c r="AB4428" s="18">
        <v>0</v>
      </c>
      <c r="AC4428" s="23">
        <v>0</v>
      </c>
      <c r="AD4428" s="14" t="str">
        <f>IF(E4428=113,"Linn","Iowa ex-Linn")</f>
        <v>Iowa ex-Linn</v>
      </c>
      <c r="AE4428" s="23" t="str">
        <f>IFERROR(AB4428/W4428,"N/M")</f>
        <v>N/M</v>
      </c>
      <c r="AF4428" s="14" t="str">
        <f>B4428&amp;"|"&amp;TEXT(E4428,"000")&amp;"|"&amp;TEXT(M4428,"0.0000")</f>
        <v>2021|163|0.6000</v>
      </c>
      <c r="AG4428" s="22" t="str">
        <f>IF(AND(B4428&gt;=2015,B4428&lt;=2024,C4428=19,G4428=41,I4428=2,K4428="A",L4428="RBUP",M4428&gt;=0.5,M4428&lt;=0.85),"IN","OUT")</f>
        <v>IN</v>
      </c>
    </row>
    <row r="4429" spans="1:33">
      <c r="A4429" s="14" t="s">
        <v>191</v>
      </c>
      <c r="B4429" s="16">
        <v>2021</v>
      </c>
      <c r="C4429" s="16">
        <v>19</v>
      </c>
      <c r="D4429" s="14" t="s">
        <v>80</v>
      </c>
      <c r="E4429" s="16">
        <v>163</v>
      </c>
      <c r="F4429" s="14" t="s">
        <v>167</v>
      </c>
      <c r="G4429" s="16">
        <v>41</v>
      </c>
      <c r="H4429" s="14" t="s">
        <v>186</v>
      </c>
      <c r="I4429" s="16">
        <v>2</v>
      </c>
      <c r="J4429" s="14" t="s">
        <v>83</v>
      </c>
      <c r="K4429" s="14" t="s">
        <v>84</v>
      </c>
      <c r="L4429" s="14" t="s">
        <v>85</v>
      </c>
      <c r="M4429" s="23">
        <v>0.65</v>
      </c>
      <c r="N4429" s="16">
        <v>3</v>
      </c>
      <c r="O4429" s="16">
        <v>2</v>
      </c>
      <c r="P4429" s="16">
        <v>0</v>
      </c>
      <c r="Q4429" s="16">
        <v>2</v>
      </c>
      <c r="R4429" s="16">
        <v>0</v>
      </c>
      <c r="S4429" s="14" t="s">
        <v>86</v>
      </c>
      <c r="T4429" s="16">
        <v>181</v>
      </c>
      <c r="U4429" s="16">
        <v>0</v>
      </c>
      <c r="V4429" s="18">
        <v>99991</v>
      </c>
      <c r="W4429" s="18">
        <v>3949</v>
      </c>
      <c r="X4429" s="18">
        <v>2910</v>
      </c>
      <c r="Y4429" s="18">
        <v>0</v>
      </c>
      <c r="Z4429" s="18">
        <v>0</v>
      </c>
      <c r="AA4429" s="18">
        <v>0</v>
      </c>
      <c r="AB4429" s="18">
        <v>0</v>
      </c>
      <c r="AC4429" s="23">
        <v>0</v>
      </c>
      <c r="AD4429" s="14" t="str">
        <f>IF(E4429=113,"Linn","Iowa ex-Linn")</f>
        <v>Iowa ex-Linn</v>
      </c>
      <c r="AE4429" s="23">
        <f>IFERROR(AB4429/W4429,"N/M")</f>
        <v>0.0</v>
      </c>
      <c r="AF4429" s="14" t="str">
        <f>B4429&amp;"|"&amp;TEXT(E4429,"000")&amp;"|"&amp;TEXT(M4429,"0.0000")</f>
        <v>2021|163|0.6500</v>
      </c>
      <c r="AG4429" s="22" t="str">
        <f>IF(AND(B4429&gt;=2015,B4429&lt;=2024,C4429=19,G4429=41,I4429=2,K4429="A",L4429="RBUP",M4429&gt;=0.5,M4429&lt;=0.85),"IN","OUT")</f>
        <v>IN</v>
      </c>
    </row>
    <row r="4430" spans="1:33">
      <c r="A4430" s="14" t="s">
        <v>191</v>
      </c>
      <c r="B4430" s="16">
        <v>2021</v>
      </c>
      <c r="C4430" s="16">
        <v>19</v>
      </c>
      <c r="D4430" s="14" t="s">
        <v>80</v>
      </c>
      <c r="E4430" s="16">
        <v>163</v>
      </c>
      <c r="F4430" s="14" t="s">
        <v>167</v>
      </c>
      <c r="G4430" s="16">
        <v>41</v>
      </c>
      <c r="H4430" s="14" t="s">
        <v>186</v>
      </c>
      <c r="I4430" s="16">
        <v>2</v>
      </c>
      <c r="J4430" s="14" t="s">
        <v>83</v>
      </c>
      <c r="K4430" s="14" t="s">
        <v>84</v>
      </c>
      <c r="L4430" s="14" t="s">
        <v>85</v>
      </c>
      <c r="M4430" s="23">
        <v>0.7</v>
      </c>
      <c r="N4430" s="16">
        <v>12</v>
      </c>
      <c r="O4430" s="16">
        <v>9</v>
      </c>
      <c r="P4430" s="16">
        <v>0</v>
      </c>
      <c r="Q4430" s="16">
        <v>9</v>
      </c>
      <c r="R4430" s="16">
        <v>0</v>
      </c>
      <c r="S4430" s="14" t="s">
        <v>86</v>
      </c>
      <c r="T4430" s="16">
        <v>1978</v>
      </c>
      <c r="U4430" s="16">
        <v>0</v>
      </c>
      <c r="V4430" s="18">
        <v>1351606</v>
      </c>
      <c r="W4430" s="18">
        <v>32504</v>
      </c>
      <c r="X4430" s="18">
        <v>25083</v>
      </c>
      <c r="Y4430" s="18">
        <v>0</v>
      </c>
      <c r="Z4430" s="18">
        <v>0</v>
      </c>
      <c r="AA4430" s="18">
        <v>0</v>
      </c>
      <c r="AB4430" s="18">
        <v>0</v>
      </c>
      <c r="AC4430" s="23">
        <v>0</v>
      </c>
      <c r="AD4430" s="14" t="str">
        <f>IF(E4430=113,"Linn","Iowa ex-Linn")</f>
        <v>Iowa ex-Linn</v>
      </c>
      <c r="AE4430" s="23">
        <f>IFERROR(AB4430/W4430,"N/M")</f>
        <v>0.0</v>
      </c>
      <c r="AF4430" s="14" t="str">
        <f>B4430&amp;"|"&amp;TEXT(E4430,"000")&amp;"|"&amp;TEXT(M4430,"0.0000")</f>
        <v>2021|163|0.7000</v>
      </c>
      <c r="AG4430" s="22" t="str">
        <f>IF(AND(B4430&gt;=2015,B4430&lt;=2024,C4430=19,G4430=41,I4430=2,K4430="A",L4430="RBUP",M4430&gt;=0.5,M4430&lt;=0.85),"IN","OUT")</f>
        <v>IN</v>
      </c>
    </row>
    <row r="4431" spans="1:33">
      <c r="A4431" s="14" t="s">
        <v>191</v>
      </c>
      <c r="B4431" s="16">
        <v>2021</v>
      </c>
      <c r="C4431" s="16">
        <v>19</v>
      </c>
      <c r="D4431" s="14" t="s">
        <v>80</v>
      </c>
      <c r="E4431" s="16">
        <v>163</v>
      </c>
      <c r="F4431" s="14" t="s">
        <v>167</v>
      </c>
      <c r="G4431" s="16">
        <v>41</v>
      </c>
      <c r="H4431" s="14" t="s">
        <v>186</v>
      </c>
      <c r="I4431" s="16">
        <v>2</v>
      </c>
      <c r="J4431" s="14" t="s">
        <v>83</v>
      </c>
      <c r="K4431" s="14" t="s">
        <v>84</v>
      </c>
      <c r="L4431" s="14" t="s">
        <v>85</v>
      </c>
      <c r="M4431" s="23">
        <v>0.75</v>
      </c>
      <c r="N4431" s="16">
        <v>54</v>
      </c>
      <c r="O4431" s="16">
        <v>47</v>
      </c>
      <c r="P4431" s="16">
        <v>0</v>
      </c>
      <c r="Q4431" s="16">
        <v>59</v>
      </c>
      <c r="R4431" s="16">
        <v>0</v>
      </c>
      <c r="S4431" s="14" t="s">
        <v>86</v>
      </c>
      <c r="T4431" s="16">
        <v>6805</v>
      </c>
      <c r="U4431" s="16">
        <v>0</v>
      </c>
      <c r="V4431" s="18">
        <v>4959705</v>
      </c>
      <c r="W4431" s="18">
        <v>206957</v>
      </c>
      <c r="X4431" s="18">
        <v>134989</v>
      </c>
      <c r="Y4431" s="18">
        <v>268</v>
      </c>
      <c r="Z4431" s="18">
        <v>1171</v>
      </c>
      <c r="AA4431" s="18">
        <v>0</v>
      </c>
      <c r="AB4431" s="18">
        <v>0</v>
      </c>
      <c r="AC4431" s="23">
        <v>0</v>
      </c>
      <c r="AD4431" s="14" t="str">
        <f>IF(E4431=113,"Linn","Iowa ex-Linn")</f>
        <v>Iowa ex-Linn</v>
      </c>
      <c r="AE4431" s="23">
        <f>IFERROR(AB4431/W4431,"N/M")</f>
        <v>0.0</v>
      </c>
      <c r="AF4431" s="14" t="str">
        <f>B4431&amp;"|"&amp;TEXT(E4431,"000")&amp;"|"&amp;TEXT(M4431,"0.0000")</f>
        <v>2021|163|0.7500</v>
      </c>
      <c r="AG4431" s="22" t="str">
        <f>IF(AND(B4431&gt;=2015,B4431&lt;=2024,C4431=19,G4431=41,I4431=2,K4431="A",L4431="RBUP",M4431&gt;=0.5,M4431&lt;=0.85),"IN","OUT")</f>
        <v>IN</v>
      </c>
    </row>
    <row r="4432" spans="1:33">
      <c r="A4432" s="14" t="s">
        <v>191</v>
      </c>
      <c r="B4432" s="16">
        <v>2021</v>
      </c>
      <c r="C4432" s="16">
        <v>19</v>
      </c>
      <c r="D4432" s="14" t="s">
        <v>80</v>
      </c>
      <c r="E4432" s="16">
        <v>163</v>
      </c>
      <c r="F4432" s="14" t="s">
        <v>167</v>
      </c>
      <c r="G4432" s="16">
        <v>41</v>
      </c>
      <c r="H4432" s="14" t="s">
        <v>186</v>
      </c>
      <c r="I4432" s="16">
        <v>2</v>
      </c>
      <c r="J4432" s="14" t="s">
        <v>83</v>
      </c>
      <c r="K4432" s="14" t="s">
        <v>84</v>
      </c>
      <c r="L4432" s="14" t="s">
        <v>85</v>
      </c>
      <c r="M4432" s="23">
        <v>0.8</v>
      </c>
      <c r="N4432" s="16">
        <v>179</v>
      </c>
      <c r="O4432" s="16">
        <v>151</v>
      </c>
      <c r="P4432" s="16">
        <v>1</v>
      </c>
      <c r="Q4432" s="16">
        <v>200</v>
      </c>
      <c r="R4432" s="16">
        <v>1</v>
      </c>
      <c r="S4432" s="14" t="s">
        <v>86</v>
      </c>
      <c r="T4432" s="16">
        <v>37129</v>
      </c>
      <c r="U4432" s="16">
        <v>0</v>
      </c>
      <c r="V4432" s="18">
        <v>29056690</v>
      </c>
      <c r="W4432" s="18">
        <v>1519128</v>
      </c>
      <c r="X4432" s="18">
        <v>966130</v>
      </c>
      <c r="Y4432" s="18">
        <v>0</v>
      </c>
      <c r="Z4432" s="18">
        <v>3415</v>
      </c>
      <c r="AA4432" s="18">
        <v>0</v>
      </c>
      <c r="AB4432" s="18">
        <v>2826</v>
      </c>
      <c r="AC4432" s="23">
        <v>0</v>
      </c>
      <c r="AD4432" s="14" t="str">
        <f>IF(E4432=113,"Linn","Iowa ex-Linn")</f>
        <v>Iowa ex-Linn</v>
      </c>
      <c r="AE4432" s="23">
        <f>IFERROR(AB4432/W4432,"N/M")</f>
        <v>0.0018602777382814351</v>
      </c>
      <c r="AF4432" s="14" t="str">
        <f>B4432&amp;"|"&amp;TEXT(E4432,"000")&amp;"|"&amp;TEXT(M4432,"0.0000")</f>
        <v>2021|163|0.8000</v>
      </c>
      <c r="AG4432" s="22" t="str">
        <f>IF(AND(B4432&gt;=2015,B4432&lt;=2024,C4432=19,G4432=41,I4432=2,K4432="A",L4432="RBUP",M4432&gt;=0.5,M4432&lt;=0.85),"IN","OUT")</f>
        <v>IN</v>
      </c>
    </row>
    <row r="4433" spans="1:33">
      <c r="A4433" s="14" t="s">
        <v>191</v>
      </c>
      <c r="B4433" s="16">
        <v>2021</v>
      </c>
      <c r="C4433" s="16">
        <v>19</v>
      </c>
      <c r="D4433" s="14" t="s">
        <v>80</v>
      </c>
      <c r="E4433" s="16">
        <v>163</v>
      </c>
      <c r="F4433" s="14" t="s">
        <v>167</v>
      </c>
      <c r="G4433" s="16">
        <v>41</v>
      </c>
      <c r="H4433" s="14" t="s">
        <v>186</v>
      </c>
      <c r="I4433" s="16">
        <v>2</v>
      </c>
      <c r="J4433" s="14" t="s">
        <v>83</v>
      </c>
      <c r="K4433" s="14" t="s">
        <v>84</v>
      </c>
      <c r="L4433" s="14" t="s">
        <v>85</v>
      </c>
      <c r="M4433" s="23">
        <v>0.85</v>
      </c>
      <c r="N4433" s="16">
        <v>228</v>
      </c>
      <c r="O4433" s="16">
        <v>188</v>
      </c>
      <c r="P4433" s="16">
        <v>12</v>
      </c>
      <c r="Q4433" s="16">
        <v>278</v>
      </c>
      <c r="R4433" s="16">
        <v>12</v>
      </c>
      <c r="S4433" s="14" t="s">
        <v>86</v>
      </c>
      <c r="T4433" s="16">
        <v>44343</v>
      </c>
      <c r="U4433" s="16">
        <v>0</v>
      </c>
      <c r="V4433" s="18">
        <v>35958289</v>
      </c>
      <c r="W4433" s="18">
        <v>2414116</v>
      </c>
      <c r="X4433" s="18">
        <v>1174088</v>
      </c>
      <c r="Y4433" s="18">
        <v>5572</v>
      </c>
      <c r="Z4433" s="18">
        <v>20386</v>
      </c>
      <c r="AA4433" s="18">
        <v>0</v>
      </c>
      <c r="AB4433" s="18">
        <v>98616</v>
      </c>
      <c r="AC4433" s="23">
        <v>0.04</v>
      </c>
      <c r="AD4433" s="14" t="str">
        <f>IF(E4433=113,"Linn","Iowa ex-Linn")</f>
        <v>Iowa ex-Linn</v>
      </c>
      <c r="AE4433" s="23">
        <f>IFERROR(AB4433/W4433,"N/M")</f>
        <v>0.040849735472529076</v>
      </c>
      <c r="AF4433" s="14" t="str">
        <f>B4433&amp;"|"&amp;TEXT(E4433,"000")&amp;"|"&amp;TEXT(M4433,"0.0000")</f>
        <v>2021|163|0.8500</v>
      </c>
      <c r="AG4433" s="22" t="str">
        <f>IF(AND(B4433&gt;=2015,B4433&lt;=2024,C4433=19,G4433=41,I4433=2,K4433="A",L4433="RBUP",M4433&gt;=0.5,M4433&lt;=0.85),"IN","OUT")</f>
        <v>IN</v>
      </c>
    </row>
    <row r="4434" spans="1:33">
      <c r="A4434" s="14" t="s">
        <v>191</v>
      </c>
      <c r="B4434" s="16">
        <v>2021</v>
      </c>
      <c r="C4434" s="16">
        <v>19</v>
      </c>
      <c r="D4434" s="14" t="s">
        <v>80</v>
      </c>
      <c r="E4434" s="16">
        <v>165</v>
      </c>
      <c r="F4434" s="14" t="s">
        <v>168</v>
      </c>
      <c r="G4434" s="16">
        <v>41</v>
      </c>
      <c r="H4434" s="14" t="s">
        <v>186</v>
      </c>
      <c r="I4434" s="16">
        <v>2</v>
      </c>
      <c r="J4434" s="14" t="s">
        <v>83</v>
      </c>
      <c r="K4434" s="14" t="s">
        <v>84</v>
      </c>
      <c r="L4434" s="14" t="s">
        <v>85</v>
      </c>
      <c r="M4434" s="23">
        <v>0.5</v>
      </c>
      <c r="N4434" s="16">
        <v>2</v>
      </c>
      <c r="O4434" s="16">
        <v>2</v>
      </c>
      <c r="P4434" s="16">
        <v>0</v>
      </c>
      <c r="Q4434" s="16">
        <v>2</v>
      </c>
      <c r="R4434" s="16">
        <v>0</v>
      </c>
      <c r="S4434" s="14" t="s">
        <v>86</v>
      </c>
      <c r="T4434" s="16">
        <v>789</v>
      </c>
      <c r="U4434" s="16">
        <v>0</v>
      </c>
      <c r="V4434" s="18">
        <v>370925</v>
      </c>
      <c r="W4434" s="18">
        <v>1652</v>
      </c>
      <c r="X4434" s="18">
        <v>1270</v>
      </c>
      <c r="Y4434" s="18">
        <v>0</v>
      </c>
      <c r="Z4434" s="18">
        <v>0</v>
      </c>
      <c r="AA4434" s="18">
        <v>0</v>
      </c>
      <c r="AB4434" s="18">
        <v>0</v>
      </c>
      <c r="AC4434" s="23">
        <v>0</v>
      </c>
      <c r="AD4434" s="14" t="str">
        <f>IF(E4434=113,"Linn","Iowa ex-Linn")</f>
        <v>Iowa ex-Linn</v>
      </c>
      <c r="AE4434" s="23">
        <f>IFERROR(AB4434/W4434,"N/M")</f>
        <v>0.0</v>
      </c>
      <c r="AF4434" s="14" t="str">
        <f>B4434&amp;"|"&amp;TEXT(E4434,"000")&amp;"|"&amp;TEXT(M4434,"0.0000")</f>
        <v>2021|165|0.5000</v>
      </c>
      <c r="AG4434" s="22" t="str">
        <f>IF(AND(B4434&gt;=2015,B4434&lt;=2024,C4434=19,G4434=41,I4434=2,K4434="A",L4434="RBUP",M4434&gt;=0.5,M4434&lt;=0.85),"IN","OUT")</f>
        <v>IN</v>
      </c>
    </row>
    <row r="4435" spans="1:33">
      <c r="A4435" s="14" t="s">
        <v>191</v>
      </c>
      <c r="B4435" s="16">
        <v>2021</v>
      </c>
      <c r="C4435" s="16">
        <v>19</v>
      </c>
      <c r="D4435" s="14" t="s">
        <v>80</v>
      </c>
      <c r="E4435" s="16">
        <v>165</v>
      </c>
      <c r="F4435" s="14" t="s">
        <v>168</v>
      </c>
      <c r="G4435" s="16">
        <v>41</v>
      </c>
      <c r="H4435" s="14" t="s">
        <v>186</v>
      </c>
      <c r="I4435" s="16">
        <v>2</v>
      </c>
      <c r="J4435" s="14" t="s">
        <v>83</v>
      </c>
      <c r="K4435" s="14" t="s">
        <v>84</v>
      </c>
      <c r="L4435" s="14" t="s">
        <v>85</v>
      </c>
      <c r="M4435" s="23">
        <v>0.55</v>
      </c>
      <c r="N4435" s="16">
        <v>1</v>
      </c>
      <c r="O4435" s="16">
        <v>1</v>
      </c>
      <c r="P4435" s="16">
        <v>0</v>
      </c>
      <c r="Q4435" s="16">
        <v>1</v>
      </c>
      <c r="R4435" s="16">
        <v>0</v>
      </c>
      <c r="S4435" s="14" t="s">
        <v>86</v>
      </c>
      <c r="T4435" s="16">
        <v>67</v>
      </c>
      <c r="U4435" s="16">
        <v>0</v>
      </c>
      <c r="V4435" s="18">
        <v>29771</v>
      </c>
      <c r="W4435" s="18">
        <v>442</v>
      </c>
      <c r="X4435" s="18">
        <v>283</v>
      </c>
      <c r="Y4435" s="18">
        <v>0</v>
      </c>
      <c r="Z4435" s="18">
        <v>0</v>
      </c>
      <c r="AA4435" s="18">
        <v>0</v>
      </c>
      <c r="AB4435" s="18">
        <v>0</v>
      </c>
      <c r="AC4435" s="23">
        <v>0</v>
      </c>
      <c r="AD4435" s="14" t="str">
        <f>IF(E4435=113,"Linn","Iowa ex-Linn")</f>
        <v>Iowa ex-Linn</v>
      </c>
      <c r="AE4435" s="23">
        <f>IFERROR(AB4435/W4435,"N/M")</f>
        <v>0.0</v>
      </c>
      <c r="AF4435" s="14" t="str">
        <f>B4435&amp;"|"&amp;TEXT(E4435,"000")&amp;"|"&amp;TEXT(M4435,"0.0000")</f>
        <v>2021|165|0.5500</v>
      </c>
      <c r="AG4435" s="22" t="str">
        <f>IF(AND(B4435&gt;=2015,B4435&lt;=2024,C4435=19,G4435=41,I4435=2,K4435="A",L4435="RBUP",M4435&gt;=0.5,M4435&lt;=0.85),"IN","OUT")</f>
        <v>IN</v>
      </c>
    </row>
    <row r="4436" spans="1:33">
      <c r="A4436" s="14" t="s">
        <v>191</v>
      </c>
      <c r="B4436" s="16">
        <v>2021</v>
      </c>
      <c r="C4436" s="16">
        <v>19</v>
      </c>
      <c r="D4436" s="14" t="s">
        <v>80</v>
      </c>
      <c r="E4436" s="16">
        <v>165</v>
      </c>
      <c r="F4436" s="14" t="s">
        <v>168</v>
      </c>
      <c r="G4436" s="16">
        <v>41</v>
      </c>
      <c r="H4436" s="14" t="s">
        <v>186</v>
      </c>
      <c r="I4436" s="16">
        <v>2</v>
      </c>
      <c r="J4436" s="14" t="s">
        <v>83</v>
      </c>
      <c r="K4436" s="14" t="s">
        <v>84</v>
      </c>
      <c r="L4436" s="14" t="s">
        <v>85</v>
      </c>
      <c r="M4436" s="23">
        <v>0.65</v>
      </c>
      <c r="N4436" s="16">
        <v>6</v>
      </c>
      <c r="O4436" s="16">
        <v>4</v>
      </c>
      <c r="P4436" s="16">
        <v>0</v>
      </c>
      <c r="Q4436" s="16">
        <v>5</v>
      </c>
      <c r="R4436" s="16">
        <v>0</v>
      </c>
      <c r="S4436" s="14" t="s">
        <v>86</v>
      </c>
      <c r="T4436" s="16">
        <v>148</v>
      </c>
      <c r="U4436" s="16">
        <v>0</v>
      </c>
      <c r="V4436" s="18">
        <v>110588</v>
      </c>
      <c r="W4436" s="18">
        <v>1886</v>
      </c>
      <c r="X4436" s="18">
        <v>1113</v>
      </c>
      <c r="Y4436" s="18">
        <v>0</v>
      </c>
      <c r="Z4436" s="18">
        <v>111</v>
      </c>
      <c r="AA4436" s="18">
        <v>0</v>
      </c>
      <c r="AB4436" s="18">
        <v>0</v>
      </c>
      <c r="AC4436" s="23">
        <v>0</v>
      </c>
      <c r="AD4436" s="14" t="str">
        <f>IF(E4436=113,"Linn","Iowa ex-Linn")</f>
        <v>Iowa ex-Linn</v>
      </c>
      <c r="AE4436" s="23">
        <f>IFERROR(AB4436/W4436,"N/M")</f>
        <v>0.0</v>
      </c>
      <c r="AF4436" s="14" t="str">
        <f>B4436&amp;"|"&amp;TEXT(E4436,"000")&amp;"|"&amp;TEXT(M4436,"0.0000")</f>
        <v>2021|165|0.6500</v>
      </c>
      <c r="AG4436" s="22" t="str">
        <f>IF(AND(B4436&gt;=2015,B4436&lt;=2024,C4436=19,G4436=41,I4436=2,K4436="A",L4436="RBUP",M4436&gt;=0.5,M4436&lt;=0.85),"IN","OUT")</f>
        <v>IN</v>
      </c>
    </row>
    <row r="4437" spans="1:33">
      <c r="A4437" s="14" t="s">
        <v>191</v>
      </c>
      <c r="B4437" s="16">
        <v>2021</v>
      </c>
      <c r="C4437" s="16">
        <v>19</v>
      </c>
      <c r="D4437" s="14" t="s">
        <v>80</v>
      </c>
      <c r="E4437" s="16">
        <v>165</v>
      </c>
      <c r="F4437" s="14" t="s">
        <v>168</v>
      </c>
      <c r="G4437" s="16">
        <v>41</v>
      </c>
      <c r="H4437" s="14" t="s">
        <v>186</v>
      </c>
      <c r="I4437" s="16">
        <v>2</v>
      </c>
      <c r="J4437" s="14" t="s">
        <v>83</v>
      </c>
      <c r="K4437" s="14" t="s">
        <v>84</v>
      </c>
      <c r="L4437" s="14" t="s">
        <v>85</v>
      </c>
      <c r="M4437" s="23">
        <v>0.7</v>
      </c>
      <c r="N4437" s="16">
        <v>15</v>
      </c>
      <c r="O4437" s="16">
        <v>15</v>
      </c>
      <c r="P4437" s="16">
        <v>1</v>
      </c>
      <c r="Q4437" s="16">
        <v>17</v>
      </c>
      <c r="R4437" s="16">
        <v>1</v>
      </c>
      <c r="S4437" s="14" t="s">
        <v>86</v>
      </c>
      <c r="T4437" s="16">
        <v>1076</v>
      </c>
      <c r="U4437" s="16">
        <v>0</v>
      </c>
      <c r="V4437" s="18">
        <v>702220</v>
      </c>
      <c r="W4437" s="18">
        <v>20663</v>
      </c>
      <c r="X4437" s="18">
        <v>14327</v>
      </c>
      <c r="Y4437" s="18">
        <v>0</v>
      </c>
      <c r="Z4437" s="18">
        <v>0</v>
      </c>
      <c r="AA4437" s="18">
        <v>0</v>
      </c>
      <c r="AB4437" s="18">
        <v>7587</v>
      </c>
      <c r="AC4437" s="23">
        <v>0.37</v>
      </c>
      <c r="AD4437" s="14" t="str">
        <f>IF(E4437=113,"Linn","Iowa ex-Linn")</f>
        <v>Iowa ex-Linn</v>
      </c>
      <c r="AE4437" s="23">
        <f>IFERROR(AB4437/W4437,"N/M")</f>
        <v>0.36717804771814355</v>
      </c>
      <c r="AF4437" s="14" t="str">
        <f>B4437&amp;"|"&amp;TEXT(E4437,"000")&amp;"|"&amp;TEXT(M4437,"0.0000")</f>
        <v>2021|165|0.7000</v>
      </c>
      <c r="AG4437" s="22" t="str">
        <f>IF(AND(B4437&gt;=2015,B4437&lt;=2024,C4437=19,G4437=41,I4437=2,K4437="A",L4437="RBUP",M4437&gt;=0.5,M4437&lt;=0.85),"IN","OUT")</f>
        <v>IN</v>
      </c>
    </row>
    <row r="4438" spans="1:33">
      <c r="A4438" s="14" t="s">
        <v>191</v>
      </c>
      <c r="B4438" s="16">
        <v>2021</v>
      </c>
      <c r="C4438" s="16">
        <v>19</v>
      </c>
      <c r="D4438" s="14" t="s">
        <v>80</v>
      </c>
      <c r="E4438" s="16">
        <v>165</v>
      </c>
      <c r="F4438" s="14" t="s">
        <v>168</v>
      </c>
      <c r="G4438" s="16">
        <v>41</v>
      </c>
      <c r="H4438" s="14" t="s">
        <v>186</v>
      </c>
      <c r="I4438" s="16">
        <v>2</v>
      </c>
      <c r="J4438" s="14" t="s">
        <v>83</v>
      </c>
      <c r="K4438" s="14" t="s">
        <v>84</v>
      </c>
      <c r="L4438" s="14" t="s">
        <v>85</v>
      </c>
      <c r="M4438" s="23">
        <v>0.75</v>
      </c>
      <c r="N4438" s="16">
        <v>75</v>
      </c>
      <c r="O4438" s="16">
        <v>65</v>
      </c>
      <c r="P4438" s="16">
        <v>0</v>
      </c>
      <c r="Q4438" s="16">
        <v>106</v>
      </c>
      <c r="R4438" s="16">
        <v>0</v>
      </c>
      <c r="S4438" s="14" t="s">
        <v>86</v>
      </c>
      <c r="T4438" s="16">
        <v>10523</v>
      </c>
      <c r="U4438" s="16">
        <v>0</v>
      </c>
      <c r="V4438" s="18">
        <v>7559002</v>
      </c>
      <c r="W4438" s="18">
        <v>336345</v>
      </c>
      <c r="X4438" s="18">
        <v>215511</v>
      </c>
      <c r="Y4438" s="18">
        <v>630</v>
      </c>
      <c r="Z4438" s="18">
        <v>1647</v>
      </c>
      <c r="AA4438" s="18">
        <v>0</v>
      </c>
      <c r="AB4438" s="18">
        <v>0</v>
      </c>
      <c r="AC4438" s="23">
        <v>0</v>
      </c>
      <c r="AD4438" s="14" t="str">
        <f>IF(E4438=113,"Linn","Iowa ex-Linn")</f>
        <v>Iowa ex-Linn</v>
      </c>
      <c r="AE4438" s="23">
        <f>IFERROR(AB4438/W4438,"N/M")</f>
        <v>0.0</v>
      </c>
      <c r="AF4438" s="14" t="str">
        <f>B4438&amp;"|"&amp;TEXT(E4438,"000")&amp;"|"&amp;TEXT(M4438,"0.0000")</f>
        <v>2021|165|0.7500</v>
      </c>
      <c r="AG4438" s="22" t="str">
        <f>IF(AND(B4438&gt;=2015,B4438&lt;=2024,C4438=19,G4438=41,I4438=2,K4438="A",L4438="RBUP",M4438&gt;=0.5,M4438&lt;=0.85),"IN","OUT")</f>
        <v>IN</v>
      </c>
    </row>
    <row r="4439" spans="1:33">
      <c r="A4439" s="14" t="s">
        <v>191</v>
      </c>
      <c r="B4439" s="16">
        <v>2021</v>
      </c>
      <c r="C4439" s="16">
        <v>19</v>
      </c>
      <c r="D4439" s="14" t="s">
        <v>80</v>
      </c>
      <c r="E4439" s="16">
        <v>165</v>
      </c>
      <c r="F4439" s="14" t="s">
        <v>168</v>
      </c>
      <c r="G4439" s="16">
        <v>41</v>
      </c>
      <c r="H4439" s="14" t="s">
        <v>186</v>
      </c>
      <c r="I4439" s="16">
        <v>2</v>
      </c>
      <c r="J4439" s="14" t="s">
        <v>83</v>
      </c>
      <c r="K4439" s="14" t="s">
        <v>84</v>
      </c>
      <c r="L4439" s="14" t="s">
        <v>85</v>
      </c>
      <c r="M4439" s="23">
        <v>0.8</v>
      </c>
      <c r="N4439" s="16">
        <v>322</v>
      </c>
      <c r="O4439" s="16">
        <v>290</v>
      </c>
      <c r="P4439" s="16">
        <v>2</v>
      </c>
      <c r="Q4439" s="16">
        <v>419</v>
      </c>
      <c r="R4439" s="16">
        <v>2</v>
      </c>
      <c r="S4439" s="14" t="s">
        <v>86</v>
      </c>
      <c r="T4439" s="16">
        <v>50459</v>
      </c>
      <c r="U4439" s="16">
        <v>0</v>
      </c>
      <c r="V4439" s="18">
        <v>38553676</v>
      </c>
      <c r="W4439" s="18">
        <v>2191151</v>
      </c>
      <c r="X4439" s="18">
        <v>1323205</v>
      </c>
      <c r="Y4439" s="18">
        <v>238</v>
      </c>
      <c r="Z4439" s="18">
        <v>3004</v>
      </c>
      <c r="AA4439" s="18">
        <v>0</v>
      </c>
      <c r="AB4439" s="18">
        <v>11526</v>
      </c>
      <c r="AC4439" s="23">
        <v>0.01</v>
      </c>
      <c r="AD4439" s="14" t="str">
        <f>IF(E4439=113,"Linn","Iowa ex-Linn")</f>
        <v>Iowa ex-Linn</v>
      </c>
      <c r="AE4439" s="23">
        <f>IFERROR(AB4439/W4439,"N/M")</f>
        <v>0.0052602490654455126</v>
      </c>
      <c r="AF4439" s="14" t="str">
        <f>B4439&amp;"|"&amp;TEXT(E4439,"000")&amp;"|"&amp;TEXT(M4439,"0.0000")</f>
        <v>2021|165|0.8000</v>
      </c>
      <c r="AG4439" s="22" t="str">
        <f>IF(AND(B4439&gt;=2015,B4439&lt;=2024,C4439=19,G4439=41,I4439=2,K4439="A",L4439="RBUP",M4439&gt;=0.5,M4439&lt;=0.85),"IN","OUT")</f>
        <v>IN</v>
      </c>
    </row>
    <row r="4440" spans="1:33">
      <c r="A4440" s="14" t="s">
        <v>191</v>
      </c>
      <c r="B4440" s="16">
        <v>2021</v>
      </c>
      <c r="C4440" s="16">
        <v>19</v>
      </c>
      <c r="D4440" s="14" t="s">
        <v>80</v>
      </c>
      <c r="E4440" s="16">
        <v>165</v>
      </c>
      <c r="F4440" s="14" t="s">
        <v>168</v>
      </c>
      <c r="G4440" s="16">
        <v>41</v>
      </c>
      <c r="H4440" s="14" t="s">
        <v>186</v>
      </c>
      <c r="I4440" s="16">
        <v>2</v>
      </c>
      <c r="J4440" s="14" t="s">
        <v>83</v>
      </c>
      <c r="K4440" s="14" t="s">
        <v>84</v>
      </c>
      <c r="L4440" s="14" t="s">
        <v>85</v>
      </c>
      <c r="M4440" s="23">
        <v>0.85</v>
      </c>
      <c r="N4440" s="16">
        <v>469</v>
      </c>
      <c r="O4440" s="16">
        <v>414</v>
      </c>
      <c r="P4440" s="16">
        <v>0</v>
      </c>
      <c r="Q4440" s="16">
        <v>705</v>
      </c>
      <c r="R4440" s="16">
        <v>0</v>
      </c>
      <c r="S4440" s="14" t="s">
        <v>86</v>
      </c>
      <c r="T4440" s="16">
        <v>95351</v>
      </c>
      <c r="U4440" s="16">
        <v>0</v>
      </c>
      <c r="V4440" s="18">
        <v>78869868</v>
      </c>
      <c r="W4440" s="18">
        <v>5678093</v>
      </c>
      <c r="X4440" s="18">
        <v>2595401</v>
      </c>
      <c r="Y4440" s="18">
        <v>4575</v>
      </c>
      <c r="Z4440" s="18">
        <v>13472</v>
      </c>
      <c r="AA4440" s="18">
        <v>0</v>
      </c>
      <c r="AB4440" s="18">
        <v>0</v>
      </c>
      <c r="AC4440" s="23">
        <v>0</v>
      </c>
      <c r="AD4440" s="14" t="str">
        <f>IF(E4440=113,"Linn","Iowa ex-Linn")</f>
        <v>Iowa ex-Linn</v>
      </c>
      <c r="AE4440" s="23">
        <f>IFERROR(AB4440/W4440,"N/M")</f>
        <v>0.0</v>
      </c>
      <c r="AF4440" s="14" t="str">
        <f>B4440&amp;"|"&amp;TEXT(E4440,"000")&amp;"|"&amp;TEXT(M4440,"0.0000")</f>
        <v>2021|165|0.8500</v>
      </c>
      <c r="AG4440" s="22" t="str">
        <f>IF(AND(B4440&gt;=2015,B4440&lt;=2024,C4440=19,G4440=41,I4440=2,K4440="A",L4440="RBUP",M4440&gt;=0.5,M4440&lt;=0.85),"IN","OUT")</f>
        <v>IN</v>
      </c>
    </row>
    <row r="4441" spans="1:33">
      <c r="A4441" s="14" t="s">
        <v>191</v>
      </c>
      <c r="B4441" s="16">
        <v>2021</v>
      </c>
      <c r="C4441" s="16">
        <v>19</v>
      </c>
      <c r="D4441" s="14" t="s">
        <v>80</v>
      </c>
      <c r="E4441" s="16">
        <v>167</v>
      </c>
      <c r="F4441" s="14" t="s">
        <v>169</v>
      </c>
      <c r="G4441" s="16">
        <v>41</v>
      </c>
      <c r="H4441" s="14" t="s">
        <v>186</v>
      </c>
      <c r="I4441" s="16">
        <v>2</v>
      </c>
      <c r="J4441" s="14" t="s">
        <v>83</v>
      </c>
      <c r="K4441" s="14" t="s">
        <v>84</v>
      </c>
      <c r="L4441" s="14" t="s">
        <v>85</v>
      </c>
      <c r="M4441" s="23">
        <v>0.5</v>
      </c>
      <c r="N4441" s="16">
        <v>3</v>
      </c>
      <c r="O4441" s="16">
        <v>2</v>
      </c>
      <c r="P4441" s="16">
        <v>0</v>
      </c>
      <c r="Q4441" s="16">
        <v>3</v>
      </c>
      <c r="R4441" s="16">
        <v>0</v>
      </c>
      <c r="S4441" s="14" t="s">
        <v>86</v>
      </c>
      <c r="T4441" s="16">
        <v>161</v>
      </c>
      <c r="U4441" s="16">
        <v>0</v>
      </c>
      <c r="V4441" s="18">
        <v>80597</v>
      </c>
      <c r="W4441" s="18">
        <v>865</v>
      </c>
      <c r="X4441" s="18">
        <v>593</v>
      </c>
      <c r="Y4441" s="18">
        <v>0</v>
      </c>
      <c r="Z4441" s="18">
        <v>0</v>
      </c>
      <c r="AA4441" s="18">
        <v>0</v>
      </c>
      <c r="AB4441" s="18">
        <v>0</v>
      </c>
      <c r="AC4441" s="23">
        <v>0</v>
      </c>
      <c r="AD4441" s="14" t="str">
        <f>IF(E4441=113,"Linn","Iowa ex-Linn")</f>
        <v>Iowa ex-Linn</v>
      </c>
      <c r="AE4441" s="23">
        <f>IFERROR(AB4441/W4441,"N/M")</f>
        <v>0.0</v>
      </c>
      <c r="AF4441" s="14" t="str">
        <f>B4441&amp;"|"&amp;TEXT(E4441,"000")&amp;"|"&amp;TEXT(M4441,"0.0000")</f>
        <v>2021|167|0.5000</v>
      </c>
      <c r="AG4441" s="22" t="str">
        <f>IF(AND(B4441&gt;=2015,B4441&lt;=2024,C4441=19,G4441=41,I4441=2,K4441="A",L4441="RBUP",M4441&gt;=0.5,M4441&lt;=0.85),"IN","OUT")</f>
        <v>IN</v>
      </c>
    </row>
    <row r="4442" spans="1:33">
      <c r="A4442" s="14" t="s">
        <v>191</v>
      </c>
      <c r="B4442" s="16">
        <v>2021</v>
      </c>
      <c r="C4442" s="16">
        <v>19</v>
      </c>
      <c r="D4442" s="14" t="s">
        <v>80</v>
      </c>
      <c r="E4442" s="16">
        <v>167</v>
      </c>
      <c r="F4442" s="14" t="s">
        <v>169</v>
      </c>
      <c r="G4442" s="16">
        <v>41</v>
      </c>
      <c r="H4442" s="14" t="s">
        <v>186</v>
      </c>
      <c r="I4442" s="16">
        <v>2</v>
      </c>
      <c r="J4442" s="14" t="s">
        <v>83</v>
      </c>
      <c r="K4442" s="14" t="s">
        <v>84</v>
      </c>
      <c r="L4442" s="14" t="s">
        <v>85</v>
      </c>
      <c r="M4442" s="23">
        <v>0.6</v>
      </c>
      <c r="N4442" s="16">
        <v>5</v>
      </c>
      <c r="O4442" s="16">
        <v>4</v>
      </c>
      <c r="P4442" s="16">
        <v>0</v>
      </c>
      <c r="Q4442" s="16">
        <v>9</v>
      </c>
      <c r="R4442" s="16">
        <v>0</v>
      </c>
      <c r="S4442" s="14" t="s">
        <v>86</v>
      </c>
      <c r="T4442" s="16">
        <v>661</v>
      </c>
      <c r="U4442" s="16">
        <v>0</v>
      </c>
      <c r="V4442" s="18">
        <v>386358</v>
      </c>
      <c r="W4442" s="18">
        <v>8453</v>
      </c>
      <c r="X4442" s="18">
        <v>5409</v>
      </c>
      <c r="Y4442" s="18">
        <v>0</v>
      </c>
      <c r="Z4442" s="18">
        <v>0</v>
      </c>
      <c r="AA4442" s="18">
        <v>0</v>
      </c>
      <c r="AB4442" s="18">
        <v>0</v>
      </c>
      <c r="AC4442" s="23">
        <v>0</v>
      </c>
      <c r="AD4442" s="14" t="str">
        <f>IF(E4442=113,"Linn","Iowa ex-Linn")</f>
        <v>Iowa ex-Linn</v>
      </c>
      <c r="AE4442" s="23">
        <f>IFERROR(AB4442/W4442,"N/M")</f>
        <v>0.0</v>
      </c>
      <c r="AF4442" s="14" t="str">
        <f>B4442&amp;"|"&amp;TEXT(E4442,"000")&amp;"|"&amp;TEXT(M4442,"0.0000")</f>
        <v>2021|167|0.6000</v>
      </c>
      <c r="AG4442" s="22" t="str">
        <f>IF(AND(B4442&gt;=2015,B4442&lt;=2024,C4442=19,G4442=41,I4442=2,K4442="A",L4442="RBUP",M4442&gt;=0.5,M4442&lt;=0.85),"IN","OUT")</f>
        <v>IN</v>
      </c>
    </row>
    <row r="4443" spans="1:33">
      <c r="A4443" s="14" t="s">
        <v>191</v>
      </c>
      <c r="B4443" s="16">
        <v>2021</v>
      </c>
      <c r="C4443" s="16">
        <v>19</v>
      </c>
      <c r="D4443" s="14" t="s">
        <v>80</v>
      </c>
      <c r="E4443" s="16">
        <v>167</v>
      </c>
      <c r="F4443" s="14" t="s">
        <v>169</v>
      </c>
      <c r="G4443" s="16">
        <v>41</v>
      </c>
      <c r="H4443" s="14" t="s">
        <v>186</v>
      </c>
      <c r="I4443" s="16">
        <v>2</v>
      </c>
      <c r="J4443" s="14" t="s">
        <v>83</v>
      </c>
      <c r="K4443" s="14" t="s">
        <v>84</v>
      </c>
      <c r="L4443" s="14" t="s">
        <v>85</v>
      </c>
      <c r="M4443" s="23">
        <v>0.65</v>
      </c>
      <c r="N4443" s="16">
        <v>15</v>
      </c>
      <c r="O4443" s="16">
        <v>13</v>
      </c>
      <c r="P4443" s="16">
        <v>0</v>
      </c>
      <c r="Q4443" s="16">
        <v>18</v>
      </c>
      <c r="R4443" s="16">
        <v>0</v>
      </c>
      <c r="S4443" s="14" t="s">
        <v>86</v>
      </c>
      <c r="T4443" s="16">
        <v>1419</v>
      </c>
      <c r="U4443" s="16">
        <v>0</v>
      </c>
      <c r="V4443" s="18">
        <v>899807</v>
      </c>
      <c r="W4443" s="18">
        <v>24780</v>
      </c>
      <c r="X4443" s="18">
        <v>15674</v>
      </c>
      <c r="Y4443" s="18">
        <v>0</v>
      </c>
      <c r="Z4443" s="18">
        <v>0</v>
      </c>
      <c r="AA4443" s="18">
        <v>0</v>
      </c>
      <c r="AB4443" s="18">
        <v>0</v>
      </c>
      <c r="AC4443" s="23">
        <v>0</v>
      </c>
      <c r="AD4443" s="14" t="str">
        <f>IF(E4443=113,"Linn","Iowa ex-Linn")</f>
        <v>Iowa ex-Linn</v>
      </c>
      <c r="AE4443" s="23">
        <f>IFERROR(AB4443/W4443,"N/M")</f>
        <v>0.0</v>
      </c>
      <c r="AF4443" s="14" t="str">
        <f>B4443&amp;"|"&amp;TEXT(E4443,"000")&amp;"|"&amp;TEXT(M4443,"0.0000")</f>
        <v>2021|167|0.6500</v>
      </c>
      <c r="AG4443" s="22" t="str">
        <f>IF(AND(B4443&gt;=2015,B4443&lt;=2024,C4443=19,G4443=41,I4443=2,K4443="A",L4443="RBUP",M4443&gt;=0.5,M4443&lt;=0.85),"IN","OUT")</f>
        <v>IN</v>
      </c>
    </row>
    <row r="4444" spans="1:33">
      <c r="A4444" s="14" t="s">
        <v>191</v>
      </c>
      <c r="B4444" s="16">
        <v>2021</v>
      </c>
      <c r="C4444" s="16">
        <v>19</v>
      </c>
      <c r="D4444" s="14" t="s">
        <v>80</v>
      </c>
      <c r="E4444" s="16">
        <v>167</v>
      </c>
      <c r="F4444" s="14" t="s">
        <v>169</v>
      </c>
      <c r="G4444" s="16">
        <v>41</v>
      </c>
      <c r="H4444" s="14" t="s">
        <v>186</v>
      </c>
      <c r="I4444" s="16">
        <v>2</v>
      </c>
      <c r="J4444" s="14" t="s">
        <v>83</v>
      </c>
      <c r="K4444" s="14" t="s">
        <v>84</v>
      </c>
      <c r="L4444" s="14" t="s">
        <v>85</v>
      </c>
      <c r="M4444" s="23">
        <v>0.7</v>
      </c>
      <c r="N4444" s="16">
        <v>75</v>
      </c>
      <c r="O4444" s="16">
        <v>64</v>
      </c>
      <c r="P4444" s="16">
        <v>0</v>
      </c>
      <c r="Q4444" s="16">
        <v>109</v>
      </c>
      <c r="R4444" s="16">
        <v>0</v>
      </c>
      <c r="S4444" s="14" t="s">
        <v>86</v>
      </c>
      <c r="T4444" s="16">
        <v>9301</v>
      </c>
      <c r="U4444" s="16">
        <v>0</v>
      </c>
      <c r="V4444" s="18">
        <v>6747562</v>
      </c>
      <c r="W4444" s="18">
        <v>239938</v>
      </c>
      <c r="X4444" s="18">
        <v>159374</v>
      </c>
      <c r="Y4444" s="18">
        <v>0</v>
      </c>
      <c r="Z4444" s="18">
        <v>1293</v>
      </c>
      <c r="AA4444" s="18">
        <v>0</v>
      </c>
      <c r="AB4444" s="18">
        <v>0</v>
      </c>
      <c r="AC4444" s="23">
        <v>0</v>
      </c>
      <c r="AD4444" s="14" t="str">
        <f>IF(E4444=113,"Linn","Iowa ex-Linn")</f>
        <v>Iowa ex-Linn</v>
      </c>
      <c r="AE4444" s="23">
        <f>IFERROR(AB4444/W4444,"N/M")</f>
        <v>0.0</v>
      </c>
      <c r="AF4444" s="14" t="str">
        <f>B4444&amp;"|"&amp;TEXT(E4444,"000")&amp;"|"&amp;TEXT(M4444,"0.0000")</f>
        <v>2021|167|0.7000</v>
      </c>
      <c r="AG4444" s="22" t="str">
        <f>IF(AND(B4444&gt;=2015,B4444&lt;=2024,C4444=19,G4444=41,I4444=2,K4444="A",L4444="RBUP",M4444&gt;=0.5,M4444&lt;=0.85),"IN","OUT")</f>
        <v>IN</v>
      </c>
    </row>
    <row r="4445" spans="1:33">
      <c r="A4445" s="14" t="s">
        <v>191</v>
      </c>
      <c r="B4445" s="16">
        <v>2021</v>
      </c>
      <c r="C4445" s="16">
        <v>19</v>
      </c>
      <c r="D4445" s="14" t="s">
        <v>80</v>
      </c>
      <c r="E4445" s="16">
        <v>167</v>
      </c>
      <c r="F4445" s="14" t="s">
        <v>169</v>
      </c>
      <c r="G4445" s="16">
        <v>41</v>
      </c>
      <c r="H4445" s="14" t="s">
        <v>186</v>
      </c>
      <c r="I4445" s="16">
        <v>2</v>
      </c>
      <c r="J4445" s="14" t="s">
        <v>83</v>
      </c>
      <c r="K4445" s="14" t="s">
        <v>84</v>
      </c>
      <c r="L4445" s="14" t="s">
        <v>85</v>
      </c>
      <c r="M4445" s="23">
        <v>0.75</v>
      </c>
      <c r="N4445" s="16">
        <v>234</v>
      </c>
      <c r="O4445" s="16">
        <v>193</v>
      </c>
      <c r="P4445" s="16">
        <v>3</v>
      </c>
      <c r="Q4445" s="16">
        <v>294</v>
      </c>
      <c r="R4445" s="16">
        <v>3</v>
      </c>
      <c r="S4445" s="14" t="s">
        <v>86</v>
      </c>
      <c r="T4445" s="16">
        <v>31132</v>
      </c>
      <c r="U4445" s="16">
        <v>0</v>
      </c>
      <c r="V4445" s="18">
        <v>23316848</v>
      </c>
      <c r="W4445" s="18">
        <v>1216649</v>
      </c>
      <c r="X4445" s="18">
        <v>790648</v>
      </c>
      <c r="Y4445" s="18">
        <v>1289</v>
      </c>
      <c r="Z4445" s="18">
        <v>4092</v>
      </c>
      <c r="AA4445" s="18">
        <v>0</v>
      </c>
      <c r="AB4445" s="18">
        <v>23659</v>
      </c>
      <c r="AC4445" s="23">
        <v>0.02</v>
      </c>
      <c r="AD4445" s="14" t="str">
        <f>IF(E4445=113,"Linn","Iowa ex-Linn")</f>
        <v>Iowa ex-Linn</v>
      </c>
      <c r="AE4445" s="23">
        <f>IFERROR(AB4445/W4445,"N/M")</f>
        <v>0.01944603579175259</v>
      </c>
      <c r="AF4445" s="14" t="str">
        <f>B4445&amp;"|"&amp;TEXT(E4445,"000")&amp;"|"&amp;TEXT(M4445,"0.0000")</f>
        <v>2021|167|0.7500</v>
      </c>
      <c r="AG4445" s="22" t="str">
        <f>IF(AND(B4445&gt;=2015,B4445&lt;=2024,C4445=19,G4445=41,I4445=2,K4445="A",L4445="RBUP",M4445&gt;=0.5,M4445&lt;=0.85),"IN","OUT")</f>
        <v>IN</v>
      </c>
    </row>
    <row r="4446" spans="1:33">
      <c r="A4446" s="14" t="s">
        <v>191</v>
      </c>
      <c r="B4446" s="16">
        <v>2021</v>
      </c>
      <c r="C4446" s="16">
        <v>19</v>
      </c>
      <c r="D4446" s="14" t="s">
        <v>80</v>
      </c>
      <c r="E4446" s="16">
        <v>167</v>
      </c>
      <c r="F4446" s="14" t="s">
        <v>169</v>
      </c>
      <c r="G4446" s="16">
        <v>41</v>
      </c>
      <c r="H4446" s="14" t="s">
        <v>186</v>
      </c>
      <c r="I4446" s="16">
        <v>2</v>
      </c>
      <c r="J4446" s="14" t="s">
        <v>83</v>
      </c>
      <c r="K4446" s="14" t="s">
        <v>84</v>
      </c>
      <c r="L4446" s="14" t="s">
        <v>85</v>
      </c>
      <c r="M4446" s="23">
        <v>0.8</v>
      </c>
      <c r="N4446" s="16">
        <v>472</v>
      </c>
      <c r="O4446" s="16">
        <v>415</v>
      </c>
      <c r="P4446" s="16">
        <v>10</v>
      </c>
      <c r="Q4446" s="16">
        <v>633</v>
      </c>
      <c r="R4446" s="16">
        <v>12</v>
      </c>
      <c r="S4446" s="14" t="s">
        <v>86</v>
      </c>
      <c r="T4446" s="16">
        <v>79710</v>
      </c>
      <c r="U4446" s="16">
        <v>0</v>
      </c>
      <c r="V4446" s="18">
        <v>64072488</v>
      </c>
      <c r="W4446" s="18">
        <v>4350257</v>
      </c>
      <c r="X4446" s="18">
        <v>2530264</v>
      </c>
      <c r="Y4446" s="18">
        <v>84</v>
      </c>
      <c r="Z4446" s="18">
        <v>8378</v>
      </c>
      <c r="AA4446" s="18">
        <v>0</v>
      </c>
      <c r="AB4446" s="18">
        <v>158293</v>
      </c>
      <c r="AC4446" s="23">
        <v>0.04</v>
      </c>
      <c r="AD4446" s="14" t="str">
        <f>IF(E4446=113,"Linn","Iowa ex-Linn")</f>
        <v>Iowa ex-Linn</v>
      </c>
      <c r="AE4446" s="23">
        <f>IFERROR(AB4446/W4446,"N/M")</f>
        <v>0.036387045638912825</v>
      </c>
      <c r="AF4446" s="14" t="str">
        <f>B4446&amp;"|"&amp;TEXT(E4446,"000")&amp;"|"&amp;TEXT(M4446,"0.0000")</f>
        <v>2021|167|0.8000</v>
      </c>
      <c r="AG4446" s="22" t="str">
        <f>IF(AND(B4446&gt;=2015,B4446&lt;=2024,C4446=19,G4446=41,I4446=2,K4446="A",L4446="RBUP",M4446&gt;=0.5,M4446&lt;=0.85),"IN","OUT")</f>
        <v>IN</v>
      </c>
    </row>
    <row r="4447" spans="1:33">
      <c r="A4447" s="14" t="s">
        <v>191</v>
      </c>
      <c r="B4447" s="16">
        <v>2021</v>
      </c>
      <c r="C4447" s="16">
        <v>19</v>
      </c>
      <c r="D4447" s="14" t="s">
        <v>80</v>
      </c>
      <c r="E4447" s="16">
        <v>167</v>
      </c>
      <c r="F4447" s="14" t="s">
        <v>169</v>
      </c>
      <c r="G4447" s="16">
        <v>41</v>
      </c>
      <c r="H4447" s="14" t="s">
        <v>186</v>
      </c>
      <c r="I4447" s="16">
        <v>2</v>
      </c>
      <c r="J4447" s="14" t="s">
        <v>83</v>
      </c>
      <c r="K4447" s="14" t="s">
        <v>84</v>
      </c>
      <c r="L4447" s="14" t="s">
        <v>85</v>
      </c>
      <c r="M4447" s="23">
        <v>0.85</v>
      </c>
      <c r="N4447" s="16">
        <v>531</v>
      </c>
      <c r="O4447" s="16">
        <v>454</v>
      </c>
      <c r="P4447" s="16">
        <v>26</v>
      </c>
      <c r="Q4447" s="16">
        <v>887</v>
      </c>
      <c r="R4447" s="16">
        <v>27</v>
      </c>
      <c r="S4447" s="14" t="s">
        <v>86</v>
      </c>
      <c r="T4447" s="16">
        <v>92210</v>
      </c>
      <c r="U4447" s="16">
        <v>0</v>
      </c>
      <c r="V4447" s="18">
        <v>78930085</v>
      </c>
      <c r="W4447" s="18">
        <v>6555939</v>
      </c>
      <c r="X4447" s="18">
        <v>2901113</v>
      </c>
      <c r="Y4447" s="18">
        <v>2862</v>
      </c>
      <c r="Z4447" s="18">
        <v>14887</v>
      </c>
      <c r="AA4447" s="18">
        <v>0</v>
      </c>
      <c r="AB4447" s="18">
        <v>866356</v>
      </c>
      <c r="AC4447" s="23">
        <v>0.13</v>
      </c>
      <c r="AD4447" s="14" t="str">
        <f>IF(E4447=113,"Linn","Iowa ex-Linn")</f>
        <v>Iowa ex-Linn</v>
      </c>
      <c r="AE4447" s="23">
        <f>IFERROR(AB4447/W4447,"N/M")</f>
        <v>0.1321482704460795</v>
      </c>
      <c r="AF4447" s="14" t="str">
        <f>B4447&amp;"|"&amp;TEXT(E4447,"000")&amp;"|"&amp;TEXT(M4447,"0.0000")</f>
        <v>2021|167|0.8500</v>
      </c>
      <c r="AG4447" s="22" t="str">
        <f>IF(AND(B4447&gt;=2015,B4447&lt;=2024,C4447=19,G4447=41,I4447=2,K4447="A",L4447="RBUP",M4447&gt;=0.5,M4447&lt;=0.85),"IN","OUT")</f>
        <v>IN</v>
      </c>
    </row>
    <row r="4448" spans="1:33">
      <c r="A4448" s="14" t="s">
        <v>191</v>
      </c>
      <c r="B4448" s="16">
        <v>2021</v>
      </c>
      <c r="C4448" s="16">
        <v>19</v>
      </c>
      <c r="D4448" s="14" t="s">
        <v>80</v>
      </c>
      <c r="E4448" s="16">
        <v>169</v>
      </c>
      <c r="F4448" s="14" t="s">
        <v>170</v>
      </c>
      <c r="G4448" s="16">
        <v>41</v>
      </c>
      <c r="H4448" s="14" t="s">
        <v>186</v>
      </c>
      <c r="I4448" s="16">
        <v>2</v>
      </c>
      <c r="J4448" s="14" t="s">
        <v>83</v>
      </c>
      <c r="K4448" s="14" t="s">
        <v>84</v>
      </c>
      <c r="L4448" s="14" t="s">
        <v>85</v>
      </c>
      <c r="M4448" s="23">
        <v>0.65</v>
      </c>
      <c r="N4448" s="16">
        <v>1</v>
      </c>
      <c r="O4448" s="16">
        <v>1</v>
      </c>
      <c r="P4448" s="16">
        <v>0</v>
      </c>
      <c r="Q4448" s="16">
        <v>1</v>
      </c>
      <c r="R4448" s="16">
        <v>0</v>
      </c>
      <c r="S4448" s="14" t="s">
        <v>86</v>
      </c>
      <c r="T4448" s="16">
        <v>79</v>
      </c>
      <c r="U4448" s="16">
        <v>0</v>
      </c>
      <c r="V4448" s="18">
        <v>48060</v>
      </c>
      <c r="W4448" s="18">
        <v>713</v>
      </c>
      <c r="X4448" s="18">
        <v>421</v>
      </c>
      <c r="Y4448" s="18">
        <v>0</v>
      </c>
      <c r="Z4448" s="18">
        <v>0</v>
      </c>
      <c r="AA4448" s="18">
        <v>0</v>
      </c>
      <c r="AB4448" s="18">
        <v>0</v>
      </c>
      <c r="AC4448" s="23">
        <v>0</v>
      </c>
      <c r="AD4448" s="14" t="str">
        <f>IF(E4448=113,"Linn","Iowa ex-Linn")</f>
        <v>Iowa ex-Linn</v>
      </c>
      <c r="AE4448" s="23">
        <f>IFERROR(AB4448/W4448,"N/M")</f>
        <v>0.0</v>
      </c>
      <c r="AF4448" s="14" t="str">
        <f>B4448&amp;"|"&amp;TEXT(E4448,"000")&amp;"|"&amp;TEXT(M4448,"0.0000")</f>
        <v>2021|169|0.6500</v>
      </c>
      <c r="AG4448" s="22" t="str">
        <f>IF(AND(B4448&gt;=2015,B4448&lt;=2024,C4448=19,G4448=41,I4448=2,K4448="A",L4448="RBUP",M4448&gt;=0.5,M4448&lt;=0.85),"IN","OUT")</f>
        <v>IN</v>
      </c>
    </row>
    <row r="4449" spans="1:33">
      <c r="A4449" s="14" t="s">
        <v>191</v>
      </c>
      <c r="B4449" s="16">
        <v>2021</v>
      </c>
      <c r="C4449" s="16">
        <v>19</v>
      </c>
      <c r="D4449" s="14" t="s">
        <v>80</v>
      </c>
      <c r="E4449" s="16">
        <v>169</v>
      </c>
      <c r="F4449" s="14" t="s">
        <v>170</v>
      </c>
      <c r="G4449" s="16">
        <v>41</v>
      </c>
      <c r="H4449" s="14" t="s">
        <v>186</v>
      </c>
      <c r="I4449" s="16">
        <v>2</v>
      </c>
      <c r="J4449" s="14" t="s">
        <v>83</v>
      </c>
      <c r="K4449" s="14" t="s">
        <v>84</v>
      </c>
      <c r="L4449" s="14" t="s">
        <v>85</v>
      </c>
      <c r="M4449" s="23">
        <v>0.7</v>
      </c>
      <c r="N4449" s="16">
        <v>14</v>
      </c>
      <c r="O4449" s="16">
        <v>13</v>
      </c>
      <c r="P4449" s="16">
        <v>0</v>
      </c>
      <c r="Q4449" s="16">
        <v>39</v>
      </c>
      <c r="R4449" s="16">
        <v>0</v>
      </c>
      <c r="S4449" s="14" t="s">
        <v>86</v>
      </c>
      <c r="T4449" s="16">
        <v>2073</v>
      </c>
      <c r="U4449" s="16">
        <v>0</v>
      </c>
      <c r="V4449" s="18">
        <v>1364916</v>
      </c>
      <c r="W4449" s="18">
        <v>32540</v>
      </c>
      <c r="X4449" s="18">
        <v>19322</v>
      </c>
      <c r="Y4449" s="18">
        <v>0</v>
      </c>
      <c r="Z4449" s="18">
        <v>0</v>
      </c>
      <c r="AA4449" s="18">
        <v>0</v>
      </c>
      <c r="AB4449" s="18">
        <v>0</v>
      </c>
      <c r="AC4449" s="23">
        <v>0</v>
      </c>
      <c r="AD4449" s="14" t="str">
        <f>IF(E4449=113,"Linn","Iowa ex-Linn")</f>
        <v>Iowa ex-Linn</v>
      </c>
      <c r="AE4449" s="23">
        <f>IFERROR(AB4449/W4449,"N/M")</f>
        <v>0.0</v>
      </c>
      <c r="AF4449" s="14" t="str">
        <f>B4449&amp;"|"&amp;TEXT(E4449,"000")&amp;"|"&amp;TEXT(M4449,"0.0000")</f>
        <v>2021|169|0.7000</v>
      </c>
      <c r="AG4449" s="22" t="str">
        <f>IF(AND(B4449&gt;=2015,B4449&lt;=2024,C4449=19,G4449=41,I4449=2,K4449="A",L4449="RBUP",M4449&gt;=0.5,M4449&lt;=0.85),"IN","OUT")</f>
        <v>IN</v>
      </c>
    </row>
    <row r="4450" spans="1:33">
      <c r="A4450" s="14" t="s">
        <v>191</v>
      </c>
      <c r="B4450" s="16">
        <v>2021</v>
      </c>
      <c r="C4450" s="16">
        <v>19</v>
      </c>
      <c r="D4450" s="14" t="s">
        <v>80</v>
      </c>
      <c r="E4450" s="16">
        <v>169</v>
      </c>
      <c r="F4450" s="14" t="s">
        <v>170</v>
      </c>
      <c r="G4450" s="16">
        <v>41</v>
      </c>
      <c r="H4450" s="14" t="s">
        <v>186</v>
      </c>
      <c r="I4450" s="16">
        <v>2</v>
      </c>
      <c r="J4450" s="14" t="s">
        <v>83</v>
      </c>
      <c r="K4450" s="14" t="s">
        <v>84</v>
      </c>
      <c r="L4450" s="14" t="s">
        <v>85</v>
      </c>
      <c r="M4450" s="23">
        <v>0.75</v>
      </c>
      <c r="N4450" s="16">
        <v>63</v>
      </c>
      <c r="O4450" s="16">
        <v>49</v>
      </c>
      <c r="P4450" s="16">
        <v>1</v>
      </c>
      <c r="Q4450" s="16">
        <v>63</v>
      </c>
      <c r="R4450" s="16">
        <v>1</v>
      </c>
      <c r="S4450" s="14" t="s">
        <v>86</v>
      </c>
      <c r="T4450" s="16">
        <v>5073</v>
      </c>
      <c r="U4450" s="16">
        <v>0</v>
      </c>
      <c r="V4450" s="18">
        <v>3463062</v>
      </c>
      <c r="W4450" s="18">
        <v>143090</v>
      </c>
      <c r="X4450" s="18">
        <v>92719</v>
      </c>
      <c r="Y4450" s="18">
        <v>2439</v>
      </c>
      <c r="Z4450" s="18">
        <v>537</v>
      </c>
      <c r="AA4450" s="18">
        <v>0</v>
      </c>
      <c r="AB4450" s="18">
        <v>4789</v>
      </c>
      <c r="AC4450" s="23">
        <v>0.03</v>
      </c>
      <c r="AD4450" s="14" t="str">
        <f>IF(E4450=113,"Linn","Iowa ex-Linn")</f>
        <v>Iowa ex-Linn</v>
      </c>
      <c r="AE4450" s="23">
        <f>IFERROR(AB4450/W4450,"N/M")</f>
        <v>0.03346844643231533</v>
      </c>
      <c r="AF4450" s="14" t="str">
        <f>B4450&amp;"|"&amp;TEXT(E4450,"000")&amp;"|"&amp;TEXT(M4450,"0.0000")</f>
        <v>2021|169|0.7500</v>
      </c>
      <c r="AG4450" s="22" t="str">
        <f>IF(AND(B4450&gt;=2015,B4450&lt;=2024,C4450=19,G4450=41,I4450=2,K4450="A",L4450="RBUP",M4450&gt;=0.5,M4450&lt;=0.85),"IN","OUT")</f>
        <v>IN</v>
      </c>
    </row>
    <row r="4451" spans="1:33">
      <c r="A4451" s="14" t="s">
        <v>191</v>
      </c>
      <c r="B4451" s="16">
        <v>2021</v>
      </c>
      <c r="C4451" s="16">
        <v>19</v>
      </c>
      <c r="D4451" s="14" t="s">
        <v>80</v>
      </c>
      <c r="E4451" s="16">
        <v>169</v>
      </c>
      <c r="F4451" s="14" t="s">
        <v>170</v>
      </c>
      <c r="G4451" s="16">
        <v>41</v>
      </c>
      <c r="H4451" s="14" t="s">
        <v>186</v>
      </c>
      <c r="I4451" s="16">
        <v>2</v>
      </c>
      <c r="J4451" s="14" t="s">
        <v>83</v>
      </c>
      <c r="K4451" s="14" t="s">
        <v>84</v>
      </c>
      <c r="L4451" s="14" t="s">
        <v>85</v>
      </c>
      <c r="M4451" s="23">
        <v>0.8</v>
      </c>
      <c r="N4451" s="16">
        <v>305</v>
      </c>
      <c r="O4451" s="16">
        <v>234</v>
      </c>
      <c r="P4451" s="16">
        <v>8</v>
      </c>
      <c r="Q4451" s="16">
        <v>344</v>
      </c>
      <c r="R4451" s="16">
        <v>8</v>
      </c>
      <c r="S4451" s="14" t="s">
        <v>86</v>
      </c>
      <c r="T4451" s="16">
        <v>44046</v>
      </c>
      <c r="U4451" s="16">
        <v>0</v>
      </c>
      <c r="V4451" s="18">
        <v>32276518</v>
      </c>
      <c r="W4451" s="18">
        <v>1686532</v>
      </c>
      <c r="X4451" s="18">
        <v>1002989</v>
      </c>
      <c r="Y4451" s="18">
        <v>1785</v>
      </c>
      <c r="Z4451" s="18">
        <v>4171</v>
      </c>
      <c r="AA4451" s="18">
        <v>0</v>
      </c>
      <c r="AB4451" s="18">
        <v>33383</v>
      </c>
      <c r="AC4451" s="23">
        <v>0.02</v>
      </c>
      <c r="AD4451" s="14" t="str">
        <f>IF(E4451=113,"Linn","Iowa ex-Linn")</f>
        <v>Iowa ex-Linn</v>
      </c>
      <c r="AE4451" s="23">
        <f>IFERROR(AB4451/W4451,"N/M")</f>
        <v>0.01979387287048215</v>
      </c>
      <c r="AF4451" s="14" t="str">
        <f>B4451&amp;"|"&amp;TEXT(E4451,"000")&amp;"|"&amp;TEXT(M4451,"0.0000")</f>
        <v>2021|169|0.8000</v>
      </c>
      <c r="AG4451" s="22" t="str">
        <f>IF(AND(B4451&gt;=2015,B4451&lt;=2024,C4451=19,G4451=41,I4451=2,K4451="A",L4451="RBUP",M4451&gt;=0.5,M4451&lt;=0.85),"IN","OUT")</f>
        <v>IN</v>
      </c>
    </row>
    <row r="4452" spans="1:33">
      <c r="A4452" s="14" t="s">
        <v>191</v>
      </c>
      <c r="B4452" s="16">
        <v>2021</v>
      </c>
      <c r="C4452" s="16">
        <v>19</v>
      </c>
      <c r="D4452" s="14" t="s">
        <v>80</v>
      </c>
      <c r="E4452" s="16">
        <v>169</v>
      </c>
      <c r="F4452" s="14" t="s">
        <v>170</v>
      </c>
      <c r="G4452" s="16">
        <v>41</v>
      </c>
      <c r="H4452" s="14" t="s">
        <v>186</v>
      </c>
      <c r="I4452" s="16">
        <v>2</v>
      </c>
      <c r="J4452" s="14" t="s">
        <v>83</v>
      </c>
      <c r="K4452" s="14" t="s">
        <v>84</v>
      </c>
      <c r="L4452" s="14" t="s">
        <v>85</v>
      </c>
      <c r="M4452" s="23">
        <v>0.85</v>
      </c>
      <c r="N4452" s="16">
        <v>467</v>
      </c>
      <c r="O4452" s="16">
        <v>373</v>
      </c>
      <c r="P4452" s="16">
        <v>31</v>
      </c>
      <c r="Q4452" s="16">
        <v>555</v>
      </c>
      <c r="R4452" s="16">
        <v>35</v>
      </c>
      <c r="S4452" s="14" t="s">
        <v>86</v>
      </c>
      <c r="T4452" s="16">
        <v>69416</v>
      </c>
      <c r="U4452" s="16">
        <v>0</v>
      </c>
      <c r="V4452" s="18">
        <v>53727335</v>
      </c>
      <c r="W4452" s="18">
        <v>3565329</v>
      </c>
      <c r="X4452" s="18">
        <v>1707365</v>
      </c>
      <c r="Y4452" s="18">
        <v>4924</v>
      </c>
      <c r="Z4452" s="18">
        <v>8341</v>
      </c>
      <c r="AA4452" s="18">
        <v>0</v>
      </c>
      <c r="AB4452" s="18">
        <v>431707</v>
      </c>
      <c r="AC4452" s="23">
        <v>0.12</v>
      </c>
      <c r="AD4452" s="14" t="str">
        <f>IF(E4452=113,"Linn","Iowa ex-Linn")</f>
        <v>Iowa ex-Linn</v>
      </c>
      <c r="AE4452" s="23">
        <f>IFERROR(AB4452/W4452,"N/M")</f>
        <v>0.12108475823689763</v>
      </c>
      <c r="AF4452" s="14" t="str">
        <f>B4452&amp;"|"&amp;TEXT(E4452,"000")&amp;"|"&amp;TEXT(M4452,"0.0000")</f>
        <v>2021|169|0.8500</v>
      </c>
      <c r="AG4452" s="22" t="str">
        <f>IF(AND(B4452&gt;=2015,B4452&lt;=2024,C4452=19,G4452=41,I4452=2,K4452="A",L4452="RBUP",M4452&gt;=0.5,M4452&lt;=0.85),"IN","OUT")</f>
        <v>IN</v>
      </c>
    </row>
    <row r="4453" spans="1:33">
      <c r="A4453" s="14" t="s">
        <v>191</v>
      </c>
      <c r="B4453" s="16">
        <v>2021</v>
      </c>
      <c r="C4453" s="16">
        <v>19</v>
      </c>
      <c r="D4453" s="14" t="s">
        <v>80</v>
      </c>
      <c r="E4453" s="16">
        <v>171</v>
      </c>
      <c r="F4453" s="14" t="s">
        <v>171</v>
      </c>
      <c r="G4453" s="16">
        <v>41</v>
      </c>
      <c r="H4453" s="14" t="s">
        <v>186</v>
      </c>
      <c r="I4453" s="16">
        <v>2</v>
      </c>
      <c r="J4453" s="14" t="s">
        <v>83</v>
      </c>
      <c r="K4453" s="14" t="s">
        <v>84</v>
      </c>
      <c r="L4453" s="14" t="s">
        <v>85</v>
      </c>
      <c r="M4453" s="23">
        <v>0.5</v>
      </c>
      <c r="N4453" s="16">
        <v>3</v>
      </c>
      <c r="O4453" s="16">
        <v>2</v>
      </c>
      <c r="P4453" s="16">
        <v>0</v>
      </c>
      <c r="Q4453" s="16">
        <v>4</v>
      </c>
      <c r="R4453" s="16">
        <v>0</v>
      </c>
      <c r="S4453" s="14" t="s">
        <v>86</v>
      </c>
      <c r="T4453" s="16">
        <v>286</v>
      </c>
      <c r="U4453" s="16">
        <v>0</v>
      </c>
      <c r="V4453" s="18">
        <v>126453</v>
      </c>
      <c r="W4453" s="18">
        <v>918</v>
      </c>
      <c r="X4453" s="18">
        <v>614</v>
      </c>
      <c r="Y4453" s="18">
        <v>0</v>
      </c>
      <c r="Z4453" s="18">
        <v>0</v>
      </c>
      <c r="AA4453" s="18">
        <v>0</v>
      </c>
      <c r="AB4453" s="18">
        <v>0</v>
      </c>
      <c r="AC4453" s="23">
        <v>0</v>
      </c>
      <c r="AD4453" s="14" t="str">
        <f>IF(E4453=113,"Linn","Iowa ex-Linn")</f>
        <v>Iowa ex-Linn</v>
      </c>
      <c r="AE4453" s="23">
        <f>IFERROR(AB4453/W4453,"N/M")</f>
        <v>0.0</v>
      </c>
      <c r="AF4453" s="14" t="str">
        <f>B4453&amp;"|"&amp;TEXT(E4453,"000")&amp;"|"&amp;TEXT(M4453,"0.0000")</f>
        <v>2021|171|0.5000</v>
      </c>
      <c r="AG4453" s="22" t="str">
        <f>IF(AND(B4453&gt;=2015,B4453&lt;=2024,C4453=19,G4453=41,I4453=2,K4453="A",L4453="RBUP",M4453&gt;=0.5,M4453&lt;=0.85),"IN","OUT")</f>
        <v>IN</v>
      </c>
    </row>
    <row r="4454" spans="1:33">
      <c r="A4454" s="14" t="s">
        <v>191</v>
      </c>
      <c r="B4454" s="16">
        <v>2021</v>
      </c>
      <c r="C4454" s="16">
        <v>19</v>
      </c>
      <c r="D4454" s="14" t="s">
        <v>80</v>
      </c>
      <c r="E4454" s="16">
        <v>171</v>
      </c>
      <c r="F4454" s="14" t="s">
        <v>171</v>
      </c>
      <c r="G4454" s="16">
        <v>41</v>
      </c>
      <c r="H4454" s="14" t="s">
        <v>186</v>
      </c>
      <c r="I4454" s="16">
        <v>2</v>
      </c>
      <c r="J4454" s="14" t="s">
        <v>83</v>
      </c>
      <c r="K4454" s="14" t="s">
        <v>84</v>
      </c>
      <c r="L4454" s="14" t="s">
        <v>85</v>
      </c>
      <c r="M4454" s="23">
        <v>0.55</v>
      </c>
      <c r="N4454" s="16">
        <v>1</v>
      </c>
      <c r="O4454" s="16">
        <v>1</v>
      </c>
      <c r="P4454" s="16">
        <v>0</v>
      </c>
      <c r="Q4454" s="16">
        <v>2</v>
      </c>
      <c r="R4454" s="16">
        <v>0</v>
      </c>
      <c r="S4454" s="14" t="s">
        <v>86</v>
      </c>
      <c r="T4454" s="16">
        <v>52</v>
      </c>
      <c r="U4454" s="16">
        <v>0</v>
      </c>
      <c r="V4454" s="18">
        <v>27178</v>
      </c>
      <c r="W4454" s="18">
        <v>191</v>
      </c>
      <c r="X4454" s="18">
        <v>123</v>
      </c>
      <c r="Y4454" s="18">
        <v>0</v>
      </c>
      <c r="Z4454" s="18">
        <v>0</v>
      </c>
      <c r="AA4454" s="18">
        <v>0</v>
      </c>
      <c r="AB4454" s="18">
        <v>0</v>
      </c>
      <c r="AC4454" s="23">
        <v>0</v>
      </c>
      <c r="AD4454" s="14" t="str">
        <f>IF(E4454=113,"Linn","Iowa ex-Linn")</f>
        <v>Iowa ex-Linn</v>
      </c>
      <c r="AE4454" s="23">
        <f>IFERROR(AB4454/W4454,"N/M")</f>
        <v>0.0</v>
      </c>
      <c r="AF4454" s="14" t="str">
        <f>B4454&amp;"|"&amp;TEXT(E4454,"000")&amp;"|"&amp;TEXT(M4454,"0.0000")</f>
        <v>2021|171|0.5500</v>
      </c>
      <c r="AG4454" s="22" t="str">
        <f>IF(AND(B4454&gt;=2015,B4454&lt;=2024,C4454=19,G4454=41,I4454=2,K4454="A",L4454="RBUP",M4454&gt;=0.5,M4454&lt;=0.85),"IN","OUT")</f>
        <v>IN</v>
      </c>
    </row>
    <row r="4455" spans="1:33">
      <c r="A4455" s="14" t="s">
        <v>191</v>
      </c>
      <c r="B4455" s="16">
        <v>2021</v>
      </c>
      <c r="C4455" s="16">
        <v>19</v>
      </c>
      <c r="D4455" s="14" t="s">
        <v>80</v>
      </c>
      <c r="E4455" s="16">
        <v>171</v>
      </c>
      <c r="F4455" s="14" t="s">
        <v>171</v>
      </c>
      <c r="G4455" s="16">
        <v>41</v>
      </c>
      <c r="H4455" s="14" t="s">
        <v>186</v>
      </c>
      <c r="I4455" s="16">
        <v>2</v>
      </c>
      <c r="J4455" s="14" t="s">
        <v>83</v>
      </c>
      <c r="K4455" s="14" t="s">
        <v>84</v>
      </c>
      <c r="L4455" s="14" t="s">
        <v>85</v>
      </c>
      <c r="M4455" s="23">
        <v>0.6</v>
      </c>
      <c r="N4455" s="16">
        <v>1</v>
      </c>
      <c r="O4455" s="16">
        <v>1</v>
      </c>
      <c r="P4455" s="16">
        <v>0</v>
      </c>
      <c r="Q4455" s="16">
        <v>1</v>
      </c>
      <c r="R4455" s="16">
        <v>0</v>
      </c>
      <c r="S4455" s="14" t="s">
        <v>86</v>
      </c>
      <c r="T4455" s="16">
        <v>667</v>
      </c>
      <c r="U4455" s="16">
        <v>0</v>
      </c>
      <c r="V4455" s="18">
        <v>402889</v>
      </c>
      <c r="W4455" s="18">
        <v>4495</v>
      </c>
      <c r="X4455" s="18">
        <v>3595</v>
      </c>
      <c r="Y4455" s="18">
        <v>0</v>
      </c>
      <c r="Z4455" s="18">
        <v>0</v>
      </c>
      <c r="AA4455" s="18">
        <v>0</v>
      </c>
      <c r="AB4455" s="18">
        <v>0</v>
      </c>
      <c r="AC4455" s="23">
        <v>0</v>
      </c>
      <c r="AD4455" s="14" t="str">
        <f>IF(E4455=113,"Linn","Iowa ex-Linn")</f>
        <v>Iowa ex-Linn</v>
      </c>
      <c r="AE4455" s="23">
        <f>IFERROR(AB4455/W4455,"N/M")</f>
        <v>0.0</v>
      </c>
      <c r="AF4455" s="14" t="str">
        <f>B4455&amp;"|"&amp;TEXT(E4455,"000")&amp;"|"&amp;TEXT(M4455,"0.0000")</f>
        <v>2021|171|0.6000</v>
      </c>
      <c r="AG4455" s="22" t="str">
        <f>IF(AND(B4455&gt;=2015,B4455&lt;=2024,C4455=19,G4455=41,I4455=2,K4455="A",L4455="RBUP",M4455&gt;=0.5,M4455&lt;=0.85),"IN","OUT")</f>
        <v>IN</v>
      </c>
    </row>
    <row r="4456" spans="1:33">
      <c r="A4456" s="14" t="s">
        <v>191</v>
      </c>
      <c r="B4456" s="16">
        <v>2021</v>
      </c>
      <c r="C4456" s="16">
        <v>19</v>
      </c>
      <c r="D4456" s="14" t="s">
        <v>80</v>
      </c>
      <c r="E4456" s="16">
        <v>171</v>
      </c>
      <c r="F4456" s="14" t="s">
        <v>171</v>
      </c>
      <c r="G4456" s="16">
        <v>41</v>
      </c>
      <c r="H4456" s="14" t="s">
        <v>186</v>
      </c>
      <c r="I4456" s="16">
        <v>2</v>
      </c>
      <c r="J4456" s="14" t="s">
        <v>83</v>
      </c>
      <c r="K4456" s="14" t="s">
        <v>84</v>
      </c>
      <c r="L4456" s="14" t="s">
        <v>85</v>
      </c>
      <c r="M4456" s="23">
        <v>0.65</v>
      </c>
      <c r="N4456" s="16">
        <v>6</v>
      </c>
      <c r="O4456" s="16">
        <v>4</v>
      </c>
      <c r="P4456" s="16">
        <v>0</v>
      </c>
      <c r="Q4456" s="16">
        <v>4</v>
      </c>
      <c r="R4456" s="16">
        <v>0</v>
      </c>
      <c r="S4456" s="14" t="s">
        <v>86</v>
      </c>
      <c r="T4456" s="16">
        <v>333</v>
      </c>
      <c r="U4456" s="16">
        <v>0</v>
      </c>
      <c r="V4456" s="18">
        <v>205909</v>
      </c>
      <c r="W4456" s="18">
        <v>2516</v>
      </c>
      <c r="X4456" s="18">
        <v>1484</v>
      </c>
      <c r="Y4456" s="18">
        <v>0</v>
      </c>
      <c r="Z4456" s="18">
        <v>0</v>
      </c>
      <c r="AA4456" s="18">
        <v>0</v>
      </c>
      <c r="AB4456" s="18">
        <v>0</v>
      </c>
      <c r="AC4456" s="23">
        <v>0</v>
      </c>
      <c r="AD4456" s="14" t="str">
        <f>IF(E4456=113,"Linn","Iowa ex-Linn")</f>
        <v>Iowa ex-Linn</v>
      </c>
      <c r="AE4456" s="23">
        <f>IFERROR(AB4456/W4456,"N/M")</f>
        <v>0.0</v>
      </c>
      <c r="AF4456" s="14" t="str">
        <f>B4456&amp;"|"&amp;TEXT(E4456,"000")&amp;"|"&amp;TEXT(M4456,"0.0000")</f>
        <v>2021|171|0.6500</v>
      </c>
      <c r="AG4456" s="22" t="str">
        <f>IF(AND(B4456&gt;=2015,B4456&lt;=2024,C4456=19,G4456=41,I4456=2,K4456="A",L4456="RBUP",M4456&gt;=0.5,M4456&lt;=0.85),"IN","OUT")</f>
        <v>IN</v>
      </c>
    </row>
    <row r="4457" spans="1:33">
      <c r="A4457" s="14" t="s">
        <v>191</v>
      </c>
      <c r="B4457" s="16">
        <v>2021</v>
      </c>
      <c r="C4457" s="16">
        <v>19</v>
      </c>
      <c r="D4457" s="14" t="s">
        <v>80</v>
      </c>
      <c r="E4457" s="16">
        <v>171</v>
      </c>
      <c r="F4457" s="14" t="s">
        <v>171</v>
      </c>
      <c r="G4457" s="16">
        <v>41</v>
      </c>
      <c r="H4457" s="14" t="s">
        <v>186</v>
      </c>
      <c r="I4457" s="16">
        <v>2</v>
      </c>
      <c r="J4457" s="14" t="s">
        <v>83</v>
      </c>
      <c r="K4457" s="14" t="s">
        <v>84</v>
      </c>
      <c r="L4457" s="14" t="s">
        <v>85</v>
      </c>
      <c r="M4457" s="23">
        <v>0.7</v>
      </c>
      <c r="N4457" s="16">
        <v>27</v>
      </c>
      <c r="O4457" s="16">
        <v>18</v>
      </c>
      <c r="P4457" s="16">
        <v>0</v>
      </c>
      <c r="Q4457" s="16">
        <v>24</v>
      </c>
      <c r="R4457" s="16">
        <v>0</v>
      </c>
      <c r="S4457" s="14" t="s">
        <v>86</v>
      </c>
      <c r="T4457" s="16">
        <v>2584</v>
      </c>
      <c r="U4457" s="16">
        <v>0</v>
      </c>
      <c r="V4457" s="18">
        <v>1771421</v>
      </c>
      <c r="W4457" s="18">
        <v>47465</v>
      </c>
      <c r="X4457" s="18">
        <v>31249</v>
      </c>
      <c r="Y4457" s="18">
        <v>0</v>
      </c>
      <c r="Z4457" s="18">
        <v>20</v>
      </c>
      <c r="AA4457" s="18">
        <v>0</v>
      </c>
      <c r="AB4457" s="18">
        <v>0</v>
      </c>
      <c r="AC4457" s="23">
        <v>0</v>
      </c>
      <c r="AD4457" s="14" t="str">
        <f>IF(E4457=113,"Linn","Iowa ex-Linn")</f>
        <v>Iowa ex-Linn</v>
      </c>
      <c r="AE4457" s="23">
        <f>IFERROR(AB4457/W4457,"N/M")</f>
        <v>0.0</v>
      </c>
      <c r="AF4457" s="14" t="str">
        <f>B4457&amp;"|"&amp;TEXT(E4457,"000")&amp;"|"&amp;TEXT(M4457,"0.0000")</f>
        <v>2021|171|0.7000</v>
      </c>
      <c r="AG4457" s="22" t="str">
        <f>IF(AND(B4457&gt;=2015,B4457&lt;=2024,C4457=19,G4457=41,I4457=2,K4457="A",L4457="RBUP",M4457&gt;=0.5,M4457&lt;=0.85),"IN","OUT")</f>
        <v>IN</v>
      </c>
    </row>
    <row r="4458" spans="1:33">
      <c r="A4458" s="14" t="s">
        <v>191</v>
      </c>
      <c r="B4458" s="16">
        <v>2021</v>
      </c>
      <c r="C4458" s="16">
        <v>19</v>
      </c>
      <c r="D4458" s="14" t="s">
        <v>80</v>
      </c>
      <c r="E4458" s="16">
        <v>171</v>
      </c>
      <c r="F4458" s="14" t="s">
        <v>171</v>
      </c>
      <c r="G4458" s="16">
        <v>41</v>
      </c>
      <c r="H4458" s="14" t="s">
        <v>186</v>
      </c>
      <c r="I4458" s="16">
        <v>2</v>
      </c>
      <c r="J4458" s="14" t="s">
        <v>83</v>
      </c>
      <c r="K4458" s="14" t="s">
        <v>84</v>
      </c>
      <c r="L4458" s="14" t="s">
        <v>85</v>
      </c>
      <c r="M4458" s="23">
        <v>0.75</v>
      </c>
      <c r="N4458" s="16">
        <v>84</v>
      </c>
      <c r="O4458" s="16">
        <v>62</v>
      </c>
      <c r="P4458" s="16">
        <v>2</v>
      </c>
      <c r="Q4458" s="16">
        <v>91</v>
      </c>
      <c r="R4458" s="16">
        <v>2</v>
      </c>
      <c r="S4458" s="14" t="s">
        <v>86</v>
      </c>
      <c r="T4458" s="16">
        <v>7043</v>
      </c>
      <c r="U4458" s="16">
        <v>0</v>
      </c>
      <c r="V4458" s="18">
        <v>5053152</v>
      </c>
      <c r="W4458" s="18">
        <v>202733</v>
      </c>
      <c r="X4458" s="18">
        <v>127446</v>
      </c>
      <c r="Y4458" s="18">
        <v>0</v>
      </c>
      <c r="Z4458" s="18">
        <v>1876</v>
      </c>
      <c r="AA4458" s="18">
        <v>0</v>
      </c>
      <c r="AB4458" s="18">
        <v>28184</v>
      </c>
      <c r="AC4458" s="23">
        <v>0.14</v>
      </c>
      <c r="AD4458" s="14" t="str">
        <f>IF(E4458=113,"Linn","Iowa ex-Linn")</f>
        <v>Iowa ex-Linn</v>
      </c>
      <c r="AE4458" s="23">
        <f>IFERROR(AB4458/W4458,"N/M")</f>
        <v>0.139020287767655</v>
      </c>
      <c r="AF4458" s="14" t="str">
        <f>B4458&amp;"|"&amp;TEXT(E4458,"000")&amp;"|"&amp;TEXT(M4458,"0.0000")</f>
        <v>2021|171|0.7500</v>
      </c>
      <c r="AG4458" s="22" t="str">
        <f>IF(AND(B4458&gt;=2015,B4458&lt;=2024,C4458=19,G4458=41,I4458=2,K4458="A",L4458="RBUP",M4458&gt;=0.5,M4458&lt;=0.85),"IN","OUT")</f>
        <v>IN</v>
      </c>
    </row>
    <row r="4459" spans="1:33">
      <c r="A4459" s="14" t="s">
        <v>191</v>
      </c>
      <c r="B4459" s="16">
        <v>2021</v>
      </c>
      <c r="C4459" s="16">
        <v>19</v>
      </c>
      <c r="D4459" s="14" t="s">
        <v>80</v>
      </c>
      <c r="E4459" s="16">
        <v>171</v>
      </c>
      <c r="F4459" s="14" t="s">
        <v>171</v>
      </c>
      <c r="G4459" s="16">
        <v>41</v>
      </c>
      <c r="H4459" s="14" t="s">
        <v>186</v>
      </c>
      <c r="I4459" s="16">
        <v>2</v>
      </c>
      <c r="J4459" s="14" t="s">
        <v>83</v>
      </c>
      <c r="K4459" s="14" t="s">
        <v>84</v>
      </c>
      <c r="L4459" s="14" t="s">
        <v>85</v>
      </c>
      <c r="M4459" s="23">
        <v>0.8</v>
      </c>
      <c r="N4459" s="16">
        <v>298</v>
      </c>
      <c r="O4459" s="16">
        <v>235</v>
      </c>
      <c r="P4459" s="16">
        <v>6</v>
      </c>
      <c r="Q4459" s="16">
        <v>367</v>
      </c>
      <c r="R4459" s="16">
        <v>6</v>
      </c>
      <c r="S4459" s="14" t="s">
        <v>86</v>
      </c>
      <c r="T4459" s="16">
        <v>44962</v>
      </c>
      <c r="U4459" s="16">
        <v>0</v>
      </c>
      <c r="V4459" s="18">
        <v>35367188</v>
      </c>
      <c r="W4459" s="18">
        <v>1876742</v>
      </c>
      <c r="X4459" s="18">
        <v>1103214</v>
      </c>
      <c r="Y4459" s="18">
        <v>147</v>
      </c>
      <c r="Z4459" s="18">
        <v>7183</v>
      </c>
      <c r="AA4459" s="18">
        <v>0</v>
      </c>
      <c r="AB4459" s="18">
        <v>41106</v>
      </c>
      <c r="AC4459" s="23">
        <v>0.02</v>
      </c>
      <c r="AD4459" s="14" t="str">
        <f>IF(E4459=113,"Linn","Iowa ex-Linn")</f>
        <v>Iowa ex-Linn</v>
      </c>
      <c r="AE4459" s="23">
        <f>IFERROR(AB4459/W4459,"N/M")</f>
        <v>0.021902850791424712</v>
      </c>
      <c r="AF4459" s="14" t="str">
        <f>B4459&amp;"|"&amp;TEXT(E4459,"000")&amp;"|"&amp;TEXT(M4459,"0.0000")</f>
        <v>2021|171|0.8000</v>
      </c>
      <c r="AG4459" s="22" t="str">
        <f>IF(AND(B4459&gt;=2015,B4459&lt;=2024,C4459=19,G4459=41,I4459=2,K4459="A",L4459="RBUP",M4459&gt;=0.5,M4459&lt;=0.85),"IN","OUT")</f>
        <v>IN</v>
      </c>
    </row>
    <row r="4460" spans="1:33">
      <c r="A4460" s="14" t="s">
        <v>191</v>
      </c>
      <c r="B4460" s="16">
        <v>2021</v>
      </c>
      <c r="C4460" s="16">
        <v>19</v>
      </c>
      <c r="D4460" s="14" t="s">
        <v>80</v>
      </c>
      <c r="E4460" s="16">
        <v>171</v>
      </c>
      <c r="F4460" s="14" t="s">
        <v>171</v>
      </c>
      <c r="G4460" s="16">
        <v>41</v>
      </c>
      <c r="H4460" s="14" t="s">
        <v>186</v>
      </c>
      <c r="I4460" s="16">
        <v>2</v>
      </c>
      <c r="J4460" s="14" t="s">
        <v>83</v>
      </c>
      <c r="K4460" s="14" t="s">
        <v>84</v>
      </c>
      <c r="L4460" s="14" t="s">
        <v>85</v>
      </c>
      <c r="M4460" s="23">
        <v>0.85</v>
      </c>
      <c r="N4460" s="16">
        <v>412</v>
      </c>
      <c r="O4460" s="16">
        <v>324</v>
      </c>
      <c r="P4460" s="16">
        <v>12</v>
      </c>
      <c r="Q4460" s="16">
        <v>481</v>
      </c>
      <c r="R4460" s="16">
        <v>13</v>
      </c>
      <c r="S4460" s="14" t="s">
        <v>86</v>
      </c>
      <c r="T4460" s="16">
        <v>72776</v>
      </c>
      <c r="U4460" s="16">
        <v>0</v>
      </c>
      <c r="V4460" s="18">
        <v>59215713</v>
      </c>
      <c r="W4460" s="18">
        <v>3942442</v>
      </c>
      <c r="X4460" s="18">
        <v>1921879</v>
      </c>
      <c r="Y4460" s="18">
        <v>2997</v>
      </c>
      <c r="Z4460" s="18">
        <v>10998</v>
      </c>
      <c r="AA4460" s="18">
        <v>0</v>
      </c>
      <c r="AB4460" s="18">
        <v>160075</v>
      </c>
      <c r="AC4460" s="23">
        <v>0.04</v>
      </c>
      <c r="AD4460" s="14" t="str">
        <f>IF(E4460=113,"Linn","Iowa ex-Linn")</f>
        <v>Iowa ex-Linn</v>
      </c>
      <c r="AE4460" s="23">
        <f>IFERROR(AB4460/W4460,"N/M")</f>
        <v>0.04060300696877722</v>
      </c>
      <c r="AF4460" s="14" t="str">
        <f>B4460&amp;"|"&amp;TEXT(E4460,"000")&amp;"|"&amp;TEXT(M4460,"0.0000")</f>
        <v>2021|171|0.8500</v>
      </c>
      <c r="AG4460" s="22" t="str">
        <f>IF(AND(B4460&gt;=2015,B4460&lt;=2024,C4460=19,G4460=41,I4460=2,K4460="A",L4460="RBUP",M4460&gt;=0.5,M4460&lt;=0.85),"IN","OUT")</f>
        <v>IN</v>
      </c>
    </row>
    <row r="4461" spans="1:33">
      <c r="A4461" s="14" t="s">
        <v>191</v>
      </c>
      <c r="B4461" s="16">
        <v>2021</v>
      </c>
      <c r="C4461" s="16">
        <v>19</v>
      </c>
      <c r="D4461" s="14" t="s">
        <v>80</v>
      </c>
      <c r="E4461" s="16">
        <v>173</v>
      </c>
      <c r="F4461" s="14" t="s">
        <v>172</v>
      </c>
      <c r="G4461" s="16">
        <v>41</v>
      </c>
      <c r="H4461" s="14" t="s">
        <v>186</v>
      </c>
      <c r="I4461" s="16">
        <v>2</v>
      </c>
      <c r="J4461" s="14" t="s">
        <v>83</v>
      </c>
      <c r="K4461" s="14" t="s">
        <v>84</v>
      </c>
      <c r="L4461" s="14" t="s">
        <v>85</v>
      </c>
      <c r="M4461" s="23">
        <v>0.55</v>
      </c>
      <c r="N4461" s="16">
        <v>2</v>
      </c>
      <c r="O4461" s="16">
        <v>2</v>
      </c>
      <c r="P4461" s="16">
        <v>0</v>
      </c>
      <c r="Q4461" s="16">
        <v>2</v>
      </c>
      <c r="R4461" s="16">
        <v>0</v>
      </c>
      <c r="S4461" s="14" t="s">
        <v>86</v>
      </c>
      <c r="T4461" s="16">
        <v>460</v>
      </c>
      <c r="U4461" s="16">
        <v>0</v>
      </c>
      <c r="V4461" s="18">
        <v>166868</v>
      </c>
      <c r="W4461" s="18">
        <v>4846</v>
      </c>
      <c r="X4461" s="18">
        <v>3878</v>
      </c>
      <c r="Y4461" s="18">
        <v>0</v>
      </c>
      <c r="Z4461" s="18">
        <v>0</v>
      </c>
      <c r="AA4461" s="18">
        <v>0</v>
      </c>
      <c r="AB4461" s="18">
        <v>0</v>
      </c>
      <c r="AC4461" s="23">
        <v>0</v>
      </c>
      <c r="AD4461" s="14" t="str">
        <f>IF(E4461=113,"Linn","Iowa ex-Linn")</f>
        <v>Iowa ex-Linn</v>
      </c>
      <c r="AE4461" s="23">
        <f>IFERROR(AB4461/W4461,"N/M")</f>
        <v>0.0</v>
      </c>
      <c r="AF4461" s="14" t="str">
        <f>B4461&amp;"|"&amp;TEXT(E4461,"000")&amp;"|"&amp;TEXT(M4461,"0.0000")</f>
        <v>2021|173|0.5500</v>
      </c>
      <c r="AG4461" s="22" t="str">
        <f>IF(AND(B4461&gt;=2015,B4461&lt;=2024,C4461=19,G4461=41,I4461=2,K4461="A",L4461="RBUP",M4461&gt;=0.5,M4461&lt;=0.85),"IN","OUT")</f>
        <v>IN</v>
      </c>
    </row>
    <row r="4462" spans="1:33">
      <c r="A4462" s="14" t="s">
        <v>191</v>
      </c>
      <c r="B4462" s="16">
        <v>2021</v>
      </c>
      <c r="C4462" s="16">
        <v>19</v>
      </c>
      <c r="D4462" s="14" t="s">
        <v>80</v>
      </c>
      <c r="E4462" s="16">
        <v>173</v>
      </c>
      <c r="F4462" s="14" t="s">
        <v>172</v>
      </c>
      <c r="G4462" s="16">
        <v>41</v>
      </c>
      <c r="H4462" s="14" t="s">
        <v>186</v>
      </c>
      <c r="I4462" s="16">
        <v>2</v>
      </c>
      <c r="J4462" s="14" t="s">
        <v>83</v>
      </c>
      <c r="K4462" s="14" t="s">
        <v>84</v>
      </c>
      <c r="L4462" s="14" t="s">
        <v>85</v>
      </c>
      <c r="M4462" s="23">
        <v>0.6</v>
      </c>
      <c r="N4462" s="16">
        <v>2</v>
      </c>
      <c r="O4462" s="16">
        <v>1</v>
      </c>
      <c r="P4462" s="16">
        <v>0</v>
      </c>
      <c r="Q4462" s="16">
        <v>2</v>
      </c>
      <c r="R4462" s="16">
        <v>0</v>
      </c>
      <c r="S4462" s="14" t="s">
        <v>86</v>
      </c>
      <c r="T4462" s="16">
        <v>30</v>
      </c>
      <c r="U4462" s="16">
        <v>0</v>
      </c>
      <c r="V4462" s="18">
        <v>12529</v>
      </c>
      <c r="W4462" s="18">
        <v>503</v>
      </c>
      <c r="X4462" s="18">
        <v>322</v>
      </c>
      <c r="Y4462" s="18">
        <v>0</v>
      </c>
      <c r="Z4462" s="18">
        <v>0</v>
      </c>
      <c r="AA4462" s="18">
        <v>0</v>
      </c>
      <c r="AB4462" s="18">
        <v>0</v>
      </c>
      <c r="AC4462" s="23">
        <v>0</v>
      </c>
      <c r="AD4462" s="14" t="str">
        <f>IF(E4462=113,"Linn","Iowa ex-Linn")</f>
        <v>Iowa ex-Linn</v>
      </c>
      <c r="AE4462" s="23">
        <f>IFERROR(AB4462/W4462,"N/M")</f>
        <v>0.0</v>
      </c>
      <c r="AF4462" s="14" t="str">
        <f>B4462&amp;"|"&amp;TEXT(E4462,"000")&amp;"|"&amp;TEXT(M4462,"0.0000")</f>
        <v>2021|173|0.6000</v>
      </c>
      <c r="AG4462" s="22" t="str">
        <f>IF(AND(B4462&gt;=2015,B4462&lt;=2024,C4462=19,G4462=41,I4462=2,K4462="A",L4462="RBUP",M4462&gt;=0.5,M4462&lt;=0.85),"IN","OUT")</f>
        <v>IN</v>
      </c>
    </row>
    <row r="4463" spans="1:33">
      <c r="A4463" s="14" t="s">
        <v>191</v>
      </c>
      <c r="B4463" s="16">
        <v>2021</v>
      </c>
      <c r="C4463" s="16">
        <v>19</v>
      </c>
      <c r="D4463" s="14" t="s">
        <v>80</v>
      </c>
      <c r="E4463" s="16">
        <v>173</v>
      </c>
      <c r="F4463" s="14" t="s">
        <v>172</v>
      </c>
      <c r="G4463" s="16">
        <v>41</v>
      </c>
      <c r="H4463" s="14" t="s">
        <v>186</v>
      </c>
      <c r="I4463" s="16">
        <v>2</v>
      </c>
      <c r="J4463" s="14" t="s">
        <v>83</v>
      </c>
      <c r="K4463" s="14" t="s">
        <v>84</v>
      </c>
      <c r="L4463" s="14" t="s">
        <v>85</v>
      </c>
      <c r="M4463" s="23">
        <v>0.65</v>
      </c>
      <c r="N4463" s="16">
        <v>13</v>
      </c>
      <c r="O4463" s="16">
        <v>10</v>
      </c>
      <c r="P4463" s="16">
        <v>0</v>
      </c>
      <c r="Q4463" s="16">
        <v>15</v>
      </c>
      <c r="R4463" s="16">
        <v>0</v>
      </c>
      <c r="S4463" s="14" t="s">
        <v>86</v>
      </c>
      <c r="T4463" s="16">
        <v>650</v>
      </c>
      <c r="U4463" s="16">
        <v>0</v>
      </c>
      <c r="V4463" s="18">
        <v>304565</v>
      </c>
      <c r="W4463" s="18">
        <v>13811</v>
      </c>
      <c r="X4463" s="18">
        <v>9278</v>
      </c>
      <c r="Y4463" s="18">
        <v>0</v>
      </c>
      <c r="Z4463" s="18">
        <v>0</v>
      </c>
      <c r="AA4463" s="18">
        <v>0</v>
      </c>
      <c r="AB4463" s="18">
        <v>0</v>
      </c>
      <c r="AC4463" s="23">
        <v>0</v>
      </c>
      <c r="AD4463" s="14" t="str">
        <f>IF(E4463=113,"Linn","Iowa ex-Linn")</f>
        <v>Iowa ex-Linn</v>
      </c>
      <c r="AE4463" s="23">
        <f>IFERROR(AB4463/W4463,"N/M")</f>
        <v>0.0</v>
      </c>
      <c r="AF4463" s="14" t="str">
        <f>B4463&amp;"|"&amp;TEXT(E4463,"000")&amp;"|"&amp;TEXT(M4463,"0.0000")</f>
        <v>2021|173|0.6500</v>
      </c>
      <c r="AG4463" s="22" t="str">
        <f>IF(AND(B4463&gt;=2015,B4463&lt;=2024,C4463=19,G4463=41,I4463=2,K4463="A",L4463="RBUP",M4463&gt;=0.5,M4463&lt;=0.85),"IN","OUT")</f>
        <v>IN</v>
      </c>
    </row>
    <row r="4464" spans="1:33">
      <c r="A4464" s="14" t="s">
        <v>191</v>
      </c>
      <c r="B4464" s="16">
        <v>2021</v>
      </c>
      <c r="C4464" s="16">
        <v>19</v>
      </c>
      <c r="D4464" s="14" t="s">
        <v>80</v>
      </c>
      <c r="E4464" s="16">
        <v>173</v>
      </c>
      <c r="F4464" s="14" t="s">
        <v>172</v>
      </c>
      <c r="G4464" s="16">
        <v>41</v>
      </c>
      <c r="H4464" s="14" t="s">
        <v>186</v>
      </c>
      <c r="I4464" s="16">
        <v>2</v>
      </c>
      <c r="J4464" s="14" t="s">
        <v>83</v>
      </c>
      <c r="K4464" s="14" t="s">
        <v>84</v>
      </c>
      <c r="L4464" s="14" t="s">
        <v>85</v>
      </c>
      <c r="M4464" s="23">
        <v>0.7</v>
      </c>
      <c r="N4464" s="16">
        <v>45</v>
      </c>
      <c r="O4464" s="16">
        <v>32</v>
      </c>
      <c r="P4464" s="16">
        <v>0</v>
      </c>
      <c r="Q4464" s="16">
        <v>40</v>
      </c>
      <c r="R4464" s="16">
        <v>0</v>
      </c>
      <c r="S4464" s="14" t="s">
        <v>86</v>
      </c>
      <c r="T4464" s="16">
        <v>4208</v>
      </c>
      <c r="U4464" s="16">
        <v>0</v>
      </c>
      <c r="V4464" s="18">
        <v>2194739</v>
      </c>
      <c r="W4464" s="18">
        <v>123870</v>
      </c>
      <c r="X4464" s="18">
        <v>89731</v>
      </c>
      <c r="Y4464" s="18">
        <v>0</v>
      </c>
      <c r="Z4464" s="18">
        <v>398</v>
      </c>
      <c r="AA4464" s="18">
        <v>0</v>
      </c>
      <c r="AB4464" s="18">
        <v>0</v>
      </c>
      <c r="AC4464" s="23">
        <v>0</v>
      </c>
      <c r="AD4464" s="14" t="str">
        <f>IF(E4464=113,"Linn","Iowa ex-Linn")</f>
        <v>Iowa ex-Linn</v>
      </c>
      <c r="AE4464" s="23">
        <f>IFERROR(AB4464/W4464,"N/M")</f>
        <v>0.0</v>
      </c>
      <c r="AF4464" s="14" t="str">
        <f>B4464&amp;"|"&amp;TEXT(E4464,"000")&amp;"|"&amp;TEXT(M4464,"0.0000")</f>
        <v>2021|173|0.7000</v>
      </c>
      <c r="AG4464" s="22" t="str">
        <f>IF(AND(B4464&gt;=2015,B4464&lt;=2024,C4464=19,G4464=41,I4464=2,K4464="A",L4464="RBUP",M4464&gt;=0.5,M4464&lt;=0.85),"IN","OUT")</f>
        <v>IN</v>
      </c>
    </row>
    <row r="4465" spans="1:33">
      <c r="A4465" s="14" t="s">
        <v>191</v>
      </c>
      <c r="B4465" s="16">
        <v>2021</v>
      </c>
      <c r="C4465" s="16">
        <v>19</v>
      </c>
      <c r="D4465" s="14" t="s">
        <v>80</v>
      </c>
      <c r="E4465" s="16">
        <v>173</v>
      </c>
      <c r="F4465" s="14" t="s">
        <v>172</v>
      </c>
      <c r="G4465" s="16">
        <v>41</v>
      </c>
      <c r="H4465" s="14" t="s">
        <v>186</v>
      </c>
      <c r="I4465" s="16">
        <v>2</v>
      </c>
      <c r="J4465" s="14" t="s">
        <v>83</v>
      </c>
      <c r="K4465" s="14" t="s">
        <v>84</v>
      </c>
      <c r="L4465" s="14" t="s">
        <v>85</v>
      </c>
      <c r="M4465" s="23">
        <v>0.75</v>
      </c>
      <c r="N4465" s="16">
        <v>160</v>
      </c>
      <c r="O4465" s="16">
        <v>112</v>
      </c>
      <c r="P4465" s="16">
        <v>0</v>
      </c>
      <c r="Q4465" s="16">
        <v>163</v>
      </c>
      <c r="R4465" s="16">
        <v>0</v>
      </c>
      <c r="S4465" s="14" t="s">
        <v>86</v>
      </c>
      <c r="T4465" s="16">
        <v>19081</v>
      </c>
      <c r="U4465" s="16">
        <v>0</v>
      </c>
      <c r="V4465" s="18">
        <v>10701448</v>
      </c>
      <c r="W4465" s="18">
        <v>821336</v>
      </c>
      <c r="X4465" s="18">
        <v>550315</v>
      </c>
      <c r="Y4465" s="18">
        <v>59</v>
      </c>
      <c r="Z4465" s="18">
        <v>1915</v>
      </c>
      <c r="AA4465" s="18">
        <v>0</v>
      </c>
      <c r="AB4465" s="18">
        <v>0</v>
      </c>
      <c r="AC4465" s="23">
        <v>0</v>
      </c>
      <c r="AD4465" s="14" t="str">
        <f>IF(E4465=113,"Linn","Iowa ex-Linn")</f>
        <v>Iowa ex-Linn</v>
      </c>
      <c r="AE4465" s="23">
        <f>IFERROR(AB4465/W4465,"N/M")</f>
        <v>0.0</v>
      </c>
      <c r="AF4465" s="14" t="str">
        <f>B4465&amp;"|"&amp;TEXT(E4465,"000")&amp;"|"&amp;TEXT(M4465,"0.0000")</f>
        <v>2021|173|0.7500</v>
      </c>
      <c r="AG4465" s="22" t="str">
        <f>IF(AND(B4465&gt;=2015,B4465&lt;=2024,C4465=19,G4465=41,I4465=2,K4465="A",L4465="RBUP",M4465&gt;=0.5,M4465&lt;=0.85),"IN","OUT")</f>
        <v>IN</v>
      </c>
    </row>
    <row r="4466" spans="1:33">
      <c r="A4466" s="14" t="s">
        <v>191</v>
      </c>
      <c r="B4466" s="16">
        <v>2021</v>
      </c>
      <c r="C4466" s="16">
        <v>19</v>
      </c>
      <c r="D4466" s="14" t="s">
        <v>80</v>
      </c>
      <c r="E4466" s="16">
        <v>173</v>
      </c>
      <c r="F4466" s="14" t="s">
        <v>172</v>
      </c>
      <c r="G4466" s="16">
        <v>41</v>
      </c>
      <c r="H4466" s="14" t="s">
        <v>186</v>
      </c>
      <c r="I4466" s="16">
        <v>2</v>
      </c>
      <c r="J4466" s="14" t="s">
        <v>83</v>
      </c>
      <c r="K4466" s="14" t="s">
        <v>84</v>
      </c>
      <c r="L4466" s="14" t="s">
        <v>85</v>
      </c>
      <c r="M4466" s="23">
        <v>0.8</v>
      </c>
      <c r="N4466" s="16">
        <v>224</v>
      </c>
      <c r="O4466" s="16">
        <v>155</v>
      </c>
      <c r="P4466" s="16">
        <v>8</v>
      </c>
      <c r="Q4466" s="16">
        <v>287</v>
      </c>
      <c r="R4466" s="16">
        <v>11</v>
      </c>
      <c r="S4466" s="14" t="s">
        <v>86</v>
      </c>
      <c r="T4466" s="16">
        <v>42718</v>
      </c>
      <c r="U4466" s="16">
        <v>0</v>
      </c>
      <c r="V4466" s="18">
        <v>26226155</v>
      </c>
      <c r="W4466" s="18">
        <v>2330495</v>
      </c>
      <c r="X4466" s="18">
        <v>1393825</v>
      </c>
      <c r="Y4466" s="18">
        <v>1052</v>
      </c>
      <c r="Z4466" s="18">
        <v>5065</v>
      </c>
      <c r="AA4466" s="18">
        <v>0</v>
      </c>
      <c r="AB4466" s="18">
        <v>66211</v>
      </c>
      <c r="AC4466" s="23">
        <v>0.03</v>
      </c>
      <c r="AD4466" s="14" t="str">
        <f>IF(E4466=113,"Linn","Iowa ex-Linn")</f>
        <v>Iowa ex-Linn</v>
      </c>
      <c r="AE4466" s="23">
        <f>IFERROR(AB4466/W4466,"N/M")</f>
        <v>0.02841070244733415</v>
      </c>
      <c r="AF4466" s="14" t="str">
        <f>B4466&amp;"|"&amp;TEXT(E4466,"000")&amp;"|"&amp;TEXT(M4466,"0.0000")</f>
        <v>2021|173|0.8000</v>
      </c>
      <c r="AG4466" s="22" t="str">
        <f>IF(AND(B4466&gt;=2015,B4466&lt;=2024,C4466=19,G4466=41,I4466=2,K4466="A",L4466="RBUP",M4466&gt;=0.5,M4466&lt;=0.85),"IN","OUT")</f>
        <v>IN</v>
      </c>
    </row>
    <row r="4467" spans="1:33">
      <c r="A4467" s="14" t="s">
        <v>191</v>
      </c>
      <c r="B4467" s="16">
        <v>2021</v>
      </c>
      <c r="C4467" s="16">
        <v>19</v>
      </c>
      <c r="D4467" s="14" t="s">
        <v>80</v>
      </c>
      <c r="E4467" s="16">
        <v>173</v>
      </c>
      <c r="F4467" s="14" t="s">
        <v>172</v>
      </c>
      <c r="G4467" s="16">
        <v>41</v>
      </c>
      <c r="H4467" s="14" t="s">
        <v>186</v>
      </c>
      <c r="I4467" s="16">
        <v>2</v>
      </c>
      <c r="J4467" s="14" t="s">
        <v>83</v>
      </c>
      <c r="K4467" s="14" t="s">
        <v>84</v>
      </c>
      <c r="L4467" s="14" t="s">
        <v>85</v>
      </c>
      <c r="M4467" s="23">
        <v>0.85</v>
      </c>
      <c r="N4467" s="16">
        <v>93</v>
      </c>
      <c r="O4467" s="16">
        <v>47</v>
      </c>
      <c r="P4467" s="16">
        <v>4</v>
      </c>
      <c r="Q4467" s="16">
        <v>62</v>
      </c>
      <c r="R4467" s="16">
        <v>5</v>
      </c>
      <c r="S4467" s="14" t="s">
        <v>86</v>
      </c>
      <c r="T4467" s="16">
        <v>9035</v>
      </c>
      <c r="U4467" s="16">
        <v>0</v>
      </c>
      <c r="V4467" s="18">
        <v>5464360</v>
      </c>
      <c r="W4467" s="18">
        <v>557095</v>
      </c>
      <c r="X4467" s="18">
        <v>276360</v>
      </c>
      <c r="Y4467" s="18">
        <v>0</v>
      </c>
      <c r="Z4467" s="18">
        <v>1387</v>
      </c>
      <c r="AA4467" s="18">
        <v>0</v>
      </c>
      <c r="AB4467" s="18">
        <v>80918</v>
      </c>
      <c r="AC4467" s="23">
        <v>0.15</v>
      </c>
      <c r="AD4467" s="14" t="str">
        <f>IF(E4467=113,"Linn","Iowa ex-Linn")</f>
        <v>Iowa ex-Linn</v>
      </c>
      <c r="AE4467" s="23">
        <f>IFERROR(AB4467/W4467,"N/M")</f>
        <v>0.14524991249248334</v>
      </c>
      <c r="AF4467" s="14" t="str">
        <f>B4467&amp;"|"&amp;TEXT(E4467,"000")&amp;"|"&amp;TEXT(M4467,"0.0000")</f>
        <v>2021|173|0.8500</v>
      </c>
      <c r="AG4467" s="22" t="str">
        <f>IF(AND(B4467&gt;=2015,B4467&lt;=2024,C4467=19,G4467=41,I4467=2,K4467="A",L4467="RBUP",M4467&gt;=0.5,M4467&lt;=0.85),"IN","OUT")</f>
        <v>IN</v>
      </c>
    </row>
    <row r="4468" spans="1:33">
      <c r="A4468" s="14" t="s">
        <v>191</v>
      </c>
      <c r="B4468" s="16">
        <v>2021</v>
      </c>
      <c r="C4468" s="16">
        <v>19</v>
      </c>
      <c r="D4468" s="14" t="s">
        <v>80</v>
      </c>
      <c r="E4468" s="16">
        <v>175</v>
      </c>
      <c r="F4468" s="14" t="s">
        <v>173</v>
      </c>
      <c r="G4468" s="16">
        <v>41</v>
      </c>
      <c r="H4468" s="14" t="s">
        <v>186</v>
      </c>
      <c r="I4468" s="16">
        <v>2</v>
      </c>
      <c r="J4468" s="14" t="s">
        <v>83</v>
      </c>
      <c r="K4468" s="14" t="s">
        <v>84</v>
      </c>
      <c r="L4468" s="14" t="s">
        <v>85</v>
      </c>
      <c r="M4468" s="23">
        <v>0.5</v>
      </c>
      <c r="N4468" s="16">
        <v>2</v>
      </c>
      <c r="O4468" s="16">
        <v>1</v>
      </c>
      <c r="P4468" s="16">
        <v>0</v>
      </c>
      <c r="Q4468" s="16">
        <v>1</v>
      </c>
      <c r="R4468" s="16">
        <v>0</v>
      </c>
      <c r="S4468" s="14" t="s">
        <v>86</v>
      </c>
      <c r="T4468" s="16">
        <v>57</v>
      </c>
      <c r="U4468" s="16">
        <v>0</v>
      </c>
      <c r="V4468" s="18">
        <v>21759</v>
      </c>
      <c r="W4468" s="18">
        <v>778</v>
      </c>
      <c r="X4468" s="18">
        <v>521</v>
      </c>
      <c r="Y4468" s="18">
        <v>0</v>
      </c>
      <c r="Z4468" s="18">
        <v>0</v>
      </c>
      <c r="AA4468" s="18">
        <v>0</v>
      </c>
      <c r="AB4468" s="18">
        <v>0</v>
      </c>
      <c r="AC4468" s="23">
        <v>0</v>
      </c>
      <c r="AD4468" s="14" t="str">
        <f>IF(E4468=113,"Linn","Iowa ex-Linn")</f>
        <v>Iowa ex-Linn</v>
      </c>
      <c r="AE4468" s="23">
        <f>IFERROR(AB4468/W4468,"N/M")</f>
        <v>0.0</v>
      </c>
      <c r="AF4468" s="14" t="str">
        <f>B4468&amp;"|"&amp;TEXT(E4468,"000")&amp;"|"&amp;TEXT(M4468,"0.0000")</f>
        <v>2021|175|0.5000</v>
      </c>
      <c r="AG4468" s="22" t="str">
        <f>IF(AND(B4468&gt;=2015,B4468&lt;=2024,C4468=19,G4468=41,I4468=2,K4468="A",L4468="RBUP",M4468&gt;=0.5,M4468&lt;=0.85),"IN","OUT")</f>
        <v>IN</v>
      </c>
    </row>
    <row r="4469" spans="1:33">
      <c r="A4469" s="14" t="s">
        <v>191</v>
      </c>
      <c r="B4469" s="16">
        <v>2021</v>
      </c>
      <c r="C4469" s="16">
        <v>19</v>
      </c>
      <c r="D4469" s="14" t="s">
        <v>80</v>
      </c>
      <c r="E4469" s="16">
        <v>175</v>
      </c>
      <c r="F4469" s="14" t="s">
        <v>173</v>
      </c>
      <c r="G4469" s="16">
        <v>41</v>
      </c>
      <c r="H4469" s="14" t="s">
        <v>186</v>
      </c>
      <c r="I4469" s="16">
        <v>2</v>
      </c>
      <c r="J4469" s="14" t="s">
        <v>83</v>
      </c>
      <c r="K4469" s="14" t="s">
        <v>84</v>
      </c>
      <c r="L4469" s="14" t="s">
        <v>85</v>
      </c>
      <c r="M4469" s="23">
        <v>0.55</v>
      </c>
      <c r="N4469" s="16">
        <v>1</v>
      </c>
      <c r="O4469" s="16">
        <v>1</v>
      </c>
      <c r="P4469" s="16">
        <v>0</v>
      </c>
      <c r="Q4469" s="16">
        <v>1</v>
      </c>
      <c r="R4469" s="16">
        <v>0</v>
      </c>
      <c r="S4469" s="14" t="s">
        <v>86</v>
      </c>
      <c r="T4469" s="16">
        <v>259</v>
      </c>
      <c r="U4469" s="16">
        <v>0</v>
      </c>
      <c r="V4469" s="18">
        <v>127850</v>
      </c>
      <c r="W4469" s="18">
        <v>4124</v>
      </c>
      <c r="X4469" s="18">
        <v>3299</v>
      </c>
      <c r="Y4469" s="18">
        <v>0</v>
      </c>
      <c r="Z4469" s="18">
        <v>0</v>
      </c>
      <c r="AA4469" s="18">
        <v>0</v>
      </c>
      <c r="AB4469" s="18">
        <v>0</v>
      </c>
      <c r="AC4469" s="23">
        <v>0</v>
      </c>
      <c r="AD4469" s="14" t="str">
        <f>IF(E4469=113,"Linn","Iowa ex-Linn")</f>
        <v>Iowa ex-Linn</v>
      </c>
      <c r="AE4469" s="23">
        <f>IFERROR(AB4469/W4469,"N/M")</f>
        <v>0.0</v>
      </c>
      <c r="AF4469" s="14" t="str">
        <f>B4469&amp;"|"&amp;TEXT(E4469,"000")&amp;"|"&amp;TEXT(M4469,"0.0000")</f>
        <v>2021|175|0.5500</v>
      </c>
      <c r="AG4469" s="22" t="str">
        <f>IF(AND(B4469&gt;=2015,B4469&lt;=2024,C4469=19,G4469=41,I4469=2,K4469="A",L4469="RBUP",M4469&gt;=0.5,M4469&lt;=0.85),"IN","OUT")</f>
        <v>IN</v>
      </c>
    </row>
    <row r="4470" spans="1:33">
      <c r="A4470" s="14" t="s">
        <v>191</v>
      </c>
      <c r="B4470" s="16">
        <v>2021</v>
      </c>
      <c r="C4470" s="16">
        <v>19</v>
      </c>
      <c r="D4470" s="14" t="s">
        <v>80</v>
      </c>
      <c r="E4470" s="16">
        <v>175</v>
      </c>
      <c r="F4470" s="14" t="s">
        <v>173</v>
      </c>
      <c r="G4470" s="16">
        <v>41</v>
      </c>
      <c r="H4470" s="14" t="s">
        <v>186</v>
      </c>
      <c r="I4470" s="16">
        <v>2</v>
      </c>
      <c r="J4470" s="14" t="s">
        <v>83</v>
      </c>
      <c r="K4470" s="14" t="s">
        <v>84</v>
      </c>
      <c r="L4470" s="14" t="s">
        <v>85</v>
      </c>
      <c r="M4470" s="23">
        <v>0.6</v>
      </c>
      <c r="N4470" s="16">
        <v>3</v>
      </c>
      <c r="O4470" s="16">
        <v>2</v>
      </c>
      <c r="P4470" s="16">
        <v>0</v>
      </c>
      <c r="Q4470" s="16">
        <v>2</v>
      </c>
      <c r="R4470" s="16">
        <v>0</v>
      </c>
      <c r="S4470" s="14" t="s">
        <v>86</v>
      </c>
      <c r="T4470" s="16">
        <v>139</v>
      </c>
      <c r="U4470" s="16">
        <v>0</v>
      </c>
      <c r="V4470" s="18">
        <v>61713</v>
      </c>
      <c r="W4470" s="18">
        <v>2855</v>
      </c>
      <c r="X4470" s="18">
        <v>1827</v>
      </c>
      <c r="Y4470" s="18">
        <v>0</v>
      </c>
      <c r="Z4470" s="18">
        <v>645</v>
      </c>
      <c r="AA4470" s="18">
        <v>0</v>
      </c>
      <c r="AB4470" s="18">
        <v>0</v>
      </c>
      <c r="AC4470" s="23">
        <v>0</v>
      </c>
      <c r="AD4470" s="14" t="str">
        <f>IF(E4470=113,"Linn","Iowa ex-Linn")</f>
        <v>Iowa ex-Linn</v>
      </c>
      <c r="AE4470" s="23">
        <f>IFERROR(AB4470/W4470,"N/M")</f>
        <v>0.0</v>
      </c>
      <c r="AF4470" s="14" t="str">
        <f>B4470&amp;"|"&amp;TEXT(E4470,"000")&amp;"|"&amp;TEXT(M4470,"0.0000")</f>
        <v>2021|175|0.6000</v>
      </c>
      <c r="AG4470" s="22" t="str">
        <f>IF(AND(B4470&gt;=2015,B4470&lt;=2024,C4470=19,G4470=41,I4470=2,K4470="A",L4470="RBUP",M4470&gt;=0.5,M4470&lt;=0.85),"IN","OUT")</f>
        <v>IN</v>
      </c>
    </row>
    <row r="4471" spans="1:33">
      <c r="A4471" s="14" t="s">
        <v>191</v>
      </c>
      <c r="B4471" s="16">
        <v>2021</v>
      </c>
      <c r="C4471" s="16">
        <v>19</v>
      </c>
      <c r="D4471" s="14" t="s">
        <v>80</v>
      </c>
      <c r="E4471" s="16">
        <v>175</v>
      </c>
      <c r="F4471" s="14" t="s">
        <v>173</v>
      </c>
      <c r="G4471" s="16">
        <v>41</v>
      </c>
      <c r="H4471" s="14" t="s">
        <v>186</v>
      </c>
      <c r="I4471" s="16">
        <v>2</v>
      </c>
      <c r="J4471" s="14" t="s">
        <v>83</v>
      </c>
      <c r="K4471" s="14" t="s">
        <v>84</v>
      </c>
      <c r="L4471" s="14" t="s">
        <v>85</v>
      </c>
      <c r="M4471" s="23">
        <v>0.65</v>
      </c>
      <c r="N4471" s="16">
        <v>12</v>
      </c>
      <c r="O4471" s="16">
        <v>9</v>
      </c>
      <c r="P4471" s="16">
        <v>0</v>
      </c>
      <c r="Q4471" s="16">
        <v>10</v>
      </c>
      <c r="R4471" s="16">
        <v>0</v>
      </c>
      <c r="S4471" s="14" t="s">
        <v>86</v>
      </c>
      <c r="T4471" s="16">
        <v>875</v>
      </c>
      <c r="U4471" s="16">
        <v>0</v>
      </c>
      <c r="V4471" s="18">
        <v>452714</v>
      </c>
      <c r="W4471" s="18">
        <v>28079</v>
      </c>
      <c r="X4471" s="18">
        <v>22159</v>
      </c>
      <c r="Y4471" s="18">
        <v>0</v>
      </c>
      <c r="Z4471" s="18">
        <v>0</v>
      </c>
      <c r="AA4471" s="18">
        <v>0</v>
      </c>
      <c r="AB4471" s="18">
        <v>0</v>
      </c>
      <c r="AC4471" s="23">
        <v>0</v>
      </c>
      <c r="AD4471" s="14" t="str">
        <f>IF(E4471=113,"Linn","Iowa ex-Linn")</f>
        <v>Iowa ex-Linn</v>
      </c>
      <c r="AE4471" s="23">
        <f>IFERROR(AB4471/W4471,"N/M")</f>
        <v>0.0</v>
      </c>
      <c r="AF4471" s="14" t="str">
        <f>B4471&amp;"|"&amp;TEXT(E4471,"000")&amp;"|"&amp;TEXT(M4471,"0.0000")</f>
        <v>2021|175|0.6500</v>
      </c>
      <c r="AG4471" s="22" t="str">
        <f>IF(AND(B4471&gt;=2015,B4471&lt;=2024,C4471=19,G4471=41,I4471=2,K4471="A",L4471="RBUP",M4471&gt;=0.5,M4471&lt;=0.85),"IN","OUT")</f>
        <v>IN</v>
      </c>
    </row>
    <row r="4472" spans="1:33">
      <c r="A4472" s="14" t="s">
        <v>191</v>
      </c>
      <c r="B4472" s="16">
        <v>2021</v>
      </c>
      <c r="C4472" s="16">
        <v>19</v>
      </c>
      <c r="D4472" s="14" t="s">
        <v>80</v>
      </c>
      <c r="E4472" s="16">
        <v>175</v>
      </c>
      <c r="F4472" s="14" t="s">
        <v>173</v>
      </c>
      <c r="G4472" s="16">
        <v>41</v>
      </c>
      <c r="H4472" s="14" t="s">
        <v>186</v>
      </c>
      <c r="I4472" s="16">
        <v>2</v>
      </c>
      <c r="J4472" s="14" t="s">
        <v>83</v>
      </c>
      <c r="K4472" s="14" t="s">
        <v>84</v>
      </c>
      <c r="L4472" s="14" t="s">
        <v>85</v>
      </c>
      <c r="M4472" s="23">
        <v>0.7</v>
      </c>
      <c r="N4472" s="16">
        <v>43</v>
      </c>
      <c r="O4472" s="16">
        <v>33</v>
      </c>
      <c r="P4472" s="16">
        <v>1</v>
      </c>
      <c r="Q4472" s="16">
        <v>39</v>
      </c>
      <c r="R4472" s="16">
        <v>1</v>
      </c>
      <c r="S4472" s="14" t="s">
        <v>86</v>
      </c>
      <c r="T4472" s="16">
        <v>2971</v>
      </c>
      <c r="U4472" s="16">
        <v>0</v>
      </c>
      <c r="V4472" s="18">
        <v>1587636</v>
      </c>
      <c r="W4472" s="18">
        <v>114630</v>
      </c>
      <c r="X4472" s="18">
        <v>82156</v>
      </c>
      <c r="Y4472" s="18">
        <v>0</v>
      </c>
      <c r="Z4472" s="18">
        <v>223</v>
      </c>
      <c r="AA4472" s="18">
        <v>0</v>
      </c>
      <c r="AB4472" s="18">
        <v>1200</v>
      </c>
      <c r="AC4472" s="23">
        <v>0.01</v>
      </c>
      <c r="AD4472" s="14" t="str">
        <f>IF(E4472=113,"Linn","Iowa ex-Linn")</f>
        <v>Iowa ex-Linn</v>
      </c>
      <c r="AE4472" s="23">
        <f>IFERROR(AB4472/W4472,"N/M")</f>
        <v>0.010468463752944255</v>
      </c>
      <c r="AF4472" s="14" t="str">
        <f>B4472&amp;"|"&amp;TEXT(E4472,"000")&amp;"|"&amp;TEXT(M4472,"0.0000")</f>
        <v>2021|175|0.7000</v>
      </c>
      <c r="AG4472" s="22" t="str">
        <f>IF(AND(B4472&gt;=2015,B4472&lt;=2024,C4472=19,G4472=41,I4472=2,K4472="A",L4472="RBUP",M4472&gt;=0.5,M4472&lt;=0.85),"IN","OUT")</f>
        <v>IN</v>
      </c>
    </row>
    <row r="4473" spans="1:33">
      <c r="A4473" s="14" t="s">
        <v>191</v>
      </c>
      <c r="B4473" s="16">
        <v>2021</v>
      </c>
      <c r="C4473" s="16">
        <v>19</v>
      </c>
      <c r="D4473" s="14" t="s">
        <v>80</v>
      </c>
      <c r="E4473" s="16">
        <v>175</v>
      </c>
      <c r="F4473" s="14" t="s">
        <v>173</v>
      </c>
      <c r="G4473" s="16">
        <v>41</v>
      </c>
      <c r="H4473" s="14" t="s">
        <v>186</v>
      </c>
      <c r="I4473" s="16">
        <v>2</v>
      </c>
      <c r="J4473" s="14" t="s">
        <v>83</v>
      </c>
      <c r="K4473" s="14" t="s">
        <v>84</v>
      </c>
      <c r="L4473" s="14" t="s">
        <v>85</v>
      </c>
      <c r="M4473" s="23">
        <v>0.75</v>
      </c>
      <c r="N4473" s="16">
        <v>145</v>
      </c>
      <c r="O4473" s="16">
        <v>108</v>
      </c>
      <c r="P4473" s="16">
        <v>6</v>
      </c>
      <c r="Q4473" s="16">
        <v>114</v>
      </c>
      <c r="R4473" s="16">
        <v>6</v>
      </c>
      <c r="S4473" s="14" t="s">
        <v>86</v>
      </c>
      <c r="T4473" s="16">
        <v>13837</v>
      </c>
      <c r="U4473" s="16">
        <v>0</v>
      </c>
      <c r="V4473" s="18">
        <v>8223170</v>
      </c>
      <c r="W4473" s="18">
        <v>719003</v>
      </c>
      <c r="X4473" s="18">
        <v>532308</v>
      </c>
      <c r="Y4473" s="18">
        <v>1483</v>
      </c>
      <c r="Z4473" s="18">
        <v>4766</v>
      </c>
      <c r="AA4473" s="18">
        <v>0</v>
      </c>
      <c r="AB4473" s="18">
        <v>19019</v>
      </c>
      <c r="AC4473" s="23">
        <v>0.03</v>
      </c>
      <c r="AD4473" s="14" t="str">
        <f>IF(E4473=113,"Linn","Iowa ex-Linn")</f>
        <v>Iowa ex-Linn</v>
      </c>
      <c r="AE4473" s="23">
        <f>IFERROR(AB4473/W4473,"N/M")</f>
        <v>0.02645190632027961</v>
      </c>
      <c r="AF4473" s="14" t="str">
        <f>B4473&amp;"|"&amp;TEXT(E4473,"000")&amp;"|"&amp;TEXT(M4473,"0.0000")</f>
        <v>2021|175|0.7500</v>
      </c>
      <c r="AG4473" s="22" t="str">
        <f>IF(AND(B4473&gt;=2015,B4473&lt;=2024,C4473=19,G4473=41,I4473=2,K4473="A",L4473="RBUP",M4473&gt;=0.5,M4473&lt;=0.85),"IN","OUT")</f>
        <v>IN</v>
      </c>
    </row>
    <row r="4474" spans="1:33">
      <c r="A4474" s="14" t="s">
        <v>191</v>
      </c>
      <c r="B4474" s="16">
        <v>2021</v>
      </c>
      <c r="C4474" s="16">
        <v>19</v>
      </c>
      <c r="D4474" s="14" t="s">
        <v>80</v>
      </c>
      <c r="E4474" s="16">
        <v>175</v>
      </c>
      <c r="F4474" s="14" t="s">
        <v>173</v>
      </c>
      <c r="G4474" s="16">
        <v>41</v>
      </c>
      <c r="H4474" s="14" t="s">
        <v>186</v>
      </c>
      <c r="I4474" s="16">
        <v>2</v>
      </c>
      <c r="J4474" s="14" t="s">
        <v>83</v>
      </c>
      <c r="K4474" s="14" t="s">
        <v>84</v>
      </c>
      <c r="L4474" s="14" t="s">
        <v>85</v>
      </c>
      <c r="M4474" s="23">
        <v>0.8</v>
      </c>
      <c r="N4474" s="16">
        <v>190</v>
      </c>
      <c r="O4474" s="16">
        <v>124</v>
      </c>
      <c r="P4474" s="16">
        <v>10</v>
      </c>
      <c r="Q4474" s="16">
        <v>181</v>
      </c>
      <c r="R4474" s="16">
        <v>11</v>
      </c>
      <c r="S4474" s="14" t="s">
        <v>86</v>
      </c>
      <c r="T4474" s="16">
        <v>27555</v>
      </c>
      <c r="U4474" s="16">
        <v>0</v>
      </c>
      <c r="V4474" s="18">
        <v>16280495</v>
      </c>
      <c r="W4474" s="18">
        <v>1707762</v>
      </c>
      <c r="X4474" s="18">
        <v>1082915</v>
      </c>
      <c r="Y4474" s="18">
        <v>2306</v>
      </c>
      <c r="Z4474" s="18">
        <v>1464</v>
      </c>
      <c r="AA4474" s="18">
        <v>0</v>
      </c>
      <c r="AB4474" s="18">
        <v>69830</v>
      </c>
      <c r="AC4474" s="23">
        <v>0.04</v>
      </c>
      <c r="AD4474" s="14" t="str">
        <f>IF(E4474=113,"Linn","Iowa ex-Linn")</f>
        <v>Iowa ex-Linn</v>
      </c>
      <c r="AE4474" s="23">
        <f>IFERROR(AB4474/W4474,"N/M")</f>
        <v>0.04088977269666382</v>
      </c>
      <c r="AF4474" s="14" t="str">
        <f>B4474&amp;"|"&amp;TEXT(E4474,"000")&amp;"|"&amp;TEXT(M4474,"0.0000")</f>
        <v>2021|175|0.8000</v>
      </c>
      <c r="AG4474" s="22" t="str">
        <f>IF(AND(B4474&gt;=2015,B4474&lt;=2024,C4474=19,G4474=41,I4474=2,K4474="A",L4474="RBUP",M4474&gt;=0.5,M4474&lt;=0.85),"IN","OUT")</f>
        <v>IN</v>
      </c>
    </row>
    <row r="4475" spans="1:33">
      <c r="A4475" s="14" t="s">
        <v>191</v>
      </c>
      <c r="B4475" s="16">
        <v>2021</v>
      </c>
      <c r="C4475" s="16">
        <v>19</v>
      </c>
      <c r="D4475" s="14" t="s">
        <v>80</v>
      </c>
      <c r="E4475" s="16">
        <v>175</v>
      </c>
      <c r="F4475" s="14" t="s">
        <v>173</v>
      </c>
      <c r="G4475" s="16">
        <v>41</v>
      </c>
      <c r="H4475" s="14" t="s">
        <v>186</v>
      </c>
      <c r="I4475" s="16">
        <v>2</v>
      </c>
      <c r="J4475" s="14" t="s">
        <v>83</v>
      </c>
      <c r="K4475" s="14" t="s">
        <v>84</v>
      </c>
      <c r="L4475" s="14" t="s">
        <v>85</v>
      </c>
      <c r="M4475" s="23">
        <v>0.85</v>
      </c>
      <c r="N4475" s="16">
        <v>45</v>
      </c>
      <c r="O4475" s="16">
        <v>21</v>
      </c>
      <c r="P4475" s="16">
        <v>2</v>
      </c>
      <c r="Q4475" s="16">
        <v>22</v>
      </c>
      <c r="R4475" s="16">
        <v>2</v>
      </c>
      <c r="S4475" s="14" t="s">
        <v>86</v>
      </c>
      <c r="T4475" s="16">
        <v>5973</v>
      </c>
      <c r="U4475" s="16">
        <v>0</v>
      </c>
      <c r="V4475" s="18">
        <v>3455796</v>
      </c>
      <c r="W4475" s="18">
        <v>414702</v>
      </c>
      <c r="X4475" s="18">
        <v>214193</v>
      </c>
      <c r="Y4475" s="18">
        <v>0</v>
      </c>
      <c r="Z4475" s="18">
        <v>156</v>
      </c>
      <c r="AA4475" s="18">
        <v>0</v>
      </c>
      <c r="AB4475" s="18">
        <v>67745</v>
      </c>
      <c r="AC4475" s="23">
        <v>0.16</v>
      </c>
      <c r="AD4475" s="14" t="str">
        <f>IF(E4475=113,"Linn","Iowa ex-Linn")</f>
        <v>Iowa ex-Linn</v>
      </c>
      <c r="AE4475" s="23">
        <f>IFERROR(AB4475/W4475,"N/M")</f>
        <v>0.16335826690008728</v>
      </c>
      <c r="AF4475" s="14" t="str">
        <f>B4475&amp;"|"&amp;TEXT(E4475,"000")&amp;"|"&amp;TEXT(M4475,"0.0000")</f>
        <v>2021|175|0.8500</v>
      </c>
      <c r="AG4475" s="22" t="str">
        <f>IF(AND(B4475&gt;=2015,B4475&lt;=2024,C4475=19,G4475=41,I4475=2,K4475="A",L4475="RBUP",M4475&gt;=0.5,M4475&lt;=0.85),"IN","OUT")</f>
        <v>IN</v>
      </c>
    </row>
    <row r="4476" spans="1:33">
      <c r="A4476" s="14" t="s">
        <v>191</v>
      </c>
      <c r="B4476" s="16">
        <v>2021</v>
      </c>
      <c r="C4476" s="16">
        <v>19</v>
      </c>
      <c r="D4476" s="14" t="s">
        <v>80</v>
      </c>
      <c r="E4476" s="16">
        <v>177</v>
      </c>
      <c r="F4476" s="14" t="s">
        <v>174</v>
      </c>
      <c r="G4476" s="16">
        <v>41</v>
      </c>
      <c r="H4476" s="14" t="s">
        <v>186</v>
      </c>
      <c r="I4476" s="16">
        <v>2</v>
      </c>
      <c r="J4476" s="14" t="s">
        <v>83</v>
      </c>
      <c r="K4476" s="14" t="s">
        <v>84</v>
      </c>
      <c r="L4476" s="14" t="s">
        <v>85</v>
      </c>
      <c r="M4476" s="23">
        <v>0.5</v>
      </c>
      <c r="N4476" s="16">
        <v>1</v>
      </c>
      <c r="O4476" s="16">
        <v>1</v>
      </c>
      <c r="P4476" s="16">
        <v>0</v>
      </c>
      <c r="Q4476" s="16">
        <v>1</v>
      </c>
      <c r="R4476" s="16">
        <v>0</v>
      </c>
      <c r="S4476" s="14" t="s">
        <v>86</v>
      </c>
      <c r="T4476" s="16">
        <v>24</v>
      </c>
      <c r="U4476" s="16">
        <v>0</v>
      </c>
      <c r="V4476" s="18">
        <v>8539</v>
      </c>
      <c r="W4476" s="18">
        <v>320</v>
      </c>
      <c r="X4476" s="18">
        <v>214</v>
      </c>
      <c r="Y4476" s="18">
        <v>0</v>
      </c>
      <c r="Z4476" s="18">
        <v>0</v>
      </c>
      <c r="AA4476" s="18">
        <v>0</v>
      </c>
      <c r="AB4476" s="18">
        <v>0</v>
      </c>
      <c r="AC4476" s="23">
        <v>0</v>
      </c>
      <c r="AD4476" s="14" t="str">
        <f>IF(E4476=113,"Linn","Iowa ex-Linn")</f>
        <v>Iowa ex-Linn</v>
      </c>
      <c r="AE4476" s="23">
        <f>IFERROR(AB4476/W4476,"N/M")</f>
        <v>0.0</v>
      </c>
      <c r="AF4476" s="14" t="str">
        <f>B4476&amp;"|"&amp;TEXT(E4476,"000")&amp;"|"&amp;TEXT(M4476,"0.0000")</f>
        <v>2021|177|0.5000</v>
      </c>
      <c r="AG4476" s="22" t="str">
        <f>IF(AND(B4476&gt;=2015,B4476&lt;=2024,C4476=19,G4476=41,I4476=2,K4476="A",L4476="RBUP",M4476&gt;=0.5,M4476&lt;=0.85),"IN","OUT")</f>
        <v>IN</v>
      </c>
    </row>
    <row r="4477" spans="1:33">
      <c r="A4477" s="14" t="s">
        <v>191</v>
      </c>
      <c r="B4477" s="16">
        <v>2021</v>
      </c>
      <c r="C4477" s="16">
        <v>19</v>
      </c>
      <c r="D4477" s="14" t="s">
        <v>80</v>
      </c>
      <c r="E4477" s="16">
        <v>177</v>
      </c>
      <c r="F4477" s="14" t="s">
        <v>174</v>
      </c>
      <c r="G4477" s="16">
        <v>41</v>
      </c>
      <c r="H4477" s="14" t="s">
        <v>186</v>
      </c>
      <c r="I4477" s="16">
        <v>2</v>
      </c>
      <c r="J4477" s="14" t="s">
        <v>83</v>
      </c>
      <c r="K4477" s="14" t="s">
        <v>84</v>
      </c>
      <c r="L4477" s="14" t="s">
        <v>85</v>
      </c>
      <c r="M4477" s="23">
        <v>0.55</v>
      </c>
      <c r="N4477" s="16">
        <v>1</v>
      </c>
      <c r="O4477" s="16">
        <v>0</v>
      </c>
      <c r="P4477" s="16">
        <v>0</v>
      </c>
      <c r="Q4477" s="16">
        <v>0</v>
      </c>
      <c r="R4477" s="16">
        <v>0</v>
      </c>
      <c r="S4477" s="14" t="s">
        <v>86</v>
      </c>
      <c r="T4477" s="16">
        <v>0</v>
      </c>
      <c r="U4477" s="16">
        <v>0</v>
      </c>
      <c r="V4477" s="18">
        <v>0</v>
      </c>
      <c r="W4477" s="18">
        <v>0</v>
      </c>
      <c r="X4477" s="18">
        <v>0</v>
      </c>
      <c r="Y4477" s="18">
        <v>0</v>
      </c>
      <c r="Z4477" s="18">
        <v>0</v>
      </c>
      <c r="AA4477" s="18">
        <v>0</v>
      </c>
      <c r="AB4477" s="18">
        <v>0</v>
      </c>
      <c r="AC4477" s="23">
        <v>0</v>
      </c>
      <c r="AD4477" s="14" t="str">
        <f>IF(E4477=113,"Linn","Iowa ex-Linn")</f>
        <v>Iowa ex-Linn</v>
      </c>
      <c r="AE4477" s="23" t="str">
        <f>IFERROR(AB4477/W4477,"N/M")</f>
        <v>N/M</v>
      </c>
      <c r="AF4477" s="14" t="str">
        <f>B4477&amp;"|"&amp;TEXT(E4477,"000")&amp;"|"&amp;TEXT(M4477,"0.0000")</f>
        <v>2021|177|0.5500</v>
      </c>
      <c r="AG4477" s="22" t="str">
        <f>IF(AND(B4477&gt;=2015,B4477&lt;=2024,C4477=19,G4477=41,I4477=2,K4477="A",L4477="RBUP",M4477&gt;=0.5,M4477&lt;=0.85),"IN","OUT")</f>
        <v>IN</v>
      </c>
    </row>
    <row r="4478" spans="1:33">
      <c r="A4478" s="14" t="s">
        <v>191</v>
      </c>
      <c r="B4478" s="16">
        <v>2021</v>
      </c>
      <c r="C4478" s="16">
        <v>19</v>
      </c>
      <c r="D4478" s="14" t="s">
        <v>80</v>
      </c>
      <c r="E4478" s="16">
        <v>177</v>
      </c>
      <c r="F4478" s="14" t="s">
        <v>174</v>
      </c>
      <c r="G4478" s="16">
        <v>41</v>
      </c>
      <c r="H4478" s="14" t="s">
        <v>186</v>
      </c>
      <c r="I4478" s="16">
        <v>2</v>
      </c>
      <c r="J4478" s="14" t="s">
        <v>83</v>
      </c>
      <c r="K4478" s="14" t="s">
        <v>84</v>
      </c>
      <c r="L4478" s="14" t="s">
        <v>85</v>
      </c>
      <c r="M4478" s="23">
        <v>0.6</v>
      </c>
      <c r="N4478" s="16">
        <v>1</v>
      </c>
      <c r="O4478" s="16">
        <v>1</v>
      </c>
      <c r="P4478" s="16">
        <v>1</v>
      </c>
      <c r="Q4478" s="16">
        <v>1</v>
      </c>
      <c r="R4478" s="16">
        <v>1</v>
      </c>
      <c r="S4478" s="14" t="s">
        <v>86</v>
      </c>
      <c r="T4478" s="16">
        <v>6</v>
      </c>
      <c r="U4478" s="16">
        <v>0</v>
      </c>
      <c r="V4478" s="18">
        <v>2129</v>
      </c>
      <c r="W4478" s="18">
        <v>154</v>
      </c>
      <c r="X4478" s="18">
        <v>99</v>
      </c>
      <c r="Y4478" s="18">
        <v>0</v>
      </c>
      <c r="Z4478" s="18">
        <v>0</v>
      </c>
      <c r="AA4478" s="18">
        <v>0</v>
      </c>
      <c r="AB4478" s="18">
        <v>2070</v>
      </c>
      <c r="AC4478" s="23">
        <v>13.44</v>
      </c>
      <c r="AD4478" s="14" t="str">
        <f>IF(E4478=113,"Linn","Iowa ex-Linn")</f>
        <v>Iowa ex-Linn</v>
      </c>
      <c r="AE4478" s="23">
        <f>IFERROR(AB4478/W4478,"N/M")</f>
        <v>13.441558441558442</v>
      </c>
      <c r="AF4478" s="14" t="str">
        <f>B4478&amp;"|"&amp;TEXT(E4478,"000")&amp;"|"&amp;TEXT(M4478,"0.0000")</f>
        <v>2021|177|0.6000</v>
      </c>
      <c r="AG4478" s="22" t="str">
        <f>IF(AND(B4478&gt;=2015,B4478&lt;=2024,C4478=19,G4478=41,I4478=2,K4478="A",L4478="RBUP",M4478&gt;=0.5,M4478&lt;=0.85),"IN","OUT")</f>
        <v>IN</v>
      </c>
    </row>
    <row r="4479" spans="1:33">
      <c r="A4479" s="14" t="s">
        <v>191</v>
      </c>
      <c r="B4479" s="16">
        <v>2021</v>
      </c>
      <c r="C4479" s="16">
        <v>19</v>
      </c>
      <c r="D4479" s="14" t="s">
        <v>80</v>
      </c>
      <c r="E4479" s="16">
        <v>177</v>
      </c>
      <c r="F4479" s="14" t="s">
        <v>174</v>
      </c>
      <c r="G4479" s="16">
        <v>41</v>
      </c>
      <c r="H4479" s="14" t="s">
        <v>186</v>
      </c>
      <c r="I4479" s="16">
        <v>2</v>
      </c>
      <c r="J4479" s="14" t="s">
        <v>83</v>
      </c>
      <c r="K4479" s="14" t="s">
        <v>84</v>
      </c>
      <c r="L4479" s="14" t="s">
        <v>85</v>
      </c>
      <c r="M4479" s="23">
        <v>0.65</v>
      </c>
      <c r="N4479" s="16">
        <v>7</v>
      </c>
      <c r="O4479" s="16">
        <v>6</v>
      </c>
      <c r="P4479" s="16">
        <v>3</v>
      </c>
      <c r="Q4479" s="16">
        <v>8</v>
      </c>
      <c r="R4479" s="16">
        <v>4</v>
      </c>
      <c r="S4479" s="14" t="s">
        <v>86</v>
      </c>
      <c r="T4479" s="16">
        <v>194</v>
      </c>
      <c r="U4479" s="16">
        <v>0</v>
      </c>
      <c r="V4479" s="18">
        <v>85265</v>
      </c>
      <c r="W4479" s="18">
        <v>6452</v>
      </c>
      <c r="X4479" s="18">
        <v>3806</v>
      </c>
      <c r="Y4479" s="18">
        <v>0</v>
      </c>
      <c r="Z4479" s="18">
        <v>0</v>
      </c>
      <c r="AA4479" s="18">
        <v>0</v>
      </c>
      <c r="AB4479" s="18">
        <v>3904</v>
      </c>
      <c r="AC4479" s="23">
        <v>0.61</v>
      </c>
      <c r="AD4479" s="14" t="str">
        <f>IF(E4479=113,"Linn","Iowa ex-Linn")</f>
        <v>Iowa ex-Linn</v>
      </c>
      <c r="AE4479" s="23">
        <f>IFERROR(AB4479/W4479,"N/M")</f>
        <v>0.6050836949783013</v>
      </c>
      <c r="AF4479" s="14" t="str">
        <f>B4479&amp;"|"&amp;TEXT(E4479,"000")&amp;"|"&amp;TEXT(M4479,"0.0000")</f>
        <v>2021|177|0.6500</v>
      </c>
      <c r="AG4479" s="22" t="str">
        <f>IF(AND(B4479&gt;=2015,B4479&lt;=2024,C4479=19,G4479=41,I4479=2,K4479="A",L4479="RBUP",M4479&gt;=0.5,M4479&lt;=0.85),"IN","OUT")</f>
        <v>IN</v>
      </c>
    </row>
    <row r="4480" spans="1:33">
      <c r="A4480" s="14" t="s">
        <v>191</v>
      </c>
      <c r="B4480" s="16">
        <v>2021</v>
      </c>
      <c r="C4480" s="16">
        <v>19</v>
      </c>
      <c r="D4480" s="14" t="s">
        <v>80</v>
      </c>
      <c r="E4480" s="16">
        <v>177</v>
      </c>
      <c r="F4480" s="14" t="s">
        <v>174</v>
      </c>
      <c r="G4480" s="16">
        <v>41</v>
      </c>
      <c r="H4480" s="14" t="s">
        <v>186</v>
      </c>
      <c r="I4480" s="16">
        <v>2</v>
      </c>
      <c r="J4480" s="14" t="s">
        <v>83</v>
      </c>
      <c r="K4480" s="14" t="s">
        <v>84</v>
      </c>
      <c r="L4480" s="14" t="s">
        <v>85</v>
      </c>
      <c r="M4480" s="23">
        <v>0.7</v>
      </c>
      <c r="N4480" s="16">
        <v>29</v>
      </c>
      <c r="O4480" s="16">
        <v>22</v>
      </c>
      <c r="P4480" s="16">
        <v>11</v>
      </c>
      <c r="Q4480" s="16">
        <v>41</v>
      </c>
      <c r="R4480" s="16">
        <v>17</v>
      </c>
      <c r="S4480" s="14" t="s">
        <v>86</v>
      </c>
      <c r="T4480" s="16">
        <v>2435</v>
      </c>
      <c r="U4480" s="16">
        <v>0</v>
      </c>
      <c r="V4480" s="18">
        <v>1154348</v>
      </c>
      <c r="W4480" s="18">
        <v>122126</v>
      </c>
      <c r="X4480" s="18">
        <v>73385</v>
      </c>
      <c r="Y4480" s="18">
        <v>0</v>
      </c>
      <c r="Z4480" s="18">
        <v>0</v>
      </c>
      <c r="AA4480" s="18">
        <v>0</v>
      </c>
      <c r="AB4480" s="18">
        <v>222820</v>
      </c>
      <c r="AC4480" s="23">
        <v>1.82</v>
      </c>
      <c r="AD4480" s="14" t="str">
        <f>IF(E4480=113,"Linn","Iowa ex-Linn")</f>
        <v>Iowa ex-Linn</v>
      </c>
      <c r="AE4480" s="23">
        <f>IFERROR(AB4480/W4480,"N/M")</f>
        <v>1.8245091135384766</v>
      </c>
      <c r="AF4480" s="14" t="str">
        <f>B4480&amp;"|"&amp;TEXT(E4480,"000")&amp;"|"&amp;TEXT(M4480,"0.0000")</f>
        <v>2021|177|0.7000</v>
      </c>
      <c r="AG4480" s="22" t="str">
        <f>IF(AND(B4480&gt;=2015,B4480&lt;=2024,C4480=19,G4480=41,I4480=2,K4480="A",L4480="RBUP",M4480&gt;=0.5,M4480&lt;=0.85),"IN","OUT")</f>
        <v>IN</v>
      </c>
    </row>
    <row r="4481" spans="1:33">
      <c r="A4481" s="14" t="s">
        <v>191</v>
      </c>
      <c r="B4481" s="16">
        <v>2021</v>
      </c>
      <c r="C4481" s="16">
        <v>19</v>
      </c>
      <c r="D4481" s="14" t="s">
        <v>80</v>
      </c>
      <c r="E4481" s="16">
        <v>177</v>
      </c>
      <c r="F4481" s="14" t="s">
        <v>174</v>
      </c>
      <c r="G4481" s="16">
        <v>41</v>
      </c>
      <c r="H4481" s="14" t="s">
        <v>186</v>
      </c>
      <c r="I4481" s="16">
        <v>2</v>
      </c>
      <c r="J4481" s="14" t="s">
        <v>83</v>
      </c>
      <c r="K4481" s="14" t="s">
        <v>84</v>
      </c>
      <c r="L4481" s="14" t="s">
        <v>85</v>
      </c>
      <c r="M4481" s="23">
        <v>0.75</v>
      </c>
      <c r="N4481" s="16">
        <v>116</v>
      </c>
      <c r="O4481" s="16">
        <v>84</v>
      </c>
      <c r="P4481" s="16">
        <v>52</v>
      </c>
      <c r="Q4481" s="16">
        <v>161</v>
      </c>
      <c r="R4481" s="16">
        <v>85</v>
      </c>
      <c r="S4481" s="14" t="s">
        <v>86</v>
      </c>
      <c r="T4481" s="16">
        <v>14352</v>
      </c>
      <c r="U4481" s="16">
        <v>0</v>
      </c>
      <c r="V4481" s="18">
        <v>7961832</v>
      </c>
      <c r="W4481" s="18">
        <v>851383</v>
      </c>
      <c r="X4481" s="18">
        <v>556065</v>
      </c>
      <c r="Y4481" s="18">
        <v>0</v>
      </c>
      <c r="Z4481" s="18">
        <v>518</v>
      </c>
      <c r="AA4481" s="18">
        <v>0</v>
      </c>
      <c r="AB4481" s="18">
        <v>612187</v>
      </c>
      <c r="AC4481" s="23">
        <v>0.72</v>
      </c>
      <c r="AD4481" s="14" t="str">
        <f>IF(E4481=113,"Linn","Iowa ex-Linn")</f>
        <v>Iowa ex-Linn</v>
      </c>
      <c r="AE4481" s="23">
        <f>IFERROR(AB4481/W4481,"N/M")</f>
        <v>0.7190500632500296</v>
      </c>
      <c r="AF4481" s="14" t="str">
        <f>B4481&amp;"|"&amp;TEXT(E4481,"000")&amp;"|"&amp;TEXT(M4481,"0.0000")</f>
        <v>2021|177|0.7500</v>
      </c>
      <c r="AG4481" s="22" t="str">
        <f>IF(AND(B4481&gt;=2015,B4481&lt;=2024,C4481=19,G4481=41,I4481=2,K4481="A",L4481="RBUP",M4481&gt;=0.5,M4481&lt;=0.85),"IN","OUT")</f>
        <v>IN</v>
      </c>
    </row>
    <row r="4482" spans="1:33">
      <c r="A4482" s="14" t="s">
        <v>191</v>
      </c>
      <c r="B4482" s="16">
        <v>2021</v>
      </c>
      <c r="C4482" s="16">
        <v>19</v>
      </c>
      <c r="D4482" s="14" t="s">
        <v>80</v>
      </c>
      <c r="E4482" s="16">
        <v>177</v>
      </c>
      <c r="F4482" s="14" t="s">
        <v>174</v>
      </c>
      <c r="G4482" s="16">
        <v>41</v>
      </c>
      <c r="H4482" s="14" t="s">
        <v>186</v>
      </c>
      <c r="I4482" s="16">
        <v>2</v>
      </c>
      <c r="J4482" s="14" t="s">
        <v>83</v>
      </c>
      <c r="K4482" s="14" t="s">
        <v>84</v>
      </c>
      <c r="L4482" s="14" t="s">
        <v>85</v>
      </c>
      <c r="M4482" s="23">
        <v>0.8</v>
      </c>
      <c r="N4482" s="16">
        <v>204</v>
      </c>
      <c r="O4482" s="16">
        <v>135</v>
      </c>
      <c r="P4482" s="16">
        <v>94</v>
      </c>
      <c r="Q4482" s="16">
        <v>193</v>
      </c>
      <c r="R4482" s="16">
        <v>127</v>
      </c>
      <c r="S4482" s="14" t="s">
        <v>86</v>
      </c>
      <c r="T4482" s="16">
        <v>26583</v>
      </c>
      <c r="U4482" s="16">
        <v>0</v>
      </c>
      <c r="V4482" s="18">
        <v>15696196</v>
      </c>
      <c r="W4482" s="18">
        <v>1841477</v>
      </c>
      <c r="X4482" s="18">
        <v>1152523</v>
      </c>
      <c r="Y4482" s="18">
        <v>146</v>
      </c>
      <c r="Z4482" s="18">
        <v>1345</v>
      </c>
      <c r="AA4482" s="18">
        <v>0</v>
      </c>
      <c r="AB4482" s="18">
        <v>1714536</v>
      </c>
      <c r="AC4482" s="23">
        <v>0.93</v>
      </c>
      <c r="AD4482" s="14" t="str">
        <f>IF(E4482=113,"Linn","Iowa ex-Linn")</f>
        <v>Iowa ex-Linn</v>
      </c>
      <c r="AE4482" s="23">
        <f>IFERROR(AB4482/W4482,"N/M")</f>
        <v>0.9310656608798263</v>
      </c>
      <c r="AF4482" s="14" t="str">
        <f>B4482&amp;"|"&amp;TEXT(E4482,"000")&amp;"|"&amp;TEXT(M4482,"0.0000")</f>
        <v>2021|177|0.8000</v>
      </c>
      <c r="AG4482" s="22" t="str">
        <f>IF(AND(B4482&gt;=2015,B4482&lt;=2024,C4482=19,G4482=41,I4482=2,K4482="A",L4482="RBUP",M4482&gt;=0.5,M4482&lt;=0.85),"IN","OUT")</f>
        <v>IN</v>
      </c>
    </row>
    <row r="4483" spans="1:33">
      <c r="A4483" s="14" t="s">
        <v>191</v>
      </c>
      <c r="B4483" s="16">
        <v>2021</v>
      </c>
      <c r="C4483" s="16">
        <v>19</v>
      </c>
      <c r="D4483" s="14" t="s">
        <v>80</v>
      </c>
      <c r="E4483" s="16">
        <v>177</v>
      </c>
      <c r="F4483" s="14" t="s">
        <v>174</v>
      </c>
      <c r="G4483" s="16">
        <v>41</v>
      </c>
      <c r="H4483" s="14" t="s">
        <v>186</v>
      </c>
      <c r="I4483" s="16">
        <v>2</v>
      </c>
      <c r="J4483" s="14" t="s">
        <v>83</v>
      </c>
      <c r="K4483" s="14" t="s">
        <v>84</v>
      </c>
      <c r="L4483" s="14" t="s">
        <v>85</v>
      </c>
      <c r="M4483" s="23">
        <v>0.85</v>
      </c>
      <c r="N4483" s="16">
        <v>36</v>
      </c>
      <c r="O4483" s="16">
        <v>15</v>
      </c>
      <c r="P4483" s="16">
        <v>13</v>
      </c>
      <c r="Q4483" s="16">
        <v>22</v>
      </c>
      <c r="R4483" s="16">
        <v>20</v>
      </c>
      <c r="S4483" s="14" t="s">
        <v>86</v>
      </c>
      <c r="T4483" s="16">
        <v>2116</v>
      </c>
      <c r="U4483" s="16">
        <v>0</v>
      </c>
      <c r="V4483" s="18">
        <v>1209640</v>
      </c>
      <c r="W4483" s="18">
        <v>152538</v>
      </c>
      <c r="X4483" s="18">
        <v>81025</v>
      </c>
      <c r="Y4483" s="18">
        <v>0</v>
      </c>
      <c r="Z4483" s="18">
        <v>254</v>
      </c>
      <c r="AA4483" s="18">
        <v>0</v>
      </c>
      <c r="AB4483" s="18">
        <v>434043</v>
      </c>
      <c r="AC4483" s="23">
        <v>2.85</v>
      </c>
      <c r="AD4483" s="14" t="str">
        <f>IF(E4483=113,"Linn","Iowa ex-Linn")</f>
        <v>Iowa ex-Linn</v>
      </c>
      <c r="AE4483" s="23">
        <f>IFERROR(AB4483/W4483,"N/M")</f>
        <v>2.8454745702710142</v>
      </c>
      <c r="AF4483" s="14" t="str">
        <f>B4483&amp;"|"&amp;TEXT(E4483,"000")&amp;"|"&amp;TEXT(M4483,"0.0000")</f>
        <v>2021|177|0.8500</v>
      </c>
      <c r="AG4483" s="22" t="str">
        <f>IF(AND(B4483&gt;=2015,B4483&lt;=2024,C4483=19,G4483=41,I4483=2,K4483="A",L4483="RBUP",M4483&gt;=0.5,M4483&lt;=0.85),"IN","OUT")</f>
        <v>IN</v>
      </c>
    </row>
    <row r="4484" spans="1:33">
      <c r="A4484" s="14" t="s">
        <v>191</v>
      </c>
      <c r="B4484" s="16">
        <v>2021</v>
      </c>
      <c r="C4484" s="16">
        <v>19</v>
      </c>
      <c r="D4484" s="14" t="s">
        <v>80</v>
      </c>
      <c r="E4484" s="16">
        <v>179</v>
      </c>
      <c r="F4484" s="14" t="s">
        <v>175</v>
      </c>
      <c r="G4484" s="16">
        <v>41</v>
      </c>
      <c r="H4484" s="14" t="s">
        <v>186</v>
      </c>
      <c r="I4484" s="16">
        <v>2</v>
      </c>
      <c r="J4484" s="14" t="s">
        <v>83</v>
      </c>
      <c r="K4484" s="14" t="s">
        <v>84</v>
      </c>
      <c r="L4484" s="14" t="s">
        <v>85</v>
      </c>
      <c r="M4484" s="23">
        <v>0.6</v>
      </c>
      <c r="N4484" s="16">
        <v>0</v>
      </c>
      <c r="O4484" s="16">
        <v>0</v>
      </c>
      <c r="P4484" s="16">
        <v>0</v>
      </c>
      <c r="Q4484" s="16">
        <v>1</v>
      </c>
      <c r="R4484" s="16">
        <v>0</v>
      </c>
      <c r="S4484" s="14" t="s">
        <v>86</v>
      </c>
      <c r="T4484" s="16">
        <v>8</v>
      </c>
      <c r="U4484" s="16">
        <v>0</v>
      </c>
      <c r="V4484" s="18">
        <v>3056</v>
      </c>
      <c r="W4484" s="18">
        <v>266</v>
      </c>
      <c r="X4484" s="18">
        <v>170</v>
      </c>
      <c r="Y4484" s="18">
        <v>0</v>
      </c>
      <c r="Z4484" s="18">
        <v>0</v>
      </c>
      <c r="AA4484" s="18">
        <v>0</v>
      </c>
      <c r="AB4484" s="18">
        <v>0</v>
      </c>
      <c r="AC4484" s="23">
        <v>0</v>
      </c>
      <c r="AD4484" s="14" t="str">
        <f>IF(E4484=113,"Linn","Iowa ex-Linn")</f>
        <v>Iowa ex-Linn</v>
      </c>
      <c r="AE4484" s="23">
        <f>IFERROR(AB4484/W4484,"N/M")</f>
        <v>0.0</v>
      </c>
      <c r="AF4484" s="14" t="str">
        <f>B4484&amp;"|"&amp;TEXT(E4484,"000")&amp;"|"&amp;TEXT(M4484,"0.0000")</f>
        <v>2021|179|0.6000</v>
      </c>
      <c r="AG4484" s="22" t="str">
        <f>IF(AND(B4484&gt;=2015,B4484&lt;=2024,C4484=19,G4484=41,I4484=2,K4484="A",L4484="RBUP",M4484&gt;=0.5,M4484&lt;=0.85),"IN","OUT")</f>
        <v>IN</v>
      </c>
    </row>
    <row r="4485" spans="1:33">
      <c r="A4485" s="14" t="s">
        <v>191</v>
      </c>
      <c r="B4485" s="16">
        <v>2021</v>
      </c>
      <c r="C4485" s="16">
        <v>19</v>
      </c>
      <c r="D4485" s="14" t="s">
        <v>80</v>
      </c>
      <c r="E4485" s="16">
        <v>179</v>
      </c>
      <c r="F4485" s="14" t="s">
        <v>175</v>
      </c>
      <c r="G4485" s="16">
        <v>41</v>
      </c>
      <c r="H4485" s="14" t="s">
        <v>186</v>
      </c>
      <c r="I4485" s="16">
        <v>2</v>
      </c>
      <c r="J4485" s="14" t="s">
        <v>83</v>
      </c>
      <c r="K4485" s="14" t="s">
        <v>84</v>
      </c>
      <c r="L4485" s="14" t="s">
        <v>85</v>
      </c>
      <c r="M4485" s="23">
        <v>0.65</v>
      </c>
      <c r="N4485" s="16">
        <v>8</v>
      </c>
      <c r="O4485" s="16">
        <v>5</v>
      </c>
      <c r="P4485" s="16">
        <v>0</v>
      </c>
      <c r="Q4485" s="16">
        <v>8</v>
      </c>
      <c r="R4485" s="16">
        <v>0</v>
      </c>
      <c r="S4485" s="14" t="s">
        <v>86</v>
      </c>
      <c r="T4485" s="16">
        <v>365</v>
      </c>
      <c r="U4485" s="16">
        <v>0</v>
      </c>
      <c r="V4485" s="18">
        <v>201215</v>
      </c>
      <c r="W4485" s="18">
        <v>12240</v>
      </c>
      <c r="X4485" s="18">
        <v>7256</v>
      </c>
      <c r="Y4485" s="18">
        <v>0</v>
      </c>
      <c r="Z4485" s="18">
        <v>0</v>
      </c>
      <c r="AA4485" s="18">
        <v>0</v>
      </c>
      <c r="AB4485" s="18">
        <v>0</v>
      </c>
      <c r="AC4485" s="23">
        <v>0</v>
      </c>
      <c r="AD4485" s="14" t="str">
        <f>IF(E4485=113,"Linn","Iowa ex-Linn")</f>
        <v>Iowa ex-Linn</v>
      </c>
      <c r="AE4485" s="23">
        <f>IFERROR(AB4485/W4485,"N/M")</f>
        <v>0.0</v>
      </c>
      <c r="AF4485" s="14" t="str">
        <f>B4485&amp;"|"&amp;TEXT(E4485,"000")&amp;"|"&amp;TEXT(M4485,"0.0000")</f>
        <v>2021|179|0.6500</v>
      </c>
      <c r="AG4485" s="22" t="str">
        <f>IF(AND(B4485&gt;=2015,B4485&lt;=2024,C4485=19,G4485=41,I4485=2,K4485="A",L4485="RBUP",M4485&gt;=0.5,M4485&lt;=0.85),"IN","OUT")</f>
        <v>IN</v>
      </c>
    </row>
    <row r="4486" spans="1:33">
      <c r="A4486" s="14" t="s">
        <v>191</v>
      </c>
      <c r="B4486" s="16">
        <v>2021</v>
      </c>
      <c r="C4486" s="16">
        <v>19</v>
      </c>
      <c r="D4486" s="14" t="s">
        <v>80</v>
      </c>
      <c r="E4486" s="16">
        <v>179</v>
      </c>
      <c r="F4486" s="14" t="s">
        <v>175</v>
      </c>
      <c r="G4486" s="16">
        <v>41</v>
      </c>
      <c r="H4486" s="14" t="s">
        <v>186</v>
      </c>
      <c r="I4486" s="16">
        <v>2</v>
      </c>
      <c r="J4486" s="14" t="s">
        <v>83</v>
      </c>
      <c r="K4486" s="14" t="s">
        <v>84</v>
      </c>
      <c r="L4486" s="14" t="s">
        <v>85</v>
      </c>
      <c r="M4486" s="23">
        <v>0.7</v>
      </c>
      <c r="N4486" s="16">
        <v>41</v>
      </c>
      <c r="O4486" s="16">
        <v>29</v>
      </c>
      <c r="P4486" s="16">
        <v>3</v>
      </c>
      <c r="Q4486" s="16">
        <v>41</v>
      </c>
      <c r="R4486" s="16">
        <v>3</v>
      </c>
      <c r="S4486" s="14" t="s">
        <v>86</v>
      </c>
      <c r="T4486" s="16">
        <v>2901</v>
      </c>
      <c r="U4486" s="16">
        <v>0</v>
      </c>
      <c r="V4486" s="18">
        <v>1630037</v>
      </c>
      <c r="W4486" s="18">
        <v>117940</v>
      </c>
      <c r="X4486" s="18">
        <v>82382</v>
      </c>
      <c r="Y4486" s="18">
        <v>19</v>
      </c>
      <c r="Z4486" s="18">
        <v>58</v>
      </c>
      <c r="AA4486" s="18">
        <v>0</v>
      </c>
      <c r="AB4486" s="18">
        <v>2395</v>
      </c>
      <c r="AC4486" s="23">
        <v>0.02</v>
      </c>
      <c r="AD4486" s="14" t="str">
        <f>IF(E4486=113,"Linn","Iowa ex-Linn")</f>
        <v>Iowa ex-Linn</v>
      </c>
      <c r="AE4486" s="23">
        <f>IFERROR(AB4486/W4486,"N/M")</f>
        <v>0.02030693573003222</v>
      </c>
      <c r="AF4486" s="14" t="str">
        <f>B4486&amp;"|"&amp;TEXT(E4486,"000")&amp;"|"&amp;TEXT(M4486,"0.0000")</f>
        <v>2021|179|0.7000</v>
      </c>
      <c r="AG4486" s="22" t="str">
        <f>IF(AND(B4486&gt;=2015,B4486&lt;=2024,C4486=19,G4486=41,I4486=2,K4486="A",L4486="RBUP",M4486&gt;=0.5,M4486&lt;=0.85),"IN","OUT")</f>
        <v>IN</v>
      </c>
    </row>
    <row r="4487" spans="1:33">
      <c r="A4487" s="14" t="s">
        <v>191</v>
      </c>
      <c r="B4487" s="16">
        <v>2021</v>
      </c>
      <c r="C4487" s="16">
        <v>19</v>
      </c>
      <c r="D4487" s="14" t="s">
        <v>80</v>
      </c>
      <c r="E4487" s="16">
        <v>179</v>
      </c>
      <c r="F4487" s="14" t="s">
        <v>175</v>
      </c>
      <c r="G4487" s="16">
        <v>41</v>
      </c>
      <c r="H4487" s="14" t="s">
        <v>186</v>
      </c>
      <c r="I4487" s="16">
        <v>2</v>
      </c>
      <c r="J4487" s="14" t="s">
        <v>83</v>
      </c>
      <c r="K4487" s="14" t="s">
        <v>84</v>
      </c>
      <c r="L4487" s="14" t="s">
        <v>85</v>
      </c>
      <c r="M4487" s="23">
        <v>0.75</v>
      </c>
      <c r="N4487" s="16">
        <v>159</v>
      </c>
      <c r="O4487" s="16">
        <v>103</v>
      </c>
      <c r="P4487" s="16">
        <v>21</v>
      </c>
      <c r="Q4487" s="16">
        <v>171</v>
      </c>
      <c r="R4487" s="16">
        <v>25</v>
      </c>
      <c r="S4487" s="14" t="s">
        <v>86</v>
      </c>
      <c r="T4487" s="16">
        <v>20822</v>
      </c>
      <c r="U4487" s="16">
        <v>0</v>
      </c>
      <c r="V4487" s="18">
        <v>12610906</v>
      </c>
      <c r="W4487" s="18">
        <v>1123909</v>
      </c>
      <c r="X4487" s="18">
        <v>775833</v>
      </c>
      <c r="Y4487" s="18">
        <v>1944</v>
      </c>
      <c r="Z4487" s="18">
        <v>3882</v>
      </c>
      <c r="AA4487" s="18">
        <v>0</v>
      </c>
      <c r="AB4487" s="18">
        <v>136376</v>
      </c>
      <c r="AC4487" s="23">
        <v>0.12</v>
      </c>
      <c r="AD4487" s="14" t="str">
        <f>IF(E4487=113,"Linn","Iowa ex-Linn")</f>
        <v>Iowa ex-Linn</v>
      </c>
      <c r="AE4487" s="23">
        <f>IFERROR(AB4487/W4487,"N/M")</f>
        <v>0.12134078470765872</v>
      </c>
      <c r="AF4487" s="14" t="str">
        <f>B4487&amp;"|"&amp;TEXT(E4487,"000")&amp;"|"&amp;TEXT(M4487,"0.0000")</f>
        <v>2021|179|0.7500</v>
      </c>
      <c r="AG4487" s="22" t="str">
        <f>IF(AND(B4487&gt;=2015,B4487&lt;=2024,C4487=19,G4487=41,I4487=2,K4487="A",L4487="RBUP",M4487&gt;=0.5,M4487&lt;=0.85),"IN","OUT")</f>
        <v>IN</v>
      </c>
    </row>
    <row r="4488" spans="1:33">
      <c r="A4488" s="14" t="s">
        <v>191</v>
      </c>
      <c r="B4488" s="16">
        <v>2021</v>
      </c>
      <c r="C4488" s="16">
        <v>19</v>
      </c>
      <c r="D4488" s="14" t="s">
        <v>80</v>
      </c>
      <c r="E4488" s="16">
        <v>179</v>
      </c>
      <c r="F4488" s="14" t="s">
        <v>175</v>
      </c>
      <c r="G4488" s="16">
        <v>41</v>
      </c>
      <c r="H4488" s="14" t="s">
        <v>186</v>
      </c>
      <c r="I4488" s="16">
        <v>2</v>
      </c>
      <c r="J4488" s="14" t="s">
        <v>83</v>
      </c>
      <c r="K4488" s="14" t="s">
        <v>84</v>
      </c>
      <c r="L4488" s="14" t="s">
        <v>85</v>
      </c>
      <c r="M4488" s="23">
        <v>0.8</v>
      </c>
      <c r="N4488" s="16">
        <v>217</v>
      </c>
      <c r="O4488" s="16">
        <v>168</v>
      </c>
      <c r="P4488" s="16">
        <v>39</v>
      </c>
      <c r="Q4488" s="16">
        <v>205</v>
      </c>
      <c r="R4488" s="16">
        <v>41</v>
      </c>
      <c r="S4488" s="14" t="s">
        <v>86</v>
      </c>
      <c r="T4488" s="16">
        <v>24671</v>
      </c>
      <c r="U4488" s="16">
        <v>0</v>
      </c>
      <c r="V4488" s="18">
        <v>15839045</v>
      </c>
      <c r="W4488" s="18">
        <v>1589077</v>
      </c>
      <c r="X4488" s="18">
        <v>1003225</v>
      </c>
      <c r="Y4488" s="18">
        <v>0</v>
      </c>
      <c r="Z4488" s="18">
        <v>9044</v>
      </c>
      <c r="AA4488" s="18">
        <v>0</v>
      </c>
      <c r="AB4488" s="18">
        <v>584413</v>
      </c>
      <c r="AC4488" s="23">
        <v>0.37</v>
      </c>
      <c r="AD4488" s="14" t="str">
        <f>IF(E4488=113,"Linn","Iowa ex-Linn")</f>
        <v>Iowa ex-Linn</v>
      </c>
      <c r="AE4488" s="23">
        <f>IFERROR(AB4488/W4488,"N/M")</f>
        <v>0.3677688368782633</v>
      </c>
      <c r="AF4488" s="14" t="str">
        <f>B4488&amp;"|"&amp;TEXT(E4488,"000")&amp;"|"&amp;TEXT(M4488,"0.0000")</f>
        <v>2021|179|0.8000</v>
      </c>
      <c r="AG4488" s="22" t="str">
        <f>IF(AND(B4488&gt;=2015,B4488&lt;=2024,C4488=19,G4488=41,I4488=2,K4488="A",L4488="RBUP",M4488&gt;=0.5,M4488&lt;=0.85),"IN","OUT")</f>
        <v>IN</v>
      </c>
    </row>
    <row r="4489" spans="1:33">
      <c r="A4489" s="14" t="s">
        <v>191</v>
      </c>
      <c r="B4489" s="16">
        <v>2021</v>
      </c>
      <c r="C4489" s="16">
        <v>19</v>
      </c>
      <c r="D4489" s="14" t="s">
        <v>80</v>
      </c>
      <c r="E4489" s="16">
        <v>179</v>
      </c>
      <c r="F4489" s="14" t="s">
        <v>175</v>
      </c>
      <c r="G4489" s="16">
        <v>41</v>
      </c>
      <c r="H4489" s="14" t="s">
        <v>186</v>
      </c>
      <c r="I4489" s="16">
        <v>2</v>
      </c>
      <c r="J4489" s="14" t="s">
        <v>83</v>
      </c>
      <c r="K4489" s="14" t="s">
        <v>84</v>
      </c>
      <c r="L4489" s="14" t="s">
        <v>85</v>
      </c>
      <c r="M4489" s="23">
        <v>0.85</v>
      </c>
      <c r="N4489" s="16">
        <v>60</v>
      </c>
      <c r="O4489" s="16">
        <v>38</v>
      </c>
      <c r="P4489" s="16">
        <v>12</v>
      </c>
      <c r="Q4489" s="16">
        <v>59</v>
      </c>
      <c r="R4489" s="16">
        <v>12</v>
      </c>
      <c r="S4489" s="14" t="s">
        <v>86</v>
      </c>
      <c r="T4489" s="16">
        <v>6926</v>
      </c>
      <c r="U4489" s="16">
        <v>0</v>
      </c>
      <c r="V4489" s="18">
        <v>4979523</v>
      </c>
      <c r="W4489" s="18">
        <v>548391</v>
      </c>
      <c r="X4489" s="18">
        <v>269987</v>
      </c>
      <c r="Y4489" s="18">
        <v>0</v>
      </c>
      <c r="Z4489" s="18">
        <v>1548</v>
      </c>
      <c r="AA4489" s="18">
        <v>0</v>
      </c>
      <c r="AB4489" s="18">
        <v>82332</v>
      </c>
      <c r="AC4489" s="23">
        <v>0.15</v>
      </c>
      <c r="AD4489" s="14" t="str">
        <f>IF(E4489=113,"Linn","Iowa ex-Linn")</f>
        <v>Iowa ex-Linn</v>
      </c>
      <c r="AE4489" s="23">
        <f>IFERROR(AB4489/W4489,"N/M")</f>
        <v>0.15013375493033254</v>
      </c>
      <c r="AF4489" s="14" t="str">
        <f>B4489&amp;"|"&amp;TEXT(E4489,"000")&amp;"|"&amp;TEXT(M4489,"0.0000")</f>
        <v>2021|179|0.8500</v>
      </c>
      <c r="AG4489" s="22" t="str">
        <f>IF(AND(B4489&gt;=2015,B4489&lt;=2024,C4489=19,G4489=41,I4489=2,K4489="A",L4489="RBUP",M4489&gt;=0.5,M4489&lt;=0.85),"IN","OUT")</f>
        <v>IN</v>
      </c>
    </row>
    <row r="4490" spans="1:33">
      <c r="A4490" s="14" t="s">
        <v>191</v>
      </c>
      <c r="B4490" s="16">
        <v>2021</v>
      </c>
      <c r="C4490" s="16">
        <v>19</v>
      </c>
      <c r="D4490" s="14" t="s">
        <v>80</v>
      </c>
      <c r="E4490" s="16">
        <v>181</v>
      </c>
      <c r="F4490" s="14" t="s">
        <v>176</v>
      </c>
      <c r="G4490" s="16">
        <v>41</v>
      </c>
      <c r="H4490" s="14" t="s">
        <v>186</v>
      </c>
      <c r="I4490" s="16">
        <v>2</v>
      </c>
      <c r="J4490" s="14" t="s">
        <v>83</v>
      </c>
      <c r="K4490" s="14" t="s">
        <v>84</v>
      </c>
      <c r="L4490" s="14" t="s">
        <v>85</v>
      </c>
      <c r="M4490" s="23">
        <v>0.5</v>
      </c>
      <c r="N4490" s="16">
        <v>0</v>
      </c>
      <c r="O4490" s="16">
        <v>0</v>
      </c>
      <c r="P4490" s="16">
        <v>0</v>
      </c>
      <c r="Q4490" s="16">
        <v>0</v>
      </c>
      <c r="R4490" s="16">
        <v>0</v>
      </c>
      <c r="S4490" s="14" t="s">
        <v>86</v>
      </c>
      <c r="T4490" s="16">
        <v>0</v>
      </c>
      <c r="U4490" s="16">
        <v>0</v>
      </c>
      <c r="V4490" s="18">
        <v>0</v>
      </c>
      <c r="W4490" s="18">
        <v>0</v>
      </c>
      <c r="X4490" s="18">
        <v>0</v>
      </c>
      <c r="Y4490" s="18">
        <v>0</v>
      </c>
      <c r="Z4490" s="18">
        <v>0</v>
      </c>
      <c r="AA4490" s="18">
        <v>0</v>
      </c>
      <c r="AB4490" s="18">
        <v>0</v>
      </c>
      <c r="AC4490" s="23">
        <v>0</v>
      </c>
      <c r="AD4490" s="14" t="str">
        <f>IF(E4490=113,"Linn","Iowa ex-Linn")</f>
        <v>Iowa ex-Linn</v>
      </c>
      <c r="AE4490" s="23" t="str">
        <f>IFERROR(AB4490/W4490,"N/M")</f>
        <v>N/M</v>
      </c>
      <c r="AF4490" s="14" t="str">
        <f>B4490&amp;"|"&amp;TEXT(E4490,"000")&amp;"|"&amp;TEXT(M4490,"0.0000")</f>
        <v>2021|181|0.5000</v>
      </c>
      <c r="AG4490" s="22" t="str">
        <f>IF(AND(B4490&gt;=2015,B4490&lt;=2024,C4490=19,G4490=41,I4490=2,K4490="A",L4490="RBUP",M4490&gt;=0.5,M4490&lt;=0.85),"IN","OUT")</f>
        <v>IN</v>
      </c>
    </row>
    <row r="4491" spans="1:33">
      <c r="A4491" s="14" t="s">
        <v>191</v>
      </c>
      <c r="B4491" s="16">
        <v>2021</v>
      </c>
      <c r="C4491" s="16">
        <v>19</v>
      </c>
      <c r="D4491" s="14" t="s">
        <v>80</v>
      </c>
      <c r="E4491" s="16">
        <v>181</v>
      </c>
      <c r="F4491" s="14" t="s">
        <v>176</v>
      </c>
      <c r="G4491" s="16">
        <v>41</v>
      </c>
      <c r="H4491" s="14" t="s">
        <v>186</v>
      </c>
      <c r="I4491" s="16">
        <v>2</v>
      </c>
      <c r="J4491" s="14" t="s">
        <v>83</v>
      </c>
      <c r="K4491" s="14" t="s">
        <v>84</v>
      </c>
      <c r="L4491" s="14" t="s">
        <v>85</v>
      </c>
      <c r="M4491" s="23">
        <v>0.6</v>
      </c>
      <c r="N4491" s="16">
        <v>3</v>
      </c>
      <c r="O4491" s="16">
        <v>0</v>
      </c>
      <c r="P4491" s="16">
        <v>0</v>
      </c>
      <c r="Q4491" s="16">
        <v>0</v>
      </c>
      <c r="R4491" s="16">
        <v>0</v>
      </c>
      <c r="S4491" s="14" t="s">
        <v>86</v>
      </c>
      <c r="T4491" s="16">
        <v>0</v>
      </c>
      <c r="U4491" s="16">
        <v>0</v>
      </c>
      <c r="V4491" s="18">
        <v>0</v>
      </c>
      <c r="W4491" s="18">
        <v>0</v>
      </c>
      <c r="X4491" s="18">
        <v>0</v>
      </c>
      <c r="Y4491" s="18">
        <v>0</v>
      </c>
      <c r="Z4491" s="18">
        <v>0</v>
      </c>
      <c r="AA4491" s="18">
        <v>0</v>
      </c>
      <c r="AB4491" s="18">
        <v>0</v>
      </c>
      <c r="AC4491" s="23">
        <v>0</v>
      </c>
      <c r="AD4491" s="14" t="str">
        <f>IF(E4491=113,"Linn","Iowa ex-Linn")</f>
        <v>Iowa ex-Linn</v>
      </c>
      <c r="AE4491" s="23" t="str">
        <f>IFERROR(AB4491/W4491,"N/M")</f>
        <v>N/M</v>
      </c>
      <c r="AF4491" s="14" t="str">
        <f>B4491&amp;"|"&amp;TEXT(E4491,"000")&amp;"|"&amp;TEXT(M4491,"0.0000")</f>
        <v>2021|181|0.6000</v>
      </c>
      <c r="AG4491" s="22" t="str">
        <f>IF(AND(B4491&gt;=2015,B4491&lt;=2024,C4491=19,G4491=41,I4491=2,K4491="A",L4491="RBUP",M4491&gt;=0.5,M4491&lt;=0.85),"IN","OUT")</f>
        <v>IN</v>
      </c>
    </row>
    <row r="4492" spans="1:33">
      <c r="A4492" s="14" t="s">
        <v>191</v>
      </c>
      <c r="B4492" s="16">
        <v>2021</v>
      </c>
      <c r="C4492" s="16">
        <v>19</v>
      </c>
      <c r="D4492" s="14" t="s">
        <v>80</v>
      </c>
      <c r="E4492" s="16">
        <v>181</v>
      </c>
      <c r="F4492" s="14" t="s">
        <v>176</v>
      </c>
      <c r="G4492" s="16">
        <v>41</v>
      </c>
      <c r="H4492" s="14" t="s">
        <v>186</v>
      </c>
      <c r="I4492" s="16">
        <v>2</v>
      </c>
      <c r="J4492" s="14" t="s">
        <v>83</v>
      </c>
      <c r="K4492" s="14" t="s">
        <v>84</v>
      </c>
      <c r="L4492" s="14" t="s">
        <v>85</v>
      </c>
      <c r="M4492" s="23">
        <v>0.65</v>
      </c>
      <c r="N4492" s="16">
        <v>15</v>
      </c>
      <c r="O4492" s="16">
        <v>6</v>
      </c>
      <c r="P4492" s="16">
        <v>0</v>
      </c>
      <c r="Q4492" s="16">
        <v>7</v>
      </c>
      <c r="R4492" s="16">
        <v>0</v>
      </c>
      <c r="S4492" s="14" t="s">
        <v>86</v>
      </c>
      <c r="T4492" s="16">
        <v>489</v>
      </c>
      <c r="U4492" s="16">
        <v>0</v>
      </c>
      <c r="V4492" s="18">
        <v>258278</v>
      </c>
      <c r="W4492" s="18">
        <v>13686</v>
      </c>
      <c r="X4492" s="18">
        <v>9526</v>
      </c>
      <c r="Y4492" s="18">
        <v>0</v>
      </c>
      <c r="Z4492" s="18">
        <v>0</v>
      </c>
      <c r="AA4492" s="18">
        <v>0</v>
      </c>
      <c r="AB4492" s="18">
        <v>0</v>
      </c>
      <c r="AC4492" s="23">
        <v>0</v>
      </c>
      <c r="AD4492" s="14" t="str">
        <f>IF(E4492=113,"Linn","Iowa ex-Linn")</f>
        <v>Iowa ex-Linn</v>
      </c>
      <c r="AE4492" s="23">
        <f>IFERROR(AB4492/W4492,"N/M")</f>
        <v>0.0</v>
      </c>
      <c r="AF4492" s="14" t="str">
        <f>B4492&amp;"|"&amp;TEXT(E4492,"000")&amp;"|"&amp;TEXT(M4492,"0.0000")</f>
        <v>2021|181|0.6500</v>
      </c>
      <c r="AG4492" s="22" t="str">
        <f>IF(AND(B4492&gt;=2015,B4492&lt;=2024,C4492=19,G4492=41,I4492=2,K4492="A",L4492="RBUP",M4492&gt;=0.5,M4492&lt;=0.85),"IN","OUT")</f>
        <v>IN</v>
      </c>
    </row>
    <row r="4493" spans="1:33">
      <c r="A4493" s="14" t="s">
        <v>191</v>
      </c>
      <c r="B4493" s="16">
        <v>2021</v>
      </c>
      <c r="C4493" s="16">
        <v>19</v>
      </c>
      <c r="D4493" s="14" t="s">
        <v>80</v>
      </c>
      <c r="E4493" s="16">
        <v>181</v>
      </c>
      <c r="F4493" s="14" t="s">
        <v>176</v>
      </c>
      <c r="G4493" s="16">
        <v>41</v>
      </c>
      <c r="H4493" s="14" t="s">
        <v>186</v>
      </c>
      <c r="I4493" s="16">
        <v>2</v>
      </c>
      <c r="J4493" s="14" t="s">
        <v>83</v>
      </c>
      <c r="K4493" s="14" t="s">
        <v>84</v>
      </c>
      <c r="L4493" s="14" t="s">
        <v>85</v>
      </c>
      <c r="M4493" s="23">
        <v>0.7</v>
      </c>
      <c r="N4493" s="16">
        <v>68</v>
      </c>
      <c r="O4493" s="16">
        <v>48</v>
      </c>
      <c r="P4493" s="16">
        <v>1</v>
      </c>
      <c r="Q4493" s="16">
        <v>89</v>
      </c>
      <c r="R4493" s="16">
        <v>1</v>
      </c>
      <c r="S4493" s="14" t="s">
        <v>86</v>
      </c>
      <c r="T4493" s="16">
        <v>5627</v>
      </c>
      <c r="U4493" s="16">
        <v>0</v>
      </c>
      <c r="V4493" s="18">
        <v>3023015</v>
      </c>
      <c r="W4493" s="18">
        <v>258517</v>
      </c>
      <c r="X4493" s="18">
        <v>167358</v>
      </c>
      <c r="Y4493" s="18">
        <v>0</v>
      </c>
      <c r="Z4493" s="18">
        <v>0</v>
      </c>
      <c r="AA4493" s="18">
        <v>0</v>
      </c>
      <c r="AB4493" s="18">
        <v>1466</v>
      </c>
      <c r="AC4493" s="23">
        <v>0.01</v>
      </c>
      <c r="AD4493" s="14" t="str">
        <f>IF(E4493=113,"Linn","Iowa ex-Linn")</f>
        <v>Iowa ex-Linn</v>
      </c>
      <c r="AE4493" s="23">
        <f>IFERROR(AB4493/W4493,"N/M")</f>
        <v>0.005670806948866032</v>
      </c>
      <c r="AF4493" s="14" t="str">
        <f>B4493&amp;"|"&amp;TEXT(E4493,"000")&amp;"|"&amp;TEXT(M4493,"0.0000")</f>
        <v>2021|181|0.7000</v>
      </c>
      <c r="AG4493" s="22" t="str">
        <f>IF(AND(B4493&gt;=2015,B4493&lt;=2024,C4493=19,G4493=41,I4493=2,K4493="A",L4493="RBUP",M4493&gt;=0.5,M4493&lt;=0.85),"IN","OUT")</f>
        <v>IN</v>
      </c>
    </row>
    <row r="4494" spans="1:33">
      <c r="A4494" s="14" t="s">
        <v>191</v>
      </c>
      <c r="B4494" s="16">
        <v>2021</v>
      </c>
      <c r="C4494" s="16">
        <v>19</v>
      </c>
      <c r="D4494" s="14" t="s">
        <v>80</v>
      </c>
      <c r="E4494" s="16">
        <v>181</v>
      </c>
      <c r="F4494" s="14" t="s">
        <v>176</v>
      </c>
      <c r="G4494" s="16">
        <v>41</v>
      </c>
      <c r="H4494" s="14" t="s">
        <v>186</v>
      </c>
      <c r="I4494" s="16">
        <v>2</v>
      </c>
      <c r="J4494" s="14" t="s">
        <v>83</v>
      </c>
      <c r="K4494" s="14" t="s">
        <v>84</v>
      </c>
      <c r="L4494" s="14" t="s">
        <v>85</v>
      </c>
      <c r="M4494" s="23">
        <v>0.75</v>
      </c>
      <c r="N4494" s="16">
        <v>228</v>
      </c>
      <c r="O4494" s="16">
        <v>152</v>
      </c>
      <c r="P4494" s="16">
        <v>5</v>
      </c>
      <c r="Q4494" s="16">
        <v>221</v>
      </c>
      <c r="R4494" s="16">
        <v>6</v>
      </c>
      <c r="S4494" s="14" t="s">
        <v>86</v>
      </c>
      <c r="T4494" s="16">
        <v>23904</v>
      </c>
      <c r="U4494" s="16">
        <v>0</v>
      </c>
      <c r="V4494" s="18">
        <v>14580312</v>
      </c>
      <c r="W4494" s="18">
        <v>1147496</v>
      </c>
      <c r="X4494" s="18">
        <v>775032</v>
      </c>
      <c r="Y4494" s="18">
        <v>1512</v>
      </c>
      <c r="Z4494" s="18">
        <v>2360</v>
      </c>
      <c r="AA4494" s="18">
        <v>0</v>
      </c>
      <c r="AB4494" s="18">
        <v>28045</v>
      </c>
      <c r="AC4494" s="23">
        <v>0.02</v>
      </c>
      <c r="AD4494" s="14" t="str">
        <f>IF(E4494=113,"Linn","Iowa ex-Linn")</f>
        <v>Iowa ex-Linn</v>
      </c>
      <c r="AE4494" s="23">
        <f>IFERROR(AB4494/W4494,"N/M")</f>
        <v>0.024440172340470034</v>
      </c>
      <c r="AF4494" s="14" t="str">
        <f>B4494&amp;"|"&amp;TEXT(E4494,"000")&amp;"|"&amp;TEXT(M4494,"0.0000")</f>
        <v>2021|181|0.7500</v>
      </c>
      <c r="AG4494" s="22" t="str">
        <f>IF(AND(B4494&gt;=2015,B4494&lt;=2024,C4494=19,G4494=41,I4494=2,K4494="A",L4494="RBUP",M4494&gt;=0.5,M4494&lt;=0.85),"IN","OUT")</f>
        <v>IN</v>
      </c>
    </row>
    <row r="4495" spans="1:33">
      <c r="A4495" s="14" t="s">
        <v>191</v>
      </c>
      <c r="B4495" s="16">
        <v>2021</v>
      </c>
      <c r="C4495" s="16">
        <v>19</v>
      </c>
      <c r="D4495" s="14" t="s">
        <v>80</v>
      </c>
      <c r="E4495" s="16">
        <v>181</v>
      </c>
      <c r="F4495" s="14" t="s">
        <v>176</v>
      </c>
      <c r="G4495" s="16">
        <v>41</v>
      </c>
      <c r="H4495" s="14" t="s">
        <v>186</v>
      </c>
      <c r="I4495" s="16">
        <v>2</v>
      </c>
      <c r="J4495" s="14" t="s">
        <v>83</v>
      </c>
      <c r="K4495" s="14" t="s">
        <v>84</v>
      </c>
      <c r="L4495" s="14" t="s">
        <v>85</v>
      </c>
      <c r="M4495" s="23">
        <v>0.8</v>
      </c>
      <c r="N4495" s="16">
        <v>201</v>
      </c>
      <c r="O4495" s="16">
        <v>149</v>
      </c>
      <c r="P4495" s="16">
        <v>11</v>
      </c>
      <c r="Q4495" s="16">
        <v>197</v>
      </c>
      <c r="R4495" s="16">
        <v>11</v>
      </c>
      <c r="S4495" s="14" t="s">
        <v>86</v>
      </c>
      <c r="T4495" s="16">
        <v>22045</v>
      </c>
      <c r="U4495" s="16">
        <v>0</v>
      </c>
      <c r="V4495" s="18">
        <v>13175111</v>
      </c>
      <c r="W4495" s="18">
        <v>1282864</v>
      </c>
      <c r="X4495" s="18">
        <v>803014</v>
      </c>
      <c r="Y4495" s="18">
        <v>1243</v>
      </c>
      <c r="Z4495" s="18">
        <v>2495</v>
      </c>
      <c r="AA4495" s="18">
        <v>0</v>
      </c>
      <c r="AB4495" s="18">
        <v>87335</v>
      </c>
      <c r="AC4495" s="23">
        <v>0.07000000000000001</v>
      </c>
      <c r="AD4495" s="14" t="str">
        <f>IF(E4495=113,"Linn","Iowa ex-Linn")</f>
        <v>Iowa ex-Linn</v>
      </c>
      <c r="AE4495" s="23">
        <f>IFERROR(AB4495/W4495,"N/M")</f>
        <v>0.068078143903017</v>
      </c>
      <c r="AF4495" s="14" t="str">
        <f>B4495&amp;"|"&amp;TEXT(E4495,"000")&amp;"|"&amp;TEXT(M4495,"0.0000")</f>
        <v>2021|181|0.8000</v>
      </c>
      <c r="AG4495" s="22" t="str">
        <f>IF(AND(B4495&gt;=2015,B4495&lt;=2024,C4495=19,G4495=41,I4495=2,K4495="A",L4495="RBUP",M4495&gt;=0.5,M4495&lt;=0.85),"IN","OUT")</f>
        <v>IN</v>
      </c>
    </row>
    <row r="4496" spans="1:33">
      <c r="A4496" s="14" t="s">
        <v>191</v>
      </c>
      <c r="B4496" s="16">
        <v>2021</v>
      </c>
      <c r="C4496" s="16">
        <v>19</v>
      </c>
      <c r="D4496" s="14" t="s">
        <v>80</v>
      </c>
      <c r="E4496" s="16">
        <v>181</v>
      </c>
      <c r="F4496" s="14" t="s">
        <v>176</v>
      </c>
      <c r="G4496" s="16">
        <v>41</v>
      </c>
      <c r="H4496" s="14" t="s">
        <v>186</v>
      </c>
      <c r="I4496" s="16">
        <v>2</v>
      </c>
      <c r="J4496" s="14" t="s">
        <v>83</v>
      </c>
      <c r="K4496" s="14" t="s">
        <v>84</v>
      </c>
      <c r="L4496" s="14" t="s">
        <v>85</v>
      </c>
      <c r="M4496" s="23">
        <v>0.85</v>
      </c>
      <c r="N4496" s="16">
        <v>63</v>
      </c>
      <c r="O4496" s="16">
        <v>37</v>
      </c>
      <c r="P4496" s="16">
        <v>2</v>
      </c>
      <c r="Q4496" s="16">
        <v>52</v>
      </c>
      <c r="R4496" s="16">
        <v>2</v>
      </c>
      <c r="S4496" s="14" t="s">
        <v>86</v>
      </c>
      <c r="T4496" s="16">
        <v>5566</v>
      </c>
      <c r="U4496" s="16">
        <v>0</v>
      </c>
      <c r="V4496" s="18">
        <v>3678333</v>
      </c>
      <c r="W4496" s="18">
        <v>407619</v>
      </c>
      <c r="X4496" s="18">
        <v>200595</v>
      </c>
      <c r="Y4496" s="18">
        <v>0</v>
      </c>
      <c r="Z4496" s="18">
        <v>182</v>
      </c>
      <c r="AA4496" s="18">
        <v>0</v>
      </c>
      <c r="AB4496" s="18">
        <v>27322</v>
      </c>
      <c r="AC4496" s="23">
        <v>0.07000000000000001</v>
      </c>
      <c r="AD4496" s="14" t="str">
        <f>IF(E4496=113,"Linn","Iowa ex-Linn")</f>
        <v>Iowa ex-Linn</v>
      </c>
      <c r="AE4496" s="23">
        <f>IFERROR(AB4496/W4496,"N/M")</f>
        <v>0.06702827885844378</v>
      </c>
      <c r="AF4496" s="14" t="str">
        <f>B4496&amp;"|"&amp;TEXT(E4496,"000")&amp;"|"&amp;TEXT(M4496,"0.0000")</f>
        <v>2021|181|0.8500</v>
      </c>
      <c r="AG4496" s="22" t="str">
        <f>IF(AND(B4496&gt;=2015,B4496&lt;=2024,C4496=19,G4496=41,I4496=2,K4496="A",L4496="RBUP",M4496&gt;=0.5,M4496&lt;=0.85),"IN","OUT")</f>
        <v>IN</v>
      </c>
    </row>
    <row r="4497" spans="1:33">
      <c r="A4497" s="14" t="s">
        <v>191</v>
      </c>
      <c r="B4497" s="16">
        <v>2021</v>
      </c>
      <c r="C4497" s="16">
        <v>19</v>
      </c>
      <c r="D4497" s="14" t="s">
        <v>80</v>
      </c>
      <c r="E4497" s="16">
        <v>183</v>
      </c>
      <c r="F4497" s="14" t="s">
        <v>177</v>
      </c>
      <c r="G4497" s="16">
        <v>41</v>
      </c>
      <c r="H4497" s="14" t="s">
        <v>186</v>
      </c>
      <c r="I4497" s="16">
        <v>2</v>
      </c>
      <c r="J4497" s="14" t="s">
        <v>83</v>
      </c>
      <c r="K4497" s="14" t="s">
        <v>84</v>
      </c>
      <c r="L4497" s="14" t="s">
        <v>85</v>
      </c>
      <c r="M4497" s="23">
        <v>0.5</v>
      </c>
      <c r="N4497" s="16">
        <v>3</v>
      </c>
      <c r="O4497" s="16">
        <v>3</v>
      </c>
      <c r="P4497" s="16">
        <v>0</v>
      </c>
      <c r="Q4497" s="16">
        <v>4</v>
      </c>
      <c r="R4497" s="16">
        <v>0</v>
      </c>
      <c r="S4497" s="14" t="s">
        <v>86</v>
      </c>
      <c r="T4497" s="16">
        <v>578</v>
      </c>
      <c r="U4497" s="16">
        <v>0</v>
      </c>
      <c r="V4497" s="18">
        <v>248150</v>
      </c>
      <c r="W4497" s="18">
        <v>9473</v>
      </c>
      <c r="X4497" s="18">
        <v>7342</v>
      </c>
      <c r="Y4497" s="18">
        <v>275</v>
      </c>
      <c r="Z4497" s="18">
        <v>921</v>
      </c>
      <c r="AA4497" s="18">
        <v>0</v>
      </c>
      <c r="AB4497" s="18">
        <v>0</v>
      </c>
      <c r="AC4497" s="23">
        <v>0</v>
      </c>
      <c r="AD4497" s="14" t="str">
        <f>IF(E4497=113,"Linn","Iowa ex-Linn")</f>
        <v>Iowa ex-Linn</v>
      </c>
      <c r="AE4497" s="23">
        <f>IFERROR(AB4497/W4497,"N/M")</f>
        <v>0.0</v>
      </c>
      <c r="AF4497" s="14" t="str">
        <f>B4497&amp;"|"&amp;TEXT(E4497,"000")&amp;"|"&amp;TEXT(M4497,"0.0000")</f>
        <v>2021|183|0.5000</v>
      </c>
      <c r="AG4497" s="22" t="str">
        <f>IF(AND(B4497&gt;=2015,B4497&lt;=2024,C4497=19,G4497=41,I4497=2,K4497="A",L4497="RBUP",M4497&gt;=0.5,M4497&lt;=0.85),"IN","OUT")</f>
        <v>IN</v>
      </c>
    </row>
    <row r="4498" spans="1:33">
      <c r="A4498" s="14" t="s">
        <v>191</v>
      </c>
      <c r="B4498" s="16">
        <v>2021</v>
      </c>
      <c r="C4498" s="16">
        <v>19</v>
      </c>
      <c r="D4498" s="14" t="s">
        <v>80</v>
      </c>
      <c r="E4498" s="16">
        <v>183</v>
      </c>
      <c r="F4498" s="14" t="s">
        <v>177</v>
      </c>
      <c r="G4498" s="16">
        <v>41</v>
      </c>
      <c r="H4498" s="14" t="s">
        <v>186</v>
      </c>
      <c r="I4498" s="16">
        <v>2</v>
      </c>
      <c r="J4498" s="14" t="s">
        <v>83</v>
      </c>
      <c r="K4498" s="14" t="s">
        <v>84</v>
      </c>
      <c r="L4498" s="14" t="s">
        <v>85</v>
      </c>
      <c r="M4498" s="23">
        <v>0.6</v>
      </c>
      <c r="N4498" s="16">
        <v>1</v>
      </c>
      <c r="O4498" s="16">
        <v>0</v>
      </c>
      <c r="P4498" s="16">
        <v>0</v>
      </c>
      <c r="Q4498" s="16">
        <v>0</v>
      </c>
      <c r="R4498" s="16">
        <v>0</v>
      </c>
      <c r="S4498" s="14" t="s">
        <v>86</v>
      </c>
      <c r="T4498" s="16">
        <v>0</v>
      </c>
      <c r="U4498" s="16">
        <v>0</v>
      </c>
      <c r="V4498" s="18">
        <v>0</v>
      </c>
      <c r="W4498" s="18">
        <v>0</v>
      </c>
      <c r="X4498" s="18">
        <v>0</v>
      </c>
      <c r="Y4498" s="18">
        <v>0</v>
      </c>
      <c r="Z4498" s="18">
        <v>0</v>
      </c>
      <c r="AA4498" s="18">
        <v>0</v>
      </c>
      <c r="AB4498" s="18">
        <v>0</v>
      </c>
      <c r="AC4498" s="23">
        <v>0</v>
      </c>
      <c r="AD4498" s="14" t="str">
        <f>IF(E4498=113,"Linn","Iowa ex-Linn")</f>
        <v>Iowa ex-Linn</v>
      </c>
      <c r="AE4498" s="23" t="str">
        <f>IFERROR(AB4498/W4498,"N/M")</f>
        <v>N/M</v>
      </c>
      <c r="AF4498" s="14" t="str">
        <f>B4498&amp;"|"&amp;TEXT(E4498,"000")&amp;"|"&amp;TEXT(M4498,"0.0000")</f>
        <v>2021|183|0.6000</v>
      </c>
      <c r="AG4498" s="22" t="str">
        <f>IF(AND(B4498&gt;=2015,B4498&lt;=2024,C4498=19,G4498=41,I4498=2,K4498="A",L4498="RBUP",M4498&gt;=0.5,M4498&lt;=0.85),"IN","OUT")</f>
        <v>IN</v>
      </c>
    </row>
    <row r="4499" spans="1:33">
      <c r="A4499" s="14" t="s">
        <v>191</v>
      </c>
      <c r="B4499" s="16">
        <v>2021</v>
      </c>
      <c r="C4499" s="16">
        <v>19</v>
      </c>
      <c r="D4499" s="14" t="s">
        <v>80</v>
      </c>
      <c r="E4499" s="16">
        <v>183</v>
      </c>
      <c r="F4499" s="14" t="s">
        <v>177</v>
      </c>
      <c r="G4499" s="16">
        <v>41</v>
      </c>
      <c r="H4499" s="14" t="s">
        <v>186</v>
      </c>
      <c r="I4499" s="16">
        <v>2</v>
      </c>
      <c r="J4499" s="14" t="s">
        <v>83</v>
      </c>
      <c r="K4499" s="14" t="s">
        <v>84</v>
      </c>
      <c r="L4499" s="14" t="s">
        <v>85</v>
      </c>
      <c r="M4499" s="23">
        <v>0.65</v>
      </c>
      <c r="N4499" s="16">
        <v>7</v>
      </c>
      <c r="O4499" s="16">
        <v>2</v>
      </c>
      <c r="P4499" s="16">
        <v>1</v>
      </c>
      <c r="Q4499" s="16">
        <v>3</v>
      </c>
      <c r="R4499" s="16">
        <v>1</v>
      </c>
      <c r="S4499" s="14" t="s">
        <v>86</v>
      </c>
      <c r="T4499" s="16">
        <v>345</v>
      </c>
      <c r="U4499" s="16">
        <v>0</v>
      </c>
      <c r="V4499" s="18">
        <v>213056</v>
      </c>
      <c r="W4499" s="18">
        <v>21625</v>
      </c>
      <c r="X4499" s="18">
        <v>15555</v>
      </c>
      <c r="Y4499" s="18">
        <v>0</v>
      </c>
      <c r="Z4499" s="18">
        <v>0</v>
      </c>
      <c r="AA4499" s="18">
        <v>0</v>
      </c>
      <c r="AB4499" s="18">
        <v>403</v>
      </c>
      <c r="AC4499" s="23">
        <v>0.02</v>
      </c>
      <c r="AD4499" s="14" t="str">
        <f>IF(E4499=113,"Linn","Iowa ex-Linn")</f>
        <v>Iowa ex-Linn</v>
      </c>
      <c r="AE4499" s="23">
        <f>IFERROR(AB4499/W4499,"N/M")</f>
        <v>0.018635838150289016</v>
      </c>
      <c r="AF4499" s="14" t="str">
        <f>B4499&amp;"|"&amp;TEXT(E4499,"000")&amp;"|"&amp;TEXT(M4499,"0.0000")</f>
        <v>2021|183|0.6500</v>
      </c>
      <c r="AG4499" s="22" t="str">
        <f>IF(AND(B4499&gt;=2015,B4499&lt;=2024,C4499=19,G4499=41,I4499=2,K4499="A",L4499="RBUP",M4499&gt;=0.5,M4499&lt;=0.85),"IN","OUT")</f>
        <v>IN</v>
      </c>
    </row>
    <row r="4500" spans="1:33">
      <c r="A4500" s="14" t="s">
        <v>191</v>
      </c>
      <c r="B4500" s="16">
        <v>2021</v>
      </c>
      <c r="C4500" s="16">
        <v>19</v>
      </c>
      <c r="D4500" s="14" t="s">
        <v>80</v>
      </c>
      <c r="E4500" s="16">
        <v>183</v>
      </c>
      <c r="F4500" s="14" t="s">
        <v>177</v>
      </c>
      <c r="G4500" s="16">
        <v>41</v>
      </c>
      <c r="H4500" s="14" t="s">
        <v>186</v>
      </c>
      <c r="I4500" s="16">
        <v>2</v>
      </c>
      <c r="J4500" s="14" t="s">
        <v>83</v>
      </c>
      <c r="K4500" s="14" t="s">
        <v>84</v>
      </c>
      <c r="L4500" s="14" t="s">
        <v>85</v>
      </c>
      <c r="M4500" s="23">
        <v>0.7</v>
      </c>
      <c r="N4500" s="16">
        <v>68</v>
      </c>
      <c r="O4500" s="16">
        <v>54</v>
      </c>
      <c r="P4500" s="16">
        <v>4</v>
      </c>
      <c r="Q4500" s="16">
        <v>69</v>
      </c>
      <c r="R4500" s="16">
        <v>4</v>
      </c>
      <c r="S4500" s="14" t="s">
        <v>86</v>
      </c>
      <c r="T4500" s="16">
        <v>11141</v>
      </c>
      <c r="U4500" s="16">
        <v>0</v>
      </c>
      <c r="V4500" s="18">
        <v>7303621</v>
      </c>
      <c r="W4500" s="18">
        <v>357283</v>
      </c>
      <c r="X4500" s="18">
        <v>268243</v>
      </c>
      <c r="Y4500" s="18">
        <v>5748</v>
      </c>
      <c r="Z4500" s="18">
        <v>10466</v>
      </c>
      <c r="AA4500" s="18">
        <v>0</v>
      </c>
      <c r="AB4500" s="18">
        <v>33919</v>
      </c>
      <c r="AC4500" s="23">
        <v>0.09</v>
      </c>
      <c r="AD4500" s="14" t="str">
        <f>IF(E4500=113,"Linn","Iowa ex-Linn")</f>
        <v>Iowa ex-Linn</v>
      </c>
      <c r="AE4500" s="23">
        <f>IFERROR(AB4500/W4500,"N/M")</f>
        <v>0.09493594713434449</v>
      </c>
      <c r="AF4500" s="14" t="str">
        <f>B4500&amp;"|"&amp;TEXT(E4500,"000")&amp;"|"&amp;TEXT(M4500,"0.0000")</f>
        <v>2021|183|0.7000</v>
      </c>
      <c r="AG4500" s="22" t="str">
        <f>IF(AND(B4500&gt;=2015,B4500&lt;=2024,C4500=19,G4500=41,I4500=2,K4500="A",L4500="RBUP",M4500&gt;=0.5,M4500&lt;=0.85),"IN","OUT")</f>
        <v>IN</v>
      </c>
    </row>
    <row r="4501" spans="1:33">
      <c r="A4501" s="14" t="s">
        <v>191</v>
      </c>
      <c r="B4501" s="16">
        <v>2021</v>
      </c>
      <c r="C4501" s="16">
        <v>19</v>
      </c>
      <c r="D4501" s="14" t="s">
        <v>80</v>
      </c>
      <c r="E4501" s="16">
        <v>183</v>
      </c>
      <c r="F4501" s="14" t="s">
        <v>177</v>
      </c>
      <c r="G4501" s="16">
        <v>41</v>
      </c>
      <c r="H4501" s="14" t="s">
        <v>186</v>
      </c>
      <c r="I4501" s="16">
        <v>2</v>
      </c>
      <c r="J4501" s="14" t="s">
        <v>83</v>
      </c>
      <c r="K4501" s="14" t="s">
        <v>84</v>
      </c>
      <c r="L4501" s="14" t="s">
        <v>85</v>
      </c>
      <c r="M4501" s="23">
        <v>0.75</v>
      </c>
      <c r="N4501" s="16">
        <v>190</v>
      </c>
      <c r="O4501" s="16">
        <v>147</v>
      </c>
      <c r="P4501" s="16">
        <v>18</v>
      </c>
      <c r="Q4501" s="16">
        <v>198</v>
      </c>
      <c r="R4501" s="16">
        <v>22</v>
      </c>
      <c r="S4501" s="14" t="s">
        <v>86</v>
      </c>
      <c r="T4501" s="16">
        <v>24506</v>
      </c>
      <c r="U4501" s="16">
        <v>0</v>
      </c>
      <c r="V4501" s="18">
        <v>16935560</v>
      </c>
      <c r="W4501" s="18">
        <v>1144124</v>
      </c>
      <c r="X4501" s="18">
        <v>782934</v>
      </c>
      <c r="Y4501" s="18">
        <v>4479</v>
      </c>
      <c r="Z4501" s="18">
        <v>30610</v>
      </c>
      <c r="AA4501" s="18">
        <v>0</v>
      </c>
      <c r="AB4501" s="18">
        <v>115880</v>
      </c>
      <c r="AC4501" s="23">
        <v>0.1</v>
      </c>
      <c r="AD4501" s="14" t="str">
        <f>IF(E4501=113,"Linn","Iowa ex-Linn")</f>
        <v>Iowa ex-Linn</v>
      </c>
      <c r="AE4501" s="23">
        <f>IFERROR(AB4501/W4501,"N/M")</f>
        <v>0.10128272809590569</v>
      </c>
      <c r="AF4501" s="14" t="str">
        <f>B4501&amp;"|"&amp;TEXT(E4501,"000")&amp;"|"&amp;TEXT(M4501,"0.0000")</f>
        <v>2021|183|0.7500</v>
      </c>
      <c r="AG4501" s="22" t="str">
        <f>IF(AND(B4501&gt;=2015,B4501&lt;=2024,C4501=19,G4501=41,I4501=2,K4501="A",L4501="RBUP",M4501&gt;=0.5,M4501&lt;=0.85),"IN","OUT")</f>
        <v>IN</v>
      </c>
    </row>
    <row r="4502" spans="1:33">
      <c r="A4502" s="14" t="s">
        <v>191</v>
      </c>
      <c r="B4502" s="16">
        <v>2021</v>
      </c>
      <c r="C4502" s="16">
        <v>19</v>
      </c>
      <c r="D4502" s="14" t="s">
        <v>80</v>
      </c>
      <c r="E4502" s="16">
        <v>183</v>
      </c>
      <c r="F4502" s="14" t="s">
        <v>177</v>
      </c>
      <c r="G4502" s="16">
        <v>41</v>
      </c>
      <c r="H4502" s="14" t="s">
        <v>186</v>
      </c>
      <c r="I4502" s="16">
        <v>2</v>
      </c>
      <c r="J4502" s="14" t="s">
        <v>83</v>
      </c>
      <c r="K4502" s="14" t="s">
        <v>84</v>
      </c>
      <c r="L4502" s="14" t="s">
        <v>85</v>
      </c>
      <c r="M4502" s="23">
        <v>0.8</v>
      </c>
      <c r="N4502" s="16">
        <v>315</v>
      </c>
      <c r="O4502" s="16">
        <v>235</v>
      </c>
      <c r="P4502" s="16">
        <v>34</v>
      </c>
      <c r="Q4502" s="16">
        <v>376</v>
      </c>
      <c r="R4502" s="16">
        <v>40</v>
      </c>
      <c r="S4502" s="14" t="s">
        <v>86</v>
      </c>
      <c r="T4502" s="16">
        <v>44656</v>
      </c>
      <c r="U4502" s="16">
        <v>0</v>
      </c>
      <c r="V4502" s="18">
        <v>32753228</v>
      </c>
      <c r="W4502" s="18">
        <v>2703076</v>
      </c>
      <c r="X4502" s="18">
        <v>1607650</v>
      </c>
      <c r="Y4502" s="18">
        <v>14959</v>
      </c>
      <c r="Z4502" s="18">
        <v>53259</v>
      </c>
      <c r="AA4502" s="18">
        <v>0</v>
      </c>
      <c r="AB4502" s="18">
        <v>406895</v>
      </c>
      <c r="AC4502" s="23">
        <v>0.15</v>
      </c>
      <c r="AD4502" s="14" t="str">
        <f>IF(E4502=113,"Linn","Iowa ex-Linn")</f>
        <v>Iowa ex-Linn</v>
      </c>
      <c r="AE4502" s="23">
        <f>IFERROR(AB4502/W4502,"N/M")</f>
        <v>0.1505303587468499</v>
      </c>
      <c r="AF4502" s="14" t="str">
        <f>B4502&amp;"|"&amp;TEXT(E4502,"000")&amp;"|"&amp;TEXT(M4502,"0.0000")</f>
        <v>2021|183|0.8000</v>
      </c>
      <c r="AG4502" s="22" t="str">
        <f>IF(AND(B4502&gt;=2015,B4502&lt;=2024,C4502=19,G4502=41,I4502=2,K4502="A",L4502="RBUP",M4502&gt;=0.5,M4502&lt;=0.85),"IN","OUT")</f>
        <v>IN</v>
      </c>
    </row>
    <row r="4503" spans="1:33">
      <c r="A4503" s="14" t="s">
        <v>191</v>
      </c>
      <c r="B4503" s="16">
        <v>2021</v>
      </c>
      <c r="C4503" s="16">
        <v>19</v>
      </c>
      <c r="D4503" s="14" t="s">
        <v>80</v>
      </c>
      <c r="E4503" s="16">
        <v>183</v>
      </c>
      <c r="F4503" s="14" t="s">
        <v>177</v>
      </c>
      <c r="G4503" s="16">
        <v>41</v>
      </c>
      <c r="H4503" s="14" t="s">
        <v>186</v>
      </c>
      <c r="I4503" s="16">
        <v>2</v>
      </c>
      <c r="J4503" s="14" t="s">
        <v>83</v>
      </c>
      <c r="K4503" s="14" t="s">
        <v>84</v>
      </c>
      <c r="L4503" s="14" t="s">
        <v>85</v>
      </c>
      <c r="M4503" s="23">
        <v>0.85</v>
      </c>
      <c r="N4503" s="16">
        <v>196</v>
      </c>
      <c r="O4503" s="16">
        <v>166</v>
      </c>
      <c r="P4503" s="16">
        <v>30</v>
      </c>
      <c r="Q4503" s="16">
        <v>263</v>
      </c>
      <c r="R4503" s="16">
        <v>33</v>
      </c>
      <c r="S4503" s="14" t="s">
        <v>86</v>
      </c>
      <c r="T4503" s="16">
        <v>26284</v>
      </c>
      <c r="U4503" s="16">
        <v>0</v>
      </c>
      <c r="V4503" s="18">
        <v>20350248</v>
      </c>
      <c r="W4503" s="18">
        <v>2085179</v>
      </c>
      <c r="X4503" s="18">
        <v>936724</v>
      </c>
      <c r="Y4503" s="18">
        <v>906</v>
      </c>
      <c r="Z4503" s="18">
        <v>18957</v>
      </c>
      <c r="AA4503" s="18">
        <v>0</v>
      </c>
      <c r="AB4503" s="18">
        <v>483093</v>
      </c>
      <c r="AC4503" s="23">
        <v>0.23</v>
      </c>
      <c r="AD4503" s="14" t="str">
        <f>IF(E4503=113,"Linn","Iowa ex-Linn")</f>
        <v>Iowa ex-Linn</v>
      </c>
      <c r="AE4503" s="23">
        <f>IFERROR(AB4503/W4503,"N/M")</f>
        <v>0.23167939059428472</v>
      </c>
      <c r="AF4503" s="14" t="str">
        <f>B4503&amp;"|"&amp;TEXT(E4503,"000")&amp;"|"&amp;TEXT(M4503,"0.0000")</f>
        <v>2021|183|0.8500</v>
      </c>
      <c r="AG4503" s="22" t="str">
        <f>IF(AND(B4503&gt;=2015,B4503&lt;=2024,C4503=19,G4503=41,I4503=2,K4503="A",L4503="RBUP",M4503&gt;=0.5,M4503&lt;=0.85),"IN","OUT")</f>
        <v>IN</v>
      </c>
    </row>
    <row r="4504" spans="1:33">
      <c r="A4504" s="14" t="s">
        <v>191</v>
      </c>
      <c r="B4504" s="16">
        <v>2021</v>
      </c>
      <c r="C4504" s="16">
        <v>19</v>
      </c>
      <c r="D4504" s="14" t="s">
        <v>80</v>
      </c>
      <c r="E4504" s="16">
        <v>185</v>
      </c>
      <c r="F4504" s="14" t="s">
        <v>178</v>
      </c>
      <c r="G4504" s="16">
        <v>41</v>
      </c>
      <c r="H4504" s="14" t="s">
        <v>186</v>
      </c>
      <c r="I4504" s="16">
        <v>2</v>
      </c>
      <c r="J4504" s="14" t="s">
        <v>83</v>
      </c>
      <c r="K4504" s="14" t="s">
        <v>84</v>
      </c>
      <c r="L4504" s="14" t="s">
        <v>85</v>
      </c>
      <c r="M4504" s="23">
        <v>0.5</v>
      </c>
      <c r="N4504" s="16">
        <v>1</v>
      </c>
      <c r="O4504" s="16">
        <v>0</v>
      </c>
      <c r="P4504" s="16">
        <v>0</v>
      </c>
      <c r="Q4504" s="16">
        <v>0</v>
      </c>
      <c r="R4504" s="16">
        <v>0</v>
      </c>
      <c r="S4504" s="14" t="s">
        <v>86</v>
      </c>
      <c r="T4504" s="16">
        <v>0</v>
      </c>
      <c r="U4504" s="16">
        <v>0</v>
      </c>
      <c r="V4504" s="18">
        <v>0</v>
      </c>
      <c r="W4504" s="18">
        <v>0</v>
      </c>
      <c r="X4504" s="18">
        <v>0</v>
      </c>
      <c r="Y4504" s="18">
        <v>0</v>
      </c>
      <c r="Z4504" s="18">
        <v>0</v>
      </c>
      <c r="AA4504" s="18">
        <v>0</v>
      </c>
      <c r="AB4504" s="18">
        <v>0</v>
      </c>
      <c r="AC4504" s="23">
        <v>0</v>
      </c>
      <c r="AD4504" s="14" t="str">
        <f>IF(E4504=113,"Linn","Iowa ex-Linn")</f>
        <v>Iowa ex-Linn</v>
      </c>
      <c r="AE4504" s="23" t="str">
        <f>IFERROR(AB4504/W4504,"N/M")</f>
        <v>N/M</v>
      </c>
      <c r="AF4504" s="14" t="str">
        <f>B4504&amp;"|"&amp;TEXT(E4504,"000")&amp;"|"&amp;TEXT(M4504,"0.0000")</f>
        <v>2021|185|0.5000</v>
      </c>
      <c r="AG4504" s="22" t="str">
        <f>IF(AND(B4504&gt;=2015,B4504&lt;=2024,C4504=19,G4504=41,I4504=2,K4504="A",L4504="RBUP",M4504&gt;=0.5,M4504&lt;=0.85),"IN","OUT")</f>
        <v>IN</v>
      </c>
    </row>
    <row r="4505" spans="1:33">
      <c r="A4505" s="14" t="s">
        <v>191</v>
      </c>
      <c r="B4505" s="16">
        <v>2021</v>
      </c>
      <c r="C4505" s="16">
        <v>19</v>
      </c>
      <c r="D4505" s="14" t="s">
        <v>80</v>
      </c>
      <c r="E4505" s="16">
        <v>185</v>
      </c>
      <c r="F4505" s="14" t="s">
        <v>178</v>
      </c>
      <c r="G4505" s="16">
        <v>41</v>
      </c>
      <c r="H4505" s="14" t="s">
        <v>186</v>
      </c>
      <c r="I4505" s="16">
        <v>2</v>
      </c>
      <c r="J4505" s="14" t="s">
        <v>83</v>
      </c>
      <c r="K4505" s="14" t="s">
        <v>84</v>
      </c>
      <c r="L4505" s="14" t="s">
        <v>85</v>
      </c>
      <c r="M4505" s="23">
        <v>0.65</v>
      </c>
      <c r="N4505" s="16">
        <v>4</v>
      </c>
      <c r="O4505" s="16">
        <v>2</v>
      </c>
      <c r="P4505" s="16">
        <v>0</v>
      </c>
      <c r="Q4505" s="16">
        <v>2</v>
      </c>
      <c r="R4505" s="16">
        <v>0</v>
      </c>
      <c r="S4505" s="14" t="s">
        <v>86</v>
      </c>
      <c r="T4505" s="16">
        <v>103</v>
      </c>
      <c r="U4505" s="16">
        <v>0</v>
      </c>
      <c r="V4505" s="18">
        <v>50931</v>
      </c>
      <c r="W4505" s="18">
        <v>4885</v>
      </c>
      <c r="X4505" s="18">
        <v>2882</v>
      </c>
      <c r="Y4505" s="18">
        <v>0</v>
      </c>
      <c r="Z4505" s="18">
        <v>252</v>
      </c>
      <c r="AA4505" s="18">
        <v>0</v>
      </c>
      <c r="AB4505" s="18">
        <v>0</v>
      </c>
      <c r="AC4505" s="23">
        <v>0</v>
      </c>
      <c r="AD4505" s="14" t="str">
        <f>IF(E4505=113,"Linn","Iowa ex-Linn")</f>
        <v>Iowa ex-Linn</v>
      </c>
      <c r="AE4505" s="23">
        <f>IFERROR(AB4505/W4505,"N/M")</f>
        <v>0.0</v>
      </c>
      <c r="AF4505" s="14" t="str">
        <f>B4505&amp;"|"&amp;TEXT(E4505,"000")&amp;"|"&amp;TEXT(M4505,"0.0000")</f>
        <v>2021|185|0.6500</v>
      </c>
      <c r="AG4505" s="22" t="str">
        <f>IF(AND(B4505&gt;=2015,B4505&lt;=2024,C4505=19,G4505=41,I4505=2,K4505="A",L4505="RBUP",M4505&gt;=0.5,M4505&lt;=0.85),"IN","OUT")</f>
        <v>IN</v>
      </c>
    </row>
    <row r="4506" spans="1:33">
      <c r="A4506" s="14" t="s">
        <v>191</v>
      </c>
      <c r="B4506" s="16">
        <v>2021</v>
      </c>
      <c r="C4506" s="16">
        <v>19</v>
      </c>
      <c r="D4506" s="14" t="s">
        <v>80</v>
      </c>
      <c r="E4506" s="16">
        <v>185</v>
      </c>
      <c r="F4506" s="14" t="s">
        <v>178</v>
      </c>
      <c r="G4506" s="16">
        <v>41</v>
      </c>
      <c r="H4506" s="14" t="s">
        <v>186</v>
      </c>
      <c r="I4506" s="16">
        <v>2</v>
      </c>
      <c r="J4506" s="14" t="s">
        <v>83</v>
      </c>
      <c r="K4506" s="14" t="s">
        <v>84</v>
      </c>
      <c r="L4506" s="14" t="s">
        <v>85</v>
      </c>
      <c r="M4506" s="23">
        <v>0.7</v>
      </c>
      <c r="N4506" s="16">
        <v>43</v>
      </c>
      <c r="O4506" s="16">
        <v>31</v>
      </c>
      <c r="P4506" s="16">
        <v>8</v>
      </c>
      <c r="Q4506" s="16">
        <v>61</v>
      </c>
      <c r="R4506" s="16">
        <v>9</v>
      </c>
      <c r="S4506" s="14" t="s">
        <v>86</v>
      </c>
      <c r="T4506" s="16">
        <v>4626</v>
      </c>
      <c r="U4506" s="16">
        <v>0</v>
      </c>
      <c r="V4506" s="18">
        <v>2223457</v>
      </c>
      <c r="W4506" s="18">
        <v>316241</v>
      </c>
      <c r="X4506" s="18">
        <v>192750</v>
      </c>
      <c r="Y4506" s="18">
        <v>0</v>
      </c>
      <c r="Z4506" s="18">
        <v>100</v>
      </c>
      <c r="AA4506" s="18">
        <v>0</v>
      </c>
      <c r="AB4506" s="18">
        <v>29155</v>
      </c>
      <c r="AC4506" s="23">
        <v>0.09</v>
      </c>
      <c r="AD4506" s="14" t="str">
        <f>IF(E4506=113,"Linn","Iowa ex-Linn")</f>
        <v>Iowa ex-Linn</v>
      </c>
      <c r="AE4506" s="23">
        <f>IFERROR(AB4506/W4506,"N/M")</f>
        <v>0.09219234697588231</v>
      </c>
      <c r="AF4506" s="14" t="str">
        <f>B4506&amp;"|"&amp;TEXT(E4506,"000")&amp;"|"&amp;TEXT(M4506,"0.0000")</f>
        <v>2021|185|0.7000</v>
      </c>
      <c r="AG4506" s="22" t="str">
        <f>IF(AND(B4506&gt;=2015,B4506&lt;=2024,C4506=19,G4506=41,I4506=2,K4506="A",L4506="RBUP",M4506&gt;=0.5,M4506&lt;=0.85),"IN","OUT")</f>
        <v>IN</v>
      </c>
    </row>
    <row r="4507" spans="1:33">
      <c r="A4507" s="14" t="s">
        <v>191</v>
      </c>
      <c r="B4507" s="16">
        <v>2021</v>
      </c>
      <c r="C4507" s="16">
        <v>19</v>
      </c>
      <c r="D4507" s="14" t="s">
        <v>80</v>
      </c>
      <c r="E4507" s="16">
        <v>185</v>
      </c>
      <c r="F4507" s="14" t="s">
        <v>178</v>
      </c>
      <c r="G4507" s="16">
        <v>41</v>
      </c>
      <c r="H4507" s="14" t="s">
        <v>186</v>
      </c>
      <c r="I4507" s="16">
        <v>2</v>
      </c>
      <c r="J4507" s="14" t="s">
        <v>83</v>
      </c>
      <c r="K4507" s="14" t="s">
        <v>84</v>
      </c>
      <c r="L4507" s="14" t="s">
        <v>85</v>
      </c>
      <c r="M4507" s="23">
        <v>0.75</v>
      </c>
      <c r="N4507" s="16">
        <v>157</v>
      </c>
      <c r="O4507" s="16">
        <v>97</v>
      </c>
      <c r="P4507" s="16">
        <v>19</v>
      </c>
      <c r="Q4507" s="16">
        <v>158</v>
      </c>
      <c r="R4507" s="16">
        <v>23</v>
      </c>
      <c r="S4507" s="14" t="s">
        <v>86</v>
      </c>
      <c r="T4507" s="16">
        <v>15563</v>
      </c>
      <c r="U4507" s="16">
        <v>0</v>
      </c>
      <c r="V4507" s="18">
        <v>8160209</v>
      </c>
      <c r="W4507" s="18">
        <v>1134187</v>
      </c>
      <c r="X4507" s="18">
        <v>770223</v>
      </c>
      <c r="Y4507" s="18">
        <v>0</v>
      </c>
      <c r="Z4507" s="18">
        <v>296</v>
      </c>
      <c r="AA4507" s="18">
        <v>0</v>
      </c>
      <c r="AB4507" s="18">
        <v>110107</v>
      </c>
      <c r="AC4507" s="23">
        <v>0.1</v>
      </c>
      <c r="AD4507" s="14" t="str">
        <f>IF(E4507=113,"Linn","Iowa ex-Linn")</f>
        <v>Iowa ex-Linn</v>
      </c>
      <c r="AE4507" s="23">
        <f>IFERROR(AB4507/W4507,"N/M")</f>
        <v>0.09708011112805913</v>
      </c>
      <c r="AF4507" s="14" t="str">
        <f>B4507&amp;"|"&amp;TEXT(E4507,"000")&amp;"|"&amp;TEXT(M4507,"0.0000")</f>
        <v>2021|185|0.7500</v>
      </c>
      <c r="AG4507" s="22" t="str">
        <f>IF(AND(B4507&gt;=2015,B4507&lt;=2024,C4507=19,G4507=41,I4507=2,K4507="A",L4507="RBUP",M4507&gt;=0.5,M4507&lt;=0.85),"IN","OUT")</f>
        <v>IN</v>
      </c>
    </row>
    <row r="4508" spans="1:33">
      <c r="A4508" s="14" t="s">
        <v>191</v>
      </c>
      <c r="B4508" s="16">
        <v>2021</v>
      </c>
      <c r="C4508" s="16">
        <v>19</v>
      </c>
      <c r="D4508" s="14" t="s">
        <v>80</v>
      </c>
      <c r="E4508" s="16">
        <v>185</v>
      </c>
      <c r="F4508" s="14" t="s">
        <v>178</v>
      </c>
      <c r="G4508" s="16">
        <v>41</v>
      </c>
      <c r="H4508" s="14" t="s">
        <v>186</v>
      </c>
      <c r="I4508" s="16">
        <v>2</v>
      </c>
      <c r="J4508" s="14" t="s">
        <v>83</v>
      </c>
      <c r="K4508" s="14" t="s">
        <v>84</v>
      </c>
      <c r="L4508" s="14" t="s">
        <v>85</v>
      </c>
      <c r="M4508" s="23">
        <v>0.8</v>
      </c>
      <c r="N4508" s="16">
        <v>173</v>
      </c>
      <c r="O4508" s="16">
        <v>97</v>
      </c>
      <c r="P4508" s="16">
        <v>35</v>
      </c>
      <c r="Q4508" s="16">
        <v>99</v>
      </c>
      <c r="R4508" s="16">
        <v>35</v>
      </c>
      <c r="S4508" s="14" t="s">
        <v>86</v>
      </c>
      <c r="T4508" s="16">
        <v>32391</v>
      </c>
      <c r="U4508" s="16">
        <v>0</v>
      </c>
      <c r="V4508" s="18">
        <v>18012983</v>
      </c>
      <c r="W4508" s="18">
        <v>2455101</v>
      </c>
      <c r="X4508" s="18">
        <v>1653702</v>
      </c>
      <c r="Y4508" s="18">
        <v>0</v>
      </c>
      <c r="Z4508" s="18">
        <v>3283</v>
      </c>
      <c r="AA4508" s="18">
        <v>0</v>
      </c>
      <c r="AB4508" s="18">
        <v>217262</v>
      </c>
      <c r="AC4508" s="23">
        <v>0.09</v>
      </c>
      <c r="AD4508" s="14" t="str">
        <f>IF(E4508=113,"Linn","Iowa ex-Linn")</f>
        <v>Iowa ex-Linn</v>
      </c>
      <c r="AE4508" s="23">
        <f>IFERROR(AB4508/W4508,"N/M")</f>
        <v>0.08849411897921919</v>
      </c>
      <c r="AF4508" s="14" t="str">
        <f>B4508&amp;"|"&amp;TEXT(E4508,"000")&amp;"|"&amp;TEXT(M4508,"0.0000")</f>
        <v>2021|185|0.8000</v>
      </c>
      <c r="AG4508" s="22" t="str">
        <f>IF(AND(B4508&gt;=2015,B4508&lt;=2024,C4508=19,G4508=41,I4508=2,K4508="A",L4508="RBUP",M4508&gt;=0.5,M4508&lt;=0.85),"IN","OUT")</f>
        <v>IN</v>
      </c>
    </row>
    <row r="4509" spans="1:33">
      <c r="A4509" s="14" t="s">
        <v>191</v>
      </c>
      <c r="B4509" s="16">
        <v>2021</v>
      </c>
      <c r="C4509" s="16">
        <v>19</v>
      </c>
      <c r="D4509" s="14" t="s">
        <v>80</v>
      </c>
      <c r="E4509" s="16">
        <v>185</v>
      </c>
      <c r="F4509" s="14" t="s">
        <v>178</v>
      </c>
      <c r="G4509" s="16">
        <v>41</v>
      </c>
      <c r="H4509" s="14" t="s">
        <v>186</v>
      </c>
      <c r="I4509" s="16">
        <v>2</v>
      </c>
      <c r="J4509" s="14" t="s">
        <v>83</v>
      </c>
      <c r="K4509" s="14" t="s">
        <v>84</v>
      </c>
      <c r="L4509" s="14" t="s">
        <v>85</v>
      </c>
      <c r="M4509" s="23">
        <v>0.85</v>
      </c>
      <c r="N4509" s="16">
        <v>31</v>
      </c>
      <c r="O4509" s="16">
        <v>12</v>
      </c>
      <c r="P4509" s="16">
        <v>3</v>
      </c>
      <c r="Q4509" s="16">
        <v>12</v>
      </c>
      <c r="R4509" s="16">
        <v>3</v>
      </c>
      <c r="S4509" s="14" t="s">
        <v>86</v>
      </c>
      <c r="T4509" s="16">
        <v>3478</v>
      </c>
      <c r="U4509" s="16">
        <v>0</v>
      </c>
      <c r="V4509" s="18">
        <v>2214499</v>
      </c>
      <c r="W4509" s="18">
        <v>335383</v>
      </c>
      <c r="X4509" s="18">
        <v>168168</v>
      </c>
      <c r="Y4509" s="18">
        <v>15</v>
      </c>
      <c r="Z4509" s="18">
        <v>564</v>
      </c>
      <c r="AA4509" s="18">
        <v>0</v>
      </c>
      <c r="AB4509" s="18">
        <v>51367</v>
      </c>
      <c r="AC4509" s="23">
        <v>0.15</v>
      </c>
      <c r="AD4509" s="14" t="str">
        <f>IF(E4509=113,"Linn","Iowa ex-Linn")</f>
        <v>Iowa ex-Linn</v>
      </c>
      <c r="AE4509" s="23">
        <f>IFERROR(AB4509/W4509,"N/M")</f>
        <v>0.15315922393204187</v>
      </c>
      <c r="AF4509" s="14" t="str">
        <f>B4509&amp;"|"&amp;TEXT(E4509,"000")&amp;"|"&amp;TEXT(M4509,"0.0000")</f>
        <v>2021|185|0.8500</v>
      </c>
      <c r="AG4509" s="22" t="str">
        <f>IF(AND(B4509&gt;=2015,B4509&lt;=2024,C4509=19,G4509=41,I4509=2,K4509="A",L4509="RBUP",M4509&gt;=0.5,M4509&lt;=0.85),"IN","OUT")</f>
        <v>IN</v>
      </c>
    </row>
    <row r="4510" spans="1:33">
      <c r="A4510" s="14" t="s">
        <v>191</v>
      </c>
      <c r="B4510" s="16">
        <v>2021</v>
      </c>
      <c r="C4510" s="16">
        <v>19</v>
      </c>
      <c r="D4510" s="14" t="s">
        <v>80</v>
      </c>
      <c r="E4510" s="16">
        <v>187</v>
      </c>
      <c r="F4510" s="14" t="s">
        <v>179</v>
      </c>
      <c r="G4510" s="16">
        <v>41</v>
      </c>
      <c r="H4510" s="14" t="s">
        <v>186</v>
      </c>
      <c r="I4510" s="16">
        <v>2</v>
      </c>
      <c r="J4510" s="14" t="s">
        <v>83</v>
      </c>
      <c r="K4510" s="14" t="s">
        <v>84</v>
      </c>
      <c r="L4510" s="14" t="s">
        <v>85</v>
      </c>
      <c r="M4510" s="23">
        <v>0.6</v>
      </c>
      <c r="N4510" s="16">
        <v>1</v>
      </c>
      <c r="O4510" s="16">
        <v>1</v>
      </c>
      <c r="P4510" s="16">
        <v>0</v>
      </c>
      <c r="Q4510" s="16">
        <v>1</v>
      </c>
      <c r="R4510" s="16">
        <v>0</v>
      </c>
      <c r="S4510" s="14" t="s">
        <v>86</v>
      </c>
      <c r="T4510" s="16">
        <v>195</v>
      </c>
      <c r="U4510" s="16">
        <v>0</v>
      </c>
      <c r="V4510" s="18">
        <v>115452</v>
      </c>
      <c r="W4510" s="18">
        <v>1441</v>
      </c>
      <c r="X4510" s="18">
        <v>1152</v>
      </c>
      <c r="Y4510" s="18">
        <v>0</v>
      </c>
      <c r="Z4510" s="18">
        <v>0</v>
      </c>
      <c r="AA4510" s="18">
        <v>0</v>
      </c>
      <c r="AB4510" s="18">
        <v>0</v>
      </c>
      <c r="AC4510" s="23">
        <v>0</v>
      </c>
      <c r="AD4510" s="14" t="str">
        <f>IF(E4510=113,"Linn","Iowa ex-Linn")</f>
        <v>Iowa ex-Linn</v>
      </c>
      <c r="AE4510" s="23">
        <f>IFERROR(AB4510/W4510,"N/M")</f>
        <v>0.0</v>
      </c>
      <c r="AF4510" s="14" t="str">
        <f>B4510&amp;"|"&amp;TEXT(E4510,"000")&amp;"|"&amp;TEXT(M4510,"0.0000")</f>
        <v>2021|187|0.6000</v>
      </c>
      <c r="AG4510" s="22" t="str">
        <f>IF(AND(B4510&gt;=2015,B4510&lt;=2024,C4510=19,G4510=41,I4510=2,K4510="A",L4510="RBUP",M4510&gt;=0.5,M4510&lt;=0.85),"IN","OUT")</f>
        <v>IN</v>
      </c>
    </row>
    <row r="4511" spans="1:33">
      <c r="A4511" s="14" t="s">
        <v>191</v>
      </c>
      <c r="B4511" s="16">
        <v>2021</v>
      </c>
      <c r="C4511" s="16">
        <v>19</v>
      </c>
      <c r="D4511" s="14" t="s">
        <v>80</v>
      </c>
      <c r="E4511" s="16">
        <v>187</v>
      </c>
      <c r="F4511" s="14" t="s">
        <v>179</v>
      </c>
      <c r="G4511" s="16">
        <v>41</v>
      </c>
      <c r="H4511" s="14" t="s">
        <v>186</v>
      </c>
      <c r="I4511" s="16">
        <v>2</v>
      </c>
      <c r="J4511" s="14" t="s">
        <v>83</v>
      </c>
      <c r="K4511" s="14" t="s">
        <v>84</v>
      </c>
      <c r="L4511" s="14" t="s">
        <v>85</v>
      </c>
      <c r="M4511" s="23">
        <v>0.65</v>
      </c>
      <c r="N4511" s="16">
        <v>5</v>
      </c>
      <c r="O4511" s="16">
        <v>4</v>
      </c>
      <c r="P4511" s="16">
        <v>0</v>
      </c>
      <c r="Q4511" s="16">
        <v>12</v>
      </c>
      <c r="R4511" s="16">
        <v>0</v>
      </c>
      <c r="S4511" s="14" t="s">
        <v>86</v>
      </c>
      <c r="T4511" s="16">
        <v>709</v>
      </c>
      <c r="U4511" s="16">
        <v>0</v>
      </c>
      <c r="V4511" s="18">
        <v>411394</v>
      </c>
      <c r="W4511" s="18">
        <v>12123</v>
      </c>
      <c r="X4511" s="18">
        <v>7152</v>
      </c>
      <c r="Y4511" s="18">
        <v>0</v>
      </c>
      <c r="Z4511" s="18">
        <v>0</v>
      </c>
      <c r="AA4511" s="18">
        <v>0</v>
      </c>
      <c r="AB4511" s="18">
        <v>0</v>
      </c>
      <c r="AC4511" s="23">
        <v>0</v>
      </c>
      <c r="AD4511" s="14" t="str">
        <f>IF(E4511=113,"Linn","Iowa ex-Linn")</f>
        <v>Iowa ex-Linn</v>
      </c>
      <c r="AE4511" s="23">
        <f>IFERROR(AB4511/W4511,"N/M")</f>
        <v>0.0</v>
      </c>
      <c r="AF4511" s="14" t="str">
        <f>B4511&amp;"|"&amp;TEXT(E4511,"000")&amp;"|"&amp;TEXT(M4511,"0.0000")</f>
        <v>2021|187|0.6500</v>
      </c>
      <c r="AG4511" s="22" t="str">
        <f>IF(AND(B4511&gt;=2015,B4511&lt;=2024,C4511=19,G4511=41,I4511=2,K4511="A",L4511="RBUP",M4511&gt;=0.5,M4511&lt;=0.85),"IN","OUT")</f>
        <v>IN</v>
      </c>
    </row>
    <row r="4512" spans="1:33">
      <c r="A4512" s="14" t="s">
        <v>191</v>
      </c>
      <c r="B4512" s="16">
        <v>2021</v>
      </c>
      <c r="C4512" s="16">
        <v>19</v>
      </c>
      <c r="D4512" s="14" t="s">
        <v>80</v>
      </c>
      <c r="E4512" s="16">
        <v>187</v>
      </c>
      <c r="F4512" s="14" t="s">
        <v>179</v>
      </c>
      <c r="G4512" s="16">
        <v>41</v>
      </c>
      <c r="H4512" s="14" t="s">
        <v>186</v>
      </c>
      <c r="I4512" s="16">
        <v>2</v>
      </c>
      <c r="J4512" s="14" t="s">
        <v>83</v>
      </c>
      <c r="K4512" s="14" t="s">
        <v>84</v>
      </c>
      <c r="L4512" s="14" t="s">
        <v>85</v>
      </c>
      <c r="M4512" s="23">
        <v>0.7</v>
      </c>
      <c r="N4512" s="16">
        <v>37</v>
      </c>
      <c r="O4512" s="16">
        <v>29</v>
      </c>
      <c r="P4512" s="16">
        <v>0</v>
      </c>
      <c r="Q4512" s="16">
        <v>74</v>
      </c>
      <c r="R4512" s="16">
        <v>0</v>
      </c>
      <c r="S4512" s="14" t="s">
        <v>86</v>
      </c>
      <c r="T4512" s="16">
        <v>4202</v>
      </c>
      <c r="U4512" s="16">
        <v>0</v>
      </c>
      <c r="V4512" s="18">
        <v>2742463</v>
      </c>
      <c r="W4512" s="18">
        <v>100140</v>
      </c>
      <c r="X4512" s="18">
        <v>59079</v>
      </c>
      <c r="Y4512" s="18">
        <v>0</v>
      </c>
      <c r="Z4512" s="18">
        <v>0</v>
      </c>
      <c r="AA4512" s="18">
        <v>0</v>
      </c>
      <c r="AB4512" s="18">
        <v>0</v>
      </c>
      <c r="AC4512" s="23">
        <v>0</v>
      </c>
      <c r="AD4512" s="14" t="str">
        <f>IF(E4512=113,"Linn","Iowa ex-Linn")</f>
        <v>Iowa ex-Linn</v>
      </c>
      <c r="AE4512" s="23">
        <f>IFERROR(AB4512/W4512,"N/M")</f>
        <v>0.0</v>
      </c>
      <c r="AF4512" s="14" t="str">
        <f>B4512&amp;"|"&amp;TEXT(E4512,"000")&amp;"|"&amp;TEXT(M4512,"0.0000")</f>
        <v>2021|187|0.7000</v>
      </c>
      <c r="AG4512" s="22" t="str">
        <f>IF(AND(B4512&gt;=2015,B4512&lt;=2024,C4512=19,G4512=41,I4512=2,K4512="A",L4512="RBUP",M4512&gt;=0.5,M4512&lt;=0.85),"IN","OUT")</f>
        <v>IN</v>
      </c>
    </row>
    <row r="4513" spans="1:33">
      <c r="A4513" s="14" t="s">
        <v>191</v>
      </c>
      <c r="B4513" s="16">
        <v>2021</v>
      </c>
      <c r="C4513" s="16">
        <v>19</v>
      </c>
      <c r="D4513" s="14" t="s">
        <v>80</v>
      </c>
      <c r="E4513" s="16">
        <v>187</v>
      </c>
      <c r="F4513" s="14" t="s">
        <v>179</v>
      </c>
      <c r="G4513" s="16">
        <v>41</v>
      </c>
      <c r="H4513" s="14" t="s">
        <v>186</v>
      </c>
      <c r="I4513" s="16">
        <v>2</v>
      </c>
      <c r="J4513" s="14" t="s">
        <v>83</v>
      </c>
      <c r="K4513" s="14" t="s">
        <v>84</v>
      </c>
      <c r="L4513" s="14" t="s">
        <v>85</v>
      </c>
      <c r="M4513" s="23">
        <v>0.75</v>
      </c>
      <c r="N4513" s="16">
        <v>71</v>
      </c>
      <c r="O4513" s="16">
        <v>54</v>
      </c>
      <c r="P4513" s="16">
        <v>2</v>
      </c>
      <c r="Q4513" s="16">
        <v>90</v>
      </c>
      <c r="R4513" s="16">
        <v>2</v>
      </c>
      <c r="S4513" s="14" t="s">
        <v>86</v>
      </c>
      <c r="T4513" s="16">
        <v>7330</v>
      </c>
      <c r="U4513" s="16">
        <v>0</v>
      </c>
      <c r="V4513" s="18">
        <v>5051143</v>
      </c>
      <c r="W4513" s="18">
        <v>240880</v>
      </c>
      <c r="X4513" s="18">
        <v>139855</v>
      </c>
      <c r="Y4513" s="18">
        <v>0</v>
      </c>
      <c r="Z4513" s="18">
        <v>0</v>
      </c>
      <c r="AA4513" s="18">
        <v>0</v>
      </c>
      <c r="AB4513" s="18">
        <v>3900</v>
      </c>
      <c r="AC4513" s="23">
        <v>0.02</v>
      </c>
      <c r="AD4513" s="14" t="str">
        <f>IF(E4513=113,"Linn","Iowa ex-Linn")</f>
        <v>Iowa ex-Linn</v>
      </c>
      <c r="AE4513" s="23">
        <f>IFERROR(AB4513/W4513,"N/M")</f>
        <v>0.016190634340750583</v>
      </c>
      <c r="AF4513" s="14" t="str">
        <f>B4513&amp;"|"&amp;TEXT(E4513,"000")&amp;"|"&amp;TEXT(M4513,"0.0000")</f>
        <v>2021|187|0.7500</v>
      </c>
      <c r="AG4513" s="22" t="str">
        <f>IF(AND(B4513&gt;=2015,B4513&lt;=2024,C4513=19,G4513=41,I4513=2,K4513="A",L4513="RBUP",M4513&gt;=0.5,M4513&lt;=0.85),"IN","OUT")</f>
        <v>IN</v>
      </c>
    </row>
    <row r="4514" spans="1:33">
      <c r="A4514" s="14" t="s">
        <v>191</v>
      </c>
      <c r="B4514" s="16">
        <v>2021</v>
      </c>
      <c r="C4514" s="16">
        <v>19</v>
      </c>
      <c r="D4514" s="14" t="s">
        <v>80</v>
      </c>
      <c r="E4514" s="16">
        <v>187</v>
      </c>
      <c r="F4514" s="14" t="s">
        <v>179</v>
      </c>
      <c r="G4514" s="16">
        <v>41</v>
      </c>
      <c r="H4514" s="14" t="s">
        <v>186</v>
      </c>
      <c r="I4514" s="16">
        <v>2</v>
      </c>
      <c r="J4514" s="14" t="s">
        <v>83</v>
      </c>
      <c r="K4514" s="14" t="s">
        <v>84</v>
      </c>
      <c r="L4514" s="14" t="s">
        <v>85</v>
      </c>
      <c r="M4514" s="23">
        <v>0.8</v>
      </c>
      <c r="N4514" s="16">
        <v>372</v>
      </c>
      <c r="O4514" s="16">
        <v>314</v>
      </c>
      <c r="P4514" s="16">
        <v>4</v>
      </c>
      <c r="Q4514" s="16">
        <v>635</v>
      </c>
      <c r="R4514" s="16">
        <v>4</v>
      </c>
      <c r="S4514" s="14" t="s">
        <v>86</v>
      </c>
      <c r="T4514" s="16">
        <v>52981</v>
      </c>
      <c r="U4514" s="16">
        <v>0</v>
      </c>
      <c r="V4514" s="18">
        <v>39400560</v>
      </c>
      <c r="W4514" s="18">
        <v>2485100</v>
      </c>
      <c r="X4514" s="18">
        <v>1315438</v>
      </c>
      <c r="Y4514" s="18">
        <v>1920</v>
      </c>
      <c r="Z4514" s="18">
        <v>4174</v>
      </c>
      <c r="AA4514" s="18">
        <v>0</v>
      </c>
      <c r="AB4514" s="18">
        <v>25909</v>
      </c>
      <c r="AC4514" s="23">
        <v>0.01</v>
      </c>
      <c r="AD4514" s="14" t="str">
        <f>IF(E4514=113,"Linn","Iowa ex-Linn")</f>
        <v>Iowa ex-Linn</v>
      </c>
      <c r="AE4514" s="23">
        <f>IFERROR(AB4514/W4514,"N/M")</f>
        <v>0.010425737394873446</v>
      </c>
      <c r="AF4514" s="14" t="str">
        <f>B4514&amp;"|"&amp;TEXT(E4514,"000")&amp;"|"&amp;TEXT(M4514,"0.0000")</f>
        <v>2021|187|0.8000</v>
      </c>
      <c r="AG4514" s="22" t="str">
        <f>IF(AND(B4514&gt;=2015,B4514&lt;=2024,C4514=19,G4514=41,I4514=2,K4514="A",L4514="RBUP",M4514&gt;=0.5,M4514&lt;=0.85),"IN","OUT")</f>
        <v>IN</v>
      </c>
    </row>
    <row r="4515" spans="1:33">
      <c r="A4515" s="14" t="s">
        <v>191</v>
      </c>
      <c r="B4515" s="16">
        <v>2021</v>
      </c>
      <c r="C4515" s="16">
        <v>19</v>
      </c>
      <c r="D4515" s="14" t="s">
        <v>80</v>
      </c>
      <c r="E4515" s="16">
        <v>187</v>
      </c>
      <c r="F4515" s="14" t="s">
        <v>179</v>
      </c>
      <c r="G4515" s="16">
        <v>41</v>
      </c>
      <c r="H4515" s="14" t="s">
        <v>186</v>
      </c>
      <c r="I4515" s="16">
        <v>2</v>
      </c>
      <c r="J4515" s="14" t="s">
        <v>83</v>
      </c>
      <c r="K4515" s="14" t="s">
        <v>84</v>
      </c>
      <c r="L4515" s="14" t="s">
        <v>85</v>
      </c>
      <c r="M4515" s="23">
        <v>0.85</v>
      </c>
      <c r="N4515" s="16">
        <v>593</v>
      </c>
      <c r="O4515" s="16">
        <v>519</v>
      </c>
      <c r="P4515" s="16">
        <v>31</v>
      </c>
      <c r="Q4515" s="16">
        <v>1180</v>
      </c>
      <c r="R4515" s="16">
        <v>37</v>
      </c>
      <c r="S4515" s="14" t="s">
        <v>86</v>
      </c>
      <c r="T4515" s="16">
        <v>112552</v>
      </c>
      <c r="U4515" s="16">
        <v>0</v>
      </c>
      <c r="V4515" s="18">
        <v>87828865</v>
      </c>
      <c r="W4515" s="18">
        <v>6668289</v>
      </c>
      <c r="X4515" s="18">
        <v>2906166</v>
      </c>
      <c r="Y4515" s="18">
        <v>609</v>
      </c>
      <c r="Z4515" s="18">
        <v>7705</v>
      </c>
      <c r="AA4515" s="18">
        <v>0</v>
      </c>
      <c r="AB4515" s="18">
        <v>364142</v>
      </c>
      <c r="AC4515" s="23">
        <v>0.05</v>
      </c>
      <c r="AD4515" s="14" t="str">
        <f>IF(E4515=113,"Linn","Iowa ex-Linn")</f>
        <v>Iowa ex-Linn</v>
      </c>
      <c r="AE4515" s="23">
        <f>IFERROR(AB4515/W4515,"N/M")</f>
        <v>0.05460801114048896</v>
      </c>
      <c r="AF4515" s="14" t="str">
        <f>B4515&amp;"|"&amp;TEXT(E4515,"000")&amp;"|"&amp;TEXT(M4515,"0.0000")</f>
        <v>2021|187|0.8500</v>
      </c>
      <c r="AG4515" s="22" t="str">
        <f>IF(AND(B4515&gt;=2015,B4515&lt;=2024,C4515=19,G4515=41,I4515=2,K4515="A",L4515="RBUP",M4515&gt;=0.5,M4515&lt;=0.85),"IN","OUT")</f>
        <v>IN</v>
      </c>
    </row>
    <row r="4516" spans="1:33">
      <c r="A4516" s="14" t="s">
        <v>191</v>
      </c>
      <c r="B4516" s="16">
        <v>2021</v>
      </c>
      <c r="C4516" s="16">
        <v>19</v>
      </c>
      <c r="D4516" s="14" t="s">
        <v>80</v>
      </c>
      <c r="E4516" s="16">
        <v>189</v>
      </c>
      <c r="F4516" s="14" t="s">
        <v>180</v>
      </c>
      <c r="G4516" s="16">
        <v>41</v>
      </c>
      <c r="H4516" s="14" t="s">
        <v>186</v>
      </c>
      <c r="I4516" s="16">
        <v>2</v>
      </c>
      <c r="J4516" s="14" t="s">
        <v>83</v>
      </c>
      <c r="K4516" s="14" t="s">
        <v>84</v>
      </c>
      <c r="L4516" s="14" t="s">
        <v>85</v>
      </c>
      <c r="M4516" s="23">
        <v>0.6</v>
      </c>
      <c r="N4516" s="16">
        <v>1</v>
      </c>
      <c r="O4516" s="16">
        <v>1</v>
      </c>
      <c r="P4516" s="16">
        <v>0</v>
      </c>
      <c r="Q4516" s="16">
        <v>1</v>
      </c>
      <c r="R4516" s="16">
        <v>0</v>
      </c>
      <c r="S4516" s="14" t="s">
        <v>86</v>
      </c>
      <c r="T4516" s="16">
        <v>308</v>
      </c>
      <c r="U4516" s="16">
        <v>0</v>
      </c>
      <c r="V4516" s="18">
        <v>184958</v>
      </c>
      <c r="W4516" s="18">
        <v>3294</v>
      </c>
      <c r="X4516" s="18">
        <v>2635</v>
      </c>
      <c r="Y4516" s="18">
        <v>0</v>
      </c>
      <c r="Z4516" s="18">
        <v>0</v>
      </c>
      <c r="AA4516" s="18">
        <v>0</v>
      </c>
      <c r="AB4516" s="18">
        <v>0</v>
      </c>
      <c r="AC4516" s="23">
        <v>0</v>
      </c>
      <c r="AD4516" s="14" t="str">
        <f>IF(E4516=113,"Linn","Iowa ex-Linn")</f>
        <v>Iowa ex-Linn</v>
      </c>
      <c r="AE4516" s="23">
        <f>IFERROR(AB4516/W4516,"N/M")</f>
        <v>0.0</v>
      </c>
      <c r="AF4516" s="14" t="str">
        <f>B4516&amp;"|"&amp;TEXT(E4516,"000")&amp;"|"&amp;TEXT(M4516,"0.0000")</f>
        <v>2021|189|0.6000</v>
      </c>
      <c r="AG4516" s="22" t="str">
        <f>IF(AND(B4516&gt;=2015,B4516&lt;=2024,C4516=19,G4516=41,I4516=2,K4516="A",L4516="RBUP",M4516&gt;=0.5,M4516&lt;=0.85),"IN","OUT")</f>
        <v>IN</v>
      </c>
    </row>
    <row r="4517" spans="1:33">
      <c r="A4517" s="14" t="s">
        <v>191</v>
      </c>
      <c r="B4517" s="16">
        <v>2021</v>
      </c>
      <c r="C4517" s="16">
        <v>19</v>
      </c>
      <c r="D4517" s="14" t="s">
        <v>80</v>
      </c>
      <c r="E4517" s="16">
        <v>189</v>
      </c>
      <c r="F4517" s="14" t="s">
        <v>180</v>
      </c>
      <c r="G4517" s="16">
        <v>41</v>
      </c>
      <c r="H4517" s="14" t="s">
        <v>186</v>
      </c>
      <c r="I4517" s="16">
        <v>2</v>
      </c>
      <c r="J4517" s="14" t="s">
        <v>83</v>
      </c>
      <c r="K4517" s="14" t="s">
        <v>84</v>
      </c>
      <c r="L4517" s="14" t="s">
        <v>85</v>
      </c>
      <c r="M4517" s="23">
        <v>0.65</v>
      </c>
      <c r="N4517" s="16">
        <v>3</v>
      </c>
      <c r="O4517" s="16">
        <v>3</v>
      </c>
      <c r="P4517" s="16">
        <v>0</v>
      </c>
      <c r="Q4517" s="16">
        <v>3</v>
      </c>
      <c r="R4517" s="16">
        <v>0</v>
      </c>
      <c r="S4517" s="14" t="s">
        <v>86</v>
      </c>
      <c r="T4517" s="16">
        <v>207</v>
      </c>
      <c r="U4517" s="16">
        <v>0</v>
      </c>
      <c r="V4517" s="18">
        <v>117856</v>
      </c>
      <c r="W4517" s="18">
        <v>3199</v>
      </c>
      <c r="X4517" s="18">
        <v>2080</v>
      </c>
      <c r="Y4517" s="18">
        <v>0</v>
      </c>
      <c r="Z4517" s="18">
        <v>0</v>
      </c>
      <c r="AA4517" s="18">
        <v>0</v>
      </c>
      <c r="AB4517" s="18">
        <v>0</v>
      </c>
      <c r="AC4517" s="23">
        <v>0</v>
      </c>
      <c r="AD4517" s="14" t="str">
        <f>IF(E4517=113,"Linn","Iowa ex-Linn")</f>
        <v>Iowa ex-Linn</v>
      </c>
      <c r="AE4517" s="23">
        <f>IFERROR(AB4517/W4517,"N/M")</f>
        <v>0.0</v>
      </c>
      <c r="AF4517" s="14" t="str">
        <f>B4517&amp;"|"&amp;TEXT(E4517,"000")&amp;"|"&amp;TEXT(M4517,"0.0000")</f>
        <v>2021|189|0.6500</v>
      </c>
      <c r="AG4517" s="22" t="str">
        <f>IF(AND(B4517&gt;=2015,B4517&lt;=2024,C4517=19,G4517=41,I4517=2,K4517="A",L4517="RBUP",M4517&gt;=0.5,M4517&lt;=0.85),"IN","OUT")</f>
        <v>IN</v>
      </c>
    </row>
    <row r="4518" spans="1:33">
      <c r="A4518" s="14" t="s">
        <v>191</v>
      </c>
      <c r="B4518" s="16">
        <v>2021</v>
      </c>
      <c r="C4518" s="16">
        <v>19</v>
      </c>
      <c r="D4518" s="14" t="s">
        <v>80</v>
      </c>
      <c r="E4518" s="16">
        <v>189</v>
      </c>
      <c r="F4518" s="14" t="s">
        <v>180</v>
      </c>
      <c r="G4518" s="16">
        <v>41</v>
      </c>
      <c r="H4518" s="14" t="s">
        <v>186</v>
      </c>
      <c r="I4518" s="16">
        <v>2</v>
      </c>
      <c r="J4518" s="14" t="s">
        <v>83</v>
      </c>
      <c r="K4518" s="14" t="s">
        <v>84</v>
      </c>
      <c r="L4518" s="14" t="s">
        <v>85</v>
      </c>
      <c r="M4518" s="23">
        <v>0.7</v>
      </c>
      <c r="N4518" s="16">
        <v>22</v>
      </c>
      <c r="O4518" s="16">
        <v>20</v>
      </c>
      <c r="P4518" s="16">
        <v>0</v>
      </c>
      <c r="Q4518" s="16">
        <v>27</v>
      </c>
      <c r="R4518" s="16">
        <v>0</v>
      </c>
      <c r="S4518" s="14" t="s">
        <v>86</v>
      </c>
      <c r="T4518" s="16">
        <v>2972</v>
      </c>
      <c r="U4518" s="16">
        <v>0</v>
      </c>
      <c r="V4518" s="18">
        <v>1920771</v>
      </c>
      <c r="W4518" s="18">
        <v>78085</v>
      </c>
      <c r="X4518" s="18">
        <v>51132</v>
      </c>
      <c r="Y4518" s="18">
        <v>0</v>
      </c>
      <c r="Z4518" s="18">
        <v>0</v>
      </c>
      <c r="AA4518" s="18">
        <v>0</v>
      </c>
      <c r="AB4518" s="18">
        <v>0</v>
      </c>
      <c r="AC4518" s="23">
        <v>0</v>
      </c>
      <c r="AD4518" s="14" t="str">
        <f>IF(E4518=113,"Linn","Iowa ex-Linn")</f>
        <v>Iowa ex-Linn</v>
      </c>
      <c r="AE4518" s="23">
        <f>IFERROR(AB4518/W4518,"N/M")</f>
        <v>0.0</v>
      </c>
      <c r="AF4518" s="14" t="str">
        <f>B4518&amp;"|"&amp;TEXT(E4518,"000")&amp;"|"&amp;TEXT(M4518,"0.0000")</f>
        <v>2021|189|0.7000</v>
      </c>
      <c r="AG4518" s="22" t="str">
        <f>IF(AND(B4518&gt;=2015,B4518&lt;=2024,C4518=19,G4518=41,I4518=2,K4518="A",L4518="RBUP",M4518&gt;=0.5,M4518&lt;=0.85),"IN","OUT")</f>
        <v>IN</v>
      </c>
    </row>
    <row r="4519" spans="1:33">
      <c r="A4519" s="14" t="s">
        <v>191</v>
      </c>
      <c r="B4519" s="16">
        <v>2021</v>
      </c>
      <c r="C4519" s="16">
        <v>19</v>
      </c>
      <c r="D4519" s="14" t="s">
        <v>80</v>
      </c>
      <c r="E4519" s="16">
        <v>189</v>
      </c>
      <c r="F4519" s="14" t="s">
        <v>180</v>
      </c>
      <c r="G4519" s="16">
        <v>41</v>
      </c>
      <c r="H4519" s="14" t="s">
        <v>186</v>
      </c>
      <c r="I4519" s="16">
        <v>2</v>
      </c>
      <c r="J4519" s="14" t="s">
        <v>83</v>
      </c>
      <c r="K4519" s="14" t="s">
        <v>84</v>
      </c>
      <c r="L4519" s="14" t="s">
        <v>85</v>
      </c>
      <c r="M4519" s="23">
        <v>0.75</v>
      </c>
      <c r="N4519" s="16">
        <v>79</v>
      </c>
      <c r="O4519" s="16">
        <v>63</v>
      </c>
      <c r="P4519" s="16">
        <v>2</v>
      </c>
      <c r="Q4519" s="16">
        <v>106</v>
      </c>
      <c r="R4519" s="16">
        <v>2</v>
      </c>
      <c r="S4519" s="14" t="s">
        <v>86</v>
      </c>
      <c r="T4519" s="16">
        <v>14135</v>
      </c>
      <c r="U4519" s="16">
        <v>0</v>
      </c>
      <c r="V4519" s="18">
        <v>9758169</v>
      </c>
      <c r="W4519" s="18">
        <v>523017</v>
      </c>
      <c r="X4519" s="18">
        <v>350096</v>
      </c>
      <c r="Y4519" s="18">
        <v>0</v>
      </c>
      <c r="Z4519" s="18">
        <v>0</v>
      </c>
      <c r="AA4519" s="18">
        <v>0</v>
      </c>
      <c r="AB4519" s="18">
        <v>2308</v>
      </c>
      <c r="AC4519" s="23">
        <v>0</v>
      </c>
      <c r="AD4519" s="14" t="str">
        <f>IF(E4519=113,"Linn","Iowa ex-Linn")</f>
        <v>Iowa ex-Linn</v>
      </c>
      <c r="AE4519" s="23">
        <f>IFERROR(AB4519/W4519,"N/M")</f>
        <v>0.004412858473051545</v>
      </c>
      <c r="AF4519" s="14" t="str">
        <f>B4519&amp;"|"&amp;TEXT(E4519,"000")&amp;"|"&amp;TEXT(M4519,"0.0000")</f>
        <v>2021|189|0.7500</v>
      </c>
      <c r="AG4519" s="22" t="str">
        <f>IF(AND(B4519&gt;=2015,B4519&lt;=2024,C4519=19,G4519=41,I4519=2,K4519="A",L4519="RBUP",M4519&gt;=0.5,M4519&lt;=0.85),"IN","OUT")</f>
        <v>IN</v>
      </c>
    </row>
    <row r="4520" spans="1:33">
      <c r="A4520" s="14" t="s">
        <v>191</v>
      </c>
      <c r="B4520" s="16">
        <v>2021</v>
      </c>
      <c r="C4520" s="16">
        <v>19</v>
      </c>
      <c r="D4520" s="14" t="s">
        <v>80</v>
      </c>
      <c r="E4520" s="16">
        <v>189</v>
      </c>
      <c r="F4520" s="14" t="s">
        <v>180</v>
      </c>
      <c r="G4520" s="16">
        <v>41</v>
      </c>
      <c r="H4520" s="14" t="s">
        <v>186</v>
      </c>
      <c r="I4520" s="16">
        <v>2</v>
      </c>
      <c r="J4520" s="14" t="s">
        <v>83</v>
      </c>
      <c r="K4520" s="14" t="s">
        <v>84</v>
      </c>
      <c r="L4520" s="14" t="s">
        <v>85</v>
      </c>
      <c r="M4520" s="23">
        <v>0.8</v>
      </c>
      <c r="N4520" s="16">
        <v>240</v>
      </c>
      <c r="O4520" s="16">
        <v>202</v>
      </c>
      <c r="P4520" s="16">
        <v>8</v>
      </c>
      <c r="Q4520" s="16">
        <v>317</v>
      </c>
      <c r="R4520" s="16">
        <v>11</v>
      </c>
      <c r="S4520" s="14" t="s">
        <v>86</v>
      </c>
      <c r="T4520" s="16">
        <v>53633</v>
      </c>
      <c r="U4520" s="16">
        <v>0</v>
      </c>
      <c r="V4520" s="18">
        <v>39789711</v>
      </c>
      <c r="W4520" s="18">
        <v>2688460</v>
      </c>
      <c r="X4520" s="18">
        <v>1650824</v>
      </c>
      <c r="Y4520" s="18">
        <v>5003</v>
      </c>
      <c r="Z4520" s="18">
        <v>7257</v>
      </c>
      <c r="AA4520" s="18">
        <v>0</v>
      </c>
      <c r="AB4520" s="18">
        <v>91230</v>
      </c>
      <c r="AC4520" s="23">
        <v>0.03</v>
      </c>
      <c r="AD4520" s="14" t="str">
        <f>IF(E4520=113,"Linn","Iowa ex-Linn")</f>
        <v>Iowa ex-Linn</v>
      </c>
      <c r="AE4520" s="23">
        <f>IFERROR(AB4520/W4520,"N/M")</f>
        <v>0.033933924997954217</v>
      </c>
      <c r="AF4520" s="14" t="str">
        <f>B4520&amp;"|"&amp;TEXT(E4520,"000")&amp;"|"&amp;TEXT(M4520,"0.0000")</f>
        <v>2021|189|0.8000</v>
      </c>
      <c r="AG4520" s="22" t="str">
        <f>IF(AND(B4520&gt;=2015,B4520&lt;=2024,C4520=19,G4520=41,I4520=2,K4520="A",L4520="RBUP",M4520&gt;=0.5,M4520&lt;=0.85),"IN","OUT")</f>
        <v>IN</v>
      </c>
    </row>
    <row r="4521" spans="1:33">
      <c r="A4521" s="14" t="s">
        <v>191</v>
      </c>
      <c r="B4521" s="16">
        <v>2021</v>
      </c>
      <c r="C4521" s="16">
        <v>19</v>
      </c>
      <c r="D4521" s="14" t="s">
        <v>80</v>
      </c>
      <c r="E4521" s="16">
        <v>189</v>
      </c>
      <c r="F4521" s="14" t="s">
        <v>180</v>
      </c>
      <c r="G4521" s="16">
        <v>41</v>
      </c>
      <c r="H4521" s="14" t="s">
        <v>186</v>
      </c>
      <c r="I4521" s="16">
        <v>2</v>
      </c>
      <c r="J4521" s="14" t="s">
        <v>83</v>
      </c>
      <c r="K4521" s="14" t="s">
        <v>84</v>
      </c>
      <c r="L4521" s="14" t="s">
        <v>85</v>
      </c>
      <c r="M4521" s="23">
        <v>0.85</v>
      </c>
      <c r="N4521" s="16">
        <v>168</v>
      </c>
      <c r="O4521" s="16">
        <v>137</v>
      </c>
      <c r="P4521" s="16">
        <v>12</v>
      </c>
      <c r="Q4521" s="16">
        <v>188</v>
      </c>
      <c r="R4521" s="16">
        <v>12</v>
      </c>
      <c r="S4521" s="14" t="s">
        <v>86</v>
      </c>
      <c r="T4521" s="16">
        <v>39197</v>
      </c>
      <c r="U4521" s="16">
        <v>0</v>
      </c>
      <c r="V4521" s="18">
        <v>30384289</v>
      </c>
      <c r="W4521" s="18">
        <v>2478758</v>
      </c>
      <c r="X4521" s="18">
        <v>1214400</v>
      </c>
      <c r="Y4521" s="18">
        <v>0</v>
      </c>
      <c r="Z4521" s="18">
        <v>1525</v>
      </c>
      <c r="AA4521" s="18">
        <v>0</v>
      </c>
      <c r="AB4521" s="18">
        <v>71986</v>
      </c>
      <c r="AC4521" s="23">
        <v>0.03</v>
      </c>
      <c r="AD4521" s="14" t="str">
        <f>IF(E4521=113,"Linn","Iowa ex-Linn")</f>
        <v>Iowa ex-Linn</v>
      </c>
      <c r="AE4521" s="23">
        <f>IFERROR(AB4521/W4521,"N/M")</f>
        <v>0.029041156901964613</v>
      </c>
      <c r="AF4521" s="14" t="str">
        <f>B4521&amp;"|"&amp;TEXT(E4521,"000")&amp;"|"&amp;TEXT(M4521,"0.0000")</f>
        <v>2021|189|0.8500</v>
      </c>
      <c r="AG4521" s="22" t="str">
        <f>IF(AND(B4521&gt;=2015,B4521&lt;=2024,C4521=19,G4521=41,I4521=2,K4521="A",L4521="RBUP",M4521&gt;=0.5,M4521&lt;=0.85),"IN","OUT")</f>
        <v>IN</v>
      </c>
    </row>
    <row r="4522" spans="1:33">
      <c r="A4522" s="14" t="s">
        <v>191</v>
      </c>
      <c r="B4522" s="16">
        <v>2021</v>
      </c>
      <c r="C4522" s="16">
        <v>19</v>
      </c>
      <c r="D4522" s="14" t="s">
        <v>80</v>
      </c>
      <c r="E4522" s="16">
        <v>191</v>
      </c>
      <c r="F4522" s="14" t="s">
        <v>181</v>
      </c>
      <c r="G4522" s="16">
        <v>41</v>
      </c>
      <c r="H4522" s="14" t="s">
        <v>186</v>
      </c>
      <c r="I4522" s="16">
        <v>2</v>
      </c>
      <c r="J4522" s="14" t="s">
        <v>83</v>
      </c>
      <c r="K4522" s="14" t="s">
        <v>84</v>
      </c>
      <c r="L4522" s="14" t="s">
        <v>85</v>
      </c>
      <c r="M4522" s="23">
        <v>0.5</v>
      </c>
      <c r="N4522" s="16">
        <v>0</v>
      </c>
      <c r="O4522" s="16">
        <v>0</v>
      </c>
      <c r="P4522" s="16">
        <v>0</v>
      </c>
      <c r="Q4522" s="16">
        <v>0</v>
      </c>
      <c r="R4522" s="16">
        <v>0</v>
      </c>
      <c r="S4522" s="14" t="s">
        <v>86</v>
      </c>
      <c r="T4522" s="16">
        <v>0</v>
      </c>
      <c r="U4522" s="16">
        <v>0</v>
      </c>
      <c r="V4522" s="18">
        <v>0</v>
      </c>
      <c r="W4522" s="18">
        <v>0</v>
      </c>
      <c r="X4522" s="18">
        <v>0</v>
      </c>
      <c r="Y4522" s="18">
        <v>0</v>
      </c>
      <c r="Z4522" s="18">
        <v>0</v>
      </c>
      <c r="AA4522" s="18">
        <v>0</v>
      </c>
      <c r="AB4522" s="18">
        <v>0</v>
      </c>
      <c r="AC4522" s="23">
        <v>0</v>
      </c>
      <c r="AD4522" s="14" t="str">
        <f>IF(E4522=113,"Linn","Iowa ex-Linn")</f>
        <v>Iowa ex-Linn</v>
      </c>
      <c r="AE4522" s="23" t="str">
        <f>IFERROR(AB4522/W4522,"N/M")</f>
        <v>N/M</v>
      </c>
      <c r="AF4522" s="14" t="str">
        <f>B4522&amp;"|"&amp;TEXT(E4522,"000")&amp;"|"&amp;TEXT(M4522,"0.0000")</f>
        <v>2021|191|0.5000</v>
      </c>
      <c r="AG4522" s="22" t="str">
        <f>IF(AND(B4522&gt;=2015,B4522&lt;=2024,C4522=19,G4522=41,I4522=2,K4522="A",L4522="RBUP",M4522&gt;=0.5,M4522&lt;=0.85),"IN","OUT")</f>
        <v>IN</v>
      </c>
    </row>
    <row r="4523" spans="1:33">
      <c r="A4523" s="14" t="s">
        <v>191</v>
      </c>
      <c r="B4523" s="16">
        <v>2021</v>
      </c>
      <c r="C4523" s="16">
        <v>19</v>
      </c>
      <c r="D4523" s="14" t="s">
        <v>80</v>
      </c>
      <c r="E4523" s="16">
        <v>191</v>
      </c>
      <c r="F4523" s="14" t="s">
        <v>181</v>
      </c>
      <c r="G4523" s="16">
        <v>41</v>
      </c>
      <c r="H4523" s="14" t="s">
        <v>186</v>
      </c>
      <c r="I4523" s="16">
        <v>2</v>
      </c>
      <c r="J4523" s="14" t="s">
        <v>83</v>
      </c>
      <c r="K4523" s="14" t="s">
        <v>84</v>
      </c>
      <c r="L4523" s="14" t="s">
        <v>85</v>
      </c>
      <c r="M4523" s="23">
        <v>0.55</v>
      </c>
      <c r="N4523" s="16">
        <v>1</v>
      </c>
      <c r="O4523" s="16">
        <v>0</v>
      </c>
      <c r="P4523" s="16">
        <v>0</v>
      </c>
      <c r="Q4523" s="16">
        <v>0</v>
      </c>
      <c r="R4523" s="16">
        <v>0</v>
      </c>
      <c r="S4523" s="14" t="s">
        <v>86</v>
      </c>
      <c r="T4523" s="16">
        <v>0</v>
      </c>
      <c r="U4523" s="16">
        <v>0</v>
      </c>
      <c r="V4523" s="18">
        <v>0</v>
      </c>
      <c r="W4523" s="18">
        <v>0</v>
      </c>
      <c r="X4523" s="18">
        <v>0</v>
      </c>
      <c r="Y4523" s="18">
        <v>0</v>
      </c>
      <c r="Z4523" s="18">
        <v>0</v>
      </c>
      <c r="AA4523" s="18">
        <v>0</v>
      </c>
      <c r="AB4523" s="18">
        <v>0</v>
      </c>
      <c r="AC4523" s="23">
        <v>0</v>
      </c>
      <c r="AD4523" s="14" t="str">
        <f>IF(E4523=113,"Linn","Iowa ex-Linn")</f>
        <v>Iowa ex-Linn</v>
      </c>
      <c r="AE4523" s="23" t="str">
        <f>IFERROR(AB4523/W4523,"N/M")</f>
        <v>N/M</v>
      </c>
      <c r="AF4523" s="14" t="str">
        <f>B4523&amp;"|"&amp;TEXT(E4523,"000")&amp;"|"&amp;TEXT(M4523,"0.0000")</f>
        <v>2021|191|0.5500</v>
      </c>
      <c r="AG4523" s="22" t="str">
        <f>IF(AND(B4523&gt;=2015,B4523&lt;=2024,C4523=19,G4523=41,I4523=2,K4523="A",L4523="RBUP",M4523&gt;=0.5,M4523&lt;=0.85),"IN","OUT")</f>
        <v>IN</v>
      </c>
    </row>
    <row r="4524" spans="1:33">
      <c r="A4524" s="14" t="s">
        <v>191</v>
      </c>
      <c r="B4524" s="16">
        <v>2021</v>
      </c>
      <c r="C4524" s="16">
        <v>19</v>
      </c>
      <c r="D4524" s="14" t="s">
        <v>80</v>
      </c>
      <c r="E4524" s="16">
        <v>191</v>
      </c>
      <c r="F4524" s="14" t="s">
        <v>181</v>
      </c>
      <c r="G4524" s="16">
        <v>41</v>
      </c>
      <c r="H4524" s="14" t="s">
        <v>186</v>
      </c>
      <c r="I4524" s="16">
        <v>2</v>
      </c>
      <c r="J4524" s="14" t="s">
        <v>83</v>
      </c>
      <c r="K4524" s="14" t="s">
        <v>84</v>
      </c>
      <c r="L4524" s="14" t="s">
        <v>85</v>
      </c>
      <c r="M4524" s="23">
        <v>0.65</v>
      </c>
      <c r="N4524" s="16">
        <v>9</v>
      </c>
      <c r="O4524" s="16">
        <v>7</v>
      </c>
      <c r="P4524" s="16">
        <v>1</v>
      </c>
      <c r="Q4524" s="16">
        <v>12</v>
      </c>
      <c r="R4524" s="16">
        <v>1</v>
      </c>
      <c r="S4524" s="14" t="s">
        <v>86</v>
      </c>
      <c r="T4524" s="16">
        <v>1360</v>
      </c>
      <c r="U4524" s="16">
        <v>0</v>
      </c>
      <c r="V4524" s="18">
        <v>894447</v>
      </c>
      <c r="W4524" s="18">
        <v>30163</v>
      </c>
      <c r="X4524" s="18">
        <v>19933</v>
      </c>
      <c r="Y4524" s="18">
        <v>1065</v>
      </c>
      <c r="Z4524" s="18">
        <v>1929</v>
      </c>
      <c r="AA4524" s="18">
        <v>0</v>
      </c>
      <c r="AB4524" s="18">
        <v>51313</v>
      </c>
      <c r="AC4524" s="23">
        <v>1.7</v>
      </c>
      <c r="AD4524" s="14" t="str">
        <f>IF(E4524=113,"Linn","Iowa ex-Linn")</f>
        <v>Iowa ex-Linn</v>
      </c>
      <c r="AE4524" s="23">
        <f>IFERROR(AB4524/W4524,"N/M")</f>
        <v>1.7011901999138017</v>
      </c>
      <c r="AF4524" s="14" t="str">
        <f>B4524&amp;"|"&amp;TEXT(E4524,"000")&amp;"|"&amp;TEXT(M4524,"0.0000")</f>
        <v>2021|191|0.6500</v>
      </c>
      <c r="AG4524" s="22" t="str">
        <f>IF(AND(B4524&gt;=2015,B4524&lt;=2024,C4524=19,G4524=41,I4524=2,K4524="A",L4524="RBUP",M4524&gt;=0.5,M4524&lt;=0.85),"IN","OUT")</f>
        <v>IN</v>
      </c>
    </row>
    <row r="4525" spans="1:33">
      <c r="A4525" s="14" t="s">
        <v>191</v>
      </c>
      <c r="B4525" s="16">
        <v>2021</v>
      </c>
      <c r="C4525" s="16">
        <v>19</v>
      </c>
      <c r="D4525" s="14" t="s">
        <v>80</v>
      </c>
      <c r="E4525" s="16">
        <v>191</v>
      </c>
      <c r="F4525" s="14" t="s">
        <v>181</v>
      </c>
      <c r="G4525" s="16">
        <v>41</v>
      </c>
      <c r="H4525" s="14" t="s">
        <v>186</v>
      </c>
      <c r="I4525" s="16">
        <v>2</v>
      </c>
      <c r="J4525" s="14" t="s">
        <v>83</v>
      </c>
      <c r="K4525" s="14" t="s">
        <v>84</v>
      </c>
      <c r="L4525" s="14" t="s">
        <v>85</v>
      </c>
      <c r="M4525" s="23">
        <v>0.7</v>
      </c>
      <c r="N4525" s="16">
        <v>27</v>
      </c>
      <c r="O4525" s="16">
        <v>23</v>
      </c>
      <c r="P4525" s="16">
        <v>1</v>
      </c>
      <c r="Q4525" s="16">
        <v>24</v>
      </c>
      <c r="R4525" s="16">
        <v>1</v>
      </c>
      <c r="S4525" s="14" t="s">
        <v>86</v>
      </c>
      <c r="T4525" s="16">
        <v>3681</v>
      </c>
      <c r="U4525" s="16">
        <v>0</v>
      </c>
      <c r="V4525" s="18">
        <v>2453917</v>
      </c>
      <c r="W4525" s="18">
        <v>93548</v>
      </c>
      <c r="X4525" s="18">
        <v>70897</v>
      </c>
      <c r="Y4525" s="18">
        <v>134</v>
      </c>
      <c r="Z4525" s="18">
        <v>358</v>
      </c>
      <c r="AA4525" s="18">
        <v>0</v>
      </c>
      <c r="AB4525" s="18">
        <v>1644</v>
      </c>
      <c r="AC4525" s="23">
        <v>0.02</v>
      </c>
      <c r="AD4525" s="14" t="str">
        <f>IF(E4525=113,"Linn","Iowa ex-Linn")</f>
        <v>Iowa ex-Linn</v>
      </c>
      <c r="AE4525" s="23">
        <f>IFERROR(AB4525/W4525,"N/M")</f>
        <v>0.01757386582289306</v>
      </c>
      <c r="AF4525" s="14" t="str">
        <f>B4525&amp;"|"&amp;TEXT(E4525,"000")&amp;"|"&amp;TEXT(M4525,"0.0000")</f>
        <v>2021|191|0.7000</v>
      </c>
      <c r="AG4525" s="22" t="str">
        <f>IF(AND(B4525&gt;=2015,B4525&lt;=2024,C4525=19,G4525=41,I4525=2,K4525="A",L4525="RBUP",M4525&gt;=0.5,M4525&lt;=0.85),"IN","OUT")</f>
        <v>IN</v>
      </c>
    </row>
    <row r="4526" spans="1:33">
      <c r="A4526" s="14" t="s">
        <v>191</v>
      </c>
      <c r="B4526" s="16">
        <v>2021</v>
      </c>
      <c r="C4526" s="16">
        <v>19</v>
      </c>
      <c r="D4526" s="14" t="s">
        <v>80</v>
      </c>
      <c r="E4526" s="16">
        <v>191</v>
      </c>
      <c r="F4526" s="14" t="s">
        <v>181</v>
      </c>
      <c r="G4526" s="16">
        <v>41</v>
      </c>
      <c r="H4526" s="14" t="s">
        <v>186</v>
      </c>
      <c r="I4526" s="16">
        <v>2</v>
      </c>
      <c r="J4526" s="14" t="s">
        <v>83</v>
      </c>
      <c r="K4526" s="14" t="s">
        <v>84</v>
      </c>
      <c r="L4526" s="14" t="s">
        <v>85</v>
      </c>
      <c r="M4526" s="23">
        <v>0.75</v>
      </c>
      <c r="N4526" s="16">
        <v>176</v>
      </c>
      <c r="O4526" s="16">
        <v>151</v>
      </c>
      <c r="P4526" s="16">
        <v>8</v>
      </c>
      <c r="Q4526" s="16">
        <v>190</v>
      </c>
      <c r="R4526" s="16">
        <v>10</v>
      </c>
      <c r="S4526" s="14" t="s">
        <v>86</v>
      </c>
      <c r="T4526" s="16">
        <v>28813</v>
      </c>
      <c r="U4526" s="16">
        <v>0</v>
      </c>
      <c r="V4526" s="18">
        <v>20263911</v>
      </c>
      <c r="W4526" s="18">
        <v>1032729</v>
      </c>
      <c r="X4526" s="18">
        <v>739085</v>
      </c>
      <c r="Y4526" s="18">
        <v>80</v>
      </c>
      <c r="Z4526" s="18">
        <v>13093</v>
      </c>
      <c r="AA4526" s="18">
        <v>0</v>
      </c>
      <c r="AB4526" s="18">
        <v>41978</v>
      </c>
      <c r="AC4526" s="23">
        <v>0.04</v>
      </c>
      <c r="AD4526" s="14" t="str">
        <f>IF(E4526=113,"Linn","Iowa ex-Linn")</f>
        <v>Iowa ex-Linn</v>
      </c>
      <c r="AE4526" s="23">
        <f>IFERROR(AB4526/W4526,"N/M")</f>
        <v>0.04064764328299099</v>
      </c>
      <c r="AF4526" s="14" t="str">
        <f>B4526&amp;"|"&amp;TEXT(E4526,"000")&amp;"|"&amp;TEXT(M4526,"0.0000")</f>
        <v>2021|191|0.7500</v>
      </c>
      <c r="AG4526" s="22" t="str">
        <f>IF(AND(B4526&gt;=2015,B4526&lt;=2024,C4526=19,G4526=41,I4526=2,K4526="A",L4526="RBUP",M4526&gt;=0.5,M4526&lt;=0.85),"IN","OUT")</f>
        <v>IN</v>
      </c>
    </row>
    <row r="4527" spans="1:33">
      <c r="A4527" s="14" t="s">
        <v>191</v>
      </c>
      <c r="B4527" s="16">
        <v>2021</v>
      </c>
      <c r="C4527" s="16">
        <v>19</v>
      </c>
      <c r="D4527" s="14" t="s">
        <v>80</v>
      </c>
      <c r="E4527" s="16">
        <v>191</v>
      </c>
      <c r="F4527" s="14" t="s">
        <v>181</v>
      </c>
      <c r="G4527" s="16">
        <v>41</v>
      </c>
      <c r="H4527" s="14" t="s">
        <v>186</v>
      </c>
      <c r="I4527" s="16">
        <v>2</v>
      </c>
      <c r="J4527" s="14" t="s">
        <v>83</v>
      </c>
      <c r="K4527" s="14" t="s">
        <v>84</v>
      </c>
      <c r="L4527" s="14" t="s">
        <v>85</v>
      </c>
      <c r="M4527" s="23">
        <v>0.8</v>
      </c>
      <c r="N4527" s="16">
        <v>387</v>
      </c>
      <c r="O4527" s="16">
        <v>336</v>
      </c>
      <c r="P4527" s="16">
        <v>22</v>
      </c>
      <c r="Q4527" s="16">
        <v>384</v>
      </c>
      <c r="R4527" s="16">
        <v>23</v>
      </c>
      <c r="S4527" s="14" t="s">
        <v>86</v>
      </c>
      <c r="T4527" s="16">
        <v>61767</v>
      </c>
      <c r="U4527" s="16">
        <v>0</v>
      </c>
      <c r="V4527" s="18">
        <v>45296497</v>
      </c>
      <c r="W4527" s="18">
        <v>2980308</v>
      </c>
      <c r="X4527" s="18">
        <v>1934060</v>
      </c>
      <c r="Y4527" s="18">
        <v>1988</v>
      </c>
      <c r="Z4527" s="18">
        <v>31034</v>
      </c>
      <c r="AA4527" s="18">
        <v>0</v>
      </c>
      <c r="AB4527" s="18">
        <v>316677</v>
      </c>
      <c r="AC4527" s="23">
        <v>0.11</v>
      </c>
      <c r="AD4527" s="14" t="str">
        <f>IF(E4527=113,"Linn","Iowa ex-Linn")</f>
        <v>Iowa ex-Linn</v>
      </c>
      <c r="AE4527" s="23">
        <f>IFERROR(AB4527/W4527,"N/M")</f>
        <v>0.10625646745235727</v>
      </c>
      <c r="AF4527" s="14" t="str">
        <f>B4527&amp;"|"&amp;TEXT(E4527,"000")&amp;"|"&amp;TEXT(M4527,"0.0000")</f>
        <v>2021|191|0.8000</v>
      </c>
      <c r="AG4527" s="22" t="str">
        <f>IF(AND(B4527&gt;=2015,B4527&lt;=2024,C4527=19,G4527=41,I4527=2,K4527="A",L4527="RBUP",M4527&gt;=0.5,M4527&lt;=0.85),"IN","OUT")</f>
        <v>IN</v>
      </c>
    </row>
    <row r="4528" spans="1:33">
      <c r="A4528" s="14" t="s">
        <v>191</v>
      </c>
      <c r="B4528" s="16">
        <v>2021</v>
      </c>
      <c r="C4528" s="16">
        <v>19</v>
      </c>
      <c r="D4528" s="14" t="s">
        <v>80</v>
      </c>
      <c r="E4528" s="16">
        <v>191</v>
      </c>
      <c r="F4528" s="14" t="s">
        <v>181</v>
      </c>
      <c r="G4528" s="16">
        <v>41</v>
      </c>
      <c r="H4528" s="14" t="s">
        <v>186</v>
      </c>
      <c r="I4528" s="16">
        <v>2</v>
      </c>
      <c r="J4528" s="14" t="s">
        <v>83</v>
      </c>
      <c r="K4528" s="14" t="s">
        <v>84</v>
      </c>
      <c r="L4528" s="14" t="s">
        <v>85</v>
      </c>
      <c r="M4528" s="23">
        <v>0.85</v>
      </c>
      <c r="N4528" s="16">
        <v>263</v>
      </c>
      <c r="O4528" s="16">
        <v>226</v>
      </c>
      <c r="P4528" s="16">
        <v>16</v>
      </c>
      <c r="Q4528" s="16">
        <v>296</v>
      </c>
      <c r="R4528" s="16">
        <v>18</v>
      </c>
      <c r="S4528" s="14" t="s">
        <v>86</v>
      </c>
      <c r="T4528" s="16">
        <v>47167</v>
      </c>
      <c r="U4528" s="16">
        <v>0</v>
      </c>
      <c r="V4528" s="18">
        <v>36895384</v>
      </c>
      <c r="W4528" s="18">
        <v>3067706</v>
      </c>
      <c r="X4528" s="18">
        <v>1519573</v>
      </c>
      <c r="Y4528" s="18">
        <v>975</v>
      </c>
      <c r="Z4528" s="18">
        <v>29282</v>
      </c>
      <c r="AA4528" s="18">
        <v>0</v>
      </c>
      <c r="AB4528" s="18">
        <v>61973</v>
      </c>
      <c r="AC4528" s="23">
        <v>0.02</v>
      </c>
      <c r="AD4528" s="14" t="str">
        <f>IF(E4528=113,"Linn","Iowa ex-Linn")</f>
        <v>Iowa ex-Linn</v>
      </c>
      <c r="AE4528" s="23">
        <f>IFERROR(AB4528/W4528,"N/M")</f>
        <v>0.020201740323225238</v>
      </c>
      <c r="AF4528" s="14" t="str">
        <f>B4528&amp;"|"&amp;TEXT(E4528,"000")&amp;"|"&amp;TEXT(M4528,"0.0000")</f>
        <v>2021|191|0.8500</v>
      </c>
      <c r="AG4528" s="22" t="str">
        <f>IF(AND(B4528&gt;=2015,B4528&lt;=2024,C4528=19,G4528=41,I4528=2,K4528="A",L4528="RBUP",M4528&gt;=0.5,M4528&lt;=0.85),"IN","OUT")</f>
        <v>IN</v>
      </c>
    </row>
    <row r="4529" spans="1:33">
      <c r="A4529" s="14" t="s">
        <v>191</v>
      </c>
      <c r="B4529" s="16">
        <v>2021</v>
      </c>
      <c r="C4529" s="16">
        <v>19</v>
      </c>
      <c r="D4529" s="14" t="s">
        <v>80</v>
      </c>
      <c r="E4529" s="16">
        <v>193</v>
      </c>
      <c r="F4529" s="14" t="s">
        <v>182</v>
      </c>
      <c r="G4529" s="16">
        <v>41</v>
      </c>
      <c r="H4529" s="14" t="s">
        <v>186</v>
      </c>
      <c r="I4529" s="16">
        <v>2</v>
      </c>
      <c r="J4529" s="14" t="s">
        <v>83</v>
      </c>
      <c r="K4529" s="14" t="s">
        <v>84</v>
      </c>
      <c r="L4529" s="14" t="s">
        <v>85</v>
      </c>
      <c r="M4529" s="23">
        <v>0.5</v>
      </c>
      <c r="N4529" s="16">
        <v>1</v>
      </c>
      <c r="O4529" s="16">
        <v>1</v>
      </c>
      <c r="P4529" s="16">
        <v>0</v>
      </c>
      <c r="Q4529" s="16">
        <v>1</v>
      </c>
      <c r="R4529" s="16">
        <v>0</v>
      </c>
      <c r="S4529" s="14" t="s">
        <v>86</v>
      </c>
      <c r="T4529" s="16">
        <v>558</v>
      </c>
      <c r="U4529" s="16">
        <v>0</v>
      </c>
      <c r="V4529" s="18">
        <v>290874</v>
      </c>
      <c r="W4529" s="18">
        <v>2900</v>
      </c>
      <c r="X4529" s="18">
        <v>2319</v>
      </c>
      <c r="Y4529" s="18">
        <v>0</v>
      </c>
      <c r="Z4529" s="18">
        <v>0</v>
      </c>
      <c r="AA4529" s="18">
        <v>0</v>
      </c>
      <c r="AB4529" s="18">
        <v>0</v>
      </c>
      <c r="AC4529" s="23">
        <v>0</v>
      </c>
      <c r="AD4529" s="14" t="str">
        <f>IF(E4529=113,"Linn","Iowa ex-Linn")</f>
        <v>Iowa ex-Linn</v>
      </c>
      <c r="AE4529" s="23">
        <f>IFERROR(AB4529/W4529,"N/M")</f>
        <v>0.0</v>
      </c>
      <c r="AF4529" s="14" t="str">
        <f>B4529&amp;"|"&amp;TEXT(E4529,"000")&amp;"|"&amp;TEXT(M4529,"0.0000")</f>
        <v>2021|193|0.5000</v>
      </c>
      <c r="AG4529" s="22" t="str">
        <f>IF(AND(B4529&gt;=2015,B4529&lt;=2024,C4529=19,G4529=41,I4529=2,K4529="A",L4529="RBUP",M4529&gt;=0.5,M4529&lt;=0.85),"IN","OUT")</f>
        <v>IN</v>
      </c>
    </row>
    <row r="4530" spans="1:33">
      <c r="A4530" s="14" t="s">
        <v>191</v>
      </c>
      <c r="B4530" s="16">
        <v>2021</v>
      </c>
      <c r="C4530" s="16">
        <v>19</v>
      </c>
      <c r="D4530" s="14" t="s">
        <v>80</v>
      </c>
      <c r="E4530" s="16">
        <v>193</v>
      </c>
      <c r="F4530" s="14" t="s">
        <v>182</v>
      </c>
      <c r="G4530" s="16">
        <v>41</v>
      </c>
      <c r="H4530" s="14" t="s">
        <v>186</v>
      </c>
      <c r="I4530" s="16">
        <v>2</v>
      </c>
      <c r="J4530" s="14" t="s">
        <v>83</v>
      </c>
      <c r="K4530" s="14" t="s">
        <v>84</v>
      </c>
      <c r="L4530" s="14" t="s">
        <v>85</v>
      </c>
      <c r="M4530" s="23">
        <v>0.6</v>
      </c>
      <c r="N4530" s="16">
        <v>1</v>
      </c>
      <c r="O4530" s="16">
        <v>0</v>
      </c>
      <c r="P4530" s="16">
        <v>0</v>
      </c>
      <c r="Q4530" s="16">
        <v>0</v>
      </c>
      <c r="R4530" s="16">
        <v>0</v>
      </c>
      <c r="S4530" s="14" t="s">
        <v>86</v>
      </c>
      <c r="T4530" s="16">
        <v>0</v>
      </c>
      <c r="U4530" s="16">
        <v>0</v>
      </c>
      <c r="V4530" s="18">
        <v>0</v>
      </c>
      <c r="W4530" s="18">
        <v>0</v>
      </c>
      <c r="X4530" s="18">
        <v>0</v>
      </c>
      <c r="Y4530" s="18">
        <v>0</v>
      </c>
      <c r="Z4530" s="18">
        <v>0</v>
      </c>
      <c r="AA4530" s="18">
        <v>0</v>
      </c>
      <c r="AB4530" s="18">
        <v>0</v>
      </c>
      <c r="AC4530" s="23">
        <v>0</v>
      </c>
      <c r="AD4530" s="14" t="str">
        <f>IF(E4530=113,"Linn","Iowa ex-Linn")</f>
        <v>Iowa ex-Linn</v>
      </c>
      <c r="AE4530" s="23" t="str">
        <f>IFERROR(AB4530/W4530,"N/M")</f>
        <v>N/M</v>
      </c>
      <c r="AF4530" s="14" t="str">
        <f>B4530&amp;"|"&amp;TEXT(E4530,"000")&amp;"|"&amp;TEXT(M4530,"0.0000")</f>
        <v>2021|193|0.6000</v>
      </c>
      <c r="AG4530" s="22" t="str">
        <f>IF(AND(B4530&gt;=2015,B4530&lt;=2024,C4530=19,G4530=41,I4530=2,K4530="A",L4530="RBUP",M4530&gt;=0.5,M4530&lt;=0.85),"IN","OUT")</f>
        <v>IN</v>
      </c>
    </row>
    <row r="4531" spans="1:33">
      <c r="A4531" s="14" t="s">
        <v>191</v>
      </c>
      <c r="B4531" s="16">
        <v>2021</v>
      </c>
      <c r="C4531" s="16">
        <v>19</v>
      </c>
      <c r="D4531" s="14" t="s">
        <v>80</v>
      </c>
      <c r="E4531" s="16">
        <v>193</v>
      </c>
      <c r="F4531" s="14" t="s">
        <v>182</v>
      </c>
      <c r="G4531" s="16">
        <v>41</v>
      </c>
      <c r="H4531" s="14" t="s">
        <v>186</v>
      </c>
      <c r="I4531" s="16">
        <v>2</v>
      </c>
      <c r="J4531" s="14" t="s">
        <v>83</v>
      </c>
      <c r="K4531" s="14" t="s">
        <v>84</v>
      </c>
      <c r="L4531" s="14" t="s">
        <v>85</v>
      </c>
      <c r="M4531" s="23">
        <v>0.65</v>
      </c>
      <c r="N4531" s="16">
        <v>1</v>
      </c>
      <c r="O4531" s="16">
        <v>1</v>
      </c>
      <c r="P4531" s="16">
        <v>0</v>
      </c>
      <c r="Q4531" s="16">
        <v>1</v>
      </c>
      <c r="R4531" s="16">
        <v>0</v>
      </c>
      <c r="S4531" s="14" t="s">
        <v>86</v>
      </c>
      <c r="T4531" s="16">
        <v>274</v>
      </c>
      <c r="U4531" s="16">
        <v>0</v>
      </c>
      <c r="V4531" s="18">
        <v>166619</v>
      </c>
      <c r="W4531" s="18">
        <v>5078</v>
      </c>
      <c r="X4531" s="18">
        <v>4063</v>
      </c>
      <c r="Y4531" s="18">
        <v>0</v>
      </c>
      <c r="Z4531" s="18">
        <v>0</v>
      </c>
      <c r="AA4531" s="18">
        <v>0</v>
      </c>
      <c r="AB4531" s="18">
        <v>0</v>
      </c>
      <c r="AC4531" s="23">
        <v>0</v>
      </c>
      <c r="AD4531" s="14" t="str">
        <f>IF(E4531=113,"Linn","Iowa ex-Linn")</f>
        <v>Iowa ex-Linn</v>
      </c>
      <c r="AE4531" s="23">
        <f>IFERROR(AB4531/W4531,"N/M")</f>
        <v>0.0</v>
      </c>
      <c r="AF4531" s="14" t="str">
        <f>B4531&amp;"|"&amp;TEXT(E4531,"000")&amp;"|"&amp;TEXT(M4531,"0.0000")</f>
        <v>2021|193|0.6500</v>
      </c>
      <c r="AG4531" s="22" t="str">
        <f>IF(AND(B4531&gt;=2015,B4531&lt;=2024,C4531=19,G4531=41,I4531=2,K4531="A",L4531="RBUP",M4531&gt;=0.5,M4531&lt;=0.85),"IN","OUT")</f>
        <v>IN</v>
      </c>
    </row>
    <row r="4532" spans="1:33">
      <c r="A4532" s="14" t="s">
        <v>191</v>
      </c>
      <c r="B4532" s="16">
        <v>2021</v>
      </c>
      <c r="C4532" s="16">
        <v>19</v>
      </c>
      <c r="D4532" s="14" t="s">
        <v>80</v>
      </c>
      <c r="E4532" s="16">
        <v>193</v>
      </c>
      <c r="F4532" s="14" t="s">
        <v>182</v>
      </c>
      <c r="G4532" s="16">
        <v>41</v>
      </c>
      <c r="H4532" s="14" t="s">
        <v>186</v>
      </c>
      <c r="I4532" s="16">
        <v>2</v>
      </c>
      <c r="J4532" s="14" t="s">
        <v>83</v>
      </c>
      <c r="K4532" s="14" t="s">
        <v>84</v>
      </c>
      <c r="L4532" s="14" t="s">
        <v>85</v>
      </c>
      <c r="M4532" s="23">
        <v>0.7</v>
      </c>
      <c r="N4532" s="16">
        <v>26</v>
      </c>
      <c r="O4532" s="16">
        <v>20</v>
      </c>
      <c r="P4532" s="16">
        <v>2</v>
      </c>
      <c r="Q4532" s="16">
        <v>29</v>
      </c>
      <c r="R4532" s="16">
        <v>3</v>
      </c>
      <c r="S4532" s="14" t="s">
        <v>86</v>
      </c>
      <c r="T4532" s="16">
        <v>4200</v>
      </c>
      <c r="U4532" s="16">
        <v>0</v>
      </c>
      <c r="V4532" s="18">
        <v>2765901</v>
      </c>
      <c r="W4532" s="18">
        <v>133889</v>
      </c>
      <c r="X4532" s="18">
        <v>92857</v>
      </c>
      <c r="Y4532" s="18">
        <v>0</v>
      </c>
      <c r="Z4532" s="18">
        <v>0</v>
      </c>
      <c r="AA4532" s="18">
        <v>0</v>
      </c>
      <c r="AB4532" s="18">
        <v>15590</v>
      </c>
      <c r="AC4532" s="23">
        <v>0.12</v>
      </c>
      <c r="AD4532" s="14" t="str">
        <f>IF(E4532=113,"Linn","Iowa ex-Linn")</f>
        <v>Iowa ex-Linn</v>
      </c>
      <c r="AE4532" s="23">
        <f>IFERROR(AB4532/W4532,"N/M")</f>
        <v>0.1164397373944088</v>
      </c>
      <c r="AF4532" s="14" t="str">
        <f>B4532&amp;"|"&amp;TEXT(E4532,"000")&amp;"|"&amp;TEXT(M4532,"0.0000")</f>
        <v>2021|193|0.7000</v>
      </c>
      <c r="AG4532" s="22" t="str">
        <f>IF(AND(B4532&gt;=2015,B4532&lt;=2024,C4532=19,G4532=41,I4532=2,K4532="A",L4532="RBUP",M4532&gt;=0.5,M4532&lt;=0.85),"IN","OUT")</f>
        <v>IN</v>
      </c>
    </row>
    <row r="4533" spans="1:33">
      <c r="A4533" s="14" t="s">
        <v>191</v>
      </c>
      <c r="B4533" s="16">
        <v>2021</v>
      </c>
      <c r="C4533" s="16">
        <v>19</v>
      </c>
      <c r="D4533" s="14" t="s">
        <v>80</v>
      </c>
      <c r="E4533" s="16">
        <v>193</v>
      </c>
      <c r="F4533" s="14" t="s">
        <v>182</v>
      </c>
      <c r="G4533" s="16">
        <v>41</v>
      </c>
      <c r="H4533" s="14" t="s">
        <v>186</v>
      </c>
      <c r="I4533" s="16">
        <v>2</v>
      </c>
      <c r="J4533" s="14" t="s">
        <v>83</v>
      </c>
      <c r="K4533" s="14" t="s">
        <v>84</v>
      </c>
      <c r="L4533" s="14" t="s">
        <v>85</v>
      </c>
      <c r="M4533" s="23">
        <v>0.75</v>
      </c>
      <c r="N4533" s="16">
        <v>144</v>
      </c>
      <c r="O4533" s="16">
        <v>106</v>
      </c>
      <c r="P4533" s="16">
        <v>4</v>
      </c>
      <c r="Q4533" s="16">
        <v>198</v>
      </c>
      <c r="R4533" s="16">
        <v>6</v>
      </c>
      <c r="S4533" s="14" t="s">
        <v>86</v>
      </c>
      <c r="T4533" s="16">
        <v>25637</v>
      </c>
      <c r="U4533" s="16">
        <v>0</v>
      </c>
      <c r="V4533" s="18">
        <v>17781454</v>
      </c>
      <c r="W4533" s="18">
        <v>1163431</v>
      </c>
      <c r="X4533" s="18">
        <v>755809</v>
      </c>
      <c r="Y4533" s="18">
        <v>0</v>
      </c>
      <c r="Z4533" s="18">
        <v>1259</v>
      </c>
      <c r="AA4533" s="18">
        <v>0</v>
      </c>
      <c r="AB4533" s="18">
        <v>25149</v>
      </c>
      <c r="AC4533" s="23">
        <v>0.02</v>
      </c>
      <c r="AD4533" s="14" t="str">
        <f>IF(E4533=113,"Linn","Iowa ex-Linn")</f>
        <v>Iowa ex-Linn</v>
      </c>
      <c r="AE4533" s="23">
        <f>IFERROR(AB4533/W4533,"N/M")</f>
        <v>0.021616236803042036</v>
      </c>
      <c r="AF4533" s="14" t="str">
        <f>B4533&amp;"|"&amp;TEXT(E4533,"000")&amp;"|"&amp;TEXT(M4533,"0.0000")</f>
        <v>2021|193|0.7500</v>
      </c>
      <c r="AG4533" s="22" t="str">
        <f>IF(AND(B4533&gt;=2015,B4533&lt;=2024,C4533=19,G4533=41,I4533=2,K4533="A",L4533="RBUP",M4533&gt;=0.5,M4533&lt;=0.85),"IN","OUT")</f>
        <v>IN</v>
      </c>
    </row>
    <row r="4534" spans="1:33">
      <c r="A4534" s="14" t="s">
        <v>191</v>
      </c>
      <c r="B4534" s="16">
        <v>2021</v>
      </c>
      <c r="C4534" s="16">
        <v>19</v>
      </c>
      <c r="D4534" s="14" t="s">
        <v>80</v>
      </c>
      <c r="E4534" s="16">
        <v>193</v>
      </c>
      <c r="F4534" s="14" t="s">
        <v>182</v>
      </c>
      <c r="G4534" s="16">
        <v>41</v>
      </c>
      <c r="H4534" s="14" t="s">
        <v>186</v>
      </c>
      <c r="I4534" s="16">
        <v>2</v>
      </c>
      <c r="J4534" s="14" t="s">
        <v>83</v>
      </c>
      <c r="K4534" s="14" t="s">
        <v>84</v>
      </c>
      <c r="L4534" s="14" t="s">
        <v>85</v>
      </c>
      <c r="M4534" s="23">
        <v>0.8</v>
      </c>
      <c r="N4534" s="16">
        <v>401</v>
      </c>
      <c r="O4534" s="16">
        <v>327</v>
      </c>
      <c r="P4534" s="16">
        <v>33</v>
      </c>
      <c r="Q4534" s="16">
        <v>672</v>
      </c>
      <c r="R4534" s="16">
        <v>41</v>
      </c>
      <c r="S4534" s="14" t="s">
        <v>86</v>
      </c>
      <c r="T4534" s="16">
        <v>95450</v>
      </c>
      <c r="U4534" s="16">
        <v>0</v>
      </c>
      <c r="V4534" s="18">
        <v>71812582</v>
      </c>
      <c r="W4534" s="18">
        <v>5698918</v>
      </c>
      <c r="X4534" s="18">
        <v>3245907</v>
      </c>
      <c r="Y4534" s="18">
        <v>800</v>
      </c>
      <c r="Z4534" s="18">
        <v>9424</v>
      </c>
      <c r="AA4534" s="18">
        <v>0</v>
      </c>
      <c r="AB4534" s="18">
        <v>491649</v>
      </c>
      <c r="AC4534" s="23">
        <v>0.09</v>
      </c>
      <c r="AD4534" s="14" t="str">
        <f>IF(E4534=113,"Linn","Iowa ex-Linn")</f>
        <v>Iowa ex-Linn</v>
      </c>
      <c r="AE4534" s="23">
        <f>IFERROR(AB4534/W4534,"N/M")</f>
        <v>0.08627058680261762</v>
      </c>
      <c r="AF4534" s="14" t="str">
        <f>B4534&amp;"|"&amp;TEXT(E4534,"000")&amp;"|"&amp;TEXT(M4534,"0.0000")</f>
        <v>2021|193|0.8000</v>
      </c>
      <c r="AG4534" s="22" t="str">
        <f>IF(AND(B4534&gt;=2015,B4534&lt;=2024,C4534=19,G4534=41,I4534=2,K4534="A",L4534="RBUP",M4534&gt;=0.5,M4534&lt;=0.85),"IN","OUT")</f>
        <v>IN</v>
      </c>
    </row>
    <row r="4535" spans="1:33">
      <c r="A4535" s="14" t="s">
        <v>191</v>
      </c>
      <c r="B4535" s="16">
        <v>2021</v>
      </c>
      <c r="C4535" s="16">
        <v>19</v>
      </c>
      <c r="D4535" s="14" t="s">
        <v>80</v>
      </c>
      <c r="E4535" s="16">
        <v>193</v>
      </c>
      <c r="F4535" s="14" t="s">
        <v>182</v>
      </c>
      <c r="G4535" s="16">
        <v>41</v>
      </c>
      <c r="H4535" s="14" t="s">
        <v>186</v>
      </c>
      <c r="I4535" s="16">
        <v>2</v>
      </c>
      <c r="J4535" s="14" t="s">
        <v>83</v>
      </c>
      <c r="K4535" s="14" t="s">
        <v>84</v>
      </c>
      <c r="L4535" s="14" t="s">
        <v>85</v>
      </c>
      <c r="M4535" s="23">
        <v>0.85</v>
      </c>
      <c r="N4535" s="16">
        <v>284</v>
      </c>
      <c r="O4535" s="16">
        <v>206</v>
      </c>
      <c r="P4535" s="16">
        <v>32</v>
      </c>
      <c r="Q4535" s="16">
        <v>416</v>
      </c>
      <c r="R4535" s="16">
        <v>64</v>
      </c>
      <c r="S4535" s="14" t="s">
        <v>86</v>
      </c>
      <c r="T4535" s="16">
        <v>61378</v>
      </c>
      <c r="U4535" s="16">
        <v>0</v>
      </c>
      <c r="V4535" s="18">
        <v>49627456</v>
      </c>
      <c r="W4535" s="18">
        <v>4806066</v>
      </c>
      <c r="X4535" s="18">
        <v>2148803</v>
      </c>
      <c r="Y4535" s="18">
        <v>0</v>
      </c>
      <c r="Z4535" s="18">
        <v>10760</v>
      </c>
      <c r="AA4535" s="18">
        <v>0</v>
      </c>
      <c r="AB4535" s="18">
        <v>1018152</v>
      </c>
      <c r="AC4535" s="23">
        <v>0.21</v>
      </c>
      <c r="AD4535" s="14" t="str">
        <f>IF(E4535=113,"Linn","Iowa ex-Linn")</f>
        <v>Iowa ex-Linn</v>
      </c>
      <c r="AE4535" s="23">
        <f>IFERROR(AB4535/W4535,"N/M")</f>
        <v>0.21184727800242445</v>
      </c>
      <c r="AF4535" s="14" t="str">
        <f>B4535&amp;"|"&amp;TEXT(E4535,"000")&amp;"|"&amp;TEXT(M4535,"0.0000")</f>
        <v>2021|193|0.8500</v>
      </c>
      <c r="AG4535" s="22" t="str">
        <f>IF(AND(B4535&gt;=2015,B4535&lt;=2024,C4535=19,G4535=41,I4535=2,K4535="A",L4535="RBUP",M4535&gt;=0.5,M4535&lt;=0.85),"IN","OUT")</f>
        <v>IN</v>
      </c>
    </row>
    <row r="4536" spans="1:33">
      <c r="A4536" s="14" t="s">
        <v>191</v>
      </c>
      <c r="B4536" s="16">
        <v>2021</v>
      </c>
      <c r="C4536" s="16">
        <v>19</v>
      </c>
      <c r="D4536" s="14" t="s">
        <v>80</v>
      </c>
      <c r="E4536" s="16">
        <v>195</v>
      </c>
      <c r="F4536" s="14" t="s">
        <v>183</v>
      </c>
      <c r="G4536" s="16">
        <v>41</v>
      </c>
      <c r="H4536" s="14" t="s">
        <v>186</v>
      </c>
      <c r="I4536" s="16">
        <v>2</v>
      </c>
      <c r="J4536" s="14" t="s">
        <v>83</v>
      </c>
      <c r="K4536" s="14" t="s">
        <v>84</v>
      </c>
      <c r="L4536" s="14" t="s">
        <v>85</v>
      </c>
      <c r="M4536" s="23">
        <v>0.6</v>
      </c>
      <c r="N4536" s="16">
        <v>2</v>
      </c>
      <c r="O4536" s="16">
        <v>2</v>
      </c>
      <c r="P4536" s="16">
        <v>0</v>
      </c>
      <c r="Q4536" s="16">
        <v>2</v>
      </c>
      <c r="R4536" s="16">
        <v>0</v>
      </c>
      <c r="S4536" s="14" t="s">
        <v>86</v>
      </c>
      <c r="T4536" s="16">
        <v>69</v>
      </c>
      <c r="U4536" s="16">
        <v>0</v>
      </c>
      <c r="V4536" s="18">
        <v>31351</v>
      </c>
      <c r="W4536" s="18">
        <v>734</v>
      </c>
      <c r="X4536" s="18">
        <v>470</v>
      </c>
      <c r="Y4536" s="18">
        <v>0</v>
      </c>
      <c r="Z4536" s="18">
        <v>0</v>
      </c>
      <c r="AA4536" s="18">
        <v>0</v>
      </c>
      <c r="AB4536" s="18">
        <v>0</v>
      </c>
      <c r="AC4536" s="23">
        <v>0</v>
      </c>
      <c r="AD4536" s="14" t="str">
        <f>IF(E4536=113,"Linn","Iowa ex-Linn")</f>
        <v>Iowa ex-Linn</v>
      </c>
      <c r="AE4536" s="23">
        <f>IFERROR(AB4536/W4536,"N/M")</f>
        <v>0.0</v>
      </c>
      <c r="AF4536" s="14" t="str">
        <f>B4536&amp;"|"&amp;TEXT(E4536,"000")&amp;"|"&amp;TEXT(M4536,"0.0000")</f>
        <v>2021|195|0.6000</v>
      </c>
      <c r="AG4536" s="22" t="str">
        <f>IF(AND(B4536&gt;=2015,B4536&lt;=2024,C4536=19,G4536=41,I4536=2,K4536="A",L4536="RBUP",M4536&gt;=0.5,M4536&lt;=0.85),"IN","OUT")</f>
        <v>IN</v>
      </c>
    </row>
    <row r="4537" spans="1:33">
      <c r="A4537" s="14" t="s">
        <v>191</v>
      </c>
      <c r="B4537" s="16">
        <v>2021</v>
      </c>
      <c r="C4537" s="16">
        <v>19</v>
      </c>
      <c r="D4537" s="14" t="s">
        <v>80</v>
      </c>
      <c r="E4537" s="16">
        <v>195</v>
      </c>
      <c r="F4537" s="14" t="s">
        <v>183</v>
      </c>
      <c r="G4537" s="16">
        <v>41</v>
      </c>
      <c r="H4537" s="14" t="s">
        <v>186</v>
      </c>
      <c r="I4537" s="16">
        <v>2</v>
      </c>
      <c r="J4537" s="14" t="s">
        <v>83</v>
      </c>
      <c r="K4537" s="14" t="s">
        <v>84</v>
      </c>
      <c r="L4537" s="14" t="s">
        <v>85</v>
      </c>
      <c r="M4537" s="23">
        <v>0.65</v>
      </c>
      <c r="N4537" s="16">
        <v>7</v>
      </c>
      <c r="O4537" s="16">
        <v>7</v>
      </c>
      <c r="P4537" s="16">
        <v>0</v>
      </c>
      <c r="Q4537" s="16">
        <v>10</v>
      </c>
      <c r="R4537" s="16">
        <v>0</v>
      </c>
      <c r="S4537" s="14" t="s">
        <v>86</v>
      </c>
      <c r="T4537" s="16">
        <v>627</v>
      </c>
      <c r="U4537" s="16">
        <v>0</v>
      </c>
      <c r="V4537" s="18">
        <v>352406</v>
      </c>
      <c r="W4537" s="18">
        <v>10084</v>
      </c>
      <c r="X4537" s="18">
        <v>6337</v>
      </c>
      <c r="Y4537" s="18">
        <v>0</v>
      </c>
      <c r="Z4537" s="18">
        <v>0</v>
      </c>
      <c r="AA4537" s="18">
        <v>0</v>
      </c>
      <c r="AB4537" s="18">
        <v>0</v>
      </c>
      <c r="AC4537" s="23">
        <v>0</v>
      </c>
      <c r="AD4537" s="14" t="str">
        <f>IF(E4537=113,"Linn","Iowa ex-Linn")</f>
        <v>Iowa ex-Linn</v>
      </c>
      <c r="AE4537" s="23">
        <f>IFERROR(AB4537/W4537,"N/M")</f>
        <v>0.0</v>
      </c>
      <c r="AF4537" s="14" t="str">
        <f>B4537&amp;"|"&amp;TEXT(E4537,"000")&amp;"|"&amp;TEXT(M4537,"0.0000")</f>
        <v>2021|195|0.6500</v>
      </c>
      <c r="AG4537" s="22" t="str">
        <f>IF(AND(B4537&gt;=2015,B4537&lt;=2024,C4537=19,G4537=41,I4537=2,K4537="A",L4537="RBUP",M4537&gt;=0.5,M4537&lt;=0.85),"IN","OUT")</f>
        <v>IN</v>
      </c>
    </row>
    <row r="4538" spans="1:33">
      <c r="A4538" s="14" t="s">
        <v>191</v>
      </c>
      <c r="B4538" s="16">
        <v>2021</v>
      </c>
      <c r="C4538" s="16">
        <v>19</v>
      </c>
      <c r="D4538" s="14" t="s">
        <v>80</v>
      </c>
      <c r="E4538" s="16">
        <v>195</v>
      </c>
      <c r="F4538" s="14" t="s">
        <v>183</v>
      </c>
      <c r="G4538" s="16">
        <v>41</v>
      </c>
      <c r="H4538" s="14" t="s">
        <v>186</v>
      </c>
      <c r="I4538" s="16">
        <v>2</v>
      </c>
      <c r="J4538" s="14" t="s">
        <v>83</v>
      </c>
      <c r="K4538" s="14" t="s">
        <v>84</v>
      </c>
      <c r="L4538" s="14" t="s">
        <v>85</v>
      </c>
      <c r="M4538" s="23">
        <v>0.7</v>
      </c>
      <c r="N4538" s="16">
        <v>18</v>
      </c>
      <c r="O4538" s="16">
        <v>15</v>
      </c>
      <c r="P4538" s="16">
        <v>0</v>
      </c>
      <c r="Q4538" s="16">
        <v>20</v>
      </c>
      <c r="R4538" s="16">
        <v>0</v>
      </c>
      <c r="S4538" s="14" t="s">
        <v>86</v>
      </c>
      <c r="T4538" s="16">
        <v>1563</v>
      </c>
      <c r="U4538" s="16">
        <v>0</v>
      </c>
      <c r="V4538" s="18">
        <v>899509</v>
      </c>
      <c r="W4538" s="18">
        <v>45485</v>
      </c>
      <c r="X4538" s="18">
        <v>28445</v>
      </c>
      <c r="Y4538" s="18">
        <v>0</v>
      </c>
      <c r="Z4538" s="18">
        <v>332</v>
      </c>
      <c r="AA4538" s="18">
        <v>0</v>
      </c>
      <c r="AB4538" s="18">
        <v>0</v>
      </c>
      <c r="AC4538" s="23">
        <v>0</v>
      </c>
      <c r="AD4538" s="14" t="str">
        <f>IF(E4538=113,"Linn","Iowa ex-Linn")</f>
        <v>Iowa ex-Linn</v>
      </c>
      <c r="AE4538" s="23">
        <f>IFERROR(AB4538/W4538,"N/M")</f>
        <v>0.0</v>
      </c>
      <c r="AF4538" s="14" t="str">
        <f>B4538&amp;"|"&amp;TEXT(E4538,"000")&amp;"|"&amp;TEXT(M4538,"0.0000")</f>
        <v>2021|195|0.7000</v>
      </c>
      <c r="AG4538" s="22" t="str">
        <f>IF(AND(B4538&gt;=2015,B4538&lt;=2024,C4538=19,G4538=41,I4538=2,K4538="A",L4538="RBUP",M4538&gt;=0.5,M4538&lt;=0.85),"IN","OUT")</f>
        <v>IN</v>
      </c>
    </row>
    <row r="4539" spans="1:33">
      <c r="A4539" s="14" t="s">
        <v>191</v>
      </c>
      <c r="B4539" s="16">
        <v>2021</v>
      </c>
      <c r="C4539" s="16">
        <v>19</v>
      </c>
      <c r="D4539" s="14" t="s">
        <v>80</v>
      </c>
      <c r="E4539" s="16">
        <v>195</v>
      </c>
      <c r="F4539" s="14" t="s">
        <v>183</v>
      </c>
      <c r="G4539" s="16">
        <v>41</v>
      </c>
      <c r="H4539" s="14" t="s">
        <v>186</v>
      </c>
      <c r="I4539" s="16">
        <v>2</v>
      </c>
      <c r="J4539" s="14" t="s">
        <v>83</v>
      </c>
      <c r="K4539" s="14" t="s">
        <v>84</v>
      </c>
      <c r="L4539" s="14" t="s">
        <v>85</v>
      </c>
      <c r="M4539" s="23">
        <v>0.75</v>
      </c>
      <c r="N4539" s="16">
        <v>63</v>
      </c>
      <c r="O4539" s="16">
        <v>51</v>
      </c>
      <c r="P4539" s="16">
        <v>1</v>
      </c>
      <c r="Q4539" s="16">
        <v>69</v>
      </c>
      <c r="R4539" s="16">
        <v>2</v>
      </c>
      <c r="S4539" s="14" t="s">
        <v>86</v>
      </c>
      <c r="T4539" s="16">
        <v>11250</v>
      </c>
      <c r="U4539" s="16">
        <v>0</v>
      </c>
      <c r="V4539" s="18">
        <v>7867638</v>
      </c>
      <c r="W4539" s="18">
        <v>426072</v>
      </c>
      <c r="X4539" s="18">
        <v>301095</v>
      </c>
      <c r="Y4539" s="18">
        <v>0</v>
      </c>
      <c r="Z4539" s="18">
        <v>0</v>
      </c>
      <c r="AA4539" s="18">
        <v>0</v>
      </c>
      <c r="AB4539" s="18">
        <v>78875</v>
      </c>
      <c r="AC4539" s="23">
        <v>0.19</v>
      </c>
      <c r="AD4539" s="14" t="str">
        <f>IF(E4539=113,"Linn","Iowa ex-Linn")</f>
        <v>Iowa ex-Linn</v>
      </c>
      <c r="AE4539" s="23">
        <f>IFERROR(AB4539/W4539,"N/M")</f>
        <v>0.18512129405358718</v>
      </c>
      <c r="AF4539" s="14" t="str">
        <f>B4539&amp;"|"&amp;TEXT(E4539,"000")&amp;"|"&amp;TEXT(M4539,"0.0000")</f>
        <v>2021|195|0.7500</v>
      </c>
      <c r="AG4539" s="22" t="str">
        <f>IF(AND(B4539&gt;=2015,B4539&lt;=2024,C4539=19,G4539=41,I4539=2,K4539="A",L4539="RBUP",M4539&gt;=0.5,M4539&lt;=0.85),"IN","OUT")</f>
        <v>IN</v>
      </c>
    </row>
    <row r="4540" spans="1:33">
      <c r="A4540" s="14" t="s">
        <v>191</v>
      </c>
      <c r="B4540" s="16">
        <v>2021</v>
      </c>
      <c r="C4540" s="16">
        <v>19</v>
      </c>
      <c r="D4540" s="14" t="s">
        <v>80</v>
      </c>
      <c r="E4540" s="16">
        <v>195</v>
      </c>
      <c r="F4540" s="14" t="s">
        <v>183</v>
      </c>
      <c r="G4540" s="16">
        <v>41</v>
      </c>
      <c r="H4540" s="14" t="s">
        <v>186</v>
      </c>
      <c r="I4540" s="16">
        <v>2</v>
      </c>
      <c r="J4540" s="14" t="s">
        <v>83</v>
      </c>
      <c r="K4540" s="14" t="s">
        <v>84</v>
      </c>
      <c r="L4540" s="14" t="s">
        <v>85</v>
      </c>
      <c r="M4540" s="23">
        <v>0.8</v>
      </c>
      <c r="N4540" s="16">
        <v>277</v>
      </c>
      <c r="O4540" s="16">
        <v>235</v>
      </c>
      <c r="P4540" s="16">
        <v>16</v>
      </c>
      <c r="Q4540" s="16">
        <v>369</v>
      </c>
      <c r="R4540" s="16">
        <v>19</v>
      </c>
      <c r="S4540" s="14" t="s">
        <v>86</v>
      </c>
      <c r="T4540" s="16">
        <v>55625</v>
      </c>
      <c r="U4540" s="16">
        <v>0</v>
      </c>
      <c r="V4540" s="18">
        <v>41201660</v>
      </c>
      <c r="W4540" s="18">
        <v>2933217</v>
      </c>
      <c r="X4540" s="18">
        <v>1796678</v>
      </c>
      <c r="Y4540" s="18">
        <v>463</v>
      </c>
      <c r="Z4540" s="18">
        <v>4535</v>
      </c>
      <c r="AA4540" s="18">
        <v>0</v>
      </c>
      <c r="AB4540" s="18">
        <v>53907</v>
      </c>
      <c r="AC4540" s="23">
        <v>0.02</v>
      </c>
      <c r="AD4540" s="14" t="str">
        <f>IF(E4540=113,"Linn","Iowa ex-Linn")</f>
        <v>Iowa ex-Linn</v>
      </c>
      <c r="AE4540" s="23">
        <f>IFERROR(AB4540/W4540,"N/M")</f>
        <v>0.01837811522297873</v>
      </c>
      <c r="AF4540" s="14" t="str">
        <f>B4540&amp;"|"&amp;TEXT(E4540,"000")&amp;"|"&amp;TEXT(M4540,"0.0000")</f>
        <v>2021|195|0.8000</v>
      </c>
      <c r="AG4540" s="22" t="str">
        <f>IF(AND(B4540&gt;=2015,B4540&lt;=2024,C4540=19,G4540=41,I4540=2,K4540="A",L4540="RBUP",M4540&gt;=0.5,M4540&lt;=0.85),"IN","OUT")</f>
        <v>IN</v>
      </c>
    </row>
    <row r="4541" spans="1:33">
      <c r="A4541" s="14" t="s">
        <v>191</v>
      </c>
      <c r="B4541" s="16">
        <v>2021</v>
      </c>
      <c r="C4541" s="16">
        <v>19</v>
      </c>
      <c r="D4541" s="14" t="s">
        <v>80</v>
      </c>
      <c r="E4541" s="16">
        <v>195</v>
      </c>
      <c r="F4541" s="14" t="s">
        <v>183</v>
      </c>
      <c r="G4541" s="16">
        <v>41</v>
      </c>
      <c r="H4541" s="14" t="s">
        <v>186</v>
      </c>
      <c r="I4541" s="16">
        <v>2</v>
      </c>
      <c r="J4541" s="14" t="s">
        <v>83</v>
      </c>
      <c r="K4541" s="14" t="s">
        <v>84</v>
      </c>
      <c r="L4541" s="14" t="s">
        <v>85</v>
      </c>
      <c r="M4541" s="23">
        <v>0.85</v>
      </c>
      <c r="N4541" s="16">
        <v>161</v>
      </c>
      <c r="O4541" s="16">
        <v>126</v>
      </c>
      <c r="P4541" s="16">
        <v>17</v>
      </c>
      <c r="Q4541" s="16">
        <v>209</v>
      </c>
      <c r="R4541" s="16">
        <v>23</v>
      </c>
      <c r="S4541" s="14" t="s">
        <v>86</v>
      </c>
      <c r="T4541" s="16">
        <v>30144</v>
      </c>
      <c r="U4541" s="16">
        <v>0</v>
      </c>
      <c r="V4541" s="18">
        <v>23307908</v>
      </c>
      <c r="W4541" s="18">
        <v>2063157</v>
      </c>
      <c r="X4541" s="18">
        <v>964788</v>
      </c>
      <c r="Y4541" s="18">
        <v>0</v>
      </c>
      <c r="Z4541" s="18">
        <v>5092</v>
      </c>
      <c r="AA4541" s="18">
        <v>0</v>
      </c>
      <c r="AB4541" s="18">
        <v>264949</v>
      </c>
      <c r="AC4541" s="23">
        <v>0.13</v>
      </c>
      <c r="AD4541" s="14" t="str">
        <f>IF(E4541=113,"Linn","Iowa ex-Linn")</f>
        <v>Iowa ex-Linn</v>
      </c>
      <c r="AE4541" s="23">
        <f>IFERROR(AB4541/W4541,"N/M")</f>
        <v>0.1284192138552713</v>
      </c>
      <c r="AF4541" s="14" t="str">
        <f>B4541&amp;"|"&amp;TEXT(E4541,"000")&amp;"|"&amp;TEXT(M4541,"0.0000")</f>
        <v>2021|195|0.8500</v>
      </c>
      <c r="AG4541" s="22" t="str">
        <f>IF(AND(B4541&gt;=2015,B4541&lt;=2024,C4541=19,G4541=41,I4541=2,K4541="A",L4541="RBUP",M4541&gt;=0.5,M4541&lt;=0.85),"IN","OUT")</f>
        <v>IN</v>
      </c>
    </row>
    <row r="4542" spans="1:33">
      <c r="A4542" s="14" t="s">
        <v>191</v>
      </c>
      <c r="B4542" s="16">
        <v>2021</v>
      </c>
      <c r="C4542" s="16">
        <v>19</v>
      </c>
      <c r="D4542" s="14" t="s">
        <v>80</v>
      </c>
      <c r="E4542" s="16">
        <v>197</v>
      </c>
      <c r="F4542" s="14" t="s">
        <v>184</v>
      </c>
      <c r="G4542" s="16">
        <v>41</v>
      </c>
      <c r="H4542" s="14" t="s">
        <v>186</v>
      </c>
      <c r="I4542" s="16">
        <v>2</v>
      </c>
      <c r="J4542" s="14" t="s">
        <v>83</v>
      </c>
      <c r="K4542" s="14" t="s">
        <v>84</v>
      </c>
      <c r="L4542" s="14" t="s">
        <v>85</v>
      </c>
      <c r="M4542" s="23">
        <v>0.55</v>
      </c>
      <c r="N4542" s="16">
        <v>1</v>
      </c>
      <c r="O4542" s="16">
        <v>1</v>
      </c>
      <c r="P4542" s="16">
        <v>0</v>
      </c>
      <c r="Q4542" s="16">
        <v>2</v>
      </c>
      <c r="R4542" s="16">
        <v>0</v>
      </c>
      <c r="S4542" s="14" t="s">
        <v>86</v>
      </c>
      <c r="T4542" s="16">
        <v>108</v>
      </c>
      <c r="U4542" s="16">
        <v>0</v>
      </c>
      <c r="V4542" s="18">
        <v>57650</v>
      </c>
      <c r="W4542" s="18">
        <v>1010</v>
      </c>
      <c r="X4542" s="18">
        <v>646</v>
      </c>
      <c r="Y4542" s="18">
        <v>0</v>
      </c>
      <c r="Z4542" s="18">
        <v>0</v>
      </c>
      <c r="AA4542" s="18">
        <v>0</v>
      </c>
      <c r="AB4542" s="18">
        <v>0</v>
      </c>
      <c r="AC4542" s="23">
        <v>0</v>
      </c>
      <c r="AD4542" s="14" t="str">
        <f>IF(E4542=113,"Linn","Iowa ex-Linn")</f>
        <v>Iowa ex-Linn</v>
      </c>
      <c r="AE4542" s="23">
        <f>IFERROR(AB4542/W4542,"N/M")</f>
        <v>0.0</v>
      </c>
      <c r="AF4542" s="14" t="str">
        <f>B4542&amp;"|"&amp;TEXT(E4542,"000")&amp;"|"&amp;TEXT(M4542,"0.0000")</f>
        <v>2021|197|0.5500</v>
      </c>
      <c r="AG4542" s="22" t="str">
        <f>IF(AND(B4542&gt;=2015,B4542&lt;=2024,C4542=19,G4542=41,I4542=2,K4542="A",L4542="RBUP",M4542&gt;=0.5,M4542&lt;=0.85),"IN","OUT")</f>
        <v>IN</v>
      </c>
    </row>
    <row r="4543" spans="1:33">
      <c r="A4543" s="14" t="s">
        <v>191</v>
      </c>
      <c r="B4543" s="16">
        <v>2021</v>
      </c>
      <c r="C4543" s="16">
        <v>19</v>
      </c>
      <c r="D4543" s="14" t="s">
        <v>80</v>
      </c>
      <c r="E4543" s="16">
        <v>197</v>
      </c>
      <c r="F4543" s="14" t="s">
        <v>184</v>
      </c>
      <c r="G4543" s="16">
        <v>41</v>
      </c>
      <c r="H4543" s="14" t="s">
        <v>186</v>
      </c>
      <c r="I4543" s="16">
        <v>2</v>
      </c>
      <c r="J4543" s="14" t="s">
        <v>83</v>
      </c>
      <c r="K4543" s="14" t="s">
        <v>84</v>
      </c>
      <c r="L4543" s="14" t="s">
        <v>85</v>
      </c>
      <c r="M4543" s="23">
        <v>0.6</v>
      </c>
      <c r="N4543" s="16">
        <v>1</v>
      </c>
      <c r="O4543" s="16">
        <v>1</v>
      </c>
      <c r="P4543" s="16">
        <v>0</v>
      </c>
      <c r="Q4543" s="16">
        <v>1</v>
      </c>
      <c r="R4543" s="16">
        <v>0</v>
      </c>
      <c r="S4543" s="14" t="s">
        <v>86</v>
      </c>
      <c r="T4543" s="16">
        <v>187</v>
      </c>
      <c r="U4543" s="16">
        <v>0</v>
      </c>
      <c r="V4543" s="18">
        <v>96397</v>
      </c>
      <c r="W4543" s="18">
        <v>1127</v>
      </c>
      <c r="X4543" s="18">
        <v>721</v>
      </c>
      <c r="Y4543" s="18">
        <v>0</v>
      </c>
      <c r="Z4543" s="18">
        <v>0</v>
      </c>
      <c r="AA4543" s="18">
        <v>0</v>
      </c>
      <c r="AB4543" s="18">
        <v>0</v>
      </c>
      <c r="AC4543" s="23">
        <v>0</v>
      </c>
      <c r="AD4543" s="14" t="str">
        <f>IF(E4543=113,"Linn","Iowa ex-Linn")</f>
        <v>Iowa ex-Linn</v>
      </c>
      <c r="AE4543" s="23">
        <f>IFERROR(AB4543/W4543,"N/M")</f>
        <v>0.0</v>
      </c>
      <c r="AF4543" s="14" t="str">
        <f>B4543&amp;"|"&amp;TEXT(E4543,"000")&amp;"|"&amp;TEXT(M4543,"0.0000")</f>
        <v>2021|197|0.6000</v>
      </c>
      <c r="AG4543" s="22" t="str">
        <f>IF(AND(B4543&gt;=2015,B4543&lt;=2024,C4543=19,G4543=41,I4543=2,K4543="A",L4543="RBUP",M4543&gt;=0.5,M4543&lt;=0.85),"IN","OUT")</f>
        <v>IN</v>
      </c>
    </row>
    <row r="4544" spans="1:33">
      <c r="A4544" s="14" t="s">
        <v>191</v>
      </c>
      <c r="B4544" s="16">
        <v>2021</v>
      </c>
      <c r="C4544" s="16">
        <v>19</v>
      </c>
      <c r="D4544" s="14" t="s">
        <v>80</v>
      </c>
      <c r="E4544" s="16">
        <v>197</v>
      </c>
      <c r="F4544" s="14" t="s">
        <v>184</v>
      </c>
      <c r="G4544" s="16">
        <v>41</v>
      </c>
      <c r="H4544" s="14" t="s">
        <v>186</v>
      </c>
      <c r="I4544" s="16">
        <v>2</v>
      </c>
      <c r="J4544" s="14" t="s">
        <v>83</v>
      </c>
      <c r="K4544" s="14" t="s">
        <v>84</v>
      </c>
      <c r="L4544" s="14" t="s">
        <v>85</v>
      </c>
      <c r="M4544" s="23">
        <v>0.65</v>
      </c>
      <c r="N4544" s="16">
        <v>4</v>
      </c>
      <c r="O4544" s="16">
        <v>4</v>
      </c>
      <c r="P4544" s="16">
        <v>0</v>
      </c>
      <c r="Q4544" s="16">
        <v>9</v>
      </c>
      <c r="R4544" s="16">
        <v>0</v>
      </c>
      <c r="S4544" s="14" t="s">
        <v>86</v>
      </c>
      <c r="T4544" s="16">
        <v>593</v>
      </c>
      <c r="U4544" s="16">
        <v>0</v>
      </c>
      <c r="V4544" s="18">
        <v>367067</v>
      </c>
      <c r="W4544" s="18">
        <v>9698</v>
      </c>
      <c r="X4544" s="18">
        <v>5721</v>
      </c>
      <c r="Y4544" s="18">
        <v>0</v>
      </c>
      <c r="Z4544" s="18">
        <v>0</v>
      </c>
      <c r="AA4544" s="18">
        <v>0</v>
      </c>
      <c r="AB4544" s="18">
        <v>0</v>
      </c>
      <c r="AC4544" s="23">
        <v>0</v>
      </c>
      <c r="AD4544" s="14" t="str">
        <f>IF(E4544=113,"Linn","Iowa ex-Linn")</f>
        <v>Iowa ex-Linn</v>
      </c>
      <c r="AE4544" s="23">
        <f>IFERROR(AB4544/W4544,"N/M")</f>
        <v>0.0</v>
      </c>
      <c r="AF4544" s="14" t="str">
        <f>B4544&amp;"|"&amp;TEXT(E4544,"000")&amp;"|"&amp;TEXT(M4544,"0.0000")</f>
        <v>2021|197|0.6500</v>
      </c>
      <c r="AG4544" s="22" t="str">
        <f>IF(AND(B4544&gt;=2015,B4544&lt;=2024,C4544=19,G4544=41,I4544=2,K4544="A",L4544="RBUP",M4544&gt;=0.5,M4544&lt;=0.85),"IN","OUT")</f>
        <v>IN</v>
      </c>
    </row>
    <row r="4545" spans="1:33">
      <c r="A4545" s="14" t="s">
        <v>191</v>
      </c>
      <c r="B4545" s="16">
        <v>2021</v>
      </c>
      <c r="C4545" s="16">
        <v>19</v>
      </c>
      <c r="D4545" s="14" t="s">
        <v>80</v>
      </c>
      <c r="E4545" s="16">
        <v>197</v>
      </c>
      <c r="F4545" s="14" t="s">
        <v>184</v>
      </c>
      <c r="G4545" s="16">
        <v>41</v>
      </c>
      <c r="H4545" s="14" t="s">
        <v>186</v>
      </c>
      <c r="I4545" s="16">
        <v>2</v>
      </c>
      <c r="J4545" s="14" t="s">
        <v>83</v>
      </c>
      <c r="K4545" s="14" t="s">
        <v>84</v>
      </c>
      <c r="L4545" s="14" t="s">
        <v>85</v>
      </c>
      <c r="M4545" s="23">
        <v>0.7</v>
      </c>
      <c r="N4545" s="16">
        <v>17</v>
      </c>
      <c r="O4545" s="16">
        <v>16</v>
      </c>
      <c r="P4545" s="16">
        <v>0</v>
      </c>
      <c r="Q4545" s="16">
        <v>26</v>
      </c>
      <c r="R4545" s="16">
        <v>0</v>
      </c>
      <c r="S4545" s="14" t="s">
        <v>86</v>
      </c>
      <c r="T4545" s="16">
        <v>1257</v>
      </c>
      <c r="U4545" s="16">
        <v>0</v>
      </c>
      <c r="V4545" s="18">
        <v>750911</v>
      </c>
      <c r="W4545" s="18">
        <v>24839</v>
      </c>
      <c r="X4545" s="18">
        <v>15455</v>
      </c>
      <c r="Y4545" s="18">
        <v>0</v>
      </c>
      <c r="Z4545" s="18">
        <v>52</v>
      </c>
      <c r="AA4545" s="18">
        <v>0</v>
      </c>
      <c r="AB4545" s="18">
        <v>0</v>
      </c>
      <c r="AC4545" s="23">
        <v>0</v>
      </c>
      <c r="AD4545" s="14" t="str">
        <f>IF(E4545=113,"Linn","Iowa ex-Linn")</f>
        <v>Iowa ex-Linn</v>
      </c>
      <c r="AE4545" s="23">
        <f>IFERROR(AB4545/W4545,"N/M")</f>
        <v>0.0</v>
      </c>
      <c r="AF4545" s="14" t="str">
        <f>B4545&amp;"|"&amp;TEXT(E4545,"000")&amp;"|"&amp;TEXT(M4545,"0.0000")</f>
        <v>2021|197|0.7000</v>
      </c>
      <c r="AG4545" s="22" t="str">
        <f>IF(AND(B4545&gt;=2015,B4545&lt;=2024,C4545=19,G4545=41,I4545=2,K4545="A",L4545="RBUP",M4545&gt;=0.5,M4545&lt;=0.85),"IN","OUT")</f>
        <v>IN</v>
      </c>
    </row>
    <row r="4546" spans="1:33">
      <c r="A4546" s="14" t="s">
        <v>191</v>
      </c>
      <c r="B4546" s="16">
        <v>2021</v>
      </c>
      <c r="C4546" s="16">
        <v>19</v>
      </c>
      <c r="D4546" s="14" t="s">
        <v>80</v>
      </c>
      <c r="E4546" s="16">
        <v>197</v>
      </c>
      <c r="F4546" s="14" t="s">
        <v>184</v>
      </c>
      <c r="G4546" s="16">
        <v>41</v>
      </c>
      <c r="H4546" s="14" t="s">
        <v>186</v>
      </c>
      <c r="I4546" s="16">
        <v>2</v>
      </c>
      <c r="J4546" s="14" t="s">
        <v>83</v>
      </c>
      <c r="K4546" s="14" t="s">
        <v>84</v>
      </c>
      <c r="L4546" s="14" t="s">
        <v>85</v>
      </c>
      <c r="M4546" s="23">
        <v>0.75</v>
      </c>
      <c r="N4546" s="16">
        <v>66</v>
      </c>
      <c r="O4546" s="16">
        <v>59</v>
      </c>
      <c r="P4546" s="16">
        <v>0</v>
      </c>
      <c r="Q4546" s="16">
        <v>95</v>
      </c>
      <c r="R4546" s="16">
        <v>0</v>
      </c>
      <c r="S4546" s="14" t="s">
        <v>86</v>
      </c>
      <c r="T4546" s="16">
        <v>13074</v>
      </c>
      <c r="U4546" s="16">
        <v>0</v>
      </c>
      <c r="V4546" s="18">
        <v>9068863</v>
      </c>
      <c r="W4546" s="18">
        <v>382917</v>
      </c>
      <c r="X4546" s="18">
        <v>257158</v>
      </c>
      <c r="Y4546" s="18">
        <v>0</v>
      </c>
      <c r="Z4546" s="18">
        <v>0</v>
      </c>
      <c r="AA4546" s="18">
        <v>0</v>
      </c>
      <c r="AB4546" s="18">
        <v>0</v>
      </c>
      <c r="AC4546" s="23">
        <v>0</v>
      </c>
      <c r="AD4546" s="14" t="str">
        <f>IF(E4546=113,"Linn","Iowa ex-Linn")</f>
        <v>Iowa ex-Linn</v>
      </c>
      <c r="AE4546" s="23">
        <f>IFERROR(AB4546/W4546,"N/M")</f>
        <v>0.0</v>
      </c>
      <c r="AF4546" s="14" t="str">
        <f>B4546&amp;"|"&amp;TEXT(E4546,"000")&amp;"|"&amp;TEXT(M4546,"0.0000")</f>
        <v>2021|197|0.7500</v>
      </c>
      <c r="AG4546" s="22" t="str">
        <f>IF(AND(B4546&gt;=2015,B4546&lt;=2024,C4546=19,G4546=41,I4546=2,K4546="A",L4546="RBUP",M4546&gt;=0.5,M4546&lt;=0.85),"IN","OUT")</f>
        <v>IN</v>
      </c>
    </row>
    <row r="4547" spans="1:33">
      <c r="A4547" s="14" t="s">
        <v>191</v>
      </c>
      <c r="B4547" s="16">
        <v>2021</v>
      </c>
      <c r="C4547" s="16">
        <v>19</v>
      </c>
      <c r="D4547" s="14" t="s">
        <v>80</v>
      </c>
      <c r="E4547" s="16">
        <v>197</v>
      </c>
      <c r="F4547" s="14" t="s">
        <v>184</v>
      </c>
      <c r="G4547" s="16">
        <v>41</v>
      </c>
      <c r="H4547" s="14" t="s">
        <v>186</v>
      </c>
      <c r="I4547" s="16">
        <v>2</v>
      </c>
      <c r="J4547" s="14" t="s">
        <v>83</v>
      </c>
      <c r="K4547" s="14" t="s">
        <v>84</v>
      </c>
      <c r="L4547" s="14" t="s">
        <v>85</v>
      </c>
      <c r="M4547" s="23">
        <v>0.8</v>
      </c>
      <c r="N4547" s="16">
        <v>221</v>
      </c>
      <c r="O4547" s="16">
        <v>179</v>
      </c>
      <c r="P4547" s="16">
        <v>15</v>
      </c>
      <c r="Q4547" s="16">
        <v>363</v>
      </c>
      <c r="R4547" s="16">
        <v>17</v>
      </c>
      <c r="S4547" s="14" t="s">
        <v>86</v>
      </c>
      <c r="T4547" s="16">
        <v>49400</v>
      </c>
      <c r="U4547" s="16">
        <v>0</v>
      </c>
      <c r="V4547" s="18">
        <v>36471406</v>
      </c>
      <c r="W4547" s="18">
        <v>2101192</v>
      </c>
      <c r="X4547" s="18">
        <v>1196519</v>
      </c>
      <c r="Y4547" s="18">
        <v>279</v>
      </c>
      <c r="Z4547" s="18">
        <v>703</v>
      </c>
      <c r="AA4547" s="18">
        <v>0</v>
      </c>
      <c r="AB4547" s="18">
        <v>151957</v>
      </c>
      <c r="AC4547" s="23">
        <v>0.07000000000000001</v>
      </c>
      <c r="AD4547" s="14" t="str">
        <f>IF(E4547=113,"Linn","Iowa ex-Linn")</f>
        <v>Iowa ex-Linn</v>
      </c>
      <c r="AE4547" s="23">
        <f>IFERROR(AB4547/W4547,"N/M")</f>
        <v>0.07231942630659169</v>
      </c>
      <c r="AF4547" s="14" t="str">
        <f>B4547&amp;"|"&amp;TEXT(E4547,"000")&amp;"|"&amp;TEXT(M4547,"0.0000")</f>
        <v>2021|197|0.8000</v>
      </c>
      <c r="AG4547" s="22" t="str">
        <f>IF(AND(B4547&gt;=2015,B4547&lt;=2024,C4547=19,G4547=41,I4547=2,K4547="A",L4547="RBUP",M4547&gt;=0.5,M4547&lt;=0.85),"IN","OUT")</f>
        <v>IN</v>
      </c>
    </row>
    <row r="4548" spans="1:33">
      <c r="A4548" s="14" t="s">
        <v>191</v>
      </c>
      <c r="B4548" s="16">
        <v>2021</v>
      </c>
      <c r="C4548" s="16">
        <v>19</v>
      </c>
      <c r="D4548" s="14" t="s">
        <v>80</v>
      </c>
      <c r="E4548" s="16">
        <v>197</v>
      </c>
      <c r="F4548" s="14" t="s">
        <v>184</v>
      </c>
      <c r="G4548" s="16">
        <v>41</v>
      </c>
      <c r="H4548" s="14" t="s">
        <v>186</v>
      </c>
      <c r="I4548" s="16">
        <v>2</v>
      </c>
      <c r="J4548" s="14" t="s">
        <v>83</v>
      </c>
      <c r="K4548" s="14" t="s">
        <v>84</v>
      </c>
      <c r="L4548" s="14" t="s">
        <v>85</v>
      </c>
      <c r="M4548" s="23">
        <v>0.85</v>
      </c>
      <c r="N4548" s="16">
        <v>364</v>
      </c>
      <c r="O4548" s="16">
        <v>308</v>
      </c>
      <c r="P4548" s="16">
        <v>51</v>
      </c>
      <c r="Q4548" s="16">
        <v>674</v>
      </c>
      <c r="R4548" s="16">
        <v>75</v>
      </c>
      <c r="S4548" s="14" t="s">
        <v>86</v>
      </c>
      <c r="T4548" s="16">
        <v>88967</v>
      </c>
      <c r="U4548" s="16">
        <v>0</v>
      </c>
      <c r="V4548" s="18">
        <v>67339846</v>
      </c>
      <c r="W4548" s="18">
        <v>4833553</v>
      </c>
      <c r="X4548" s="18">
        <v>2148929</v>
      </c>
      <c r="Y4548" s="18">
        <v>592</v>
      </c>
      <c r="Z4548" s="18">
        <v>4092</v>
      </c>
      <c r="AA4548" s="18">
        <v>0</v>
      </c>
      <c r="AB4548" s="18">
        <v>948677</v>
      </c>
      <c r="AC4548" s="23">
        <v>0.2</v>
      </c>
      <c r="AD4548" s="14" t="str">
        <f>IF(E4548=113,"Linn","Iowa ex-Linn")</f>
        <v>Iowa ex-Linn</v>
      </c>
      <c r="AE4548" s="23">
        <f>IFERROR(AB4548/W4548,"N/M")</f>
        <v>0.19626907990871312</v>
      </c>
      <c r="AF4548" s="14" t="str">
        <f>B4548&amp;"|"&amp;TEXT(E4548,"000")&amp;"|"&amp;TEXT(M4548,"0.0000")</f>
        <v>2021|197|0.8500</v>
      </c>
      <c r="AG4548" s="22" t="str">
        <f>IF(AND(B4548&gt;=2015,B4548&lt;=2024,C4548=19,G4548=41,I4548=2,K4548="A",L4548="RBUP",M4548&gt;=0.5,M4548&lt;=0.85),"IN","OUT")</f>
        <v>IN</v>
      </c>
    </row>
    <row r="4549" spans="1:33">
      <c r="A4549" s="14" t="s">
        <v>192</v>
      </c>
      <c r="B4549" s="16">
        <v>2022</v>
      </c>
      <c r="C4549" s="16">
        <v>19</v>
      </c>
      <c r="D4549" s="14" t="s">
        <v>80</v>
      </c>
      <c r="E4549" s="16">
        <v>1</v>
      </c>
      <c r="F4549" s="14" t="s">
        <v>81</v>
      </c>
      <c r="G4549" s="16">
        <v>41</v>
      </c>
      <c r="H4549" s="14" t="s">
        <v>186</v>
      </c>
      <c r="I4549" s="16">
        <v>2</v>
      </c>
      <c r="J4549" s="14" t="s">
        <v>83</v>
      </c>
      <c r="K4549" s="14" t="s">
        <v>84</v>
      </c>
      <c r="L4549" s="14" t="s">
        <v>85</v>
      </c>
      <c r="M4549" s="23">
        <v>0.6</v>
      </c>
      <c r="N4549" s="16">
        <v>1</v>
      </c>
      <c r="O4549" s="16">
        <v>1</v>
      </c>
      <c r="P4549" s="16">
        <v>0</v>
      </c>
      <c r="Q4549" s="16">
        <v>1</v>
      </c>
      <c r="R4549" s="16">
        <v>0</v>
      </c>
      <c r="S4549" s="14" t="s">
        <v>86</v>
      </c>
      <c r="T4549" s="16">
        <v>17</v>
      </c>
      <c r="U4549" s="16">
        <v>0</v>
      </c>
      <c r="V4549" s="18">
        <v>9521</v>
      </c>
      <c r="W4549" s="18">
        <v>192</v>
      </c>
      <c r="X4549" s="18">
        <v>123</v>
      </c>
      <c r="Y4549" s="18">
        <v>0</v>
      </c>
      <c r="Z4549" s="18">
        <v>0</v>
      </c>
      <c r="AA4549" s="18">
        <v>0</v>
      </c>
      <c r="AB4549" s="18">
        <v>0</v>
      </c>
      <c r="AC4549" s="23">
        <v>0</v>
      </c>
      <c r="AD4549" s="14" t="str">
        <f>IF(E4549=113,"Linn","Iowa ex-Linn")</f>
        <v>Iowa ex-Linn</v>
      </c>
      <c r="AE4549" s="23">
        <f>IFERROR(AB4549/W4549,"N/M")</f>
        <v>0.0</v>
      </c>
      <c r="AF4549" s="14" t="str">
        <f>B4549&amp;"|"&amp;TEXT(E4549,"000")&amp;"|"&amp;TEXT(M4549,"0.0000")</f>
        <v>2022|001|0.6000</v>
      </c>
      <c r="AG4549" s="22" t="str">
        <f>IF(AND(B4549&gt;=2015,B4549&lt;=2024,C4549=19,G4549=41,I4549=2,K4549="A",L4549="RBUP",M4549&gt;=0.5,M4549&lt;=0.85),"IN","OUT")</f>
        <v>IN</v>
      </c>
    </row>
    <row r="4550" spans="1:33">
      <c r="A4550" s="14" t="s">
        <v>192</v>
      </c>
      <c r="B4550" s="16">
        <v>2022</v>
      </c>
      <c r="C4550" s="16">
        <v>19</v>
      </c>
      <c r="D4550" s="14" t="s">
        <v>80</v>
      </c>
      <c r="E4550" s="16">
        <v>1</v>
      </c>
      <c r="F4550" s="14" t="s">
        <v>81</v>
      </c>
      <c r="G4550" s="16">
        <v>41</v>
      </c>
      <c r="H4550" s="14" t="s">
        <v>186</v>
      </c>
      <c r="I4550" s="16">
        <v>2</v>
      </c>
      <c r="J4550" s="14" t="s">
        <v>83</v>
      </c>
      <c r="K4550" s="14" t="s">
        <v>84</v>
      </c>
      <c r="L4550" s="14" t="s">
        <v>85</v>
      </c>
      <c r="M4550" s="23">
        <v>0.65</v>
      </c>
      <c r="N4550" s="16">
        <v>7</v>
      </c>
      <c r="O4550" s="16">
        <v>7</v>
      </c>
      <c r="P4550" s="16">
        <v>2</v>
      </c>
      <c r="Q4550" s="16">
        <v>11</v>
      </c>
      <c r="R4550" s="16">
        <v>3</v>
      </c>
      <c r="S4550" s="14" t="s">
        <v>86</v>
      </c>
      <c r="T4550" s="16">
        <v>1234</v>
      </c>
      <c r="U4550" s="16">
        <v>0</v>
      </c>
      <c r="V4550" s="18">
        <v>855597</v>
      </c>
      <c r="W4550" s="18">
        <v>23775</v>
      </c>
      <c r="X4550" s="18">
        <v>17272</v>
      </c>
      <c r="Y4550" s="18">
        <v>0</v>
      </c>
      <c r="Z4550" s="18">
        <v>0</v>
      </c>
      <c r="AA4550" s="18">
        <v>0</v>
      </c>
      <c r="AB4550" s="18">
        <v>10728</v>
      </c>
      <c r="AC4550" s="23">
        <v>0.45</v>
      </c>
      <c r="AD4550" s="14" t="str">
        <f>IF(E4550=113,"Linn","Iowa ex-Linn")</f>
        <v>Iowa ex-Linn</v>
      </c>
      <c r="AE4550" s="23">
        <f>IFERROR(AB4550/W4550,"N/M")</f>
        <v>0.4512302839116719</v>
      </c>
      <c r="AF4550" s="14" t="str">
        <f>B4550&amp;"|"&amp;TEXT(E4550,"000")&amp;"|"&amp;TEXT(M4550,"0.0000")</f>
        <v>2022|001|0.6500</v>
      </c>
      <c r="AG4550" s="22" t="str">
        <f>IF(AND(B4550&gt;=2015,B4550&lt;=2024,C4550=19,G4550=41,I4550=2,K4550="A",L4550="RBUP",M4550&gt;=0.5,M4550&lt;=0.85),"IN","OUT")</f>
        <v>IN</v>
      </c>
    </row>
    <row r="4551" spans="1:33">
      <c r="A4551" s="14" t="s">
        <v>192</v>
      </c>
      <c r="B4551" s="16">
        <v>2022</v>
      </c>
      <c r="C4551" s="16">
        <v>19</v>
      </c>
      <c r="D4551" s="14" t="s">
        <v>80</v>
      </c>
      <c r="E4551" s="16">
        <v>1</v>
      </c>
      <c r="F4551" s="14" t="s">
        <v>81</v>
      </c>
      <c r="G4551" s="16">
        <v>41</v>
      </c>
      <c r="H4551" s="14" t="s">
        <v>186</v>
      </c>
      <c r="I4551" s="16">
        <v>2</v>
      </c>
      <c r="J4551" s="14" t="s">
        <v>83</v>
      </c>
      <c r="K4551" s="14" t="s">
        <v>84</v>
      </c>
      <c r="L4551" s="14" t="s">
        <v>85</v>
      </c>
      <c r="M4551" s="23">
        <v>0.7</v>
      </c>
      <c r="N4551" s="16">
        <v>25</v>
      </c>
      <c r="O4551" s="16">
        <v>20</v>
      </c>
      <c r="P4551" s="16">
        <v>10</v>
      </c>
      <c r="Q4551" s="16">
        <v>29</v>
      </c>
      <c r="R4551" s="16">
        <v>13</v>
      </c>
      <c r="S4551" s="14" t="s">
        <v>86</v>
      </c>
      <c r="T4551" s="16">
        <v>1611</v>
      </c>
      <c r="U4551" s="16">
        <v>0</v>
      </c>
      <c r="V4551" s="18">
        <v>1132205</v>
      </c>
      <c r="W4551" s="18">
        <v>39590</v>
      </c>
      <c r="X4551" s="18">
        <v>24976</v>
      </c>
      <c r="Y4551" s="18">
        <v>349</v>
      </c>
      <c r="Z4551" s="18">
        <v>770</v>
      </c>
      <c r="AA4551" s="18">
        <v>0</v>
      </c>
      <c r="AB4551" s="18">
        <v>136484</v>
      </c>
      <c r="AC4551" s="23">
        <v>3.45</v>
      </c>
      <c r="AD4551" s="14" t="str">
        <f>IF(E4551=113,"Linn","Iowa ex-Linn")</f>
        <v>Iowa ex-Linn</v>
      </c>
      <c r="AE4551" s="23">
        <f>IFERROR(AB4551/W4551,"N/M")</f>
        <v>3.447436221267997</v>
      </c>
      <c r="AF4551" s="14" t="str">
        <f>B4551&amp;"|"&amp;TEXT(E4551,"000")&amp;"|"&amp;TEXT(M4551,"0.0000")</f>
        <v>2022|001|0.7000</v>
      </c>
      <c r="AG4551" s="22" t="str">
        <f>IF(AND(B4551&gt;=2015,B4551&lt;=2024,C4551=19,G4551=41,I4551=2,K4551="A",L4551="RBUP",M4551&gt;=0.5,M4551&lt;=0.85),"IN","OUT")</f>
        <v>IN</v>
      </c>
    </row>
    <row r="4552" spans="1:33">
      <c r="A4552" s="14" t="s">
        <v>192</v>
      </c>
      <c r="B4552" s="16">
        <v>2022</v>
      </c>
      <c r="C4552" s="16">
        <v>19</v>
      </c>
      <c r="D4552" s="14" t="s">
        <v>80</v>
      </c>
      <c r="E4552" s="16">
        <v>1</v>
      </c>
      <c r="F4552" s="14" t="s">
        <v>81</v>
      </c>
      <c r="G4552" s="16">
        <v>41</v>
      </c>
      <c r="H4552" s="14" t="s">
        <v>186</v>
      </c>
      <c r="I4552" s="16">
        <v>2</v>
      </c>
      <c r="J4552" s="14" t="s">
        <v>83</v>
      </c>
      <c r="K4552" s="14" t="s">
        <v>84</v>
      </c>
      <c r="L4552" s="14" t="s">
        <v>85</v>
      </c>
      <c r="M4552" s="23">
        <v>0.75</v>
      </c>
      <c r="N4552" s="16">
        <v>101</v>
      </c>
      <c r="O4552" s="16">
        <v>82</v>
      </c>
      <c r="P4552" s="16">
        <v>27</v>
      </c>
      <c r="Q4552" s="16">
        <v>141</v>
      </c>
      <c r="R4552" s="16">
        <v>32</v>
      </c>
      <c r="S4552" s="14" t="s">
        <v>86</v>
      </c>
      <c r="T4552" s="16">
        <v>17268</v>
      </c>
      <c r="U4552" s="16">
        <v>0</v>
      </c>
      <c r="V4552" s="18">
        <v>13670923</v>
      </c>
      <c r="W4552" s="18">
        <v>713286</v>
      </c>
      <c r="X4552" s="18">
        <v>488437</v>
      </c>
      <c r="Y4552" s="18">
        <v>3970</v>
      </c>
      <c r="Z4552" s="18">
        <v>1294</v>
      </c>
      <c r="AA4552" s="18">
        <v>0</v>
      </c>
      <c r="AB4552" s="18">
        <v>407335</v>
      </c>
      <c r="AC4552" s="23">
        <v>0.57</v>
      </c>
      <c r="AD4552" s="14" t="str">
        <f>IF(E4552=113,"Linn","Iowa ex-Linn")</f>
        <v>Iowa ex-Linn</v>
      </c>
      <c r="AE4552" s="23">
        <f>IFERROR(AB4552/W4552,"N/M")</f>
        <v>0.5710682671466986</v>
      </c>
      <c r="AF4552" s="14" t="str">
        <f>B4552&amp;"|"&amp;TEXT(E4552,"000")&amp;"|"&amp;TEXT(M4552,"0.0000")</f>
        <v>2022|001|0.7500</v>
      </c>
      <c r="AG4552" s="22" t="str">
        <f>IF(AND(B4552&gt;=2015,B4552&lt;=2024,C4552=19,G4552=41,I4552=2,K4552="A",L4552="RBUP",M4552&gt;=0.5,M4552&lt;=0.85),"IN","OUT")</f>
        <v>IN</v>
      </c>
    </row>
    <row r="4553" spans="1:33">
      <c r="A4553" s="14" t="s">
        <v>192</v>
      </c>
      <c r="B4553" s="16">
        <v>2022</v>
      </c>
      <c r="C4553" s="16">
        <v>19</v>
      </c>
      <c r="D4553" s="14" t="s">
        <v>80</v>
      </c>
      <c r="E4553" s="16">
        <v>1</v>
      </c>
      <c r="F4553" s="14" t="s">
        <v>81</v>
      </c>
      <c r="G4553" s="16">
        <v>41</v>
      </c>
      <c r="H4553" s="14" t="s">
        <v>186</v>
      </c>
      <c r="I4553" s="16">
        <v>2</v>
      </c>
      <c r="J4553" s="14" t="s">
        <v>83</v>
      </c>
      <c r="K4553" s="14" t="s">
        <v>84</v>
      </c>
      <c r="L4553" s="14" t="s">
        <v>85</v>
      </c>
      <c r="M4553" s="23">
        <v>0.8</v>
      </c>
      <c r="N4553" s="16">
        <v>276</v>
      </c>
      <c r="O4553" s="16">
        <v>219</v>
      </c>
      <c r="P4553" s="16">
        <v>82</v>
      </c>
      <c r="Q4553" s="16">
        <v>283</v>
      </c>
      <c r="R4553" s="16">
        <v>94</v>
      </c>
      <c r="S4553" s="14" t="s">
        <v>86</v>
      </c>
      <c r="T4553" s="16">
        <v>49574</v>
      </c>
      <c r="U4553" s="16">
        <v>0</v>
      </c>
      <c r="V4553" s="18">
        <v>41530276</v>
      </c>
      <c r="W4553" s="18">
        <v>2725951</v>
      </c>
      <c r="X4553" s="18">
        <v>1726606</v>
      </c>
      <c r="Y4553" s="18">
        <v>1118</v>
      </c>
      <c r="Z4553" s="18">
        <v>2638</v>
      </c>
      <c r="AA4553" s="18">
        <v>0</v>
      </c>
      <c r="AB4553" s="18">
        <v>1672121</v>
      </c>
      <c r="AC4553" s="23">
        <v>0.61</v>
      </c>
      <c r="AD4553" s="14" t="str">
        <f>IF(E4553=113,"Linn","Iowa ex-Linn")</f>
        <v>Iowa ex-Linn</v>
      </c>
      <c r="AE4553" s="23">
        <f>IFERROR(AB4553/W4553,"N/M")</f>
        <v>0.6134083114480048</v>
      </c>
      <c r="AF4553" s="14" t="str">
        <f>B4553&amp;"|"&amp;TEXT(E4553,"000")&amp;"|"&amp;TEXT(M4553,"0.0000")</f>
        <v>2022|001|0.8000</v>
      </c>
      <c r="AG4553" s="22" t="str">
        <f>IF(AND(B4553&gt;=2015,B4553&lt;=2024,C4553=19,G4553=41,I4553=2,K4553="A",L4553="RBUP",M4553&gt;=0.5,M4553&lt;=0.85),"IN","OUT")</f>
        <v>IN</v>
      </c>
    </row>
    <row r="4554" spans="1:33">
      <c r="A4554" s="14" t="s">
        <v>192</v>
      </c>
      <c r="B4554" s="16">
        <v>2022</v>
      </c>
      <c r="C4554" s="16">
        <v>19</v>
      </c>
      <c r="D4554" s="14" t="s">
        <v>80</v>
      </c>
      <c r="E4554" s="16">
        <v>1</v>
      </c>
      <c r="F4554" s="14" t="s">
        <v>81</v>
      </c>
      <c r="G4554" s="16">
        <v>41</v>
      </c>
      <c r="H4554" s="14" t="s">
        <v>186</v>
      </c>
      <c r="I4554" s="16">
        <v>2</v>
      </c>
      <c r="J4554" s="14" t="s">
        <v>83</v>
      </c>
      <c r="K4554" s="14" t="s">
        <v>84</v>
      </c>
      <c r="L4554" s="14" t="s">
        <v>85</v>
      </c>
      <c r="M4554" s="23">
        <v>0.85</v>
      </c>
      <c r="N4554" s="16">
        <v>175</v>
      </c>
      <c r="O4554" s="16">
        <v>123</v>
      </c>
      <c r="P4554" s="16">
        <v>62</v>
      </c>
      <c r="Q4554" s="16">
        <v>196</v>
      </c>
      <c r="R4554" s="16">
        <v>85</v>
      </c>
      <c r="S4554" s="14" t="s">
        <v>86</v>
      </c>
      <c r="T4554" s="16">
        <v>31033</v>
      </c>
      <c r="U4554" s="16">
        <v>0</v>
      </c>
      <c r="V4554" s="18">
        <v>27236075</v>
      </c>
      <c r="W4554" s="18">
        <v>2286018</v>
      </c>
      <c r="X4554" s="18">
        <v>1092458</v>
      </c>
      <c r="Y4554" s="18">
        <v>93</v>
      </c>
      <c r="Z4554" s="18">
        <v>7970</v>
      </c>
      <c r="AA4554" s="18">
        <v>0</v>
      </c>
      <c r="AB4554" s="18">
        <v>2771338</v>
      </c>
      <c r="AC4554" s="23">
        <v>1.21</v>
      </c>
      <c r="AD4554" s="14" t="str">
        <f>IF(E4554=113,"Linn","Iowa ex-Linn")</f>
        <v>Iowa ex-Linn</v>
      </c>
      <c r="AE4554" s="23">
        <f>IFERROR(AB4554/W4554,"N/M")</f>
        <v>1.212299290731744</v>
      </c>
      <c r="AF4554" s="14" t="str">
        <f>B4554&amp;"|"&amp;TEXT(E4554,"000")&amp;"|"&amp;TEXT(M4554,"0.0000")</f>
        <v>2022|001|0.8500</v>
      </c>
      <c r="AG4554" s="22" t="str">
        <f>IF(AND(B4554&gt;=2015,B4554&lt;=2024,C4554=19,G4554=41,I4554=2,K4554="A",L4554="RBUP",M4554&gt;=0.5,M4554&lt;=0.85),"IN","OUT")</f>
        <v>IN</v>
      </c>
    </row>
    <row r="4555" spans="1:33">
      <c r="A4555" s="14" t="s">
        <v>192</v>
      </c>
      <c r="B4555" s="16">
        <v>2022</v>
      </c>
      <c r="C4555" s="16">
        <v>19</v>
      </c>
      <c r="D4555" s="14" t="s">
        <v>80</v>
      </c>
      <c r="E4555" s="16">
        <v>3</v>
      </c>
      <c r="F4555" s="14" t="s">
        <v>87</v>
      </c>
      <c r="G4555" s="16">
        <v>41</v>
      </c>
      <c r="H4555" s="14" t="s">
        <v>186</v>
      </c>
      <c r="I4555" s="16">
        <v>2</v>
      </c>
      <c r="J4555" s="14" t="s">
        <v>83</v>
      </c>
      <c r="K4555" s="14" t="s">
        <v>84</v>
      </c>
      <c r="L4555" s="14" t="s">
        <v>85</v>
      </c>
      <c r="M4555" s="23">
        <v>0.6</v>
      </c>
      <c r="N4555" s="16">
        <v>3</v>
      </c>
      <c r="O4555" s="16">
        <v>3</v>
      </c>
      <c r="P4555" s="16">
        <v>0</v>
      </c>
      <c r="Q4555" s="16">
        <v>4</v>
      </c>
      <c r="R4555" s="16">
        <v>0</v>
      </c>
      <c r="S4555" s="14" t="s">
        <v>86</v>
      </c>
      <c r="T4555" s="16">
        <v>175</v>
      </c>
      <c r="U4555" s="16">
        <v>0</v>
      </c>
      <c r="V4555" s="18">
        <v>115721</v>
      </c>
      <c r="W4555" s="18">
        <v>2499</v>
      </c>
      <c r="X4555" s="18">
        <v>1599</v>
      </c>
      <c r="Y4555" s="18">
        <v>0</v>
      </c>
      <c r="Z4555" s="18">
        <v>0</v>
      </c>
      <c r="AA4555" s="18">
        <v>0</v>
      </c>
      <c r="AB4555" s="18">
        <v>0</v>
      </c>
      <c r="AC4555" s="23">
        <v>0</v>
      </c>
      <c r="AD4555" s="14" t="str">
        <f>IF(E4555=113,"Linn","Iowa ex-Linn")</f>
        <v>Iowa ex-Linn</v>
      </c>
      <c r="AE4555" s="23">
        <f>IFERROR(AB4555/W4555,"N/M")</f>
        <v>0.0</v>
      </c>
      <c r="AF4555" s="14" t="str">
        <f>B4555&amp;"|"&amp;TEXT(E4555,"000")&amp;"|"&amp;TEXT(M4555,"0.0000")</f>
        <v>2022|003|0.6000</v>
      </c>
      <c r="AG4555" s="22" t="str">
        <f>IF(AND(B4555&gt;=2015,B4555&lt;=2024,C4555=19,G4555=41,I4555=2,K4555="A",L4555="RBUP",M4555&gt;=0.5,M4555&lt;=0.85),"IN","OUT")</f>
        <v>IN</v>
      </c>
    </row>
    <row r="4556" spans="1:33">
      <c r="A4556" s="14" t="s">
        <v>192</v>
      </c>
      <c r="B4556" s="16">
        <v>2022</v>
      </c>
      <c r="C4556" s="16">
        <v>19</v>
      </c>
      <c r="D4556" s="14" t="s">
        <v>80</v>
      </c>
      <c r="E4556" s="16">
        <v>3</v>
      </c>
      <c r="F4556" s="14" t="s">
        <v>87</v>
      </c>
      <c r="G4556" s="16">
        <v>41</v>
      </c>
      <c r="H4556" s="14" t="s">
        <v>186</v>
      </c>
      <c r="I4556" s="16">
        <v>2</v>
      </c>
      <c r="J4556" s="14" t="s">
        <v>83</v>
      </c>
      <c r="K4556" s="14" t="s">
        <v>84</v>
      </c>
      <c r="L4556" s="14" t="s">
        <v>85</v>
      </c>
      <c r="M4556" s="23">
        <v>0.65</v>
      </c>
      <c r="N4556" s="16">
        <v>8</v>
      </c>
      <c r="O4556" s="16">
        <v>6</v>
      </c>
      <c r="P4556" s="16">
        <v>0</v>
      </c>
      <c r="Q4556" s="16">
        <v>14</v>
      </c>
      <c r="R4556" s="16">
        <v>0</v>
      </c>
      <c r="S4556" s="14" t="s">
        <v>86</v>
      </c>
      <c r="T4556" s="16">
        <v>585</v>
      </c>
      <c r="U4556" s="16">
        <v>0</v>
      </c>
      <c r="V4556" s="18">
        <v>422796</v>
      </c>
      <c r="W4556" s="18">
        <v>18302</v>
      </c>
      <c r="X4556" s="18">
        <v>10799</v>
      </c>
      <c r="Y4556" s="18">
        <v>0</v>
      </c>
      <c r="Z4556" s="18">
        <v>0</v>
      </c>
      <c r="AA4556" s="18">
        <v>0</v>
      </c>
      <c r="AB4556" s="18">
        <v>0</v>
      </c>
      <c r="AC4556" s="23">
        <v>0</v>
      </c>
      <c r="AD4556" s="14" t="str">
        <f>IF(E4556=113,"Linn","Iowa ex-Linn")</f>
        <v>Iowa ex-Linn</v>
      </c>
      <c r="AE4556" s="23">
        <f>IFERROR(AB4556/W4556,"N/M")</f>
        <v>0.0</v>
      </c>
      <c r="AF4556" s="14" t="str">
        <f>B4556&amp;"|"&amp;TEXT(E4556,"000")&amp;"|"&amp;TEXT(M4556,"0.0000")</f>
        <v>2022|003|0.6500</v>
      </c>
      <c r="AG4556" s="22" t="str">
        <f>IF(AND(B4556&gt;=2015,B4556&lt;=2024,C4556=19,G4556=41,I4556=2,K4556="A",L4556="RBUP",M4556&gt;=0.5,M4556&lt;=0.85),"IN","OUT")</f>
        <v>IN</v>
      </c>
    </row>
    <row r="4557" spans="1:33">
      <c r="A4557" s="14" t="s">
        <v>192</v>
      </c>
      <c r="B4557" s="16">
        <v>2022</v>
      </c>
      <c r="C4557" s="16">
        <v>19</v>
      </c>
      <c r="D4557" s="14" t="s">
        <v>80</v>
      </c>
      <c r="E4557" s="16">
        <v>3</v>
      </c>
      <c r="F4557" s="14" t="s">
        <v>87</v>
      </c>
      <c r="G4557" s="16">
        <v>41</v>
      </c>
      <c r="H4557" s="14" t="s">
        <v>186</v>
      </c>
      <c r="I4557" s="16">
        <v>2</v>
      </c>
      <c r="J4557" s="14" t="s">
        <v>83</v>
      </c>
      <c r="K4557" s="14" t="s">
        <v>84</v>
      </c>
      <c r="L4557" s="14" t="s">
        <v>85</v>
      </c>
      <c r="M4557" s="23">
        <v>0.7</v>
      </c>
      <c r="N4557" s="16">
        <v>42</v>
      </c>
      <c r="O4557" s="16">
        <v>30</v>
      </c>
      <c r="P4557" s="16">
        <v>12</v>
      </c>
      <c r="Q4557" s="16">
        <v>40</v>
      </c>
      <c r="R4557" s="16">
        <v>13</v>
      </c>
      <c r="S4557" s="14" t="s">
        <v>86</v>
      </c>
      <c r="T4557" s="16">
        <v>4817</v>
      </c>
      <c r="U4557" s="16">
        <v>0</v>
      </c>
      <c r="V4557" s="18">
        <v>3626082</v>
      </c>
      <c r="W4557" s="18">
        <v>167969</v>
      </c>
      <c r="X4557" s="18">
        <v>122753</v>
      </c>
      <c r="Y4557" s="18">
        <v>364</v>
      </c>
      <c r="Z4557" s="18">
        <v>484</v>
      </c>
      <c r="AA4557" s="18">
        <v>0</v>
      </c>
      <c r="AB4557" s="18">
        <v>237400</v>
      </c>
      <c r="AC4557" s="23">
        <v>1.41</v>
      </c>
      <c r="AD4557" s="14" t="str">
        <f>IF(E4557=113,"Linn","Iowa ex-Linn")</f>
        <v>Iowa ex-Linn</v>
      </c>
      <c r="AE4557" s="23">
        <f>IFERROR(AB4557/W4557,"N/M")</f>
        <v>1.4133560359352024</v>
      </c>
      <c r="AF4557" s="14" t="str">
        <f>B4557&amp;"|"&amp;TEXT(E4557,"000")&amp;"|"&amp;TEXT(M4557,"0.0000")</f>
        <v>2022|003|0.7000</v>
      </c>
      <c r="AG4557" s="22" t="str">
        <f>IF(AND(B4557&gt;=2015,B4557&lt;=2024,C4557=19,G4557=41,I4557=2,K4557="A",L4557="RBUP",M4557&gt;=0.5,M4557&lt;=0.85),"IN","OUT")</f>
        <v>IN</v>
      </c>
    </row>
    <row r="4558" spans="1:33">
      <c r="A4558" s="14" t="s">
        <v>192</v>
      </c>
      <c r="B4558" s="16">
        <v>2022</v>
      </c>
      <c r="C4558" s="16">
        <v>19</v>
      </c>
      <c r="D4558" s="14" t="s">
        <v>80</v>
      </c>
      <c r="E4558" s="16">
        <v>3</v>
      </c>
      <c r="F4558" s="14" t="s">
        <v>87</v>
      </c>
      <c r="G4558" s="16">
        <v>41</v>
      </c>
      <c r="H4558" s="14" t="s">
        <v>186</v>
      </c>
      <c r="I4558" s="16">
        <v>2</v>
      </c>
      <c r="J4558" s="14" t="s">
        <v>83</v>
      </c>
      <c r="K4558" s="14" t="s">
        <v>84</v>
      </c>
      <c r="L4558" s="14" t="s">
        <v>85</v>
      </c>
      <c r="M4558" s="23">
        <v>0.75</v>
      </c>
      <c r="N4558" s="16">
        <v>157</v>
      </c>
      <c r="O4558" s="16">
        <v>116</v>
      </c>
      <c r="P4558" s="16">
        <v>23</v>
      </c>
      <c r="Q4558" s="16">
        <v>193</v>
      </c>
      <c r="R4558" s="16">
        <v>35</v>
      </c>
      <c r="S4558" s="14" t="s">
        <v>86</v>
      </c>
      <c r="T4558" s="16">
        <v>20332</v>
      </c>
      <c r="U4558" s="16">
        <v>0</v>
      </c>
      <c r="V4558" s="18">
        <v>16696799</v>
      </c>
      <c r="W4558" s="18">
        <v>1086725</v>
      </c>
      <c r="X4558" s="18">
        <v>722569</v>
      </c>
      <c r="Y4558" s="18">
        <v>5773</v>
      </c>
      <c r="Z4558" s="18">
        <v>6946</v>
      </c>
      <c r="AA4558" s="18">
        <v>0</v>
      </c>
      <c r="AB4558" s="18">
        <v>282640</v>
      </c>
      <c r="AC4558" s="23">
        <v>0.26</v>
      </c>
      <c r="AD4558" s="14" t="str">
        <f>IF(E4558=113,"Linn","Iowa ex-Linn")</f>
        <v>Iowa ex-Linn</v>
      </c>
      <c r="AE4558" s="23">
        <f>IFERROR(AB4558/W4558,"N/M")</f>
        <v>0.26008419793416</v>
      </c>
      <c r="AF4558" s="14" t="str">
        <f>B4558&amp;"|"&amp;TEXT(E4558,"000")&amp;"|"&amp;TEXT(M4558,"0.0000")</f>
        <v>2022|003|0.7500</v>
      </c>
      <c r="AG4558" s="22" t="str">
        <f>IF(AND(B4558&gt;=2015,B4558&lt;=2024,C4558=19,G4558=41,I4558=2,K4558="A",L4558="RBUP",M4558&gt;=0.5,M4558&lt;=0.85),"IN","OUT")</f>
        <v>IN</v>
      </c>
    </row>
    <row r="4559" spans="1:33">
      <c r="A4559" s="14" t="s">
        <v>192</v>
      </c>
      <c r="B4559" s="16">
        <v>2022</v>
      </c>
      <c r="C4559" s="16">
        <v>19</v>
      </c>
      <c r="D4559" s="14" t="s">
        <v>80</v>
      </c>
      <c r="E4559" s="16">
        <v>3</v>
      </c>
      <c r="F4559" s="14" t="s">
        <v>87</v>
      </c>
      <c r="G4559" s="16">
        <v>41</v>
      </c>
      <c r="H4559" s="14" t="s">
        <v>186</v>
      </c>
      <c r="I4559" s="16">
        <v>2</v>
      </c>
      <c r="J4559" s="14" t="s">
        <v>83</v>
      </c>
      <c r="K4559" s="14" t="s">
        <v>84</v>
      </c>
      <c r="L4559" s="14" t="s">
        <v>85</v>
      </c>
      <c r="M4559" s="23">
        <v>0.8</v>
      </c>
      <c r="N4559" s="16">
        <v>188</v>
      </c>
      <c r="O4559" s="16">
        <v>130</v>
      </c>
      <c r="P4559" s="16">
        <v>41</v>
      </c>
      <c r="Q4559" s="16">
        <v>209</v>
      </c>
      <c r="R4559" s="16">
        <v>65</v>
      </c>
      <c r="S4559" s="14" t="s">
        <v>86</v>
      </c>
      <c r="T4559" s="16">
        <v>24358</v>
      </c>
      <c r="U4559" s="16">
        <v>0</v>
      </c>
      <c r="V4559" s="18">
        <v>21636882</v>
      </c>
      <c r="W4559" s="18">
        <v>1768724</v>
      </c>
      <c r="X4559" s="18">
        <v>1066439</v>
      </c>
      <c r="Y4559" s="18">
        <v>245</v>
      </c>
      <c r="Z4559" s="18">
        <v>608</v>
      </c>
      <c r="AA4559" s="18">
        <v>0</v>
      </c>
      <c r="AB4559" s="18">
        <v>1814712</v>
      </c>
      <c r="AC4559" s="23">
        <v>1.03</v>
      </c>
      <c r="AD4559" s="14" t="str">
        <f>IF(E4559=113,"Linn","Iowa ex-Linn")</f>
        <v>Iowa ex-Linn</v>
      </c>
      <c r="AE4559" s="23">
        <f>IFERROR(AB4559/W4559,"N/M")</f>
        <v>1.0260006648860986</v>
      </c>
      <c r="AF4559" s="14" t="str">
        <f>B4559&amp;"|"&amp;TEXT(E4559,"000")&amp;"|"&amp;TEXT(M4559,"0.0000")</f>
        <v>2022|003|0.8000</v>
      </c>
      <c r="AG4559" s="22" t="str">
        <f>IF(AND(B4559&gt;=2015,B4559&lt;=2024,C4559=19,G4559=41,I4559=2,K4559="A",L4559="RBUP",M4559&gt;=0.5,M4559&lt;=0.85),"IN","OUT")</f>
        <v>IN</v>
      </c>
    </row>
    <row r="4560" spans="1:33">
      <c r="A4560" s="14" t="s">
        <v>192</v>
      </c>
      <c r="B4560" s="16">
        <v>2022</v>
      </c>
      <c r="C4560" s="16">
        <v>19</v>
      </c>
      <c r="D4560" s="14" t="s">
        <v>80</v>
      </c>
      <c r="E4560" s="16">
        <v>3</v>
      </c>
      <c r="F4560" s="14" t="s">
        <v>87</v>
      </c>
      <c r="G4560" s="16">
        <v>41</v>
      </c>
      <c r="H4560" s="14" t="s">
        <v>186</v>
      </c>
      <c r="I4560" s="16">
        <v>2</v>
      </c>
      <c r="J4560" s="14" t="s">
        <v>83</v>
      </c>
      <c r="K4560" s="14" t="s">
        <v>84</v>
      </c>
      <c r="L4560" s="14" t="s">
        <v>85</v>
      </c>
      <c r="M4560" s="23">
        <v>0.85</v>
      </c>
      <c r="N4560" s="16">
        <v>83</v>
      </c>
      <c r="O4560" s="16">
        <v>45</v>
      </c>
      <c r="P4560" s="16">
        <v>24</v>
      </c>
      <c r="Q4560" s="16">
        <v>67</v>
      </c>
      <c r="R4560" s="16">
        <v>30</v>
      </c>
      <c r="S4560" s="14" t="s">
        <v>86</v>
      </c>
      <c r="T4560" s="16">
        <v>12378</v>
      </c>
      <c r="U4560" s="16">
        <v>0</v>
      </c>
      <c r="V4560" s="18">
        <v>10874413</v>
      </c>
      <c r="W4560" s="18">
        <v>1029598</v>
      </c>
      <c r="X4560" s="18">
        <v>497835</v>
      </c>
      <c r="Y4560" s="18">
        <v>73</v>
      </c>
      <c r="Z4560" s="18">
        <v>833</v>
      </c>
      <c r="AA4560" s="18">
        <v>0</v>
      </c>
      <c r="AB4560" s="18">
        <v>1141586</v>
      </c>
      <c r="AC4560" s="23">
        <v>1.11</v>
      </c>
      <c r="AD4560" s="14" t="str">
        <f>IF(E4560=113,"Linn","Iowa ex-Linn")</f>
        <v>Iowa ex-Linn</v>
      </c>
      <c r="AE4560" s="23">
        <f>IFERROR(AB4560/W4560,"N/M")</f>
        <v>1.108768665051797</v>
      </c>
      <c r="AF4560" s="14" t="str">
        <f>B4560&amp;"|"&amp;TEXT(E4560,"000")&amp;"|"&amp;TEXT(M4560,"0.0000")</f>
        <v>2022|003|0.8500</v>
      </c>
      <c r="AG4560" s="22" t="str">
        <f>IF(AND(B4560&gt;=2015,B4560&lt;=2024,C4560=19,G4560=41,I4560=2,K4560="A",L4560="RBUP",M4560&gt;=0.5,M4560&lt;=0.85),"IN","OUT")</f>
        <v>IN</v>
      </c>
    </row>
    <row r="4561" spans="1:33">
      <c r="A4561" s="14" t="s">
        <v>192</v>
      </c>
      <c r="B4561" s="16">
        <v>2022</v>
      </c>
      <c r="C4561" s="16">
        <v>19</v>
      </c>
      <c r="D4561" s="14" t="s">
        <v>80</v>
      </c>
      <c r="E4561" s="16">
        <v>5</v>
      </c>
      <c r="F4561" s="14" t="s">
        <v>88</v>
      </c>
      <c r="G4561" s="16">
        <v>41</v>
      </c>
      <c r="H4561" s="14" t="s">
        <v>186</v>
      </c>
      <c r="I4561" s="16">
        <v>2</v>
      </c>
      <c r="J4561" s="14" t="s">
        <v>83</v>
      </c>
      <c r="K4561" s="14" t="s">
        <v>84</v>
      </c>
      <c r="L4561" s="14" t="s">
        <v>85</v>
      </c>
      <c r="M4561" s="23">
        <v>0.55</v>
      </c>
      <c r="N4561" s="16">
        <v>2</v>
      </c>
      <c r="O4561" s="16">
        <v>2</v>
      </c>
      <c r="P4561" s="16">
        <v>0</v>
      </c>
      <c r="Q4561" s="16">
        <v>2</v>
      </c>
      <c r="R4561" s="16">
        <v>0</v>
      </c>
      <c r="S4561" s="14" t="s">
        <v>86</v>
      </c>
      <c r="T4561" s="16">
        <v>282</v>
      </c>
      <c r="U4561" s="16">
        <v>0</v>
      </c>
      <c r="V4561" s="18">
        <v>190163</v>
      </c>
      <c r="W4561" s="18">
        <v>2019</v>
      </c>
      <c r="X4561" s="18">
        <v>1616</v>
      </c>
      <c r="Y4561" s="18">
        <v>0</v>
      </c>
      <c r="Z4561" s="18">
        <v>0</v>
      </c>
      <c r="AA4561" s="18">
        <v>0</v>
      </c>
      <c r="AB4561" s="18">
        <v>0</v>
      </c>
      <c r="AC4561" s="23">
        <v>0</v>
      </c>
      <c r="AD4561" s="14" t="str">
        <f>IF(E4561=113,"Linn","Iowa ex-Linn")</f>
        <v>Iowa ex-Linn</v>
      </c>
      <c r="AE4561" s="23">
        <f>IFERROR(AB4561/W4561,"N/M")</f>
        <v>0.0</v>
      </c>
      <c r="AF4561" s="14" t="str">
        <f>B4561&amp;"|"&amp;TEXT(E4561,"000")&amp;"|"&amp;TEXT(M4561,"0.0000")</f>
        <v>2022|005|0.5500</v>
      </c>
      <c r="AG4561" s="22" t="str">
        <f>IF(AND(B4561&gt;=2015,B4561&lt;=2024,C4561=19,G4561=41,I4561=2,K4561="A",L4561="RBUP",M4561&gt;=0.5,M4561&lt;=0.85),"IN","OUT")</f>
        <v>IN</v>
      </c>
    </row>
    <row r="4562" spans="1:33">
      <c r="A4562" s="14" t="s">
        <v>192</v>
      </c>
      <c r="B4562" s="16">
        <v>2022</v>
      </c>
      <c r="C4562" s="16">
        <v>19</v>
      </c>
      <c r="D4562" s="14" t="s">
        <v>80</v>
      </c>
      <c r="E4562" s="16">
        <v>5</v>
      </c>
      <c r="F4562" s="14" t="s">
        <v>88</v>
      </c>
      <c r="G4562" s="16">
        <v>41</v>
      </c>
      <c r="H4562" s="14" t="s">
        <v>186</v>
      </c>
      <c r="I4562" s="16">
        <v>2</v>
      </c>
      <c r="J4562" s="14" t="s">
        <v>83</v>
      </c>
      <c r="K4562" s="14" t="s">
        <v>84</v>
      </c>
      <c r="L4562" s="14" t="s">
        <v>85</v>
      </c>
      <c r="M4562" s="23">
        <v>0.65</v>
      </c>
      <c r="N4562" s="16">
        <v>3</v>
      </c>
      <c r="O4562" s="16">
        <v>3</v>
      </c>
      <c r="P4562" s="16">
        <v>0</v>
      </c>
      <c r="Q4562" s="16">
        <v>3</v>
      </c>
      <c r="R4562" s="16">
        <v>0</v>
      </c>
      <c r="S4562" s="14" t="s">
        <v>86</v>
      </c>
      <c r="T4562" s="16">
        <v>470</v>
      </c>
      <c r="U4562" s="16">
        <v>0</v>
      </c>
      <c r="V4562" s="18">
        <v>371809</v>
      </c>
      <c r="W4562" s="18">
        <v>7443</v>
      </c>
      <c r="X4562" s="18">
        <v>5890</v>
      </c>
      <c r="Y4562" s="18">
        <v>0</v>
      </c>
      <c r="Z4562" s="18">
        <v>0</v>
      </c>
      <c r="AA4562" s="18">
        <v>0</v>
      </c>
      <c r="AB4562" s="18">
        <v>0</v>
      </c>
      <c r="AC4562" s="23">
        <v>0</v>
      </c>
      <c r="AD4562" s="14" t="str">
        <f>IF(E4562=113,"Linn","Iowa ex-Linn")</f>
        <v>Iowa ex-Linn</v>
      </c>
      <c r="AE4562" s="23">
        <f>IFERROR(AB4562/W4562,"N/M")</f>
        <v>0.0</v>
      </c>
      <c r="AF4562" s="14" t="str">
        <f>B4562&amp;"|"&amp;TEXT(E4562,"000")&amp;"|"&amp;TEXT(M4562,"0.0000")</f>
        <v>2022|005|0.6500</v>
      </c>
      <c r="AG4562" s="22" t="str">
        <f>IF(AND(B4562&gt;=2015,B4562&lt;=2024,C4562=19,G4562=41,I4562=2,K4562="A",L4562="RBUP",M4562&gt;=0.5,M4562&lt;=0.85),"IN","OUT")</f>
        <v>IN</v>
      </c>
    </row>
    <row r="4563" spans="1:33">
      <c r="A4563" s="14" t="s">
        <v>192</v>
      </c>
      <c r="B4563" s="16">
        <v>2022</v>
      </c>
      <c r="C4563" s="16">
        <v>19</v>
      </c>
      <c r="D4563" s="14" t="s">
        <v>80</v>
      </c>
      <c r="E4563" s="16">
        <v>5</v>
      </c>
      <c r="F4563" s="14" t="s">
        <v>88</v>
      </c>
      <c r="G4563" s="16">
        <v>41</v>
      </c>
      <c r="H4563" s="14" t="s">
        <v>186</v>
      </c>
      <c r="I4563" s="16">
        <v>2</v>
      </c>
      <c r="J4563" s="14" t="s">
        <v>83</v>
      </c>
      <c r="K4563" s="14" t="s">
        <v>84</v>
      </c>
      <c r="L4563" s="14" t="s">
        <v>85</v>
      </c>
      <c r="M4563" s="23">
        <v>0.7</v>
      </c>
      <c r="N4563" s="16">
        <v>19</v>
      </c>
      <c r="O4563" s="16">
        <v>17</v>
      </c>
      <c r="P4563" s="16">
        <v>1</v>
      </c>
      <c r="Q4563" s="16">
        <v>24</v>
      </c>
      <c r="R4563" s="16">
        <v>1</v>
      </c>
      <c r="S4563" s="14" t="s">
        <v>86</v>
      </c>
      <c r="T4563" s="16">
        <v>2228</v>
      </c>
      <c r="U4563" s="16">
        <v>0</v>
      </c>
      <c r="V4563" s="18">
        <v>1798211</v>
      </c>
      <c r="W4563" s="18">
        <v>52334</v>
      </c>
      <c r="X4563" s="18">
        <v>37939</v>
      </c>
      <c r="Y4563" s="18">
        <v>0</v>
      </c>
      <c r="Z4563" s="18">
        <v>0</v>
      </c>
      <c r="AA4563" s="18">
        <v>0</v>
      </c>
      <c r="AB4563" s="18">
        <v>20939</v>
      </c>
      <c r="AC4563" s="23">
        <v>0.4</v>
      </c>
      <c r="AD4563" s="14" t="str">
        <f>IF(E4563=113,"Linn","Iowa ex-Linn")</f>
        <v>Iowa ex-Linn</v>
      </c>
      <c r="AE4563" s="23">
        <f>IFERROR(AB4563/W4563,"N/M")</f>
        <v>0.4001031833989376</v>
      </c>
      <c r="AF4563" s="14" t="str">
        <f>B4563&amp;"|"&amp;TEXT(E4563,"000")&amp;"|"&amp;TEXT(M4563,"0.0000")</f>
        <v>2022|005|0.7000</v>
      </c>
      <c r="AG4563" s="22" t="str">
        <f>IF(AND(B4563&gt;=2015,B4563&lt;=2024,C4563=19,G4563=41,I4563=2,K4563="A",L4563="RBUP",M4563&gt;=0.5,M4563&lt;=0.85),"IN","OUT")</f>
        <v>IN</v>
      </c>
    </row>
    <row r="4564" spans="1:33">
      <c r="A4564" s="14" t="s">
        <v>192</v>
      </c>
      <c r="B4564" s="16">
        <v>2022</v>
      </c>
      <c r="C4564" s="16">
        <v>19</v>
      </c>
      <c r="D4564" s="14" t="s">
        <v>80</v>
      </c>
      <c r="E4564" s="16">
        <v>5</v>
      </c>
      <c r="F4564" s="14" t="s">
        <v>88</v>
      </c>
      <c r="G4564" s="16">
        <v>41</v>
      </c>
      <c r="H4564" s="14" t="s">
        <v>186</v>
      </c>
      <c r="I4564" s="16">
        <v>2</v>
      </c>
      <c r="J4564" s="14" t="s">
        <v>83</v>
      </c>
      <c r="K4564" s="14" t="s">
        <v>84</v>
      </c>
      <c r="L4564" s="14" t="s">
        <v>85</v>
      </c>
      <c r="M4564" s="23">
        <v>0.75</v>
      </c>
      <c r="N4564" s="16">
        <v>110</v>
      </c>
      <c r="O4564" s="16">
        <v>93</v>
      </c>
      <c r="P4564" s="16">
        <v>6</v>
      </c>
      <c r="Q4564" s="16">
        <v>97</v>
      </c>
      <c r="R4564" s="16">
        <v>6</v>
      </c>
      <c r="S4564" s="14" t="s">
        <v>86</v>
      </c>
      <c r="T4564" s="16">
        <v>20779</v>
      </c>
      <c r="U4564" s="16">
        <v>0</v>
      </c>
      <c r="V4564" s="18">
        <v>18555415</v>
      </c>
      <c r="W4564" s="18">
        <v>767602</v>
      </c>
      <c r="X4564" s="18">
        <v>571636</v>
      </c>
      <c r="Y4564" s="18">
        <v>0</v>
      </c>
      <c r="Z4564" s="18">
        <v>2901</v>
      </c>
      <c r="AA4564" s="18">
        <v>0</v>
      </c>
      <c r="AB4564" s="18">
        <v>15227</v>
      </c>
      <c r="AC4564" s="23">
        <v>0.02</v>
      </c>
      <c r="AD4564" s="14" t="str">
        <f>IF(E4564=113,"Linn","Iowa ex-Linn")</f>
        <v>Iowa ex-Linn</v>
      </c>
      <c r="AE4564" s="23">
        <f>IFERROR(AB4564/W4564,"N/M")</f>
        <v>0.019837103082065967</v>
      </c>
      <c r="AF4564" s="14" t="str">
        <f>B4564&amp;"|"&amp;TEXT(E4564,"000")&amp;"|"&amp;TEXT(M4564,"0.0000")</f>
        <v>2022|005|0.7500</v>
      </c>
      <c r="AG4564" s="22" t="str">
        <f>IF(AND(B4564&gt;=2015,B4564&lt;=2024,C4564=19,G4564=41,I4564=2,K4564="A",L4564="RBUP",M4564&gt;=0.5,M4564&lt;=0.85),"IN","OUT")</f>
        <v>IN</v>
      </c>
    </row>
    <row r="4565" spans="1:33">
      <c r="A4565" s="14" t="s">
        <v>192</v>
      </c>
      <c r="B4565" s="16">
        <v>2022</v>
      </c>
      <c r="C4565" s="16">
        <v>19</v>
      </c>
      <c r="D4565" s="14" t="s">
        <v>80</v>
      </c>
      <c r="E4565" s="16">
        <v>5</v>
      </c>
      <c r="F4565" s="14" t="s">
        <v>88</v>
      </c>
      <c r="G4565" s="16">
        <v>41</v>
      </c>
      <c r="H4565" s="14" t="s">
        <v>186</v>
      </c>
      <c r="I4565" s="16">
        <v>2</v>
      </c>
      <c r="J4565" s="14" t="s">
        <v>83</v>
      </c>
      <c r="K4565" s="14" t="s">
        <v>84</v>
      </c>
      <c r="L4565" s="14" t="s">
        <v>85</v>
      </c>
      <c r="M4565" s="23">
        <v>0.8</v>
      </c>
      <c r="N4565" s="16">
        <v>227</v>
      </c>
      <c r="O4565" s="16">
        <v>204</v>
      </c>
      <c r="P4565" s="16">
        <v>2</v>
      </c>
      <c r="Q4565" s="16">
        <v>260</v>
      </c>
      <c r="R4565" s="16">
        <v>2</v>
      </c>
      <c r="S4565" s="14" t="s">
        <v>86</v>
      </c>
      <c r="T4565" s="16">
        <v>38944</v>
      </c>
      <c r="U4565" s="16">
        <v>0</v>
      </c>
      <c r="V4565" s="18">
        <v>36042640</v>
      </c>
      <c r="W4565" s="18">
        <v>2031356</v>
      </c>
      <c r="X4565" s="18">
        <v>1294724</v>
      </c>
      <c r="Y4565" s="18">
        <v>5153</v>
      </c>
      <c r="Z4565" s="18">
        <v>12782</v>
      </c>
      <c r="AA4565" s="18">
        <v>0</v>
      </c>
      <c r="AB4565" s="18">
        <v>19809</v>
      </c>
      <c r="AC4565" s="23">
        <v>0.01</v>
      </c>
      <c r="AD4565" s="14" t="str">
        <f>IF(E4565=113,"Linn","Iowa ex-Linn")</f>
        <v>Iowa ex-Linn</v>
      </c>
      <c r="AE4565" s="23">
        <f>IFERROR(AB4565/W4565,"N/M")</f>
        <v>0.009751614192687053</v>
      </c>
      <c r="AF4565" s="14" t="str">
        <f>B4565&amp;"|"&amp;TEXT(E4565,"000")&amp;"|"&amp;TEXT(M4565,"0.0000")</f>
        <v>2022|005|0.8000</v>
      </c>
      <c r="AG4565" s="22" t="str">
        <f>IF(AND(B4565&gt;=2015,B4565&lt;=2024,C4565=19,G4565=41,I4565=2,K4565="A",L4565="RBUP",M4565&gt;=0.5,M4565&lt;=0.85),"IN","OUT")</f>
        <v>IN</v>
      </c>
    </row>
    <row r="4566" spans="1:33">
      <c r="A4566" s="14" t="s">
        <v>192</v>
      </c>
      <c r="B4566" s="16">
        <v>2022</v>
      </c>
      <c r="C4566" s="16">
        <v>19</v>
      </c>
      <c r="D4566" s="14" t="s">
        <v>80</v>
      </c>
      <c r="E4566" s="16">
        <v>5</v>
      </c>
      <c r="F4566" s="14" t="s">
        <v>88</v>
      </c>
      <c r="G4566" s="16">
        <v>41</v>
      </c>
      <c r="H4566" s="14" t="s">
        <v>186</v>
      </c>
      <c r="I4566" s="16">
        <v>2</v>
      </c>
      <c r="J4566" s="14" t="s">
        <v>83</v>
      </c>
      <c r="K4566" s="14" t="s">
        <v>84</v>
      </c>
      <c r="L4566" s="14" t="s">
        <v>85</v>
      </c>
      <c r="M4566" s="23">
        <v>0.85</v>
      </c>
      <c r="N4566" s="16">
        <v>109</v>
      </c>
      <c r="O4566" s="16">
        <v>90</v>
      </c>
      <c r="P4566" s="16">
        <v>6</v>
      </c>
      <c r="Q4566" s="16">
        <v>100</v>
      </c>
      <c r="R4566" s="16">
        <v>6</v>
      </c>
      <c r="S4566" s="14" t="s">
        <v>86</v>
      </c>
      <c r="T4566" s="16">
        <v>13278</v>
      </c>
      <c r="U4566" s="16">
        <v>0</v>
      </c>
      <c r="V4566" s="18">
        <v>13218287</v>
      </c>
      <c r="W4566" s="18">
        <v>955085</v>
      </c>
      <c r="X4566" s="18">
        <v>474248</v>
      </c>
      <c r="Y4566" s="18">
        <v>2265</v>
      </c>
      <c r="Z4566" s="18">
        <v>5333</v>
      </c>
      <c r="AA4566" s="18">
        <v>0</v>
      </c>
      <c r="AB4566" s="18">
        <v>139285</v>
      </c>
      <c r="AC4566" s="23">
        <v>0.15</v>
      </c>
      <c r="AD4566" s="14" t="str">
        <f>IF(E4566=113,"Linn","Iowa ex-Linn")</f>
        <v>Iowa ex-Linn</v>
      </c>
      <c r="AE4566" s="23">
        <f>IFERROR(AB4566/W4566,"N/M")</f>
        <v>0.14583518744404947</v>
      </c>
      <c r="AF4566" s="14" t="str">
        <f>B4566&amp;"|"&amp;TEXT(E4566,"000")&amp;"|"&amp;TEXT(M4566,"0.0000")</f>
        <v>2022|005|0.8500</v>
      </c>
      <c r="AG4566" s="22" t="str">
        <f>IF(AND(B4566&gt;=2015,B4566&lt;=2024,C4566=19,G4566=41,I4566=2,K4566="A",L4566="RBUP",M4566&gt;=0.5,M4566&lt;=0.85),"IN","OUT")</f>
        <v>IN</v>
      </c>
    </row>
    <row r="4567" spans="1:33">
      <c r="A4567" s="14" t="s">
        <v>192</v>
      </c>
      <c r="B4567" s="16">
        <v>2022</v>
      </c>
      <c r="C4567" s="16">
        <v>19</v>
      </c>
      <c r="D4567" s="14" t="s">
        <v>80</v>
      </c>
      <c r="E4567" s="16">
        <v>7</v>
      </c>
      <c r="F4567" s="14" t="s">
        <v>89</v>
      </c>
      <c r="G4567" s="16">
        <v>41</v>
      </c>
      <c r="H4567" s="14" t="s">
        <v>186</v>
      </c>
      <c r="I4567" s="16">
        <v>2</v>
      </c>
      <c r="J4567" s="14" t="s">
        <v>83</v>
      </c>
      <c r="K4567" s="14" t="s">
        <v>84</v>
      </c>
      <c r="L4567" s="14" t="s">
        <v>85</v>
      </c>
      <c r="M4567" s="23">
        <v>0.5</v>
      </c>
      <c r="N4567" s="16">
        <v>3</v>
      </c>
      <c r="O4567" s="16">
        <v>2</v>
      </c>
      <c r="P4567" s="16">
        <v>0</v>
      </c>
      <c r="Q4567" s="16">
        <v>2</v>
      </c>
      <c r="R4567" s="16">
        <v>0</v>
      </c>
      <c r="S4567" s="14" t="s">
        <v>86</v>
      </c>
      <c r="T4567" s="16">
        <v>144</v>
      </c>
      <c r="U4567" s="16">
        <v>0</v>
      </c>
      <c r="V4567" s="18">
        <v>73174</v>
      </c>
      <c r="W4567" s="18">
        <v>4176</v>
      </c>
      <c r="X4567" s="18">
        <v>3232</v>
      </c>
      <c r="Y4567" s="18">
        <v>0</v>
      </c>
      <c r="Z4567" s="18">
        <v>0</v>
      </c>
      <c r="AA4567" s="18">
        <v>0</v>
      </c>
      <c r="AB4567" s="18">
        <v>0</v>
      </c>
      <c r="AC4567" s="23">
        <v>0</v>
      </c>
      <c r="AD4567" s="14" t="str">
        <f>IF(E4567=113,"Linn","Iowa ex-Linn")</f>
        <v>Iowa ex-Linn</v>
      </c>
      <c r="AE4567" s="23">
        <f>IFERROR(AB4567/W4567,"N/M")</f>
        <v>0.0</v>
      </c>
      <c r="AF4567" s="14" t="str">
        <f>B4567&amp;"|"&amp;TEXT(E4567,"000")&amp;"|"&amp;TEXT(M4567,"0.0000")</f>
        <v>2022|007|0.5000</v>
      </c>
      <c r="AG4567" s="22" t="str">
        <f>IF(AND(B4567&gt;=2015,B4567&lt;=2024,C4567=19,G4567=41,I4567=2,K4567="A",L4567="RBUP",M4567&gt;=0.5,M4567&lt;=0.85),"IN","OUT")</f>
        <v>IN</v>
      </c>
    </row>
    <row r="4568" spans="1:33">
      <c r="A4568" s="14" t="s">
        <v>192</v>
      </c>
      <c r="B4568" s="16">
        <v>2022</v>
      </c>
      <c r="C4568" s="16">
        <v>19</v>
      </c>
      <c r="D4568" s="14" t="s">
        <v>80</v>
      </c>
      <c r="E4568" s="16">
        <v>7</v>
      </c>
      <c r="F4568" s="14" t="s">
        <v>89</v>
      </c>
      <c r="G4568" s="16">
        <v>41</v>
      </c>
      <c r="H4568" s="14" t="s">
        <v>186</v>
      </c>
      <c r="I4568" s="16">
        <v>2</v>
      </c>
      <c r="J4568" s="14" t="s">
        <v>83</v>
      </c>
      <c r="K4568" s="14" t="s">
        <v>84</v>
      </c>
      <c r="L4568" s="14" t="s">
        <v>85</v>
      </c>
      <c r="M4568" s="23">
        <v>0.55</v>
      </c>
      <c r="N4568" s="16">
        <v>2</v>
      </c>
      <c r="O4568" s="16">
        <v>2</v>
      </c>
      <c r="P4568" s="16">
        <v>1</v>
      </c>
      <c r="Q4568" s="16">
        <v>2</v>
      </c>
      <c r="R4568" s="16">
        <v>1</v>
      </c>
      <c r="S4568" s="14" t="s">
        <v>86</v>
      </c>
      <c r="T4568" s="16">
        <v>132</v>
      </c>
      <c r="U4568" s="16">
        <v>0</v>
      </c>
      <c r="V4568" s="18">
        <v>39910</v>
      </c>
      <c r="W4568" s="18">
        <v>3466</v>
      </c>
      <c r="X4568" s="18">
        <v>2483</v>
      </c>
      <c r="Y4568" s="18">
        <v>0</v>
      </c>
      <c r="Z4568" s="18">
        <v>0</v>
      </c>
      <c r="AA4568" s="18">
        <v>0</v>
      </c>
      <c r="AB4568" s="18">
        <v>9337</v>
      </c>
      <c r="AC4568" s="23">
        <v>2.69</v>
      </c>
      <c r="AD4568" s="14" t="str">
        <f>IF(E4568=113,"Linn","Iowa ex-Linn")</f>
        <v>Iowa ex-Linn</v>
      </c>
      <c r="AE4568" s="23">
        <f>IFERROR(AB4568/W4568,"N/M")</f>
        <v>2.6938834391229083</v>
      </c>
      <c r="AF4568" s="14" t="str">
        <f>B4568&amp;"|"&amp;TEXT(E4568,"000")&amp;"|"&amp;TEXT(M4568,"0.0000")</f>
        <v>2022|007|0.5500</v>
      </c>
      <c r="AG4568" s="22" t="str">
        <f>IF(AND(B4568&gt;=2015,B4568&lt;=2024,C4568=19,G4568=41,I4568=2,K4568="A",L4568="RBUP",M4568&gt;=0.5,M4568&lt;=0.85),"IN","OUT")</f>
        <v>IN</v>
      </c>
    </row>
    <row r="4569" spans="1:33">
      <c r="A4569" s="14" t="s">
        <v>192</v>
      </c>
      <c r="B4569" s="16">
        <v>2022</v>
      </c>
      <c r="C4569" s="16">
        <v>19</v>
      </c>
      <c r="D4569" s="14" t="s">
        <v>80</v>
      </c>
      <c r="E4569" s="16">
        <v>7</v>
      </c>
      <c r="F4569" s="14" t="s">
        <v>89</v>
      </c>
      <c r="G4569" s="16">
        <v>41</v>
      </c>
      <c r="H4569" s="14" t="s">
        <v>186</v>
      </c>
      <c r="I4569" s="16">
        <v>2</v>
      </c>
      <c r="J4569" s="14" t="s">
        <v>83</v>
      </c>
      <c r="K4569" s="14" t="s">
        <v>84</v>
      </c>
      <c r="L4569" s="14" t="s">
        <v>85</v>
      </c>
      <c r="M4569" s="23">
        <v>0.65</v>
      </c>
      <c r="N4569" s="16">
        <v>9</v>
      </c>
      <c r="O4569" s="16">
        <v>3</v>
      </c>
      <c r="P4569" s="16">
        <v>0</v>
      </c>
      <c r="Q4569" s="16">
        <v>3</v>
      </c>
      <c r="R4569" s="16">
        <v>0</v>
      </c>
      <c r="S4569" s="14" t="s">
        <v>86</v>
      </c>
      <c r="T4569" s="16">
        <v>130</v>
      </c>
      <c r="U4569" s="16">
        <v>0</v>
      </c>
      <c r="V4569" s="18">
        <v>73978</v>
      </c>
      <c r="W4569" s="18">
        <v>8103</v>
      </c>
      <c r="X4569" s="18">
        <v>5563</v>
      </c>
      <c r="Y4569" s="18">
        <v>0</v>
      </c>
      <c r="Z4569" s="18">
        <v>0</v>
      </c>
      <c r="AA4569" s="18">
        <v>0</v>
      </c>
      <c r="AB4569" s="18">
        <v>0</v>
      </c>
      <c r="AC4569" s="23">
        <v>0</v>
      </c>
      <c r="AD4569" s="14" t="str">
        <f>IF(E4569=113,"Linn","Iowa ex-Linn")</f>
        <v>Iowa ex-Linn</v>
      </c>
      <c r="AE4569" s="23">
        <f>IFERROR(AB4569/W4569,"N/M")</f>
        <v>0.0</v>
      </c>
      <c r="AF4569" s="14" t="str">
        <f>B4569&amp;"|"&amp;TEXT(E4569,"000")&amp;"|"&amp;TEXT(M4569,"0.0000")</f>
        <v>2022|007|0.6500</v>
      </c>
      <c r="AG4569" s="22" t="str">
        <f>IF(AND(B4569&gt;=2015,B4569&lt;=2024,C4569=19,G4569=41,I4569=2,K4569="A",L4569="RBUP",M4569&gt;=0.5,M4569&lt;=0.85),"IN","OUT")</f>
        <v>IN</v>
      </c>
    </row>
    <row r="4570" spans="1:33">
      <c r="A4570" s="14" t="s">
        <v>192</v>
      </c>
      <c r="B4570" s="16">
        <v>2022</v>
      </c>
      <c r="C4570" s="16">
        <v>19</v>
      </c>
      <c r="D4570" s="14" t="s">
        <v>80</v>
      </c>
      <c r="E4570" s="16">
        <v>7</v>
      </c>
      <c r="F4570" s="14" t="s">
        <v>89</v>
      </c>
      <c r="G4570" s="16">
        <v>41</v>
      </c>
      <c r="H4570" s="14" t="s">
        <v>186</v>
      </c>
      <c r="I4570" s="16">
        <v>2</v>
      </c>
      <c r="J4570" s="14" t="s">
        <v>83</v>
      </c>
      <c r="K4570" s="14" t="s">
        <v>84</v>
      </c>
      <c r="L4570" s="14" t="s">
        <v>85</v>
      </c>
      <c r="M4570" s="23">
        <v>0.7</v>
      </c>
      <c r="N4570" s="16">
        <v>39</v>
      </c>
      <c r="O4570" s="16">
        <v>14</v>
      </c>
      <c r="P4570" s="16">
        <v>2</v>
      </c>
      <c r="Q4570" s="16">
        <v>24</v>
      </c>
      <c r="R4570" s="16">
        <v>3</v>
      </c>
      <c r="S4570" s="14" t="s">
        <v>86</v>
      </c>
      <c r="T4570" s="16">
        <v>1671</v>
      </c>
      <c r="U4570" s="16">
        <v>0</v>
      </c>
      <c r="V4570" s="18">
        <v>1127752</v>
      </c>
      <c r="W4570" s="18">
        <v>143607</v>
      </c>
      <c r="X4570" s="18">
        <v>101102</v>
      </c>
      <c r="Y4570" s="18">
        <v>0</v>
      </c>
      <c r="Z4570" s="18">
        <v>0</v>
      </c>
      <c r="AA4570" s="18">
        <v>0</v>
      </c>
      <c r="AB4570" s="18">
        <v>8750</v>
      </c>
      <c r="AC4570" s="23">
        <v>0.06</v>
      </c>
      <c r="AD4570" s="14" t="str">
        <f>IF(E4570=113,"Linn","Iowa ex-Linn")</f>
        <v>Iowa ex-Linn</v>
      </c>
      <c r="AE4570" s="23">
        <f>IFERROR(AB4570/W4570,"N/M")</f>
        <v>0.060930177498311366</v>
      </c>
      <c r="AF4570" s="14" t="str">
        <f>B4570&amp;"|"&amp;TEXT(E4570,"000")&amp;"|"&amp;TEXT(M4570,"0.0000")</f>
        <v>2022|007|0.7000</v>
      </c>
      <c r="AG4570" s="22" t="str">
        <f>IF(AND(B4570&gt;=2015,B4570&lt;=2024,C4570=19,G4570=41,I4570=2,K4570="A",L4570="RBUP",M4570&gt;=0.5,M4570&lt;=0.85),"IN","OUT")</f>
        <v>IN</v>
      </c>
    </row>
    <row r="4571" spans="1:33">
      <c r="A4571" s="14" t="s">
        <v>192</v>
      </c>
      <c r="B4571" s="16">
        <v>2022</v>
      </c>
      <c r="C4571" s="16">
        <v>19</v>
      </c>
      <c r="D4571" s="14" t="s">
        <v>80</v>
      </c>
      <c r="E4571" s="16">
        <v>7</v>
      </c>
      <c r="F4571" s="14" t="s">
        <v>89</v>
      </c>
      <c r="G4571" s="16">
        <v>41</v>
      </c>
      <c r="H4571" s="14" t="s">
        <v>186</v>
      </c>
      <c r="I4571" s="16">
        <v>2</v>
      </c>
      <c r="J4571" s="14" t="s">
        <v>83</v>
      </c>
      <c r="K4571" s="14" t="s">
        <v>84</v>
      </c>
      <c r="L4571" s="14" t="s">
        <v>85</v>
      </c>
      <c r="M4571" s="23">
        <v>0.75</v>
      </c>
      <c r="N4571" s="16">
        <v>148</v>
      </c>
      <c r="O4571" s="16">
        <v>75</v>
      </c>
      <c r="P4571" s="16">
        <v>15</v>
      </c>
      <c r="Q4571" s="16">
        <v>91</v>
      </c>
      <c r="R4571" s="16">
        <v>15</v>
      </c>
      <c r="S4571" s="14" t="s">
        <v>86</v>
      </c>
      <c r="T4571" s="16">
        <v>10763</v>
      </c>
      <c r="U4571" s="16">
        <v>0</v>
      </c>
      <c r="V4571" s="18">
        <v>7732124</v>
      </c>
      <c r="W4571" s="18">
        <v>1012924</v>
      </c>
      <c r="X4571" s="18">
        <v>741375</v>
      </c>
      <c r="Y4571" s="18">
        <v>192</v>
      </c>
      <c r="Z4571" s="18">
        <v>5444</v>
      </c>
      <c r="AA4571" s="18">
        <v>0</v>
      </c>
      <c r="AB4571" s="18">
        <v>170059</v>
      </c>
      <c r="AC4571" s="23">
        <v>0.17</v>
      </c>
      <c r="AD4571" s="14" t="str">
        <f>IF(E4571=113,"Linn","Iowa ex-Linn")</f>
        <v>Iowa ex-Linn</v>
      </c>
      <c r="AE4571" s="23">
        <f>IFERROR(AB4571/W4571,"N/M")</f>
        <v>0.1678891999794654</v>
      </c>
      <c r="AF4571" s="14" t="str">
        <f>B4571&amp;"|"&amp;TEXT(E4571,"000")&amp;"|"&amp;TEXT(M4571,"0.0000")</f>
        <v>2022|007|0.7500</v>
      </c>
      <c r="AG4571" s="22" t="str">
        <f>IF(AND(B4571&gt;=2015,B4571&lt;=2024,C4571=19,G4571=41,I4571=2,K4571="A",L4571="RBUP",M4571&gt;=0.5,M4571&lt;=0.85),"IN","OUT")</f>
        <v>IN</v>
      </c>
    </row>
    <row r="4572" spans="1:33">
      <c r="A4572" s="14" t="s">
        <v>192</v>
      </c>
      <c r="B4572" s="16">
        <v>2022</v>
      </c>
      <c r="C4572" s="16">
        <v>19</v>
      </c>
      <c r="D4572" s="14" t="s">
        <v>80</v>
      </c>
      <c r="E4572" s="16">
        <v>7</v>
      </c>
      <c r="F4572" s="14" t="s">
        <v>89</v>
      </c>
      <c r="G4572" s="16">
        <v>41</v>
      </c>
      <c r="H4572" s="14" t="s">
        <v>186</v>
      </c>
      <c r="I4572" s="16">
        <v>2</v>
      </c>
      <c r="J4572" s="14" t="s">
        <v>83</v>
      </c>
      <c r="K4572" s="14" t="s">
        <v>84</v>
      </c>
      <c r="L4572" s="14" t="s">
        <v>85</v>
      </c>
      <c r="M4572" s="23">
        <v>0.8</v>
      </c>
      <c r="N4572" s="16">
        <v>142</v>
      </c>
      <c r="O4572" s="16">
        <v>78</v>
      </c>
      <c r="P4572" s="16">
        <v>15</v>
      </c>
      <c r="Q4572" s="16">
        <v>92</v>
      </c>
      <c r="R4572" s="16">
        <v>15</v>
      </c>
      <c r="S4572" s="14" t="s">
        <v>86</v>
      </c>
      <c r="T4572" s="16">
        <v>11945</v>
      </c>
      <c r="U4572" s="16">
        <v>0</v>
      </c>
      <c r="V4572" s="18">
        <v>9126948</v>
      </c>
      <c r="W4572" s="18">
        <v>1276249</v>
      </c>
      <c r="X4572" s="18">
        <v>827964</v>
      </c>
      <c r="Y4572" s="18">
        <v>0</v>
      </c>
      <c r="Z4572" s="18">
        <v>0</v>
      </c>
      <c r="AA4572" s="18">
        <v>0</v>
      </c>
      <c r="AB4572" s="18">
        <v>307939</v>
      </c>
      <c r="AC4572" s="23">
        <v>0.24</v>
      </c>
      <c r="AD4572" s="14" t="str">
        <f>IF(E4572=113,"Linn","Iowa ex-Linn")</f>
        <v>Iowa ex-Linn</v>
      </c>
      <c r="AE4572" s="23">
        <f>IFERROR(AB4572/W4572,"N/M")</f>
        <v>0.24128442020326754</v>
      </c>
      <c r="AF4572" s="14" t="str">
        <f>B4572&amp;"|"&amp;TEXT(E4572,"000")&amp;"|"&amp;TEXT(M4572,"0.0000")</f>
        <v>2022|007|0.8000</v>
      </c>
      <c r="AG4572" s="22" t="str">
        <f>IF(AND(B4572&gt;=2015,B4572&lt;=2024,C4572=19,G4572=41,I4572=2,K4572="A",L4572="RBUP",M4572&gt;=0.5,M4572&lt;=0.85),"IN","OUT")</f>
        <v>IN</v>
      </c>
    </row>
    <row r="4573" spans="1:33">
      <c r="A4573" s="14" t="s">
        <v>192</v>
      </c>
      <c r="B4573" s="16">
        <v>2022</v>
      </c>
      <c r="C4573" s="16">
        <v>19</v>
      </c>
      <c r="D4573" s="14" t="s">
        <v>80</v>
      </c>
      <c r="E4573" s="16">
        <v>7</v>
      </c>
      <c r="F4573" s="14" t="s">
        <v>89</v>
      </c>
      <c r="G4573" s="16">
        <v>41</v>
      </c>
      <c r="H4573" s="14" t="s">
        <v>186</v>
      </c>
      <c r="I4573" s="16">
        <v>2</v>
      </c>
      <c r="J4573" s="14" t="s">
        <v>83</v>
      </c>
      <c r="K4573" s="14" t="s">
        <v>84</v>
      </c>
      <c r="L4573" s="14" t="s">
        <v>85</v>
      </c>
      <c r="M4573" s="23">
        <v>0.85</v>
      </c>
      <c r="N4573" s="16">
        <v>33</v>
      </c>
      <c r="O4573" s="16">
        <v>15</v>
      </c>
      <c r="P4573" s="16">
        <v>6</v>
      </c>
      <c r="Q4573" s="16">
        <v>16</v>
      </c>
      <c r="R4573" s="16">
        <v>6</v>
      </c>
      <c r="S4573" s="14" t="s">
        <v>86</v>
      </c>
      <c r="T4573" s="16">
        <v>2691</v>
      </c>
      <c r="U4573" s="16">
        <v>0</v>
      </c>
      <c r="V4573" s="18">
        <v>2053385</v>
      </c>
      <c r="W4573" s="18">
        <v>324528</v>
      </c>
      <c r="X4573" s="18">
        <v>165994</v>
      </c>
      <c r="Y4573" s="18">
        <v>0</v>
      </c>
      <c r="Z4573" s="18">
        <v>0</v>
      </c>
      <c r="AA4573" s="18">
        <v>0</v>
      </c>
      <c r="AB4573" s="18">
        <v>150669</v>
      </c>
      <c r="AC4573" s="23">
        <v>0.46</v>
      </c>
      <c r="AD4573" s="14" t="str">
        <f>IF(E4573=113,"Linn","Iowa ex-Linn")</f>
        <v>Iowa ex-Linn</v>
      </c>
      <c r="AE4573" s="23">
        <f>IFERROR(AB4573/W4573,"N/M")</f>
        <v>0.46427118769412806</v>
      </c>
      <c r="AF4573" s="14" t="str">
        <f>B4573&amp;"|"&amp;TEXT(E4573,"000")&amp;"|"&amp;TEXT(M4573,"0.0000")</f>
        <v>2022|007|0.8500</v>
      </c>
      <c r="AG4573" s="22" t="str">
        <f>IF(AND(B4573&gt;=2015,B4573&lt;=2024,C4573=19,G4573=41,I4573=2,K4573="A",L4573="RBUP",M4573&gt;=0.5,M4573&lt;=0.85),"IN","OUT")</f>
        <v>IN</v>
      </c>
    </row>
    <row r="4574" spans="1:33">
      <c r="A4574" s="14" t="s">
        <v>192</v>
      </c>
      <c r="B4574" s="16">
        <v>2022</v>
      </c>
      <c r="C4574" s="16">
        <v>19</v>
      </c>
      <c r="D4574" s="14" t="s">
        <v>80</v>
      </c>
      <c r="E4574" s="16">
        <v>9</v>
      </c>
      <c r="F4574" s="14" t="s">
        <v>90</v>
      </c>
      <c r="G4574" s="16">
        <v>41</v>
      </c>
      <c r="H4574" s="14" t="s">
        <v>186</v>
      </c>
      <c r="I4574" s="16">
        <v>2</v>
      </c>
      <c r="J4574" s="14" t="s">
        <v>83</v>
      </c>
      <c r="K4574" s="14" t="s">
        <v>84</v>
      </c>
      <c r="L4574" s="14" t="s">
        <v>85</v>
      </c>
      <c r="M4574" s="23">
        <v>0.7</v>
      </c>
      <c r="N4574" s="16">
        <v>9</v>
      </c>
      <c r="O4574" s="16">
        <v>8</v>
      </c>
      <c r="P4574" s="16">
        <v>1</v>
      </c>
      <c r="Q4574" s="16">
        <v>10</v>
      </c>
      <c r="R4574" s="16">
        <v>1</v>
      </c>
      <c r="S4574" s="14" t="s">
        <v>86</v>
      </c>
      <c r="T4574" s="16">
        <v>984</v>
      </c>
      <c r="U4574" s="16">
        <v>0</v>
      </c>
      <c r="V4574" s="18">
        <v>840129</v>
      </c>
      <c r="W4574" s="18">
        <v>27988</v>
      </c>
      <c r="X4574" s="18">
        <v>17665</v>
      </c>
      <c r="Y4574" s="18">
        <v>0</v>
      </c>
      <c r="Z4574" s="18">
        <v>0</v>
      </c>
      <c r="AA4574" s="18">
        <v>0</v>
      </c>
      <c r="AB4574" s="18">
        <v>3138</v>
      </c>
      <c r="AC4574" s="23">
        <v>0.11</v>
      </c>
      <c r="AD4574" s="14" t="str">
        <f>IF(E4574=113,"Linn","Iowa ex-Linn")</f>
        <v>Iowa ex-Linn</v>
      </c>
      <c r="AE4574" s="23">
        <f>IFERROR(AB4574/W4574,"N/M")</f>
        <v>0.11211947977704731</v>
      </c>
      <c r="AF4574" s="14" t="str">
        <f>B4574&amp;"|"&amp;TEXT(E4574,"000")&amp;"|"&amp;TEXT(M4574,"0.0000")</f>
        <v>2022|009|0.7000</v>
      </c>
      <c r="AG4574" s="22" t="str">
        <f>IF(AND(B4574&gt;=2015,B4574&lt;=2024,C4574=19,G4574=41,I4574=2,K4574="A",L4574="RBUP",M4574&gt;=0.5,M4574&lt;=0.85),"IN","OUT")</f>
        <v>IN</v>
      </c>
    </row>
    <row r="4575" spans="1:33">
      <c r="A4575" s="14" t="s">
        <v>192</v>
      </c>
      <c r="B4575" s="16">
        <v>2022</v>
      </c>
      <c r="C4575" s="16">
        <v>19</v>
      </c>
      <c r="D4575" s="14" t="s">
        <v>80</v>
      </c>
      <c r="E4575" s="16">
        <v>9</v>
      </c>
      <c r="F4575" s="14" t="s">
        <v>90</v>
      </c>
      <c r="G4575" s="16">
        <v>41</v>
      </c>
      <c r="H4575" s="14" t="s">
        <v>186</v>
      </c>
      <c r="I4575" s="16">
        <v>2</v>
      </c>
      <c r="J4575" s="14" t="s">
        <v>83</v>
      </c>
      <c r="K4575" s="14" t="s">
        <v>84</v>
      </c>
      <c r="L4575" s="14" t="s">
        <v>85</v>
      </c>
      <c r="M4575" s="23">
        <v>0.75</v>
      </c>
      <c r="N4575" s="16">
        <v>47</v>
      </c>
      <c r="O4575" s="16">
        <v>38</v>
      </c>
      <c r="P4575" s="16">
        <v>2</v>
      </c>
      <c r="Q4575" s="16">
        <v>49</v>
      </c>
      <c r="R4575" s="16">
        <v>2</v>
      </c>
      <c r="S4575" s="14" t="s">
        <v>86</v>
      </c>
      <c r="T4575" s="16">
        <v>8963</v>
      </c>
      <c r="U4575" s="16">
        <v>0</v>
      </c>
      <c r="V4575" s="18">
        <v>8414679</v>
      </c>
      <c r="W4575" s="18">
        <v>382883</v>
      </c>
      <c r="X4575" s="18">
        <v>266160</v>
      </c>
      <c r="Y4575" s="18">
        <v>0</v>
      </c>
      <c r="Z4575" s="18">
        <v>43</v>
      </c>
      <c r="AA4575" s="18">
        <v>0</v>
      </c>
      <c r="AB4575" s="18">
        <v>30779</v>
      </c>
      <c r="AC4575" s="23">
        <v>0.08</v>
      </c>
      <c r="AD4575" s="14" t="str">
        <f>IF(E4575=113,"Linn","Iowa ex-Linn")</f>
        <v>Iowa ex-Linn</v>
      </c>
      <c r="AE4575" s="23">
        <f>IFERROR(AB4575/W4575,"N/M")</f>
        <v>0.08038748129324101</v>
      </c>
      <c r="AF4575" s="14" t="str">
        <f>B4575&amp;"|"&amp;TEXT(E4575,"000")&amp;"|"&amp;TEXT(M4575,"0.0000")</f>
        <v>2022|009|0.7500</v>
      </c>
      <c r="AG4575" s="22" t="str">
        <f>IF(AND(B4575&gt;=2015,B4575&lt;=2024,C4575=19,G4575=41,I4575=2,K4575="A",L4575="RBUP",M4575&gt;=0.5,M4575&lt;=0.85),"IN","OUT")</f>
        <v>IN</v>
      </c>
    </row>
    <row r="4576" spans="1:33">
      <c r="A4576" s="14" t="s">
        <v>192</v>
      </c>
      <c r="B4576" s="16">
        <v>2022</v>
      </c>
      <c r="C4576" s="16">
        <v>19</v>
      </c>
      <c r="D4576" s="14" t="s">
        <v>80</v>
      </c>
      <c r="E4576" s="16">
        <v>9</v>
      </c>
      <c r="F4576" s="14" t="s">
        <v>90</v>
      </c>
      <c r="G4576" s="16">
        <v>41</v>
      </c>
      <c r="H4576" s="14" t="s">
        <v>186</v>
      </c>
      <c r="I4576" s="16">
        <v>2</v>
      </c>
      <c r="J4576" s="14" t="s">
        <v>83</v>
      </c>
      <c r="K4576" s="14" t="s">
        <v>84</v>
      </c>
      <c r="L4576" s="14" t="s">
        <v>85</v>
      </c>
      <c r="M4576" s="23">
        <v>0.8</v>
      </c>
      <c r="N4576" s="16">
        <v>227</v>
      </c>
      <c r="O4576" s="16">
        <v>188</v>
      </c>
      <c r="P4576" s="16">
        <v>11</v>
      </c>
      <c r="Q4576" s="16">
        <v>222</v>
      </c>
      <c r="R4576" s="16">
        <v>11</v>
      </c>
      <c r="S4576" s="14" t="s">
        <v>86</v>
      </c>
      <c r="T4576" s="16">
        <v>38173</v>
      </c>
      <c r="U4576" s="16">
        <v>0</v>
      </c>
      <c r="V4576" s="18">
        <v>37259854</v>
      </c>
      <c r="W4576" s="18">
        <v>2221833</v>
      </c>
      <c r="X4576" s="18">
        <v>1418150</v>
      </c>
      <c r="Y4576" s="18">
        <v>730</v>
      </c>
      <c r="Z4576" s="18">
        <v>9380</v>
      </c>
      <c r="AA4576" s="18">
        <v>0</v>
      </c>
      <c r="AB4576" s="18">
        <v>64121</v>
      </c>
      <c r="AC4576" s="23">
        <v>0.03</v>
      </c>
      <c r="AD4576" s="14" t="str">
        <f>IF(E4576=113,"Linn","Iowa ex-Linn")</f>
        <v>Iowa ex-Linn</v>
      </c>
      <c r="AE4576" s="23">
        <f>IFERROR(AB4576/W4576,"N/M")</f>
        <v>0.028859504742255605</v>
      </c>
      <c r="AF4576" s="14" t="str">
        <f>B4576&amp;"|"&amp;TEXT(E4576,"000")&amp;"|"&amp;TEXT(M4576,"0.0000")</f>
        <v>2022|009|0.8000</v>
      </c>
      <c r="AG4576" s="22" t="str">
        <f>IF(AND(B4576&gt;=2015,B4576&lt;=2024,C4576=19,G4576=41,I4576=2,K4576="A",L4576="RBUP",M4576&gt;=0.5,M4576&lt;=0.85),"IN","OUT")</f>
        <v>IN</v>
      </c>
    </row>
    <row r="4577" spans="1:33">
      <c r="A4577" s="14" t="s">
        <v>192</v>
      </c>
      <c r="B4577" s="16">
        <v>2022</v>
      </c>
      <c r="C4577" s="16">
        <v>19</v>
      </c>
      <c r="D4577" s="14" t="s">
        <v>80</v>
      </c>
      <c r="E4577" s="16">
        <v>9</v>
      </c>
      <c r="F4577" s="14" t="s">
        <v>90</v>
      </c>
      <c r="G4577" s="16">
        <v>41</v>
      </c>
      <c r="H4577" s="14" t="s">
        <v>186</v>
      </c>
      <c r="I4577" s="16">
        <v>2</v>
      </c>
      <c r="J4577" s="14" t="s">
        <v>83</v>
      </c>
      <c r="K4577" s="14" t="s">
        <v>84</v>
      </c>
      <c r="L4577" s="14" t="s">
        <v>85</v>
      </c>
      <c r="M4577" s="23">
        <v>0.85</v>
      </c>
      <c r="N4577" s="16">
        <v>272</v>
      </c>
      <c r="O4577" s="16">
        <v>226</v>
      </c>
      <c r="P4577" s="16">
        <v>29</v>
      </c>
      <c r="Q4577" s="16">
        <v>405</v>
      </c>
      <c r="R4577" s="16">
        <v>34</v>
      </c>
      <c r="S4577" s="14" t="s">
        <v>86</v>
      </c>
      <c r="T4577" s="16">
        <v>59128</v>
      </c>
      <c r="U4577" s="16">
        <v>0</v>
      </c>
      <c r="V4577" s="18">
        <v>61413895</v>
      </c>
      <c r="W4577" s="18">
        <v>4762664</v>
      </c>
      <c r="X4577" s="18">
        <v>2210219</v>
      </c>
      <c r="Y4577" s="18">
        <v>798</v>
      </c>
      <c r="Z4577" s="18">
        <v>6864</v>
      </c>
      <c r="AA4577" s="18">
        <v>0</v>
      </c>
      <c r="AB4577" s="18">
        <v>598607</v>
      </c>
      <c r="AC4577" s="23">
        <v>0.13</v>
      </c>
      <c r="AD4577" s="14" t="str">
        <f>IF(E4577=113,"Linn","Iowa ex-Linn")</f>
        <v>Iowa ex-Linn</v>
      </c>
      <c r="AE4577" s="23">
        <f>IFERROR(AB4577/W4577,"N/M")</f>
        <v>0.12568743039609764</v>
      </c>
      <c r="AF4577" s="14" t="str">
        <f>B4577&amp;"|"&amp;TEXT(E4577,"000")&amp;"|"&amp;TEXT(M4577,"0.0000")</f>
        <v>2022|009|0.8500</v>
      </c>
      <c r="AG4577" s="22" t="str">
        <f>IF(AND(B4577&gt;=2015,B4577&lt;=2024,C4577=19,G4577=41,I4577=2,K4577="A",L4577="RBUP",M4577&gt;=0.5,M4577&lt;=0.85),"IN","OUT")</f>
        <v>IN</v>
      </c>
    </row>
    <row r="4578" spans="1:33">
      <c r="A4578" s="14" t="s">
        <v>192</v>
      </c>
      <c r="B4578" s="16">
        <v>2022</v>
      </c>
      <c r="C4578" s="16">
        <v>19</v>
      </c>
      <c r="D4578" s="14" t="s">
        <v>80</v>
      </c>
      <c r="E4578" s="16">
        <v>11</v>
      </c>
      <c r="F4578" s="14" t="s">
        <v>91</v>
      </c>
      <c r="G4578" s="16">
        <v>41</v>
      </c>
      <c r="H4578" s="14" t="s">
        <v>186</v>
      </c>
      <c r="I4578" s="16">
        <v>2</v>
      </c>
      <c r="J4578" s="14" t="s">
        <v>83</v>
      </c>
      <c r="K4578" s="14" t="s">
        <v>84</v>
      </c>
      <c r="L4578" s="14" t="s">
        <v>85</v>
      </c>
      <c r="M4578" s="23">
        <v>0.65</v>
      </c>
      <c r="N4578" s="16">
        <v>2</v>
      </c>
      <c r="O4578" s="16">
        <v>2</v>
      </c>
      <c r="P4578" s="16">
        <v>0</v>
      </c>
      <c r="Q4578" s="16">
        <v>2</v>
      </c>
      <c r="R4578" s="16">
        <v>0</v>
      </c>
      <c r="S4578" s="14" t="s">
        <v>86</v>
      </c>
      <c r="T4578" s="16">
        <v>331</v>
      </c>
      <c r="U4578" s="16">
        <v>0</v>
      </c>
      <c r="V4578" s="18">
        <v>245167</v>
      </c>
      <c r="W4578" s="18">
        <v>3469</v>
      </c>
      <c r="X4578" s="18">
        <v>2047</v>
      </c>
      <c r="Y4578" s="18">
        <v>0</v>
      </c>
      <c r="Z4578" s="18">
        <v>0</v>
      </c>
      <c r="AA4578" s="18">
        <v>0</v>
      </c>
      <c r="AB4578" s="18">
        <v>0</v>
      </c>
      <c r="AC4578" s="23">
        <v>0</v>
      </c>
      <c r="AD4578" s="14" t="str">
        <f>IF(E4578=113,"Linn","Iowa ex-Linn")</f>
        <v>Iowa ex-Linn</v>
      </c>
      <c r="AE4578" s="23">
        <f>IFERROR(AB4578/W4578,"N/M")</f>
        <v>0.0</v>
      </c>
      <c r="AF4578" s="14" t="str">
        <f>B4578&amp;"|"&amp;TEXT(E4578,"000")&amp;"|"&amp;TEXT(M4578,"0.0000")</f>
        <v>2022|011|0.6500</v>
      </c>
      <c r="AG4578" s="22" t="str">
        <f>IF(AND(B4578&gt;=2015,B4578&lt;=2024,C4578=19,G4578=41,I4578=2,K4578="A",L4578="RBUP",M4578&gt;=0.5,M4578&lt;=0.85),"IN","OUT")</f>
        <v>IN</v>
      </c>
    </row>
    <row r="4579" spans="1:33">
      <c r="A4579" s="14" t="s">
        <v>192</v>
      </c>
      <c r="B4579" s="16">
        <v>2022</v>
      </c>
      <c r="C4579" s="16">
        <v>19</v>
      </c>
      <c r="D4579" s="14" t="s">
        <v>80</v>
      </c>
      <c r="E4579" s="16">
        <v>11</v>
      </c>
      <c r="F4579" s="14" t="s">
        <v>91</v>
      </c>
      <c r="G4579" s="16">
        <v>41</v>
      </c>
      <c r="H4579" s="14" t="s">
        <v>186</v>
      </c>
      <c r="I4579" s="16">
        <v>2</v>
      </c>
      <c r="J4579" s="14" t="s">
        <v>83</v>
      </c>
      <c r="K4579" s="14" t="s">
        <v>84</v>
      </c>
      <c r="L4579" s="14" t="s">
        <v>85</v>
      </c>
      <c r="M4579" s="23">
        <v>0.7</v>
      </c>
      <c r="N4579" s="16">
        <v>9</v>
      </c>
      <c r="O4579" s="16">
        <v>8</v>
      </c>
      <c r="P4579" s="16">
        <v>0</v>
      </c>
      <c r="Q4579" s="16">
        <v>17</v>
      </c>
      <c r="R4579" s="16">
        <v>0</v>
      </c>
      <c r="S4579" s="14" t="s">
        <v>86</v>
      </c>
      <c r="T4579" s="16">
        <v>1049</v>
      </c>
      <c r="U4579" s="16">
        <v>0</v>
      </c>
      <c r="V4579" s="18">
        <v>817839</v>
      </c>
      <c r="W4579" s="18">
        <v>23800</v>
      </c>
      <c r="X4579" s="18">
        <v>14043</v>
      </c>
      <c r="Y4579" s="18">
        <v>0</v>
      </c>
      <c r="Z4579" s="18">
        <v>368</v>
      </c>
      <c r="AA4579" s="18">
        <v>0</v>
      </c>
      <c r="AB4579" s="18">
        <v>0</v>
      </c>
      <c r="AC4579" s="23">
        <v>0</v>
      </c>
      <c r="AD4579" s="14" t="str">
        <f>IF(E4579=113,"Linn","Iowa ex-Linn")</f>
        <v>Iowa ex-Linn</v>
      </c>
      <c r="AE4579" s="23">
        <f>IFERROR(AB4579/W4579,"N/M")</f>
        <v>0.0</v>
      </c>
      <c r="AF4579" s="14" t="str">
        <f>B4579&amp;"|"&amp;TEXT(E4579,"000")&amp;"|"&amp;TEXT(M4579,"0.0000")</f>
        <v>2022|011|0.7000</v>
      </c>
      <c r="AG4579" s="22" t="str">
        <f>IF(AND(B4579&gt;=2015,B4579&lt;=2024,C4579=19,G4579=41,I4579=2,K4579="A",L4579="RBUP",M4579&gt;=0.5,M4579&lt;=0.85),"IN","OUT")</f>
        <v>IN</v>
      </c>
    </row>
    <row r="4580" spans="1:33">
      <c r="A4580" s="14" t="s">
        <v>192</v>
      </c>
      <c r="B4580" s="16">
        <v>2022</v>
      </c>
      <c r="C4580" s="16">
        <v>19</v>
      </c>
      <c r="D4580" s="14" t="s">
        <v>80</v>
      </c>
      <c r="E4580" s="16">
        <v>11</v>
      </c>
      <c r="F4580" s="14" t="s">
        <v>91</v>
      </c>
      <c r="G4580" s="16">
        <v>41</v>
      </c>
      <c r="H4580" s="14" t="s">
        <v>186</v>
      </c>
      <c r="I4580" s="16">
        <v>2</v>
      </c>
      <c r="J4580" s="14" t="s">
        <v>83</v>
      </c>
      <c r="K4580" s="14" t="s">
        <v>84</v>
      </c>
      <c r="L4580" s="14" t="s">
        <v>85</v>
      </c>
      <c r="M4580" s="23">
        <v>0.75</v>
      </c>
      <c r="N4580" s="16">
        <v>89</v>
      </c>
      <c r="O4580" s="16">
        <v>60</v>
      </c>
      <c r="P4580" s="16">
        <v>0</v>
      </c>
      <c r="Q4580" s="16">
        <v>78</v>
      </c>
      <c r="R4580" s="16">
        <v>0</v>
      </c>
      <c r="S4580" s="14" t="s">
        <v>86</v>
      </c>
      <c r="T4580" s="16">
        <v>11648</v>
      </c>
      <c r="U4580" s="16">
        <v>0</v>
      </c>
      <c r="V4580" s="18">
        <v>10519808</v>
      </c>
      <c r="W4580" s="18">
        <v>354474</v>
      </c>
      <c r="X4580" s="18">
        <v>245448</v>
      </c>
      <c r="Y4580" s="18">
        <v>60</v>
      </c>
      <c r="Z4580" s="18">
        <v>1330</v>
      </c>
      <c r="AA4580" s="18">
        <v>0</v>
      </c>
      <c r="AB4580" s="18">
        <v>0</v>
      </c>
      <c r="AC4580" s="23">
        <v>0</v>
      </c>
      <c r="AD4580" s="14" t="str">
        <f>IF(E4580=113,"Linn","Iowa ex-Linn")</f>
        <v>Iowa ex-Linn</v>
      </c>
      <c r="AE4580" s="23">
        <f>IFERROR(AB4580/W4580,"N/M")</f>
        <v>0.0</v>
      </c>
      <c r="AF4580" s="14" t="str">
        <f>B4580&amp;"|"&amp;TEXT(E4580,"000")&amp;"|"&amp;TEXT(M4580,"0.0000")</f>
        <v>2022|011|0.7500</v>
      </c>
      <c r="AG4580" s="22" t="str">
        <f>IF(AND(B4580&gt;=2015,B4580&lt;=2024,C4580=19,G4580=41,I4580=2,K4580="A",L4580="RBUP",M4580&gt;=0.5,M4580&lt;=0.85),"IN","OUT")</f>
        <v>IN</v>
      </c>
    </row>
    <row r="4581" spans="1:33">
      <c r="A4581" s="14" t="s">
        <v>192</v>
      </c>
      <c r="B4581" s="16">
        <v>2022</v>
      </c>
      <c r="C4581" s="16">
        <v>19</v>
      </c>
      <c r="D4581" s="14" t="s">
        <v>80</v>
      </c>
      <c r="E4581" s="16">
        <v>11</v>
      </c>
      <c r="F4581" s="14" t="s">
        <v>91</v>
      </c>
      <c r="G4581" s="16">
        <v>41</v>
      </c>
      <c r="H4581" s="14" t="s">
        <v>186</v>
      </c>
      <c r="I4581" s="16">
        <v>2</v>
      </c>
      <c r="J4581" s="14" t="s">
        <v>83</v>
      </c>
      <c r="K4581" s="14" t="s">
        <v>84</v>
      </c>
      <c r="L4581" s="14" t="s">
        <v>85</v>
      </c>
      <c r="M4581" s="23">
        <v>0.8</v>
      </c>
      <c r="N4581" s="16">
        <v>336</v>
      </c>
      <c r="O4581" s="16">
        <v>290</v>
      </c>
      <c r="P4581" s="16">
        <v>2</v>
      </c>
      <c r="Q4581" s="16">
        <v>389</v>
      </c>
      <c r="R4581" s="16">
        <v>3</v>
      </c>
      <c r="S4581" s="14" t="s">
        <v>86</v>
      </c>
      <c r="T4581" s="16">
        <v>65605</v>
      </c>
      <c r="U4581" s="16">
        <v>0</v>
      </c>
      <c r="V4581" s="18">
        <v>63785507</v>
      </c>
      <c r="W4581" s="18">
        <v>3060431</v>
      </c>
      <c r="X4581" s="18">
        <v>1921065</v>
      </c>
      <c r="Y4581" s="18">
        <v>9927</v>
      </c>
      <c r="Z4581" s="18">
        <v>12823</v>
      </c>
      <c r="AA4581" s="18">
        <v>0</v>
      </c>
      <c r="AB4581" s="18">
        <v>31956</v>
      </c>
      <c r="AC4581" s="23">
        <v>0.01</v>
      </c>
      <c r="AD4581" s="14" t="str">
        <f>IF(E4581=113,"Linn","Iowa ex-Linn")</f>
        <v>Iowa ex-Linn</v>
      </c>
      <c r="AE4581" s="23">
        <f>IFERROR(AB4581/W4581,"N/M")</f>
        <v>0.010441666549580762</v>
      </c>
      <c r="AF4581" s="14" t="str">
        <f>B4581&amp;"|"&amp;TEXT(E4581,"000")&amp;"|"&amp;TEXT(M4581,"0.0000")</f>
        <v>2022|011|0.8000</v>
      </c>
      <c r="AG4581" s="22" t="str">
        <f>IF(AND(B4581&gt;=2015,B4581&lt;=2024,C4581=19,G4581=41,I4581=2,K4581="A",L4581="RBUP",M4581&gt;=0.5,M4581&lt;=0.85),"IN","OUT")</f>
        <v>IN</v>
      </c>
    </row>
    <row r="4582" spans="1:33">
      <c r="A4582" s="14" t="s">
        <v>192</v>
      </c>
      <c r="B4582" s="16">
        <v>2022</v>
      </c>
      <c r="C4582" s="16">
        <v>19</v>
      </c>
      <c r="D4582" s="14" t="s">
        <v>80</v>
      </c>
      <c r="E4582" s="16">
        <v>11</v>
      </c>
      <c r="F4582" s="14" t="s">
        <v>91</v>
      </c>
      <c r="G4582" s="16">
        <v>41</v>
      </c>
      <c r="H4582" s="14" t="s">
        <v>186</v>
      </c>
      <c r="I4582" s="16">
        <v>2</v>
      </c>
      <c r="J4582" s="14" t="s">
        <v>83</v>
      </c>
      <c r="K4582" s="14" t="s">
        <v>84</v>
      </c>
      <c r="L4582" s="14" t="s">
        <v>85</v>
      </c>
      <c r="M4582" s="23">
        <v>0.85</v>
      </c>
      <c r="N4582" s="16">
        <v>442</v>
      </c>
      <c r="O4582" s="16">
        <v>352</v>
      </c>
      <c r="P4582" s="16">
        <v>4</v>
      </c>
      <c r="Q4582" s="16">
        <v>466</v>
      </c>
      <c r="R4582" s="16">
        <v>5</v>
      </c>
      <c r="S4582" s="14" t="s">
        <v>86</v>
      </c>
      <c r="T4582" s="16">
        <v>90123</v>
      </c>
      <c r="U4582" s="16">
        <v>0</v>
      </c>
      <c r="V4582" s="18">
        <v>93021201</v>
      </c>
      <c r="W4582" s="18">
        <v>5735658</v>
      </c>
      <c r="X4582" s="18">
        <v>2852394</v>
      </c>
      <c r="Y4582" s="18">
        <v>4642</v>
      </c>
      <c r="Z4582" s="18">
        <v>24909</v>
      </c>
      <c r="AA4582" s="18">
        <v>0</v>
      </c>
      <c r="AB4582" s="18">
        <v>40480</v>
      </c>
      <c r="AC4582" s="23">
        <v>0.01</v>
      </c>
      <c r="AD4582" s="14" t="str">
        <f>IF(E4582=113,"Linn","Iowa ex-Linn")</f>
        <v>Iowa ex-Linn</v>
      </c>
      <c r="AE4582" s="23">
        <f>IFERROR(AB4582/W4582,"N/M")</f>
        <v>0.007057603504253566</v>
      </c>
      <c r="AF4582" s="14" t="str">
        <f>B4582&amp;"|"&amp;TEXT(E4582,"000")&amp;"|"&amp;TEXT(M4582,"0.0000")</f>
        <v>2022|011|0.8500</v>
      </c>
      <c r="AG4582" s="22" t="str">
        <f>IF(AND(B4582&gt;=2015,B4582&lt;=2024,C4582=19,G4582=41,I4582=2,K4582="A",L4582="RBUP",M4582&gt;=0.5,M4582&lt;=0.85),"IN","OUT")</f>
        <v>IN</v>
      </c>
    </row>
    <row r="4583" spans="1:33">
      <c r="A4583" s="14" t="s">
        <v>192</v>
      </c>
      <c r="B4583" s="16">
        <v>2022</v>
      </c>
      <c r="C4583" s="16">
        <v>19</v>
      </c>
      <c r="D4583" s="14" t="s">
        <v>80</v>
      </c>
      <c r="E4583" s="16">
        <v>13</v>
      </c>
      <c r="F4583" s="14" t="s">
        <v>92</v>
      </c>
      <c r="G4583" s="16">
        <v>41</v>
      </c>
      <c r="H4583" s="14" t="s">
        <v>186</v>
      </c>
      <c r="I4583" s="16">
        <v>2</v>
      </c>
      <c r="J4583" s="14" t="s">
        <v>83</v>
      </c>
      <c r="K4583" s="14" t="s">
        <v>84</v>
      </c>
      <c r="L4583" s="14" t="s">
        <v>85</v>
      </c>
      <c r="M4583" s="23">
        <v>0.5</v>
      </c>
      <c r="N4583" s="16">
        <v>2</v>
      </c>
      <c r="O4583" s="16">
        <v>2</v>
      </c>
      <c r="P4583" s="16">
        <v>0</v>
      </c>
      <c r="Q4583" s="16">
        <v>3</v>
      </c>
      <c r="R4583" s="16">
        <v>0</v>
      </c>
      <c r="S4583" s="14" t="s">
        <v>86</v>
      </c>
      <c r="T4583" s="16">
        <v>305</v>
      </c>
      <c r="U4583" s="16">
        <v>0</v>
      </c>
      <c r="V4583" s="18">
        <v>203615</v>
      </c>
      <c r="W4583" s="18">
        <v>1027</v>
      </c>
      <c r="X4583" s="18">
        <v>772</v>
      </c>
      <c r="Y4583" s="18">
        <v>0</v>
      </c>
      <c r="Z4583" s="18">
        <v>0</v>
      </c>
      <c r="AA4583" s="18">
        <v>0</v>
      </c>
      <c r="AB4583" s="18">
        <v>0</v>
      </c>
      <c r="AC4583" s="23">
        <v>0</v>
      </c>
      <c r="AD4583" s="14" t="str">
        <f>IF(E4583=113,"Linn","Iowa ex-Linn")</f>
        <v>Iowa ex-Linn</v>
      </c>
      <c r="AE4583" s="23">
        <f>IFERROR(AB4583/W4583,"N/M")</f>
        <v>0.0</v>
      </c>
      <c r="AF4583" s="14" t="str">
        <f>B4583&amp;"|"&amp;TEXT(E4583,"000")&amp;"|"&amp;TEXT(M4583,"0.0000")</f>
        <v>2022|013|0.5000</v>
      </c>
      <c r="AG4583" s="22" t="str">
        <f>IF(AND(B4583&gt;=2015,B4583&lt;=2024,C4583=19,G4583=41,I4583=2,K4583="A",L4583="RBUP",M4583&gt;=0.5,M4583&lt;=0.85),"IN","OUT")</f>
        <v>IN</v>
      </c>
    </row>
    <row r="4584" spans="1:33">
      <c r="A4584" s="14" t="s">
        <v>192</v>
      </c>
      <c r="B4584" s="16">
        <v>2022</v>
      </c>
      <c r="C4584" s="16">
        <v>19</v>
      </c>
      <c r="D4584" s="14" t="s">
        <v>80</v>
      </c>
      <c r="E4584" s="16">
        <v>13</v>
      </c>
      <c r="F4584" s="14" t="s">
        <v>92</v>
      </c>
      <c r="G4584" s="16">
        <v>41</v>
      </c>
      <c r="H4584" s="14" t="s">
        <v>186</v>
      </c>
      <c r="I4584" s="16">
        <v>2</v>
      </c>
      <c r="J4584" s="14" t="s">
        <v>83</v>
      </c>
      <c r="K4584" s="14" t="s">
        <v>84</v>
      </c>
      <c r="L4584" s="14" t="s">
        <v>85</v>
      </c>
      <c r="M4584" s="23">
        <v>0.65</v>
      </c>
      <c r="N4584" s="16">
        <v>4</v>
      </c>
      <c r="O4584" s="16">
        <v>3</v>
      </c>
      <c r="P4584" s="16">
        <v>0</v>
      </c>
      <c r="Q4584" s="16">
        <v>3</v>
      </c>
      <c r="R4584" s="16">
        <v>0</v>
      </c>
      <c r="S4584" s="14" t="s">
        <v>86</v>
      </c>
      <c r="T4584" s="16">
        <v>187</v>
      </c>
      <c r="U4584" s="16">
        <v>0</v>
      </c>
      <c r="V4584" s="18">
        <v>154898</v>
      </c>
      <c r="W4584" s="18">
        <v>2320</v>
      </c>
      <c r="X4584" s="18">
        <v>1369</v>
      </c>
      <c r="Y4584" s="18">
        <v>0</v>
      </c>
      <c r="Z4584" s="18">
        <v>359</v>
      </c>
      <c r="AA4584" s="18">
        <v>0</v>
      </c>
      <c r="AB4584" s="18">
        <v>0</v>
      </c>
      <c r="AC4584" s="23">
        <v>0</v>
      </c>
      <c r="AD4584" s="14" t="str">
        <f>IF(E4584=113,"Linn","Iowa ex-Linn")</f>
        <v>Iowa ex-Linn</v>
      </c>
      <c r="AE4584" s="23">
        <f>IFERROR(AB4584/W4584,"N/M")</f>
        <v>0.0</v>
      </c>
      <c r="AF4584" s="14" t="str">
        <f>B4584&amp;"|"&amp;TEXT(E4584,"000")&amp;"|"&amp;TEXT(M4584,"0.0000")</f>
        <v>2022|013|0.6500</v>
      </c>
      <c r="AG4584" s="22" t="str">
        <f>IF(AND(B4584&gt;=2015,B4584&lt;=2024,C4584=19,G4584=41,I4584=2,K4584="A",L4584="RBUP",M4584&gt;=0.5,M4584&lt;=0.85),"IN","OUT")</f>
        <v>IN</v>
      </c>
    </row>
    <row r="4585" spans="1:33">
      <c r="A4585" s="14" t="s">
        <v>192</v>
      </c>
      <c r="B4585" s="16">
        <v>2022</v>
      </c>
      <c r="C4585" s="16">
        <v>19</v>
      </c>
      <c r="D4585" s="14" t="s">
        <v>80</v>
      </c>
      <c r="E4585" s="16">
        <v>13</v>
      </c>
      <c r="F4585" s="14" t="s">
        <v>92</v>
      </c>
      <c r="G4585" s="16">
        <v>41</v>
      </c>
      <c r="H4585" s="14" t="s">
        <v>186</v>
      </c>
      <c r="I4585" s="16">
        <v>2</v>
      </c>
      <c r="J4585" s="14" t="s">
        <v>83</v>
      </c>
      <c r="K4585" s="14" t="s">
        <v>84</v>
      </c>
      <c r="L4585" s="14" t="s">
        <v>85</v>
      </c>
      <c r="M4585" s="23">
        <v>0.7</v>
      </c>
      <c r="N4585" s="16">
        <v>18</v>
      </c>
      <c r="O4585" s="16">
        <v>14</v>
      </c>
      <c r="P4585" s="16">
        <v>0</v>
      </c>
      <c r="Q4585" s="16">
        <v>25</v>
      </c>
      <c r="R4585" s="16">
        <v>0</v>
      </c>
      <c r="S4585" s="14" t="s">
        <v>86</v>
      </c>
      <c r="T4585" s="16">
        <v>1182</v>
      </c>
      <c r="U4585" s="16">
        <v>0</v>
      </c>
      <c r="V4585" s="18">
        <v>974622</v>
      </c>
      <c r="W4585" s="18">
        <v>26806</v>
      </c>
      <c r="X4585" s="18">
        <v>15816</v>
      </c>
      <c r="Y4585" s="18">
        <v>1091</v>
      </c>
      <c r="Z4585" s="18">
        <v>841</v>
      </c>
      <c r="AA4585" s="18">
        <v>0</v>
      </c>
      <c r="AB4585" s="18">
        <v>0</v>
      </c>
      <c r="AC4585" s="23">
        <v>0</v>
      </c>
      <c r="AD4585" s="14" t="str">
        <f>IF(E4585=113,"Linn","Iowa ex-Linn")</f>
        <v>Iowa ex-Linn</v>
      </c>
      <c r="AE4585" s="23">
        <f>IFERROR(AB4585/W4585,"N/M")</f>
        <v>0.0</v>
      </c>
      <c r="AF4585" s="14" t="str">
        <f>B4585&amp;"|"&amp;TEXT(E4585,"000")&amp;"|"&amp;TEXT(M4585,"0.0000")</f>
        <v>2022|013|0.7000</v>
      </c>
      <c r="AG4585" s="22" t="str">
        <f>IF(AND(B4585&gt;=2015,B4585&lt;=2024,C4585=19,G4585=41,I4585=2,K4585="A",L4585="RBUP",M4585&gt;=0.5,M4585&lt;=0.85),"IN","OUT")</f>
        <v>IN</v>
      </c>
    </row>
    <row r="4586" spans="1:33">
      <c r="A4586" s="14" t="s">
        <v>192</v>
      </c>
      <c r="B4586" s="16">
        <v>2022</v>
      </c>
      <c r="C4586" s="16">
        <v>19</v>
      </c>
      <c r="D4586" s="14" t="s">
        <v>80</v>
      </c>
      <c r="E4586" s="16">
        <v>13</v>
      </c>
      <c r="F4586" s="14" t="s">
        <v>92</v>
      </c>
      <c r="G4586" s="16">
        <v>41</v>
      </c>
      <c r="H4586" s="14" t="s">
        <v>186</v>
      </c>
      <c r="I4586" s="16">
        <v>2</v>
      </c>
      <c r="J4586" s="14" t="s">
        <v>83</v>
      </c>
      <c r="K4586" s="14" t="s">
        <v>84</v>
      </c>
      <c r="L4586" s="14" t="s">
        <v>85</v>
      </c>
      <c r="M4586" s="23">
        <v>0.75</v>
      </c>
      <c r="N4586" s="16">
        <v>123</v>
      </c>
      <c r="O4586" s="16">
        <v>105</v>
      </c>
      <c r="P4586" s="16">
        <v>2</v>
      </c>
      <c r="Q4586" s="16">
        <v>128</v>
      </c>
      <c r="R4586" s="16">
        <v>3</v>
      </c>
      <c r="S4586" s="14" t="s">
        <v>86</v>
      </c>
      <c r="T4586" s="16">
        <v>17615</v>
      </c>
      <c r="U4586" s="16">
        <v>0</v>
      </c>
      <c r="V4586" s="18">
        <v>16135091</v>
      </c>
      <c r="W4586" s="18">
        <v>686933</v>
      </c>
      <c r="X4586" s="18">
        <v>490455</v>
      </c>
      <c r="Y4586" s="18">
        <v>4996</v>
      </c>
      <c r="Z4586" s="18">
        <v>4648</v>
      </c>
      <c r="AA4586" s="18">
        <v>0</v>
      </c>
      <c r="AB4586" s="18">
        <v>3597</v>
      </c>
      <c r="AC4586" s="23">
        <v>0.01</v>
      </c>
      <c r="AD4586" s="14" t="str">
        <f>IF(E4586=113,"Linn","Iowa ex-Linn")</f>
        <v>Iowa ex-Linn</v>
      </c>
      <c r="AE4586" s="23">
        <f>IFERROR(AB4586/W4586,"N/M")</f>
        <v>0.005236318534704258</v>
      </c>
      <c r="AF4586" s="14" t="str">
        <f>B4586&amp;"|"&amp;TEXT(E4586,"000")&amp;"|"&amp;TEXT(M4586,"0.0000")</f>
        <v>2022|013|0.7500</v>
      </c>
      <c r="AG4586" s="22" t="str">
        <f>IF(AND(B4586&gt;=2015,B4586&lt;=2024,C4586=19,G4586=41,I4586=2,K4586="A",L4586="RBUP",M4586&gt;=0.5,M4586&lt;=0.85),"IN","OUT")</f>
        <v>IN</v>
      </c>
    </row>
    <row r="4587" spans="1:33">
      <c r="A4587" s="14" t="s">
        <v>192</v>
      </c>
      <c r="B4587" s="16">
        <v>2022</v>
      </c>
      <c r="C4587" s="16">
        <v>19</v>
      </c>
      <c r="D4587" s="14" t="s">
        <v>80</v>
      </c>
      <c r="E4587" s="16">
        <v>13</v>
      </c>
      <c r="F4587" s="14" t="s">
        <v>92</v>
      </c>
      <c r="G4587" s="16">
        <v>41</v>
      </c>
      <c r="H4587" s="14" t="s">
        <v>186</v>
      </c>
      <c r="I4587" s="16">
        <v>2</v>
      </c>
      <c r="J4587" s="14" t="s">
        <v>83</v>
      </c>
      <c r="K4587" s="14" t="s">
        <v>84</v>
      </c>
      <c r="L4587" s="14" t="s">
        <v>85</v>
      </c>
      <c r="M4587" s="23">
        <v>0.8</v>
      </c>
      <c r="N4587" s="16">
        <v>299</v>
      </c>
      <c r="O4587" s="16">
        <v>245</v>
      </c>
      <c r="P4587" s="16">
        <v>7</v>
      </c>
      <c r="Q4587" s="16">
        <v>309</v>
      </c>
      <c r="R4587" s="16">
        <v>9</v>
      </c>
      <c r="S4587" s="14" t="s">
        <v>86</v>
      </c>
      <c r="T4587" s="16">
        <v>53318</v>
      </c>
      <c r="U4587" s="16">
        <v>0</v>
      </c>
      <c r="V4587" s="18">
        <v>52315111</v>
      </c>
      <c r="W4587" s="18">
        <v>2953407</v>
      </c>
      <c r="X4587" s="18">
        <v>1850801</v>
      </c>
      <c r="Y4587" s="18">
        <v>3307</v>
      </c>
      <c r="Z4587" s="18">
        <v>10646</v>
      </c>
      <c r="AA4587" s="18">
        <v>0</v>
      </c>
      <c r="AB4587" s="18">
        <v>90707</v>
      </c>
      <c r="AC4587" s="23">
        <v>0.03</v>
      </c>
      <c r="AD4587" s="14" t="str">
        <f>IF(E4587=113,"Linn","Iowa ex-Linn")</f>
        <v>Iowa ex-Linn</v>
      </c>
      <c r="AE4587" s="23">
        <f>IFERROR(AB4587/W4587,"N/M")</f>
        <v>0.030712665067835217</v>
      </c>
      <c r="AF4587" s="14" t="str">
        <f>B4587&amp;"|"&amp;TEXT(E4587,"000")&amp;"|"&amp;TEXT(M4587,"0.0000")</f>
        <v>2022|013|0.8000</v>
      </c>
      <c r="AG4587" s="22" t="str">
        <f>IF(AND(B4587&gt;=2015,B4587&lt;=2024,C4587=19,G4587=41,I4587=2,K4587="A",L4587="RBUP",M4587&gt;=0.5,M4587&lt;=0.85),"IN","OUT")</f>
        <v>IN</v>
      </c>
    </row>
    <row r="4588" spans="1:33">
      <c r="A4588" s="14" t="s">
        <v>192</v>
      </c>
      <c r="B4588" s="16">
        <v>2022</v>
      </c>
      <c r="C4588" s="16">
        <v>19</v>
      </c>
      <c r="D4588" s="14" t="s">
        <v>80</v>
      </c>
      <c r="E4588" s="16">
        <v>13</v>
      </c>
      <c r="F4588" s="14" t="s">
        <v>92</v>
      </c>
      <c r="G4588" s="16">
        <v>41</v>
      </c>
      <c r="H4588" s="14" t="s">
        <v>186</v>
      </c>
      <c r="I4588" s="16">
        <v>2</v>
      </c>
      <c r="J4588" s="14" t="s">
        <v>83</v>
      </c>
      <c r="K4588" s="14" t="s">
        <v>84</v>
      </c>
      <c r="L4588" s="14" t="s">
        <v>85</v>
      </c>
      <c r="M4588" s="23">
        <v>0.85</v>
      </c>
      <c r="N4588" s="16">
        <v>254</v>
      </c>
      <c r="O4588" s="16">
        <v>209</v>
      </c>
      <c r="P4588" s="16">
        <v>17</v>
      </c>
      <c r="Q4588" s="16">
        <v>348</v>
      </c>
      <c r="R4588" s="16">
        <v>22</v>
      </c>
      <c r="S4588" s="14" t="s">
        <v>86</v>
      </c>
      <c r="T4588" s="16">
        <v>44741</v>
      </c>
      <c r="U4588" s="16">
        <v>0</v>
      </c>
      <c r="V4588" s="18">
        <v>45335172</v>
      </c>
      <c r="W4588" s="18">
        <v>3263907</v>
      </c>
      <c r="X4588" s="18">
        <v>1516316</v>
      </c>
      <c r="Y4588" s="18">
        <v>675</v>
      </c>
      <c r="Z4588" s="18">
        <v>10726</v>
      </c>
      <c r="AA4588" s="18">
        <v>0</v>
      </c>
      <c r="AB4588" s="18">
        <v>332036</v>
      </c>
      <c r="AC4588" s="23">
        <v>0.1</v>
      </c>
      <c r="AD4588" s="14" t="str">
        <f>IF(E4588=113,"Linn","Iowa ex-Linn")</f>
        <v>Iowa ex-Linn</v>
      </c>
      <c r="AE4588" s="23">
        <f>IFERROR(AB4588/W4588,"N/M")</f>
        <v>0.10172961423226826</v>
      </c>
      <c r="AF4588" s="14" t="str">
        <f>B4588&amp;"|"&amp;TEXT(E4588,"000")&amp;"|"&amp;TEXT(M4588,"0.0000")</f>
        <v>2022|013|0.8500</v>
      </c>
      <c r="AG4588" s="22" t="str">
        <f>IF(AND(B4588&gt;=2015,B4588&lt;=2024,C4588=19,G4588=41,I4588=2,K4588="A",L4588="RBUP",M4588&gt;=0.5,M4588&lt;=0.85),"IN","OUT")</f>
        <v>IN</v>
      </c>
    </row>
    <row r="4589" spans="1:33">
      <c r="A4589" s="14" t="s">
        <v>192</v>
      </c>
      <c r="B4589" s="16">
        <v>2022</v>
      </c>
      <c r="C4589" s="16">
        <v>19</v>
      </c>
      <c r="D4589" s="14" t="s">
        <v>80</v>
      </c>
      <c r="E4589" s="16">
        <v>15</v>
      </c>
      <c r="F4589" s="14" t="s">
        <v>93</v>
      </c>
      <c r="G4589" s="16">
        <v>41</v>
      </c>
      <c r="H4589" s="14" t="s">
        <v>186</v>
      </c>
      <c r="I4589" s="16">
        <v>2</v>
      </c>
      <c r="J4589" s="14" t="s">
        <v>83</v>
      </c>
      <c r="K4589" s="14" t="s">
        <v>84</v>
      </c>
      <c r="L4589" s="14" t="s">
        <v>85</v>
      </c>
      <c r="M4589" s="23">
        <v>0.5</v>
      </c>
      <c r="N4589" s="16">
        <v>1</v>
      </c>
      <c r="O4589" s="16">
        <v>0</v>
      </c>
      <c r="P4589" s="16">
        <v>0</v>
      </c>
      <c r="Q4589" s="16">
        <v>0</v>
      </c>
      <c r="R4589" s="16">
        <v>0</v>
      </c>
      <c r="S4589" s="14" t="s">
        <v>86</v>
      </c>
      <c r="T4589" s="16">
        <v>0</v>
      </c>
      <c r="U4589" s="16">
        <v>0</v>
      </c>
      <c r="V4589" s="18">
        <v>0</v>
      </c>
      <c r="W4589" s="18">
        <v>0</v>
      </c>
      <c r="X4589" s="18">
        <v>0</v>
      </c>
      <c r="Y4589" s="18">
        <v>0</v>
      </c>
      <c r="Z4589" s="18">
        <v>0</v>
      </c>
      <c r="AA4589" s="18">
        <v>0</v>
      </c>
      <c r="AB4589" s="18">
        <v>0</v>
      </c>
      <c r="AC4589" s="23">
        <v>0</v>
      </c>
      <c r="AD4589" s="14" t="str">
        <f>IF(E4589=113,"Linn","Iowa ex-Linn")</f>
        <v>Iowa ex-Linn</v>
      </c>
      <c r="AE4589" s="23" t="str">
        <f>IFERROR(AB4589/W4589,"N/M")</f>
        <v>N/M</v>
      </c>
      <c r="AF4589" s="14" t="str">
        <f>B4589&amp;"|"&amp;TEXT(E4589,"000")&amp;"|"&amp;TEXT(M4589,"0.0000")</f>
        <v>2022|015|0.5000</v>
      </c>
      <c r="AG4589" s="22" t="str">
        <f>IF(AND(B4589&gt;=2015,B4589&lt;=2024,C4589=19,G4589=41,I4589=2,K4589="A",L4589="RBUP",M4589&gt;=0.5,M4589&lt;=0.85),"IN","OUT")</f>
        <v>IN</v>
      </c>
    </row>
    <row r="4590" spans="1:33">
      <c r="A4590" s="14" t="s">
        <v>192</v>
      </c>
      <c r="B4590" s="16">
        <v>2022</v>
      </c>
      <c r="C4590" s="16">
        <v>19</v>
      </c>
      <c r="D4590" s="14" t="s">
        <v>80</v>
      </c>
      <c r="E4590" s="16">
        <v>15</v>
      </c>
      <c r="F4590" s="14" t="s">
        <v>93</v>
      </c>
      <c r="G4590" s="16">
        <v>41</v>
      </c>
      <c r="H4590" s="14" t="s">
        <v>186</v>
      </c>
      <c r="I4590" s="16">
        <v>2</v>
      </c>
      <c r="J4590" s="14" t="s">
        <v>83</v>
      </c>
      <c r="K4590" s="14" t="s">
        <v>84</v>
      </c>
      <c r="L4590" s="14" t="s">
        <v>85</v>
      </c>
      <c r="M4590" s="23">
        <v>0.6</v>
      </c>
      <c r="N4590" s="16">
        <v>1</v>
      </c>
      <c r="O4590" s="16">
        <v>1</v>
      </c>
      <c r="P4590" s="16">
        <v>0</v>
      </c>
      <c r="Q4590" s="16">
        <v>1</v>
      </c>
      <c r="R4590" s="16">
        <v>0</v>
      </c>
      <c r="S4590" s="14" t="s">
        <v>86</v>
      </c>
      <c r="T4590" s="16">
        <v>56</v>
      </c>
      <c r="U4590" s="16">
        <v>0</v>
      </c>
      <c r="V4590" s="18">
        <v>40837</v>
      </c>
      <c r="W4590" s="18">
        <v>351</v>
      </c>
      <c r="X4590" s="18">
        <v>225</v>
      </c>
      <c r="Y4590" s="18">
        <v>0</v>
      </c>
      <c r="Z4590" s="18">
        <v>0</v>
      </c>
      <c r="AA4590" s="18">
        <v>0</v>
      </c>
      <c r="AB4590" s="18">
        <v>0</v>
      </c>
      <c r="AC4590" s="23">
        <v>0</v>
      </c>
      <c r="AD4590" s="14" t="str">
        <f>IF(E4590=113,"Linn","Iowa ex-Linn")</f>
        <v>Iowa ex-Linn</v>
      </c>
      <c r="AE4590" s="23">
        <f>IFERROR(AB4590/W4590,"N/M")</f>
        <v>0.0</v>
      </c>
      <c r="AF4590" s="14" t="str">
        <f>B4590&amp;"|"&amp;TEXT(E4590,"000")&amp;"|"&amp;TEXT(M4590,"0.0000")</f>
        <v>2022|015|0.6000</v>
      </c>
      <c r="AG4590" s="22" t="str">
        <f>IF(AND(B4590&gt;=2015,B4590&lt;=2024,C4590=19,G4590=41,I4590=2,K4590="A",L4590="RBUP",M4590&gt;=0.5,M4590&lt;=0.85),"IN","OUT")</f>
        <v>IN</v>
      </c>
    </row>
    <row r="4591" spans="1:33">
      <c r="A4591" s="14" t="s">
        <v>192</v>
      </c>
      <c r="B4591" s="16">
        <v>2022</v>
      </c>
      <c r="C4591" s="16">
        <v>19</v>
      </c>
      <c r="D4591" s="14" t="s">
        <v>80</v>
      </c>
      <c r="E4591" s="16">
        <v>15</v>
      </c>
      <c r="F4591" s="14" t="s">
        <v>93</v>
      </c>
      <c r="G4591" s="16">
        <v>41</v>
      </c>
      <c r="H4591" s="14" t="s">
        <v>186</v>
      </c>
      <c r="I4591" s="16">
        <v>2</v>
      </c>
      <c r="J4591" s="14" t="s">
        <v>83</v>
      </c>
      <c r="K4591" s="14" t="s">
        <v>84</v>
      </c>
      <c r="L4591" s="14" t="s">
        <v>85</v>
      </c>
      <c r="M4591" s="23">
        <v>0.65</v>
      </c>
      <c r="N4591" s="16">
        <v>1</v>
      </c>
      <c r="O4591" s="16">
        <v>0</v>
      </c>
      <c r="P4591" s="16">
        <v>0</v>
      </c>
      <c r="Q4591" s="16">
        <v>0</v>
      </c>
      <c r="R4591" s="16">
        <v>0</v>
      </c>
      <c r="S4591" s="14" t="s">
        <v>86</v>
      </c>
      <c r="T4591" s="16">
        <v>0</v>
      </c>
      <c r="U4591" s="16">
        <v>0</v>
      </c>
      <c r="V4591" s="18">
        <v>0</v>
      </c>
      <c r="W4591" s="18">
        <v>0</v>
      </c>
      <c r="X4591" s="18">
        <v>0</v>
      </c>
      <c r="Y4591" s="18">
        <v>0</v>
      </c>
      <c r="Z4591" s="18">
        <v>0</v>
      </c>
      <c r="AA4591" s="18">
        <v>0</v>
      </c>
      <c r="AB4591" s="18">
        <v>0</v>
      </c>
      <c r="AC4591" s="23">
        <v>0</v>
      </c>
      <c r="AD4591" s="14" t="str">
        <f>IF(E4591=113,"Linn","Iowa ex-Linn")</f>
        <v>Iowa ex-Linn</v>
      </c>
      <c r="AE4591" s="23" t="str">
        <f>IFERROR(AB4591/W4591,"N/M")</f>
        <v>N/M</v>
      </c>
      <c r="AF4591" s="14" t="str">
        <f>B4591&amp;"|"&amp;TEXT(E4591,"000")&amp;"|"&amp;TEXT(M4591,"0.0000")</f>
        <v>2022|015|0.6500</v>
      </c>
      <c r="AG4591" s="22" t="str">
        <f>IF(AND(B4591&gt;=2015,B4591&lt;=2024,C4591=19,G4591=41,I4591=2,K4591="A",L4591="RBUP",M4591&gt;=0.5,M4591&lt;=0.85),"IN","OUT")</f>
        <v>IN</v>
      </c>
    </row>
    <row r="4592" spans="1:33">
      <c r="A4592" s="14" t="s">
        <v>192</v>
      </c>
      <c r="B4592" s="16">
        <v>2022</v>
      </c>
      <c r="C4592" s="16">
        <v>19</v>
      </c>
      <c r="D4592" s="14" t="s">
        <v>80</v>
      </c>
      <c r="E4592" s="16">
        <v>15</v>
      </c>
      <c r="F4592" s="14" t="s">
        <v>93</v>
      </c>
      <c r="G4592" s="16">
        <v>41</v>
      </c>
      <c r="H4592" s="14" t="s">
        <v>186</v>
      </c>
      <c r="I4592" s="16">
        <v>2</v>
      </c>
      <c r="J4592" s="14" t="s">
        <v>83</v>
      </c>
      <c r="K4592" s="14" t="s">
        <v>84</v>
      </c>
      <c r="L4592" s="14" t="s">
        <v>85</v>
      </c>
      <c r="M4592" s="23">
        <v>0.7</v>
      </c>
      <c r="N4592" s="16">
        <v>18</v>
      </c>
      <c r="O4592" s="16">
        <v>14</v>
      </c>
      <c r="P4592" s="16">
        <v>0</v>
      </c>
      <c r="Q4592" s="16">
        <v>20</v>
      </c>
      <c r="R4592" s="16">
        <v>0</v>
      </c>
      <c r="S4592" s="14" t="s">
        <v>86</v>
      </c>
      <c r="T4592" s="16">
        <v>1241</v>
      </c>
      <c r="U4592" s="16">
        <v>0</v>
      </c>
      <c r="V4592" s="18">
        <v>1013422</v>
      </c>
      <c r="W4592" s="18">
        <v>23770</v>
      </c>
      <c r="X4592" s="18">
        <v>15426</v>
      </c>
      <c r="Y4592" s="18">
        <v>0</v>
      </c>
      <c r="Z4592" s="18">
        <v>0</v>
      </c>
      <c r="AA4592" s="18">
        <v>0</v>
      </c>
      <c r="AB4592" s="18">
        <v>0</v>
      </c>
      <c r="AC4592" s="23">
        <v>0</v>
      </c>
      <c r="AD4592" s="14" t="str">
        <f>IF(E4592=113,"Linn","Iowa ex-Linn")</f>
        <v>Iowa ex-Linn</v>
      </c>
      <c r="AE4592" s="23">
        <f>IFERROR(AB4592/W4592,"N/M")</f>
        <v>0.0</v>
      </c>
      <c r="AF4592" s="14" t="str">
        <f>B4592&amp;"|"&amp;TEXT(E4592,"000")&amp;"|"&amp;TEXT(M4592,"0.0000")</f>
        <v>2022|015|0.7000</v>
      </c>
      <c r="AG4592" s="22" t="str">
        <f>IF(AND(B4592&gt;=2015,B4592&lt;=2024,C4592=19,G4592=41,I4592=2,K4592="A",L4592="RBUP",M4592&gt;=0.5,M4592&lt;=0.85),"IN","OUT")</f>
        <v>IN</v>
      </c>
    </row>
    <row r="4593" spans="1:33">
      <c r="A4593" s="14" t="s">
        <v>192</v>
      </c>
      <c r="B4593" s="16">
        <v>2022</v>
      </c>
      <c r="C4593" s="16">
        <v>19</v>
      </c>
      <c r="D4593" s="14" t="s">
        <v>80</v>
      </c>
      <c r="E4593" s="16">
        <v>15</v>
      </c>
      <c r="F4593" s="14" t="s">
        <v>93</v>
      </c>
      <c r="G4593" s="16">
        <v>41</v>
      </c>
      <c r="H4593" s="14" t="s">
        <v>186</v>
      </c>
      <c r="I4593" s="16">
        <v>2</v>
      </c>
      <c r="J4593" s="14" t="s">
        <v>83</v>
      </c>
      <c r="K4593" s="14" t="s">
        <v>84</v>
      </c>
      <c r="L4593" s="14" t="s">
        <v>85</v>
      </c>
      <c r="M4593" s="23">
        <v>0.75</v>
      </c>
      <c r="N4593" s="16">
        <v>74</v>
      </c>
      <c r="O4593" s="16">
        <v>57</v>
      </c>
      <c r="P4593" s="16">
        <v>4</v>
      </c>
      <c r="Q4593" s="16">
        <v>152</v>
      </c>
      <c r="R4593" s="16">
        <v>6</v>
      </c>
      <c r="S4593" s="14" t="s">
        <v>86</v>
      </c>
      <c r="T4593" s="16">
        <v>8577</v>
      </c>
      <c r="U4593" s="16">
        <v>0</v>
      </c>
      <c r="V4593" s="18">
        <v>7707285</v>
      </c>
      <c r="W4593" s="18">
        <v>297528</v>
      </c>
      <c r="X4593" s="18">
        <v>166864</v>
      </c>
      <c r="Y4593" s="18">
        <v>0</v>
      </c>
      <c r="Z4593" s="18">
        <v>95</v>
      </c>
      <c r="AA4593" s="18">
        <v>0</v>
      </c>
      <c r="AB4593" s="18">
        <v>31774</v>
      </c>
      <c r="AC4593" s="23">
        <v>0.11</v>
      </c>
      <c r="AD4593" s="14" t="str">
        <f>IF(E4593=113,"Linn","Iowa ex-Linn")</f>
        <v>Iowa ex-Linn</v>
      </c>
      <c r="AE4593" s="23">
        <f>IFERROR(AB4593/W4593,"N/M")</f>
        <v>0.10679331020945927</v>
      </c>
      <c r="AF4593" s="14" t="str">
        <f>B4593&amp;"|"&amp;TEXT(E4593,"000")&amp;"|"&amp;TEXT(M4593,"0.0000")</f>
        <v>2022|015|0.7500</v>
      </c>
      <c r="AG4593" s="22" t="str">
        <f>IF(AND(B4593&gt;=2015,B4593&lt;=2024,C4593=19,G4593=41,I4593=2,K4593="A",L4593="RBUP",M4593&gt;=0.5,M4593&lt;=0.85),"IN","OUT")</f>
        <v>IN</v>
      </c>
    </row>
    <row r="4594" spans="1:33">
      <c r="A4594" s="14" t="s">
        <v>192</v>
      </c>
      <c r="B4594" s="16">
        <v>2022</v>
      </c>
      <c r="C4594" s="16">
        <v>19</v>
      </c>
      <c r="D4594" s="14" t="s">
        <v>80</v>
      </c>
      <c r="E4594" s="16">
        <v>15</v>
      </c>
      <c r="F4594" s="14" t="s">
        <v>93</v>
      </c>
      <c r="G4594" s="16">
        <v>41</v>
      </c>
      <c r="H4594" s="14" t="s">
        <v>186</v>
      </c>
      <c r="I4594" s="16">
        <v>2</v>
      </c>
      <c r="J4594" s="14" t="s">
        <v>83</v>
      </c>
      <c r="K4594" s="14" t="s">
        <v>84</v>
      </c>
      <c r="L4594" s="14" t="s">
        <v>85</v>
      </c>
      <c r="M4594" s="23">
        <v>0.8</v>
      </c>
      <c r="N4594" s="16">
        <v>372</v>
      </c>
      <c r="O4594" s="16">
        <v>312</v>
      </c>
      <c r="P4594" s="16">
        <v>11</v>
      </c>
      <c r="Q4594" s="16">
        <v>644</v>
      </c>
      <c r="R4594" s="16">
        <v>12</v>
      </c>
      <c r="S4594" s="14" t="s">
        <v>86</v>
      </c>
      <c r="T4594" s="16">
        <v>66187</v>
      </c>
      <c r="U4594" s="16">
        <v>0</v>
      </c>
      <c r="V4594" s="18">
        <v>62360966</v>
      </c>
      <c r="W4594" s="18">
        <v>3230644</v>
      </c>
      <c r="X4594" s="18">
        <v>1862286</v>
      </c>
      <c r="Y4594" s="18">
        <v>8907</v>
      </c>
      <c r="Z4594" s="18">
        <v>9864</v>
      </c>
      <c r="AA4594" s="18">
        <v>0</v>
      </c>
      <c r="AB4594" s="18">
        <v>80174</v>
      </c>
      <c r="AC4594" s="23">
        <v>0.02</v>
      </c>
      <c r="AD4594" s="14" t="str">
        <f>IF(E4594=113,"Linn","Iowa ex-Linn")</f>
        <v>Iowa ex-Linn</v>
      </c>
      <c r="AE4594" s="23">
        <f>IFERROR(AB4594/W4594,"N/M")</f>
        <v>0.024816723848248214</v>
      </c>
      <c r="AF4594" s="14" t="str">
        <f>B4594&amp;"|"&amp;TEXT(E4594,"000")&amp;"|"&amp;TEXT(M4594,"0.0000")</f>
        <v>2022|015|0.8000</v>
      </c>
      <c r="AG4594" s="22" t="str">
        <f>IF(AND(B4594&gt;=2015,B4594&lt;=2024,C4594=19,G4594=41,I4594=2,K4594="A",L4594="RBUP",M4594&gt;=0.5,M4594&lt;=0.85),"IN","OUT")</f>
        <v>IN</v>
      </c>
    </row>
    <row r="4595" spans="1:33">
      <c r="A4595" s="14" t="s">
        <v>192</v>
      </c>
      <c r="B4595" s="16">
        <v>2022</v>
      </c>
      <c r="C4595" s="16">
        <v>19</v>
      </c>
      <c r="D4595" s="14" t="s">
        <v>80</v>
      </c>
      <c r="E4595" s="16">
        <v>15</v>
      </c>
      <c r="F4595" s="14" t="s">
        <v>93</v>
      </c>
      <c r="G4595" s="16">
        <v>41</v>
      </c>
      <c r="H4595" s="14" t="s">
        <v>186</v>
      </c>
      <c r="I4595" s="16">
        <v>2</v>
      </c>
      <c r="J4595" s="14" t="s">
        <v>83</v>
      </c>
      <c r="K4595" s="14" t="s">
        <v>84</v>
      </c>
      <c r="L4595" s="14" t="s">
        <v>85</v>
      </c>
      <c r="M4595" s="23">
        <v>0.85</v>
      </c>
      <c r="N4595" s="16">
        <v>360</v>
      </c>
      <c r="O4595" s="16">
        <v>296</v>
      </c>
      <c r="P4595" s="16">
        <v>27</v>
      </c>
      <c r="Q4595" s="16">
        <v>625</v>
      </c>
      <c r="R4595" s="16">
        <v>37</v>
      </c>
      <c r="S4595" s="14" t="s">
        <v>86</v>
      </c>
      <c r="T4595" s="16">
        <v>64325</v>
      </c>
      <c r="U4595" s="16">
        <v>0</v>
      </c>
      <c r="V4595" s="18">
        <v>64083209</v>
      </c>
      <c r="W4595" s="18">
        <v>4175646</v>
      </c>
      <c r="X4595" s="18">
        <v>1864736</v>
      </c>
      <c r="Y4595" s="18">
        <v>1408</v>
      </c>
      <c r="Z4595" s="18">
        <v>2864</v>
      </c>
      <c r="AA4595" s="18">
        <v>0</v>
      </c>
      <c r="AB4595" s="18">
        <v>325769</v>
      </c>
      <c r="AC4595" s="23">
        <v>0.08</v>
      </c>
      <c r="AD4595" s="14" t="str">
        <f>IF(E4595=113,"Linn","Iowa ex-Linn")</f>
        <v>Iowa ex-Linn</v>
      </c>
      <c r="AE4595" s="23">
        <f>IFERROR(AB4595/W4595,"N/M")</f>
        <v>0.07801643146952592</v>
      </c>
      <c r="AF4595" s="14" t="str">
        <f>B4595&amp;"|"&amp;TEXT(E4595,"000")&amp;"|"&amp;TEXT(M4595,"0.0000")</f>
        <v>2022|015|0.8500</v>
      </c>
      <c r="AG4595" s="22" t="str">
        <f>IF(AND(B4595&gt;=2015,B4595&lt;=2024,C4595=19,G4595=41,I4595=2,K4595="A",L4595="RBUP",M4595&gt;=0.5,M4595&lt;=0.85),"IN","OUT")</f>
        <v>IN</v>
      </c>
    </row>
    <row r="4596" spans="1:33">
      <c r="A4596" s="14" t="s">
        <v>192</v>
      </c>
      <c r="B4596" s="16">
        <v>2022</v>
      </c>
      <c r="C4596" s="16">
        <v>19</v>
      </c>
      <c r="D4596" s="14" t="s">
        <v>80</v>
      </c>
      <c r="E4596" s="16">
        <v>17</v>
      </c>
      <c r="F4596" s="14" t="s">
        <v>94</v>
      </c>
      <c r="G4596" s="16">
        <v>41</v>
      </c>
      <c r="H4596" s="14" t="s">
        <v>186</v>
      </c>
      <c r="I4596" s="16">
        <v>2</v>
      </c>
      <c r="J4596" s="14" t="s">
        <v>83</v>
      </c>
      <c r="K4596" s="14" t="s">
        <v>84</v>
      </c>
      <c r="L4596" s="14" t="s">
        <v>85</v>
      </c>
      <c r="M4596" s="23">
        <v>0.5</v>
      </c>
      <c r="N4596" s="16">
        <v>3</v>
      </c>
      <c r="O4596" s="16">
        <v>1</v>
      </c>
      <c r="P4596" s="16">
        <v>0</v>
      </c>
      <c r="Q4596" s="16">
        <v>1</v>
      </c>
      <c r="R4596" s="16">
        <v>0</v>
      </c>
      <c r="S4596" s="14" t="s">
        <v>86</v>
      </c>
      <c r="T4596" s="16">
        <v>92</v>
      </c>
      <c r="U4596" s="16">
        <v>0</v>
      </c>
      <c r="V4596" s="18">
        <v>72603</v>
      </c>
      <c r="W4596" s="18">
        <v>407</v>
      </c>
      <c r="X4596" s="18">
        <v>273</v>
      </c>
      <c r="Y4596" s="18">
        <v>0</v>
      </c>
      <c r="Z4596" s="18">
        <v>0</v>
      </c>
      <c r="AA4596" s="18">
        <v>0</v>
      </c>
      <c r="AB4596" s="18">
        <v>0</v>
      </c>
      <c r="AC4596" s="23">
        <v>0</v>
      </c>
      <c r="AD4596" s="14" t="str">
        <f>IF(E4596=113,"Linn","Iowa ex-Linn")</f>
        <v>Iowa ex-Linn</v>
      </c>
      <c r="AE4596" s="23">
        <f>IFERROR(AB4596/W4596,"N/M")</f>
        <v>0.0</v>
      </c>
      <c r="AF4596" s="14" t="str">
        <f>B4596&amp;"|"&amp;TEXT(E4596,"000")&amp;"|"&amp;TEXT(M4596,"0.0000")</f>
        <v>2022|017|0.5000</v>
      </c>
      <c r="AG4596" s="22" t="str">
        <f>IF(AND(B4596&gt;=2015,B4596&lt;=2024,C4596=19,G4596=41,I4596=2,K4596="A",L4596="RBUP",M4596&gt;=0.5,M4596&lt;=0.85),"IN","OUT")</f>
        <v>IN</v>
      </c>
    </row>
    <row r="4597" spans="1:33">
      <c r="A4597" s="14" t="s">
        <v>192</v>
      </c>
      <c r="B4597" s="16">
        <v>2022</v>
      </c>
      <c r="C4597" s="16">
        <v>19</v>
      </c>
      <c r="D4597" s="14" t="s">
        <v>80</v>
      </c>
      <c r="E4597" s="16">
        <v>17</v>
      </c>
      <c r="F4597" s="14" t="s">
        <v>94</v>
      </c>
      <c r="G4597" s="16">
        <v>41</v>
      </c>
      <c r="H4597" s="14" t="s">
        <v>186</v>
      </c>
      <c r="I4597" s="16">
        <v>2</v>
      </c>
      <c r="J4597" s="14" t="s">
        <v>83</v>
      </c>
      <c r="K4597" s="14" t="s">
        <v>84</v>
      </c>
      <c r="L4597" s="14" t="s">
        <v>85</v>
      </c>
      <c r="M4597" s="23">
        <v>0.55</v>
      </c>
      <c r="N4597" s="16">
        <v>0</v>
      </c>
      <c r="O4597" s="16">
        <v>0</v>
      </c>
      <c r="P4597" s="16">
        <v>0</v>
      </c>
      <c r="Q4597" s="16">
        <v>1</v>
      </c>
      <c r="R4597" s="16">
        <v>0</v>
      </c>
      <c r="S4597" s="14" t="s">
        <v>86</v>
      </c>
      <c r="T4597" s="16">
        <v>39</v>
      </c>
      <c r="U4597" s="16">
        <v>0</v>
      </c>
      <c r="V4597" s="18">
        <v>22296</v>
      </c>
      <c r="W4597" s="18">
        <v>2166</v>
      </c>
      <c r="X4597" s="18">
        <v>1386</v>
      </c>
      <c r="Y4597" s="18">
        <v>0</v>
      </c>
      <c r="Z4597" s="18">
        <v>0</v>
      </c>
      <c r="AA4597" s="18">
        <v>0</v>
      </c>
      <c r="AB4597" s="18">
        <v>0</v>
      </c>
      <c r="AC4597" s="23">
        <v>0</v>
      </c>
      <c r="AD4597" s="14" t="str">
        <f>IF(E4597=113,"Linn","Iowa ex-Linn")</f>
        <v>Iowa ex-Linn</v>
      </c>
      <c r="AE4597" s="23">
        <f>IFERROR(AB4597/W4597,"N/M")</f>
        <v>0.0</v>
      </c>
      <c r="AF4597" s="14" t="str">
        <f>B4597&amp;"|"&amp;TEXT(E4597,"000")&amp;"|"&amp;TEXT(M4597,"0.0000")</f>
        <v>2022|017|0.5500</v>
      </c>
      <c r="AG4597" s="22" t="str">
        <f>IF(AND(B4597&gt;=2015,B4597&lt;=2024,C4597=19,G4597=41,I4597=2,K4597="A",L4597="RBUP",M4597&gt;=0.5,M4597&lt;=0.85),"IN","OUT")</f>
        <v>IN</v>
      </c>
    </row>
    <row r="4598" spans="1:33">
      <c r="A4598" s="14" t="s">
        <v>192</v>
      </c>
      <c r="B4598" s="16">
        <v>2022</v>
      </c>
      <c r="C4598" s="16">
        <v>19</v>
      </c>
      <c r="D4598" s="14" t="s">
        <v>80</v>
      </c>
      <c r="E4598" s="16">
        <v>17</v>
      </c>
      <c r="F4598" s="14" t="s">
        <v>94</v>
      </c>
      <c r="G4598" s="16">
        <v>41</v>
      </c>
      <c r="H4598" s="14" t="s">
        <v>186</v>
      </c>
      <c r="I4598" s="16">
        <v>2</v>
      </c>
      <c r="J4598" s="14" t="s">
        <v>83</v>
      </c>
      <c r="K4598" s="14" t="s">
        <v>84</v>
      </c>
      <c r="L4598" s="14" t="s">
        <v>85</v>
      </c>
      <c r="M4598" s="23">
        <v>0.65</v>
      </c>
      <c r="N4598" s="16">
        <v>4</v>
      </c>
      <c r="O4598" s="16">
        <v>3</v>
      </c>
      <c r="P4598" s="16">
        <v>0</v>
      </c>
      <c r="Q4598" s="16">
        <v>4</v>
      </c>
      <c r="R4598" s="16">
        <v>0</v>
      </c>
      <c r="S4598" s="14" t="s">
        <v>86</v>
      </c>
      <c r="T4598" s="16">
        <v>1115</v>
      </c>
      <c r="U4598" s="16">
        <v>0</v>
      </c>
      <c r="V4598" s="18">
        <v>905787</v>
      </c>
      <c r="W4598" s="18">
        <v>19218</v>
      </c>
      <c r="X4598" s="18">
        <v>14412</v>
      </c>
      <c r="Y4598" s="18">
        <v>0</v>
      </c>
      <c r="Z4598" s="18">
        <v>0</v>
      </c>
      <c r="AA4598" s="18">
        <v>0</v>
      </c>
      <c r="AB4598" s="18">
        <v>0</v>
      </c>
      <c r="AC4598" s="23">
        <v>0</v>
      </c>
      <c r="AD4598" s="14" t="str">
        <f>IF(E4598=113,"Linn","Iowa ex-Linn")</f>
        <v>Iowa ex-Linn</v>
      </c>
      <c r="AE4598" s="23">
        <f>IFERROR(AB4598/W4598,"N/M")</f>
        <v>0.0</v>
      </c>
      <c r="AF4598" s="14" t="str">
        <f>B4598&amp;"|"&amp;TEXT(E4598,"000")&amp;"|"&amp;TEXT(M4598,"0.0000")</f>
        <v>2022|017|0.6500</v>
      </c>
      <c r="AG4598" s="22" t="str">
        <f>IF(AND(B4598&gt;=2015,B4598&lt;=2024,C4598=19,G4598=41,I4598=2,K4598="A",L4598="RBUP",M4598&gt;=0.5,M4598&lt;=0.85),"IN","OUT")</f>
        <v>IN</v>
      </c>
    </row>
    <row r="4599" spans="1:33">
      <c r="A4599" s="14" t="s">
        <v>192</v>
      </c>
      <c r="B4599" s="16">
        <v>2022</v>
      </c>
      <c r="C4599" s="16">
        <v>19</v>
      </c>
      <c r="D4599" s="14" t="s">
        <v>80</v>
      </c>
      <c r="E4599" s="16">
        <v>17</v>
      </c>
      <c r="F4599" s="14" t="s">
        <v>94</v>
      </c>
      <c r="G4599" s="16">
        <v>41</v>
      </c>
      <c r="H4599" s="14" t="s">
        <v>186</v>
      </c>
      <c r="I4599" s="16">
        <v>2</v>
      </c>
      <c r="J4599" s="14" t="s">
        <v>83</v>
      </c>
      <c r="K4599" s="14" t="s">
        <v>84</v>
      </c>
      <c r="L4599" s="14" t="s">
        <v>85</v>
      </c>
      <c r="M4599" s="23">
        <v>0.7</v>
      </c>
      <c r="N4599" s="16">
        <v>13</v>
      </c>
      <c r="O4599" s="16">
        <v>12</v>
      </c>
      <c r="P4599" s="16">
        <v>0</v>
      </c>
      <c r="Q4599" s="16">
        <v>12</v>
      </c>
      <c r="R4599" s="16">
        <v>0</v>
      </c>
      <c r="S4599" s="14" t="s">
        <v>86</v>
      </c>
      <c r="T4599" s="16">
        <v>1640</v>
      </c>
      <c r="U4599" s="16">
        <v>0</v>
      </c>
      <c r="V4599" s="18">
        <v>1477392</v>
      </c>
      <c r="W4599" s="18">
        <v>39439</v>
      </c>
      <c r="X4599" s="18">
        <v>29424</v>
      </c>
      <c r="Y4599" s="18">
        <v>0</v>
      </c>
      <c r="Z4599" s="18">
        <v>0</v>
      </c>
      <c r="AA4599" s="18">
        <v>0</v>
      </c>
      <c r="AB4599" s="18">
        <v>0</v>
      </c>
      <c r="AC4599" s="23">
        <v>0</v>
      </c>
      <c r="AD4599" s="14" t="str">
        <f>IF(E4599=113,"Linn","Iowa ex-Linn")</f>
        <v>Iowa ex-Linn</v>
      </c>
      <c r="AE4599" s="23">
        <f>IFERROR(AB4599/W4599,"N/M")</f>
        <v>0.0</v>
      </c>
      <c r="AF4599" s="14" t="str">
        <f>B4599&amp;"|"&amp;TEXT(E4599,"000")&amp;"|"&amp;TEXT(M4599,"0.0000")</f>
        <v>2022|017|0.7000</v>
      </c>
      <c r="AG4599" s="22" t="str">
        <f>IF(AND(B4599&gt;=2015,B4599&lt;=2024,C4599=19,G4599=41,I4599=2,K4599="A",L4599="RBUP",M4599&gt;=0.5,M4599&lt;=0.85),"IN","OUT")</f>
        <v>IN</v>
      </c>
    </row>
    <row r="4600" spans="1:33">
      <c r="A4600" s="14" t="s">
        <v>192</v>
      </c>
      <c r="B4600" s="16">
        <v>2022</v>
      </c>
      <c r="C4600" s="16">
        <v>19</v>
      </c>
      <c r="D4600" s="14" t="s">
        <v>80</v>
      </c>
      <c r="E4600" s="16">
        <v>17</v>
      </c>
      <c r="F4600" s="14" t="s">
        <v>94</v>
      </c>
      <c r="G4600" s="16">
        <v>41</v>
      </c>
      <c r="H4600" s="14" t="s">
        <v>186</v>
      </c>
      <c r="I4600" s="16">
        <v>2</v>
      </c>
      <c r="J4600" s="14" t="s">
        <v>83</v>
      </c>
      <c r="K4600" s="14" t="s">
        <v>84</v>
      </c>
      <c r="L4600" s="14" t="s">
        <v>85</v>
      </c>
      <c r="M4600" s="23">
        <v>0.75</v>
      </c>
      <c r="N4600" s="16">
        <v>151</v>
      </c>
      <c r="O4600" s="16">
        <v>134</v>
      </c>
      <c r="P4600" s="16">
        <v>2</v>
      </c>
      <c r="Q4600" s="16">
        <v>140</v>
      </c>
      <c r="R4600" s="16">
        <v>2</v>
      </c>
      <c r="S4600" s="14" t="s">
        <v>86</v>
      </c>
      <c r="T4600" s="16">
        <v>21904</v>
      </c>
      <c r="U4600" s="16">
        <v>0</v>
      </c>
      <c r="V4600" s="18">
        <v>21090568</v>
      </c>
      <c r="W4600" s="18">
        <v>811195</v>
      </c>
      <c r="X4600" s="18">
        <v>592194</v>
      </c>
      <c r="Y4600" s="18">
        <v>0</v>
      </c>
      <c r="Z4600" s="18">
        <v>991</v>
      </c>
      <c r="AA4600" s="18">
        <v>0</v>
      </c>
      <c r="AB4600" s="18">
        <v>10941</v>
      </c>
      <c r="AC4600" s="23">
        <v>0.01</v>
      </c>
      <c r="AD4600" s="14" t="str">
        <f>IF(E4600=113,"Linn","Iowa ex-Linn")</f>
        <v>Iowa ex-Linn</v>
      </c>
      <c r="AE4600" s="23">
        <f>IFERROR(AB4600/W4600,"N/M")</f>
        <v>0.013487509168572291</v>
      </c>
      <c r="AF4600" s="14" t="str">
        <f>B4600&amp;"|"&amp;TEXT(E4600,"000")&amp;"|"&amp;TEXT(M4600,"0.0000")</f>
        <v>2022|017|0.7500</v>
      </c>
      <c r="AG4600" s="22" t="str">
        <f>IF(AND(B4600&gt;=2015,B4600&lt;=2024,C4600=19,G4600=41,I4600=2,K4600="A",L4600="RBUP",M4600&gt;=0.5,M4600&lt;=0.85),"IN","OUT")</f>
        <v>IN</v>
      </c>
    </row>
    <row r="4601" spans="1:33">
      <c r="A4601" s="14" t="s">
        <v>192</v>
      </c>
      <c r="B4601" s="16">
        <v>2022</v>
      </c>
      <c r="C4601" s="16">
        <v>19</v>
      </c>
      <c r="D4601" s="14" t="s">
        <v>80</v>
      </c>
      <c r="E4601" s="16">
        <v>17</v>
      </c>
      <c r="F4601" s="14" t="s">
        <v>94</v>
      </c>
      <c r="G4601" s="16">
        <v>41</v>
      </c>
      <c r="H4601" s="14" t="s">
        <v>186</v>
      </c>
      <c r="I4601" s="16">
        <v>2</v>
      </c>
      <c r="J4601" s="14" t="s">
        <v>83</v>
      </c>
      <c r="K4601" s="14" t="s">
        <v>84</v>
      </c>
      <c r="L4601" s="14" t="s">
        <v>85</v>
      </c>
      <c r="M4601" s="23">
        <v>0.8</v>
      </c>
      <c r="N4601" s="16">
        <v>296</v>
      </c>
      <c r="O4601" s="16">
        <v>262</v>
      </c>
      <c r="P4601" s="16">
        <v>6</v>
      </c>
      <c r="Q4601" s="16">
        <v>356</v>
      </c>
      <c r="R4601" s="16">
        <v>7</v>
      </c>
      <c r="S4601" s="14" t="s">
        <v>86</v>
      </c>
      <c r="T4601" s="16">
        <v>46612</v>
      </c>
      <c r="U4601" s="16">
        <v>0</v>
      </c>
      <c r="V4601" s="18">
        <v>46368000</v>
      </c>
      <c r="W4601" s="18">
        <v>2467813</v>
      </c>
      <c r="X4601" s="18">
        <v>1517979</v>
      </c>
      <c r="Y4601" s="18">
        <v>2851</v>
      </c>
      <c r="Z4601" s="18">
        <v>4564</v>
      </c>
      <c r="AA4601" s="18">
        <v>0</v>
      </c>
      <c r="AB4601" s="18">
        <v>31362</v>
      </c>
      <c r="AC4601" s="23">
        <v>0.01</v>
      </c>
      <c r="AD4601" s="14" t="str">
        <f>IF(E4601=113,"Linn","Iowa ex-Linn")</f>
        <v>Iowa ex-Linn</v>
      </c>
      <c r="AE4601" s="23">
        <f>IFERROR(AB4601/W4601,"N/M")</f>
        <v>0.012708418344501793</v>
      </c>
      <c r="AF4601" s="14" t="str">
        <f>B4601&amp;"|"&amp;TEXT(E4601,"000")&amp;"|"&amp;TEXT(M4601,"0.0000")</f>
        <v>2022|017|0.8000</v>
      </c>
      <c r="AG4601" s="22" t="str">
        <f>IF(AND(B4601&gt;=2015,B4601&lt;=2024,C4601=19,G4601=41,I4601=2,K4601="A",L4601="RBUP",M4601&gt;=0.5,M4601&lt;=0.85),"IN","OUT")</f>
        <v>IN</v>
      </c>
    </row>
    <row r="4602" spans="1:33">
      <c r="A4602" s="14" t="s">
        <v>192</v>
      </c>
      <c r="B4602" s="16">
        <v>2022</v>
      </c>
      <c r="C4602" s="16">
        <v>19</v>
      </c>
      <c r="D4602" s="14" t="s">
        <v>80</v>
      </c>
      <c r="E4602" s="16">
        <v>17</v>
      </c>
      <c r="F4602" s="14" t="s">
        <v>94</v>
      </c>
      <c r="G4602" s="16">
        <v>41</v>
      </c>
      <c r="H4602" s="14" t="s">
        <v>186</v>
      </c>
      <c r="I4602" s="16">
        <v>2</v>
      </c>
      <c r="J4602" s="14" t="s">
        <v>83</v>
      </c>
      <c r="K4602" s="14" t="s">
        <v>84</v>
      </c>
      <c r="L4602" s="14" t="s">
        <v>85</v>
      </c>
      <c r="M4602" s="23">
        <v>0.85</v>
      </c>
      <c r="N4602" s="16">
        <v>239</v>
      </c>
      <c r="O4602" s="16">
        <v>192</v>
      </c>
      <c r="P4602" s="16">
        <v>7</v>
      </c>
      <c r="Q4602" s="16">
        <v>285</v>
      </c>
      <c r="R4602" s="16">
        <v>7</v>
      </c>
      <c r="S4602" s="14" t="s">
        <v>86</v>
      </c>
      <c r="T4602" s="16">
        <v>32797</v>
      </c>
      <c r="U4602" s="16">
        <v>0</v>
      </c>
      <c r="V4602" s="18">
        <v>34487746</v>
      </c>
      <c r="W4602" s="18">
        <v>2362349</v>
      </c>
      <c r="X4602" s="18">
        <v>1094938</v>
      </c>
      <c r="Y4602" s="18">
        <v>1351</v>
      </c>
      <c r="Z4602" s="18">
        <v>5616</v>
      </c>
      <c r="AA4602" s="18">
        <v>0</v>
      </c>
      <c r="AB4602" s="18">
        <v>51273</v>
      </c>
      <c r="AC4602" s="23">
        <v>0.02</v>
      </c>
      <c r="AD4602" s="14" t="str">
        <f>IF(E4602=113,"Linn","Iowa ex-Linn")</f>
        <v>Iowa ex-Linn</v>
      </c>
      <c r="AE4602" s="23">
        <f>IFERROR(AB4602/W4602,"N/M")</f>
        <v>0.021704244377100928</v>
      </c>
      <c r="AF4602" s="14" t="str">
        <f>B4602&amp;"|"&amp;TEXT(E4602,"000")&amp;"|"&amp;TEXT(M4602,"0.0000")</f>
        <v>2022|017|0.8500</v>
      </c>
      <c r="AG4602" s="22" t="str">
        <f>IF(AND(B4602&gt;=2015,B4602&lt;=2024,C4602=19,G4602=41,I4602=2,K4602="A",L4602="RBUP",M4602&gt;=0.5,M4602&lt;=0.85),"IN","OUT")</f>
        <v>IN</v>
      </c>
    </row>
    <row r="4603" spans="1:33">
      <c r="A4603" s="14" t="s">
        <v>192</v>
      </c>
      <c r="B4603" s="16">
        <v>2022</v>
      </c>
      <c r="C4603" s="16">
        <v>19</v>
      </c>
      <c r="D4603" s="14" t="s">
        <v>80</v>
      </c>
      <c r="E4603" s="16">
        <v>19</v>
      </c>
      <c r="F4603" s="14" t="s">
        <v>95</v>
      </c>
      <c r="G4603" s="16">
        <v>41</v>
      </c>
      <c r="H4603" s="14" t="s">
        <v>186</v>
      </c>
      <c r="I4603" s="16">
        <v>2</v>
      </c>
      <c r="J4603" s="14" t="s">
        <v>83</v>
      </c>
      <c r="K4603" s="14" t="s">
        <v>84</v>
      </c>
      <c r="L4603" s="14" t="s">
        <v>85</v>
      </c>
      <c r="M4603" s="23">
        <v>0.55</v>
      </c>
      <c r="N4603" s="16">
        <v>0</v>
      </c>
      <c r="O4603" s="16">
        <v>0</v>
      </c>
      <c r="P4603" s="16">
        <v>0</v>
      </c>
      <c r="Q4603" s="16">
        <v>1</v>
      </c>
      <c r="R4603" s="16">
        <v>0</v>
      </c>
      <c r="S4603" s="14" t="s">
        <v>86</v>
      </c>
      <c r="T4603" s="16">
        <v>30</v>
      </c>
      <c r="U4603" s="16">
        <v>0</v>
      </c>
      <c r="V4603" s="18">
        <v>18942</v>
      </c>
      <c r="W4603" s="18">
        <v>1435</v>
      </c>
      <c r="X4603" s="18">
        <v>918</v>
      </c>
      <c r="Y4603" s="18">
        <v>0</v>
      </c>
      <c r="Z4603" s="18">
        <v>0</v>
      </c>
      <c r="AA4603" s="18">
        <v>0</v>
      </c>
      <c r="AB4603" s="18">
        <v>0</v>
      </c>
      <c r="AC4603" s="23">
        <v>0</v>
      </c>
      <c r="AD4603" s="14" t="str">
        <f>IF(E4603=113,"Linn","Iowa ex-Linn")</f>
        <v>Iowa ex-Linn</v>
      </c>
      <c r="AE4603" s="23">
        <f>IFERROR(AB4603/W4603,"N/M")</f>
        <v>0.0</v>
      </c>
      <c r="AF4603" s="14" t="str">
        <f>B4603&amp;"|"&amp;TEXT(E4603,"000")&amp;"|"&amp;TEXT(M4603,"0.0000")</f>
        <v>2022|019|0.5500</v>
      </c>
      <c r="AG4603" s="22" t="str">
        <f>IF(AND(B4603&gt;=2015,B4603&lt;=2024,C4603=19,G4603=41,I4603=2,K4603="A",L4603="RBUP",M4603&gt;=0.5,M4603&lt;=0.85),"IN","OUT")</f>
        <v>IN</v>
      </c>
    </row>
    <row r="4604" spans="1:33">
      <c r="A4604" s="14" t="s">
        <v>192</v>
      </c>
      <c r="B4604" s="16">
        <v>2022</v>
      </c>
      <c r="C4604" s="16">
        <v>19</v>
      </c>
      <c r="D4604" s="14" t="s">
        <v>80</v>
      </c>
      <c r="E4604" s="16">
        <v>19</v>
      </c>
      <c r="F4604" s="14" t="s">
        <v>95</v>
      </c>
      <c r="G4604" s="16">
        <v>41</v>
      </c>
      <c r="H4604" s="14" t="s">
        <v>186</v>
      </c>
      <c r="I4604" s="16">
        <v>2</v>
      </c>
      <c r="J4604" s="14" t="s">
        <v>83</v>
      </c>
      <c r="K4604" s="14" t="s">
        <v>84</v>
      </c>
      <c r="L4604" s="14" t="s">
        <v>85</v>
      </c>
      <c r="M4604" s="23">
        <v>0.6</v>
      </c>
      <c r="N4604" s="16">
        <v>2</v>
      </c>
      <c r="O4604" s="16">
        <v>2</v>
      </c>
      <c r="P4604" s="16">
        <v>0</v>
      </c>
      <c r="Q4604" s="16">
        <v>2</v>
      </c>
      <c r="R4604" s="16">
        <v>0</v>
      </c>
      <c r="S4604" s="14" t="s">
        <v>86</v>
      </c>
      <c r="T4604" s="16">
        <v>87</v>
      </c>
      <c r="U4604" s="16">
        <v>0</v>
      </c>
      <c r="V4604" s="18">
        <v>55468</v>
      </c>
      <c r="W4604" s="18">
        <v>4942</v>
      </c>
      <c r="X4604" s="18">
        <v>3163</v>
      </c>
      <c r="Y4604" s="18">
        <v>0</v>
      </c>
      <c r="Z4604" s="18">
        <v>0</v>
      </c>
      <c r="AA4604" s="18">
        <v>0</v>
      </c>
      <c r="AB4604" s="18">
        <v>0</v>
      </c>
      <c r="AC4604" s="23">
        <v>0</v>
      </c>
      <c r="AD4604" s="14" t="str">
        <f>IF(E4604=113,"Linn","Iowa ex-Linn")</f>
        <v>Iowa ex-Linn</v>
      </c>
      <c r="AE4604" s="23">
        <f>IFERROR(AB4604/W4604,"N/M")</f>
        <v>0.0</v>
      </c>
      <c r="AF4604" s="14" t="str">
        <f>B4604&amp;"|"&amp;TEXT(E4604,"000")&amp;"|"&amp;TEXT(M4604,"0.0000")</f>
        <v>2022|019|0.6000</v>
      </c>
      <c r="AG4604" s="22" t="str">
        <f>IF(AND(B4604&gt;=2015,B4604&lt;=2024,C4604=19,G4604=41,I4604=2,K4604="A",L4604="RBUP",M4604&gt;=0.5,M4604&lt;=0.85),"IN","OUT")</f>
        <v>IN</v>
      </c>
    </row>
    <row r="4605" spans="1:33">
      <c r="A4605" s="14" t="s">
        <v>192</v>
      </c>
      <c r="B4605" s="16">
        <v>2022</v>
      </c>
      <c r="C4605" s="16">
        <v>19</v>
      </c>
      <c r="D4605" s="14" t="s">
        <v>80</v>
      </c>
      <c r="E4605" s="16">
        <v>19</v>
      </c>
      <c r="F4605" s="14" t="s">
        <v>95</v>
      </c>
      <c r="G4605" s="16">
        <v>41</v>
      </c>
      <c r="H4605" s="14" t="s">
        <v>186</v>
      </c>
      <c r="I4605" s="16">
        <v>2</v>
      </c>
      <c r="J4605" s="14" t="s">
        <v>83</v>
      </c>
      <c r="K4605" s="14" t="s">
        <v>84</v>
      </c>
      <c r="L4605" s="14" t="s">
        <v>85</v>
      </c>
      <c r="M4605" s="23">
        <v>0.65</v>
      </c>
      <c r="N4605" s="16">
        <v>4</v>
      </c>
      <c r="O4605" s="16">
        <v>3</v>
      </c>
      <c r="P4605" s="16">
        <v>0</v>
      </c>
      <c r="Q4605" s="16">
        <v>3</v>
      </c>
      <c r="R4605" s="16">
        <v>0</v>
      </c>
      <c r="S4605" s="14" t="s">
        <v>86</v>
      </c>
      <c r="T4605" s="16">
        <v>87</v>
      </c>
      <c r="U4605" s="16">
        <v>0</v>
      </c>
      <c r="V4605" s="18">
        <v>63981</v>
      </c>
      <c r="W4605" s="18">
        <v>2384</v>
      </c>
      <c r="X4605" s="18">
        <v>1406</v>
      </c>
      <c r="Y4605" s="18">
        <v>0</v>
      </c>
      <c r="Z4605" s="18">
        <v>0</v>
      </c>
      <c r="AA4605" s="18">
        <v>0</v>
      </c>
      <c r="AB4605" s="18">
        <v>0</v>
      </c>
      <c r="AC4605" s="23">
        <v>0</v>
      </c>
      <c r="AD4605" s="14" t="str">
        <f>IF(E4605=113,"Linn","Iowa ex-Linn")</f>
        <v>Iowa ex-Linn</v>
      </c>
      <c r="AE4605" s="23">
        <f>IFERROR(AB4605/W4605,"N/M")</f>
        <v>0.0</v>
      </c>
      <c r="AF4605" s="14" t="str">
        <f>B4605&amp;"|"&amp;TEXT(E4605,"000")&amp;"|"&amp;TEXT(M4605,"0.0000")</f>
        <v>2022|019|0.6500</v>
      </c>
      <c r="AG4605" s="22" t="str">
        <f>IF(AND(B4605&gt;=2015,B4605&lt;=2024,C4605=19,G4605=41,I4605=2,K4605="A",L4605="RBUP",M4605&gt;=0.5,M4605&lt;=0.85),"IN","OUT")</f>
        <v>IN</v>
      </c>
    </row>
    <row r="4606" spans="1:33">
      <c r="A4606" s="14" t="s">
        <v>192</v>
      </c>
      <c r="B4606" s="16">
        <v>2022</v>
      </c>
      <c r="C4606" s="16">
        <v>19</v>
      </c>
      <c r="D4606" s="14" t="s">
        <v>80</v>
      </c>
      <c r="E4606" s="16">
        <v>19</v>
      </c>
      <c r="F4606" s="14" t="s">
        <v>95</v>
      </c>
      <c r="G4606" s="16">
        <v>41</v>
      </c>
      <c r="H4606" s="14" t="s">
        <v>186</v>
      </c>
      <c r="I4606" s="16">
        <v>2</v>
      </c>
      <c r="J4606" s="14" t="s">
        <v>83</v>
      </c>
      <c r="K4606" s="14" t="s">
        <v>84</v>
      </c>
      <c r="L4606" s="14" t="s">
        <v>85</v>
      </c>
      <c r="M4606" s="23">
        <v>0.7</v>
      </c>
      <c r="N4606" s="16">
        <v>17</v>
      </c>
      <c r="O4606" s="16">
        <v>14</v>
      </c>
      <c r="P4606" s="16">
        <v>0</v>
      </c>
      <c r="Q4606" s="16">
        <v>15</v>
      </c>
      <c r="R4606" s="16">
        <v>0</v>
      </c>
      <c r="S4606" s="14" t="s">
        <v>86</v>
      </c>
      <c r="T4606" s="16">
        <v>1695</v>
      </c>
      <c r="U4606" s="16">
        <v>0</v>
      </c>
      <c r="V4606" s="18">
        <v>1360653</v>
      </c>
      <c r="W4606" s="18">
        <v>36977</v>
      </c>
      <c r="X4606" s="18">
        <v>27546</v>
      </c>
      <c r="Y4606" s="18">
        <v>0</v>
      </c>
      <c r="Z4606" s="18">
        <v>0</v>
      </c>
      <c r="AA4606" s="18">
        <v>0</v>
      </c>
      <c r="AB4606" s="18">
        <v>0</v>
      </c>
      <c r="AC4606" s="23">
        <v>0</v>
      </c>
      <c r="AD4606" s="14" t="str">
        <f>IF(E4606=113,"Linn","Iowa ex-Linn")</f>
        <v>Iowa ex-Linn</v>
      </c>
      <c r="AE4606" s="23">
        <f>IFERROR(AB4606/W4606,"N/M")</f>
        <v>0.0</v>
      </c>
      <c r="AF4606" s="14" t="str">
        <f>B4606&amp;"|"&amp;TEXT(E4606,"000")&amp;"|"&amp;TEXT(M4606,"0.0000")</f>
        <v>2022|019|0.7000</v>
      </c>
      <c r="AG4606" s="22" t="str">
        <f>IF(AND(B4606&gt;=2015,B4606&lt;=2024,C4606=19,G4606=41,I4606=2,K4606="A",L4606="RBUP",M4606&gt;=0.5,M4606&lt;=0.85),"IN","OUT")</f>
        <v>IN</v>
      </c>
    </row>
    <row r="4607" spans="1:33">
      <c r="A4607" s="14" t="s">
        <v>192</v>
      </c>
      <c r="B4607" s="16">
        <v>2022</v>
      </c>
      <c r="C4607" s="16">
        <v>19</v>
      </c>
      <c r="D4607" s="14" t="s">
        <v>80</v>
      </c>
      <c r="E4607" s="16">
        <v>19</v>
      </c>
      <c r="F4607" s="14" t="s">
        <v>95</v>
      </c>
      <c r="G4607" s="16">
        <v>41</v>
      </c>
      <c r="H4607" s="14" t="s">
        <v>186</v>
      </c>
      <c r="I4607" s="16">
        <v>2</v>
      </c>
      <c r="J4607" s="14" t="s">
        <v>83</v>
      </c>
      <c r="K4607" s="14" t="s">
        <v>84</v>
      </c>
      <c r="L4607" s="14" t="s">
        <v>85</v>
      </c>
      <c r="M4607" s="23">
        <v>0.75</v>
      </c>
      <c r="N4607" s="16">
        <v>90</v>
      </c>
      <c r="O4607" s="16">
        <v>72</v>
      </c>
      <c r="P4607" s="16">
        <v>0</v>
      </c>
      <c r="Q4607" s="16">
        <v>76</v>
      </c>
      <c r="R4607" s="16">
        <v>0</v>
      </c>
      <c r="S4607" s="14" t="s">
        <v>86</v>
      </c>
      <c r="T4607" s="16">
        <v>17084</v>
      </c>
      <c r="U4607" s="16">
        <v>0</v>
      </c>
      <c r="V4607" s="18">
        <v>15838082</v>
      </c>
      <c r="W4607" s="18">
        <v>619021</v>
      </c>
      <c r="X4607" s="18">
        <v>454880</v>
      </c>
      <c r="Y4607" s="18">
        <v>3717</v>
      </c>
      <c r="Z4607" s="18">
        <v>2741</v>
      </c>
      <c r="AA4607" s="18">
        <v>0</v>
      </c>
      <c r="AB4607" s="18">
        <v>0</v>
      </c>
      <c r="AC4607" s="23">
        <v>0</v>
      </c>
      <c r="AD4607" s="14" t="str">
        <f>IF(E4607=113,"Linn","Iowa ex-Linn")</f>
        <v>Iowa ex-Linn</v>
      </c>
      <c r="AE4607" s="23">
        <f>IFERROR(AB4607/W4607,"N/M")</f>
        <v>0.0</v>
      </c>
      <c r="AF4607" s="14" t="str">
        <f>B4607&amp;"|"&amp;TEXT(E4607,"000")&amp;"|"&amp;TEXT(M4607,"0.0000")</f>
        <v>2022|019|0.7500</v>
      </c>
      <c r="AG4607" s="22" t="str">
        <f>IF(AND(B4607&gt;=2015,B4607&lt;=2024,C4607=19,G4607=41,I4607=2,K4607="A",L4607="RBUP",M4607&gt;=0.5,M4607&lt;=0.85),"IN","OUT")</f>
        <v>IN</v>
      </c>
    </row>
    <row r="4608" spans="1:33">
      <c r="A4608" s="14" t="s">
        <v>192</v>
      </c>
      <c r="B4608" s="16">
        <v>2022</v>
      </c>
      <c r="C4608" s="16">
        <v>19</v>
      </c>
      <c r="D4608" s="14" t="s">
        <v>80</v>
      </c>
      <c r="E4608" s="16">
        <v>19</v>
      </c>
      <c r="F4608" s="14" t="s">
        <v>95</v>
      </c>
      <c r="G4608" s="16">
        <v>41</v>
      </c>
      <c r="H4608" s="14" t="s">
        <v>186</v>
      </c>
      <c r="I4608" s="16">
        <v>2</v>
      </c>
      <c r="J4608" s="14" t="s">
        <v>83</v>
      </c>
      <c r="K4608" s="14" t="s">
        <v>84</v>
      </c>
      <c r="L4608" s="14" t="s">
        <v>85</v>
      </c>
      <c r="M4608" s="23">
        <v>0.8</v>
      </c>
      <c r="N4608" s="16">
        <v>297</v>
      </c>
      <c r="O4608" s="16">
        <v>247</v>
      </c>
      <c r="P4608" s="16">
        <v>4</v>
      </c>
      <c r="Q4608" s="16">
        <v>273</v>
      </c>
      <c r="R4608" s="16">
        <v>4</v>
      </c>
      <c r="S4608" s="14" t="s">
        <v>86</v>
      </c>
      <c r="T4608" s="16">
        <v>67045</v>
      </c>
      <c r="U4608" s="16">
        <v>0</v>
      </c>
      <c r="V4608" s="18">
        <v>66751844</v>
      </c>
      <c r="W4608" s="18">
        <v>3392846</v>
      </c>
      <c r="X4608" s="18">
        <v>2235648</v>
      </c>
      <c r="Y4608" s="18">
        <v>8021</v>
      </c>
      <c r="Z4608" s="18">
        <v>29877</v>
      </c>
      <c r="AA4608" s="18">
        <v>0</v>
      </c>
      <c r="AB4608" s="18">
        <v>56832</v>
      </c>
      <c r="AC4608" s="23">
        <v>0.02</v>
      </c>
      <c r="AD4608" s="14" t="str">
        <f>IF(E4608=113,"Linn","Iowa ex-Linn")</f>
        <v>Iowa ex-Linn</v>
      </c>
      <c r="AE4608" s="23">
        <f>IFERROR(AB4608/W4608,"N/M")</f>
        <v>0.016750539222823553</v>
      </c>
      <c r="AF4608" s="14" t="str">
        <f>B4608&amp;"|"&amp;TEXT(E4608,"000")&amp;"|"&amp;TEXT(M4608,"0.0000")</f>
        <v>2022|019|0.8000</v>
      </c>
      <c r="AG4608" s="22" t="str">
        <f>IF(AND(B4608&gt;=2015,B4608&lt;=2024,C4608=19,G4608=41,I4608=2,K4608="A",L4608="RBUP",M4608&gt;=0.5,M4608&lt;=0.85),"IN","OUT")</f>
        <v>IN</v>
      </c>
    </row>
    <row r="4609" spans="1:33">
      <c r="A4609" s="14" t="s">
        <v>192</v>
      </c>
      <c r="B4609" s="16">
        <v>2022</v>
      </c>
      <c r="C4609" s="16">
        <v>19</v>
      </c>
      <c r="D4609" s="14" t="s">
        <v>80</v>
      </c>
      <c r="E4609" s="16">
        <v>19</v>
      </c>
      <c r="F4609" s="14" t="s">
        <v>95</v>
      </c>
      <c r="G4609" s="16">
        <v>41</v>
      </c>
      <c r="H4609" s="14" t="s">
        <v>186</v>
      </c>
      <c r="I4609" s="16">
        <v>2</v>
      </c>
      <c r="J4609" s="14" t="s">
        <v>83</v>
      </c>
      <c r="K4609" s="14" t="s">
        <v>84</v>
      </c>
      <c r="L4609" s="14" t="s">
        <v>85</v>
      </c>
      <c r="M4609" s="23">
        <v>0.85</v>
      </c>
      <c r="N4609" s="16">
        <v>351</v>
      </c>
      <c r="O4609" s="16">
        <v>305</v>
      </c>
      <c r="P4609" s="16">
        <v>11</v>
      </c>
      <c r="Q4609" s="16">
        <v>389</v>
      </c>
      <c r="R4609" s="16">
        <v>11</v>
      </c>
      <c r="S4609" s="14" t="s">
        <v>86</v>
      </c>
      <c r="T4609" s="16">
        <v>78709</v>
      </c>
      <c r="U4609" s="16">
        <v>0</v>
      </c>
      <c r="V4609" s="18">
        <v>81677126</v>
      </c>
      <c r="W4609" s="18">
        <v>5458087</v>
      </c>
      <c r="X4609" s="18">
        <v>2723108</v>
      </c>
      <c r="Y4609" s="18">
        <v>8699</v>
      </c>
      <c r="Z4609" s="18">
        <v>18156</v>
      </c>
      <c r="AA4609" s="18">
        <v>0</v>
      </c>
      <c r="AB4609" s="18">
        <v>42824</v>
      </c>
      <c r="AC4609" s="23">
        <v>0.01</v>
      </c>
      <c r="AD4609" s="14" t="str">
        <f>IF(E4609=113,"Linn","Iowa ex-Linn")</f>
        <v>Iowa ex-Linn</v>
      </c>
      <c r="AE4609" s="23">
        <f>IFERROR(AB4609/W4609,"N/M")</f>
        <v>0.007845972407548652</v>
      </c>
      <c r="AF4609" s="14" t="str">
        <f>B4609&amp;"|"&amp;TEXT(E4609,"000")&amp;"|"&amp;TEXT(M4609,"0.0000")</f>
        <v>2022|019|0.8500</v>
      </c>
      <c r="AG4609" s="22" t="str">
        <f>IF(AND(B4609&gt;=2015,B4609&lt;=2024,C4609=19,G4609=41,I4609=2,K4609="A",L4609="RBUP",M4609&gt;=0.5,M4609&lt;=0.85),"IN","OUT")</f>
        <v>IN</v>
      </c>
    </row>
    <row r="4610" spans="1:33">
      <c r="A4610" s="14" t="s">
        <v>192</v>
      </c>
      <c r="B4610" s="16">
        <v>2022</v>
      </c>
      <c r="C4610" s="16">
        <v>19</v>
      </c>
      <c r="D4610" s="14" t="s">
        <v>80</v>
      </c>
      <c r="E4610" s="16">
        <v>21</v>
      </c>
      <c r="F4610" s="14" t="s">
        <v>96</v>
      </c>
      <c r="G4610" s="16">
        <v>41</v>
      </c>
      <c r="H4610" s="14" t="s">
        <v>186</v>
      </c>
      <c r="I4610" s="16">
        <v>2</v>
      </c>
      <c r="J4610" s="14" t="s">
        <v>83</v>
      </c>
      <c r="K4610" s="14" t="s">
        <v>84</v>
      </c>
      <c r="L4610" s="14" t="s">
        <v>85</v>
      </c>
      <c r="M4610" s="23">
        <v>0.6</v>
      </c>
      <c r="N4610" s="16">
        <v>4</v>
      </c>
      <c r="O4610" s="16">
        <v>4</v>
      </c>
      <c r="P4610" s="16">
        <v>0</v>
      </c>
      <c r="Q4610" s="16">
        <v>10</v>
      </c>
      <c r="R4610" s="16">
        <v>0</v>
      </c>
      <c r="S4610" s="14" t="s">
        <v>86</v>
      </c>
      <c r="T4610" s="16">
        <v>919</v>
      </c>
      <c r="U4610" s="16">
        <v>0</v>
      </c>
      <c r="V4610" s="18">
        <v>675817</v>
      </c>
      <c r="W4610" s="18">
        <v>5905</v>
      </c>
      <c r="X4610" s="18">
        <v>3781</v>
      </c>
      <c r="Y4610" s="18">
        <v>0</v>
      </c>
      <c r="Z4610" s="18">
        <v>0</v>
      </c>
      <c r="AA4610" s="18">
        <v>0</v>
      </c>
      <c r="AB4610" s="18">
        <v>0</v>
      </c>
      <c r="AC4610" s="23">
        <v>0</v>
      </c>
      <c r="AD4610" s="14" t="str">
        <f>IF(E4610=113,"Linn","Iowa ex-Linn")</f>
        <v>Iowa ex-Linn</v>
      </c>
      <c r="AE4610" s="23">
        <f>IFERROR(AB4610/W4610,"N/M")</f>
        <v>0.0</v>
      </c>
      <c r="AF4610" s="14" t="str">
        <f>B4610&amp;"|"&amp;TEXT(E4610,"000")&amp;"|"&amp;TEXT(M4610,"0.0000")</f>
        <v>2022|021|0.6000</v>
      </c>
      <c r="AG4610" s="22" t="str">
        <f>IF(AND(B4610&gt;=2015,B4610&lt;=2024,C4610=19,G4610=41,I4610=2,K4610="A",L4610="RBUP",M4610&gt;=0.5,M4610&lt;=0.85),"IN","OUT")</f>
        <v>IN</v>
      </c>
    </row>
    <row r="4611" spans="1:33">
      <c r="A4611" s="14" t="s">
        <v>192</v>
      </c>
      <c r="B4611" s="16">
        <v>2022</v>
      </c>
      <c r="C4611" s="16">
        <v>19</v>
      </c>
      <c r="D4611" s="14" t="s">
        <v>80</v>
      </c>
      <c r="E4611" s="16">
        <v>21</v>
      </c>
      <c r="F4611" s="14" t="s">
        <v>96</v>
      </c>
      <c r="G4611" s="16">
        <v>41</v>
      </c>
      <c r="H4611" s="14" t="s">
        <v>186</v>
      </c>
      <c r="I4611" s="16">
        <v>2</v>
      </c>
      <c r="J4611" s="14" t="s">
        <v>83</v>
      </c>
      <c r="K4611" s="14" t="s">
        <v>84</v>
      </c>
      <c r="L4611" s="14" t="s">
        <v>85</v>
      </c>
      <c r="M4611" s="23">
        <v>0.65</v>
      </c>
      <c r="N4611" s="16">
        <v>1</v>
      </c>
      <c r="O4611" s="16">
        <v>1</v>
      </c>
      <c r="P4611" s="16">
        <v>0</v>
      </c>
      <c r="Q4611" s="16">
        <v>1</v>
      </c>
      <c r="R4611" s="16">
        <v>0</v>
      </c>
      <c r="S4611" s="14" t="s">
        <v>86</v>
      </c>
      <c r="T4611" s="16">
        <v>127</v>
      </c>
      <c r="U4611" s="16">
        <v>0</v>
      </c>
      <c r="V4611" s="18">
        <v>94167</v>
      </c>
      <c r="W4611" s="18">
        <v>2038</v>
      </c>
      <c r="X4611" s="18">
        <v>1202</v>
      </c>
      <c r="Y4611" s="18">
        <v>0</v>
      </c>
      <c r="Z4611" s="18">
        <v>0</v>
      </c>
      <c r="AA4611" s="18">
        <v>0</v>
      </c>
      <c r="AB4611" s="18">
        <v>0</v>
      </c>
      <c r="AC4611" s="23">
        <v>0</v>
      </c>
      <c r="AD4611" s="14" t="str">
        <f>IF(E4611=113,"Linn","Iowa ex-Linn")</f>
        <v>Iowa ex-Linn</v>
      </c>
      <c r="AE4611" s="23">
        <f>IFERROR(AB4611/W4611,"N/M")</f>
        <v>0.0</v>
      </c>
      <c r="AF4611" s="14" t="str">
        <f>B4611&amp;"|"&amp;TEXT(E4611,"000")&amp;"|"&amp;TEXT(M4611,"0.0000")</f>
        <v>2022|021|0.6500</v>
      </c>
      <c r="AG4611" s="22" t="str">
        <f>IF(AND(B4611&gt;=2015,B4611&lt;=2024,C4611=19,G4611=41,I4611=2,K4611="A",L4611="RBUP",M4611&gt;=0.5,M4611&lt;=0.85),"IN","OUT")</f>
        <v>IN</v>
      </c>
    </row>
    <row r="4612" spans="1:33">
      <c r="A4612" s="14" t="s">
        <v>192</v>
      </c>
      <c r="B4612" s="16">
        <v>2022</v>
      </c>
      <c r="C4612" s="16">
        <v>19</v>
      </c>
      <c r="D4612" s="14" t="s">
        <v>80</v>
      </c>
      <c r="E4612" s="16">
        <v>21</v>
      </c>
      <c r="F4612" s="14" t="s">
        <v>96</v>
      </c>
      <c r="G4612" s="16">
        <v>41</v>
      </c>
      <c r="H4612" s="14" t="s">
        <v>186</v>
      </c>
      <c r="I4612" s="16">
        <v>2</v>
      </c>
      <c r="J4612" s="14" t="s">
        <v>83</v>
      </c>
      <c r="K4612" s="14" t="s">
        <v>84</v>
      </c>
      <c r="L4612" s="14" t="s">
        <v>85</v>
      </c>
      <c r="M4612" s="23">
        <v>0.7</v>
      </c>
      <c r="N4612" s="16">
        <v>16</v>
      </c>
      <c r="O4612" s="16">
        <v>11</v>
      </c>
      <c r="P4612" s="16">
        <v>0</v>
      </c>
      <c r="Q4612" s="16">
        <v>13</v>
      </c>
      <c r="R4612" s="16">
        <v>0</v>
      </c>
      <c r="S4612" s="14" t="s">
        <v>86</v>
      </c>
      <c r="T4612" s="16">
        <v>694</v>
      </c>
      <c r="U4612" s="16">
        <v>0</v>
      </c>
      <c r="V4612" s="18">
        <v>603271</v>
      </c>
      <c r="W4612" s="18">
        <v>15998</v>
      </c>
      <c r="X4612" s="18">
        <v>9439</v>
      </c>
      <c r="Y4612" s="18">
        <v>0</v>
      </c>
      <c r="Z4612" s="18">
        <v>0</v>
      </c>
      <c r="AA4612" s="18">
        <v>0</v>
      </c>
      <c r="AB4612" s="18">
        <v>0</v>
      </c>
      <c r="AC4612" s="23">
        <v>0</v>
      </c>
      <c r="AD4612" s="14" t="str">
        <f>IF(E4612=113,"Linn","Iowa ex-Linn")</f>
        <v>Iowa ex-Linn</v>
      </c>
      <c r="AE4612" s="23">
        <f>IFERROR(AB4612/W4612,"N/M")</f>
        <v>0.0</v>
      </c>
      <c r="AF4612" s="14" t="str">
        <f>B4612&amp;"|"&amp;TEXT(E4612,"000")&amp;"|"&amp;TEXT(M4612,"0.0000")</f>
        <v>2022|021|0.7000</v>
      </c>
      <c r="AG4612" s="22" t="str">
        <f>IF(AND(B4612&gt;=2015,B4612&lt;=2024,C4612=19,G4612=41,I4612=2,K4612="A",L4612="RBUP",M4612&gt;=0.5,M4612&lt;=0.85),"IN","OUT")</f>
        <v>IN</v>
      </c>
    </row>
    <row r="4613" spans="1:33">
      <c r="A4613" s="14" t="s">
        <v>192</v>
      </c>
      <c r="B4613" s="16">
        <v>2022</v>
      </c>
      <c r="C4613" s="16">
        <v>19</v>
      </c>
      <c r="D4613" s="14" t="s">
        <v>80</v>
      </c>
      <c r="E4613" s="16">
        <v>21</v>
      </c>
      <c r="F4613" s="14" t="s">
        <v>96</v>
      </c>
      <c r="G4613" s="16">
        <v>41</v>
      </c>
      <c r="H4613" s="14" t="s">
        <v>186</v>
      </c>
      <c r="I4613" s="16">
        <v>2</v>
      </c>
      <c r="J4613" s="14" t="s">
        <v>83</v>
      </c>
      <c r="K4613" s="14" t="s">
        <v>84</v>
      </c>
      <c r="L4613" s="14" t="s">
        <v>85</v>
      </c>
      <c r="M4613" s="23">
        <v>0.75</v>
      </c>
      <c r="N4613" s="16">
        <v>74</v>
      </c>
      <c r="O4613" s="16">
        <v>56</v>
      </c>
      <c r="P4613" s="16">
        <v>3</v>
      </c>
      <c r="Q4613" s="16">
        <v>92</v>
      </c>
      <c r="R4613" s="16">
        <v>4</v>
      </c>
      <c r="S4613" s="14" t="s">
        <v>86</v>
      </c>
      <c r="T4613" s="16">
        <v>12953</v>
      </c>
      <c r="U4613" s="16">
        <v>0</v>
      </c>
      <c r="V4613" s="18">
        <v>11581052</v>
      </c>
      <c r="W4613" s="18">
        <v>419445</v>
      </c>
      <c r="X4613" s="18">
        <v>285627</v>
      </c>
      <c r="Y4613" s="18">
        <v>0</v>
      </c>
      <c r="Z4613" s="18">
        <v>229</v>
      </c>
      <c r="AA4613" s="18">
        <v>0</v>
      </c>
      <c r="AB4613" s="18">
        <v>17911</v>
      </c>
      <c r="AC4613" s="23">
        <v>0.04</v>
      </c>
      <c r="AD4613" s="14" t="str">
        <f>IF(E4613=113,"Linn","Iowa ex-Linn")</f>
        <v>Iowa ex-Linn</v>
      </c>
      <c r="AE4613" s="23">
        <f>IFERROR(AB4613/W4613,"N/M")</f>
        <v>0.04270166529580755</v>
      </c>
      <c r="AF4613" s="14" t="str">
        <f>B4613&amp;"|"&amp;TEXT(E4613,"000")&amp;"|"&amp;TEXT(M4613,"0.0000")</f>
        <v>2022|021|0.7500</v>
      </c>
      <c r="AG4613" s="22" t="str">
        <f>IF(AND(B4613&gt;=2015,B4613&lt;=2024,C4613=19,G4613=41,I4613=2,K4613="A",L4613="RBUP",M4613&gt;=0.5,M4613&lt;=0.85),"IN","OUT")</f>
        <v>IN</v>
      </c>
    </row>
    <row r="4614" spans="1:33">
      <c r="A4614" s="14" t="s">
        <v>192</v>
      </c>
      <c r="B4614" s="16">
        <v>2022</v>
      </c>
      <c r="C4614" s="16">
        <v>19</v>
      </c>
      <c r="D4614" s="14" t="s">
        <v>80</v>
      </c>
      <c r="E4614" s="16">
        <v>21</v>
      </c>
      <c r="F4614" s="14" t="s">
        <v>96</v>
      </c>
      <c r="G4614" s="16">
        <v>41</v>
      </c>
      <c r="H4614" s="14" t="s">
        <v>186</v>
      </c>
      <c r="I4614" s="16">
        <v>2</v>
      </c>
      <c r="J4614" s="14" t="s">
        <v>83</v>
      </c>
      <c r="K4614" s="14" t="s">
        <v>84</v>
      </c>
      <c r="L4614" s="14" t="s">
        <v>85</v>
      </c>
      <c r="M4614" s="23">
        <v>0.8</v>
      </c>
      <c r="N4614" s="16">
        <v>337</v>
      </c>
      <c r="O4614" s="16">
        <v>283</v>
      </c>
      <c r="P4614" s="16">
        <v>14</v>
      </c>
      <c r="Q4614" s="16">
        <v>453</v>
      </c>
      <c r="R4614" s="16">
        <v>14</v>
      </c>
      <c r="S4614" s="14" t="s">
        <v>86</v>
      </c>
      <c r="T4614" s="16">
        <v>50601</v>
      </c>
      <c r="U4614" s="16">
        <v>0</v>
      </c>
      <c r="V4614" s="18">
        <v>48268293</v>
      </c>
      <c r="W4614" s="18">
        <v>2469339</v>
      </c>
      <c r="X4614" s="18">
        <v>1454900</v>
      </c>
      <c r="Y4614" s="18">
        <v>162</v>
      </c>
      <c r="Z4614" s="18">
        <v>7619</v>
      </c>
      <c r="AA4614" s="18">
        <v>0</v>
      </c>
      <c r="AB4614" s="18">
        <v>80102</v>
      </c>
      <c r="AC4614" s="23">
        <v>0.03</v>
      </c>
      <c r="AD4614" s="14" t="str">
        <f>IF(E4614=113,"Linn","Iowa ex-Linn")</f>
        <v>Iowa ex-Linn</v>
      </c>
      <c r="AE4614" s="23">
        <f>IFERROR(AB4614/W4614,"N/M")</f>
        <v>0.032438640462083175</v>
      </c>
      <c r="AF4614" s="14" t="str">
        <f>B4614&amp;"|"&amp;TEXT(E4614,"000")&amp;"|"&amp;TEXT(M4614,"0.0000")</f>
        <v>2022|021|0.8000</v>
      </c>
      <c r="AG4614" s="22" t="str">
        <f>IF(AND(B4614&gt;=2015,B4614&lt;=2024,C4614=19,G4614=41,I4614=2,K4614="A",L4614="RBUP",M4614&gt;=0.5,M4614&lt;=0.85),"IN","OUT")</f>
        <v>IN</v>
      </c>
    </row>
    <row r="4615" spans="1:33">
      <c r="A4615" s="14" t="s">
        <v>192</v>
      </c>
      <c r="B4615" s="16">
        <v>2022</v>
      </c>
      <c r="C4615" s="16">
        <v>19</v>
      </c>
      <c r="D4615" s="14" t="s">
        <v>80</v>
      </c>
      <c r="E4615" s="16">
        <v>21</v>
      </c>
      <c r="F4615" s="14" t="s">
        <v>96</v>
      </c>
      <c r="G4615" s="16">
        <v>41</v>
      </c>
      <c r="H4615" s="14" t="s">
        <v>186</v>
      </c>
      <c r="I4615" s="16">
        <v>2</v>
      </c>
      <c r="J4615" s="14" t="s">
        <v>83</v>
      </c>
      <c r="K4615" s="14" t="s">
        <v>84</v>
      </c>
      <c r="L4615" s="14" t="s">
        <v>85</v>
      </c>
      <c r="M4615" s="23">
        <v>0.85</v>
      </c>
      <c r="N4615" s="16">
        <v>486</v>
      </c>
      <c r="O4615" s="16">
        <v>413</v>
      </c>
      <c r="P4615" s="16">
        <v>54</v>
      </c>
      <c r="Q4615" s="16">
        <v>719</v>
      </c>
      <c r="R4615" s="16">
        <v>70</v>
      </c>
      <c r="S4615" s="14" t="s">
        <v>86</v>
      </c>
      <c r="T4615" s="16">
        <v>84822</v>
      </c>
      <c r="U4615" s="16">
        <v>0</v>
      </c>
      <c r="V4615" s="18">
        <v>85186266</v>
      </c>
      <c r="W4615" s="18">
        <v>5450426</v>
      </c>
      <c r="X4615" s="18">
        <v>2504949</v>
      </c>
      <c r="Y4615" s="18">
        <v>548</v>
      </c>
      <c r="Z4615" s="18">
        <v>14980</v>
      </c>
      <c r="AA4615" s="18">
        <v>0</v>
      </c>
      <c r="AB4615" s="18">
        <v>538038</v>
      </c>
      <c r="AC4615" s="23">
        <v>0.1</v>
      </c>
      <c r="AD4615" s="14" t="str">
        <f>IF(E4615=113,"Linn","Iowa ex-Linn")</f>
        <v>Iowa ex-Linn</v>
      </c>
      <c r="AE4615" s="23">
        <f>IFERROR(AB4615/W4615,"N/M")</f>
        <v>0.09871485274728985</v>
      </c>
      <c r="AF4615" s="14" t="str">
        <f>B4615&amp;"|"&amp;TEXT(E4615,"000")&amp;"|"&amp;TEXT(M4615,"0.0000")</f>
        <v>2022|021|0.8500</v>
      </c>
      <c r="AG4615" s="22" t="str">
        <f>IF(AND(B4615&gt;=2015,B4615&lt;=2024,C4615=19,G4615=41,I4615=2,K4615="A",L4615="RBUP",M4615&gt;=0.5,M4615&lt;=0.85),"IN","OUT")</f>
        <v>IN</v>
      </c>
    </row>
    <row r="4616" spans="1:33">
      <c r="A4616" s="14" t="s">
        <v>192</v>
      </c>
      <c r="B4616" s="16">
        <v>2022</v>
      </c>
      <c r="C4616" s="16">
        <v>19</v>
      </c>
      <c r="D4616" s="14" t="s">
        <v>80</v>
      </c>
      <c r="E4616" s="16">
        <v>23</v>
      </c>
      <c r="F4616" s="14" t="s">
        <v>97</v>
      </c>
      <c r="G4616" s="16">
        <v>41</v>
      </c>
      <c r="H4616" s="14" t="s">
        <v>186</v>
      </c>
      <c r="I4616" s="16">
        <v>2</v>
      </c>
      <c r="J4616" s="14" t="s">
        <v>83</v>
      </c>
      <c r="K4616" s="14" t="s">
        <v>84</v>
      </c>
      <c r="L4616" s="14" t="s">
        <v>85</v>
      </c>
      <c r="M4616" s="23">
        <v>0.5</v>
      </c>
      <c r="N4616" s="16">
        <v>1</v>
      </c>
      <c r="O4616" s="16">
        <v>1</v>
      </c>
      <c r="P4616" s="16">
        <v>0</v>
      </c>
      <c r="Q4616" s="16">
        <v>1</v>
      </c>
      <c r="R4616" s="16">
        <v>0</v>
      </c>
      <c r="S4616" s="14" t="s">
        <v>86</v>
      </c>
      <c r="T4616" s="16">
        <v>40</v>
      </c>
      <c r="U4616" s="16">
        <v>0</v>
      </c>
      <c r="V4616" s="18">
        <v>35319</v>
      </c>
      <c r="W4616" s="18">
        <v>247</v>
      </c>
      <c r="X4616" s="18">
        <v>165</v>
      </c>
      <c r="Y4616" s="18">
        <v>0</v>
      </c>
      <c r="Z4616" s="18">
        <v>0</v>
      </c>
      <c r="AA4616" s="18">
        <v>0</v>
      </c>
      <c r="AB4616" s="18">
        <v>0</v>
      </c>
      <c r="AC4616" s="23">
        <v>0</v>
      </c>
      <c r="AD4616" s="14" t="str">
        <f>IF(E4616=113,"Linn","Iowa ex-Linn")</f>
        <v>Iowa ex-Linn</v>
      </c>
      <c r="AE4616" s="23">
        <f>IFERROR(AB4616/W4616,"N/M")</f>
        <v>0.0</v>
      </c>
      <c r="AF4616" s="14" t="str">
        <f>B4616&amp;"|"&amp;TEXT(E4616,"000")&amp;"|"&amp;TEXT(M4616,"0.0000")</f>
        <v>2022|023|0.5000</v>
      </c>
      <c r="AG4616" s="22" t="str">
        <f>IF(AND(B4616&gt;=2015,B4616&lt;=2024,C4616=19,G4616=41,I4616=2,K4616="A",L4616="RBUP",M4616&gt;=0.5,M4616&lt;=0.85),"IN","OUT")</f>
        <v>IN</v>
      </c>
    </row>
    <row r="4617" spans="1:33">
      <c r="A4617" s="14" t="s">
        <v>192</v>
      </c>
      <c r="B4617" s="16">
        <v>2022</v>
      </c>
      <c r="C4617" s="16">
        <v>19</v>
      </c>
      <c r="D4617" s="14" t="s">
        <v>80</v>
      </c>
      <c r="E4617" s="16">
        <v>23</v>
      </c>
      <c r="F4617" s="14" t="s">
        <v>97</v>
      </c>
      <c r="G4617" s="16">
        <v>41</v>
      </c>
      <c r="H4617" s="14" t="s">
        <v>186</v>
      </c>
      <c r="I4617" s="16">
        <v>2</v>
      </c>
      <c r="J4617" s="14" t="s">
        <v>83</v>
      </c>
      <c r="K4617" s="14" t="s">
        <v>84</v>
      </c>
      <c r="L4617" s="14" t="s">
        <v>85</v>
      </c>
      <c r="M4617" s="23">
        <v>0.55</v>
      </c>
      <c r="N4617" s="16">
        <v>1</v>
      </c>
      <c r="O4617" s="16">
        <v>1</v>
      </c>
      <c r="P4617" s="16">
        <v>0</v>
      </c>
      <c r="Q4617" s="16">
        <v>1</v>
      </c>
      <c r="R4617" s="16">
        <v>0</v>
      </c>
      <c r="S4617" s="14" t="s">
        <v>86</v>
      </c>
      <c r="T4617" s="16">
        <v>168</v>
      </c>
      <c r="U4617" s="16">
        <v>0</v>
      </c>
      <c r="V4617" s="18">
        <v>104219</v>
      </c>
      <c r="W4617" s="18">
        <v>1068</v>
      </c>
      <c r="X4617" s="18">
        <v>854</v>
      </c>
      <c r="Y4617" s="18">
        <v>0</v>
      </c>
      <c r="Z4617" s="18">
        <v>0</v>
      </c>
      <c r="AA4617" s="18">
        <v>0</v>
      </c>
      <c r="AB4617" s="18">
        <v>0</v>
      </c>
      <c r="AC4617" s="23">
        <v>0</v>
      </c>
      <c r="AD4617" s="14" t="str">
        <f>IF(E4617=113,"Linn","Iowa ex-Linn")</f>
        <v>Iowa ex-Linn</v>
      </c>
      <c r="AE4617" s="23">
        <f>IFERROR(AB4617/W4617,"N/M")</f>
        <v>0.0</v>
      </c>
      <c r="AF4617" s="14" t="str">
        <f>B4617&amp;"|"&amp;TEXT(E4617,"000")&amp;"|"&amp;TEXT(M4617,"0.0000")</f>
        <v>2022|023|0.5500</v>
      </c>
      <c r="AG4617" s="22" t="str">
        <f>IF(AND(B4617&gt;=2015,B4617&lt;=2024,C4617=19,G4617=41,I4617=2,K4617="A",L4617="RBUP",M4617&gt;=0.5,M4617&lt;=0.85),"IN","OUT")</f>
        <v>IN</v>
      </c>
    </row>
    <row r="4618" spans="1:33">
      <c r="A4618" s="14" t="s">
        <v>192</v>
      </c>
      <c r="B4618" s="16">
        <v>2022</v>
      </c>
      <c r="C4618" s="16">
        <v>19</v>
      </c>
      <c r="D4618" s="14" t="s">
        <v>80</v>
      </c>
      <c r="E4618" s="16">
        <v>23</v>
      </c>
      <c r="F4618" s="14" t="s">
        <v>97</v>
      </c>
      <c r="G4618" s="16">
        <v>41</v>
      </c>
      <c r="H4618" s="14" t="s">
        <v>186</v>
      </c>
      <c r="I4618" s="16">
        <v>2</v>
      </c>
      <c r="J4618" s="14" t="s">
        <v>83</v>
      </c>
      <c r="K4618" s="14" t="s">
        <v>84</v>
      </c>
      <c r="L4618" s="14" t="s">
        <v>85</v>
      </c>
      <c r="M4618" s="23">
        <v>0.6</v>
      </c>
      <c r="N4618" s="16">
        <v>1</v>
      </c>
      <c r="O4618" s="16">
        <v>1</v>
      </c>
      <c r="P4618" s="16">
        <v>0</v>
      </c>
      <c r="Q4618" s="16">
        <v>1</v>
      </c>
      <c r="R4618" s="16">
        <v>0</v>
      </c>
      <c r="S4618" s="14" t="s">
        <v>86</v>
      </c>
      <c r="T4618" s="16">
        <v>167</v>
      </c>
      <c r="U4618" s="16">
        <v>0</v>
      </c>
      <c r="V4618" s="18">
        <v>131871</v>
      </c>
      <c r="W4618" s="18">
        <v>1942</v>
      </c>
      <c r="X4618" s="18">
        <v>1554</v>
      </c>
      <c r="Y4618" s="18">
        <v>0</v>
      </c>
      <c r="Z4618" s="18">
        <v>0</v>
      </c>
      <c r="AA4618" s="18">
        <v>0</v>
      </c>
      <c r="AB4618" s="18">
        <v>0</v>
      </c>
      <c r="AC4618" s="23">
        <v>0</v>
      </c>
      <c r="AD4618" s="14" t="str">
        <f>IF(E4618=113,"Linn","Iowa ex-Linn")</f>
        <v>Iowa ex-Linn</v>
      </c>
      <c r="AE4618" s="23">
        <f>IFERROR(AB4618/W4618,"N/M")</f>
        <v>0.0</v>
      </c>
      <c r="AF4618" s="14" t="str">
        <f>B4618&amp;"|"&amp;TEXT(E4618,"000")&amp;"|"&amp;TEXT(M4618,"0.0000")</f>
        <v>2022|023|0.6000</v>
      </c>
      <c r="AG4618" s="22" t="str">
        <f>IF(AND(B4618&gt;=2015,B4618&lt;=2024,C4618=19,G4618=41,I4618=2,K4618="A",L4618="RBUP",M4618&gt;=0.5,M4618&lt;=0.85),"IN","OUT")</f>
        <v>IN</v>
      </c>
    </row>
    <row r="4619" spans="1:33">
      <c r="A4619" s="14" t="s">
        <v>192</v>
      </c>
      <c r="B4619" s="16">
        <v>2022</v>
      </c>
      <c r="C4619" s="16">
        <v>19</v>
      </c>
      <c r="D4619" s="14" t="s">
        <v>80</v>
      </c>
      <c r="E4619" s="16">
        <v>23</v>
      </c>
      <c r="F4619" s="14" t="s">
        <v>97</v>
      </c>
      <c r="G4619" s="16">
        <v>41</v>
      </c>
      <c r="H4619" s="14" t="s">
        <v>186</v>
      </c>
      <c r="I4619" s="16">
        <v>2</v>
      </c>
      <c r="J4619" s="14" t="s">
        <v>83</v>
      </c>
      <c r="K4619" s="14" t="s">
        <v>84</v>
      </c>
      <c r="L4619" s="14" t="s">
        <v>85</v>
      </c>
      <c r="M4619" s="23">
        <v>0.65</v>
      </c>
      <c r="N4619" s="16">
        <v>6</v>
      </c>
      <c r="O4619" s="16">
        <v>6</v>
      </c>
      <c r="P4619" s="16">
        <v>0</v>
      </c>
      <c r="Q4619" s="16">
        <v>7</v>
      </c>
      <c r="R4619" s="16">
        <v>0</v>
      </c>
      <c r="S4619" s="14" t="s">
        <v>86</v>
      </c>
      <c r="T4619" s="16">
        <v>486</v>
      </c>
      <c r="U4619" s="16">
        <v>0</v>
      </c>
      <c r="V4619" s="18">
        <v>353051</v>
      </c>
      <c r="W4619" s="18">
        <v>6653</v>
      </c>
      <c r="X4619" s="18">
        <v>4567</v>
      </c>
      <c r="Y4619" s="18">
        <v>0</v>
      </c>
      <c r="Z4619" s="18">
        <v>0</v>
      </c>
      <c r="AA4619" s="18">
        <v>0</v>
      </c>
      <c r="AB4619" s="18">
        <v>0</v>
      </c>
      <c r="AC4619" s="23">
        <v>0</v>
      </c>
      <c r="AD4619" s="14" t="str">
        <f>IF(E4619=113,"Linn","Iowa ex-Linn")</f>
        <v>Iowa ex-Linn</v>
      </c>
      <c r="AE4619" s="23">
        <f>IFERROR(AB4619/W4619,"N/M")</f>
        <v>0.0</v>
      </c>
      <c r="AF4619" s="14" t="str">
        <f>B4619&amp;"|"&amp;TEXT(E4619,"000")&amp;"|"&amp;TEXT(M4619,"0.0000")</f>
        <v>2022|023|0.6500</v>
      </c>
      <c r="AG4619" s="22" t="str">
        <f>IF(AND(B4619&gt;=2015,B4619&lt;=2024,C4619=19,G4619=41,I4619=2,K4619="A",L4619="RBUP",M4619&gt;=0.5,M4619&lt;=0.85),"IN","OUT")</f>
        <v>IN</v>
      </c>
    </row>
    <row r="4620" spans="1:33">
      <c r="A4620" s="14" t="s">
        <v>192</v>
      </c>
      <c r="B4620" s="16">
        <v>2022</v>
      </c>
      <c r="C4620" s="16">
        <v>19</v>
      </c>
      <c r="D4620" s="14" t="s">
        <v>80</v>
      </c>
      <c r="E4620" s="16">
        <v>23</v>
      </c>
      <c r="F4620" s="14" t="s">
        <v>97</v>
      </c>
      <c r="G4620" s="16">
        <v>41</v>
      </c>
      <c r="H4620" s="14" t="s">
        <v>186</v>
      </c>
      <c r="I4620" s="16">
        <v>2</v>
      </c>
      <c r="J4620" s="14" t="s">
        <v>83</v>
      </c>
      <c r="K4620" s="14" t="s">
        <v>84</v>
      </c>
      <c r="L4620" s="14" t="s">
        <v>85</v>
      </c>
      <c r="M4620" s="23">
        <v>0.7</v>
      </c>
      <c r="N4620" s="16">
        <v>12</v>
      </c>
      <c r="O4620" s="16">
        <v>11</v>
      </c>
      <c r="P4620" s="16">
        <v>0</v>
      </c>
      <c r="Q4620" s="16">
        <v>15</v>
      </c>
      <c r="R4620" s="16">
        <v>0</v>
      </c>
      <c r="S4620" s="14" t="s">
        <v>86</v>
      </c>
      <c r="T4620" s="16">
        <v>1330</v>
      </c>
      <c r="U4620" s="16">
        <v>0</v>
      </c>
      <c r="V4620" s="18">
        <v>1104669</v>
      </c>
      <c r="W4620" s="18">
        <v>36265</v>
      </c>
      <c r="X4620" s="18">
        <v>21513</v>
      </c>
      <c r="Y4620" s="18">
        <v>0</v>
      </c>
      <c r="Z4620" s="18">
        <v>0</v>
      </c>
      <c r="AA4620" s="18">
        <v>0</v>
      </c>
      <c r="AB4620" s="18">
        <v>0</v>
      </c>
      <c r="AC4620" s="23">
        <v>0</v>
      </c>
      <c r="AD4620" s="14" t="str">
        <f>IF(E4620=113,"Linn","Iowa ex-Linn")</f>
        <v>Iowa ex-Linn</v>
      </c>
      <c r="AE4620" s="23">
        <f>IFERROR(AB4620/W4620,"N/M")</f>
        <v>0.0</v>
      </c>
      <c r="AF4620" s="14" t="str">
        <f>B4620&amp;"|"&amp;TEXT(E4620,"000")&amp;"|"&amp;TEXT(M4620,"0.0000")</f>
        <v>2022|023|0.7000</v>
      </c>
      <c r="AG4620" s="22" t="str">
        <f>IF(AND(B4620&gt;=2015,B4620&lt;=2024,C4620=19,G4620=41,I4620=2,K4620="A",L4620="RBUP",M4620&gt;=0.5,M4620&lt;=0.85),"IN","OUT")</f>
        <v>IN</v>
      </c>
    </row>
    <row r="4621" spans="1:33">
      <c r="A4621" s="14" t="s">
        <v>192</v>
      </c>
      <c r="B4621" s="16">
        <v>2022</v>
      </c>
      <c r="C4621" s="16">
        <v>19</v>
      </c>
      <c r="D4621" s="14" t="s">
        <v>80</v>
      </c>
      <c r="E4621" s="16">
        <v>23</v>
      </c>
      <c r="F4621" s="14" t="s">
        <v>97</v>
      </c>
      <c r="G4621" s="16">
        <v>41</v>
      </c>
      <c r="H4621" s="14" t="s">
        <v>186</v>
      </c>
      <c r="I4621" s="16">
        <v>2</v>
      </c>
      <c r="J4621" s="14" t="s">
        <v>83</v>
      </c>
      <c r="K4621" s="14" t="s">
        <v>84</v>
      </c>
      <c r="L4621" s="14" t="s">
        <v>85</v>
      </c>
      <c r="M4621" s="23">
        <v>0.75</v>
      </c>
      <c r="N4621" s="16">
        <v>89</v>
      </c>
      <c r="O4621" s="16">
        <v>85</v>
      </c>
      <c r="P4621" s="16">
        <v>1</v>
      </c>
      <c r="Q4621" s="16">
        <v>105</v>
      </c>
      <c r="R4621" s="16">
        <v>1</v>
      </c>
      <c r="S4621" s="14" t="s">
        <v>86</v>
      </c>
      <c r="T4621" s="16">
        <v>18533</v>
      </c>
      <c r="U4621" s="16">
        <v>0</v>
      </c>
      <c r="V4621" s="18">
        <v>16919031</v>
      </c>
      <c r="W4621" s="18">
        <v>727674</v>
      </c>
      <c r="X4621" s="18">
        <v>521383</v>
      </c>
      <c r="Y4621" s="18">
        <v>2630</v>
      </c>
      <c r="Z4621" s="18">
        <v>1568</v>
      </c>
      <c r="AA4621" s="18">
        <v>0</v>
      </c>
      <c r="AB4621" s="18">
        <v>20313</v>
      </c>
      <c r="AC4621" s="23">
        <v>0.03</v>
      </c>
      <c r="AD4621" s="14" t="str">
        <f>IF(E4621=113,"Linn","Iowa ex-Linn")</f>
        <v>Iowa ex-Linn</v>
      </c>
      <c r="AE4621" s="23">
        <f>IFERROR(AB4621/W4621,"N/M")</f>
        <v>0.02791497291369487</v>
      </c>
      <c r="AF4621" s="14" t="str">
        <f>B4621&amp;"|"&amp;TEXT(E4621,"000")&amp;"|"&amp;TEXT(M4621,"0.0000")</f>
        <v>2022|023|0.7500</v>
      </c>
      <c r="AG4621" s="22" t="str">
        <f>IF(AND(B4621&gt;=2015,B4621&lt;=2024,C4621=19,G4621=41,I4621=2,K4621="A",L4621="RBUP",M4621&gt;=0.5,M4621&lt;=0.85),"IN","OUT")</f>
        <v>IN</v>
      </c>
    </row>
    <row r="4622" spans="1:33">
      <c r="A4622" s="14" t="s">
        <v>192</v>
      </c>
      <c r="B4622" s="16">
        <v>2022</v>
      </c>
      <c r="C4622" s="16">
        <v>19</v>
      </c>
      <c r="D4622" s="14" t="s">
        <v>80</v>
      </c>
      <c r="E4622" s="16">
        <v>23</v>
      </c>
      <c r="F4622" s="14" t="s">
        <v>97</v>
      </c>
      <c r="G4622" s="16">
        <v>41</v>
      </c>
      <c r="H4622" s="14" t="s">
        <v>186</v>
      </c>
      <c r="I4622" s="16">
        <v>2</v>
      </c>
      <c r="J4622" s="14" t="s">
        <v>83</v>
      </c>
      <c r="K4622" s="14" t="s">
        <v>84</v>
      </c>
      <c r="L4622" s="14" t="s">
        <v>85</v>
      </c>
      <c r="M4622" s="23">
        <v>0.8</v>
      </c>
      <c r="N4622" s="16">
        <v>264</v>
      </c>
      <c r="O4622" s="16">
        <v>219</v>
      </c>
      <c r="P4622" s="16">
        <v>4</v>
      </c>
      <c r="Q4622" s="16">
        <v>348</v>
      </c>
      <c r="R4622" s="16">
        <v>4</v>
      </c>
      <c r="S4622" s="14" t="s">
        <v>86</v>
      </c>
      <c r="T4622" s="16">
        <v>52242</v>
      </c>
      <c r="U4622" s="16">
        <v>0</v>
      </c>
      <c r="V4622" s="18">
        <v>50381928</v>
      </c>
      <c r="W4622" s="18">
        <v>2926123</v>
      </c>
      <c r="X4622" s="18">
        <v>1761758</v>
      </c>
      <c r="Y4622" s="18">
        <v>538</v>
      </c>
      <c r="Z4622" s="18">
        <v>6005</v>
      </c>
      <c r="AA4622" s="18">
        <v>0</v>
      </c>
      <c r="AB4622" s="18">
        <v>37539</v>
      </c>
      <c r="AC4622" s="23">
        <v>0.01</v>
      </c>
      <c r="AD4622" s="14" t="str">
        <f>IF(E4622=113,"Linn","Iowa ex-Linn")</f>
        <v>Iowa ex-Linn</v>
      </c>
      <c r="AE4622" s="23">
        <f>IFERROR(AB4622/W4622,"N/M")</f>
        <v>0.012828920725478732</v>
      </c>
      <c r="AF4622" s="14" t="str">
        <f>B4622&amp;"|"&amp;TEXT(E4622,"000")&amp;"|"&amp;TEXT(M4622,"0.0000")</f>
        <v>2022|023|0.8000</v>
      </c>
      <c r="AG4622" s="22" t="str">
        <f>IF(AND(B4622&gt;=2015,B4622&lt;=2024,C4622=19,G4622=41,I4622=2,K4622="A",L4622="RBUP",M4622&gt;=0.5,M4622&lt;=0.85),"IN","OUT")</f>
        <v>IN</v>
      </c>
    </row>
    <row r="4623" spans="1:33">
      <c r="A4623" s="14" t="s">
        <v>192</v>
      </c>
      <c r="B4623" s="16">
        <v>2022</v>
      </c>
      <c r="C4623" s="16">
        <v>19</v>
      </c>
      <c r="D4623" s="14" t="s">
        <v>80</v>
      </c>
      <c r="E4623" s="16">
        <v>23</v>
      </c>
      <c r="F4623" s="14" t="s">
        <v>97</v>
      </c>
      <c r="G4623" s="16">
        <v>41</v>
      </c>
      <c r="H4623" s="14" t="s">
        <v>186</v>
      </c>
      <c r="I4623" s="16">
        <v>2</v>
      </c>
      <c r="J4623" s="14" t="s">
        <v>83</v>
      </c>
      <c r="K4623" s="14" t="s">
        <v>84</v>
      </c>
      <c r="L4623" s="14" t="s">
        <v>85</v>
      </c>
      <c r="M4623" s="23">
        <v>0.85</v>
      </c>
      <c r="N4623" s="16">
        <v>319</v>
      </c>
      <c r="O4623" s="16">
        <v>264</v>
      </c>
      <c r="P4623" s="16">
        <v>21</v>
      </c>
      <c r="Q4623" s="16">
        <v>453</v>
      </c>
      <c r="R4623" s="16">
        <v>27</v>
      </c>
      <c r="S4623" s="14" t="s">
        <v>86</v>
      </c>
      <c r="T4623" s="16">
        <v>72533</v>
      </c>
      <c r="U4623" s="16">
        <v>0</v>
      </c>
      <c r="V4623" s="18">
        <v>75297802</v>
      </c>
      <c r="W4623" s="18">
        <v>5276107</v>
      </c>
      <c r="X4623" s="18">
        <v>2535700</v>
      </c>
      <c r="Y4623" s="18">
        <v>4054</v>
      </c>
      <c r="Z4623" s="18">
        <v>8409</v>
      </c>
      <c r="AA4623" s="18">
        <v>0</v>
      </c>
      <c r="AB4623" s="18">
        <v>303023</v>
      </c>
      <c r="AC4623" s="23">
        <v>0.06</v>
      </c>
      <c r="AD4623" s="14" t="str">
        <f>IF(E4623=113,"Linn","Iowa ex-Linn")</f>
        <v>Iowa ex-Linn</v>
      </c>
      <c r="AE4623" s="23">
        <f>IFERROR(AB4623/W4623,"N/M")</f>
        <v>0.0574330657054529</v>
      </c>
      <c r="AF4623" s="14" t="str">
        <f>B4623&amp;"|"&amp;TEXT(E4623,"000")&amp;"|"&amp;TEXT(M4623,"0.0000")</f>
        <v>2022|023|0.8500</v>
      </c>
      <c r="AG4623" s="22" t="str">
        <f>IF(AND(B4623&gt;=2015,B4623&lt;=2024,C4623=19,G4623=41,I4623=2,K4623="A",L4623="RBUP",M4623&gt;=0.5,M4623&lt;=0.85),"IN","OUT")</f>
        <v>IN</v>
      </c>
    </row>
    <row r="4624" spans="1:33">
      <c r="A4624" s="14" t="s">
        <v>192</v>
      </c>
      <c r="B4624" s="16">
        <v>2022</v>
      </c>
      <c r="C4624" s="16">
        <v>19</v>
      </c>
      <c r="D4624" s="14" t="s">
        <v>80</v>
      </c>
      <c r="E4624" s="16">
        <v>25</v>
      </c>
      <c r="F4624" s="14" t="s">
        <v>98</v>
      </c>
      <c r="G4624" s="16">
        <v>41</v>
      </c>
      <c r="H4624" s="14" t="s">
        <v>186</v>
      </c>
      <c r="I4624" s="16">
        <v>2</v>
      </c>
      <c r="J4624" s="14" t="s">
        <v>83</v>
      </c>
      <c r="K4624" s="14" t="s">
        <v>84</v>
      </c>
      <c r="L4624" s="14" t="s">
        <v>85</v>
      </c>
      <c r="M4624" s="23">
        <v>0.65</v>
      </c>
      <c r="N4624" s="16">
        <v>7</v>
      </c>
      <c r="O4624" s="16">
        <v>6</v>
      </c>
      <c r="P4624" s="16">
        <v>0</v>
      </c>
      <c r="Q4624" s="16">
        <v>11</v>
      </c>
      <c r="R4624" s="16">
        <v>0</v>
      </c>
      <c r="S4624" s="14" t="s">
        <v>86</v>
      </c>
      <c r="T4624" s="16">
        <v>445</v>
      </c>
      <c r="U4624" s="16">
        <v>0</v>
      </c>
      <c r="V4624" s="18">
        <v>339851</v>
      </c>
      <c r="W4624" s="18">
        <v>7106</v>
      </c>
      <c r="X4624" s="18">
        <v>3877</v>
      </c>
      <c r="Y4624" s="18">
        <v>158</v>
      </c>
      <c r="Z4624" s="18">
        <v>50</v>
      </c>
      <c r="AA4624" s="18">
        <v>0</v>
      </c>
      <c r="AB4624" s="18">
        <v>0</v>
      </c>
      <c r="AC4624" s="23">
        <v>0</v>
      </c>
      <c r="AD4624" s="14" t="str">
        <f>IF(E4624=113,"Linn","Iowa ex-Linn")</f>
        <v>Iowa ex-Linn</v>
      </c>
      <c r="AE4624" s="23">
        <f>IFERROR(AB4624/W4624,"N/M")</f>
        <v>0.0</v>
      </c>
      <c r="AF4624" s="14" t="str">
        <f>B4624&amp;"|"&amp;TEXT(E4624,"000")&amp;"|"&amp;TEXT(M4624,"0.0000")</f>
        <v>2022|025|0.6500</v>
      </c>
      <c r="AG4624" s="22" t="str">
        <f>IF(AND(B4624&gt;=2015,B4624&lt;=2024,C4624=19,G4624=41,I4624=2,K4624="A",L4624="RBUP",M4624&gt;=0.5,M4624&lt;=0.85),"IN","OUT")</f>
        <v>IN</v>
      </c>
    </row>
    <row r="4625" spans="1:33">
      <c r="A4625" s="14" t="s">
        <v>192</v>
      </c>
      <c r="B4625" s="16">
        <v>2022</v>
      </c>
      <c r="C4625" s="16">
        <v>19</v>
      </c>
      <c r="D4625" s="14" t="s">
        <v>80</v>
      </c>
      <c r="E4625" s="16">
        <v>25</v>
      </c>
      <c r="F4625" s="14" t="s">
        <v>98</v>
      </c>
      <c r="G4625" s="16">
        <v>41</v>
      </c>
      <c r="H4625" s="14" t="s">
        <v>186</v>
      </c>
      <c r="I4625" s="16">
        <v>2</v>
      </c>
      <c r="J4625" s="14" t="s">
        <v>83</v>
      </c>
      <c r="K4625" s="14" t="s">
        <v>84</v>
      </c>
      <c r="L4625" s="14" t="s">
        <v>85</v>
      </c>
      <c r="M4625" s="23">
        <v>0.7</v>
      </c>
      <c r="N4625" s="16">
        <v>20</v>
      </c>
      <c r="O4625" s="16">
        <v>18</v>
      </c>
      <c r="P4625" s="16">
        <v>0</v>
      </c>
      <c r="Q4625" s="16">
        <v>37</v>
      </c>
      <c r="R4625" s="16">
        <v>0</v>
      </c>
      <c r="S4625" s="14" t="s">
        <v>86</v>
      </c>
      <c r="T4625" s="16">
        <v>2598</v>
      </c>
      <c r="U4625" s="16">
        <v>0</v>
      </c>
      <c r="V4625" s="18">
        <v>2151040</v>
      </c>
      <c r="W4625" s="18">
        <v>76199</v>
      </c>
      <c r="X4625" s="18">
        <v>46513</v>
      </c>
      <c r="Y4625" s="18">
        <v>0</v>
      </c>
      <c r="Z4625" s="18">
        <v>1824</v>
      </c>
      <c r="AA4625" s="18">
        <v>0</v>
      </c>
      <c r="AB4625" s="18">
        <v>0</v>
      </c>
      <c r="AC4625" s="23">
        <v>0</v>
      </c>
      <c r="AD4625" s="14" t="str">
        <f>IF(E4625=113,"Linn","Iowa ex-Linn")</f>
        <v>Iowa ex-Linn</v>
      </c>
      <c r="AE4625" s="23">
        <f>IFERROR(AB4625/W4625,"N/M")</f>
        <v>0.0</v>
      </c>
      <c r="AF4625" s="14" t="str">
        <f>B4625&amp;"|"&amp;TEXT(E4625,"000")&amp;"|"&amp;TEXT(M4625,"0.0000")</f>
        <v>2022|025|0.7000</v>
      </c>
      <c r="AG4625" s="22" t="str">
        <f>IF(AND(B4625&gt;=2015,B4625&lt;=2024,C4625=19,G4625=41,I4625=2,K4625="A",L4625="RBUP",M4625&gt;=0.5,M4625&lt;=0.85),"IN","OUT")</f>
        <v>IN</v>
      </c>
    </row>
    <row r="4626" spans="1:33">
      <c r="A4626" s="14" t="s">
        <v>192</v>
      </c>
      <c r="B4626" s="16">
        <v>2022</v>
      </c>
      <c r="C4626" s="16">
        <v>19</v>
      </c>
      <c r="D4626" s="14" t="s">
        <v>80</v>
      </c>
      <c r="E4626" s="16">
        <v>25</v>
      </c>
      <c r="F4626" s="14" t="s">
        <v>98</v>
      </c>
      <c r="G4626" s="16">
        <v>41</v>
      </c>
      <c r="H4626" s="14" t="s">
        <v>186</v>
      </c>
      <c r="I4626" s="16">
        <v>2</v>
      </c>
      <c r="J4626" s="14" t="s">
        <v>83</v>
      </c>
      <c r="K4626" s="14" t="s">
        <v>84</v>
      </c>
      <c r="L4626" s="14" t="s">
        <v>85</v>
      </c>
      <c r="M4626" s="23">
        <v>0.75</v>
      </c>
      <c r="N4626" s="16">
        <v>59</v>
      </c>
      <c r="O4626" s="16">
        <v>48</v>
      </c>
      <c r="P4626" s="16">
        <v>0</v>
      </c>
      <c r="Q4626" s="16">
        <v>97</v>
      </c>
      <c r="R4626" s="16">
        <v>0</v>
      </c>
      <c r="S4626" s="14" t="s">
        <v>86</v>
      </c>
      <c r="T4626" s="16">
        <v>7773</v>
      </c>
      <c r="U4626" s="16">
        <v>0</v>
      </c>
      <c r="V4626" s="18">
        <v>7099674</v>
      </c>
      <c r="W4626" s="18">
        <v>323625</v>
      </c>
      <c r="X4626" s="18">
        <v>197022</v>
      </c>
      <c r="Y4626" s="18">
        <v>148</v>
      </c>
      <c r="Z4626" s="18">
        <v>1019</v>
      </c>
      <c r="AA4626" s="18">
        <v>0</v>
      </c>
      <c r="AB4626" s="18">
        <v>0</v>
      </c>
      <c r="AC4626" s="23">
        <v>0</v>
      </c>
      <c r="AD4626" s="14" t="str">
        <f>IF(E4626=113,"Linn","Iowa ex-Linn")</f>
        <v>Iowa ex-Linn</v>
      </c>
      <c r="AE4626" s="23">
        <f>IFERROR(AB4626/W4626,"N/M")</f>
        <v>0.0</v>
      </c>
      <c r="AF4626" s="14" t="str">
        <f>B4626&amp;"|"&amp;TEXT(E4626,"000")&amp;"|"&amp;TEXT(M4626,"0.0000")</f>
        <v>2022|025|0.7500</v>
      </c>
      <c r="AG4626" s="22" t="str">
        <f>IF(AND(B4626&gt;=2015,B4626&lt;=2024,C4626=19,G4626=41,I4626=2,K4626="A",L4626="RBUP",M4626&gt;=0.5,M4626&lt;=0.85),"IN","OUT")</f>
        <v>IN</v>
      </c>
    </row>
    <row r="4627" spans="1:33">
      <c r="A4627" s="14" t="s">
        <v>192</v>
      </c>
      <c r="B4627" s="16">
        <v>2022</v>
      </c>
      <c r="C4627" s="16">
        <v>19</v>
      </c>
      <c r="D4627" s="14" t="s">
        <v>80</v>
      </c>
      <c r="E4627" s="16">
        <v>25</v>
      </c>
      <c r="F4627" s="14" t="s">
        <v>98</v>
      </c>
      <c r="G4627" s="16">
        <v>41</v>
      </c>
      <c r="H4627" s="14" t="s">
        <v>186</v>
      </c>
      <c r="I4627" s="16">
        <v>2</v>
      </c>
      <c r="J4627" s="14" t="s">
        <v>83</v>
      </c>
      <c r="K4627" s="14" t="s">
        <v>84</v>
      </c>
      <c r="L4627" s="14" t="s">
        <v>85</v>
      </c>
      <c r="M4627" s="23">
        <v>0.8</v>
      </c>
      <c r="N4627" s="16">
        <v>384</v>
      </c>
      <c r="O4627" s="16">
        <v>322</v>
      </c>
      <c r="P4627" s="16">
        <v>25</v>
      </c>
      <c r="Q4627" s="16">
        <v>601</v>
      </c>
      <c r="R4627" s="16">
        <v>37</v>
      </c>
      <c r="S4627" s="14" t="s">
        <v>86</v>
      </c>
      <c r="T4627" s="16">
        <v>59328</v>
      </c>
      <c r="U4627" s="16">
        <v>0</v>
      </c>
      <c r="V4627" s="18">
        <v>55810149</v>
      </c>
      <c r="W4627" s="18">
        <v>3416763</v>
      </c>
      <c r="X4627" s="18">
        <v>1904030</v>
      </c>
      <c r="Y4627" s="18">
        <v>0</v>
      </c>
      <c r="Z4627" s="18">
        <v>7739</v>
      </c>
      <c r="AA4627" s="18">
        <v>0</v>
      </c>
      <c r="AB4627" s="18">
        <v>283063</v>
      </c>
      <c r="AC4627" s="23">
        <v>0.08</v>
      </c>
      <c r="AD4627" s="14" t="str">
        <f>IF(E4627=113,"Linn","Iowa ex-Linn")</f>
        <v>Iowa ex-Linn</v>
      </c>
      <c r="AE4627" s="23">
        <f>IFERROR(AB4627/W4627,"N/M")</f>
        <v>0.08284537148172115</v>
      </c>
      <c r="AF4627" s="14" t="str">
        <f>B4627&amp;"|"&amp;TEXT(E4627,"000")&amp;"|"&amp;TEXT(M4627,"0.0000")</f>
        <v>2022|025|0.8000</v>
      </c>
      <c r="AG4627" s="22" t="str">
        <f>IF(AND(B4627&gt;=2015,B4627&lt;=2024,C4627=19,G4627=41,I4627=2,K4627="A",L4627="RBUP",M4627&gt;=0.5,M4627&lt;=0.85),"IN","OUT")</f>
        <v>IN</v>
      </c>
    </row>
    <row r="4628" spans="1:33">
      <c r="A4628" s="14" t="s">
        <v>192</v>
      </c>
      <c r="B4628" s="16">
        <v>2022</v>
      </c>
      <c r="C4628" s="16">
        <v>19</v>
      </c>
      <c r="D4628" s="14" t="s">
        <v>80</v>
      </c>
      <c r="E4628" s="16">
        <v>25</v>
      </c>
      <c r="F4628" s="14" t="s">
        <v>98</v>
      </c>
      <c r="G4628" s="16">
        <v>41</v>
      </c>
      <c r="H4628" s="14" t="s">
        <v>186</v>
      </c>
      <c r="I4628" s="16">
        <v>2</v>
      </c>
      <c r="J4628" s="14" t="s">
        <v>83</v>
      </c>
      <c r="K4628" s="14" t="s">
        <v>84</v>
      </c>
      <c r="L4628" s="14" t="s">
        <v>85</v>
      </c>
      <c r="M4628" s="23">
        <v>0.85</v>
      </c>
      <c r="N4628" s="16">
        <v>505</v>
      </c>
      <c r="O4628" s="16">
        <v>428</v>
      </c>
      <c r="P4628" s="16">
        <v>52</v>
      </c>
      <c r="Q4628" s="16">
        <v>978</v>
      </c>
      <c r="R4628" s="16">
        <v>82</v>
      </c>
      <c r="S4628" s="14" t="s">
        <v>86</v>
      </c>
      <c r="T4628" s="16">
        <v>93478</v>
      </c>
      <c r="U4628" s="16">
        <v>0</v>
      </c>
      <c r="V4628" s="18">
        <v>92621911</v>
      </c>
      <c r="W4628" s="18">
        <v>7051902</v>
      </c>
      <c r="X4628" s="18">
        <v>2961402</v>
      </c>
      <c r="Y4628" s="18">
        <v>0</v>
      </c>
      <c r="Z4628" s="18">
        <v>4238</v>
      </c>
      <c r="AA4628" s="18">
        <v>0</v>
      </c>
      <c r="AB4628" s="18">
        <v>806114</v>
      </c>
      <c r="AC4628" s="23">
        <v>0.11</v>
      </c>
      <c r="AD4628" s="14" t="str">
        <f>IF(E4628=113,"Linn","Iowa ex-Linn")</f>
        <v>Iowa ex-Linn</v>
      </c>
      <c r="AE4628" s="23">
        <f>IFERROR(AB4628/W4628,"N/M")</f>
        <v>0.1143115715448116</v>
      </c>
      <c r="AF4628" s="14" t="str">
        <f>B4628&amp;"|"&amp;TEXT(E4628,"000")&amp;"|"&amp;TEXT(M4628,"0.0000")</f>
        <v>2022|025|0.8500</v>
      </c>
      <c r="AG4628" s="22" t="str">
        <f>IF(AND(B4628&gt;=2015,B4628&lt;=2024,C4628=19,G4628=41,I4628=2,K4628="A",L4628="RBUP",M4628&gt;=0.5,M4628&lt;=0.85),"IN","OUT")</f>
        <v>IN</v>
      </c>
    </row>
    <row r="4629" spans="1:33">
      <c r="A4629" s="14" t="s">
        <v>192</v>
      </c>
      <c r="B4629" s="16">
        <v>2022</v>
      </c>
      <c r="C4629" s="16">
        <v>19</v>
      </c>
      <c r="D4629" s="14" t="s">
        <v>80</v>
      </c>
      <c r="E4629" s="16">
        <v>27</v>
      </c>
      <c r="F4629" s="14" t="s">
        <v>99</v>
      </c>
      <c r="G4629" s="16">
        <v>41</v>
      </c>
      <c r="H4629" s="14" t="s">
        <v>186</v>
      </c>
      <c r="I4629" s="16">
        <v>2</v>
      </c>
      <c r="J4629" s="14" t="s">
        <v>83</v>
      </c>
      <c r="K4629" s="14" t="s">
        <v>84</v>
      </c>
      <c r="L4629" s="14" t="s">
        <v>85</v>
      </c>
      <c r="M4629" s="23">
        <v>0.6</v>
      </c>
      <c r="N4629" s="16">
        <v>0</v>
      </c>
      <c r="O4629" s="16">
        <v>0</v>
      </c>
      <c r="P4629" s="16">
        <v>0</v>
      </c>
      <c r="Q4629" s="16">
        <v>2</v>
      </c>
      <c r="R4629" s="16">
        <v>0</v>
      </c>
      <c r="S4629" s="14" t="s">
        <v>86</v>
      </c>
      <c r="T4629" s="16">
        <v>144</v>
      </c>
      <c r="U4629" s="16">
        <v>0</v>
      </c>
      <c r="V4629" s="18">
        <v>108031</v>
      </c>
      <c r="W4629" s="18">
        <v>1563</v>
      </c>
      <c r="X4629" s="18">
        <v>1001</v>
      </c>
      <c r="Y4629" s="18">
        <v>0</v>
      </c>
      <c r="Z4629" s="18">
        <v>0</v>
      </c>
      <c r="AA4629" s="18">
        <v>0</v>
      </c>
      <c r="AB4629" s="18">
        <v>0</v>
      </c>
      <c r="AC4629" s="23">
        <v>0</v>
      </c>
      <c r="AD4629" s="14" t="str">
        <f>IF(E4629=113,"Linn","Iowa ex-Linn")</f>
        <v>Iowa ex-Linn</v>
      </c>
      <c r="AE4629" s="23">
        <f>IFERROR(AB4629/W4629,"N/M")</f>
        <v>0.0</v>
      </c>
      <c r="AF4629" s="14" t="str">
        <f>B4629&amp;"|"&amp;TEXT(E4629,"000")&amp;"|"&amp;TEXT(M4629,"0.0000")</f>
        <v>2022|027|0.6000</v>
      </c>
      <c r="AG4629" s="22" t="str">
        <f>IF(AND(B4629&gt;=2015,B4629&lt;=2024,C4629=19,G4629=41,I4629=2,K4629="A",L4629="RBUP",M4629&gt;=0.5,M4629&lt;=0.85),"IN","OUT")</f>
        <v>IN</v>
      </c>
    </row>
    <row r="4630" spans="1:33">
      <c r="A4630" s="14" t="s">
        <v>192</v>
      </c>
      <c r="B4630" s="16">
        <v>2022</v>
      </c>
      <c r="C4630" s="16">
        <v>19</v>
      </c>
      <c r="D4630" s="14" t="s">
        <v>80</v>
      </c>
      <c r="E4630" s="16">
        <v>27</v>
      </c>
      <c r="F4630" s="14" t="s">
        <v>99</v>
      </c>
      <c r="G4630" s="16">
        <v>41</v>
      </c>
      <c r="H4630" s="14" t="s">
        <v>186</v>
      </c>
      <c r="I4630" s="16">
        <v>2</v>
      </c>
      <c r="J4630" s="14" t="s">
        <v>83</v>
      </c>
      <c r="K4630" s="14" t="s">
        <v>84</v>
      </c>
      <c r="L4630" s="14" t="s">
        <v>85</v>
      </c>
      <c r="M4630" s="23">
        <v>0.65</v>
      </c>
      <c r="N4630" s="16">
        <v>3</v>
      </c>
      <c r="O4630" s="16">
        <v>3</v>
      </c>
      <c r="P4630" s="16">
        <v>0</v>
      </c>
      <c r="Q4630" s="16">
        <v>3</v>
      </c>
      <c r="R4630" s="16">
        <v>0</v>
      </c>
      <c r="S4630" s="14" t="s">
        <v>86</v>
      </c>
      <c r="T4630" s="16">
        <v>175</v>
      </c>
      <c r="U4630" s="16">
        <v>0</v>
      </c>
      <c r="V4630" s="18">
        <v>129232</v>
      </c>
      <c r="W4630" s="18">
        <v>3641</v>
      </c>
      <c r="X4630" s="18">
        <v>2149</v>
      </c>
      <c r="Y4630" s="18">
        <v>0</v>
      </c>
      <c r="Z4630" s="18">
        <v>18</v>
      </c>
      <c r="AA4630" s="18">
        <v>0</v>
      </c>
      <c r="AB4630" s="18">
        <v>0</v>
      </c>
      <c r="AC4630" s="23">
        <v>0</v>
      </c>
      <c r="AD4630" s="14" t="str">
        <f>IF(E4630=113,"Linn","Iowa ex-Linn")</f>
        <v>Iowa ex-Linn</v>
      </c>
      <c r="AE4630" s="23">
        <f>IFERROR(AB4630/W4630,"N/M")</f>
        <v>0.0</v>
      </c>
      <c r="AF4630" s="14" t="str">
        <f>B4630&amp;"|"&amp;TEXT(E4630,"000")&amp;"|"&amp;TEXT(M4630,"0.0000")</f>
        <v>2022|027|0.6500</v>
      </c>
      <c r="AG4630" s="22" t="str">
        <f>IF(AND(B4630&gt;=2015,B4630&lt;=2024,C4630=19,G4630=41,I4630=2,K4630="A",L4630="RBUP",M4630&gt;=0.5,M4630&lt;=0.85),"IN","OUT")</f>
        <v>IN</v>
      </c>
    </row>
    <row r="4631" spans="1:33">
      <c r="A4631" s="14" t="s">
        <v>192</v>
      </c>
      <c r="B4631" s="16">
        <v>2022</v>
      </c>
      <c r="C4631" s="16">
        <v>19</v>
      </c>
      <c r="D4631" s="14" t="s">
        <v>80</v>
      </c>
      <c r="E4631" s="16">
        <v>27</v>
      </c>
      <c r="F4631" s="14" t="s">
        <v>99</v>
      </c>
      <c r="G4631" s="16">
        <v>41</v>
      </c>
      <c r="H4631" s="14" t="s">
        <v>186</v>
      </c>
      <c r="I4631" s="16">
        <v>2</v>
      </c>
      <c r="J4631" s="14" t="s">
        <v>83</v>
      </c>
      <c r="K4631" s="14" t="s">
        <v>84</v>
      </c>
      <c r="L4631" s="14" t="s">
        <v>85</v>
      </c>
      <c r="M4631" s="23">
        <v>0.7</v>
      </c>
      <c r="N4631" s="16">
        <v>11</v>
      </c>
      <c r="O4631" s="16">
        <v>11</v>
      </c>
      <c r="P4631" s="16">
        <v>0</v>
      </c>
      <c r="Q4631" s="16">
        <v>11</v>
      </c>
      <c r="R4631" s="16">
        <v>0</v>
      </c>
      <c r="S4631" s="14" t="s">
        <v>86</v>
      </c>
      <c r="T4631" s="16">
        <v>975</v>
      </c>
      <c r="U4631" s="16">
        <v>0</v>
      </c>
      <c r="V4631" s="18">
        <v>814749</v>
      </c>
      <c r="W4631" s="18">
        <v>32061</v>
      </c>
      <c r="X4631" s="18">
        <v>21066</v>
      </c>
      <c r="Y4631" s="18">
        <v>852</v>
      </c>
      <c r="Z4631" s="18">
        <v>787</v>
      </c>
      <c r="AA4631" s="18">
        <v>0</v>
      </c>
      <c r="AB4631" s="18">
        <v>0</v>
      </c>
      <c r="AC4631" s="23">
        <v>0</v>
      </c>
      <c r="AD4631" s="14" t="str">
        <f>IF(E4631=113,"Linn","Iowa ex-Linn")</f>
        <v>Iowa ex-Linn</v>
      </c>
      <c r="AE4631" s="23">
        <f>IFERROR(AB4631/W4631,"N/M")</f>
        <v>0.0</v>
      </c>
      <c r="AF4631" s="14" t="str">
        <f>B4631&amp;"|"&amp;TEXT(E4631,"000")&amp;"|"&amp;TEXT(M4631,"0.0000")</f>
        <v>2022|027|0.7000</v>
      </c>
      <c r="AG4631" s="22" t="str">
        <f>IF(AND(B4631&gt;=2015,B4631&lt;=2024,C4631=19,G4631=41,I4631=2,K4631="A",L4631="RBUP",M4631&gt;=0.5,M4631&lt;=0.85),"IN","OUT")</f>
        <v>IN</v>
      </c>
    </row>
    <row r="4632" spans="1:33">
      <c r="A4632" s="14" t="s">
        <v>192</v>
      </c>
      <c r="B4632" s="16">
        <v>2022</v>
      </c>
      <c r="C4632" s="16">
        <v>19</v>
      </c>
      <c r="D4632" s="14" t="s">
        <v>80</v>
      </c>
      <c r="E4632" s="16">
        <v>27</v>
      </c>
      <c r="F4632" s="14" t="s">
        <v>99</v>
      </c>
      <c r="G4632" s="16">
        <v>41</v>
      </c>
      <c r="H4632" s="14" t="s">
        <v>186</v>
      </c>
      <c r="I4632" s="16">
        <v>2</v>
      </c>
      <c r="J4632" s="14" t="s">
        <v>83</v>
      </c>
      <c r="K4632" s="14" t="s">
        <v>84</v>
      </c>
      <c r="L4632" s="14" t="s">
        <v>85</v>
      </c>
      <c r="M4632" s="23">
        <v>0.75</v>
      </c>
      <c r="N4632" s="16">
        <v>61</v>
      </c>
      <c r="O4632" s="16">
        <v>52</v>
      </c>
      <c r="P4632" s="16">
        <v>1</v>
      </c>
      <c r="Q4632" s="16">
        <v>82</v>
      </c>
      <c r="R4632" s="16">
        <v>1</v>
      </c>
      <c r="S4632" s="14" t="s">
        <v>86</v>
      </c>
      <c r="T4632" s="16">
        <v>6888</v>
      </c>
      <c r="U4632" s="16">
        <v>0</v>
      </c>
      <c r="V4632" s="18">
        <v>6376188</v>
      </c>
      <c r="W4632" s="18">
        <v>347291</v>
      </c>
      <c r="X4632" s="18">
        <v>211144</v>
      </c>
      <c r="Y4632" s="18">
        <v>0</v>
      </c>
      <c r="Z4632" s="18">
        <v>218</v>
      </c>
      <c r="AA4632" s="18">
        <v>0</v>
      </c>
      <c r="AB4632" s="18">
        <v>15623</v>
      </c>
      <c r="AC4632" s="23">
        <v>0.04</v>
      </c>
      <c r="AD4632" s="14" t="str">
        <f>IF(E4632=113,"Linn","Iowa ex-Linn")</f>
        <v>Iowa ex-Linn</v>
      </c>
      <c r="AE4632" s="23">
        <f>IFERROR(AB4632/W4632,"N/M")</f>
        <v>0.04498532930597107</v>
      </c>
      <c r="AF4632" s="14" t="str">
        <f>B4632&amp;"|"&amp;TEXT(E4632,"000")&amp;"|"&amp;TEXT(M4632,"0.0000")</f>
        <v>2022|027|0.7500</v>
      </c>
      <c r="AG4632" s="22" t="str">
        <f>IF(AND(B4632&gt;=2015,B4632&lt;=2024,C4632=19,G4632=41,I4632=2,K4632="A",L4632="RBUP",M4632&gt;=0.5,M4632&lt;=0.85),"IN","OUT")</f>
        <v>IN</v>
      </c>
    </row>
    <row r="4633" spans="1:33">
      <c r="A4633" s="14" t="s">
        <v>192</v>
      </c>
      <c r="B4633" s="16">
        <v>2022</v>
      </c>
      <c r="C4633" s="16">
        <v>19</v>
      </c>
      <c r="D4633" s="14" t="s">
        <v>80</v>
      </c>
      <c r="E4633" s="16">
        <v>27</v>
      </c>
      <c r="F4633" s="14" t="s">
        <v>99</v>
      </c>
      <c r="G4633" s="16">
        <v>41</v>
      </c>
      <c r="H4633" s="14" t="s">
        <v>186</v>
      </c>
      <c r="I4633" s="16">
        <v>2</v>
      </c>
      <c r="J4633" s="14" t="s">
        <v>83</v>
      </c>
      <c r="K4633" s="14" t="s">
        <v>84</v>
      </c>
      <c r="L4633" s="14" t="s">
        <v>85</v>
      </c>
      <c r="M4633" s="23">
        <v>0.8</v>
      </c>
      <c r="N4633" s="16">
        <v>408</v>
      </c>
      <c r="O4633" s="16">
        <v>346</v>
      </c>
      <c r="P4633" s="16">
        <v>18</v>
      </c>
      <c r="Q4633" s="16">
        <v>518</v>
      </c>
      <c r="R4633" s="16">
        <v>20</v>
      </c>
      <c r="S4633" s="14" t="s">
        <v>86</v>
      </c>
      <c r="T4633" s="16">
        <v>56456</v>
      </c>
      <c r="U4633" s="16">
        <v>0</v>
      </c>
      <c r="V4633" s="18">
        <v>56554941</v>
      </c>
      <c r="W4633" s="18">
        <v>3695771</v>
      </c>
      <c r="X4633" s="18">
        <v>2164964</v>
      </c>
      <c r="Y4633" s="18">
        <v>1212</v>
      </c>
      <c r="Z4633" s="18">
        <v>6000</v>
      </c>
      <c r="AA4633" s="18">
        <v>0</v>
      </c>
      <c r="AB4633" s="18">
        <v>339165</v>
      </c>
      <c r="AC4633" s="23">
        <v>0.09</v>
      </c>
      <c r="AD4633" s="14" t="str">
        <f>IF(E4633=113,"Linn","Iowa ex-Linn")</f>
        <v>Iowa ex-Linn</v>
      </c>
      <c r="AE4633" s="23">
        <f>IFERROR(AB4633/W4633,"N/M")</f>
        <v>0.09177110811248858</v>
      </c>
      <c r="AF4633" s="14" t="str">
        <f>B4633&amp;"|"&amp;TEXT(E4633,"000")&amp;"|"&amp;TEXT(M4633,"0.0000")</f>
        <v>2022|027|0.8000</v>
      </c>
      <c r="AG4633" s="22" t="str">
        <f>IF(AND(B4633&gt;=2015,B4633&lt;=2024,C4633=19,G4633=41,I4633=2,K4633="A",L4633="RBUP",M4633&gt;=0.5,M4633&lt;=0.85),"IN","OUT")</f>
        <v>IN</v>
      </c>
    </row>
    <row r="4634" spans="1:33">
      <c r="A4634" s="14" t="s">
        <v>192</v>
      </c>
      <c r="B4634" s="16">
        <v>2022</v>
      </c>
      <c r="C4634" s="16">
        <v>19</v>
      </c>
      <c r="D4634" s="14" t="s">
        <v>80</v>
      </c>
      <c r="E4634" s="16">
        <v>27</v>
      </c>
      <c r="F4634" s="14" t="s">
        <v>99</v>
      </c>
      <c r="G4634" s="16">
        <v>41</v>
      </c>
      <c r="H4634" s="14" t="s">
        <v>186</v>
      </c>
      <c r="I4634" s="16">
        <v>2</v>
      </c>
      <c r="J4634" s="14" t="s">
        <v>83</v>
      </c>
      <c r="K4634" s="14" t="s">
        <v>84</v>
      </c>
      <c r="L4634" s="14" t="s">
        <v>85</v>
      </c>
      <c r="M4634" s="23">
        <v>0.85</v>
      </c>
      <c r="N4634" s="16">
        <v>559</v>
      </c>
      <c r="O4634" s="16">
        <v>485</v>
      </c>
      <c r="P4634" s="16">
        <v>54</v>
      </c>
      <c r="Q4634" s="16">
        <v>930</v>
      </c>
      <c r="R4634" s="16">
        <v>73</v>
      </c>
      <c r="S4634" s="14" t="s">
        <v>86</v>
      </c>
      <c r="T4634" s="16">
        <v>104353</v>
      </c>
      <c r="U4634" s="16">
        <v>0</v>
      </c>
      <c r="V4634" s="18">
        <v>110551727</v>
      </c>
      <c r="W4634" s="18">
        <v>9037492</v>
      </c>
      <c r="X4634" s="18">
        <v>4000527</v>
      </c>
      <c r="Y4634" s="18">
        <v>4285</v>
      </c>
      <c r="Z4634" s="18">
        <v>12846</v>
      </c>
      <c r="AA4634" s="18">
        <v>0</v>
      </c>
      <c r="AB4634" s="18">
        <v>940138</v>
      </c>
      <c r="AC4634" s="23">
        <v>0.1</v>
      </c>
      <c r="AD4634" s="14" t="str">
        <f>IF(E4634=113,"Linn","Iowa ex-Linn")</f>
        <v>Iowa ex-Linn</v>
      </c>
      <c r="AE4634" s="23">
        <f>IFERROR(AB4634/W4634,"N/M")</f>
        <v>0.10402642680070975</v>
      </c>
      <c r="AF4634" s="14" t="str">
        <f>B4634&amp;"|"&amp;TEXT(E4634,"000")&amp;"|"&amp;TEXT(M4634,"0.0000")</f>
        <v>2022|027|0.8500</v>
      </c>
      <c r="AG4634" s="22" t="str">
        <f>IF(AND(B4634&gt;=2015,B4634&lt;=2024,C4634=19,G4634=41,I4634=2,K4634="A",L4634="RBUP",M4634&gt;=0.5,M4634&lt;=0.85),"IN","OUT")</f>
        <v>IN</v>
      </c>
    </row>
    <row r="4635" spans="1:33">
      <c r="A4635" s="14" t="s">
        <v>192</v>
      </c>
      <c r="B4635" s="16">
        <v>2022</v>
      </c>
      <c r="C4635" s="16">
        <v>19</v>
      </c>
      <c r="D4635" s="14" t="s">
        <v>80</v>
      </c>
      <c r="E4635" s="16">
        <v>29</v>
      </c>
      <c r="F4635" s="14" t="s">
        <v>100</v>
      </c>
      <c r="G4635" s="16">
        <v>41</v>
      </c>
      <c r="H4635" s="14" t="s">
        <v>186</v>
      </c>
      <c r="I4635" s="16">
        <v>2</v>
      </c>
      <c r="J4635" s="14" t="s">
        <v>83</v>
      </c>
      <c r="K4635" s="14" t="s">
        <v>84</v>
      </c>
      <c r="L4635" s="14" t="s">
        <v>85</v>
      </c>
      <c r="M4635" s="23">
        <v>0.5</v>
      </c>
      <c r="N4635" s="16">
        <v>1</v>
      </c>
      <c r="O4635" s="16">
        <v>1</v>
      </c>
      <c r="P4635" s="16">
        <v>0</v>
      </c>
      <c r="Q4635" s="16">
        <v>1</v>
      </c>
      <c r="R4635" s="16">
        <v>0</v>
      </c>
      <c r="S4635" s="14" t="s">
        <v>86</v>
      </c>
      <c r="T4635" s="16">
        <v>29</v>
      </c>
      <c r="U4635" s="16">
        <v>0</v>
      </c>
      <c r="V4635" s="18">
        <v>14917</v>
      </c>
      <c r="W4635" s="18">
        <v>133</v>
      </c>
      <c r="X4635" s="18">
        <v>89</v>
      </c>
      <c r="Y4635" s="18">
        <v>0</v>
      </c>
      <c r="Z4635" s="18">
        <v>0</v>
      </c>
      <c r="AA4635" s="18">
        <v>0</v>
      </c>
      <c r="AB4635" s="18">
        <v>0</v>
      </c>
      <c r="AC4635" s="23">
        <v>0</v>
      </c>
      <c r="AD4635" s="14" t="str">
        <f>IF(E4635=113,"Linn","Iowa ex-Linn")</f>
        <v>Iowa ex-Linn</v>
      </c>
      <c r="AE4635" s="23">
        <f>IFERROR(AB4635/W4635,"N/M")</f>
        <v>0.0</v>
      </c>
      <c r="AF4635" s="14" t="str">
        <f>B4635&amp;"|"&amp;TEXT(E4635,"000")&amp;"|"&amp;TEXT(M4635,"0.0000")</f>
        <v>2022|029|0.5000</v>
      </c>
      <c r="AG4635" s="22" t="str">
        <f>IF(AND(B4635&gt;=2015,B4635&lt;=2024,C4635=19,G4635=41,I4635=2,K4635="A",L4635="RBUP",M4635&gt;=0.5,M4635&lt;=0.85),"IN","OUT")</f>
        <v>IN</v>
      </c>
    </row>
    <row r="4636" spans="1:33">
      <c r="A4636" s="14" t="s">
        <v>192</v>
      </c>
      <c r="B4636" s="16">
        <v>2022</v>
      </c>
      <c r="C4636" s="16">
        <v>19</v>
      </c>
      <c r="D4636" s="14" t="s">
        <v>80</v>
      </c>
      <c r="E4636" s="16">
        <v>29</v>
      </c>
      <c r="F4636" s="14" t="s">
        <v>100</v>
      </c>
      <c r="G4636" s="16">
        <v>41</v>
      </c>
      <c r="H4636" s="14" t="s">
        <v>186</v>
      </c>
      <c r="I4636" s="16">
        <v>2</v>
      </c>
      <c r="J4636" s="14" t="s">
        <v>83</v>
      </c>
      <c r="K4636" s="14" t="s">
        <v>84</v>
      </c>
      <c r="L4636" s="14" t="s">
        <v>85</v>
      </c>
      <c r="M4636" s="23">
        <v>0.6</v>
      </c>
      <c r="N4636" s="16">
        <v>1</v>
      </c>
      <c r="O4636" s="16">
        <v>1</v>
      </c>
      <c r="P4636" s="16">
        <v>0</v>
      </c>
      <c r="Q4636" s="16">
        <v>1</v>
      </c>
      <c r="R4636" s="16">
        <v>0</v>
      </c>
      <c r="S4636" s="14" t="s">
        <v>86</v>
      </c>
      <c r="T4636" s="16">
        <v>44</v>
      </c>
      <c r="U4636" s="16">
        <v>0</v>
      </c>
      <c r="V4636" s="18">
        <v>27757</v>
      </c>
      <c r="W4636" s="18">
        <v>499</v>
      </c>
      <c r="X4636" s="18">
        <v>399</v>
      </c>
      <c r="Y4636" s="18">
        <v>0</v>
      </c>
      <c r="Z4636" s="18">
        <v>0</v>
      </c>
      <c r="AA4636" s="18">
        <v>0</v>
      </c>
      <c r="AB4636" s="18">
        <v>0</v>
      </c>
      <c r="AC4636" s="23">
        <v>0</v>
      </c>
      <c r="AD4636" s="14" t="str">
        <f>IF(E4636=113,"Linn","Iowa ex-Linn")</f>
        <v>Iowa ex-Linn</v>
      </c>
      <c r="AE4636" s="23">
        <f>IFERROR(AB4636/W4636,"N/M")</f>
        <v>0.0</v>
      </c>
      <c r="AF4636" s="14" t="str">
        <f>B4636&amp;"|"&amp;TEXT(E4636,"000")&amp;"|"&amp;TEXT(M4636,"0.0000")</f>
        <v>2022|029|0.6000</v>
      </c>
      <c r="AG4636" s="22" t="str">
        <f>IF(AND(B4636&gt;=2015,B4636&lt;=2024,C4636=19,G4636=41,I4636=2,K4636="A",L4636="RBUP",M4636&gt;=0.5,M4636&lt;=0.85),"IN","OUT")</f>
        <v>IN</v>
      </c>
    </row>
    <row r="4637" spans="1:33">
      <c r="A4637" s="14" t="s">
        <v>192</v>
      </c>
      <c r="B4637" s="16">
        <v>2022</v>
      </c>
      <c r="C4637" s="16">
        <v>19</v>
      </c>
      <c r="D4637" s="14" t="s">
        <v>80</v>
      </c>
      <c r="E4637" s="16">
        <v>29</v>
      </c>
      <c r="F4637" s="14" t="s">
        <v>100</v>
      </c>
      <c r="G4637" s="16">
        <v>41</v>
      </c>
      <c r="H4637" s="14" t="s">
        <v>186</v>
      </c>
      <c r="I4637" s="16">
        <v>2</v>
      </c>
      <c r="J4637" s="14" t="s">
        <v>83</v>
      </c>
      <c r="K4637" s="14" t="s">
        <v>84</v>
      </c>
      <c r="L4637" s="14" t="s">
        <v>85</v>
      </c>
      <c r="M4637" s="23">
        <v>0.65</v>
      </c>
      <c r="N4637" s="16">
        <v>5</v>
      </c>
      <c r="O4637" s="16">
        <v>5</v>
      </c>
      <c r="P4637" s="16">
        <v>0</v>
      </c>
      <c r="Q4637" s="16">
        <v>13</v>
      </c>
      <c r="R4637" s="16">
        <v>0</v>
      </c>
      <c r="S4637" s="14" t="s">
        <v>86</v>
      </c>
      <c r="T4637" s="16">
        <v>354</v>
      </c>
      <c r="U4637" s="16">
        <v>0</v>
      </c>
      <c r="V4637" s="18">
        <v>225463</v>
      </c>
      <c r="W4637" s="18">
        <v>5598</v>
      </c>
      <c r="X4637" s="18">
        <v>3302</v>
      </c>
      <c r="Y4637" s="18">
        <v>0</v>
      </c>
      <c r="Z4637" s="18">
        <v>0</v>
      </c>
      <c r="AA4637" s="18">
        <v>0</v>
      </c>
      <c r="AB4637" s="18">
        <v>0</v>
      </c>
      <c r="AC4637" s="23">
        <v>0</v>
      </c>
      <c r="AD4637" s="14" t="str">
        <f>IF(E4637=113,"Linn","Iowa ex-Linn")</f>
        <v>Iowa ex-Linn</v>
      </c>
      <c r="AE4637" s="23">
        <f>IFERROR(AB4637/W4637,"N/M")</f>
        <v>0.0</v>
      </c>
      <c r="AF4637" s="14" t="str">
        <f>B4637&amp;"|"&amp;TEXT(E4637,"000")&amp;"|"&amp;TEXT(M4637,"0.0000")</f>
        <v>2022|029|0.6500</v>
      </c>
      <c r="AG4637" s="22" t="str">
        <f>IF(AND(B4637&gt;=2015,B4637&lt;=2024,C4637=19,G4637=41,I4637=2,K4637="A",L4637="RBUP",M4637&gt;=0.5,M4637&lt;=0.85),"IN","OUT")</f>
        <v>IN</v>
      </c>
    </row>
    <row r="4638" spans="1:33">
      <c r="A4638" s="14" t="s">
        <v>192</v>
      </c>
      <c r="B4638" s="16">
        <v>2022</v>
      </c>
      <c r="C4638" s="16">
        <v>19</v>
      </c>
      <c r="D4638" s="14" t="s">
        <v>80</v>
      </c>
      <c r="E4638" s="16">
        <v>29</v>
      </c>
      <c r="F4638" s="14" t="s">
        <v>100</v>
      </c>
      <c r="G4638" s="16">
        <v>41</v>
      </c>
      <c r="H4638" s="14" t="s">
        <v>186</v>
      </c>
      <c r="I4638" s="16">
        <v>2</v>
      </c>
      <c r="J4638" s="14" t="s">
        <v>83</v>
      </c>
      <c r="K4638" s="14" t="s">
        <v>84</v>
      </c>
      <c r="L4638" s="14" t="s">
        <v>85</v>
      </c>
      <c r="M4638" s="23">
        <v>0.7</v>
      </c>
      <c r="N4638" s="16">
        <v>17</v>
      </c>
      <c r="O4638" s="16">
        <v>14</v>
      </c>
      <c r="P4638" s="16">
        <v>0</v>
      </c>
      <c r="Q4638" s="16">
        <v>17</v>
      </c>
      <c r="R4638" s="16">
        <v>0</v>
      </c>
      <c r="S4638" s="14" t="s">
        <v>86</v>
      </c>
      <c r="T4638" s="16">
        <v>2267</v>
      </c>
      <c r="U4638" s="16">
        <v>0</v>
      </c>
      <c r="V4638" s="18">
        <v>1818752</v>
      </c>
      <c r="W4638" s="18">
        <v>63861</v>
      </c>
      <c r="X4638" s="18">
        <v>47158</v>
      </c>
      <c r="Y4638" s="18">
        <v>0</v>
      </c>
      <c r="Z4638" s="18">
        <v>0</v>
      </c>
      <c r="AA4638" s="18">
        <v>0</v>
      </c>
      <c r="AB4638" s="18">
        <v>0</v>
      </c>
      <c r="AC4638" s="23">
        <v>0</v>
      </c>
      <c r="AD4638" s="14" t="str">
        <f>IF(E4638=113,"Linn","Iowa ex-Linn")</f>
        <v>Iowa ex-Linn</v>
      </c>
      <c r="AE4638" s="23">
        <f>IFERROR(AB4638/W4638,"N/M")</f>
        <v>0.0</v>
      </c>
      <c r="AF4638" s="14" t="str">
        <f>B4638&amp;"|"&amp;TEXT(E4638,"000")&amp;"|"&amp;TEXT(M4638,"0.0000")</f>
        <v>2022|029|0.7000</v>
      </c>
      <c r="AG4638" s="22" t="str">
        <f>IF(AND(B4638&gt;=2015,B4638&lt;=2024,C4638=19,G4638=41,I4638=2,K4638="A",L4638="RBUP",M4638&gt;=0.5,M4638&lt;=0.85),"IN","OUT")</f>
        <v>IN</v>
      </c>
    </row>
    <row r="4639" spans="1:33">
      <c r="A4639" s="14" t="s">
        <v>192</v>
      </c>
      <c r="B4639" s="16">
        <v>2022</v>
      </c>
      <c r="C4639" s="16">
        <v>19</v>
      </c>
      <c r="D4639" s="14" t="s">
        <v>80</v>
      </c>
      <c r="E4639" s="16">
        <v>29</v>
      </c>
      <c r="F4639" s="14" t="s">
        <v>100</v>
      </c>
      <c r="G4639" s="16">
        <v>41</v>
      </c>
      <c r="H4639" s="14" t="s">
        <v>186</v>
      </c>
      <c r="I4639" s="16">
        <v>2</v>
      </c>
      <c r="J4639" s="14" t="s">
        <v>83</v>
      </c>
      <c r="K4639" s="14" t="s">
        <v>84</v>
      </c>
      <c r="L4639" s="14" t="s">
        <v>85</v>
      </c>
      <c r="M4639" s="23">
        <v>0.75</v>
      </c>
      <c r="N4639" s="16">
        <v>79</v>
      </c>
      <c r="O4639" s="16">
        <v>65</v>
      </c>
      <c r="P4639" s="16">
        <v>6</v>
      </c>
      <c r="Q4639" s="16">
        <v>117</v>
      </c>
      <c r="R4639" s="16">
        <v>6</v>
      </c>
      <c r="S4639" s="14" t="s">
        <v>86</v>
      </c>
      <c r="T4639" s="16">
        <v>10144</v>
      </c>
      <c r="U4639" s="16">
        <v>0</v>
      </c>
      <c r="V4639" s="18">
        <v>8599590</v>
      </c>
      <c r="W4639" s="18">
        <v>412359</v>
      </c>
      <c r="X4639" s="18">
        <v>279582</v>
      </c>
      <c r="Y4639" s="18">
        <v>25</v>
      </c>
      <c r="Z4639" s="18">
        <v>1000</v>
      </c>
      <c r="AA4639" s="18">
        <v>0</v>
      </c>
      <c r="AB4639" s="18">
        <v>178690</v>
      </c>
      <c r="AC4639" s="23">
        <v>0.43</v>
      </c>
      <c r="AD4639" s="14" t="str">
        <f>IF(E4639=113,"Linn","Iowa ex-Linn")</f>
        <v>Iowa ex-Linn</v>
      </c>
      <c r="AE4639" s="23">
        <f>IFERROR(AB4639/W4639,"N/M")</f>
        <v>0.43333600091182684</v>
      </c>
      <c r="AF4639" s="14" t="str">
        <f>B4639&amp;"|"&amp;TEXT(E4639,"000")&amp;"|"&amp;TEXT(M4639,"0.0000")</f>
        <v>2022|029|0.7500</v>
      </c>
      <c r="AG4639" s="22" t="str">
        <f>IF(AND(B4639&gt;=2015,B4639&lt;=2024,C4639=19,G4639=41,I4639=2,K4639="A",L4639="RBUP",M4639&gt;=0.5,M4639&lt;=0.85),"IN","OUT")</f>
        <v>IN</v>
      </c>
    </row>
    <row r="4640" spans="1:33">
      <c r="A4640" s="14" t="s">
        <v>192</v>
      </c>
      <c r="B4640" s="16">
        <v>2022</v>
      </c>
      <c r="C4640" s="16">
        <v>19</v>
      </c>
      <c r="D4640" s="14" t="s">
        <v>80</v>
      </c>
      <c r="E4640" s="16">
        <v>29</v>
      </c>
      <c r="F4640" s="14" t="s">
        <v>100</v>
      </c>
      <c r="G4640" s="16">
        <v>41</v>
      </c>
      <c r="H4640" s="14" t="s">
        <v>186</v>
      </c>
      <c r="I4640" s="16">
        <v>2</v>
      </c>
      <c r="J4640" s="14" t="s">
        <v>83</v>
      </c>
      <c r="K4640" s="14" t="s">
        <v>84</v>
      </c>
      <c r="L4640" s="14" t="s">
        <v>85</v>
      </c>
      <c r="M4640" s="23">
        <v>0.8</v>
      </c>
      <c r="N4640" s="16">
        <v>278</v>
      </c>
      <c r="O4640" s="16">
        <v>228</v>
      </c>
      <c r="P4640" s="16">
        <v>48</v>
      </c>
      <c r="Q4640" s="16">
        <v>289</v>
      </c>
      <c r="R4640" s="16">
        <v>52</v>
      </c>
      <c r="S4640" s="14" t="s">
        <v>86</v>
      </c>
      <c r="T4640" s="16">
        <v>55286</v>
      </c>
      <c r="U4640" s="16">
        <v>0</v>
      </c>
      <c r="V4640" s="18">
        <v>51137916</v>
      </c>
      <c r="W4640" s="18">
        <v>3121630</v>
      </c>
      <c r="X4640" s="18">
        <v>1997467</v>
      </c>
      <c r="Y4640" s="18">
        <v>3353</v>
      </c>
      <c r="Z4640" s="18">
        <v>8693</v>
      </c>
      <c r="AA4640" s="18">
        <v>0</v>
      </c>
      <c r="AB4640" s="18">
        <v>875883</v>
      </c>
      <c r="AC4640" s="23">
        <v>0.28</v>
      </c>
      <c r="AD4640" s="14" t="str">
        <f>IF(E4640=113,"Linn","Iowa ex-Linn")</f>
        <v>Iowa ex-Linn</v>
      </c>
      <c r="AE4640" s="23">
        <f>IFERROR(AB4640/W4640,"N/M")</f>
        <v>0.28058514301823084</v>
      </c>
      <c r="AF4640" s="14" t="str">
        <f>B4640&amp;"|"&amp;TEXT(E4640,"000")&amp;"|"&amp;TEXT(M4640,"0.0000")</f>
        <v>2022|029|0.8000</v>
      </c>
      <c r="AG4640" s="22" t="str">
        <f>IF(AND(B4640&gt;=2015,B4640&lt;=2024,C4640=19,G4640=41,I4640=2,K4640="A",L4640="RBUP",M4640&gt;=0.5,M4640&lt;=0.85),"IN","OUT")</f>
        <v>IN</v>
      </c>
    </row>
    <row r="4641" spans="1:33">
      <c r="A4641" s="14" t="s">
        <v>192</v>
      </c>
      <c r="B4641" s="16">
        <v>2022</v>
      </c>
      <c r="C4641" s="16">
        <v>19</v>
      </c>
      <c r="D4641" s="14" t="s">
        <v>80</v>
      </c>
      <c r="E4641" s="16">
        <v>29</v>
      </c>
      <c r="F4641" s="14" t="s">
        <v>100</v>
      </c>
      <c r="G4641" s="16">
        <v>41</v>
      </c>
      <c r="H4641" s="14" t="s">
        <v>186</v>
      </c>
      <c r="I4641" s="16">
        <v>2</v>
      </c>
      <c r="J4641" s="14" t="s">
        <v>83</v>
      </c>
      <c r="K4641" s="14" t="s">
        <v>84</v>
      </c>
      <c r="L4641" s="14" t="s">
        <v>85</v>
      </c>
      <c r="M4641" s="23">
        <v>0.85</v>
      </c>
      <c r="N4641" s="16">
        <v>273</v>
      </c>
      <c r="O4641" s="16">
        <v>225</v>
      </c>
      <c r="P4641" s="16">
        <v>60</v>
      </c>
      <c r="Q4641" s="16">
        <v>339</v>
      </c>
      <c r="R4641" s="16">
        <v>75</v>
      </c>
      <c r="S4641" s="14" t="s">
        <v>86</v>
      </c>
      <c r="T4641" s="16">
        <v>51420</v>
      </c>
      <c r="U4641" s="16">
        <v>0</v>
      </c>
      <c r="V4641" s="18">
        <v>49811139</v>
      </c>
      <c r="W4641" s="18">
        <v>3904339</v>
      </c>
      <c r="X4641" s="18">
        <v>1852845</v>
      </c>
      <c r="Y4641" s="18">
        <v>10</v>
      </c>
      <c r="Z4641" s="18">
        <v>10960</v>
      </c>
      <c r="AA4641" s="18">
        <v>0</v>
      </c>
      <c r="AB4641" s="18">
        <v>1537833</v>
      </c>
      <c r="AC4641" s="23">
        <v>0.39</v>
      </c>
      <c r="AD4641" s="14" t="str">
        <f>IF(E4641=113,"Linn","Iowa ex-Linn")</f>
        <v>Iowa ex-Linn</v>
      </c>
      <c r="AE4641" s="23">
        <f>IFERROR(AB4641/W4641,"N/M")</f>
        <v>0.3938779393899966</v>
      </c>
      <c r="AF4641" s="14" t="str">
        <f>B4641&amp;"|"&amp;TEXT(E4641,"000")&amp;"|"&amp;TEXT(M4641,"0.0000")</f>
        <v>2022|029|0.8500</v>
      </c>
      <c r="AG4641" s="22" t="str">
        <f>IF(AND(B4641&gt;=2015,B4641&lt;=2024,C4641=19,G4641=41,I4641=2,K4641="A",L4641="RBUP",M4641&gt;=0.5,M4641&lt;=0.85),"IN","OUT")</f>
        <v>IN</v>
      </c>
    </row>
    <row r="4642" spans="1:33">
      <c r="A4642" s="14" t="s">
        <v>192</v>
      </c>
      <c r="B4642" s="16">
        <v>2022</v>
      </c>
      <c r="C4642" s="16">
        <v>19</v>
      </c>
      <c r="D4642" s="14" t="s">
        <v>80</v>
      </c>
      <c r="E4642" s="16">
        <v>31</v>
      </c>
      <c r="F4642" s="14" t="s">
        <v>101</v>
      </c>
      <c r="G4642" s="16">
        <v>41</v>
      </c>
      <c r="H4642" s="14" t="s">
        <v>186</v>
      </c>
      <c r="I4642" s="16">
        <v>2</v>
      </c>
      <c r="J4642" s="14" t="s">
        <v>83</v>
      </c>
      <c r="K4642" s="14" t="s">
        <v>84</v>
      </c>
      <c r="L4642" s="14" t="s">
        <v>85</v>
      </c>
      <c r="M4642" s="23">
        <v>0.5</v>
      </c>
      <c r="N4642" s="16">
        <v>2</v>
      </c>
      <c r="O4642" s="16">
        <v>0</v>
      </c>
      <c r="P4642" s="16">
        <v>0</v>
      </c>
      <c r="Q4642" s="16">
        <v>1</v>
      </c>
      <c r="R4642" s="16">
        <v>0</v>
      </c>
      <c r="S4642" s="14" t="s">
        <v>86</v>
      </c>
      <c r="T4642" s="16">
        <v>93</v>
      </c>
      <c r="U4642" s="16">
        <v>0</v>
      </c>
      <c r="V4642" s="18">
        <v>49272</v>
      </c>
      <c r="W4642" s="18">
        <v>3408</v>
      </c>
      <c r="X4642" s="18">
        <v>2283</v>
      </c>
      <c r="Y4642" s="18">
        <v>0</v>
      </c>
      <c r="Z4642" s="18">
        <v>0</v>
      </c>
      <c r="AA4642" s="18">
        <v>0</v>
      </c>
      <c r="AB4642" s="18">
        <v>0</v>
      </c>
      <c r="AC4642" s="23">
        <v>0</v>
      </c>
      <c r="AD4642" s="14" t="str">
        <f>IF(E4642=113,"Linn","Iowa ex-Linn")</f>
        <v>Iowa ex-Linn</v>
      </c>
      <c r="AE4642" s="23">
        <f>IFERROR(AB4642/W4642,"N/M")</f>
        <v>0.0</v>
      </c>
      <c r="AF4642" s="14" t="str">
        <f>B4642&amp;"|"&amp;TEXT(E4642,"000")&amp;"|"&amp;TEXT(M4642,"0.0000")</f>
        <v>2022|031|0.5000</v>
      </c>
      <c r="AG4642" s="22" t="str">
        <f>IF(AND(B4642&gt;=2015,B4642&lt;=2024,C4642=19,G4642=41,I4642=2,K4642="A",L4642="RBUP",M4642&gt;=0.5,M4642&lt;=0.85),"IN","OUT")</f>
        <v>IN</v>
      </c>
    </row>
    <row r="4643" spans="1:33">
      <c r="A4643" s="14" t="s">
        <v>192</v>
      </c>
      <c r="B4643" s="16">
        <v>2022</v>
      </c>
      <c r="C4643" s="16">
        <v>19</v>
      </c>
      <c r="D4643" s="14" t="s">
        <v>80</v>
      </c>
      <c r="E4643" s="16">
        <v>31</v>
      </c>
      <c r="F4643" s="14" t="s">
        <v>101</v>
      </c>
      <c r="G4643" s="16">
        <v>41</v>
      </c>
      <c r="H4643" s="14" t="s">
        <v>186</v>
      </c>
      <c r="I4643" s="16">
        <v>2</v>
      </c>
      <c r="J4643" s="14" t="s">
        <v>83</v>
      </c>
      <c r="K4643" s="14" t="s">
        <v>84</v>
      </c>
      <c r="L4643" s="14" t="s">
        <v>85</v>
      </c>
      <c r="M4643" s="23">
        <v>0.6</v>
      </c>
      <c r="N4643" s="16">
        <v>0</v>
      </c>
      <c r="O4643" s="16">
        <v>0</v>
      </c>
      <c r="P4643" s="16">
        <v>0</v>
      </c>
      <c r="Q4643" s="16">
        <v>1</v>
      </c>
      <c r="R4643" s="16">
        <v>0</v>
      </c>
      <c r="S4643" s="14" t="s">
        <v>86</v>
      </c>
      <c r="T4643" s="16">
        <v>19</v>
      </c>
      <c r="U4643" s="16">
        <v>0</v>
      </c>
      <c r="V4643" s="18">
        <v>10480</v>
      </c>
      <c r="W4643" s="18">
        <v>1105</v>
      </c>
      <c r="X4643" s="18">
        <v>707</v>
      </c>
      <c r="Y4643" s="18">
        <v>0</v>
      </c>
      <c r="Z4643" s="18">
        <v>0</v>
      </c>
      <c r="AA4643" s="18">
        <v>0</v>
      </c>
      <c r="AB4643" s="18">
        <v>0</v>
      </c>
      <c r="AC4643" s="23">
        <v>0</v>
      </c>
      <c r="AD4643" s="14" t="str">
        <f>IF(E4643=113,"Linn","Iowa ex-Linn")</f>
        <v>Iowa ex-Linn</v>
      </c>
      <c r="AE4643" s="23">
        <f>IFERROR(AB4643/W4643,"N/M")</f>
        <v>0.0</v>
      </c>
      <c r="AF4643" s="14" t="str">
        <f>B4643&amp;"|"&amp;TEXT(E4643,"000")&amp;"|"&amp;TEXT(M4643,"0.0000")</f>
        <v>2022|031|0.6000</v>
      </c>
      <c r="AG4643" s="22" t="str">
        <f>IF(AND(B4643&gt;=2015,B4643&lt;=2024,C4643=19,G4643=41,I4643=2,K4643="A",L4643="RBUP",M4643&gt;=0.5,M4643&lt;=0.85),"IN","OUT")</f>
        <v>IN</v>
      </c>
    </row>
    <row r="4644" spans="1:33">
      <c r="A4644" s="14" t="s">
        <v>192</v>
      </c>
      <c r="B4644" s="16">
        <v>2022</v>
      </c>
      <c r="C4644" s="16">
        <v>19</v>
      </c>
      <c r="D4644" s="14" t="s">
        <v>80</v>
      </c>
      <c r="E4644" s="16">
        <v>31</v>
      </c>
      <c r="F4644" s="14" t="s">
        <v>101</v>
      </c>
      <c r="G4644" s="16">
        <v>41</v>
      </c>
      <c r="H4644" s="14" t="s">
        <v>186</v>
      </c>
      <c r="I4644" s="16">
        <v>2</v>
      </c>
      <c r="J4644" s="14" t="s">
        <v>83</v>
      </c>
      <c r="K4644" s="14" t="s">
        <v>84</v>
      </c>
      <c r="L4644" s="14" t="s">
        <v>85</v>
      </c>
      <c r="M4644" s="23">
        <v>0.65</v>
      </c>
      <c r="N4644" s="16">
        <v>2</v>
      </c>
      <c r="O4644" s="16">
        <v>2</v>
      </c>
      <c r="P4644" s="16">
        <v>0</v>
      </c>
      <c r="Q4644" s="16">
        <v>3</v>
      </c>
      <c r="R4644" s="16">
        <v>0</v>
      </c>
      <c r="S4644" s="14" t="s">
        <v>86</v>
      </c>
      <c r="T4644" s="16">
        <v>263</v>
      </c>
      <c r="U4644" s="16">
        <v>0</v>
      </c>
      <c r="V4644" s="18">
        <v>234672</v>
      </c>
      <c r="W4644" s="18">
        <v>3439</v>
      </c>
      <c r="X4644" s="18">
        <v>2459</v>
      </c>
      <c r="Y4644" s="18">
        <v>0</v>
      </c>
      <c r="Z4644" s="18">
        <v>0</v>
      </c>
      <c r="AA4644" s="18">
        <v>0</v>
      </c>
      <c r="AB4644" s="18">
        <v>0</v>
      </c>
      <c r="AC4644" s="23">
        <v>0</v>
      </c>
      <c r="AD4644" s="14" t="str">
        <f>IF(E4644=113,"Linn","Iowa ex-Linn")</f>
        <v>Iowa ex-Linn</v>
      </c>
      <c r="AE4644" s="23">
        <f>IFERROR(AB4644/W4644,"N/M")</f>
        <v>0.0</v>
      </c>
      <c r="AF4644" s="14" t="str">
        <f>B4644&amp;"|"&amp;TEXT(E4644,"000")&amp;"|"&amp;TEXT(M4644,"0.0000")</f>
        <v>2022|031|0.6500</v>
      </c>
      <c r="AG4644" s="22" t="str">
        <f>IF(AND(B4644&gt;=2015,B4644&lt;=2024,C4644=19,G4644=41,I4644=2,K4644="A",L4644="RBUP",M4644&gt;=0.5,M4644&lt;=0.85),"IN","OUT")</f>
        <v>IN</v>
      </c>
    </row>
    <row r="4645" spans="1:33">
      <c r="A4645" s="14" t="s">
        <v>192</v>
      </c>
      <c r="B4645" s="16">
        <v>2022</v>
      </c>
      <c r="C4645" s="16">
        <v>19</v>
      </c>
      <c r="D4645" s="14" t="s">
        <v>80</v>
      </c>
      <c r="E4645" s="16">
        <v>31</v>
      </c>
      <c r="F4645" s="14" t="s">
        <v>101</v>
      </c>
      <c r="G4645" s="16">
        <v>41</v>
      </c>
      <c r="H4645" s="14" t="s">
        <v>186</v>
      </c>
      <c r="I4645" s="16">
        <v>2</v>
      </c>
      <c r="J4645" s="14" t="s">
        <v>83</v>
      </c>
      <c r="K4645" s="14" t="s">
        <v>84</v>
      </c>
      <c r="L4645" s="14" t="s">
        <v>85</v>
      </c>
      <c r="M4645" s="23">
        <v>0.7</v>
      </c>
      <c r="N4645" s="16">
        <v>27</v>
      </c>
      <c r="O4645" s="16">
        <v>18</v>
      </c>
      <c r="P4645" s="16">
        <v>0</v>
      </c>
      <c r="Q4645" s="16">
        <v>19</v>
      </c>
      <c r="R4645" s="16">
        <v>0</v>
      </c>
      <c r="S4645" s="14" t="s">
        <v>86</v>
      </c>
      <c r="T4645" s="16">
        <v>1718</v>
      </c>
      <c r="U4645" s="16">
        <v>0</v>
      </c>
      <c r="V4645" s="18">
        <v>1494006</v>
      </c>
      <c r="W4645" s="18">
        <v>36265</v>
      </c>
      <c r="X4645" s="18">
        <v>27347</v>
      </c>
      <c r="Y4645" s="18">
        <v>0</v>
      </c>
      <c r="Z4645" s="18">
        <v>0</v>
      </c>
      <c r="AA4645" s="18">
        <v>0</v>
      </c>
      <c r="AB4645" s="18">
        <v>0</v>
      </c>
      <c r="AC4645" s="23">
        <v>0</v>
      </c>
      <c r="AD4645" s="14" t="str">
        <f>IF(E4645=113,"Linn","Iowa ex-Linn")</f>
        <v>Iowa ex-Linn</v>
      </c>
      <c r="AE4645" s="23">
        <f>IFERROR(AB4645/W4645,"N/M")</f>
        <v>0.0</v>
      </c>
      <c r="AF4645" s="14" t="str">
        <f>B4645&amp;"|"&amp;TEXT(E4645,"000")&amp;"|"&amp;TEXT(M4645,"0.0000")</f>
        <v>2022|031|0.7000</v>
      </c>
      <c r="AG4645" s="22" t="str">
        <f>IF(AND(B4645&gt;=2015,B4645&lt;=2024,C4645=19,G4645=41,I4645=2,K4645="A",L4645="RBUP",M4645&gt;=0.5,M4645&lt;=0.85),"IN","OUT")</f>
        <v>IN</v>
      </c>
    </row>
    <row r="4646" spans="1:33">
      <c r="A4646" s="14" t="s">
        <v>192</v>
      </c>
      <c r="B4646" s="16">
        <v>2022</v>
      </c>
      <c r="C4646" s="16">
        <v>19</v>
      </c>
      <c r="D4646" s="14" t="s">
        <v>80</v>
      </c>
      <c r="E4646" s="16">
        <v>31</v>
      </c>
      <c r="F4646" s="14" t="s">
        <v>101</v>
      </c>
      <c r="G4646" s="16">
        <v>41</v>
      </c>
      <c r="H4646" s="14" t="s">
        <v>186</v>
      </c>
      <c r="I4646" s="16">
        <v>2</v>
      </c>
      <c r="J4646" s="14" t="s">
        <v>83</v>
      </c>
      <c r="K4646" s="14" t="s">
        <v>84</v>
      </c>
      <c r="L4646" s="14" t="s">
        <v>85</v>
      </c>
      <c r="M4646" s="23">
        <v>0.75</v>
      </c>
      <c r="N4646" s="16">
        <v>66</v>
      </c>
      <c r="O4646" s="16">
        <v>58</v>
      </c>
      <c r="P4646" s="16">
        <v>1</v>
      </c>
      <c r="Q4646" s="16">
        <v>70</v>
      </c>
      <c r="R4646" s="16">
        <v>1</v>
      </c>
      <c r="S4646" s="14" t="s">
        <v>86</v>
      </c>
      <c r="T4646" s="16">
        <v>11009</v>
      </c>
      <c r="U4646" s="16">
        <v>0</v>
      </c>
      <c r="V4646" s="18">
        <v>10412584</v>
      </c>
      <c r="W4646" s="18">
        <v>376569</v>
      </c>
      <c r="X4646" s="18">
        <v>260807</v>
      </c>
      <c r="Y4646" s="18">
        <v>411</v>
      </c>
      <c r="Z4646" s="18">
        <v>746</v>
      </c>
      <c r="AA4646" s="18">
        <v>0</v>
      </c>
      <c r="AB4646" s="18">
        <v>1902</v>
      </c>
      <c r="AC4646" s="23">
        <v>0.01</v>
      </c>
      <c r="AD4646" s="14" t="str">
        <f>IF(E4646=113,"Linn","Iowa ex-Linn")</f>
        <v>Iowa ex-Linn</v>
      </c>
      <c r="AE4646" s="23">
        <f>IFERROR(AB4646/W4646,"N/M")</f>
        <v>0.005050867171753384</v>
      </c>
      <c r="AF4646" s="14" t="str">
        <f>B4646&amp;"|"&amp;TEXT(E4646,"000")&amp;"|"&amp;TEXT(M4646,"0.0000")</f>
        <v>2022|031|0.7500</v>
      </c>
      <c r="AG4646" s="22" t="str">
        <f>IF(AND(B4646&gt;=2015,B4646&lt;=2024,C4646=19,G4646=41,I4646=2,K4646="A",L4646="RBUP",M4646&gt;=0.5,M4646&lt;=0.85),"IN","OUT")</f>
        <v>IN</v>
      </c>
    </row>
    <row r="4647" spans="1:33">
      <c r="A4647" s="14" t="s">
        <v>192</v>
      </c>
      <c r="B4647" s="16">
        <v>2022</v>
      </c>
      <c r="C4647" s="16">
        <v>19</v>
      </c>
      <c r="D4647" s="14" t="s">
        <v>80</v>
      </c>
      <c r="E4647" s="16">
        <v>31</v>
      </c>
      <c r="F4647" s="14" t="s">
        <v>101</v>
      </c>
      <c r="G4647" s="16">
        <v>41</v>
      </c>
      <c r="H4647" s="14" t="s">
        <v>186</v>
      </c>
      <c r="I4647" s="16">
        <v>2</v>
      </c>
      <c r="J4647" s="14" t="s">
        <v>83</v>
      </c>
      <c r="K4647" s="14" t="s">
        <v>84</v>
      </c>
      <c r="L4647" s="14" t="s">
        <v>85</v>
      </c>
      <c r="M4647" s="23">
        <v>0.8</v>
      </c>
      <c r="N4647" s="16">
        <v>311</v>
      </c>
      <c r="O4647" s="16">
        <v>252</v>
      </c>
      <c r="P4647" s="16">
        <v>6</v>
      </c>
      <c r="Q4647" s="16">
        <v>336</v>
      </c>
      <c r="R4647" s="16">
        <v>6</v>
      </c>
      <c r="S4647" s="14" t="s">
        <v>86</v>
      </c>
      <c r="T4647" s="16">
        <v>57883</v>
      </c>
      <c r="U4647" s="16">
        <v>0</v>
      </c>
      <c r="V4647" s="18">
        <v>57490287</v>
      </c>
      <c r="W4647" s="18">
        <v>2936310</v>
      </c>
      <c r="X4647" s="18">
        <v>1829383</v>
      </c>
      <c r="Y4647" s="18">
        <v>6897</v>
      </c>
      <c r="Z4647" s="18">
        <v>12322</v>
      </c>
      <c r="AA4647" s="18">
        <v>0</v>
      </c>
      <c r="AB4647" s="18">
        <v>103852</v>
      </c>
      <c r="AC4647" s="23">
        <v>0.04</v>
      </c>
      <c r="AD4647" s="14" t="str">
        <f>IF(E4647=113,"Linn","Iowa ex-Linn")</f>
        <v>Iowa ex-Linn</v>
      </c>
      <c r="AE4647" s="23">
        <f>IFERROR(AB4647/W4647,"N/M")</f>
        <v>0.03536820022409078</v>
      </c>
      <c r="AF4647" s="14" t="str">
        <f>B4647&amp;"|"&amp;TEXT(E4647,"000")&amp;"|"&amp;TEXT(M4647,"0.0000")</f>
        <v>2022|031|0.8000</v>
      </c>
      <c r="AG4647" s="22" t="str">
        <f>IF(AND(B4647&gt;=2015,B4647&lt;=2024,C4647=19,G4647=41,I4647=2,K4647="A",L4647="RBUP",M4647&gt;=0.5,M4647&lt;=0.85),"IN","OUT")</f>
        <v>IN</v>
      </c>
    </row>
    <row r="4648" spans="1:33">
      <c r="A4648" s="14" t="s">
        <v>192</v>
      </c>
      <c r="B4648" s="16">
        <v>2022</v>
      </c>
      <c r="C4648" s="16">
        <v>19</v>
      </c>
      <c r="D4648" s="14" t="s">
        <v>80</v>
      </c>
      <c r="E4648" s="16">
        <v>31</v>
      </c>
      <c r="F4648" s="14" t="s">
        <v>101</v>
      </c>
      <c r="G4648" s="16">
        <v>41</v>
      </c>
      <c r="H4648" s="14" t="s">
        <v>186</v>
      </c>
      <c r="I4648" s="16">
        <v>2</v>
      </c>
      <c r="J4648" s="14" t="s">
        <v>83</v>
      </c>
      <c r="K4648" s="14" t="s">
        <v>84</v>
      </c>
      <c r="L4648" s="14" t="s">
        <v>85</v>
      </c>
      <c r="M4648" s="23">
        <v>0.85</v>
      </c>
      <c r="N4648" s="16">
        <v>322</v>
      </c>
      <c r="O4648" s="16">
        <v>265</v>
      </c>
      <c r="P4648" s="16">
        <v>4</v>
      </c>
      <c r="Q4648" s="16">
        <v>404</v>
      </c>
      <c r="R4648" s="16">
        <v>4</v>
      </c>
      <c r="S4648" s="14" t="s">
        <v>86</v>
      </c>
      <c r="T4648" s="16">
        <v>59947</v>
      </c>
      <c r="U4648" s="16">
        <v>0</v>
      </c>
      <c r="V4648" s="18">
        <v>63374377</v>
      </c>
      <c r="W4648" s="18">
        <v>4160549</v>
      </c>
      <c r="X4648" s="18">
        <v>1988040</v>
      </c>
      <c r="Y4648" s="18">
        <v>7429</v>
      </c>
      <c r="Z4648" s="18">
        <v>17110</v>
      </c>
      <c r="AA4648" s="18">
        <v>0</v>
      </c>
      <c r="AB4648" s="18">
        <v>55469</v>
      </c>
      <c r="AC4648" s="23">
        <v>0.01</v>
      </c>
      <c r="AD4648" s="14" t="str">
        <f>IF(E4648=113,"Linn","Iowa ex-Linn")</f>
        <v>Iowa ex-Linn</v>
      </c>
      <c r="AE4648" s="23">
        <f>IFERROR(AB4648/W4648,"N/M")</f>
        <v>0.013332134773559932</v>
      </c>
      <c r="AF4648" s="14" t="str">
        <f>B4648&amp;"|"&amp;TEXT(E4648,"000")&amp;"|"&amp;TEXT(M4648,"0.0000")</f>
        <v>2022|031|0.8500</v>
      </c>
      <c r="AG4648" s="22" t="str">
        <f>IF(AND(B4648&gt;=2015,B4648&lt;=2024,C4648=19,G4648=41,I4648=2,K4648="A",L4648="RBUP",M4648&gt;=0.5,M4648&lt;=0.85),"IN","OUT")</f>
        <v>IN</v>
      </c>
    </row>
    <row r="4649" spans="1:33">
      <c r="A4649" s="14" t="s">
        <v>192</v>
      </c>
      <c r="B4649" s="16">
        <v>2022</v>
      </c>
      <c r="C4649" s="16">
        <v>19</v>
      </c>
      <c r="D4649" s="14" t="s">
        <v>80</v>
      </c>
      <c r="E4649" s="16">
        <v>33</v>
      </c>
      <c r="F4649" s="14" t="s">
        <v>102</v>
      </c>
      <c r="G4649" s="16">
        <v>41</v>
      </c>
      <c r="H4649" s="14" t="s">
        <v>186</v>
      </c>
      <c r="I4649" s="16">
        <v>2</v>
      </c>
      <c r="J4649" s="14" t="s">
        <v>83</v>
      </c>
      <c r="K4649" s="14" t="s">
        <v>84</v>
      </c>
      <c r="L4649" s="14" t="s">
        <v>85</v>
      </c>
      <c r="M4649" s="23">
        <v>0.55</v>
      </c>
      <c r="N4649" s="16">
        <v>1</v>
      </c>
      <c r="O4649" s="16">
        <v>1</v>
      </c>
      <c r="P4649" s="16">
        <v>0</v>
      </c>
      <c r="Q4649" s="16">
        <v>1</v>
      </c>
      <c r="R4649" s="16">
        <v>0</v>
      </c>
      <c r="S4649" s="14" t="s">
        <v>86</v>
      </c>
      <c r="T4649" s="16">
        <v>3201</v>
      </c>
      <c r="U4649" s="16">
        <v>0</v>
      </c>
      <c r="V4649" s="18">
        <v>1847885</v>
      </c>
      <c r="W4649" s="18">
        <v>33013</v>
      </c>
      <c r="X4649" s="18">
        <v>26412</v>
      </c>
      <c r="Y4649" s="18">
        <v>0</v>
      </c>
      <c r="Z4649" s="18">
        <v>0</v>
      </c>
      <c r="AA4649" s="18">
        <v>0</v>
      </c>
      <c r="AB4649" s="18">
        <v>0</v>
      </c>
      <c r="AC4649" s="23">
        <v>0</v>
      </c>
      <c r="AD4649" s="14" t="str">
        <f>IF(E4649=113,"Linn","Iowa ex-Linn")</f>
        <v>Iowa ex-Linn</v>
      </c>
      <c r="AE4649" s="23">
        <f>IFERROR(AB4649/W4649,"N/M")</f>
        <v>0.0</v>
      </c>
      <c r="AF4649" s="14" t="str">
        <f>B4649&amp;"|"&amp;TEXT(E4649,"000")&amp;"|"&amp;TEXT(M4649,"0.0000")</f>
        <v>2022|033|0.5500</v>
      </c>
      <c r="AG4649" s="22" t="str">
        <f>IF(AND(B4649&gt;=2015,B4649&lt;=2024,C4649=19,G4649=41,I4649=2,K4649="A",L4649="RBUP",M4649&gt;=0.5,M4649&lt;=0.85),"IN","OUT")</f>
        <v>IN</v>
      </c>
    </row>
    <row r="4650" spans="1:33">
      <c r="A4650" s="14" t="s">
        <v>192</v>
      </c>
      <c r="B4650" s="16">
        <v>2022</v>
      </c>
      <c r="C4650" s="16">
        <v>19</v>
      </c>
      <c r="D4650" s="14" t="s">
        <v>80</v>
      </c>
      <c r="E4650" s="16">
        <v>33</v>
      </c>
      <c r="F4650" s="14" t="s">
        <v>102</v>
      </c>
      <c r="G4650" s="16">
        <v>41</v>
      </c>
      <c r="H4650" s="14" t="s">
        <v>186</v>
      </c>
      <c r="I4650" s="16">
        <v>2</v>
      </c>
      <c r="J4650" s="14" t="s">
        <v>83</v>
      </c>
      <c r="K4650" s="14" t="s">
        <v>84</v>
      </c>
      <c r="L4650" s="14" t="s">
        <v>85</v>
      </c>
      <c r="M4650" s="23">
        <v>0.6</v>
      </c>
      <c r="N4650" s="16">
        <v>3</v>
      </c>
      <c r="O4650" s="16">
        <v>3</v>
      </c>
      <c r="P4650" s="16">
        <v>0</v>
      </c>
      <c r="Q4650" s="16">
        <v>3</v>
      </c>
      <c r="R4650" s="16">
        <v>0</v>
      </c>
      <c r="S4650" s="14" t="s">
        <v>86</v>
      </c>
      <c r="T4650" s="16">
        <v>458</v>
      </c>
      <c r="U4650" s="16">
        <v>0</v>
      </c>
      <c r="V4650" s="18">
        <v>353654</v>
      </c>
      <c r="W4650" s="18">
        <v>7400</v>
      </c>
      <c r="X4650" s="18">
        <v>5325</v>
      </c>
      <c r="Y4650" s="18">
        <v>0</v>
      </c>
      <c r="Z4650" s="18">
        <v>0</v>
      </c>
      <c r="AA4650" s="18">
        <v>0</v>
      </c>
      <c r="AB4650" s="18">
        <v>0</v>
      </c>
      <c r="AC4650" s="23">
        <v>0</v>
      </c>
      <c r="AD4650" s="14" t="str">
        <f>IF(E4650=113,"Linn","Iowa ex-Linn")</f>
        <v>Iowa ex-Linn</v>
      </c>
      <c r="AE4650" s="23">
        <f>IFERROR(AB4650/W4650,"N/M")</f>
        <v>0.0</v>
      </c>
      <c r="AF4650" s="14" t="str">
        <f>B4650&amp;"|"&amp;TEXT(E4650,"000")&amp;"|"&amp;TEXT(M4650,"0.0000")</f>
        <v>2022|033|0.6000</v>
      </c>
      <c r="AG4650" s="22" t="str">
        <f>IF(AND(B4650&gt;=2015,B4650&lt;=2024,C4650=19,G4650=41,I4650=2,K4650="A",L4650="RBUP",M4650&gt;=0.5,M4650&lt;=0.85),"IN","OUT")</f>
        <v>IN</v>
      </c>
    </row>
    <row r="4651" spans="1:33">
      <c r="A4651" s="14" t="s">
        <v>192</v>
      </c>
      <c r="B4651" s="16">
        <v>2022</v>
      </c>
      <c r="C4651" s="16">
        <v>19</v>
      </c>
      <c r="D4651" s="14" t="s">
        <v>80</v>
      </c>
      <c r="E4651" s="16">
        <v>33</v>
      </c>
      <c r="F4651" s="14" t="s">
        <v>102</v>
      </c>
      <c r="G4651" s="16">
        <v>41</v>
      </c>
      <c r="H4651" s="14" t="s">
        <v>186</v>
      </c>
      <c r="I4651" s="16">
        <v>2</v>
      </c>
      <c r="J4651" s="14" t="s">
        <v>83</v>
      </c>
      <c r="K4651" s="14" t="s">
        <v>84</v>
      </c>
      <c r="L4651" s="14" t="s">
        <v>85</v>
      </c>
      <c r="M4651" s="23">
        <v>0.65</v>
      </c>
      <c r="N4651" s="16">
        <v>3</v>
      </c>
      <c r="O4651" s="16">
        <v>2</v>
      </c>
      <c r="P4651" s="16">
        <v>0</v>
      </c>
      <c r="Q4651" s="16">
        <v>3</v>
      </c>
      <c r="R4651" s="16">
        <v>0</v>
      </c>
      <c r="S4651" s="14" t="s">
        <v>86</v>
      </c>
      <c r="T4651" s="16">
        <v>43</v>
      </c>
      <c r="U4651" s="16">
        <v>0</v>
      </c>
      <c r="V4651" s="18">
        <v>32616</v>
      </c>
      <c r="W4651" s="18">
        <v>1335</v>
      </c>
      <c r="X4651" s="18">
        <v>787</v>
      </c>
      <c r="Y4651" s="18">
        <v>0</v>
      </c>
      <c r="Z4651" s="18">
        <v>21</v>
      </c>
      <c r="AA4651" s="18">
        <v>0</v>
      </c>
      <c r="AB4651" s="18">
        <v>0</v>
      </c>
      <c r="AC4651" s="23">
        <v>0</v>
      </c>
      <c r="AD4651" s="14" t="str">
        <f>IF(E4651=113,"Linn","Iowa ex-Linn")</f>
        <v>Iowa ex-Linn</v>
      </c>
      <c r="AE4651" s="23">
        <f>IFERROR(AB4651/W4651,"N/M")</f>
        <v>0.0</v>
      </c>
      <c r="AF4651" s="14" t="str">
        <f>B4651&amp;"|"&amp;TEXT(E4651,"000")&amp;"|"&amp;TEXT(M4651,"0.0000")</f>
        <v>2022|033|0.6500</v>
      </c>
      <c r="AG4651" s="22" t="str">
        <f>IF(AND(B4651&gt;=2015,B4651&lt;=2024,C4651=19,G4651=41,I4651=2,K4651="A",L4651="RBUP",M4651&gt;=0.5,M4651&lt;=0.85),"IN","OUT")</f>
        <v>IN</v>
      </c>
    </row>
    <row r="4652" spans="1:33">
      <c r="A4652" s="14" t="s">
        <v>192</v>
      </c>
      <c r="B4652" s="16">
        <v>2022</v>
      </c>
      <c r="C4652" s="16">
        <v>19</v>
      </c>
      <c r="D4652" s="14" t="s">
        <v>80</v>
      </c>
      <c r="E4652" s="16">
        <v>33</v>
      </c>
      <c r="F4652" s="14" t="s">
        <v>102</v>
      </c>
      <c r="G4652" s="16">
        <v>41</v>
      </c>
      <c r="H4652" s="14" t="s">
        <v>186</v>
      </c>
      <c r="I4652" s="16">
        <v>2</v>
      </c>
      <c r="J4652" s="14" t="s">
        <v>83</v>
      </c>
      <c r="K4652" s="14" t="s">
        <v>84</v>
      </c>
      <c r="L4652" s="14" t="s">
        <v>85</v>
      </c>
      <c r="M4652" s="23">
        <v>0.7</v>
      </c>
      <c r="N4652" s="16">
        <v>5</v>
      </c>
      <c r="O4652" s="16">
        <v>5</v>
      </c>
      <c r="P4652" s="16">
        <v>0</v>
      </c>
      <c r="Q4652" s="16">
        <v>5</v>
      </c>
      <c r="R4652" s="16">
        <v>0</v>
      </c>
      <c r="S4652" s="14" t="s">
        <v>86</v>
      </c>
      <c r="T4652" s="16">
        <v>942</v>
      </c>
      <c r="U4652" s="16">
        <v>0</v>
      </c>
      <c r="V4652" s="18">
        <v>753328</v>
      </c>
      <c r="W4652" s="18">
        <v>33970</v>
      </c>
      <c r="X4652" s="18">
        <v>25098</v>
      </c>
      <c r="Y4652" s="18">
        <v>0</v>
      </c>
      <c r="Z4652" s="18">
        <v>0</v>
      </c>
      <c r="AA4652" s="18">
        <v>0</v>
      </c>
      <c r="AB4652" s="18">
        <v>0</v>
      </c>
      <c r="AC4652" s="23">
        <v>0</v>
      </c>
      <c r="AD4652" s="14" t="str">
        <f>IF(E4652=113,"Linn","Iowa ex-Linn")</f>
        <v>Iowa ex-Linn</v>
      </c>
      <c r="AE4652" s="23">
        <f>IFERROR(AB4652/W4652,"N/M")</f>
        <v>0.0</v>
      </c>
      <c r="AF4652" s="14" t="str">
        <f>B4652&amp;"|"&amp;TEXT(E4652,"000")&amp;"|"&amp;TEXT(M4652,"0.0000")</f>
        <v>2022|033|0.7000</v>
      </c>
      <c r="AG4652" s="22" t="str">
        <f>IF(AND(B4652&gt;=2015,B4652&lt;=2024,C4652=19,G4652=41,I4652=2,K4652="A",L4652="RBUP",M4652&gt;=0.5,M4652&lt;=0.85),"IN","OUT")</f>
        <v>IN</v>
      </c>
    </row>
    <row r="4653" spans="1:33">
      <c r="A4653" s="14" t="s">
        <v>192</v>
      </c>
      <c r="B4653" s="16">
        <v>2022</v>
      </c>
      <c r="C4653" s="16">
        <v>19</v>
      </c>
      <c r="D4653" s="14" t="s">
        <v>80</v>
      </c>
      <c r="E4653" s="16">
        <v>33</v>
      </c>
      <c r="F4653" s="14" t="s">
        <v>102</v>
      </c>
      <c r="G4653" s="16">
        <v>41</v>
      </c>
      <c r="H4653" s="14" t="s">
        <v>186</v>
      </c>
      <c r="I4653" s="16">
        <v>2</v>
      </c>
      <c r="J4653" s="14" t="s">
        <v>83</v>
      </c>
      <c r="K4653" s="14" t="s">
        <v>84</v>
      </c>
      <c r="L4653" s="14" t="s">
        <v>85</v>
      </c>
      <c r="M4653" s="23">
        <v>0.75</v>
      </c>
      <c r="N4653" s="16">
        <v>66</v>
      </c>
      <c r="O4653" s="16">
        <v>53</v>
      </c>
      <c r="P4653" s="16">
        <v>0</v>
      </c>
      <c r="Q4653" s="16">
        <v>68</v>
      </c>
      <c r="R4653" s="16">
        <v>0</v>
      </c>
      <c r="S4653" s="14" t="s">
        <v>86</v>
      </c>
      <c r="T4653" s="16">
        <v>12668</v>
      </c>
      <c r="U4653" s="16">
        <v>0</v>
      </c>
      <c r="V4653" s="18">
        <v>11368346</v>
      </c>
      <c r="W4653" s="18">
        <v>624882</v>
      </c>
      <c r="X4653" s="18">
        <v>441633</v>
      </c>
      <c r="Y4653" s="18">
        <v>0</v>
      </c>
      <c r="Z4653" s="18">
        <v>499</v>
      </c>
      <c r="AA4653" s="18">
        <v>0</v>
      </c>
      <c r="AB4653" s="18">
        <v>0</v>
      </c>
      <c r="AC4653" s="23">
        <v>0</v>
      </c>
      <c r="AD4653" s="14" t="str">
        <f>IF(E4653=113,"Linn","Iowa ex-Linn")</f>
        <v>Iowa ex-Linn</v>
      </c>
      <c r="AE4653" s="23">
        <f>IFERROR(AB4653/W4653,"N/M")</f>
        <v>0.0</v>
      </c>
      <c r="AF4653" s="14" t="str">
        <f>B4653&amp;"|"&amp;TEXT(E4653,"000")&amp;"|"&amp;TEXT(M4653,"0.0000")</f>
        <v>2022|033|0.7500</v>
      </c>
      <c r="AG4653" s="22" t="str">
        <f>IF(AND(B4653&gt;=2015,B4653&lt;=2024,C4653=19,G4653=41,I4653=2,K4653="A",L4653="RBUP",M4653&gt;=0.5,M4653&lt;=0.85),"IN","OUT")</f>
        <v>IN</v>
      </c>
    </row>
    <row r="4654" spans="1:33">
      <c r="A4654" s="14" t="s">
        <v>192</v>
      </c>
      <c r="B4654" s="16">
        <v>2022</v>
      </c>
      <c r="C4654" s="16">
        <v>19</v>
      </c>
      <c r="D4654" s="14" t="s">
        <v>80</v>
      </c>
      <c r="E4654" s="16">
        <v>33</v>
      </c>
      <c r="F4654" s="14" t="s">
        <v>102</v>
      </c>
      <c r="G4654" s="16">
        <v>41</v>
      </c>
      <c r="H4654" s="14" t="s">
        <v>186</v>
      </c>
      <c r="I4654" s="16">
        <v>2</v>
      </c>
      <c r="J4654" s="14" t="s">
        <v>83</v>
      </c>
      <c r="K4654" s="14" t="s">
        <v>84</v>
      </c>
      <c r="L4654" s="14" t="s">
        <v>85</v>
      </c>
      <c r="M4654" s="23">
        <v>0.8</v>
      </c>
      <c r="N4654" s="16">
        <v>332</v>
      </c>
      <c r="O4654" s="16">
        <v>270</v>
      </c>
      <c r="P4654" s="16">
        <v>7</v>
      </c>
      <c r="Q4654" s="16">
        <v>444</v>
      </c>
      <c r="R4654" s="16">
        <v>8</v>
      </c>
      <c r="S4654" s="14" t="s">
        <v>86</v>
      </c>
      <c r="T4654" s="16">
        <v>71174</v>
      </c>
      <c r="U4654" s="16">
        <v>0</v>
      </c>
      <c r="V4654" s="18">
        <v>66342118</v>
      </c>
      <c r="W4654" s="18">
        <v>4841767</v>
      </c>
      <c r="X4654" s="18">
        <v>2906789</v>
      </c>
      <c r="Y4654" s="18">
        <v>914</v>
      </c>
      <c r="Z4654" s="18">
        <v>4040</v>
      </c>
      <c r="AA4654" s="18">
        <v>0</v>
      </c>
      <c r="AB4654" s="18">
        <v>160413</v>
      </c>
      <c r="AC4654" s="23">
        <v>0.03</v>
      </c>
      <c r="AD4654" s="14" t="str">
        <f>IF(E4654=113,"Linn","Iowa ex-Linn")</f>
        <v>Iowa ex-Linn</v>
      </c>
      <c r="AE4654" s="23">
        <f>IFERROR(AB4654/W4654,"N/M")</f>
        <v>0.033131086233600254</v>
      </c>
      <c r="AF4654" s="14" t="str">
        <f>B4654&amp;"|"&amp;TEXT(E4654,"000")&amp;"|"&amp;TEXT(M4654,"0.0000")</f>
        <v>2022|033|0.8000</v>
      </c>
      <c r="AG4654" s="22" t="str">
        <f>IF(AND(B4654&gt;=2015,B4654&lt;=2024,C4654=19,G4654=41,I4654=2,K4654="A",L4654="RBUP",M4654&gt;=0.5,M4654&lt;=0.85),"IN","OUT")</f>
        <v>IN</v>
      </c>
    </row>
    <row r="4655" spans="1:33">
      <c r="A4655" s="14" t="s">
        <v>192</v>
      </c>
      <c r="B4655" s="16">
        <v>2022</v>
      </c>
      <c r="C4655" s="16">
        <v>19</v>
      </c>
      <c r="D4655" s="14" t="s">
        <v>80</v>
      </c>
      <c r="E4655" s="16">
        <v>33</v>
      </c>
      <c r="F4655" s="14" t="s">
        <v>102</v>
      </c>
      <c r="G4655" s="16">
        <v>41</v>
      </c>
      <c r="H4655" s="14" t="s">
        <v>186</v>
      </c>
      <c r="I4655" s="16">
        <v>2</v>
      </c>
      <c r="J4655" s="14" t="s">
        <v>83</v>
      </c>
      <c r="K4655" s="14" t="s">
        <v>84</v>
      </c>
      <c r="L4655" s="14" t="s">
        <v>85</v>
      </c>
      <c r="M4655" s="23">
        <v>0.85</v>
      </c>
      <c r="N4655" s="16">
        <v>270</v>
      </c>
      <c r="O4655" s="16">
        <v>215</v>
      </c>
      <c r="P4655" s="16">
        <v>7</v>
      </c>
      <c r="Q4655" s="16">
        <v>474</v>
      </c>
      <c r="R4655" s="16">
        <v>7</v>
      </c>
      <c r="S4655" s="14" t="s">
        <v>86</v>
      </c>
      <c r="T4655" s="16">
        <v>61250</v>
      </c>
      <c r="U4655" s="16">
        <v>0</v>
      </c>
      <c r="V4655" s="18">
        <v>60693372</v>
      </c>
      <c r="W4655" s="18">
        <v>5365233</v>
      </c>
      <c r="X4655" s="18">
        <v>2403910</v>
      </c>
      <c r="Y4655" s="18">
        <v>680</v>
      </c>
      <c r="Z4655" s="18">
        <v>1915</v>
      </c>
      <c r="AA4655" s="18">
        <v>0</v>
      </c>
      <c r="AB4655" s="18">
        <v>97988</v>
      </c>
      <c r="AC4655" s="23">
        <v>0.02</v>
      </c>
      <c r="AD4655" s="14" t="str">
        <f>IF(E4655=113,"Linn","Iowa ex-Linn")</f>
        <v>Iowa ex-Linn</v>
      </c>
      <c r="AE4655" s="23">
        <f>IFERROR(AB4655/W4655,"N/M")</f>
        <v>0.01826351250728533</v>
      </c>
      <c r="AF4655" s="14" t="str">
        <f>B4655&amp;"|"&amp;TEXT(E4655,"000")&amp;"|"&amp;TEXT(M4655,"0.0000")</f>
        <v>2022|033|0.8500</v>
      </c>
      <c r="AG4655" s="22" t="str">
        <f>IF(AND(B4655&gt;=2015,B4655&lt;=2024,C4655=19,G4655=41,I4655=2,K4655="A",L4655="RBUP",M4655&gt;=0.5,M4655&lt;=0.85),"IN","OUT")</f>
        <v>IN</v>
      </c>
    </row>
    <row r="4656" spans="1:33">
      <c r="A4656" s="14" t="s">
        <v>192</v>
      </c>
      <c r="B4656" s="16">
        <v>2022</v>
      </c>
      <c r="C4656" s="16">
        <v>19</v>
      </c>
      <c r="D4656" s="14" t="s">
        <v>80</v>
      </c>
      <c r="E4656" s="16">
        <v>35</v>
      </c>
      <c r="F4656" s="14" t="s">
        <v>103</v>
      </c>
      <c r="G4656" s="16">
        <v>41</v>
      </c>
      <c r="H4656" s="14" t="s">
        <v>186</v>
      </c>
      <c r="I4656" s="16">
        <v>2</v>
      </c>
      <c r="J4656" s="14" t="s">
        <v>83</v>
      </c>
      <c r="K4656" s="14" t="s">
        <v>84</v>
      </c>
      <c r="L4656" s="14" t="s">
        <v>85</v>
      </c>
      <c r="M4656" s="23">
        <v>0.6</v>
      </c>
      <c r="N4656" s="16">
        <v>1</v>
      </c>
      <c r="O4656" s="16">
        <v>0</v>
      </c>
      <c r="P4656" s="16">
        <v>0</v>
      </c>
      <c r="Q4656" s="16">
        <v>0</v>
      </c>
      <c r="R4656" s="16">
        <v>0</v>
      </c>
      <c r="S4656" s="14" t="s">
        <v>86</v>
      </c>
      <c r="T4656" s="16">
        <v>0</v>
      </c>
      <c r="U4656" s="16">
        <v>0</v>
      </c>
      <c r="V4656" s="18">
        <v>0</v>
      </c>
      <c r="W4656" s="18">
        <v>0</v>
      </c>
      <c r="X4656" s="18">
        <v>0</v>
      </c>
      <c r="Y4656" s="18">
        <v>0</v>
      </c>
      <c r="Z4656" s="18">
        <v>0</v>
      </c>
      <c r="AA4656" s="18">
        <v>0</v>
      </c>
      <c r="AB4656" s="18">
        <v>0</v>
      </c>
      <c r="AC4656" s="23">
        <v>0</v>
      </c>
      <c r="AD4656" s="14" t="str">
        <f>IF(E4656=113,"Linn","Iowa ex-Linn")</f>
        <v>Iowa ex-Linn</v>
      </c>
      <c r="AE4656" s="23" t="str">
        <f>IFERROR(AB4656/W4656,"N/M")</f>
        <v>N/M</v>
      </c>
      <c r="AF4656" s="14" t="str">
        <f>B4656&amp;"|"&amp;TEXT(E4656,"000")&amp;"|"&amp;TEXT(M4656,"0.0000")</f>
        <v>2022|035|0.6000</v>
      </c>
      <c r="AG4656" s="22" t="str">
        <f>IF(AND(B4656&gt;=2015,B4656&lt;=2024,C4656=19,G4656=41,I4656=2,K4656="A",L4656="RBUP",M4656&gt;=0.5,M4656&lt;=0.85),"IN","OUT")</f>
        <v>IN</v>
      </c>
    </row>
    <row r="4657" spans="1:33">
      <c r="A4657" s="14" t="s">
        <v>192</v>
      </c>
      <c r="B4657" s="16">
        <v>2022</v>
      </c>
      <c r="C4657" s="16">
        <v>19</v>
      </c>
      <c r="D4657" s="14" t="s">
        <v>80</v>
      </c>
      <c r="E4657" s="16">
        <v>35</v>
      </c>
      <c r="F4657" s="14" t="s">
        <v>103</v>
      </c>
      <c r="G4657" s="16">
        <v>41</v>
      </c>
      <c r="H4657" s="14" t="s">
        <v>186</v>
      </c>
      <c r="I4657" s="16">
        <v>2</v>
      </c>
      <c r="J4657" s="14" t="s">
        <v>83</v>
      </c>
      <c r="K4657" s="14" t="s">
        <v>84</v>
      </c>
      <c r="L4657" s="14" t="s">
        <v>85</v>
      </c>
      <c r="M4657" s="23">
        <v>0.65</v>
      </c>
      <c r="N4657" s="16">
        <v>1</v>
      </c>
      <c r="O4657" s="16">
        <v>1</v>
      </c>
      <c r="P4657" s="16">
        <v>0</v>
      </c>
      <c r="Q4657" s="16">
        <v>1</v>
      </c>
      <c r="R4657" s="16">
        <v>0</v>
      </c>
      <c r="S4657" s="14" t="s">
        <v>86</v>
      </c>
      <c r="T4657" s="16">
        <v>118</v>
      </c>
      <c r="U4657" s="16">
        <v>0</v>
      </c>
      <c r="V4657" s="18">
        <v>104502</v>
      </c>
      <c r="W4657" s="18">
        <v>1993</v>
      </c>
      <c r="X4657" s="18">
        <v>1594</v>
      </c>
      <c r="Y4657" s="18">
        <v>0</v>
      </c>
      <c r="Z4657" s="18">
        <v>0</v>
      </c>
      <c r="AA4657" s="18">
        <v>0</v>
      </c>
      <c r="AB4657" s="18">
        <v>0</v>
      </c>
      <c r="AC4657" s="23">
        <v>0</v>
      </c>
      <c r="AD4657" s="14" t="str">
        <f>IF(E4657=113,"Linn","Iowa ex-Linn")</f>
        <v>Iowa ex-Linn</v>
      </c>
      <c r="AE4657" s="23">
        <f>IFERROR(AB4657/W4657,"N/M")</f>
        <v>0.0</v>
      </c>
      <c r="AF4657" s="14" t="str">
        <f>B4657&amp;"|"&amp;TEXT(E4657,"000")&amp;"|"&amp;TEXT(M4657,"0.0000")</f>
        <v>2022|035|0.6500</v>
      </c>
      <c r="AG4657" s="22" t="str">
        <f>IF(AND(B4657&gt;=2015,B4657&lt;=2024,C4657=19,G4657=41,I4657=2,K4657="A",L4657="RBUP",M4657&gt;=0.5,M4657&lt;=0.85),"IN","OUT")</f>
        <v>IN</v>
      </c>
    </row>
    <row r="4658" spans="1:33">
      <c r="A4658" s="14" t="s">
        <v>192</v>
      </c>
      <c r="B4658" s="16">
        <v>2022</v>
      </c>
      <c r="C4658" s="16">
        <v>19</v>
      </c>
      <c r="D4658" s="14" t="s">
        <v>80</v>
      </c>
      <c r="E4658" s="16">
        <v>35</v>
      </c>
      <c r="F4658" s="14" t="s">
        <v>103</v>
      </c>
      <c r="G4658" s="16">
        <v>41</v>
      </c>
      <c r="H4658" s="14" t="s">
        <v>186</v>
      </c>
      <c r="I4658" s="16">
        <v>2</v>
      </c>
      <c r="J4658" s="14" t="s">
        <v>83</v>
      </c>
      <c r="K4658" s="14" t="s">
        <v>84</v>
      </c>
      <c r="L4658" s="14" t="s">
        <v>85</v>
      </c>
      <c r="M4658" s="23">
        <v>0.7</v>
      </c>
      <c r="N4658" s="16">
        <v>17</v>
      </c>
      <c r="O4658" s="16">
        <v>13</v>
      </c>
      <c r="P4658" s="16">
        <v>0</v>
      </c>
      <c r="Q4658" s="16">
        <v>30</v>
      </c>
      <c r="R4658" s="16">
        <v>0</v>
      </c>
      <c r="S4658" s="14" t="s">
        <v>86</v>
      </c>
      <c r="T4658" s="16">
        <v>2661</v>
      </c>
      <c r="U4658" s="16">
        <v>0</v>
      </c>
      <c r="V4658" s="18">
        <v>2297030</v>
      </c>
      <c r="W4658" s="18">
        <v>78488</v>
      </c>
      <c r="X4658" s="18">
        <v>49172</v>
      </c>
      <c r="Y4658" s="18">
        <v>0</v>
      </c>
      <c r="Z4658" s="18">
        <v>0</v>
      </c>
      <c r="AA4658" s="18">
        <v>0</v>
      </c>
      <c r="AB4658" s="18">
        <v>0</v>
      </c>
      <c r="AC4658" s="23">
        <v>0</v>
      </c>
      <c r="AD4658" s="14" t="str">
        <f>IF(E4658=113,"Linn","Iowa ex-Linn")</f>
        <v>Iowa ex-Linn</v>
      </c>
      <c r="AE4658" s="23">
        <f>IFERROR(AB4658/W4658,"N/M")</f>
        <v>0.0</v>
      </c>
      <c r="AF4658" s="14" t="str">
        <f>B4658&amp;"|"&amp;TEXT(E4658,"000")&amp;"|"&amp;TEXT(M4658,"0.0000")</f>
        <v>2022|035|0.7000</v>
      </c>
      <c r="AG4658" s="22" t="str">
        <f>IF(AND(B4658&gt;=2015,B4658&lt;=2024,C4658=19,G4658=41,I4658=2,K4658="A",L4658="RBUP",M4658&gt;=0.5,M4658&lt;=0.85),"IN","OUT")</f>
        <v>IN</v>
      </c>
    </row>
    <row r="4659" spans="1:33">
      <c r="A4659" s="14" t="s">
        <v>192</v>
      </c>
      <c r="B4659" s="16">
        <v>2022</v>
      </c>
      <c r="C4659" s="16">
        <v>19</v>
      </c>
      <c r="D4659" s="14" t="s">
        <v>80</v>
      </c>
      <c r="E4659" s="16">
        <v>35</v>
      </c>
      <c r="F4659" s="14" t="s">
        <v>103</v>
      </c>
      <c r="G4659" s="16">
        <v>41</v>
      </c>
      <c r="H4659" s="14" t="s">
        <v>186</v>
      </c>
      <c r="I4659" s="16">
        <v>2</v>
      </c>
      <c r="J4659" s="14" t="s">
        <v>83</v>
      </c>
      <c r="K4659" s="14" t="s">
        <v>84</v>
      </c>
      <c r="L4659" s="14" t="s">
        <v>85</v>
      </c>
      <c r="M4659" s="23">
        <v>0.75</v>
      </c>
      <c r="N4659" s="16">
        <v>106</v>
      </c>
      <c r="O4659" s="16">
        <v>88</v>
      </c>
      <c r="P4659" s="16">
        <v>14</v>
      </c>
      <c r="Q4659" s="16">
        <v>137</v>
      </c>
      <c r="R4659" s="16">
        <v>20</v>
      </c>
      <c r="S4659" s="14" t="s">
        <v>86</v>
      </c>
      <c r="T4659" s="16">
        <v>10866</v>
      </c>
      <c r="U4659" s="16">
        <v>0</v>
      </c>
      <c r="V4659" s="18">
        <v>10489403</v>
      </c>
      <c r="W4659" s="18">
        <v>446196</v>
      </c>
      <c r="X4659" s="18">
        <v>272703</v>
      </c>
      <c r="Y4659" s="18">
        <v>0</v>
      </c>
      <c r="Z4659" s="18">
        <v>0</v>
      </c>
      <c r="AA4659" s="18">
        <v>0</v>
      </c>
      <c r="AB4659" s="18">
        <v>261262</v>
      </c>
      <c r="AC4659" s="23">
        <v>0.59</v>
      </c>
      <c r="AD4659" s="14" t="str">
        <f>IF(E4659=113,"Linn","Iowa ex-Linn")</f>
        <v>Iowa ex-Linn</v>
      </c>
      <c r="AE4659" s="23">
        <f>IFERROR(AB4659/W4659,"N/M")</f>
        <v>0.5855319187083703</v>
      </c>
      <c r="AF4659" s="14" t="str">
        <f>B4659&amp;"|"&amp;TEXT(E4659,"000")&amp;"|"&amp;TEXT(M4659,"0.0000")</f>
        <v>2022|035|0.7500</v>
      </c>
      <c r="AG4659" s="22" t="str">
        <f>IF(AND(B4659&gt;=2015,B4659&lt;=2024,C4659=19,G4659=41,I4659=2,K4659="A",L4659="RBUP",M4659&gt;=0.5,M4659&lt;=0.85),"IN","OUT")</f>
        <v>IN</v>
      </c>
    </row>
    <row r="4660" spans="1:33">
      <c r="A4660" s="14" t="s">
        <v>192</v>
      </c>
      <c r="B4660" s="16">
        <v>2022</v>
      </c>
      <c r="C4660" s="16">
        <v>19</v>
      </c>
      <c r="D4660" s="14" t="s">
        <v>80</v>
      </c>
      <c r="E4660" s="16">
        <v>35</v>
      </c>
      <c r="F4660" s="14" t="s">
        <v>103</v>
      </c>
      <c r="G4660" s="16">
        <v>41</v>
      </c>
      <c r="H4660" s="14" t="s">
        <v>186</v>
      </c>
      <c r="I4660" s="16">
        <v>2</v>
      </c>
      <c r="J4660" s="14" t="s">
        <v>83</v>
      </c>
      <c r="K4660" s="14" t="s">
        <v>84</v>
      </c>
      <c r="L4660" s="14" t="s">
        <v>85</v>
      </c>
      <c r="M4660" s="23">
        <v>0.8</v>
      </c>
      <c r="N4660" s="16">
        <v>349</v>
      </c>
      <c r="O4660" s="16">
        <v>282</v>
      </c>
      <c r="P4660" s="16">
        <v>67</v>
      </c>
      <c r="Q4660" s="16">
        <v>496</v>
      </c>
      <c r="R4660" s="16">
        <v>93</v>
      </c>
      <c r="S4660" s="14" t="s">
        <v>86</v>
      </c>
      <c r="T4660" s="16">
        <v>56406</v>
      </c>
      <c r="U4660" s="16">
        <v>0</v>
      </c>
      <c r="V4660" s="18">
        <v>58165207</v>
      </c>
      <c r="W4660" s="18">
        <v>3329611</v>
      </c>
      <c r="X4660" s="18">
        <v>1946160</v>
      </c>
      <c r="Y4660" s="18">
        <v>42</v>
      </c>
      <c r="Z4660" s="18">
        <v>1433</v>
      </c>
      <c r="AA4660" s="18">
        <v>0</v>
      </c>
      <c r="AB4660" s="18">
        <v>910546</v>
      </c>
      <c r="AC4660" s="23">
        <v>0.27</v>
      </c>
      <c r="AD4660" s="14" t="str">
        <f>IF(E4660=113,"Linn","Iowa ex-Linn")</f>
        <v>Iowa ex-Linn</v>
      </c>
      <c r="AE4660" s="23">
        <f>IFERROR(AB4660/W4660,"N/M")</f>
        <v>0.2734691830366971</v>
      </c>
      <c r="AF4660" s="14" t="str">
        <f>B4660&amp;"|"&amp;TEXT(E4660,"000")&amp;"|"&amp;TEXT(M4660,"0.0000")</f>
        <v>2022|035|0.8000</v>
      </c>
      <c r="AG4660" s="22" t="str">
        <f>IF(AND(B4660&gt;=2015,B4660&lt;=2024,C4660=19,G4660=41,I4660=2,K4660="A",L4660="RBUP",M4660&gt;=0.5,M4660&lt;=0.85),"IN","OUT")</f>
        <v>IN</v>
      </c>
    </row>
    <row r="4661" spans="1:33">
      <c r="A4661" s="14" t="s">
        <v>192</v>
      </c>
      <c r="B4661" s="16">
        <v>2022</v>
      </c>
      <c r="C4661" s="16">
        <v>19</v>
      </c>
      <c r="D4661" s="14" t="s">
        <v>80</v>
      </c>
      <c r="E4661" s="16">
        <v>35</v>
      </c>
      <c r="F4661" s="14" t="s">
        <v>103</v>
      </c>
      <c r="G4661" s="16">
        <v>41</v>
      </c>
      <c r="H4661" s="14" t="s">
        <v>186</v>
      </c>
      <c r="I4661" s="16">
        <v>2</v>
      </c>
      <c r="J4661" s="14" t="s">
        <v>83</v>
      </c>
      <c r="K4661" s="14" t="s">
        <v>84</v>
      </c>
      <c r="L4661" s="14" t="s">
        <v>85</v>
      </c>
      <c r="M4661" s="23">
        <v>0.85</v>
      </c>
      <c r="N4661" s="16">
        <v>394</v>
      </c>
      <c r="O4661" s="16">
        <v>337</v>
      </c>
      <c r="P4661" s="16">
        <v>118</v>
      </c>
      <c r="Q4661" s="16">
        <v>619</v>
      </c>
      <c r="R4661" s="16">
        <v>205</v>
      </c>
      <c r="S4661" s="14" t="s">
        <v>86</v>
      </c>
      <c r="T4661" s="16">
        <v>66289</v>
      </c>
      <c r="U4661" s="16">
        <v>0</v>
      </c>
      <c r="V4661" s="18">
        <v>72656755</v>
      </c>
      <c r="W4661" s="18">
        <v>5277565</v>
      </c>
      <c r="X4661" s="18">
        <v>2392607</v>
      </c>
      <c r="Y4661" s="18">
        <v>2652</v>
      </c>
      <c r="Z4661" s="18">
        <v>3275</v>
      </c>
      <c r="AA4661" s="18">
        <v>0</v>
      </c>
      <c r="AB4661" s="18">
        <v>2527840</v>
      </c>
      <c r="AC4661" s="23">
        <v>0.48</v>
      </c>
      <c r="AD4661" s="14" t="str">
        <f>IF(E4661=113,"Linn","Iowa ex-Linn")</f>
        <v>Iowa ex-Linn</v>
      </c>
      <c r="AE4661" s="23">
        <f>IFERROR(AB4661/W4661,"N/M")</f>
        <v>0.4789784682898268</v>
      </c>
      <c r="AF4661" s="14" t="str">
        <f>B4661&amp;"|"&amp;TEXT(E4661,"000")&amp;"|"&amp;TEXT(M4661,"0.0000")</f>
        <v>2022|035|0.8500</v>
      </c>
      <c r="AG4661" s="22" t="str">
        <f>IF(AND(B4661&gt;=2015,B4661&lt;=2024,C4661=19,G4661=41,I4661=2,K4661="A",L4661="RBUP",M4661&gt;=0.5,M4661&lt;=0.85),"IN","OUT")</f>
        <v>IN</v>
      </c>
    </row>
    <row r="4662" spans="1:33">
      <c r="A4662" s="14" t="s">
        <v>192</v>
      </c>
      <c r="B4662" s="16">
        <v>2022</v>
      </c>
      <c r="C4662" s="16">
        <v>19</v>
      </c>
      <c r="D4662" s="14" t="s">
        <v>80</v>
      </c>
      <c r="E4662" s="16">
        <v>37</v>
      </c>
      <c r="F4662" s="14" t="s">
        <v>104</v>
      </c>
      <c r="G4662" s="16">
        <v>41</v>
      </c>
      <c r="H4662" s="14" t="s">
        <v>186</v>
      </c>
      <c r="I4662" s="16">
        <v>2</v>
      </c>
      <c r="J4662" s="14" t="s">
        <v>83</v>
      </c>
      <c r="K4662" s="14" t="s">
        <v>84</v>
      </c>
      <c r="L4662" s="14" t="s">
        <v>85</v>
      </c>
      <c r="M4662" s="23">
        <v>0.6</v>
      </c>
      <c r="N4662" s="16">
        <v>1</v>
      </c>
      <c r="O4662" s="16">
        <v>1</v>
      </c>
      <c r="P4662" s="16">
        <v>0</v>
      </c>
      <c r="Q4662" s="16">
        <v>1</v>
      </c>
      <c r="R4662" s="16">
        <v>0</v>
      </c>
      <c r="S4662" s="14" t="s">
        <v>86</v>
      </c>
      <c r="T4662" s="16">
        <v>30</v>
      </c>
      <c r="U4662" s="16">
        <v>0</v>
      </c>
      <c r="V4662" s="18">
        <v>19528</v>
      </c>
      <c r="W4662" s="18">
        <v>413</v>
      </c>
      <c r="X4662" s="18">
        <v>264</v>
      </c>
      <c r="Y4662" s="18">
        <v>0</v>
      </c>
      <c r="Z4662" s="18">
        <v>0</v>
      </c>
      <c r="AA4662" s="18">
        <v>0</v>
      </c>
      <c r="AB4662" s="18">
        <v>0</v>
      </c>
      <c r="AC4662" s="23">
        <v>0</v>
      </c>
      <c r="AD4662" s="14" t="str">
        <f>IF(E4662=113,"Linn","Iowa ex-Linn")</f>
        <v>Iowa ex-Linn</v>
      </c>
      <c r="AE4662" s="23">
        <f>IFERROR(AB4662/W4662,"N/M")</f>
        <v>0.0</v>
      </c>
      <c r="AF4662" s="14" t="str">
        <f>B4662&amp;"|"&amp;TEXT(E4662,"000")&amp;"|"&amp;TEXT(M4662,"0.0000")</f>
        <v>2022|037|0.6000</v>
      </c>
      <c r="AG4662" s="22" t="str">
        <f>IF(AND(B4662&gt;=2015,B4662&lt;=2024,C4662=19,G4662=41,I4662=2,K4662="A",L4662="RBUP",M4662&gt;=0.5,M4662&lt;=0.85),"IN","OUT")</f>
        <v>IN</v>
      </c>
    </row>
    <row r="4663" spans="1:33">
      <c r="A4663" s="14" t="s">
        <v>192</v>
      </c>
      <c r="B4663" s="16">
        <v>2022</v>
      </c>
      <c r="C4663" s="16">
        <v>19</v>
      </c>
      <c r="D4663" s="14" t="s">
        <v>80</v>
      </c>
      <c r="E4663" s="16">
        <v>37</v>
      </c>
      <c r="F4663" s="14" t="s">
        <v>104</v>
      </c>
      <c r="G4663" s="16">
        <v>41</v>
      </c>
      <c r="H4663" s="14" t="s">
        <v>186</v>
      </c>
      <c r="I4663" s="16">
        <v>2</v>
      </c>
      <c r="J4663" s="14" t="s">
        <v>83</v>
      </c>
      <c r="K4663" s="14" t="s">
        <v>84</v>
      </c>
      <c r="L4663" s="14" t="s">
        <v>85</v>
      </c>
      <c r="M4663" s="23">
        <v>0.65</v>
      </c>
      <c r="N4663" s="16">
        <v>5</v>
      </c>
      <c r="O4663" s="16">
        <v>5</v>
      </c>
      <c r="P4663" s="16">
        <v>0</v>
      </c>
      <c r="Q4663" s="16">
        <v>7</v>
      </c>
      <c r="R4663" s="16">
        <v>0</v>
      </c>
      <c r="S4663" s="14" t="s">
        <v>86</v>
      </c>
      <c r="T4663" s="16">
        <v>1408</v>
      </c>
      <c r="U4663" s="16">
        <v>0</v>
      </c>
      <c r="V4663" s="18">
        <v>1186652</v>
      </c>
      <c r="W4663" s="18">
        <v>32662</v>
      </c>
      <c r="X4663" s="18">
        <v>25658</v>
      </c>
      <c r="Y4663" s="18">
        <v>0</v>
      </c>
      <c r="Z4663" s="18">
        <v>0</v>
      </c>
      <c r="AA4663" s="18">
        <v>0</v>
      </c>
      <c r="AB4663" s="18">
        <v>0</v>
      </c>
      <c r="AC4663" s="23">
        <v>0</v>
      </c>
      <c r="AD4663" s="14" t="str">
        <f>IF(E4663=113,"Linn","Iowa ex-Linn")</f>
        <v>Iowa ex-Linn</v>
      </c>
      <c r="AE4663" s="23">
        <f>IFERROR(AB4663/W4663,"N/M")</f>
        <v>0.0</v>
      </c>
      <c r="AF4663" s="14" t="str">
        <f>B4663&amp;"|"&amp;TEXT(E4663,"000")&amp;"|"&amp;TEXT(M4663,"0.0000")</f>
        <v>2022|037|0.6500</v>
      </c>
      <c r="AG4663" s="22" t="str">
        <f>IF(AND(B4663&gt;=2015,B4663&lt;=2024,C4663=19,G4663=41,I4663=2,K4663="A",L4663="RBUP",M4663&gt;=0.5,M4663&lt;=0.85),"IN","OUT")</f>
        <v>IN</v>
      </c>
    </row>
    <row r="4664" spans="1:33">
      <c r="A4664" s="14" t="s">
        <v>192</v>
      </c>
      <c r="B4664" s="16">
        <v>2022</v>
      </c>
      <c r="C4664" s="16">
        <v>19</v>
      </c>
      <c r="D4664" s="14" t="s">
        <v>80</v>
      </c>
      <c r="E4664" s="16">
        <v>37</v>
      </c>
      <c r="F4664" s="14" t="s">
        <v>104</v>
      </c>
      <c r="G4664" s="16">
        <v>41</v>
      </c>
      <c r="H4664" s="14" t="s">
        <v>186</v>
      </c>
      <c r="I4664" s="16">
        <v>2</v>
      </c>
      <c r="J4664" s="14" t="s">
        <v>83</v>
      </c>
      <c r="K4664" s="14" t="s">
        <v>84</v>
      </c>
      <c r="L4664" s="14" t="s">
        <v>85</v>
      </c>
      <c r="M4664" s="23">
        <v>0.7</v>
      </c>
      <c r="N4664" s="16">
        <v>33</v>
      </c>
      <c r="O4664" s="16">
        <v>29</v>
      </c>
      <c r="P4664" s="16">
        <v>0</v>
      </c>
      <c r="Q4664" s="16">
        <v>59</v>
      </c>
      <c r="R4664" s="16">
        <v>0</v>
      </c>
      <c r="S4664" s="14" t="s">
        <v>86</v>
      </c>
      <c r="T4664" s="16">
        <v>8792</v>
      </c>
      <c r="U4664" s="16">
        <v>0</v>
      </c>
      <c r="V4664" s="18">
        <v>7554828</v>
      </c>
      <c r="W4664" s="18">
        <v>306460</v>
      </c>
      <c r="X4664" s="18">
        <v>219213</v>
      </c>
      <c r="Y4664" s="18">
        <v>154</v>
      </c>
      <c r="Z4664" s="18">
        <v>437</v>
      </c>
      <c r="AA4664" s="18">
        <v>0</v>
      </c>
      <c r="AB4664" s="18">
        <v>0</v>
      </c>
      <c r="AC4664" s="23">
        <v>0</v>
      </c>
      <c r="AD4664" s="14" t="str">
        <f>IF(E4664=113,"Linn","Iowa ex-Linn")</f>
        <v>Iowa ex-Linn</v>
      </c>
      <c r="AE4664" s="23">
        <f>IFERROR(AB4664/W4664,"N/M")</f>
        <v>0.0</v>
      </c>
      <c r="AF4664" s="14" t="str">
        <f>B4664&amp;"|"&amp;TEXT(E4664,"000")&amp;"|"&amp;TEXT(M4664,"0.0000")</f>
        <v>2022|037|0.7000</v>
      </c>
      <c r="AG4664" s="22" t="str">
        <f>IF(AND(B4664&gt;=2015,B4664&lt;=2024,C4664=19,G4664=41,I4664=2,K4664="A",L4664="RBUP",M4664&gt;=0.5,M4664&lt;=0.85),"IN","OUT")</f>
        <v>IN</v>
      </c>
    </row>
    <row r="4665" spans="1:33">
      <c r="A4665" s="14" t="s">
        <v>192</v>
      </c>
      <c r="B4665" s="16">
        <v>2022</v>
      </c>
      <c r="C4665" s="16">
        <v>19</v>
      </c>
      <c r="D4665" s="14" t="s">
        <v>80</v>
      </c>
      <c r="E4665" s="16">
        <v>37</v>
      </c>
      <c r="F4665" s="14" t="s">
        <v>104</v>
      </c>
      <c r="G4665" s="16">
        <v>41</v>
      </c>
      <c r="H4665" s="14" t="s">
        <v>186</v>
      </c>
      <c r="I4665" s="16">
        <v>2</v>
      </c>
      <c r="J4665" s="14" t="s">
        <v>83</v>
      </c>
      <c r="K4665" s="14" t="s">
        <v>84</v>
      </c>
      <c r="L4665" s="14" t="s">
        <v>85</v>
      </c>
      <c r="M4665" s="23">
        <v>0.75</v>
      </c>
      <c r="N4665" s="16">
        <v>120</v>
      </c>
      <c r="O4665" s="16">
        <v>95</v>
      </c>
      <c r="P4665" s="16">
        <v>1</v>
      </c>
      <c r="Q4665" s="16">
        <v>133</v>
      </c>
      <c r="R4665" s="16">
        <v>1</v>
      </c>
      <c r="S4665" s="14" t="s">
        <v>86</v>
      </c>
      <c r="T4665" s="16">
        <v>21301</v>
      </c>
      <c r="U4665" s="16">
        <v>0</v>
      </c>
      <c r="V4665" s="18">
        <v>19133671</v>
      </c>
      <c r="W4665" s="18">
        <v>1037727</v>
      </c>
      <c r="X4665" s="18">
        <v>725326</v>
      </c>
      <c r="Y4665" s="18">
        <v>1681</v>
      </c>
      <c r="Z4665" s="18">
        <v>4760</v>
      </c>
      <c r="AA4665" s="18">
        <v>0</v>
      </c>
      <c r="AB4665" s="18">
        <v>7167</v>
      </c>
      <c r="AC4665" s="23">
        <v>0.01</v>
      </c>
      <c r="AD4665" s="14" t="str">
        <f>IF(E4665=113,"Linn","Iowa ex-Linn")</f>
        <v>Iowa ex-Linn</v>
      </c>
      <c r="AE4665" s="23">
        <f>IFERROR(AB4665/W4665,"N/M")</f>
        <v>0.006906440711285338</v>
      </c>
      <c r="AF4665" s="14" t="str">
        <f>B4665&amp;"|"&amp;TEXT(E4665,"000")&amp;"|"&amp;TEXT(M4665,"0.0000")</f>
        <v>2022|037|0.7500</v>
      </c>
      <c r="AG4665" s="22" t="str">
        <f>IF(AND(B4665&gt;=2015,B4665&lt;=2024,C4665=19,G4665=41,I4665=2,K4665="A",L4665="RBUP",M4665&gt;=0.5,M4665&lt;=0.85),"IN","OUT")</f>
        <v>IN</v>
      </c>
    </row>
    <row r="4666" spans="1:33">
      <c r="A4666" s="14" t="s">
        <v>192</v>
      </c>
      <c r="B4666" s="16">
        <v>2022</v>
      </c>
      <c r="C4666" s="16">
        <v>19</v>
      </c>
      <c r="D4666" s="14" t="s">
        <v>80</v>
      </c>
      <c r="E4666" s="16">
        <v>37</v>
      </c>
      <c r="F4666" s="14" t="s">
        <v>104</v>
      </c>
      <c r="G4666" s="16">
        <v>41</v>
      </c>
      <c r="H4666" s="14" t="s">
        <v>186</v>
      </c>
      <c r="I4666" s="16">
        <v>2</v>
      </c>
      <c r="J4666" s="14" t="s">
        <v>83</v>
      </c>
      <c r="K4666" s="14" t="s">
        <v>84</v>
      </c>
      <c r="L4666" s="14" t="s">
        <v>85</v>
      </c>
      <c r="M4666" s="23">
        <v>0.8</v>
      </c>
      <c r="N4666" s="16">
        <v>389</v>
      </c>
      <c r="O4666" s="16">
        <v>334</v>
      </c>
      <c r="P4666" s="16">
        <v>3</v>
      </c>
      <c r="Q4666" s="16">
        <v>496</v>
      </c>
      <c r="R4666" s="16">
        <v>3</v>
      </c>
      <c r="S4666" s="14" t="s">
        <v>86</v>
      </c>
      <c r="T4666" s="16">
        <v>56074</v>
      </c>
      <c r="U4666" s="16">
        <v>0</v>
      </c>
      <c r="V4666" s="18">
        <v>53702537</v>
      </c>
      <c r="W4666" s="18">
        <v>3821996</v>
      </c>
      <c r="X4666" s="18">
        <v>2250087</v>
      </c>
      <c r="Y4666" s="18">
        <v>856</v>
      </c>
      <c r="Z4666" s="18">
        <v>12213</v>
      </c>
      <c r="AA4666" s="18">
        <v>0</v>
      </c>
      <c r="AB4666" s="18">
        <v>3899</v>
      </c>
      <c r="AC4666" s="23">
        <v>0</v>
      </c>
      <c r="AD4666" s="14" t="str">
        <f>IF(E4666=113,"Linn","Iowa ex-Linn")</f>
        <v>Iowa ex-Linn</v>
      </c>
      <c r="AE4666" s="23">
        <f>IFERROR(AB4666/W4666,"N/M")</f>
        <v>0.0010201475878049062</v>
      </c>
      <c r="AF4666" s="14" t="str">
        <f>B4666&amp;"|"&amp;TEXT(E4666,"000")&amp;"|"&amp;TEXT(M4666,"0.0000")</f>
        <v>2022|037|0.8000</v>
      </c>
      <c r="AG4666" s="22" t="str">
        <f>IF(AND(B4666&gt;=2015,B4666&lt;=2024,C4666=19,G4666=41,I4666=2,K4666="A",L4666="RBUP",M4666&gt;=0.5,M4666&lt;=0.85),"IN","OUT")</f>
        <v>IN</v>
      </c>
    </row>
    <row r="4667" spans="1:33">
      <c r="A4667" s="14" t="s">
        <v>192</v>
      </c>
      <c r="B4667" s="16">
        <v>2022</v>
      </c>
      <c r="C4667" s="16">
        <v>19</v>
      </c>
      <c r="D4667" s="14" t="s">
        <v>80</v>
      </c>
      <c r="E4667" s="16">
        <v>37</v>
      </c>
      <c r="F4667" s="14" t="s">
        <v>104</v>
      </c>
      <c r="G4667" s="16">
        <v>41</v>
      </c>
      <c r="H4667" s="14" t="s">
        <v>186</v>
      </c>
      <c r="I4667" s="16">
        <v>2</v>
      </c>
      <c r="J4667" s="14" t="s">
        <v>83</v>
      </c>
      <c r="K4667" s="14" t="s">
        <v>84</v>
      </c>
      <c r="L4667" s="14" t="s">
        <v>85</v>
      </c>
      <c r="M4667" s="23">
        <v>0.85</v>
      </c>
      <c r="N4667" s="16">
        <v>272</v>
      </c>
      <c r="O4667" s="16">
        <v>218</v>
      </c>
      <c r="P4667" s="16">
        <v>4</v>
      </c>
      <c r="Q4667" s="16">
        <v>314</v>
      </c>
      <c r="R4667" s="16">
        <v>4</v>
      </c>
      <c r="S4667" s="14" t="s">
        <v>86</v>
      </c>
      <c r="T4667" s="16">
        <v>51770</v>
      </c>
      <c r="U4667" s="16">
        <v>0</v>
      </c>
      <c r="V4667" s="18">
        <v>53109325</v>
      </c>
      <c r="W4667" s="18">
        <v>4441485</v>
      </c>
      <c r="X4667" s="18">
        <v>2160520</v>
      </c>
      <c r="Y4667" s="18">
        <v>1220</v>
      </c>
      <c r="Z4667" s="18">
        <v>7560</v>
      </c>
      <c r="AA4667" s="18">
        <v>0</v>
      </c>
      <c r="AB4667" s="18">
        <v>11193</v>
      </c>
      <c r="AC4667" s="23">
        <v>0</v>
      </c>
      <c r="AD4667" s="14" t="str">
        <f>IF(E4667=113,"Linn","Iowa ex-Linn")</f>
        <v>Iowa ex-Linn</v>
      </c>
      <c r="AE4667" s="23">
        <f>IFERROR(AB4667/W4667,"N/M")</f>
        <v>0.002520103073634156</v>
      </c>
      <c r="AF4667" s="14" t="str">
        <f>B4667&amp;"|"&amp;TEXT(E4667,"000")&amp;"|"&amp;TEXT(M4667,"0.0000")</f>
        <v>2022|037|0.8500</v>
      </c>
      <c r="AG4667" s="22" t="str">
        <f>IF(AND(B4667&gt;=2015,B4667&lt;=2024,C4667=19,G4667=41,I4667=2,K4667="A",L4667="RBUP",M4667&gt;=0.5,M4667&lt;=0.85),"IN","OUT")</f>
        <v>IN</v>
      </c>
    </row>
    <row r="4668" spans="1:33">
      <c r="A4668" s="14" t="s">
        <v>192</v>
      </c>
      <c r="B4668" s="16">
        <v>2022</v>
      </c>
      <c r="C4668" s="16">
        <v>19</v>
      </c>
      <c r="D4668" s="14" t="s">
        <v>80</v>
      </c>
      <c r="E4668" s="16">
        <v>39</v>
      </c>
      <c r="F4668" s="14" t="s">
        <v>105</v>
      </c>
      <c r="G4668" s="16">
        <v>41</v>
      </c>
      <c r="H4668" s="14" t="s">
        <v>186</v>
      </c>
      <c r="I4668" s="16">
        <v>2</v>
      </c>
      <c r="J4668" s="14" t="s">
        <v>83</v>
      </c>
      <c r="K4668" s="14" t="s">
        <v>84</v>
      </c>
      <c r="L4668" s="14" t="s">
        <v>85</v>
      </c>
      <c r="M4668" s="23">
        <v>0.5</v>
      </c>
      <c r="N4668" s="16">
        <v>1</v>
      </c>
      <c r="O4668" s="16">
        <v>1</v>
      </c>
      <c r="P4668" s="16">
        <v>0</v>
      </c>
      <c r="Q4668" s="16">
        <v>1</v>
      </c>
      <c r="R4668" s="16">
        <v>0</v>
      </c>
      <c r="S4668" s="14" t="s">
        <v>86</v>
      </c>
      <c r="T4668" s="16">
        <v>42</v>
      </c>
      <c r="U4668" s="16">
        <v>0</v>
      </c>
      <c r="V4668" s="18">
        <v>13499</v>
      </c>
      <c r="W4668" s="18">
        <v>959</v>
      </c>
      <c r="X4668" s="18">
        <v>739</v>
      </c>
      <c r="Y4668" s="18">
        <v>0</v>
      </c>
      <c r="Z4668" s="18">
        <v>0</v>
      </c>
      <c r="AA4668" s="18">
        <v>0</v>
      </c>
      <c r="AB4668" s="18">
        <v>0</v>
      </c>
      <c r="AC4668" s="23">
        <v>0</v>
      </c>
      <c r="AD4668" s="14" t="str">
        <f>IF(E4668=113,"Linn","Iowa ex-Linn")</f>
        <v>Iowa ex-Linn</v>
      </c>
      <c r="AE4668" s="23">
        <f>IFERROR(AB4668/W4668,"N/M")</f>
        <v>0.0</v>
      </c>
      <c r="AF4668" s="14" t="str">
        <f>B4668&amp;"|"&amp;TEXT(E4668,"000")&amp;"|"&amp;TEXT(M4668,"0.0000")</f>
        <v>2022|039|0.5000</v>
      </c>
      <c r="AG4668" s="22" t="str">
        <f>IF(AND(B4668&gt;=2015,B4668&lt;=2024,C4668=19,G4668=41,I4668=2,K4668="A",L4668="RBUP",M4668&gt;=0.5,M4668&lt;=0.85),"IN","OUT")</f>
        <v>IN</v>
      </c>
    </row>
    <row r="4669" spans="1:33">
      <c r="A4669" s="14" t="s">
        <v>192</v>
      </c>
      <c r="B4669" s="16">
        <v>2022</v>
      </c>
      <c r="C4669" s="16">
        <v>19</v>
      </c>
      <c r="D4669" s="14" t="s">
        <v>80</v>
      </c>
      <c r="E4669" s="16">
        <v>39</v>
      </c>
      <c r="F4669" s="14" t="s">
        <v>105</v>
      </c>
      <c r="G4669" s="16">
        <v>41</v>
      </c>
      <c r="H4669" s="14" t="s">
        <v>186</v>
      </c>
      <c r="I4669" s="16">
        <v>2</v>
      </c>
      <c r="J4669" s="14" t="s">
        <v>83</v>
      </c>
      <c r="K4669" s="14" t="s">
        <v>84</v>
      </c>
      <c r="L4669" s="14" t="s">
        <v>85</v>
      </c>
      <c r="M4669" s="23">
        <v>0.6</v>
      </c>
      <c r="N4669" s="16">
        <v>1</v>
      </c>
      <c r="O4669" s="16">
        <v>0</v>
      </c>
      <c r="P4669" s="16">
        <v>0</v>
      </c>
      <c r="Q4669" s="16">
        <v>0</v>
      </c>
      <c r="R4669" s="16">
        <v>0</v>
      </c>
      <c r="S4669" s="14" t="s">
        <v>86</v>
      </c>
      <c r="T4669" s="16">
        <v>0</v>
      </c>
      <c r="U4669" s="16">
        <v>0</v>
      </c>
      <c r="V4669" s="18">
        <v>0</v>
      </c>
      <c r="W4669" s="18">
        <v>0</v>
      </c>
      <c r="X4669" s="18">
        <v>0</v>
      </c>
      <c r="Y4669" s="18">
        <v>0</v>
      </c>
      <c r="Z4669" s="18">
        <v>0</v>
      </c>
      <c r="AA4669" s="18">
        <v>0</v>
      </c>
      <c r="AB4669" s="18">
        <v>0</v>
      </c>
      <c r="AC4669" s="23">
        <v>0</v>
      </c>
      <c r="AD4669" s="14" t="str">
        <f>IF(E4669=113,"Linn","Iowa ex-Linn")</f>
        <v>Iowa ex-Linn</v>
      </c>
      <c r="AE4669" s="23" t="str">
        <f>IFERROR(AB4669/W4669,"N/M")</f>
        <v>N/M</v>
      </c>
      <c r="AF4669" s="14" t="str">
        <f>B4669&amp;"|"&amp;TEXT(E4669,"000")&amp;"|"&amp;TEXT(M4669,"0.0000")</f>
        <v>2022|039|0.6000</v>
      </c>
      <c r="AG4669" s="22" t="str">
        <f>IF(AND(B4669&gt;=2015,B4669&lt;=2024,C4669=19,G4669=41,I4669=2,K4669="A",L4669="RBUP",M4669&gt;=0.5,M4669&lt;=0.85),"IN","OUT")</f>
        <v>IN</v>
      </c>
    </row>
    <row r="4670" spans="1:33">
      <c r="A4670" s="14" t="s">
        <v>192</v>
      </c>
      <c r="B4670" s="16">
        <v>2022</v>
      </c>
      <c r="C4670" s="16">
        <v>19</v>
      </c>
      <c r="D4670" s="14" t="s">
        <v>80</v>
      </c>
      <c r="E4670" s="16">
        <v>39</v>
      </c>
      <c r="F4670" s="14" t="s">
        <v>105</v>
      </c>
      <c r="G4670" s="16">
        <v>41</v>
      </c>
      <c r="H4670" s="14" t="s">
        <v>186</v>
      </c>
      <c r="I4670" s="16">
        <v>2</v>
      </c>
      <c r="J4670" s="14" t="s">
        <v>83</v>
      </c>
      <c r="K4670" s="14" t="s">
        <v>84</v>
      </c>
      <c r="L4670" s="14" t="s">
        <v>85</v>
      </c>
      <c r="M4670" s="23">
        <v>0.65</v>
      </c>
      <c r="N4670" s="16">
        <v>6</v>
      </c>
      <c r="O4670" s="16">
        <v>4</v>
      </c>
      <c r="P4670" s="16">
        <v>1</v>
      </c>
      <c r="Q4670" s="16">
        <v>5</v>
      </c>
      <c r="R4670" s="16">
        <v>1</v>
      </c>
      <c r="S4670" s="14" t="s">
        <v>86</v>
      </c>
      <c r="T4670" s="16">
        <v>298</v>
      </c>
      <c r="U4670" s="16">
        <v>0</v>
      </c>
      <c r="V4670" s="18">
        <v>175212</v>
      </c>
      <c r="W4670" s="18">
        <v>17257</v>
      </c>
      <c r="X4670" s="18">
        <v>10998</v>
      </c>
      <c r="Y4670" s="18">
        <v>0</v>
      </c>
      <c r="Z4670" s="18">
        <v>0</v>
      </c>
      <c r="AA4670" s="18">
        <v>0</v>
      </c>
      <c r="AB4670" s="18">
        <v>10690</v>
      </c>
      <c r="AC4670" s="23">
        <v>0.62</v>
      </c>
      <c r="AD4670" s="14" t="str">
        <f>IF(E4670=113,"Linn","Iowa ex-Linn")</f>
        <v>Iowa ex-Linn</v>
      </c>
      <c r="AE4670" s="23">
        <f>IFERROR(AB4670/W4670,"N/M")</f>
        <v>0.6194587703540593</v>
      </c>
      <c r="AF4670" s="14" t="str">
        <f>B4670&amp;"|"&amp;TEXT(E4670,"000")&amp;"|"&amp;TEXT(M4670,"0.0000")</f>
        <v>2022|039|0.6500</v>
      </c>
      <c r="AG4670" s="22" t="str">
        <f>IF(AND(B4670&gt;=2015,B4670&lt;=2024,C4670=19,G4670=41,I4670=2,K4670="A",L4670="RBUP",M4670&gt;=0.5,M4670&lt;=0.85),"IN","OUT")</f>
        <v>IN</v>
      </c>
    </row>
    <row r="4671" spans="1:33">
      <c r="A4671" s="14" t="s">
        <v>192</v>
      </c>
      <c r="B4671" s="16">
        <v>2022</v>
      </c>
      <c r="C4671" s="16">
        <v>19</v>
      </c>
      <c r="D4671" s="14" t="s">
        <v>80</v>
      </c>
      <c r="E4671" s="16">
        <v>39</v>
      </c>
      <c r="F4671" s="14" t="s">
        <v>105</v>
      </c>
      <c r="G4671" s="16">
        <v>41</v>
      </c>
      <c r="H4671" s="14" t="s">
        <v>186</v>
      </c>
      <c r="I4671" s="16">
        <v>2</v>
      </c>
      <c r="J4671" s="14" t="s">
        <v>83</v>
      </c>
      <c r="K4671" s="14" t="s">
        <v>84</v>
      </c>
      <c r="L4671" s="14" t="s">
        <v>85</v>
      </c>
      <c r="M4671" s="23">
        <v>0.7</v>
      </c>
      <c r="N4671" s="16">
        <v>52</v>
      </c>
      <c r="O4671" s="16">
        <v>30</v>
      </c>
      <c r="P4671" s="16">
        <v>19</v>
      </c>
      <c r="Q4671" s="16">
        <v>46</v>
      </c>
      <c r="R4671" s="16">
        <v>31</v>
      </c>
      <c r="S4671" s="14" t="s">
        <v>86</v>
      </c>
      <c r="T4671" s="16">
        <v>2038</v>
      </c>
      <c r="U4671" s="16">
        <v>0</v>
      </c>
      <c r="V4671" s="18">
        <v>1270402</v>
      </c>
      <c r="W4671" s="18">
        <v>147859</v>
      </c>
      <c r="X4671" s="18">
        <v>98877</v>
      </c>
      <c r="Y4671" s="18">
        <v>0</v>
      </c>
      <c r="Z4671" s="18">
        <v>333</v>
      </c>
      <c r="AA4671" s="18">
        <v>0</v>
      </c>
      <c r="AB4671" s="18">
        <v>180491</v>
      </c>
      <c r="AC4671" s="23">
        <v>1.22</v>
      </c>
      <c r="AD4671" s="14" t="str">
        <f>IF(E4671=113,"Linn","Iowa ex-Linn")</f>
        <v>Iowa ex-Linn</v>
      </c>
      <c r="AE4671" s="23">
        <f>IFERROR(AB4671/W4671,"N/M")</f>
        <v>1.2206967448718036</v>
      </c>
      <c r="AF4671" s="14" t="str">
        <f>B4671&amp;"|"&amp;TEXT(E4671,"000")&amp;"|"&amp;TEXT(M4671,"0.0000")</f>
        <v>2022|039|0.7000</v>
      </c>
      <c r="AG4671" s="22" t="str">
        <f>IF(AND(B4671&gt;=2015,B4671&lt;=2024,C4671=19,G4671=41,I4671=2,K4671="A",L4671="RBUP",M4671&gt;=0.5,M4671&lt;=0.85),"IN","OUT")</f>
        <v>IN</v>
      </c>
    </row>
    <row r="4672" spans="1:33">
      <c r="A4672" s="14" t="s">
        <v>192</v>
      </c>
      <c r="B4672" s="16">
        <v>2022</v>
      </c>
      <c r="C4672" s="16">
        <v>19</v>
      </c>
      <c r="D4672" s="14" t="s">
        <v>80</v>
      </c>
      <c r="E4672" s="16">
        <v>39</v>
      </c>
      <c r="F4672" s="14" t="s">
        <v>105</v>
      </c>
      <c r="G4672" s="16">
        <v>41</v>
      </c>
      <c r="H4672" s="14" t="s">
        <v>186</v>
      </c>
      <c r="I4672" s="16">
        <v>2</v>
      </c>
      <c r="J4672" s="14" t="s">
        <v>83</v>
      </c>
      <c r="K4672" s="14" t="s">
        <v>84</v>
      </c>
      <c r="L4672" s="14" t="s">
        <v>85</v>
      </c>
      <c r="M4672" s="23">
        <v>0.75</v>
      </c>
      <c r="N4672" s="16">
        <v>171</v>
      </c>
      <c r="O4672" s="16">
        <v>106</v>
      </c>
      <c r="P4672" s="16">
        <v>55</v>
      </c>
      <c r="Q4672" s="16">
        <v>132</v>
      </c>
      <c r="R4672" s="16">
        <v>68</v>
      </c>
      <c r="S4672" s="14" t="s">
        <v>86</v>
      </c>
      <c r="T4672" s="16">
        <v>13132</v>
      </c>
      <c r="U4672" s="16">
        <v>0</v>
      </c>
      <c r="V4672" s="18">
        <v>8769924</v>
      </c>
      <c r="W4672" s="18">
        <v>1149673</v>
      </c>
      <c r="X4672" s="18">
        <v>790937</v>
      </c>
      <c r="Y4672" s="18">
        <v>460</v>
      </c>
      <c r="Z4672" s="18">
        <v>1153</v>
      </c>
      <c r="AA4672" s="18">
        <v>0</v>
      </c>
      <c r="AB4672" s="18">
        <v>1058713</v>
      </c>
      <c r="AC4672" s="23">
        <v>0.92</v>
      </c>
      <c r="AD4672" s="14" t="str">
        <f>IF(E4672=113,"Linn","Iowa ex-Linn")</f>
        <v>Iowa ex-Linn</v>
      </c>
      <c r="AE4672" s="23">
        <f>IFERROR(AB4672/W4672,"N/M")</f>
        <v>0.9208818507523444</v>
      </c>
      <c r="AF4672" s="14" t="str">
        <f>B4672&amp;"|"&amp;TEXT(E4672,"000")&amp;"|"&amp;TEXT(M4672,"0.0000")</f>
        <v>2022|039|0.7500</v>
      </c>
      <c r="AG4672" s="22" t="str">
        <f>IF(AND(B4672&gt;=2015,B4672&lt;=2024,C4672=19,G4672=41,I4672=2,K4672="A",L4672="RBUP",M4672&gt;=0.5,M4672&lt;=0.85),"IN","OUT")</f>
        <v>IN</v>
      </c>
    </row>
    <row r="4673" spans="1:33">
      <c r="A4673" s="14" t="s">
        <v>192</v>
      </c>
      <c r="B4673" s="16">
        <v>2022</v>
      </c>
      <c r="C4673" s="16">
        <v>19</v>
      </c>
      <c r="D4673" s="14" t="s">
        <v>80</v>
      </c>
      <c r="E4673" s="16">
        <v>39</v>
      </c>
      <c r="F4673" s="14" t="s">
        <v>105</v>
      </c>
      <c r="G4673" s="16">
        <v>41</v>
      </c>
      <c r="H4673" s="14" t="s">
        <v>186</v>
      </c>
      <c r="I4673" s="16">
        <v>2</v>
      </c>
      <c r="J4673" s="14" t="s">
        <v>83</v>
      </c>
      <c r="K4673" s="14" t="s">
        <v>84</v>
      </c>
      <c r="L4673" s="14" t="s">
        <v>85</v>
      </c>
      <c r="M4673" s="23">
        <v>0.8</v>
      </c>
      <c r="N4673" s="16">
        <v>141</v>
      </c>
      <c r="O4673" s="16">
        <v>63</v>
      </c>
      <c r="P4673" s="16">
        <v>46</v>
      </c>
      <c r="Q4673" s="16">
        <v>74</v>
      </c>
      <c r="R4673" s="16">
        <v>48</v>
      </c>
      <c r="S4673" s="14" t="s">
        <v>86</v>
      </c>
      <c r="T4673" s="16">
        <v>14767</v>
      </c>
      <c r="U4673" s="16">
        <v>0</v>
      </c>
      <c r="V4673" s="18">
        <v>10514857</v>
      </c>
      <c r="W4673" s="18">
        <v>1488650</v>
      </c>
      <c r="X4673" s="18">
        <v>986797</v>
      </c>
      <c r="Y4673" s="18">
        <v>1714</v>
      </c>
      <c r="Z4673" s="18">
        <v>3007</v>
      </c>
      <c r="AA4673" s="18">
        <v>0</v>
      </c>
      <c r="AB4673" s="18">
        <v>3384885</v>
      </c>
      <c r="AC4673" s="23">
        <v>2.27</v>
      </c>
      <c r="AD4673" s="14" t="str">
        <f>IF(E4673=113,"Linn","Iowa ex-Linn")</f>
        <v>Iowa ex-Linn</v>
      </c>
      <c r="AE4673" s="23">
        <f>IFERROR(AB4673/W4673,"N/M")</f>
        <v>2.2737950492056562</v>
      </c>
      <c r="AF4673" s="14" t="str">
        <f>B4673&amp;"|"&amp;TEXT(E4673,"000")&amp;"|"&amp;TEXT(M4673,"0.0000")</f>
        <v>2022|039|0.8000</v>
      </c>
      <c r="AG4673" s="22" t="str">
        <f>IF(AND(B4673&gt;=2015,B4673&lt;=2024,C4673=19,G4673=41,I4673=2,K4673="A",L4673="RBUP",M4673&gt;=0.5,M4673&lt;=0.85),"IN","OUT")</f>
        <v>IN</v>
      </c>
    </row>
    <row r="4674" spans="1:33">
      <c r="A4674" s="14" t="s">
        <v>192</v>
      </c>
      <c r="B4674" s="16">
        <v>2022</v>
      </c>
      <c r="C4674" s="16">
        <v>19</v>
      </c>
      <c r="D4674" s="14" t="s">
        <v>80</v>
      </c>
      <c r="E4674" s="16">
        <v>39</v>
      </c>
      <c r="F4674" s="14" t="s">
        <v>105</v>
      </c>
      <c r="G4674" s="16">
        <v>41</v>
      </c>
      <c r="H4674" s="14" t="s">
        <v>186</v>
      </c>
      <c r="I4674" s="16">
        <v>2</v>
      </c>
      <c r="J4674" s="14" t="s">
        <v>83</v>
      </c>
      <c r="K4674" s="14" t="s">
        <v>84</v>
      </c>
      <c r="L4674" s="14" t="s">
        <v>85</v>
      </c>
      <c r="M4674" s="23">
        <v>0.85</v>
      </c>
      <c r="N4674" s="16">
        <v>35</v>
      </c>
      <c r="O4674" s="16">
        <v>11</v>
      </c>
      <c r="P4674" s="16">
        <v>8</v>
      </c>
      <c r="Q4674" s="16">
        <v>17</v>
      </c>
      <c r="R4674" s="16">
        <v>10</v>
      </c>
      <c r="S4674" s="14" t="s">
        <v>86</v>
      </c>
      <c r="T4674" s="16">
        <v>739</v>
      </c>
      <c r="U4674" s="16">
        <v>0</v>
      </c>
      <c r="V4674" s="18">
        <v>443507</v>
      </c>
      <c r="W4674" s="18">
        <v>82603</v>
      </c>
      <c r="X4674" s="18">
        <v>36635</v>
      </c>
      <c r="Y4674" s="18">
        <v>0</v>
      </c>
      <c r="Z4674" s="18">
        <v>0</v>
      </c>
      <c r="AA4674" s="18">
        <v>0</v>
      </c>
      <c r="AB4674" s="18">
        <v>177699</v>
      </c>
      <c r="AC4674" s="23">
        <v>2.15</v>
      </c>
      <c r="AD4674" s="14" t="str">
        <f>IF(E4674=113,"Linn","Iowa ex-Linn")</f>
        <v>Iowa ex-Linn</v>
      </c>
      <c r="AE4674" s="23">
        <f>IFERROR(AB4674/W4674,"N/M")</f>
        <v>2.151241480333644</v>
      </c>
      <c r="AF4674" s="14" t="str">
        <f>B4674&amp;"|"&amp;TEXT(E4674,"000")&amp;"|"&amp;TEXT(M4674,"0.0000")</f>
        <v>2022|039|0.8500</v>
      </c>
      <c r="AG4674" s="22" t="str">
        <f>IF(AND(B4674&gt;=2015,B4674&lt;=2024,C4674=19,G4674=41,I4674=2,K4674="A",L4674="RBUP",M4674&gt;=0.5,M4674&lt;=0.85),"IN","OUT")</f>
        <v>IN</v>
      </c>
    </row>
    <row r="4675" spans="1:33">
      <c r="A4675" s="14" t="s">
        <v>192</v>
      </c>
      <c r="B4675" s="16">
        <v>2022</v>
      </c>
      <c r="C4675" s="16">
        <v>19</v>
      </c>
      <c r="D4675" s="14" t="s">
        <v>80</v>
      </c>
      <c r="E4675" s="16">
        <v>41</v>
      </c>
      <c r="F4675" s="14" t="s">
        <v>106</v>
      </c>
      <c r="G4675" s="16">
        <v>41</v>
      </c>
      <c r="H4675" s="14" t="s">
        <v>186</v>
      </c>
      <c r="I4675" s="16">
        <v>2</v>
      </c>
      <c r="J4675" s="14" t="s">
        <v>83</v>
      </c>
      <c r="K4675" s="14" t="s">
        <v>84</v>
      </c>
      <c r="L4675" s="14" t="s">
        <v>85</v>
      </c>
      <c r="M4675" s="23">
        <v>0.5</v>
      </c>
      <c r="N4675" s="16">
        <v>1</v>
      </c>
      <c r="O4675" s="16">
        <v>1</v>
      </c>
      <c r="P4675" s="16">
        <v>0</v>
      </c>
      <c r="Q4675" s="16">
        <v>3</v>
      </c>
      <c r="R4675" s="16">
        <v>0</v>
      </c>
      <c r="S4675" s="14" t="s">
        <v>86</v>
      </c>
      <c r="T4675" s="16">
        <v>227</v>
      </c>
      <c r="U4675" s="16">
        <v>0</v>
      </c>
      <c r="V4675" s="18">
        <v>136993</v>
      </c>
      <c r="W4675" s="18">
        <v>1686</v>
      </c>
      <c r="X4675" s="18">
        <v>1130</v>
      </c>
      <c r="Y4675" s="18">
        <v>0</v>
      </c>
      <c r="Z4675" s="18">
        <v>0</v>
      </c>
      <c r="AA4675" s="18">
        <v>0</v>
      </c>
      <c r="AB4675" s="18">
        <v>0</v>
      </c>
      <c r="AC4675" s="23">
        <v>0</v>
      </c>
      <c r="AD4675" s="14" t="str">
        <f>IF(E4675=113,"Linn","Iowa ex-Linn")</f>
        <v>Iowa ex-Linn</v>
      </c>
      <c r="AE4675" s="23">
        <f>IFERROR(AB4675/W4675,"N/M")</f>
        <v>0.0</v>
      </c>
      <c r="AF4675" s="14" t="str">
        <f>B4675&amp;"|"&amp;TEXT(E4675,"000")&amp;"|"&amp;TEXT(M4675,"0.0000")</f>
        <v>2022|041|0.5000</v>
      </c>
      <c r="AG4675" s="22" t="str">
        <f>IF(AND(B4675&gt;=2015,B4675&lt;=2024,C4675=19,G4675=41,I4675=2,K4675="A",L4675="RBUP",M4675&gt;=0.5,M4675&lt;=0.85),"IN","OUT")</f>
        <v>IN</v>
      </c>
    </row>
    <row r="4676" spans="1:33">
      <c r="A4676" s="14" t="s">
        <v>192</v>
      </c>
      <c r="B4676" s="16">
        <v>2022</v>
      </c>
      <c r="C4676" s="16">
        <v>19</v>
      </c>
      <c r="D4676" s="14" t="s">
        <v>80</v>
      </c>
      <c r="E4676" s="16">
        <v>41</v>
      </c>
      <c r="F4676" s="14" t="s">
        <v>106</v>
      </c>
      <c r="G4676" s="16">
        <v>41</v>
      </c>
      <c r="H4676" s="14" t="s">
        <v>186</v>
      </c>
      <c r="I4676" s="16">
        <v>2</v>
      </c>
      <c r="J4676" s="14" t="s">
        <v>83</v>
      </c>
      <c r="K4676" s="14" t="s">
        <v>84</v>
      </c>
      <c r="L4676" s="14" t="s">
        <v>85</v>
      </c>
      <c r="M4676" s="23">
        <v>0.6</v>
      </c>
      <c r="N4676" s="16">
        <v>1</v>
      </c>
      <c r="O4676" s="16">
        <v>1</v>
      </c>
      <c r="P4676" s="16">
        <v>0</v>
      </c>
      <c r="Q4676" s="16">
        <v>1</v>
      </c>
      <c r="R4676" s="16">
        <v>0</v>
      </c>
      <c r="S4676" s="14" t="s">
        <v>86</v>
      </c>
      <c r="T4676" s="16">
        <v>157</v>
      </c>
      <c r="U4676" s="16">
        <v>0</v>
      </c>
      <c r="V4676" s="18">
        <v>104123</v>
      </c>
      <c r="W4676" s="18">
        <v>1741</v>
      </c>
      <c r="X4676" s="18">
        <v>1114</v>
      </c>
      <c r="Y4676" s="18">
        <v>0</v>
      </c>
      <c r="Z4676" s="18">
        <v>0</v>
      </c>
      <c r="AA4676" s="18">
        <v>0</v>
      </c>
      <c r="AB4676" s="18">
        <v>0</v>
      </c>
      <c r="AC4676" s="23">
        <v>0</v>
      </c>
      <c r="AD4676" s="14" t="str">
        <f>IF(E4676=113,"Linn","Iowa ex-Linn")</f>
        <v>Iowa ex-Linn</v>
      </c>
      <c r="AE4676" s="23">
        <f>IFERROR(AB4676/W4676,"N/M")</f>
        <v>0.0</v>
      </c>
      <c r="AF4676" s="14" t="str">
        <f>B4676&amp;"|"&amp;TEXT(E4676,"000")&amp;"|"&amp;TEXT(M4676,"0.0000")</f>
        <v>2022|041|0.6000</v>
      </c>
      <c r="AG4676" s="22" t="str">
        <f>IF(AND(B4676&gt;=2015,B4676&lt;=2024,C4676=19,G4676=41,I4676=2,K4676="A",L4676="RBUP",M4676&gt;=0.5,M4676&lt;=0.85),"IN","OUT")</f>
        <v>IN</v>
      </c>
    </row>
    <row r="4677" spans="1:33">
      <c r="A4677" s="14" t="s">
        <v>192</v>
      </c>
      <c r="B4677" s="16">
        <v>2022</v>
      </c>
      <c r="C4677" s="16">
        <v>19</v>
      </c>
      <c r="D4677" s="14" t="s">
        <v>80</v>
      </c>
      <c r="E4677" s="16">
        <v>41</v>
      </c>
      <c r="F4677" s="14" t="s">
        <v>106</v>
      </c>
      <c r="G4677" s="16">
        <v>41</v>
      </c>
      <c r="H4677" s="14" t="s">
        <v>186</v>
      </c>
      <c r="I4677" s="16">
        <v>2</v>
      </c>
      <c r="J4677" s="14" t="s">
        <v>83</v>
      </c>
      <c r="K4677" s="14" t="s">
        <v>84</v>
      </c>
      <c r="L4677" s="14" t="s">
        <v>85</v>
      </c>
      <c r="M4677" s="23">
        <v>0.65</v>
      </c>
      <c r="N4677" s="16">
        <v>7</v>
      </c>
      <c r="O4677" s="16">
        <v>7</v>
      </c>
      <c r="P4677" s="16">
        <v>0</v>
      </c>
      <c r="Q4677" s="16">
        <v>9</v>
      </c>
      <c r="R4677" s="16">
        <v>0</v>
      </c>
      <c r="S4677" s="14" t="s">
        <v>86</v>
      </c>
      <c r="T4677" s="16">
        <v>579</v>
      </c>
      <c r="U4677" s="16">
        <v>0</v>
      </c>
      <c r="V4677" s="18">
        <v>454889</v>
      </c>
      <c r="W4677" s="18">
        <v>11233</v>
      </c>
      <c r="X4677" s="18">
        <v>7023</v>
      </c>
      <c r="Y4677" s="18">
        <v>0</v>
      </c>
      <c r="Z4677" s="18">
        <v>0</v>
      </c>
      <c r="AA4677" s="18">
        <v>0</v>
      </c>
      <c r="AB4677" s="18">
        <v>0</v>
      </c>
      <c r="AC4677" s="23">
        <v>0</v>
      </c>
      <c r="AD4677" s="14" t="str">
        <f>IF(E4677=113,"Linn","Iowa ex-Linn")</f>
        <v>Iowa ex-Linn</v>
      </c>
      <c r="AE4677" s="23">
        <f>IFERROR(AB4677/W4677,"N/M")</f>
        <v>0.0</v>
      </c>
      <c r="AF4677" s="14" t="str">
        <f>B4677&amp;"|"&amp;TEXT(E4677,"000")&amp;"|"&amp;TEXT(M4677,"0.0000")</f>
        <v>2022|041|0.6500</v>
      </c>
      <c r="AG4677" s="22" t="str">
        <f>IF(AND(B4677&gt;=2015,B4677&lt;=2024,C4677=19,G4677=41,I4677=2,K4677="A",L4677="RBUP",M4677&gt;=0.5,M4677&lt;=0.85),"IN","OUT")</f>
        <v>IN</v>
      </c>
    </row>
    <row r="4678" spans="1:33">
      <c r="A4678" s="14" t="s">
        <v>192</v>
      </c>
      <c r="B4678" s="16">
        <v>2022</v>
      </c>
      <c r="C4678" s="16">
        <v>19</v>
      </c>
      <c r="D4678" s="14" t="s">
        <v>80</v>
      </c>
      <c r="E4678" s="16">
        <v>41</v>
      </c>
      <c r="F4678" s="14" t="s">
        <v>106</v>
      </c>
      <c r="G4678" s="16">
        <v>41</v>
      </c>
      <c r="H4678" s="14" t="s">
        <v>186</v>
      </c>
      <c r="I4678" s="16">
        <v>2</v>
      </c>
      <c r="J4678" s="14" t="s">
        <v>83</v>
      </c>
      <c r="K4678" s="14" t="s">
        <v>84</v>
      </c>
      <c r="L4678" s="14" t="s">
        <v>85</v>
      </c>
      <c r="M4678" s="23">
        <v>0.7</v>
      </c>
      <c r="N4678" s="16">
        <v>29</v>
      </c>
      <c r="O4678" s="16">
        <v>23</v>
      </c>
      <c r="P4678" s="16">
        <v>0</v>
      </c>
      <c r="Q4678" s="16">
        <v>49</v>
      </c>
      <c r="R4678" s="16">
        <v>0</v>
      </c>
      <c r="S4678" s="14" t="s">
        <v>86</v>
      </c>
      <c r="T4678" s="16">
        <v>6185</v>
      </c>
      <c r="U4678" s="16">
        <v>0</v>
      </c>
      <c r="V4678" s="18">
        <v>4998718</v>
      </c>
      <c r="W4678" s="18">
        <v>181334</v>
      </c>
      <c r="X4678" s="18">
        <v>120317</v>
      </c>
      <c r="Y4678" s="18">
        <v>0</v>
      </c>
      <c r="Z4678" s="18">
        <v>0</v>
      </c>
      <c r="AA4678" s="18">
        <v>0</v>
      </c>
      <c r="AB4678" s="18">
        <v>0</v>
      </c>
      <c r="AC4678" s="23">
        <v>0</v>
      </c>
      <c r="AD4678" s="14" t="str">
        <f>IF(E4678=113,"Linn","Iowa ex-Linn")</f>
        <v>Iowa ex-Linn</v>
      </c>
      <c r="AE4678" s="23">
        <f>IFERROR(AB4678/W4678,"N/M")</f>
        <v>0.0</v>
      </c>
      <c r="AF4678" s="14" t="str">
        <f>B4678&amp;"|"&amp;TEXT(E4678,"000")&amp;"|"&amp;TEXT(M4678,"0.0000")</f>
        <v>2022|041|0.7000</v>
      </c>
      <c r="AG4678" s="22" t="str">
        <f>IF(AND(B4678&gt;=2015,B4678&lt;=2024,C4678=19,G4678=41,I4678=2,K4678="A",L4678="RBUP",M4678&gt;=0.5,M4678&lt;=0.85),"IN","OUT")</f>
        <v>IN</v>
      </c>
    </row>
    <row r="4679" spans="1:33">
      <c r="A4679" s="14" t="s">
        <v>192</v>
      </c>
      <c r="B4679" s="16">
        <v>2022</v>
      </c>
      <c r="C4679" s="16">
        <v>19</v>
      </c>
      <c r="D4679" s="14" t="s">
        <v>80</v>
      </c>
      <c r="E4679" s="16">
        <v>41</v>
      </c>
      <c r="F4679" s="14" t="s">
        <v>106</v>
      </c>
      <c r="G4679" s="16">
        <v>41</v>
      </c>
      <c r="H4679" s="14" t="s">
        <v>186</v>
      </c>
      <c r="I4679" s="16">
        <v>2</v>
      </c>
      <c r="J4679" s="14" t="s">
        <v>83</v>
      </c>
      <c r="K4679" s="14" t="s">
        <v>84</v>
      </c>
      <c r="L4679" s="14" t="s">
        <v>85</v>
      </c>
      <c r="M4679" s="23">
        <v>0.75</v>
      </c>
      <c r="N4679" s="16">
        <v>109</v>
      </c>
      <c r="O4679" s="16">
        <v>86</v>
      </c>
      <c r="P4679" s="16">
        <v>11</v>
      </c>
      <c r="Q4679" s="16">
        <v>144</v>
      </c>
      <c r="R4679" s="16">
        <v>14</v>
      </c>
      <c r="S4679" s="14" t="s">
        <v>86</v>
      </c>
      <c r="T4679" s="16">
        <v>17411</v>
      </c>
      <c r="U4679" s="16">
        <v>0</v>
      </c>
      <c r="V4679" s="18">
        <v>15056789</v>
      </c>
      <c r="W4679" s="18">
        <v>733151</v>
      </c>
      <c r="X4679" s="18">
        <v>496527</v>
      </c>
      <c r="Y4679" s="18">
        <v>30</v>
      </c>
      <c r="Z4679" s="18">
        <v>51</v>
      </c>
      <c r="AA4679" s="18">
        <v>0</v>
      </c>
      <c r="AB4679" s="18">
        <v>135317</v>
      </c>
      <c r="AC4679" s="23">
        <v>0.18</v>
      </c>
      <c r="AD4679" s="14" t="str">
        <f>IF(E4679=113,"Linn","Iowa ex-Linn")</f>
        <v>Iowa ex-Linn</v>
      </c>
      <c r="AE4679" s="23">
        <f>IFERROR(AB4679/W4679,"N/M")</f>
        <v>0.1845690724011834</v>
      </c>
      <c r="AF4679" s="14" t="str">
        <f>B4679&amp;"|"&amp;TEXT(E4679,"000")&amp;"|"&amp;TEXT(M4679,"0.0000")</f>
        <v>2022|041|0.7500</v>
      </c>
      <c r="AG4679" s="22" t="str">
        <f>IF(AND(B4679&gt;=2015,B4679&lt;=2024,C4679=19,G4679=41,I4679=2,K4679="A",L4679="RBUP",M4679&gt;=0.5,M4679&lt;=0.85),"IN","OUT")</f>
        <v>IN</v>
      </c>
    </row>
    <row r="4680" spans="1:33">
      <c r="A4680" s="14" t="s">
        <v>192</v>
      </c>
      <c r="B4680" s="16">
        <v>2022</v>
      </c>
      <c r="C4680" s="16">
        <v>19</v>
      </c>
      <c r="D4680" s="14" t="s">
        <v>80</v>
      </c>
      <c r="E4680" s="16">
        <v>41</v>
      </c>
      <c r="F4680" s="14" t="s">
        <v>106</v>
      </c>
      <c r="G4680" s="16">
        <v>41</v>
      </c>
      <c r="H4680" s="14" t="s">
        <v>186</v>
      </c>
      <c r="I4680" s="16">
        <v>2</v>
      </c>
      <c r="J4680" s="14" t="s">
        <v>83</v>
      </c>
      <c r="K4680" s="14" t="s">
        <v>84</v>
      </c>
      <c r="L4680" s="14" t="s">
        <v>85</v>
      </c>
      <c r="M4680" s="23">
        <v>0.8</v>
      </c>
      <c r="N4680" s="16">
        <v>295</v>
      </c>
      <c r="O4680" s="16">
        <v>251</v>
      </c>
      <c r="P4680" s="16">
        <v>25</v>
      </c>
      <c r="Q4680" s="16">
        <v>425</v>
      </c>
      <c r="R4680" s="16">
        <v>45</v>
      </c>
      <c r="S4680" s="14" t="s">
        <v>86</v>
      </c>
      <c r="T4680" s="16">
        <v>51931</v>
      </c>
      <c r="U4680" s="16">
        <v>0</v>
      </c>
      <c r="V4680" s="18">
        <v>47859085</v>
      </c>
      <c r="W4680" s="18">
        <v>3130037</v>
      </c>
      <c r="X4680" s="18">
        <v>1824189</v>
      </c>
      <c r="Y4680" s="18">
        <v>185</v>
      </c>
      <c r="Z4680" s="18">
        <v>897</v>
      </c>
      <c r="AA4680" s="18">
        <v>0</v>
      </c>
      <c r="AB4680" s="18">
        <v>225031</v>
      </c>
      <c r="AC4680" s="23">
        <v>0.07000000000000001</v>
      </c>
      <c r="AD4680" s="14" t="str">
        <f>IF(E4680=113,"Linn","Iowa ex-Linn")</f>
        <v>Iowa ex-Linn</v>
      </c>
      <c r="AE4680" s="23">
        <f>IFERROR(AB4680/W4680,"N/M")</f>
        <v>0.07189403831328511</v>
      </c>
      <c r="AF4680" s="14" t="str">
        <f>B4680&amp;"|"&amp;TEXT(E4680,"000")&amp;"|"&amp;TEXT(M4680,"0.0000")</f>
        <v>2022|041|0.8000</v>
      </c>
      <c r="AG4680" s="22" t="str">
        <f>IF(AND(B4680&gt;=2015,B4680&lt;=2024,C4680=19,G4680=41,I4680=2,K4680="A",L4680="RBUP",M4680&gt;=0.5,M4680&lt;=0.85),"IN","OUT")</f>
        <v>IN</v>
      </c>
    </row>
    <row r="4681" spans="1:33">
      <c r="A4681" s="14" t="s">
        <v>192</v>
      </c>
      <c r="B4681" s="16">
        <v>2022</v>
      </c>
      <c r="C4681" s="16">
        <v>19</v>
      </c>
      <c r="D4681" s="14" t="s">
        <v>80</v>
      </c>
      <c r="E4681" s="16">
        <v>41</v>
      </c>
      <c r="F4681" s="14" t="s">
        <v>106</v>
      </c>
      <c r="G4681" s="16">
        <v>41</v>
      </c>
      <c r="H4681" s="14" t="s">
        <v>186</v>
      </c>
      <c r="I4681" s="16">
        <v>2</v>
      </c>
      <c r="J4681" s="14" t="s">
        <v>83</v>
      </c>
      <c r="K4681" s="14" t="s">
        <v>84</v>
      </c>
      <c r="L4681" s="14" t="s">
        <v>85</v>
      </c>
      <c r="M4681" s="23">
        <v>0.85</v>
      </c>
      <c r="N4681" s="16">
        <v>321</v>
      </c>
      <c r="O4681" s="16">
        <v>264</v>
      </c>
      <c r="P4681" s="16">
        <v>58</v>
      </c>
      <c r="Q4681" s="16">
        <v>584</v>
      </c>
      <c r="R4681" s="16">
        <v>97</v>
      </c>
      <c r="S4681" s="14" t="s">
        <v>86</v>
      </c>
      <c r="T4681" s="16">
        <v>58755</v>
      </c>
      <c r="U4681" s="16">
        <v>0</v>
      </c>
      <c r="V4681" s="18">
        <v>57691995</v>
      </c>
      <c r="W4681" s="18">
        <v>4673309</v>
      </c>
      <c r="X4681" s="18">
        <v>2013904</v>
      </c>
      <c r="Y4681" s="18">
        <v>4209</v>
      </c>
      <c r="Z4681" s="18">
        <v>7069</v>
      </c>
      <c r="AA4681" s="18">
        <v>0</v>
      </c>
      <c r="AB4681" s="18">
        <v>1509621</v>
      </c>
      <c r="AC4681" s="23">
        <v>0.32</v>
      </c>
      <c r="AD4681" s="14" t="str">
        <f>IF(E4681=113,"Linn","Iowa ex-Linn")</f>
        <v>Iowa ex-Linn</v>
      </c>
      <c r="AE4681" s="23">
        <f>IFERROR(AB4681/W4681,"N/M")</f>
        <v>0.32303042662062365</v>
      </c>
      <c r="AF4681" s="14" t="str">
        <f>B4681&amp;"|"&amp;TEXT(E4681,"000")&amp;"|"&amp;TEXT(M4681,"0.0000")</f>
        <v>2022|041|0.8500</v>
      </c>
      <c r="AG4681" s="22" t="str">
        <f>IF(AND(B4681&gt;=2015,B4681&lt;=2024,C4681=19,G4681=41,I4681=2,K4681="A",L4681="RBUP",M4681&gt;=0.5,M4681&lt;=0.85),"IN","OUT")</f>
        <v>IN</v>
      </c>
    </row>
    <row r="4682" spans="1:33">
      <c r="A4682" s="14" t="s">
        <v>192</v>
      </c>
      <c r="B4682" s="16">
        <v>2022</v>
      </c>
      <c r="C4682" s="16">
        <v>19</v>
      </c>
      <c r="D4682" s="14" t="s">
        <v>80</v>
      </c>
      <c r="E4682" s="16">
        <v>43</v>
      </c>
      <c r="F4682" s="14" t="s">
        <v>107</v>
      </c>
      <c r="G4682" s="16">
        <v>41</v>
      </c>
      <c r="H4682" s="14" t="s">
        <v>186</v>
      </c>
      <c r="I4682" s="16">
        <v>2</v>
      </c>
      <c r="J4682" s="14" t="s">
        <v>83</v>
      </c>
      <c r="K4682" s="14" t="s">
        <v>84</v>
      </c>
      <c r="L4682" s="14" t="s">
        <v>85</v>
      </c>
      <c r="M4682" s="23">
        <v>0.6</v>
      </c>
      <c r="N4682" s="16">
        <v>3</v>
      </c>
      <c r="O4682" s="16">
        <v>3</v>
      </c>
      <c r="P4682" s="16">
        <v>0</v>
      </c>
      <c r="Q4682" s="16">
        <v>3</v>
      </c>
      <c r="R4682" s="16">
        <v>0</v>
      </c>
      <c r="S4682" s="14" t="s">
        <v>86</v>
      </c>
      <c r="T4682" s="16">
        <v>348</v>
      </c>
      <c r="U4682" s="16">
        <v>0</v>
      </c>
      <c r="V4682" s="18">
        <v>226265</v>
      </c>
      <c r="W4682" s="18">
        <v>5359</v>
      </c>
      <c r="X4682" s="18">
        <v>3679</v>
      </c>
      <c r="Y4682" s="18">
        <v>0</v>
      </c>
      <c r="Z4682" s="18">
        <v>0</v>
      </c>
      <c r="AA4682" s="18">
        <v>0</v>
      </c>
      <c r="AB4682" s="18">
        <v>0</v>
      </c>
      <c r="AC4682" s="23">
        <v>0</v>
      </c>
      <c r="AD4682" s="14" t="str">
        <f>IF(E4682=113,"Linn","Iowa ex-Linn")</f>
        <v>Iowa ex-Linn</v>
      </c>
      <c r="AE4682" s="23">
        <f>IFERROR(AB4682/W4682,"N/M")</f>
        <v>0.0</v>
      </c>
      <c r="AF4682" s="14" t="str">
        <f>B4682&amp;"|"&amp;TEXT(E4682,"000")&amp;"|"&amp;TEXT(M4682,"0.0000")</f>
        <v>2022|043|0.6000</v>
      </c>
      <c r="AG4682" s="22" t="str">
        <f>IF(AND(B4682&gt;=2015,B4682&lt;=2024,C4682=19,G4682=41,I4682=2,K4682="A",L4682="RBUP",M4682&gt;=0.5,M4682&lt;=0.85),"IN","OUT")</f>
        <v>IN</v>
      </c>
    </row>
    <row r="4683" spans="1:33">
      <c r="A4683" s="14" t="s">
        <v>192</v>
      </c>
      <c r="B4683" s="16">
        <v>2022</v>
      </c>
      <c r="C4683" s="16">
        <v>19</v>
      </c>
      <c r="D4683" s="14" t="s">
        <v>80</v>
      </c>
      <c r="E4683" s="16">
        <v>43</v>
      </c>
      <c r="F4683" s="14" t="s">
        <v>107</v>
      </c>
      <c r="G4683" s="16">
        <v>41</v>
      </c>
      <c r="H4683" s="14" t="s">
        <v>186</v>
      </c>
      <c r="I4683" s="16">
        <v>2</v>
      </c>
      <c r="J4683" s="14" t="s">
        <v>83</v>
      </c>
      <c r="K4683" s="14" t="s">
        <v>84</v>
      </c>
      <c r="L4683" s="14" t="s">
        <v>85</v>
      </c>
      <c r="M4683" s="23">
        <v>0.65</v>
      </c>
      <c r="N4683" s="16">
        <v>5</v>
      </c>
      <c r="O4683" s="16">
        <v>3</v>
      </c>
      <c r="P4683" s="16">
        <v>0</v>
      </c>
      <c r="Q4683" s="16">
        <v>3</v>
      </c>
      <c r="R4683" s="16">
        <v>0</v>
      </c>
      <c r="S4683" s="14" t="s">
        <v>86</v>
      </c>
      <c r="T4683" s="16">
        <v>1990</v>
      </c>
      <c r="U4683" s="16">
        <v>0</v>
      </c>
      <c r="V4683" s="18">
        <v>1707414</v>
      </c>
      <c r="W4683" s="18">
        <v>33089</v>
      </c>
      <c r="X4683" s="18">
        <v>26287</v>
      </c>
      <c r="Y4683" s="18">
        <v>0</v>
      </c>
      <c r="Z4683" s="18">
        <v>0</v>
      </c>
      <c r="AA4683" s="18">
        <v>0</v>
      </c>
      <c r="AB4683" s="18">
        <v>0</v>
      </c>
      <c r="AC4683" s="23">
        <v>0</v>
      </c>
      <c r="AD4683" s="14" t="str">
        <f>IF(E4683=113,"Linn","Iowa ex-Linn")</f>
        <v>Iowa ex-Linn</v>
      </c>
      <c r="AE4683" s="23">
        <f>IFERROR(AB4683/W4683,"N/M")</f>
        <v>0.0</v>
      </c>
      <c r="AF4683" s="14" t="str">
        <f>B4683&amp;"|"&amp;TEXT(E4683,"000")&amp;"|"&amp;TEXT(M4683,"0.0000")</f>
        <v>2022|043|0.6500</v>
      </c>
      <c r="AG4683" s="22" t="str">
        <f>IF(AND(B4683&gt;=2015,B4683&lt;=2024,C4683=19,G4683=41,I4683=2,K4683="A",L4683="RBUP",M4683&gt;=0.5,M4683&lt;=0.85),"IN","OUT")</f>
        <v>IN</v>
      </c>
    </row>
    <row r="4684" spans="1:33">
      <c r="A4684" s="14" t="s">
        <v>192</v>
      </c>
      <c r="B4684" s="16">
        <v>2022</v>
      </c>
      <c r="C4684" s="16">
        <v>19</v>
      </c>
      <c r="D4684" s="14" t="s">
        <v>80</v>
      </c>
      <c r="E4684" s="16">
        <v>43</v>
      </c>
      <c r="F4684" s="14" t="s">
        <v>107</v>
      </c>
      <c r="G4684" s="16">
        <v>41</v>
      </c>
      <c r="H4684" s="14" t="s">
        <v>186</v>
      </c>
      <c r="I4684" s="16">
        <v>2</v>
      </c>
      <c r="J4684" s="14" t="s">
        <v>83</v>
      </c>
      <c r="K4684" s="14" t="s">
        <v>84</v>
      </c>
      <c r="L4684" s="14" t="s">
        <v>85</v>
      </c>
      <c r="M4684" s="23">
        <v>0.7</v>
      </c>
      <c r="N4684" s="16">
        <v>19</v>
      </c>
      <c r="O4684" s="16">
        <v>17</v>
      </c>
      <c r="P4684" s="16">
        <v>1</v>
      </c>
      <c r="Q4684" s="16">
        <v>17</v>
      </c>
      <c r="R4684" s="16">
        <v>1</v>
      </c>
      <c r="S4684" s="14" t="s">
        <v>86</v>
      </c>
      <c r="T4684" s="16">
        <v>2008</v>
      </c>
      <c r="U4684" s="16">
        <v>0</v>
      </c>
      <c r="V4684" s="18">
        <v>1717232</v>
      </c>
      <c r="W4684" s="18">
        <v>49469</v>
      </c>
      <c r="X4684" s="18">
        <v>36952</v>
      </c>
      <c r="Y4684" s="18">
        <v>0</v>
      </c>
      <c r="Z4684" s="18">
        <v>358</v>
      </c>
      <c r="AA4684" s="18">
        <v>0</v>
      </c>
      <c r="AB4684" s="18">
        <v>930</v>
      </c>
      <c r="AC4684" s="23">
        <v>0.02</v>
      </c>
      <c r="AD4684" s="14" t="str">
        <f>IF(E4684=113,"Linn","Iowa ex-Linn")</f>
        <v>Iowa ex-Linn</v>
      </c>
      <c r="AE4684" s="23">
        <f>IFERROR(AB4684/W4684,"N/M")</f>
        <v>0.018799652307505712</v>
      </c>
      <c r="AF4684" s="14" t="str">
        <f>B4684&amp;"|"&amp;TEXT(E4684,"000")&amp;"|"&amp;TEXT(M4684,"0.0000")</f>
        <v>2022|043|0.7000</v>
      </c>
      <c r="AG4684" s="22" t="str">
        <f>IF(AND(B4684&gt;=2015,B4684&lt;=2024,C4684=19,G4684=41,I4684=2,K4684="A",L4684="RBUP",M4684&gt;=0.5,M4684&lt;=0.85),"IN","OUT")</f>
        <v>IN</v>
      </c>
    </row>
    <row r="4685" spans="1:33">
      <c r="A4685" s="14" t="s">
        <v>192</v>
      </c>
      <c r="B4685" s="16">
        <v>2022</v>
      </c>
      <c r="C4685" s="16">
        <v>19</v>
      </c>
      <c r="D4685" s="14" t="s">
        <v>80</v>
      </c>
      <c r="E4685" s="16">
        <v>43</v>
      </c>
      <c r="F4685" s="14" t="s">
        <v>107</v>
      </c>
      <c r="G4685" s="16">
        <v>41</v>
      </c>
      <c r="H4685" s="14" t="s">
        <v>186</v>
      </c>
      <c r="I4685" s="16">
        <v>2</v>
      </c>
      <c r="J4685" s="14" t="s">
        <v>83</v>
      </c>
      <c r="K4685" s="14" t="s">
        <v>84</v>
      </c>
      <c r="L4685" s="14" t="s">
        <v>85</v>
      </c>
      <c r="M4685" s="23">
        <v>0.75</v>
      </c>
      <c r="N4685" s="16">
        <v>118</v>
      </c>
      <c r="O4685" s="16">
        <v>104</v>
      </c>
      <c r="P4685" s="16">
        <v>3</v>
      </c>
      <c r="Q4685" s="16">
        <v>109</v>
      </c>
      <c r="R4685" s="16">
        <v>3</v>
      </c>
      <c r="S4685" s="14" t="s">
        <v>86</v>
      </c>
      <c r="T4685" s="16">
        <v>26497</v>
      </c>
      <c r="U4685" s="16">
        <v>0</v>
      </c>
      <c r="V4685" s="18">
        <v>25309712</v>
      </c>
      <c r="W4685" s="18">
        <v>1012122</v>
      </c>
      <c r="X4685" s="18">
        <v>761189</v>
      </c>
      <c r="Y4685" s="18">
        <v>2075</v>
      </c>
      <c r="Z4685" s="18">
        <v>8268</v>
      </c>
      <c r="AA4685" s="18">
        <v>0</v>
      </c>
      <c r="AB4685" s="18">
        <v>14527</v>
      </c>
      <c r="AC4685" s="23">
        <v>0.01</v>
      </c>
      <c r="AD4685" s="14" t="str">
        <f>IF(E4685=113,"Linn","Iowa ex-Linn")</f>
        <v>Iowa ex-Linn</v>
      </c>
      <c r="AE4685" s="23">
        <f>IFERROR(AB4685/W4685,"N/M")</f>
        <v>0.014353012779091848</v>
      </c>
      <c r="AF4685" s="14" t="str">
        <f>B4685&amp;"|"&amp;TEXT(E4685,"000")&amp;"|"&amp;TEXT(M4685,"0.0000")</f>
        <v>2022|043|0.7500</v>
      </c>
      <c r="AG4685" s="22" t="str">
        <f>IF(AND(B4685&gt;=2015,B4685&lt;=2024,C4685=19,G4685=41,I4685=2,K4685="A",L4685="RBUP",M4685&gt;=0.5,M4685&lt;=0.85),"IN","OUT")</f>
        <v>IN</v>
      </c>
    </row>
    <row r="4686" spans="1:33">
      <c r="A4686" s="14" t="s">
        <v>192</v>
      </c>
      <c r="B4686" s="16">
        <v>2022</v>
      </c>
      <c r="C4686" s="16">
        <v>19</v>
      </c>
      <c r="D4686" s="14" t="s">
        <v>80</v>
      </c>
      <c r="E4686" s="16">
        <v>43</v>
      </c>
      <c r="F4686" s="14" t="s">
        <v>107</v>
      </c>
      <c r="G4686" s="16">
        <v>41</v>
      </c>
      <c r="H4686" s="14" t="s">
        <v>186</v>
      </c>
      <c r="I4686" s="16">
        <v>2</v>
      </c>
      <c r="J4686" s="14" t="s">
        <v>83</v>
      </c>
      <c r="K4686" s="14" t="s">
        <v>84</v>
      </c>
      <c r="L4686" s="14" t="s">
        <v>85</v>
      </c>
      <c r="M4686" s="23">
        <v>0.8</v>
      </c>
      <c r="N4686" s="16">
        <v>356</v>
      </c>
      <c r="O4686" s="16">
        <v>295</v>
      </c>
      <c r="P4686" s="16">
        <v>12</v>
      </c>
      <c r="Q4686" s="16">
        <v>319</v>
      </c>
      <c r="R4686" s="16">
        <v>12</v>
      </c>
      <c r="S4686" s="14" t="s">
        <v>86</v>
      </c>
      <c r="T4686" s="16">
        <v>48014</v>
      </c>
      <c r="U4686" s="16">
        <v>0</v>
      </c>
      <c r="V4686" s="18">
        <v>45758040</v>
      </c>
      <c r="W4686" s="18">
        <v>2559849</v>
      </c>
      <c r="X4686" s="18">
        <v>1684972</v>
      </c>
      <c r="Y4686" s="18">
        <v>2344</v>
      </c>
      <c r="Z4686" s="18">
        <v>30394</v>
      </c>
      <c r="AA4686" s="18">
        <v>0</v>
      </c>
      <c r="AB4686" s="18">
        <v>63678</v>
      </c>
      <c r="AC4686" s="23">
        <v>0.02</v>
      </c>
      <c r="AD4686" s="14" t="str">
        <f>IF(E4686=113,"Linn","Iowa ex-Linn")</f>
        <v>Iowa ex-Linn</v>
      </c>
      <c r="AE4686" s="23">
        <f>IFERROR(AB4686/W4686,"N/M")</f>
        <v>0.024875686026792986</v>
      </c>
      <c r="AF4686" s="14" t="str">
        <f>B4686&amp;"|"&amp;TEXT(E4686,"000")&amp;"|"&amp;TEXT(M4686,"0.0000")</f>
        <v>2022|043|0.8000</v>
      </c>
      <c r="AG4686" s="22" t="str">
        <f>IF(AND(B4686&gt;=2015,B4686&lt;=2024,C4686=19,G4686=41,I4686=2,K4686="A",L4686="RBUP",M4686&gt;=0.5,M4686&lt;=0.85),"IN","OUT")</f>
        <v>IN</v>
      </c>
    </row>
    <row r="4687" spans="1:33">
      <c r="A4687" s="14" t="s">
        <v>192</v>
      </c>
      <c r="B4687" s="16">
        <v>2022</v>
      </c>
      <c r="C4687" s="16">
        <v>19</v>
      </c>
      <c r="D4687" s="14" t="s">
        <v>80</v>
      </c>
      <c r="E4687" s="16">
        <v>43</v>
      </c>
      <c r="F4687" s="14" t="s">
        <v>107</v>
      </c>
      <c r="G4687" s="16">
        <v>41</v>
      </c>
      <c r="H4687" s="14" t="s">
        <v>186</v>
      </c>
      <c r="I4687" s="16">
        <v>2</v>
      </c>
      <c r="J4687" s="14" t="s">
        <v>83</v>
      </c>
      <c r="K4687" s="14" t="s">
        <v>84</v>
      </c>
      <c r="L4687" s="14" t="s">
        <v>85</v>
      </c>
      <c r="M4687" s="23">
        <v>0.85</v>
      </c>
      <c r="N4687" s="16">
        <v>246</v>
      </c>
      <c r="O4687" s="16">
        <v>202</v>
      </c>
      <c r="P4687" s="16">
        <v>10</v>
      </c>
      <c r="Q4687" s="16">
        <v>226</v>
      </c>
      <c r="R4687" s="16">
        <v>10</v>
      </c>
      <c r="S4687" s="14" t="s">
        <v>86</v>
      </c>
      <c r="T4687" s="16">
        <v>34038</v>
      </c>
      <c r="U4687" s="16">
        <v>0</v>
      </c>
      <c r="V4687" s="18">
        <v>35124057</v>
      </c>
      <c r="W4687" s="18">
        <v>2440978</v>
      </c>
      <c r="X4687" s="18">
        <v>1244552</v>
      </c>
      <c r="Y4687" s="18">
        <v>7568</v>
      </c>
      <c r="Z4687" s="18">
        <v>25302</v>
      </c>
      <c r="AA4687" s="18">
        <v>0</v>
      </c>
      <c r="AB4687" s="18">
        <v>113123</v>
      </c>
      <c r="AC4687" s="23">
        <v>0.05</v>
      </c>
      <c r="AD4687" s="14" t="str">
        <f>IF(E4687=113,"Linn","Iowa ex-Linn")</f>
        <v>Iowa ex-Linn</v>
      </c>
      <c r="AE4687" s="23">
        <f>IFERROR(AB4687/W4687,"N/M")</f>
        <v>0.04634330993560778</v>
      </c>
      <c r="AF4687" s="14" t="str">
        <f>B4687&amp;"|"&amp;TEXT(E4687,"000")&amp;"|"&amp;TEXT(M4687,"0.0000")</f>
        <v>2022|043|0.8500</v>
      </c>
      <c r="AG4687" s="22" t="str">
        <f>IF(AND(B4687&gt;=2015,B4687&lt;=2024,C4687=19,G4687=41,I4687=2,K4687="A",L4687="RBUP",M4687&gt;=0.5,M4687&lt;=0.85),"IN","OUT")</f>
        <v>IN</v>
      </c>
    </row>
    <row r="4688" spans="1:33">
      <c r="A4688" s="14" t="s">
        <v>192</v>
      </c>
      <c r="B4688" s="16">
        <v>2022</v>
      </c>
      <c r="C4688" s="16">
        <v>19</v>
      </c>
      <c r="D4688" s="14" t="s">
        <v>80</v>
      </c>
      <c r="E4688" s="16">
        <v>45</v>
      </c>
      <c r="F4688" s="14" t="s">
        <v>108</v>
      </c>
      <c r="G4688" s="16">
        <v>41</v>
      </c>
      <c r="H4688" s="14" t="s">
        <v>186</v>
      </c>
      <c r="I4688" s="16">
        <v>2</v>
      </c>
      <c r="J4688" s="14" t="s">
        <v>83</v>
      </c>
      <c r="K4688" s="14" t="s">
        <v>84</v>
      </c>
      <c r="L4688" s="14" t="s">
        <v>85</v>
      </c>
      <c r="M4688" s="23">
        <v>0.5</v>
      </c>
      <c r="N4688" s="16">
        <v>4</v>
      </c>
      <c r="O4688" s="16">
        <v>4</v>
      </c>
      <c r="P4688" s="16">
        <v>0</v>
      </c>
      <c r="Q4688" s="16">
        <v>4</v>
      </c>
      <c r="R4688" s="16">
        <v>0</v>
      </c>
      <c r="S4688" s="14" t="s">
        <v>86</v>
      </c>
      <c r="T4688" s="16">
        <v>1020</v>
      </c>
      <c r="U4688" s="16">
        <v>0</v>
      </c>
      <c r="V4688" s="18">
        <v>676571</v>
      </c>
      <c r="W4688" s="18">
        <v>3545</v>
      </c>
      <c r="X4688" s="18">
        <v>2774</v>
      </c>
      <c r="Y4688" s="18">
        <v>0</v>
      </c>
      <c r="Z4688" s="18">
        <v>0</v>
      </c>
      <c r="AA4688" s="18">
        <v>0</v>
      </c>
      <c r="AB4688" s="18">
        <v>0</v>
      </c>
      <c r="AC4688" s="23">
        <v>0</v>
      </c>
      <c r="AD4688" s="14" t="str">
        <f>IF(E4688=113,"Linn","Iowa ex-Linn")</f>
        <v>Iowa ex-Linn</v>
      </c>
      <c r="AE4688" s="23">
        <f>IFERROR(AB4688/W4688,"N/M")</f>
        <v>0.0</v>
      </c>
      <c r="AF4688" s="14" t="str">
        <f>B4688&amp;"|"&amp;TEXT(E4688,"000")&amp;"|"&amp;TEXT(M4688,"0.0000")</f>
        <v>2022|045|0.5000</v>
      </c>
      <c r="AG4688" s="22" t="str">
        <f>IF(AND(B4688&gt;=2015,B4688&lt;=2024,C4688=19,G4688=41,I4688=2,K4688="A",L4688="RBUP",M4688&gt;=0.5,M4688&lt;=0.85),"IN","OUT")</f>
        <v>IN</v>
      </c>
    </row>
    <row r="4689" spans="1:33">
      <c r="A4689" s="14" t="s">
        <v>192</v>
      </c>
      <c r="B4689" s="16">
        <v>2022</v>
      </c>
      <c r="C4689" s="16">
        <v>19</v>
      </c>
      <c r="D4689" s="14" t="s">
        <v>80</v>
      </c>
      <c r="E4689" s="16">
        <v>45</v>
      </c>
      <c r="F4689" s="14" t="s">
        <v>108</v>
      </c>
      <c r="G4689" s="16">
        <v>41</v>
      </c>
      <c r="H4689" s="14" t="s">
        <v>186</v>
      </c>
      <c r="I4689" s="16">
        <v>2</v>
      </c>
      <c r="J4689" s="14" t="s">
        <v>83</v>
      </c>
      <c r="K4689" s="14" t="s">
        <v>84</v>
      </c>
      <c r="L4689" s="14" t="s">
        <v>85</v>
      </c>
      <c r="M4689" s="23">
        <v>0.55</v>
      </c>
      <c r="N4689" s="16">
        <v>1</v>
      </c>
      <c r="O4689" s="16">
        <v>0</v>
      </c>
      <c r="P4689" s="16">
        <v>0</v>
      </c>
      <c r="Q4689" s="16">
        <v>0</v>
      </c>
      <c r="R4689" s="16">
        <v>0</v>
      </c>
      <c r="S4689" s="14" t="s">
        <v>86</v>
      </c>
      <c r="T4689" s="16">
        <v>0</v>
      </c>
      <c r="U4689" s="16">
        <v>0</v>
      </c>
      <c r="V4689" s="18">
        <v>0</v>
      </c>
      <c r="W4689" s="18">
        <v>0</v>
      </c>
      <c r="X4689" s="18">
        <v>0</v>
      </c>
      <c r="Y4689" s="18">
        <v>0</v>
      </c>
      <c r="Z4689" s="18">
        <v>0</v>
      </c>
      <c r="AA4689" s="18">
        <v>0</v>
      </c>
      <c r="AB4689" s="18">
        <v>0</v>
      </c>
      <c r="AC4689" s="23">
        <v>0</v>
      </c>
      <c r="AD4689" s="14" t="str">
        <f>IF(E4689=113,"Linn","Iowa ex-Linn")</f>
        <v>Iowa ex-Linn</v>
      </c>
      <c r="AE4689" s="23" t="str">
        <f>IFERROR(AB4689/W4689,"N/M")</f>
        <v>N/M</v>
      </c>
      <c r="AF4689" s="14" t="str">
        <f>B4689&amp;"|"&amp;TEXT(E4689,"000")&amp;"|"&amp;TEXT(M4689,"0.0000")</f>
        <v>2022|045|0.5500</v>
      </c>
      <c r="AG4689" s="22" t="str">
        <f>IF(AND(B4689&gt;=2015,B4689&lt;=2024,C4689=19,G4689=41,I4689=2,K4689="A",L4689="RBUP",M4689&gt;=0.5,M4689&lt;=0.85),"IN","OUT")</f>
        <v>IN</v>
      </c>
    </row>
    <row r="4690" spans="1:33">
      <c r="A4690" s="14" t="s">
        <v>192</v>
      </c>
      <c r="B4690" s="16">
        <v>2022</v>
      </c>
      <c r="C4690" s="16">
        <v>19</v>
      </c>
      <c r="D4690" s="14" t="s">
        <v>80</v>
      </c>
      <c r="E4690" s="16">
        <v>45</v>
      </c>
      <c r="F4690" s="14" t="s">
        <v>108</v>
      </c>
      <c r="G4690" s="16">
        <v>41</v>
      </c>
      <c r="H4690" s="14" t="s">
        <v>186</v>
      </c>
      <c r="I4690" s="16">
        <v>2</v>
      </c>
      <c r="J4690" s="14" t="s">
        <v>83</v>
      </c>
      <c r="K4690" s="14" t="s">
        <v>84</v>
      </c>
      <c r="L4690" s="14" t="s">
        <v>85</v>
      </c>
      <c r="M4690" s="23">
        <v>0.6</v>
      </c>
      <c r="N4690" s="16">
        <v>1</v>
      </c>
      <c r="O4690" s="16">
        <v>1</v>
      </c>
      <c r="P4690" s="16">
        <v>0</v>
      </c>
      <c r="Q4690" s="16">
        <v>1</v>
      </c>
      <c r="R4690" s="16">
        <v>0</v>
      </c>
      <c r="S4690" s="14" t="s">
        <v>86</v>
      </c>
      <c r="T4690" s="16">
        <v>120</v>
      </c>
      <c r="U4690" s="16">
        <v>0</v>
      </c>
      <c r="V4690" s="18">
        <v>81766</v>
      </c>
      <c r="W4690" s="18">
        <v>1185</v>
      </c>
      <c r="X4690" s="18">
        <v>758</v>
      </c>
      <c r="Y4690" s="18">
        <v>0</v>
      </c>
      <c r="Z4690" s="18">
        <v>0</v>
      </c>
      <c r="AA4690" s="18">
        <v>0</v>
      </c>
      <c r="AB4690" s="18">
        <v>0</v>
      </c>
      <c r="AC4690" s="23">
        <v>0</v>
      </c>
      <c r="AD4690" s="14" t="str">
        <f>IF(E4690=113,"Linn","Iowa ex-Linn")</f>
        <v>Iowa ex-Linn</v>
      </c>
      <c r="AE4690" s="23">
        <f>IFERROR(AB4690/W4690,"N/M")</f>
        <v>0.0</v>
      </c>
      <c r="AF4690" s="14" t="str">
        <f>B4690&amp;"|"&amp;TEXT(E4690,"000")&amp;"|"&amp;TEXT(M4690,"0.0000")</f>
        <v>2022|045|0.6000</v>
      </c>
      <c r="AG4690" s="22" t="str">
        <f>IF(AND(B4690&gt;=2015,B4690&lt;=2024,C4690=19,G4690=41,I4690=2,K4690="A",L4690="RBUP",M4690&gt;=0.5,M4690&lt;=0.85),"IN","OUT")</f>
        <v>IN</v>
      </c>
    </row>
    <row r="4691" spans="1:33">
      <c r="A4691" s="14" t="s">
        <v>192</v>
      </c>
      <c r="B4691" s="16">
        <v>2022</v>
      </c>
      <c r="C4691" s="16">
        <v>19</v>
      </c>
      <c r="D4691" s="14" t="s">
        <v>80</v>
      </c>
      <c r="E4691" s="16">
        <v>45</v>
      </c>
      <c r="F4691" s="14" t="s">
        <v>108</v>
      </c>
      <c r="G4691" s="16">
        <v>41</v>
      </c>
      <c r="H4691" s="14" t="s">
        <v>186</v>
      </c>
      <c r="I4691" s="16">
        <v>2</v>
      </c>
      <c r="J4691" s="14" t="s">
        <v>83</v>
      </c>
      <c r="K4691" s="14" t="s">
        <v>84</v>
      </c>
      <c r="L4691" s="14" t="s">
        <v>85</v>
      </c>
      <c r="M4691" s="23">
        <v>0.65</v>
      </c>
      <c r="N4691" s="16">
        <v>4</v>
      </c>
      <c r="O4691" s="16">
        <v>3</v>
      </c>
      <c r="P4691" s="16">
        <v>0</v>
      </c>
      <c r="Q4691" s="16">
        <v>7</v>
      </c>
      <c r="R4691" s="16">
        <v>0</v>
      </c>
      <c r="S4691" s="14" t="s">
        <v>86</v>
      </c>
      <c r="T4691" s="16">
        <v>558</v>
      </c>
      <c r="U4691" s="16">
        <v>0</v>
      </c>
      <c r="V4691" s="18">
        <v>432196</v>
      </c>
      <c r="W4691" s="18">
        <v>12764</v>
      </c>
      <c r="X4691" s="18">
        <v>7530</v>
      </c>
      <c r="Y4691" s="18">
        <v>0</v>
      </c>
      <c r="Z4691" s="18">
        <v>0</v>
      </c>
      <c r="AA4691" s="18">
        <v>0</v>
      </c>
      <c r="AB4691" s="18">
        <v>0</v>
      </c>
      <c r="AC4691" s="23">
        <v>0</v>
      </c>
      <c r="AD4691" s="14" t="str">
        <f>IF(E4691=113,"Linn","Iowa ex-Linn")</f>
        <v>Iowa ex-Linn</v>
      </c>
      <c r="AE4691" s="23">
        <f>IFERROR(AB4691/W4691,"N/M")</f>
        <v>0.0</v>
      </c>
      <c r="AF4691" s="14" t="str">
        <f>B4691&amp;"|"&amp;TEXT(E4691,"000")&amp;"|"&amp;TEXT(M4691,"0.0000")</f>
        <v>2022|045|0.6500</v>
      </c>
      <c r="AG4691" s="22" t="str">
        <f>IF(AND(B4691&gt;=2015,B4691&lt;=2024,C4691=19,G4691=41,I4691=2,K4691="A",L4691="RBUP",M4691&gt;=0.5,M4691&lt;=0.85),"IN","OUT")</f>
        <v>IN</v>
      </c>
    </row>
    <row r="4692" spans="1:33">
      <c r="A4692" s="14" t="s">
        <v>192</v>
      </c>
      <c r="B4692" s="16">
        <v>2022</v>
      </c>
      <c r="C4692" s="16">
        <v>19</v>
      </c>
      <c r="D4692" s="14" t="s">
        <v>80</v>
      </c>
      <c r="E4692" s="16">
        <v>45</v>
      </c>
      <c r="F4692" s="14" t="s">
        <v>108</v>
      </c>
      <c r="G4692" s="16">
        <v>41</v>
      </c>
      <c r="H4692" s="14" t="s">
        <v>186</v>
      </c>
      <c r="I4692" s="16">
        <v>2</v>
      </c>
      <c r="J4692" s="14" t="s">
        <v>83</v>
      </c>
      <c r="K4692" s="14" t="s">
        <v>84</v>
      </c>
      <c r="L4692" s="14" t="s">
        <v>85</v>
      </c>
      <c r="M4692" s="23">
        <v>0.7</v>
      </c>
      <c r="N4692" s="16">
        <v>26</v>
      </c>
      <c r="O4692" s="16">
        <v>24</v>
      </c>
      <c r="P4692" s="16">
        <v>0</v>
      </c>
      <c r="Q4692" s="16">
        <v>32</v>
      </c>
      <c r="R4692" s="16">
        <v>0</v>
      </c>
      <c r="S4692" s="14" t="s">
        <v>86</v>
      </c>
      <c r="T4692" s="16">
        <v>4343</v>
      </c>
      <c r="U4692" s="16">
        <v>0</v>
      </c>
      <c r="V4692" s="18">
        <v>3925399</v>
      </c>
      <c r="W4692" s="18">
        <v>130793</v>
      </c>
      <c r="X4692" s="18">
        <v>93133</v>
      </c>
      <c r="Y4692" s="18">
        <v>0</v>
      </c>
      <c r="Z4692" s="18">
        <v>0</v>
      </c>
      <c r="AA4692" s="18">
        <v>0</v>
      </c>
      <c r="AB4692" s="18">
        <v>0</v>
      </c>
      <c r="AC4692" s="23">
        <v>0</v>
      </c>
      <c r="AD4692" s="14" t="str">
        <f>IF(E4692=113,"Linn","Iowa ex-Linn")</f>
        <v>Iowa ex-Linn</v>
      </c>
      <c r="AE4692" s="23">
        <f>IFERROR(AB4692/W4692,"N/M")</f>
        <v>0.0</v>
      </c>
      <c r="AF4692" s="14" t="str">
        <f>B4692&amp;"|"&amp;TEXT(E4692,"000")&amp;"|"&amp;TEXT(M4692,"0.0000")</f>
        <v>2022|045|0.7000</v>
      </c>
      <c r="AG4692" s="22" t="str">
        <f>IF(AND(B4692&gt;=2015,B4692&lt;=2024,C4692=19,G4692=41,I4692=2,K4692="A",L4692="RBUP",M4692&gt;=0.5,M4692&lt;=0.85),"IN","OUT")</f>
        <v>IN</v>
      </c>
    </row>
    <row r="4693" spans="1:33">
      <c r="A4693" s="14" t="s">
        <v>192</v>
      </c>
      <c r="B4693" s="16">
        <v>2022</v>
      </c>
      <c r="C4693" s="16">
        <v>19</v>
      </c>
      <c r="D4693" s="14" t="s">
        <v>80</v>
      </c>
      <c r="E4693" s="16">
        <v>45</v>
      </c>
      <c r="F4693" s="14" t="s">
        <v>108</v>
      </c>
      <c r="G4693" s="16">
        <v>41</v>
      </c>
      <c r="H4693" s="14" t="s">
        <v>186</v>
      </c>
      <c r="I4693" s="16">
        <v>2</v>
      </c>
      <c r="J4693" s="14" t="s">
        <v>83</v>
      </c>
      <c r="K4693" s="14" t="s">
        <v>84</v>
      </c>
      <c r="L4693" s="14" t="s">
        <v>85</v>
      </c>
      <c r="M4693" s="23">
        <v>0.75</v>
      </c>
      <c r="N4693" s="16">
        <v>105</v>
      </c>
      <c r="O4693" s="16">
        <v>88</v>
      </c>
      <c r="P4693" s="16">
        <v>1</v>
      </c>
      <c r="Q4693" s="16">
        <v>112</v>
      </c>
      <c r="R4693" s="16">
        <v>1</v>
      </c>
      <c r="S4693" s="14" t="s">
        <v>86</v>
      </c>
      <c r="T4693" s="16">
        <v>15750</v>
      </c>
      <c r="U4693" s="16">
        <v>0</v>
      </c>
      <c r="V4693" s="18">
        <v>14897257</v>
      </c>
      <c r="W4693" s="18">
        <v>658788</v>
      </c>
      <c r="X4693" s="18">
        <v>451470</v>
      </c>
      <c r="Y4693" s="18">
        <v>575</v>
      </c>
      <c r="Z4693" s="18">
        <v>358</v>
      </c>
      <c r="AA4693" s="18">
        <v>0</v>
      </c>
      <c r="AB4693" s="18">
        <v>2011</v>
      </c>
      <c r="AC4693" s="23">
        <v>0</v>
      </c>
      <c r="AD4693" s="14" t="str">
        <f>IF(E4693=113,"Linn","Iowa ex-Linn")</f>
        <v>Iowa ex-Linn</v>
      </c>
      <c r="AE4693" s="23">
        <f>IFERROR(AB4693/W4693,"N/M")</f>
        <v>0.0030525753353127256</v>
      </c>
      <c r="AF4693" s="14" t="str">
        <f>B4693&amp;"|"&amp;TEXT(E4693,"000")&amp;"|"&amp;TEXT(M4693,"0.0000")</f>
        <v>2022|045|0.7500</v>
      </c>
      <c r="AG4693" s="22" t="str">
        <f>IF(AND(B4693&gt;=2015,B4693&lt;=2024,C4693=19,G4693=41,I4693=2,K4693="A",L4693="RBUP",M4693&gt;=0.5,M4693&lt;=0.85),"IN","OUT")</f>
        <v>IN</v>
      </c>
    </row>
    <row r="4694" spans="1:33">
      <c r="A4694" s="14" t="s">
        <v>192</v>
      </c>
      <c r="B4694" s="16">
        <v>2022</v>
      </c>
      <c r="C4694" s="16">
        <v>19</v>
      </c>
      <c r="D4694" s="14" t="s">
        <v>80</v>
      </c>
      <c r="E4694" s="16">
        <v>45</v>
      </c>
      <c r="F4694" s="14" t="s">
        <v>108</v>
      </c>
      <c r="G4694" s="16">
        <v>41</v>
      </c>
      <c r="H4694" s="14" t="s">
        <v>186</v>
      </c>
      <c r="I4694" s="16">
        <v>2</v>
      </c>
      <c r="J4694" s="14" t="s">
        <v>83</v>
      </c>
      <c r="K4694" s="14" t="s">
        <v>84</v>
      </c>
      <c r="L4694" s="14" t="s">
        <v>85</v>
      </c>
      <c r="M4694" s="23">
        <v>0.8</v>
      </c>
      <c r="N4694" s="16">
        <v>318</v>
      </c>
      <c r="O4694" s="16">
        <v>275</v>
      </c>
      <c r="P4694" s="16">
        <v>1</v>
      </c>
      <c r="Q4694" s="16">
        <v>412</v>
      </c>
      <c r="R4694" s="16">
        <v>1</v>
      </c>
      <c r="S4694" s="14" t="s">
        <v>86</v>
      </c>
      <c r="T4694" s="16">
        <v>59325</v>
      </c>
      <c r="U4694" s="16">
        <v>0</v>
      </c>
      <c r="V4694" s="18">
        <v>59952985</v>
      </c>
      <c r="W4694" s="18">
        <v>3551036</v>
      </c>
      <c r="X4694" s="18">
        <v>2206814</v>
      </c>
      <c r="Y4694" s="18">
        <v>2976</v>
      </c>
      <c r="Z4694" s="18">
        <v>8139</v>
      </c>
      <c r="AA4694" s="18">
        <v>0</v>
      </c>
      <c r="AB4694" s="18">
        <v>15919</v>
      </c>
      <c r="AC4694" s="23">
        <v>0</v>
      </c>
      <c r="AD4694" s="14" t="str">
        <f>IF(E4694=113,"Linn","Iowa ex-Linn")</f>
        <v>Iowa ex-Linn</v>
      </c>
      <c r="AE4694" s="23">
        <f>IFERROR(AB4694/W4694,"N/M")</f>
        <v>0.0044829170979961905</v>
      </c>
      <c r="AF4694" s="14" t="str">
        <f>B4694&amp;"|"&amp;TEXT(E4694,"000")&amp;"|"&amp;TEXT(M4694,"0.0000")</f>
        <v>2022|045|0.8000</v>
      </c>
      <c r="AG4694" s="22" t="str">
        <f>IF(AND(B4694&gt;=2015,B4694&lt;=2024,C4694=19,G4694=41,I4694=2,K4694="A",L4694="RBUP",M4694&gt;=0.5,M4694&lt;=0.85),"IN","OUT")</f>
        <v>IN</v>
      </c>
    </row>
    <row r="4695" spans="1:33">
      <c r="A4695" s="14" t="s">
        <v>192</v>
      </c>
      <c r="B4695" s="16">
        <v>2022</v>
      </c>
      <c r="C4695" s="16">
        <v>19</v>
      </c>
      <c r="D4695" s="14" t="s">
        <v>80</v>
      </c>
      <c r="E4695" s="16">
        <v>45</v>
      </c>
      <c r="F4695" s="14" t="s">
        <v>108</v>
      </c>
      <c r="G4695" s="16">
        <v>41</v>
      </c>
      <c r="H4695" s="14" t="s">
        <v>186</v>
      </c>
      <c r="I4695" s="16">
        <v>2</v>
      </c>
      <c r="J4695" s="14" t="s">
        <v>83</v>
      </c>
      <c r="K4695" s="14" t="s">
        <v>84</v>
      </c>
      <c r="L4695" s="14" t="s">
        <v>85</v>
      </c>
      <c r="M4695" s="23">
        <v>0.85</v>
      </c>
      <c r="N4695" s="16">
        <v>374</v>
      </c>
      <c r="O4695" s="16">
        <v>325</v>
      </c>
      <c r="P4695" s="16">
        <v>8</v>
      </c>
      <c r="Q4695" s="16">
        <v>544</v>
      </c>
      <c r="R4695" s="16">
        <v>13</v>
      </c>
      <c r="S4695" s="14" t="s">
        <v>86</v>
      </c>
      <c r="T4695" s="16">
        <v>83995</v>
      </c>
      <c r="U4695" s="16">
        <v>0</v>
      </c>
      <c r="V4695" s="18">
        <v>88215169</v>
      </c>
      <c r="W4695" s="18">
        <v>6611803</v>
      </c>
      <c r="X4695" s="18">
        <v>3200047</v>
      </c>
      <c r="Y4695" s="18">
        <v>1133</v>
      </c>
      <c r="Z4695" s="18">
        <v>1683</v>
      </c>
      <c r="AA4695" s="18">
        <v>0</v>
      </c>
      <c r="AB4695" s="18">
        <v>147319</v>
      </c>
      <c r="AC4695" s="23">
        <v>0.02</v>
      </c>
      <c r="AD4695" s="14" t="str">
        <f>IF(E4695=113,"Linn","Iowa ex-Linn")</f>
        <v>Iowa ex-Linn</v>
      </c>
      <c r="AE4695" s="23">
        <f>IFERROR(AB4695/W4695,"N/M")</f>
        <v>0.022281214367699705</v>
      </c>
      <c r="AF4695" s="14" t="str">
        <f>B4695&amp;"|"&amp;TEXT(E4695,"000")&amp;"|"&amp;TEXT(M4695,"0.0000")</f>
        <v>2022|045|0.8500</v>
      </c>
      <c r="AG4695" s="22" t="str">
        <f>IF(AND(B4695&gt;=2015,B4695&lt;=2024,C4695=19,G4695=41,I4695=2,K4695="A",L4695="RBUP",M4695&gt;=0.5,M4695&lt;=0.85),"IN","OUT")</f>
        <v>IN</v>
      </c>
    </row>
    <row r="4696" spans="1:33">
      <c r="A4696" s="14" t="s">
        <v>192</v>
      </c>
      <c r="B4696" s="16">
        <v>2022</v>
      </c>
      <c r="C4696" s="16">
        <v>19</v>
      </c>
      <c r="D4696" s="14" t="s">
        <v>80</v>
      </c>
      <c r="E4696" s="16">
        <v>47</v>
      </c>
      <c r="F4696" s="14" t="s">
        <v>109</v>
      </c>
      <c r="G4696" s="16">
        <v>41</v>
      </c>
      <c r="H4696" s="14" t="s">
        <v>186</v>
      </c>
      <c r="I4696" s="16">
        <v>2</v>
      </c>
      <c r="J4696" s="14" t="s">
        <v>83</v>
      </c>
      <c r="K4696" s="14" t="s">
        <v>84</v>
      </c>
      <c r="L4696" s="14" t="s">
        <v>85</v>
      </c>
      <c r="M4696" s="23">
        <v>0.5</v>
      </c>
      <c r="N4696" s="16">
        <v>4</v>
      </c>
      <c r="O4696" s="16">
        <v>2</v>
      </c>
      <c r="P4696" s="16">
        <v>0</v>
      </c>
      <c r="Q4696" s="16">
        <v>2</v>
      </c>
      <c r="R4696" s="16">
        <v>0</v>
      </c>
      <c r="S4696" s="14" t="s">
        <v>86</v>
      </c>
      <c r="T4696" s="16">
        <v>455</v>
      </c>
      <c r="U4696" s="16">
        <v>0</v>
      </c>
      <c r="V4696" s="18">
        <v>285173</v>
      </c>
      <c r="W4696" s="18">
        <v>2292</v>
      </c>
      <c r="X4696" s="18">
        <v>1833</v>
      </c>
      <c r="Y4696" s="18">
        <v>0</v>
      </c>
      <c r="Z4696" s="18">
        <v>0</v>
      </c>
      <c r="AA4696" s="18">
        <v>0</v>
      </c>
      <c r="AB4696" s="18">
        <v>0</v>
      </c>
      <c r="AC4696" s="23">
        <v>0</v>
      </c>
      <c r="AD4696" s="14" t="str">
        <f>IF(E4696=113,"Linn","Iowa ex-Linn")</f>
        <v>Iowa ex-Linn</v>
      </c>
      <c r="AE4696" s="23">
        <f>IFERROR(AB4696/W4696,"N/M")</f>
        <v>0.0</v>
      </c>
      <c r="AF4696" s="14" t="str">
        <f>B4696&amp;"|"&amp;TEXT(E4696,"000")&amp;"|"&amp;TEXT(M4696,"0.0000")</f>
        <v>2022|047|0.5000</v>
      </c>
      <c r="AG4696" s="22" t="str">
        <f>IF(AND(B4696&gt;=2015,B4696&lt;=2024,C4696=19,G4696=41,I4696=2,K4696="A",L4696="RBUP",M4696&gt;=0.5,M4696&lt;=0.85),"IN","OUT")</f>
        <v>IN</v>
      </c>
    </row>
    <row r="4697" spans="1:33">
      <c r="A4697" s="14" t="s">
        <v>192</v>
      </c>
      <c r="B4697" s="16">
        <v>2022</v>
      </c>
      <c r="C4697" s="16">
        <v>19</v>
      </c>
      <c r="D4697" s="14" t="s">
        <v>80</v>
      </c>
      <c r="E4697" s="16">
        <v>47</v>
      </c>
      <c r="F4697" s="14" t="s">
        <v>109</v>
      </c>
      <c r="G4697" s="16">
        <v>41</v>
      </c>
      <c r="H4697" s="14" t="s">
        <v>186</v>
      </c>
      <c r="I4697" s="16">
        <v>2</v>
      </c>
      <c r="J4697" s="14" t="s">
        <v>83</v>
      </c>
      <c r="K4697" s="14" t="s">
        <v>84</v>
      </c>
      <c r="L4697" s="14" t="s">
        <v>85</v>
      </c>
      <c r="M4697" s="23">
        <v>0.6</v>
      </c>
      <c r="N4697" s="16">
        <v>3</v>
      </c>
      <c r="O4697" s="16">
        <v>3</v>
      </c>
      <c r="P4697" s="16">
        <v>0</v>
      </c>
      <c r="Q4697" s="16">
        <v>3</v>
      </c>
      <c r="R4697" s="16">
        <v>0</v>
      </c>
      <c r="S4697" s="14" t="s">
        <v>86</v>
      </c>
      <c r="T4697" s="16">
        <v>746</v>
      </c>
      <c r="U4697" s="16">
        <v>0</v>
      </c>
      <c r="V4697" s="18">
        <v>587192</v>
      </c>
      <c r="W4697" s="18">
        <v>10357</v>
      </c>
      <c r="X4697" s="18">
        <v>7516</v>
      </c>
      <c r="Y4697" s="18">
        <v>0</v>
      </c>
      <c r="Z4697" s="18">
        <v>17</v>
      </c>
      <c r="AA4697" s="18">
        <v>0</v>
      </c>
      <c r="AB4697" s="18">
        <v>0</v>
      </c>
      <c r="AC4697" s="23">
        <v>0</v>
      </c>
      <c r="AD4697" s="14" t="str">
        <f>IF(E4697=113,"Linn","Iowa ex-Linn")</f>
        <v>Iowa ex-Linn</v>
      </c>
      <c r="AE4697" s="23">
        <f>IFERROR(AB4697/W4697,"N/M")</f>
        <v>0.0</v>
      </c>
      <c r="AF4697" s="14" t="str">
        <f>B4697&amp;"|"&amp;TEXT(E4697,"000")&amp;"|"&amp;TEXT(M4697,"0.0000")</f>
        <v>2022|047|0.6000</v>
      </c>
      <c r="AG4697" s="22" t="str">
        <f>IF(AND(B4697&gt;=2015,B4697&lt;=2024,C4697=19,G4697=41,I4697=2,K4697="A",L4697="RBUP",M4697&gt;=0.5,M4697&lt;=0.85),"IN","OUT")</f>
        <v>IN</v>
      </c>
    </row>
    <row r="4698" spans="1:33">
      <c r="A4698" s="14" t="s">
        <v>192</v>
      </c>
      <c r="B4698" s="16">
        <v>2022</v>
      </c>
      <c r="C4698" s="16">
        <v>19</v>
      </c>
      <c r="D4698" s="14" t="s">
        <v>80</v>
      </c>
      <c r="E4698" s="16">
        <v>47</v>
      </c>
      <c r="F4698" s="14" t="s">
        <v>109</v>
      </c>
      <c r="G4698" s="16">
        <v>41</v>
      </c>
      <c r="H4698" s="14" t="s">
        <v>186</v>
      </c>
      <c r="I4698" s="16">
        <v>2</v>
      </c>
      <c r="J4698" s="14" t="s">
        <v>83</v>
      </c>
      <c r="K4698" s="14" t="s">
        <v>84</v>
      </c>
      <c r="L4698" s="14" t="s">
        <v>85</v>
      </c>
      <c r="M4698" s="23">
        <v>0.65</v>
      </c>
      <c r="N4698" s="16">
        <v>3</v>
      </c>
      <c r="O4698" s="16">
        <v>3</v>
      </c>
      <c r="P4698" s="16">
        <v>0</v>
      </c>
      <c r="Q4698" s="16">
        <v>3</v>
      </c>
      <c r="R4698" s="16">
        <v>0</v>
      </c>
      <c r="S4698" s="14" t="s">
        <v>86</v>
      </c>
      <c r="T4698" s="16">
        <v>115</v>
      </c>
      <c r="U4698" s="16">
        <v>0</v>
      </c>
      <c r="V4698" s="18">
        <v>75988</v>
      </c>
      <c r="W4698" s="18">
        <v>1684</v>
      </c>
      <c r="X4698" s="18">
        <v>993</v>
      </c>
      <c r="Y4698" s="18">
        <v>0</v>
      </c>
      <c r="Z4698" s="18">
        <v>0</v>
      </c>
      <c r="AA4698" s="18">
        <v>0</v>
      </c>
      <c r="AB4698" s="18">
        <v>0</v>
      </c>
      <c r="AC4698" s="23">
        <v>0</v>
      </c>
      <c r="AD4698" s="14" t="str">
        <f>IF(E4698=113,"Linn","Iowa ex-Linn")</f>
        <v>Iowa ex-Linn</v>
      </c>
      <c r="AE4698" s="23">
        <f>IFERROR(AB4698/W4698,"N/M")</f>
        <v>0.0</v>
      </c>
      <c r="AF4698" s="14" t="str">
        <f>B4698&amp;"|"&amp;TEXT(E4698,"000")&amp;"|"&amp;TEXT(M4698,"0.0000")</f>
        <v>2022|047|0.6500</v>
      </c>
      <c r="AG4698" s="22" t="str">
        <f>IF(AND(B4698&gt;=2015,B4698&lt;=2024,C4698=19,G4698=41,I4698=2,K4698="A",L4698="RBUP",M4698&gt;=0.5,M4698&lt;=0.85),"IN","OUT")</f>
        <v>IN</v>
      </c>
    </row>
    <row r="4699" spans="1:33">
      <c r="A4699" s="14" t="s">
        <v>192</v>
      </c>
      <c r="B4699" s="16">
        <v>2022</v>
      </c>
      <c r="C4699" s="16">
        <v>19</v>
      </c>
      <c r="D4699" s="14" t="s">
        <v>80</v>
      </c>
      <c r="E4699" s="16">
        <v>47</v>
      </c>
      <c r="F4699" s="14" t="s">
        <v>109</v>
      </c>
      <c r="G4699" s="16">
        <v>41</v>
      </c>
      <c r="H4699" s="14" t="s">
        <v>186</v>
      </c>
      <c r="I4699" s="16">
        <v>2</v>
      </c>
      <c r="J4699" s="14" t="s">
        <v>83</v>
      </c>
      <c r="K4699" s="14" t="s">
        <v>84</v>
      </c>
      <c r="L4699" s="14" t="s">
        <v>85</v>
      </c>
      <c r="M4699" s="23">
        <v>0.7</v>
      </c>
      <c r="N4699" s="16">
        <v>13</v>
      </c>
      <c r="O4699" s="16">
        <v>7</v>
      </c>
      <c r="P4699" s="16">
        <v>0</v>
      </c>
      <c r="Q4699" s="16">
        <v>8</v>
      </c>
      <c r="R4699" s="16">
        <v>0</v>
      </c>
      <c r="S4699" s="14" t="s">
        <v>86</v>
      </c>
      <c r="T4699" s="16">
        <v>341</v>
      </c>
      <c r="U4699" s="16">
        <v>0</v>
      </c>
      <c r="V4699" s="18">
        <v>276502</v>
      </c>
      <c r="W4699" s="18">
        <v>14041</v>
      </c>
      <c r="X4699" s="18">
        <v>9215</v>
      </c>
      <c r="Y4699" s="18">
        <v>0</v>
      </c>
      <c r="Z4699" s="18">
        <v>0</v>
      </c>
      <c r="AA4699" s="18">
        <v>0</v>
      </c>
      <c r="AB4699" s="18">
        <v>0</v>
      </c>
      <c r="AC4699" s="23">
        <v>0</v>
      </c>
      <c r="AD4699" s="14" t="str">
        <f>IF(E4699=113,"Linn","Iowa ex-Linn")</f>
        <v>Iowa ex-Linn</v>
      </c>
      <c r="AE4699" s="23">
        <f>IFERROR(AB4699/W4699,"N/M")</f>
        <v>0.0</v>
      </c>
      <c r="AF4699" s="14" t="str">
        <f>B4699&amp;"|"&amp;TEXT(E4699,"000")&amp;"|"&amp;TEXT(M4699,"0.0000")</f>
        <v>2022|047|0.7000</v>
      </c>
      <c r="AG4699" s="22" t="str">
        <f>IF(AND(B4699&gt;=2015,B4699&lt;=2024,C4699=19,G4699=41,I4699=2,K4699="A",L4699="RBUP",M4699&gt;=0.5,M4699&lt;=0.85),"IN","OUT")</f>
        <v>IN</v>
      </c>
    </row>
    <row r="4700" spans="1:33">
      <c r="A4700" s="14" t="s">
        <v>192</v>
      </c>
      <c r="B4700" s="16">
        <v>2022</v>
      </c>
      <c r="C4700" s="16">
        <v>19</v>
      </c>
      <c r="D4700" s="14" t="s">
        <v>80</v>
      </c>
      <c r="E4700" s="16">
        <v>47</v>
      </c>
      <c r="F4700" s="14" t="s">
        <v>109</v>
      </c>
      <c r="G4700" s="16">
        <v>41</v>
      </c>
      <c r="H4700" s="14" t="s">
        <v>186</v>
      </c>
      <c r="I4700" s="16">
        <v>2</v>
      </c>
      <c r="J4700" s="14" t="s">
        <v>83</v>
      </c>
      <c r="K4700" s="14" t="s">
        <v>84</v>
      </c>
      <c r="L4700" s="14" t="s">
        <v>85</v>
      </c>
      <c r="M4700" s="23">
        <v>0.75</v>
      </c>
      <c r="N4700" s="16">
        <v>64</v>
      </c>
      <c r="O4700" s="16">
        <v>47</v>
      </c>
      <c r="P4700" s="16">
        <v>0</v>
      </c>
      <c r="Q4700" s="16">
        <v>69</v>
      </c>
      <c r="R4700" s="16">
        <v>0</v>
      </c>
      <c r="S4700" s="14" t="s">
        <v>86</v>
      </c>
      <c r="T4700" s="16">
        <v>8265</v>
      </c>
      <c r="U4700" s="16">
        <v>0</v>
      </c>
      <c r="V4700" s="18">
        <v>8082775</v>
      </c>
      <c r="W4700" s="18">
        <v>453211</v>
      </c>
      <c r="X4700" s="18">
        <v>301593</v>
      </c>
      <c r="Y4700" s="18">
        <v>0</v>
      </c>
      <c r="Z4700" s="18">
        <v>150</v>
      </c>
      <c r="AA4700" s="18">
        <v>0</v>
      </c>
      <c r="AB4700" s="18">
        <v>0</v>
      </c>
      <c r="AC4700" s="23">
        <v>0</v>
      </c>
      <c r="AD4700" s="14" t="str">
        <f>IF(E4700=113,"Linn","Iowa ex-Linn")</f>
        <v>Iowa ex-Linn</v>
      </c>
      <c r="AE4700" s="23">
        <f>IFERROR(AB4700/W4700,"N/M")</f>
        <v>0.0</v>
      </c>
      <c r="AF4700" s="14" t="str">
        <f>B4700&amp;"|"&amp;TEXT(E4700,"000")&amp;"|"&amp;TEXT(M4700,"0.0000")</f>
        <v>2022|047|0.7500</v>
      </c>
      <c r="AG4700" s="22" t="str">
        <f>IF(AND(B4700&gt;=2015,B4700&lt;=2024,C4700=19,G4700=41,I4700=2,K4700="A",L4700="RBUP",M4700&gt;=0.5,M4700&lt;=0.85),"IN","OUT")</f>
        <v>IN</v>
      </c>
    </row>
    <row r="4701" spans="1:33">
      <c r="A4701" s="14" t="s">
        <v>192</v>
      </c>
      <c r="B4701" s="16">
        <v>2022</v>
      </c>
      <c r="C4701" s="16">
        <v>19</v>
      </c>
      <c r="D4701" s="14" t="s">
        <v>80</v>
      </c>
      <c r="E4701" s="16">
        <v>47</v>
      </c>
      <c r="F4701" s="14" t="s">
        <v>109</v>
      </c>
      <c r="G4701" s="16">
        <v>41</v>
      </c>
      <c r="H4701" s="14" t="s">
        <v>186</v>
      </c>
      <c r="I4701" s="16">
        <v>2</v>
      </c>
      <c r="J4701" s="14" t="s">
        <v>83</v>
      </c>
      <c r="K4701" s="14" t="s">
        <v>84</v>
      </c>
      <c r="L4701" s="14" t="s">
        <v>85</v>
      </c>
      <c r="M4701" s="23">
        <v>0.8</v>
      </c>
      <c r="N4701" s="16">
        <v>394</v>
      </c>
      <c r="O4701" s="16">
        <v>326</v>
      </c>
      <c r="P4701" s="16">
        <v>21</v>
      </c>
      <c r="Q4701" s="16">
        <v>440</v>
      </c>
      <c r="R4701" s="16">
        <v>22</v>
      </c>
      <c r="S4701" s="14" t="s">
        <v>86</v>
      </c>
      <c r="T4701" s="16">
        <v>73291</v>
      </c>
      <c r="U4701" s="16">
        <v>0</v>
      </c>
      <c r="V4701" s="18">
        <v>74527392</v>
      </c>
      <c r="W4701" s="18">
        <v>5268517</v>
      </c>
      <c r="X4701" s="18">
        <v>3235857</v>
      </c>
      <c r="Y4701" s="18">
        <v>457</v>
      </c>
      <c r="Z4701" s="18">
        <v>5597</v>
      </c>
      <c r="AA4701" s="18">
        <v>0</v>
      </c>
      <c r="AB4701" s="18">
        <v>304690</v>
      </c>
      <c r="AC4701" s="23">
        <v>0.06</v>
      </c>
      <c r="AD4701" s="14" t="str">
        <f>IF(E4701=113,"Linn","Iowa ex-Linn")</f>
        <v>Iowa ex-Linn</v>
      </c>
      <c r="AE4701" s="23">
        <f>IFERROR(AB4701/W4701,"N/M")</f>
        <v>0.057832213505242556</v>
      </c>
      <c r="AF4701" s="14" t="str">
        <f>B4701&amp;"|"&amp;TEXT(E4701,"000")&amp;"|"&amp;TEXT(M4701,"0.0000")</f>
        <v>2022|047|0.8000</v>
      </c>
      <c r="AG4701" s="22" t="str">
        <f>IF(AND(B4701&gt;=2015,B4701&lt;=2024,C4701=19,G4701=41,I4701=2,K4701="A",L4701="RBUP",M4701&gt;=0.5,M4701&lt;=0.85),"IN","OUT")</f>
        <v>IN</v>
      </c>
    </row>
    <row r="4702" spans="1:33">
      <c r="A4702" s="14" t="s">
        <v>192</v>
      </c>
      <c r="B4702" s="16">
        <v>2022</v>
      </c>
      <c r="C4702" s="16">
        <v>19</v>
      </c>
      <c r="D4702" s="14" t="s">
        <v>80</v>
      </c>
      <c r="E4702" s="16">
        <v>47</v>
      </c>
      <c r="F4702" s="14" t="s">
        <v>109</v>
      </c>
      <c r="G4702" s="16">
        <v>41</v>
      </c>
      <c r="H4702" s="14" t="s">
        <v>186</v>
      </c>
      <c r="I4702" s="16">
        <v>2</v>
      </c>
      <c r="J4702" s="14" t="s">
        <v>83</v>
      </c>
      <c r="K4702" s="14" t="s">
        <v>84</v>
      </c>
      <c r="L4702" s="14" t="s">
        <v>85</v>
      </c>
      <c r="M4702" s="23">
        <v>0.85</v>
      </c>
      <c r="N4702" s="16">
        <v>462</v>
      </c>
      <c r="O4702" s="16">
        <v>386</v>
      </c>
      <c r="P4702" s="16">
        <v>52</v>
      </c>
      <c r="Q4702" s="16">
        <v>821</v>
      </c>
      <c r="R4702" s="16">
        <v>72</v>
      </c>
      <c r="S4702" s="14" t="s">
        <v>86</v>
      </c>
      <c r="T4702" s="16">
        <v>111106</v>
      </c>
      <c r="U4702" s="16">
        <v>0</v>
      </c>
      <c r="V4702" s="18">
        <v>121254110</v>
      </c>
      <c r="W4702" s="18">
        <v>10929831</v>
      </c>
      <c r="X4702" s="18">
        <v>4948862</v>
      </c>
      <c r="Y4702" s="18">
        <v>13773</v>
      </c>
      <c r="Z4702" s="18">
        <v>34376</v>
      </c>
      <c r="AA4702" s="18">
        <v>0</v>
      </c>
      <c r="AB4702" s="18">
        <v>1201582</v>
      </c>
      <c r="AC4702" s="23">
        <v>0.11</v>
      </c>
      <c r="AD4702" s="14" t="str">
        <f>IF(E4702=113,"Linn","Iowa ex-Linn")</f>
        <v>Iowa ex-Linn</v>
      </c>
      <c r="AE4702" s="23">
        <f>IFERROR(AB4702/W4702,"N/M")</f>
        <v>0.10993600907461423</v>
      </c>
      <c r="AF4702" s="14" t="str">
        <f>B4702&amp;"|"&amp;TEXT(E4702,"000")&amp;"|"&amp;TEXT(M4702,"0.0000")</f>
        <v>2022|047|0.8500</v>
      </c>
      <c r="AG4702" s="22" t="str">
        <f>IF(AND(B4702&gt;=2015,B4702&lt;=2024,C4702=19,G4702=41,I4702=2,K4702="A",L4702="RBUP",M4702&gt;=0.5,M4702&lt;=0.85),"IN","OUT")</f>
        <v>IN</v>
      </c>
    </row>
    <row r="4703" spans="1:33">
      <c r="A4703" s="14" t="s">
        <v>192</v>
      </c>
      <c r="B4703" s="16">
        <v>2022</v>
      </c>
      <c r="C4703" s="16">
        <v>19</v>
      </c>
      <c r="D4703" s="14" t="s">
        <v>80</v>
      </c>
      <c r="E4703" s="16">
        <v>49</v>
      </c>
      <c r="F4703" s="14" t="s">
        <v>110</v>
      </c>
      <c r="G4703" s="16">
        <v>41</v>
      </c>
      <c r="H4703" s="14" t="s">
        <v>186</v>
      </c>
      <c r="I4703" s="16">
        <v>2</v>
      </c>
      <c r="J4703" s="14" t="s">
        <v>83</v>
      </c>
      <c r="K4703" s="14" t="s">
        <v>84</v>
      </c>
      <c r="L4703" s="14" t="s">
        <v>85</v>
      </c>
      <c r="M4703" s="23">
        <v>0.65</v>
      </c>
      <c r="N4703" s="16">
        <v>2</v>
      </c>
      <c r="O4703" s="16">
        <v>1</v>
      </c>
      <c r="P4703" s="16">
        <v>0</v>
      </c>
      <c r="Q4703" s="16">
        <v>1</v>
      </c>
      <c r="R4703" s="16">
        <v>0</v>
      </c>
      <c r="S4703" s="14" t="s">
        <v>86</v>
      </c>
      <c r="T4703" s="16">
        <v>151</v>
      </c>
      <c r="U4703" s="16">
        <v>0</v>
      </c>
      <c r="V4703" s="18">
        <v>109680</v>
      </c>
      <c r="W4703" s="18">
        <v>1739</v>
      </c>
      <c r="X4703" s="18">
        <v>1026</v>
      </c>
      <c r="Y4703" s="18">
        <v>0</v>
      </c>
      <c r="Z4703" s="18">
        <v>0</v>
      </c>
      <c r="AA4703" s="18">
        <v>0</v>
      </c>
      <c r="AB4703" s="18">
        <v>0</v>
      </c>
      <c r="AC4703" s="23">
        <v>0</v>
      </c>
      <c r="AD4703" s="14" t="str">
        <f>IF(E4703=113,"Linn","Iowa ex-Linn")</f>
        <v>Iowa ex-Linn</v>
      </c>
      <c r="AE4703" s="23">
        <f>IFERROR(AB4703/W4703,"N/M")</f>
        <v>0.0</v>
      </c>
      <c r="AF4703" s="14" t="str">
        <f>B4703&amp;"|"&amp;TEXT(E4703,"000")&amp;"|"&amp;TEXT(M4703,"0.0000")</f>
        <v>2022|049|0.6500</v>
      </c>
      <c r="AG4703" s="22" t="str">
        <f>IF(AND(B4703&gt;=2015,B4703&lt;=2024,C4703=19,G4703=41,I4703=2,K4703="A",L4703="RBUP",M4703&gt;=0.5,M4703&lt;=0.85),"IN","OUT")</f>
        <v>IN</v>
      </c>
    </row>
    <row r="4704" spans="1:33">
      <c r="A4704" s="14" t="s">
        <v>192</v>
      </c>
      <c r="B4704" s="16">
        <v>2022</v>
      </c>
      <c r="C4704" s="16">
        <v>19</v>
      </c>
      <c r="D4704" s="14" t="s">
        <v>80</v>
      </c>
      <c r="E4704" s="16">
        <v>49</v>
      </c>
      <c r="F4704" s="14" t="s">
        <v>110</v>
      </c>
      <c r="G4704" s="16">
        <v>41</v>
      </c>
      <c r="H4704" s="14" t="s">
        <v>186</v>
      </c>
      <c r="I4704" s="16">
        <v>2</v>
      </c>
      <c r="J4704" s="14" t="s">
        <v>83</v>
      </c>
      <c r="K4704" s="14" t="s">
        <v>84</v>
      </c>
      <c r="L4704" s="14" t="s">
        <v>85</v>
      </c>
      <c r="M4704" s="23">
        <v>0.7</v>
      </c>
      <c r="N4704" s="16">
        <v>4</v>
      </c>
      <c r="O4704" s="16">
        <v>3</v>
      </c>
      <c r="P4704" s="16">
        <v>0</v>
      </c>
      <c r="Q4704" s="16">
        <v>3</v>
      </c>
      <c r="R4704" s="16">
        <v>0</v>
      </c>
      <c r="S4704" s="14" t="s">
        <v>86</v>
      </c>
      <c r="T4704" s="16">
        <v>271</v>
      </c>
      <c r="U4704" s="16">
        <v>0</v>
      </c>
      <c r="V4704" s="18">
        <v>222138</v>
      </c>
      <c r="W4704" s="18">
        <v>5748</v>
      </c>
      <c r="X4704" s="18">
        <v>3989</v>
      </c>
      <c r="Y4704" s="18">
        <v>0</v>
      </c>
      <c r="Z4704" s="18">
        <v>0</v>
      </c>
      <c r="AA4704" s="18">
        <v>0</v>
      </c>
      <c r="AB4704" s="18">
        <v>0</v>
      </c>
      <c r="AC4704" s="23">
        <v>0</v>
      </c>
      <c r="AD4704" s="14" t="str">
        <f>IF(E4704=113,"Linn","Iowa ex-Linn")</f>
        <v>Iowa ex-Linn</v>
      </c>
      <c r="AE4704" s="23">
        <f>IFERROR(AB4704/W4704,"N/M")</f>
        <v>0.0</v>
      </c>
      <c r="AF4704" s="14" t="str">
        <f>B4704&amp;"|"&amp;TEXT(E4704,"000")&amp;"|"&amp;TEXT(M4704,"0.0000")</f>
        <v>2022|049|0.7000</v>
      </c>
      <c r="AG4704" s="22" t="str">
        <f>IF(AND(B4704&gt;=2015,B4704&lt;=2024,C4704=19,G4704=41,I4704=2,K4704="A",L4704="RBUP",M4704&gt;=0.5,M4704&lt;=0.85),"IN","OUT")</f>
        <v>IN</v>
      </c>
    </row>
    <row r="4705" spans="1:33">
      <c r="A4705" s="14" t="s">
        <v>192</v>
      </c>
      <c r="B4705" s="16">
        <v>2022</v>
      </c>
      <c r="C4705" s="16">
        <v>19</v>
      </c>
      <c r="D4705" s="14" t="s">
        <v>80</v>
      </c>
      <c r="E4705" s="16">
        <v>49</v>
      </c>
      <c r="F4705" s="14" t="s">
        <v>110</v>
      </c>
      <c r="G4705" s="16">
        <v>41</v>
      </c>
      <c r="H4705" s="14" t="s">
        <v>186</v>
      </c>
      <c r="I4705" s="16">
        <v>2</v>
      </c>
      <c r="J4705" s="14" t="s">
        <v>83</v>
      </c>
      <c r="K4705" s="14" t="s">
        <v>84</v>
      </c>
      <c r="L4705" s="14" t="s">
        <v>85</v>
      </c>
      <c r="M4705" s="23">
        <v>0.75</v>
      </c>
      <c r="N4705" s="16">
        <v>52</v>
      </c>
      <c r="O4705" s="16">
        <v>33</v>
      </c>
      <c r="P4705" s="16">
        <v>3</v>
      </c>
      <c r="Q4705" s="16">
        <v>58</v>
      </c>
      <c r="R4705" s="16">
        <v>5</v>
      </c>
      <c r="S4705" s="14" t="s">
        <v>86</v>
      </c>
      <c r="T4705" s="16">
        <v>4755</v>
      </c>
      <c r="U4705" s="16">
        <v>0</v>
      </c>
      <c r="V4705" s="18">
        <v>3990630</v>
      </c>
      <c r="W4705" s="18">
        <v>155749</v>
      </c>
      <c r="X4705" s="18">
        <v>98129</v>
      </c>
      <c r="Y4705" s="18">
        <v>475</v>
      </c>
      <c r="Z4705" s="18">
        <v>255</v>
      </c>
      <c r="AA4705" s="18">
        <v>0</v>
      </c>
      <c r="AB4705" s="18">
        <v>46572</v>
      </c>
      <c r="AC4705" s="23">
        <v>0.3</v>
      </c>
      <c r="AD4705" s="14" t="str">
        <f>IF(E4705=113,"Linn","Iowa ex-Linn")</f>
        <v>Iowa ex-Linn</v>
      </c>
      <c r="AE4705" s="23">
        <f>IFERROR(AB4705/W4705,"N/M")</f>
        <v>0.2990195763696717</v>
      </c>
      <c r="AF4705" s="14" t="str">
        <f>B4705&amp;"|"&amp;TEXT(E4705,"000")&amp;"|"&amp;TEXT(M4705,"0.0000")</f>
        <v>2022|049|0.7500</v>
      </c>
      <c r="AG4705" s="22" t="str">
        <f>IF(AND(B4705&gt;=2015,B4705&lt;=2024,C4705=19,G4705=41,I4705=2,K4705="A",L4705="RBUP",M4705&gt;=0.5,M4705&lt;=0.85),"IN","OUT")</f>
        <v>IN</v>
      </c>
    </row>
    <row r="4706" spans="1:33">
      <c r="A4706" s="14" t="s">
        <v>192</v>
      </c>
      <c r="B4706" s="16">
        <v>2022</v>
      </c>
      <c r="C4706" s="16">
        <v>19</v>
      </c>
      <c r="D4706" s="14" t="s">
        <v>80</v>
      </c>
      <c r="E4706" s="16">
        <v>49</v>
      </c>
      <c r="F4706" s="14" t="s">
        <v>110</v>
      </c>
      <c r="G4706" s="16">
        <v>41</v>
      </c>
      <c r="H4706" s="14" t="s">
        <v>186</v>
      </c>
      <c r="I4706" s="16">
        <v>2</v>
      </c>
      <c r="J4706" s="14" t="s">
        <v>83</v>
      </c>
      <c r="K4706" s="14" t="s">
        <v>84</v>
      </c>
      <c r="L4706" s="14" t="s">
        <v>85</v>
      </c>
      <c r="M4706" s="23">
        <v>0.8</v>
      </c>
      <c r="N4706" s="16">
        <v>286</v>
      </c>
      <c r="O4706" s="16">
        <v>230</v>
      </c>
      <c r="P4706" s="16">
        <v>28</v>
      </c>
      <c r="Q4706" s="16">
        <v>366</v>
      </c>
      <c r="R4706" s="16">
        <v>34</v>
      </c>
      <c r="S4706" s="14" t="s">
        <v>86</v>
      </c>
      <c r="T4706" s="16">
        <v>48320</v>
      </c>
      <c r="U4706" s="16">
        <v>0</v>
      </c>
      <c r="V4706" s="18">
        <v>43377644</v>
      </c>
      <c r="W4706" s="18">
        <v>2290207</v>
      </c>
      <c r="X4706" s="18">
        <v>1392386</v>
      </c>
      <c r="Y4706" s="18">
        <v>886</v>
      </c>
      <c r="Z4706" s="18">
        <v>273</v>
      </c>
      <c r="AA4706" s="18">
        <v>0</v>
      </c>
      <c r="AB4706" s="18">
        <v>510852</v>
      </c>
      <c r="AC4706" s="23">
        <v>0.22</v>
      </c>
      <c r="AD4706" s="14" t="str">
        <f>IF(E4706=113,"Linn","Iowa ex-Linn")</f>
        <v>Iowa ex-Linn</v>
      </c>
      <c r="AE4706" s="23">
        <f>IFERROR(AB4706/W4706,"N/M")</f>
        <v>0.22305931297913245</v>
      </c>
      <c r="AF4706" s="14" t="str">
        <f>B4706&amp;"|"&amp;TEXT(E4706,"000")&amp;"|"&amp;TEXT(M4706,"0.0000")</f>
        <v>2022|049|0.8000</v>
      </c>
      <c r="AG4706" s="22" t="str">
        <f>IF(AND(B4706&gt;=2015,B4706&lt;=2024,C4706=19,G4706=41,I4706=2,K4706="A",L4706="RBUP",M4706&gt;=0.5,M4706&lt;=0.85),"IN","OUT")</f>
        <v>IN</v>
      </c>
    </row>
    <row r="4707" spans="1:33">
      <c r="A4707" s="14" t="s">
        <v>192</v>
      </c>
      <c r="B4707" s="16">
        <v>2022</v>
      </c>
      <c r="C4707" s="16">
        <v>19</v>
      </c>
      <c r="D4707" s="14" t="s">
        <v>80</v>
      </c>
      <c r="E4707" s="16">
        <v>49</v>
      </c>
      <c r="F4707" s="14" t="s">
        <v>110</v>
      </c>
      <c r="G4707" s="16">
        <v>41</v>
      </c>
      <c r="H4707" s="14" t="s">
        <v>186</v>
      </c>
      <c r="I4707" s="16">
        <v>2</v>
      </c>
      <c r="J4707" s="14" t="s">
        <v>83</v>
      </c>
      <c r="K4707" s="14" t="s">
        <v>84</v>
      </c>
      <c r="L4707" s="14" t="s">
        <v>85</v>
      </c>
      <c r="M4707" s="23">
        <v>0.85</v>
      </c>
      <c r="N4707" s="16">
        <v>323</v>
      </c>
      <c r="O4707" s="16">
        <v>251</v>
      </c>
      <c r="P4707" s="16">
        <v>54</v>
      </c>
      <c r="Q4707" s="16">
        <v>452</v>
      </c>
      <c r="R4707" s="16">
        <v>74</v>
      </c>
      <c r="S4707" s="14" t="s">
        <v>86</v>
      </c>
      <c r="T4707" s="16">
        <v>60129</v>
      </c>
      <c r="U4707" s="16">
        <v>0</v>
      </c>
      <c r="V4707" s="18">
        <v>57872698</v>
      </c>
      <c r="W4707" s="18">
        <v>3873559</v>
      </c>
      <c r="X4707" s="18">
        <v>1835098</v>
      </c>
      <c r="Y4707" s="18">
        <v>1092</v>
      </c>
      <c r="Z4707" s="18">
        <v>4981</v>
      </c>
      <c r="AA4707" s="18">
        <v>0</v>
      </c>
      <c r="AB4707" s="18">
        <v>944217</v>
      </c>
      <c r="AC4707" s="23">
        <v>0.24</v>
      </c>
      <c r="AD4707" s="14" t="str">
        <f>IF(E4707=113,"Linn","Iowa ex-Linn")</f>
        <v>Iowa ex-Linn</v>
      </c>
      <c r="AE4707" s="23">
        <f>IFERROR(AB4707/W4707,"N/M")</f>
        <v>0.2437595503256824</v>
      </c>
      <c r="AF4707" s="14" t="str">
        <f>B4707&amp;"|"&amp;TEXT(E4707,"000")&amp;"|"&amp;TEXT(M4707,"0.0000")</f>
        <v>2022|049|0.8500</v>
      </c>
      <c r="AG4707" s="22" t="str">
        <f>IF(AND(B4707&gt;=2015,B4707&lt;=2024,C4707=19,G4707=41,I4707=2,K4707="A",L4707="RBUP",M4707&gt;=0.5,M4707&lt;=0.85),"IN","OUT")</f>
        <v>IN</v>
      </c>
    </row>
    <row r="4708" spans="1:33">
      <c r="A4708" s="14" t="s">
        <v>192</v>
      </c>
      <c r="B4708" s="16">
        <v>2022</v>
      </c>
      <c r="C4708" s="16">
        <v>19</v>
      </c>
      <c r="D4708" s="14" t="s">
        <v>80</v>
      </c>
      <c r="E4708" s="16">
        <v>51</v>
      </c>
      <c r="F4708" s="14" t="s">
        <v>111</v>
      </c>
      <c r="G4708" s="16">
        <v>41</v>
      </c>
      <c r="H4708" s="14" t="s">
        <v>186</v>
      </c>
      <c r="I4708" s="16">
        <v>2</v>
      </c>
      <c r="J4708" s="14" t="s">
        <v>83</v>
      </c>
      <c r="K4708" s="14" t="s">
        <v>84</v>
      </c>
      <c r="L4708" s="14" t="s">
        <v>85</v>
      </c>
      <c r="M4708" s="23">
        <v>0.5</v>
      </c>
      <c r="N4708" s="16">
        <v>1</v>
      </c>
      <c r="O4708" s="16">
        <v>0</v>
      </c>
      <c r="P4708" s="16">
        <v>0</v>
      </c>
      <c r="Q4708" s="16">
        <v>0</v>
      </c>
      <c r="R4708" s="16">
        <v>0</v>
      </c>
      <c r="S4708" s="14" t="s">
        <v>86</v>
      </c>
      <c r="T4708" s="16">
        <v>0</v>
      </c>
      <c r="U4708" s="16">
        <v>0</v>
      </c>
      <c r="V4708" s="18">
        <v>0</v>
      </c>
      <c r="W4708" s="18">
        <v>0</v>
      </c>
      <c r="X4708" s="18">
        <v>0</v>
      </c>
      <c r="Y4708" s="18">
        <v>0</v>
      </c>
      <c r="Z4708" s="18">
        <v>0</v>
      </c>
      <c r="AA4708" s="18">
        <v>0</v>
      </c>
      <c r="AB4708" s="18">
        <v>0</v>
      </c>
      <c r="AC4708" s="23">
        <v>0</v>
      </c>
      <c r="AD4708" s="14" t="str">
        <f>IF(E4708=113,"Linn","Iowa ex-Linn")</f>
        <v>Iowa ex-Linn</v>
      </c>
      <c r="AE4708" s="23" t="str">
        <f>IFERROR(AB4708/W4708,"N/M")</f>
        <v>N/M</v>
      </c>
      <c r="AF4708" s="14" t="str">
        <f>B4708&amp;"|"&amp;TEXT(E4708,"000")&amp;"|"&amp;TEXT(M4708,"0.0000")</f>
        <v>2022|051|0.5000</v>
      </c>
      <c r="AG4708" s="22" t="str">
        <f>IF(AND(B4708&gt;=2015,B4708&lt;=2024,C4708=19,G4708=41,I4708=2,K4708="A",L4708="RBUP",M4708&gt;=0.5,M4708&lt;=0.85),"IN","OUT")</f>
        <v>IN</v>
      </c>
    </row>
    <row r="4709" spans="1:33">
      <c r="A4709" s="14" t="s">
        <v>192</v>
      </c>
      <c r="B4709" s="16">
        <v>2022</v>
      </c>
      <c r="C4709" s="16">
        <v>19</v>
      </c>
      <c r="D4709" s="14" t="s">
        <v>80</v>
      </c>
      <c r="E4709" s="16">
        <v>51</v>
      </c>
      <c r="F4709" s="14" t="s">
        <v>111</v>
      </c>
      <c r="G4709" s="16">
        <v>41</v>
      </c>
      <c r="H4709" s="14" t="s">
        <v>186</v>
      </c>
      <c r="I4709" s="16">
        <v>2</v>
      </c>
      <c r="J4709" s="14" t="s">
        <v>83</v>
      </c>
      <c r="K4709" s="14" t="s">
        <v>84</v>
      </c>
      <c r="L4709" s="14" t="s">
        <v>85</v>
      </c>
      <c r="M4709" s="23">
        <v>0.6</v>
      </c>
      <c r="N4709" s="16">
        <v>1</v>
      </c>
      <c r="O4709" s="16">
        <v>1</v>
      </c>
      <c r="P4709" s="16">
        <v>0</v>
      </c>
      <c r="Q4709" s="16">
        <v>1</v>
      </c>
      <c r="R4709" s="16">
        <v>0</v>
      </c>
      <c r="S4709" s="14" t="s">
        <v>86</v>
      </c>
      <c r="T4709" s="16">
        <v>161</v>
      </c>
      <c r="U4709" s="16">
        <v>0</v>
      </c>
      <c r="V4709" s="18">
        <v>81944</v>
      </c>
      <c r="W4709" s="18">
        <v>4704</v>
      </c>
      <c r="X4709" s="18">
        <v>3011</v>
      </c>
      <c r="Y4709" s="18">
        <v>0</v>
      </c>
      <c r="Z4709" s="18">
        <v>0</v>
      </c>
      <c r="AA4709" s="18">
        <v>0</v>
      </c>
      <c r="AB4709" s="18">
        <v>0</v>
      </c>
      <c r="AC4709" s="23">
        <v>0</v>
      </c>
      <c r="AD4709" s="14" t="str">
        <f>IF(E4709=113,"Linn","Iowa ex-Linn")</f>
        <v>Iowa ex-Linn</v>
      </c>
      <c r="AE4709" s="23">
        <f>IFERROR(AB4709/W4709,"N/M")</f>
        <v>0.0</v>
      </c>
      <c r="AF4709" s="14" t="str">
        <f>B4709&amp;"|"&amp;TEXT(E4709,"000")&amp;"|"&amp;TEXT(M4709,"0.0000")</f>
        <v>2022|051|0.6000</v>
      </c>
      <c r="AG4709" s="22" t="str">
        <f>IF(AND(B4709&gt;=2015,B4709&lt;=2024,C4709=19,G4709=41,I4709=2,K4709="A",L4709="RBUP",M4709&gt;=0.5,M4709&lt;=0.85),"IN","OUT")</f>
        <v>IN</v>
      </c>
    </row>
    <row r="4710" spans="1:33">
      <c r="A4710" s="14" t="s">
        <v>192</v>
      </c>
      <c r="B4710" s="16">
        <v>2022</v>
      </c>
      <c r="C4710" s="16">
        <v>19</v>
      </c>
      <c r="D4710" s="14" t="s">
        <v>80</v>
      </c>
      <c r="E4710" s="16">
        <v>51</v>
      </c>
      <c r="F4710" s="14" t="s">
        <v>111</v>
      </c>
      <c r="G4710" s="16">
        <v>41</v>
      </c>
      <c r="H4710" s="14" t="s">
        <v>186</v>
      </c>
      <c r="I4710" s="16">
        <v>2</v>
      </c>
      <c r="J4710" s="14" t="s">
        <v>83</v>
      </c>
      <c r="K4710" s="14" t="s">
        <v>84</v>
      </c>
      <c r="L4710" s="14" t="s">
        <v>85</v>
      </c>
      <c r="M4710" s="23">
        <v>0.65</v>
      </c>
      <c r="N4710" s="16">
        <v>6</v>
      </c>
      <c r="O4710" s="16">
        <v>4</v>
      </c>
      <c r="P4710" s="16">
        <v>1</v>
      </c>
      <c r="Q4710" s="16">
        <v>4</v>
      </c>
      <c r="R4710" s="16">
        <v>1</v>
      </c>
      <c r="S4710" s="14" t="s">
        <v>86</v>
      </c>
      <c r="T4710" s="16">
        <v>67</v>
      </c>
      <c r="U4710" s="16">
        <v>0</v>
      </c>
      <c r="V4710" s="18">
        <v>36206</v>
      </c>
      <c r="W4710" s="18">
        <v>2762</v>
      </c>
      <c r="X4710" s="18">
        <v>1629</v>
      </c>
      <c r="Y4710" s="18">
        <v>0</v>
      </c>
      <c r="Z4710" s="18">
        <v>0</v>
      </c>
      <c r="AA4710" s="18">
        <v>0</v>
      </c>
      <c r="AB4710" s="18">
        <v>5796</v>
      </c>
      <c r="AC4710" s="23">
        <v>2.1</v>
      </c>
      <c r="AD4710" s="14" t="str">
        <f>IF(E4710=113,"Linn","Iowa ex-Linn")</f>
        <v>Iowa ex-Linn</v>
      </c>
      <c r="AE4710" s="23">
        <f>IFERROR(AB4710/W4710,"N/M")</f>
        <v>2.0984793627805938</v>
      </c>
      <c r="AF4710" s="14" t="str">
        <f>B4710&amp;"|"&amp;TEXT(E4710,"000")&amp;"|"&amp;TEXT(M4710,"0.0000")</f>
        <v>2022|051|0.6500</v>
      </c>
      <c r="AG4710" s="22" t="str">
        <f>IF(AND(B4710&gt;=2015,B4710&lt;=2024,C4710=19,G4710=41,I4710=2,K4710="A",L4710="RBUP",M4710&gt;=0.5,M4710&lt;=0.85),"IN","OUT")</f>
        <v>IN</v>
      </c>
    </row>
    <row r="4711" spans="1:33">
      <c r="A4711" s="14" t="s">
        <v>192</v>
      </c>
      <c r="B4711" s="16">
        <v>2022</v>
      </c>
      <c r="C4711" s="16">
        <v>19</v>
      </c>
      <c r="D4711" s="14" t="s">
        <v>80</v>
      </c>
      <c r="E4711" s="16">
        <v>51</v>
      </c>
      <c r="F4711" s="14" t="s">
        <v>111</v>
      </c>
      <c r="G4711" s="16">
        <v>41</v>
      </c>
      <c r="H4711" s="14" t="s">
        <v>186</v>
      </c>
      <c r="I4711" s="16">
        <v>2</v>
      </c>
      <c r="J4711" s="14" t="s">
        <v>83</v>
      </c>
      <c r="K4711" s="14" t="s">
        <v>84</v>
      </c>
      <c r="L4711" s="14" t="s">
        <v>85</v>
      </c>
      <c r="M4711" s="23">
        <v>0.7</v>
      </c>
      <c r="N4711" s="16">
        <v>36</v>
      </c>
      <c r="O4711" s="16">
        <v>21</v>
      </c>
      <c r="P4711" s="16">
        <v>5</v>
      </c>
      <c r="Q4711" s="16">
        <v>29</v>
      </c>
      <c r="R4711" s="16">
        <v>5</v>
      </c>
      <c r="S4711" s="14" t="s">
        <v>86</v>
      </c>
      <c r="T4711" s="16">
        <v>1952</v>
      </c>
      <c r="U4711" s="16">
        <v>0</v>
      </c>
      <c r="V4711" s="18">
        <v>1435310</v>
      </c>
      <c r="W4711" s="18">
        <v>125141</v>
      </c>
      <c r="X4711" s="18">
        <v>86657</v>
      </c>
      <c r="Y4711" s="18">
        <v>1813</v>
      </c>
      <c r="Z4711" s="18">
        <v>1894</v>
      </c>
      <c r="AA4711" s="18">
        <v>0</v>
      </c>
      <c r="AB4711" s="18">
        <v>47337</v>
      </c>
      <c r="AC4711" s="23">
        <v>0.38</v>
      </c>
      <c r="AD4711" s="14" t="str">
        <f>IF(E4711=113,"Linn","Iowa ex-Linn")</f>
        <v>Iowa ex-Linn</v>
      </c>
      <c r="AE4711" s="23">
        <f>IFERROR(AB4711/W4711,"N/M")</f>
        <v>0.37826931221582055</v>
      </c>
      <c r="AF4711" s="14" t="str">
        <f>B4711&amp;"|"&amp;TEXT(E4711,"000")&amp;"|"&amp;TEXT(M4711,"0.0000")</f>
        <v>2022|051|0.7000</v>
      </c>
      <c r="AG4711" s="22" t="str">
        <f>IF(AND(B4711&gt;=2015,B4711&lt;=2024,C4711=19,G4711=41,I4711=2,K4711="A",L4711="RBUP",M4711&gt;=0.5,M4711&lt;=0.85),"IN","OUT")</f>
        <v>IN</v>
      </c>
    </row>
    <row r="4712" spans="1:33">
      <c r="A4712" s="14" t="s">
        <v>192</v>
      </c>
      <c r="B4712" s="16">
        <v>2022</v>
      </c>
      <c r="C4712" s="16">
        <v>19</v>
      </c>
      <c r="D4712" s="14" t="s">
        <v>80</v>
      </c>
      <c r="E4712" s="16">
        <v>51</v>
      </c>
      <c r="F4712" s="14" t="s">
        <v>111</v>
      </c>
      <c r="G4712" s="16">
        <v>41</v>
      </c>
      <c r="H4712" s="14" t="s">
        <v>186</v>
      </c>
      <c r="I4712" s="16">
        <v>2</v>
      </c>
      <c r="J4712" s="14" t="s">
        <v>83</v>
      </c>
      <c r="K4712" s="14" t="s">
        <v>84</v>
      </c>
      <c r="L4712" s="14" t="s">
        <v>85</v>
      </c>
      <c r="M4712" s="23">
        <v>0.75</v>
      </c>
      <c r="N4712" s="16">
        <v>132</v>
      </c>
      <c r="O4712" s="16">
        <v>83</v>
      </c>
      <c r="P4712" s="16">
        <v>9</v>
      </c>
      <c r="Q4712" s="16">
        <v>120</v>
      </c>
      <c r="R4712" s="16">
        <v>9</v>
      </c>
      <c r="S4712" s="14" t="s">
        <v>86</v>
      </c>
      <c r="T4712" s="16">
        <v>14864</v>
      </c>
      <c r="U4712" s="16">
        <v>0</v>
      </c>
      <c r="V4712" s="18">
        <v>10836249</v>
      </c>
      <c r="W4712" s="18">
        <v>1100285</v>
      </c>
      <c r="X4712" s="18">
        <v>768164</v>
      </c>
      <c r="Y4712" s="18">
        <v>3394</v>
      </c>
      <c r="Z4712" s="18">
        <v>6577</v>
      </c>
      <c r="AA4712" s="18">
        <v>0</v>
      </c>
      <c r="AB4712" s="18">
        <v>73434</v>
      </c>
      <c r="AC4712" s="23">
        <v>0.07000000000000001</v>
      </c>
      <c r="AD4712" s="14" t="str">
        <f>IF(E4712=113,"Linn","Iowa ex-Linn")</f>
        <v>Iowa ex-Linn</v>
      </c>
      <c r="AE4712" s="23">
        <f>IFERROR(AB4712/W4712,"N/M")</f>
        <v>0.06674088986035437</v>
      </c>
      <c r="AF4712" s="14" t="str">
        <f>B4712&amp;"|"&amp;TEXT(E4712,"000")&amp;"|"&amp;TEXT(M4712,"0.0000")</f>
        <v>2022|051|0.7500</v>
      </c>
      <c r="AG4712" s="22" t="str">
        <f>IF(AND(B4712&gt;=2015,B4712&lt;=2024,C4712=19,G4712=41,I4712=2,K4712="A",L4712="RBUP",M4712&gt;=0.5,M4712&lt;=0.85),"IN","OUT")</f>
        <v>IN</v>
      </c>
    </row>
    <row r="4713" spans="1:33">
      <c r="A4713" s="14" t="s">
        <v>192</v>
      </c>
      <c r="B4713" s="16">
        <v>2022</v>
      </c>
      <c r="C4713" s="16">
        <v>19</v>
      </c>
      <c r="D4713" s="14" t="s">
        <v>80</v>
      </c>
      <c r="E4713" s="16">
        <v>51</v>
      </c>
      <c r="F4713" s="14" t="s">
        <v>111</v>
      </c>
      <c r="G4713" s="16">
        <v>41</v>
      </c>
      <c r="H4713" s="14" t="s">
        <v>186</v>
      </c>
      <c r="I4713" s="16">
        <v>2</v>
      </c>
      <c r="J4713" s="14" t="s">
        <v>83</v>
      </c>
      <c r="K4713" s="14" t="s">
        <v>84</v>
      </c>
      <c r="L4713" s="14" t="s">
        <v>85</v>
      </c>
      <c r="M4713" s="23">
        <v>0.8</v>
      </c>
      <c r="N4713" s="16">
        <v>165</v>
      </c>
      <c r="O4713" s="16">
        <v>103</v>
      </c>
      <c r="P4713" s="16">
        <v>14</v>
      </c>
      <c r="Q4713" s="16">
        <v>121</v>
      </c>
      <c r="R4713" s="16">
        <v>15</v>
      </c>
      <c r="S4713" s="14" t="s">
        <v>86</v>
      </c>
      <c r="T4713" s="16">
        <v>20108</v>
      </c>
      <c r="U4713" s="16">
        <v>0</v>
      </c>
      <c r="V4713" s="18">
        <v>15017868</v>
      </c>
      <c r="W4713" s="18">
        <v>1702651</v>
      </c>
      <c r="X4713" s="18">
        <v>1112176</v>
      </c>
      <c r="Y4713" s="18">
        <v>2617</v>
      </c>
      <c r="Z4713" s="18">
        <v>7121</v>
      </c>
      <c r="AA4713" s="18">
        <v>0</v>
      </c>
      <c r="AB4713" s="18">
        <v>269355</v>
      </c>
      <c r="AC4713" s="23">
        <v>0.16</v>
      </c>
      <c r="AD4713" s="14" t="str">
        <f>IF(E4713=113,"Linn","Iowa ex-Linn")</f>
        <v>Iowa ex-Linn</v>
      </c>
      <c r="AE4713" s="23">
        <f>IFERROR(AB4713/W4713,"N/M")</f>
        <v>0.15819742272491544</v>
      </c>
      <c r="AF4713" s="14" t="str">
        <f>B4713&amp;"|"&amp;TEXT(E4713,"000")&amp;"|"&amp;TEXT(M4713,"0.0000")</f>
        <v>2022|051|0.8000</v>
      </c>
      <c r="AG4713" s="22" t="str">
        <f>IF(AND(B4713&gt;=2015,B4713&lt;=2024,C4713=19,G4713=41,I4713=2,K4713="A",L4713="RBUP",M4713&gt;=0.5,M4713&lt;=0.85),"IN","OUT")</f>
        <v>IN</v>
      </c>
    </row>
    <row r="4714" spans="1:33">
      <c r="A4714" s="14" t="s">
        <v>192</v>
      </c>
      <c r="B4714" s="16">
        <v>2022</v>
      </c>
      <c r="C4714" s="16">
        <v>19</v>
      </c>
      <c r="D4714" s="14" t="s">
        <v>80</v>
      </c>
      <c r="E4714" s="16">
        <v>51</v>
      </c>
      <c r="F4714" s="14" t="s">
        <v>111</v>
      </c>
      <c r="G4714" s="16">
        <v>41</v>
      </c>
      <c r="H4714" s="14" t="s">
        <v>186</v>
      </c>
      <c r="I4714" s="16">
        <v>2</v>
      </c>
      <c r="J4714" s="14" t="s">
        <v>83</v>
      </c>
      <c r="K4714" s="14" t="s">
        <v>84</v>
      </c>
      <c r="L4714" s="14" t="s">
        <v>85</v>
      </c>
      <c r="M4714" s="23">
        <v>0.85</v>
      </c>
      <c r="N4714" s="16">
        <v>57</v>
      </c>
      <c r="O4714" s="16">
        <v>30</v>
      </c>
      <c r="P4714" s="16">
        <v>14</v>
      </c>
      <c r="Q4714" s="16">
        <v>38</v>
      </c>
      <c r="R4714" s="16">
        <v>19</v>
      </c>
      <c r="S4714" s="14" t="s">
        <v>86</v>
      </c>
      <c r="T4714" s="16">
        <v>4127</v>
      </c>
      <c r="U4714" s="16">
        <v>0</v>
      </c>
      <c r="V4714" s="18">
        <v>3342919</v>
      </c>
      <c r="W4714" s="18">
        <v>465175</v>
      </c>
      <c r="X4714" s="18">
        <v>235150</v>
      </c>
      <c r="Y4714" s="18">
        <v>2278</v>
      </c>
      <c r="Z4714" s="18">
        <v>2385</v>
      </c>
      <c r="AA4714" s="18">
        <v>0</v>
      </c>
      <c r="AB4714" s="18">
        <v>338325</v>
      </c>
      <c r="AC4714" s="23">
        <v>0.73</v>
      </c>
      <c r="AD4714" s="14" t="str">
        <f>IF(E4714=113,"Linn","Iowa ex-Linn")</f>
        <v>Iowa ex-Linn</v>
      </c>
      <c r="AE4714" s="23">
        <f>IFERROR(AB4714/W4714,"N/M")</f>
        <v>0.727306927500403</v>
      </c>
      <c r="AF4714" s="14" t="str">
        <f>B4714&amp;"|"&amp;TEXT(E4714,"000")&amp;"|"&amp;TEXT(M4714,"0.0000")</f>
        <v>2022|051|0.8500</v>
      </c>
      <c r="AG4714" s="22" t="str">
        <f>IF(AND(B4714&gt;=2015,B4714&lt;=2024,C4714=19,G4714=41,I4714=2,K4714="A",L4714="RBUP",M4714&gt;=0.5,M4714&lt;=0.85),"IN","OUT")</f>
        <v>IN</v>
      </c>
    </row>
    <row r="4715" spans="1:33">
      <c r="A4715" s="14" t="s">
        <v>192</v>
      </c>
      <c r="B4715" s="16">
        <v>2022</v>
      </c>
      <c r="C4715" s="16">
        <v>19</v>
      </c>
      <c r="D4715" s="14" t="s">
        <v>80</v>
      </c>
      <c r="E4715" s="16">
        <v>53</v>
      </c>
      <c r="F4715" s="14" t="s">
        <v>112</v>
      </c>
      <c r="G4715" s="16">
        <v>41</v>
      </c>
      <c r="H4715" s="14" t="s">
        <v>186</v>
      </c>
      <c r="I4715" s="16">
        <v>2</v>
      </c>
      <c r="J4715" s="14" t="s">
        <v>83</v>
      </c>
      <c r="K4715" s="14" t="s">
        <v>84</v>
      </c>
      <c r="L4715" s="14" t="s">
        <v>85</v>
      </c>
      <c r="M4715" s="23">
        <v>0.5</v>
      </c>
      <c r="N4715" s="16">
        <v>1</v>
      </c>
      <c r="O4715" s="16">
        <v>0</v>
      </c>
      <c r="P4715" s="16">
        <v>0</v>
      </c>
      <c r="Q4715" s="16">
        <v>0</v>
      </c>
      <c r="R4715" s="16">
        <v>0</v>
      </c>
      <c r="S4715" s="14" t="s">
        <v>86</v>
      </c>
      <c r="T4715" s="16">
        <v>0</v>
      </c>
      <c r="U4715" s="16">
        <v>0</v>
      </c>
      <c r="V4715" s="18">
        <v>0</v>
      </c>
      <c r="W4715" s="18">
        <v>0</v>
      </c>
      <c r="X4715" s="18">
        <v>0</v>
      </c>
      <c r="Y4715" s="18">
        <v>0</v>
      </c>
      <c r="Z4715" s="18">
        <v>0</v>
      </c>
      <c r="AA4715" s="18">
        <v>0</v>
      </c>
      <c r="AB4715" s="18">
        <v>0</v>
      </c>
      <c r="AC4715" s="23">
        <v>0</v>
      </c>
      <c r="AD4715" s="14" t="str">
        <f>IF(E4715=113,"Linn","Iowa ex-Linn")</f>
        <v>Iowa ex-Linn</v>
      </c>
      <c r="AE4715" s="23" t="str">
        <f>IFERROR(AB4715/W4715,"N/M")</f>
        <v>N/M</v>
      </c>
      <c r="AF4715" s="14" t="str">
        <f>B4715&amp;"|"&amp;TEXT(E4715,"000")&amp;"|"&amp;TEXT(M4715,"0.0000")</f>
        <v>2022|053|0.5000</v>
      </c>
      <c r="AG4715" s="22" t="str">
        <f>IF(AND(B4715&gt;=2015,B4715&lt;=2024,C4715=19,G4715=41,I4715=2,K4715="A",L4715="RBUP",M4715&gt;=0.5,M4715&lt;=0.85),"IN","OUT")</f>
        <v>IN</v>
      </c>
    </row>
    <row r="4716" spans="1:33">
      <c r="A4716" s="14" t="s">
        <v>192</v>
      </c>
      <c r="B4716" s="16">
        <v>2022</v>
      </c>
      <c r="C4716" s="16">
        <v>19</v>
      </c>
      <c r="D4716" s="14" t="s">
        <v>80</v>
      </c>
      <c r="E4716" s="16">
        <v>53</v>
      </c>
      <c r="F4716" s="14" t="s">
        <v>112</v>
      </c>
      <c r="G4716" s="16">
        <v>41</v>
      </c>
      <c r="H4716" s="14" t="s">
        <v>186</v>
      </c>
      <c r="I4716" s="16">
        <v>2</v>
      </c>
      <c r="J4716" s="14" t="s">
        <v>83</v>
      </c>
      <c r="K4716" s="14" t="s">
        <v>84</v>
      </c>
      <c r="L4716" s="14" t="s">
        <v>85</v>
      </c>
      <c r="M4716" s="23">
        <v>0.55</v>
      </c>
      <c r="N4716" s="16">
        <v>1</v>
      </c>
      <c r="O4716" s="16">
        <v>1</v>
      </c>
      <c r="P4716" s="16">
        <v>0</v>
      </c>
      <c r="Q4716" s="16">
        <v>1</v>
      </c>
      <c r="R4716" s="16">
        <v>0</v>
      </c>
      <c r="S4716" s="14" t="s">
        <v>86</v>
      </c>
      <c r="T4716" s="16">
        <v>756</v>
      </c>
      <c r="U4716" s="16">
        <v>0</v>
      </c>
      <c r="V4716" s="18">
        <v>337319</v>
      </c>
      <c r="W4716" s="18">
        <v>19567</v>
      </c>
      <c r="X4716" s="18">
        <v>15654</v>
      </c>
      <c r="Y4716" s="18">
        <v>651</v>
      </c>
      <c r="Z4716" s="18">
        <v>0</v>
      </c>
      <c r="AA4716" s="18">
        <v>0</v>
      </c>
      <c r="AB4716" s="18">
        <v>0</v>
      </c>
      <c r="AC4716" s="23">
        <v>0</v>
      </c>
      <c r="AD4716" s="14" t="str">
        <f>IF(E4716=113,"Linn","Iowa ex-Linn")</f>
        <v>Iowa ex-Linn</v>
      </c>
      <c r="AE4716" s="23">
        <f>IFERROR(AB4716/W4716,"N/M")</f>
        <v>0.0</v>
      </c>
      <c r="AF4716" s="14" t="str">
        <f>B4716&amp;"|"&amp;TEXT(E4716,"000")&amp;"|"&amp;TEXT(M4716,"0.0000")</f>
        <v>2022|053|0.5500</v>
      </c>
      <c r="AG4716" s="22" t="str">
        <f>IF(AND(B4716&gt;=2015,B4716&lt;=2024,C4716=19,G4716=41,I4716=2,K4716="A",L4716="RBUP",M4716&gt;=0.5,M4716&lt;=0.85),"IN","OUT")</f>
        <v>IN</v>
      </c>
    </row>
    <row r="4717" spans="1:33">
      <c r="A4717" s="14" t="s">
        <v>192</v>
      </c>
      <c r="B4717" s="16">
        <v>2022</v>
      </c>
      <c r="C4717" s="16">
        <v>19</v>
      </c>
      <c r="D4717" s="14" t="s">
        <v>80</v>
      </c>
      <c r="E4717" s="16">
        <v>53</v>
      </c>
      <c r="F4717" s="14" t="s">
        <v>112</v>
      </c>
      <c r="G4717" s="16">
        <v>41</v>
      </c>
      <c r="H4717" s="14" t="s">
        <v>186</v>
      </c>
      <c r="I4717" s="16">
        <v>2</v>
      </c>
      <c r="J4717" s="14" t="s">
        <v>83</v>
      </c>
      <c r="K4717" s="14" t="s">
        <v>84</v>
      </c>
      <c r="L4717" s="14" t="s">
        <v>85</v>
      </c>
      <c r="M4717" s="23">
        <v>0.6</v>
      </c>
      <c r="N4717" s="16">
        <v>1</v>
      </c>
      <c r="O4717" s="16">
        <v>0</v>
      </c>
      <c r="P4717" s="16">
        <v>0</v>
      </c>
      <c r="Q4717" s="16">
        <v>0</v>
      </c>
      <c r="R4717" s="16">
        <v>0</v>
      </c>
      <c r="S4717" s="14" t="s">
        <v>86</v>
      </c>
      <c r="T4717" s="16">
        <v>0</v>
      </c>
      <c r="U4717" s="16">
        <v>0</v>
      </c>
      <c r="V4717" s="18">
        <v>0</v>
      </c>
      <c r="W4717" s="18">
        <v>0</v>
      </c>
      <c r="X4717" s="18">
        <v>0</v>
      </c>
      <c r="Y4717" s="18">
        <v>0</v>
      </c>
      <c r="Z4717" s="18">
        <v>0</v>
      </c>
      <c r="AA4717" s="18">
        <v>0</v>
      </c>
      <c r="AB4717" s="18">
        <v>0</v>
      </c>
      <c r="AC4717" s="23">
        <v>0</v>
      </c>
      <c r="AD4717" s="14" t="str">
        <f>IF(E4717=113,"Linn","Iowa ex-Linn")</f>
        <v>Iowa ex-Linn</v>
      </c>
      <c r="AE4717" s="23" t="str">
        <f>IFERROR(AB4717/W4717,"N/M")</f>
        <v>N/M</v>
      </c>
      <c r="AF4717" s="14" t="str">
        <f>B4717&amp;"|"&amp;TEXT(E4717,"000")&amp;"|"&amp;TEXT(M4717,"0.0000")</f>
        <v>2022|053|0.6000</v>
      </c>
      <c r="AG4717" s="22" t="str">
        <f>IF(AND(B4717&gt;=2015,B4717&lt;=2024,C4717=19,G4717=41,I4717=2,K4717="A",L4717="RBUP",M4717&gt;=0.5,M4717&lt;=0.85),"IN","OUT")</f>
        <v>IN</v>
      </c>
    </row>
    <row r="4718" spans="1:33">
      <c r="A4718" s="14" t="s">
        <v>192</v>
      </c>
      <c r="B4718" s="16">
        <v>2022</v>
      </c>
      <c r="C4718" s="16">
        <v>19</v>
      </c>
      <c r="D4718" s="14" t="s">
        <v>80</v>
      </c>
      <c r="E4718" s="16">
        <v>53</v>
      </c>
      <c r="F4718" s="14" t="s">
        <v>112</v>
      </c>
      <c r="G4718" s="16">
        <v>41</v>
      </c>
      <c r="H4718" s="14" t="s">
        <v>186</v>
      </c>
      <c r="I4718" s="16">
        <v>2</v>
      </c>
      <c r="J4718" s="14" t="s">
        <v>83</v>
      </c>
      <c r="K4718" s="14" t="s">
        <v>84</v>
      </c>
      <c r="L4718" s="14" t="s">
        <v>85</v>
      </c>
      <c r="M4718" s="23">
        <v>0.65</v>
      </c>
      <c r="N4718" s="16">
        <v>7</v>
      </c>
      <c r="O4718" s="16">
        <v>5</v>
      </c>
      <c r="P4718" s="16">
        <v>0</v>
      </c>
      <c r="Q4718" s="16">
        <v>7</v>
      </c>
      <c r="R4718" s="16">
        <v>0</v>
      </c>
      <c r="S4718" s="14" t="s">
        <v>86</v>
      </c>
      <c r="T4718" s="16">
        <v>150</v>
      </c>
      <c r="U4718" s="16">
        <v>0</v>
      </c>
      <c r="V4718" s="18">
        <v>69034</v>
      </c>
      <c r="W4718" s="18">
        <v>7240</v>
      </c>
      <c r="X4718" s="18">
        <v>4272</v>
      </c>
      <c r="Y4718" s="18">
        <v>0</v>
      </c>
      <c r="Z4718" s="18">
        <v>135</v>
      </c>
      <c r="AA4718" s="18">
        <v>0</v>
      </c>
      <c r="AB4718" s="18">
        <v>0</v>
      </c>
      <c r="AC4718" s="23">
        <v>0</v>
      </c>
      <c r="AD4718" s="14" t="str">
        <f>IF(E4718=113,"Linn","Iowa ex-Linn")</f>
        <v>Iowa ex-Linn</v>
      </c>
      <c r="AE4718" s="23">
        <f>IFERROR(AB4718/W4718,"N/M")</f>
        <v>0.0</v>
      </c>
      <c r="AF4718" s="14" t="str">
        <f>B4718&amp;"|"&amp;TEXT(E4718,"000")&amp;"|"&amp;TEXT(M4718,"0.0000")</f>
        <v>2022|053|0.6500</v>
      </c>
      <c r="AG4718" s="22" t="str">
        <f>IF(AND(B4718&gt;=2015,B4718&lt;=2024,C4718=19,G4718=41,I4718=2,K4718="A",L4718="RBUP",M4718&gt;=0.5,M4718&lt;=0.85),"IN","OUT")</f>
        <v>IN</v>
      </c>
    </row>
    <row r="4719" spans="1:33">
      <c r="A4719" s="14" t="s">
        <v>192</v>
      </c>
      <c r="B4719" s="16">
        <v>2022</v>
      </c>
      <c r="C4719" s="16">
        <v>19</v>
      </c>
      <c r="D4719" s="14" t="s">
        <v>80</v>
      </c>
      <c r="E4719" s="16">
        <v>53</v>
      </c>
      <c r="F4719" s="14" t="s">
        <v>112</v>
      </c>
      <c r="G4719" s="16">
        <v>41</v>
      </c>
      <c r="H4719" s="14" t="s">
        <v>186</v>
      </c>
      <c r="I4719" s="16">
        <v>2</v>
      </c>
      <c r="J4719" s="14" t="s">
        <v>83</v>
      </c>
      <c r="K4719" s="14" t="s">
        <v>84</v>
      </c>
      <c r="L4719" s="14" t="s">
        <v>85</v>
      </c>
      <c r="M4719" s="23">
        <v>0.7</v>
      </c>
      <c r="N4719" s="16">
        <v>62</v>
      </c>
      <c r="O4719" s="16">
        <v>33</v>
      </c>
      <c r="P4719" s="16">
        <v>7</v>
      </c>
      <c r="Q4719" s="16">
        <v>51</v>
      </c>
      <c r="R4719" s="16">
        <v>8</v>
      </c>
      <c r="S4719" s="14" t="s">
        <v>86</v>
      </c>
      <c r="T4719" s="16">
        <v>4446</v>
      </c>
      <c r="U4719" s="16">
        <v>0</v>
      </c>
      <c r="V4719" s="18">
        <v>3097099</v>
      </c>
      <c r="W4719" s="18">
        <v>371448</v>
      </c>
      <c r="X4719" s="18">
        <v>249379</v>
      </c>
      <c r="Y4719" s="18">
        <v>479</v>
      </c>
      <c r="Z4719" s="18">
        <v>192</v>
      </c>
      <c r="AA4719" s="18">
        <v>0</v>
      </c>
      <c r="AB4719" s="18">
        <v>52445</v>
      </c>
      <c r="AC4719" s="23">
        <v>0.14</v>
      </c>
      <c r="AD4719" s="14" t="str">
        <f>IF(E4719=113,"Linn","Iowa ex-Linn")</f>
        <v>Iowa ex-Linn</v>
      </c>
      <c r="AE4719" s="23">
        <f>IFERROR(AB4719/W4719,"N/M")</f>
        <v>0.14119069156382588</v>
      </c>
      <c r="AF4719" s="14" t="str">
        <f>B4719&amp;"|"&amp;TEXT(E4719,"000")&amp;"|"&amp;TEXT(M4719,"0.0000")</f>
        <v>2022|053|0.7000</v>
      </c>
      <c r="AG4719" s="22" t="str">
        <f>IF(AND(B4719&gt;=2015,B4719&lt;=2024,C4719=19,G4719=41,I4719=2,K4719="A",L4719="RBUP",M4719&gt;=0.5,M4719&lt;=0.85),"IN","OUT")</f>
        <v>IN</v>
      </c>
    </row>
    <row r="4720" spans="1:33">
      <c r="A4720" s="14" t="s">
        <v>192</v>
      </c>
      <c r="B4720" s="16">
        <v>2022</v>
      </c>
      <c r="C4720" s="16">
        <v>19</v>
      </c>
      <c r="D4720" s="14" t="s">
        <v>80</v>
      </c>
      <c r="E4720" s="16">
        <v>53</v>
      </c>
      <c r="F4720" s="14" t="s">
        <v>112</v>
      </c>
      <c r="G4720" s="16">
        <v>41</v>
      </c>
      <c r="H4720" s="14" t="s">
        <v>186</v>
      </c>
      <c r="I4720" s="16">
        <v>2</v>
      </c>
      <c r="J4720" s="14" t="s">
        <v>83</v>
      </c>
      <c r="K4720" s="14" t="s">
        <v>84</v>
      </c>
      <c r="L4720" s="14" t="s">
        <v>85</v>
      </c>
      <c r="M4720" s="23">
        <v>0.75</v>
      </c>
      <c r="N4720" s="16">
        <v>160</v>
      </c>
      <c r="O4720" s="16">
        <v>91</v>
      </c>
      <c r="P4720" s="16">
        <v>39</v>
      </c>
      <c r="Q4720" s="16">
        <v>102</v>
      </c>
      <c r="R4720" s="16">
        <v>40</v>
      </c>
      <c r="S4720" s="14" t="s">
        <v>86</v>
      </c>
      <c r="T4720" s="16">
        <v>13590</v>
      </c>
      <c r="U4720" s="16">
        <v>0</v>
      </c>
      <c r="V4720" s="18">
        <v>9978412</v>
      </c>
      <c r="W4720" s="18">
        <v>1200322</v>
      </c>
      <c r="X4720" s="18">
        <v>877197</v>
      </c>
      <c r="Y4720" s="18">
        <v>4927</v>
      </c>
      <c r="Z4720" s="18">
        <v>3760</v>
      </c>
      <c r="AA4720" s="18">
        <v>0</v>
      </c>
      <c r="AB4720" s="18">
        <v>402596</v>
      </c>
      <c r="AC4720" s="23">
        <v>0.34</v>
      </c>
      <c r="AD4720" s="14" t="str">
        <f>IF(E4720=113,"Linn","Iowa ex-Linn")</f>
        <v>Iowa ex-Linn</v>
      </c>
      <c r="AE4720" s="23">
        <f>IFERROR(AB4720/W4720,"N/M")</f>
        <v>0.3354066658779894</v>
      </c>
      <c r="AF4720" s="14" t="str">
        <f>B4720&amp;"|"&amp;TEXT(E4720,"000")&amp;"|"&amp;TEXT(M4720,"0.0000")</f>
        <v>2022|053|0.7500</v>
      </c>
      <c r="AG4720" s="22" t="str">
        <f>IF(AND(B4720&gt;=2015,B4720&lt;=2024,C4720=19,G4720=41,I4720=2,K4720="A",L4720="RBUP",M4720&gt;=0.5,M4720&lt;=0.85),"IN","OUT")</f>
        <v>IN</v>
      </c>
    </row>
    <row r="4721" spans="1:33">
      <c r="A4721" s="14" t="s">
        <v>192</v>
      </c>
      <c r="B4721" s="16">
        <v>2022</v>
      </c>
      <c r="C4721" s="16">
        <v>19</v>
      </c>
      <c r="D4721" s="14" t="s">
        <v>80</v>
      </c>
      <c r="E4721" s="16">
        <v>53</v>
      </c>
      <c r="F4721" s="14" t="s">
        <v>112</v>
      </c>
      <c r="G4721" s="16">
        <v>41</v>
      </c>
      <c r="H4721" s="14" t="s">
        <v>186</v>
      </c>
      <c r="I4721" s="16">
        <v>2</v>
      </c>
      <c r="J4721" s="14" t="s">
        <v>83</v>
      </c>
      <c r="K4721" s="14" t="s">
        <v>84</v>
      </c>
      <c r="L4721" s="14" t="s">
        <v>85</v>
      </c>
      <c r="M4721" s="23">
        <v>0.8</v>
      </c>
      <c r="N4721" s="16">
        <v>122</v>
      </c>
      <c r="O4721" s="16">
        <v>51</v>
      </c>
      <c r="P4721" s="16">
        <v>30</v>
      </c>
      <c r="Q4721" s="16">
        <v>69</v>
      </c>
      <c r="R4721" s="16">
        <v>41</v>
      </c>
      <c r="S4721" s="14" t="s">
        <v>86</v>
      </c>
      <c r="T4721" s="16">
        <v>10265</v>
      </c>
      <c r="U4721" s="16">
        <v>0</v>
      </c>
      <c r="V4721" s="18">
        <v>7984159</v>
      </c>
      <c r="W4721" s="18">
        <v>1101358</v>
      </c>
      <c r="X4721" s="18">
        <v>690472</v>
      </c>
      <c r="Y4721" s="18">
        <v>251</v>
      </c>
      <c r="Z4721" s="18">
        <v>1807</v>
      </c>
      <c r="AA4721" s="18">
        <v>0</v>
      </c>
      <c r="AB4721" s="18">
        <v>1106684</v>
      </c>
      <c r="AC4721" s="23">
        <v>1</v>
      </c>
      <c r="AD4721" s="14" t="str">
        <f>IF(E4721=113,"Linn","Iowa ex-Linn")</f>
        <v>Iowa ex-Linn</v>
      </c>
      <c r="AE4721" s="23">
        <f>IFERROR(AB4721/W4721,"N/M")</f>
        <v>1.0048358481075181</v>
      </c>
      <c r="AF4721" s="14" t="str">
        <f>B4721&amp;"|"&amp;TEXT(E4721,"000")&amp;"|"&amp;TEXT(M4721,"0.0000")</f>
        <v>2022|053|0.8000</v>
      </c>
      <c r="AG4721" s="22" t="str">
        <f>IF(AND(B4721&gt;=2015,B4721&lt;=2024,C4721=19,G4721=41,I4721=2,K4721="A",L4721="RBUP",M4721&gt;=0.5,M4721&lt;=0.85),"IN","OUT")</f>
        <v>IN</v>
      </c>
    </row>
    <row r="4722" spans="1:33">
      <c r="A4722" s="14" t="s">
        <v>192</v>
      </c>
      <c r="B4722" s="16">
        <v>2022</v>
      </c>
      <c r="C4722" s="16">
        <v>19</v>
      </c>
      <c r="D4722" s="14" t="s">
        <v>80</v>
      </c>
      <c r="E4722" s="16">
        <v>53</v>
      </c>
      <c r="F4722" s="14" t="s">
        <v>112</v>
      </c>
      <c r="G4722" s="16">
        <v>41</v>
      </c>
      <c r="H4722" s="14" t="s">
        <v>186</v>
      </c>
      <c r="I4722" s="16">
        <v>2</v>
      </c>
      <c r="J4722" s="14" t="s">
        <v>83</v>
      </c>
      <c r="K4722" s="14" t="s">
        <v>84</v>
      </c>
      <c r="L4722" s="14" t="s">
        <v>85</v>
      </c>
      <c r="M4722" s="23">
        <v>0.85</v>
      </c>
      <c r="N4722" s="16">
        <v>36</v>
      </c>
      <c r="O4722" s="16">
        <v>9</v>
      </c>
      <c r="P4722" s="16">
        <v>6</v>
      </c>
      <c r="Q4722" s="16">
        <v>9</v>
      </c>
      <c r="R4722" s="16">
        <v>6</v>
      </c>
      <c r="S4722" s="14" t="s">
        <v>86</v>
      </c>
      <c r="T4722" s="16">
        <v>1959</v>
      </c>
      <c r="U4722" s="16">
        <v>0</v>
      </c>
      <c r="V4722" s="18">
        <v>1449476</v>
      </c>
      <c r="W4722" s="18">
        <v>221685</v>
      </c>
      <c r="X4722" s="18">
        <v>114952</v>
      </c>
      <c r="Y4722" s="18">
        <v>0</v>
      </c>
      <c r="Z4722" s="18">
        <v>0</v>
      </c>
      <c r="AA4722" s="18">
        <v>0</v>
      </c>
      <c r="AB4722" s="18">
        <v>222040</v>
      </c>
      <c r="AC4722" s="23">
        <v>1</v>
      </c>
      <c r="AD4722" s="14" t="str">
        <f>IF(E4722=113,"Linn","Iowa ex-Linn")</f>
        <v>Iowa ex-Linn</v>
      </c>
      <c r="AE4722" s="23">
        <f>IFERROR(AB4722/W4722,"N/M")</f>
        <v>1.0016013713151544</v>
      </c>
      <c r="AF4722" s="14" t="str">
        <f>B4722&amp;"|"&amp;TEXT(E4722,"000")&amp;"|"&amp;TEXT(M4722,"0.0000")</f>
        <v>2022|053|0.8500</v>
      </c>
      <c r="AG4722" s="22" t="str">
        <f>IF(AND(B4722&gt;=2015,B4722&lt;=2024,C4722=19,G4722=41,I4722=2,K4722="A",L4722="RBUP",M4722&gt;=0.5,M4722&lt;=0.85),"IN","OUT")</f>
        <v>IN</v>
      </c>
    </row>
    <row r="4723" spans="1:33">
      <c r="A4723" s="14" t="s">
        <v>192</v>
      </c>
      <c r="B4723" s="16">
        <v>2022</v>
      </c>
      <c r="C4723" s="16">
        <v>19</v>
      </c>
      <c r="D4723" s="14" t="s">
        <v>80</v>
      </c>
      <c r="E4723" s="16">
        <v>55</v>
      </c>
      <c r="F4723" s="14" t="s">
        <v>113</v>
      </c>
      <c r="G4723" s="16">
        <v>41</v>
      </c>
      <c r="H4723" s="14" t="s">
        <v>186</v>
      </c>
      <c r="I4723" s="16">
        <v>2</v>
      </c>
      <c r="J4723" s="14" t="s">
        <v>83</v>
      </c>
      <c r="K4723" s="14" t="s">
        <v>84</v>
      </c>
      <c r="L4723" s="14" t="s">
        <v>85</v>
      </c>
      <c r="M4723" s="23">
        <v>0.65</v>
      </c>
      <c r="N4723" s="16">
        <v>7</v>
      </c>
      <c r="O4723" s="16">
        <v>6</v>
      </c>
      <c r="P4723" s="16">
        <v>0</v>
      </c>
      <c r="Q4723" s="16">
        <v>6</v>
      </c>
      <c r="R4723" s="16">
        <v>0</v>
      </c>
      <c r="S4723" s="14" t="s">
        <v>86</v>
      </c>
      <c r="T4723" s="16">
        <v>1165</v>
      </c>
      <c r="U4723" s="16">
        <v>0</v>
      </c>
      <c r="V4723" s="18">
        <v>896299</v>
      </c>
      <c r="W4723" s="18">
        <v>20092</v>
      </c>
      <c r="X4723" s="18">
        <v>15734</v>
      </c>
      <c r="Y4723" s="18">
        <v>506</v>
      </c>
      <c r="Z4723" s="18">
        <v>0</v>
      </c>
      <c r="AA4723" s="18">
        <v>0</v>
      </c>
      <c r="AB4723" s="18">
        <v>0</v>
      </c>
      <c r="AC4723" s="23">
        <v>0</v>
      </c>
      <c r="AD4723" s="14" t="str">
        <f>IF(E4723=113,"Linn","Iowa ex-Linn")</f>
        <v>Iowa ex-Linn</v>
      </c>
      <c r="AE4723" s="23">
        <f>IFERROR(AB4723/W4723,"N/M")</f>
        <v>0.0</v>
      </c>
      <c r="AF4723" s="14" t="str">
        <f>B4723&amp;"|"&amp;TEXT(E4723,"000")&amp;"|"&amp;TEXT(M4723,"0.0000")</f>
        <v>2022|055|0.6500</v>
      </c>
      <c r="AG4723" s="22" t="str">
        <f>IF(AND(B4723&gt;=2015,B4723&lt;=2024,C4723=19,G4723=41,I4723=2,K4723="A",L4723="RBUP",M4723&gt;=0.5,M4723&lt;=0.85),"IN","OUT")</f>
        <v>IN</v>
      </c>
    </row>
    <row r="4724" spans="1:33">
      <c r="A4724" s="14" t="s">
        <v>192</v>
      </c>
      <c r="B4724" s="16">
        <v>2022</v>
      </c>
      <c r="C4724" s="16">
        <v>19</v>
      </c>
      <c r="D4724" s="14" t="s">
        <v>80</v>
      </c>
      <c r="E4724" s="16">
        <v>55</v>
      </c>
      <c r="F4724" s="14" t="s">
        <v>113</v>
      </c>
      <c r="G4724" s="16">
        <v>41</v>
      </c>
      <c r="H4724" s="14" t="s">
        <v>186</v>
      </c>
      <c r="I4724" s="16">
        <v>2</v>
      </c>
      <c r="J4724" s="14" t="s">
        <v>83</v>
      </c>
      <c r="K4724" s="14" t="s">
        <v>84</v>
      </c>
      <c r="L4724" s="14" t="s">
        <v>85</v>
      </c>
      <c r="M4724" s="23">
        <v>0.7</v>
      </c>
      <c r="N4724" s="16">
        <v>16</v>
      </c>
      <c r="O4724" s="16">
        <v>14</v>
      </c>
      <c r="P4724" s="16">
        <v>0</v>
      </c>
      <c r="Q4724" s="16">
        <v>17</v>
      </c>
      <c r="R4724" s="16">
        <v>0</v>
      </c>
      <c r="S4724" s="14" t="s">
        <v>86</v>
      </c>
      <c r="T4724" s="16">
        <v>2673</v>
      </c>
      <c r="U4724" s="16">
        <v>0</v>
      </c>
      <c r="V4724" s="18">
        <v>2368697</v>
      </c>
      <c r="W4724" s="18">
        <v>73613</v>
      </c>
      <c r="X4724" s="18">
        <v>53935</v>
      </c>
      <c r="Y4724" s="18">
        <v>633</v>
      </c>
      <c r="Z4724" s="18">
        <v>167</v>
      </c>
      <c r="AA4724" s="18">
        <v>0</v>
      </c>
      <c r="AB4724" s="18">
        <v>0</v>
      </c>
      <c r="AC4724" s="23">
        <v>0</v>
      </c>
      <c r="AD4724" s="14" t="str">
        <f>IF(E4724=113,"Linn","Iowa ex-Linn")</f>
        <v>Iowa ex-Linn</v>
      </c>
      <c r="AE4724" s="23">
        <f>IFERROR(AB4724/W4724,"N/M")</f>
        <v>0.0</v>
      </c>
      <c r="AF4724" s="14" t="str">
        <f>B4724&amp;"|"&amp;TEXT(E4724,"000")&amp;"|"&amp;TEXT(M4724,"0.0000")</f>
        <v>2022|055|0.7000</v>
      </c>
      <c r="AG4724" s="22" t="str">
        <f>IF(AND(B4724&gt;=2015,B4724&lt;=2024,C4724=19,G4724=41,I4724=2,K4724="A",L4724="RBUP",M4724&gt;=0.5,M4724&lt;=0.85),"IN","OUT")</f>
        <v>IN</v>
      </c>
    </row>
    <row r="4725" spans="1:33">
      <c r="A4725" s="14" t="s">
        <v>192</v>
      </c>
      <c r="B4725" s="16">
        <v>2022</v>
      </c>
      <c r="C4725" s="16">
        <v>19</v>
      </c>
      <c r="D4725" s="14" t="s">
        <v>80</v>
      </c>
      <c r="E4725" s="16">
        <v>55</v>
      </c>
      <c r="F4725" s="14" t="s">
        <v>113</v>
      </c>
      <c r="G4725" s="16">
        <v>41</v>
      </c>
      <c r="H4725" s="14" t="s">
        <v>186</v>
      </c>
      <c r="I4725" s="16">
        <v>2</v>
      </c>
      <c r="J4725" s="14" t="s">
        <v>83</v>
      </c>
      <c r="K4725" s="14" t="s">
        <v>84</v>
      </c>
      <c r="L4725" s="14" t="s">
        <v>85</v>
      </c>
      <c r="M4725" s="23">
        <v>0.75</v>
      </c>
      <c r="N4725" s="16">
        <v>95</v>
      </c>
      <c r="O4725" s="16">
        <v>82</v>
      </c>
      <c r="P4725" s="16">
        <v>0</v>
      </c>
      <c r="Q4725" s="16">
        <v>89</v>
      </c>
      <c r="R4725" s="16">
        <v>0</v>
      </c>
      <c r="S4725" s="14" t="s">
        <v>86</v>
      </c>
      <c r="T4725" s="16">
        <v>15829</v>
      </c>
      <c r="U4725" s="16">
        <v>0</v>
      </c>
      <c r="V4725" s="18">
        <v>15332442</v>
      </c>
      <c r="W4725" s="18">
        <v>660661</v>
      </c>
      <c r="X4725" s="18">
        <v>481902</v>
      </c>
      <c r="Y4725" s="18">
        <v>2402</v>
      </c>
      <c r="Z4725" s="18">
        <v>6339</v>
      </c>
      <c r="AA4725" s="18">
        <v>0</v>
      </c>
      <c r="AB4725" s="18">
        <v>0</v>
      </c>
      <c r="AC4725" s="23">
        <v>0</v>
      </c>
      <c r="AD4725" s="14" t="str">
        <f>IF(E4725=113,"Linn","Iowa ex-Linn")</f>
        <v>Iowa ex-Linn</v>
      </c>
      <c r="AE4725" s="23">
        <f>IFERROR(AB4725/W4725,"N/M")</f>
        <v>0.0</v>
      </c>
      <c r="AF4725" s="14" t="str">
        <f>B4725&amp;"|"&amp;TEXT(E4725,"000")&amp;"|"&amp;TEXT(M4725,"0.0000")</f>
        <v>2022|055|0.7500</v>
      </c>
      <c r="AG4725" s="22" t="str">
        <f>IF(AND(B4725&gt;=2015,B4725&lt;=2024,C4725=19,G4725=41,I4725=2,K4725="A",L4725="RBUP",M4725&gt;=0.5,M4725&lt;=0.85),"IN","OUT")</f>
        <v>IN</v>
      </c>
    </row>
    <row r="4726" spans="1:33">
      <c r="A4726" s="14" t="s">
        <v>192</v>
      </c>
      <c r="B4726" s="16">
        <v>2022</v>
      </c>
      <c r="C4726" s="16">
        <v>19</v>
      </c>
      <c r="D4726" s="14" t="s">
        <v>80</v>
      </c>
      <c r="E4726" s="16">
        <v>55</v>
      </c>
      <c r="F4726" s="14" t="s">
        <v>113</v>
      </c>
      <c r="G4726" s="16">
        <v>41</v>
      </c>
      <c r="H4726" s="14" t="s">
        <v>186</v>
      </c>
      <c r="I4726" s="16">
        <v>2</v>
      </c>
      <c r="J4726" s="14" t="s">
        <v>83</v>
      </c>
      <c r="K4726" s="14" t="s">
        <v>84</v>
      </c>
      <c r="L4726" s="14" t="s">
        <v>85</v>
      </c>
      <c r="M4726" s="23">
        <v>0.8</v>
      </c>
      <c r="N4726" s="16">
        <v>453</v>
      </c>
      <c r="O4726" s="16">
        <v>401</v>
      </c>
      <c r="P4726" s="16">
        <v>3</v>
      </c>
      <c r="Q4726" s="16">
        <v>422</v>
      </c>
      <c r="R4726" s="16">
        <v>3</v>
      </c>
      <c r="S4726" s="14" t="s">
        <v>86</v>
      </c>
      <c r="T4726" s="16">
        <v>78932</v>
      </c>
      <c r="U4726" s="16">
        <v>0</v>
      </c>
      <c r="V4726" s="18">
        <v>78877129</v>
      </c>
      <c r="W4726" s="18">
        <v>4677554</v>
      </c>
      <c r="X4726" s="18">
        <v>3039818</v>
      </c>
      <c r="Y4726" s="18">
        <v>5895</v>
      </c>
      <c r="Z4726" s="18">
        <v>26539</v>
      </c>
      <c r="AA4726" s="18">
        <v>0</v>
      </c>
      <c r="AB4726" s="18">
        <v>23418</v>
      </c>
      <c r="AC4726" s="23">
        <v>0.01</v>
      </c>
      <c r="AD4726" s="14" t="str">
        <f>IF(E4726=113,"Linn","Iowa ex-Linn")</f>
        <v>Iowa ex-Linn</v>
      </c>
      <c r="AE4726" s="23">
        <f>IFERROR(AB4726/W4726,"N/M")</f>
        <v>0.005006462779478334</v>
      </c>
      <c r="AF4726" s="14" t="str">
        <f>B4726&amp;"|"&amp;TEXT(E4726,"000")&amp;"|"&amp;TEXT(M4726,"0.0000")</f>
        <v>2022|055|0.8000</v>
      </c>
      <c r="AG4726" s="22" t="str">
        <f>IF(AND(B4726&gt;=2015,B4726&lt;=2024,C4726=19,G4726=41,I4726=2,K4726="A",L4726="RBUP",M4726&gt;=0.5,M4726&lt;=0.85),"IN","OUT")</f>
        <v>IN</v>
      </c>
    </row>
    <row r="4727" spans="1:33">
      <c r="A4727" s="14" t="s">
        <v>192</v>
      </c>
      <c r="B4727" s="16">
        <v>2022</v>
      </c>
      <c r="C4727" s="16">
        <v>19</v>
      </c>
      <c r="D4727" s="14" t="s">
        <v>80</v>
      </c>
      <c r="E4727" s="16">
        <v>55</v>
      </c>
      <c r="F4727" s="14" t="s">
        <v>113</v>
      </c>
      <c r="G4727" s="16">
        <v>41</v>
      </c>
      <c r="H4727" s="14" t="s">
        <v>186</v>
      </c>
      <c r="I4727" s="16">
        <v>2</v>
      </c>
      <c r="J4727" s="14" t="s">
        <v>83</v>
      </c>
      <c r="K4727" s="14" t="s">
        <v>84</v>
      </c>
      <c r="L4727" s="14" t="s">
        <v>85</v>
      </c>
      <c r="M4727" s="23">
        <v>0.85</v>
      </c>
      <c r="N4727" s="16">
        <v>424</v>
      </c>
      <c r="O4727" s="16">
        <v>358</v>
      </c>
      <c r="P4727" s="16">
        <v>11</v>
      </c>
      <c r="Q4727" s="16">
        <v>399</v>
      </c>
      <c r="R4727" s="16">
        <v>12</v>
      </c>
      <c r="S4727" s="14" t="s">
        <v>86</v>
      </c>
      <c r="T4727" s="16">
        <v>66722</v>
      </c>
      <c r="U4727" s="16">
        <v>0</v>
      </c>
      <c r="V4727" s="18">
        <v>71673753</v>
      </c>
      <c r="W4727" s="18">
        <v>5246949</v>
      </c>
      <c r="X4727" s="18">
        <v>2669432</v>
      </c>
      <c r="Y4727" s="18">
        <v>2731</v>
      </c>
      <c r="Z4727" s="18">
        <v>13560</v>
      </c>
      <c r="AA4727" s="18">
        <v>0</v>
      </c>
      <c r="AB4727" s="18">
        <v>105790</v>
      </c>
      <c r="AC4727" s="23">
        <v>0.02</v>
      </c>
      <c r="AD4727" s="14" t="str">
        <f>IF(E4727=113,"Linn","Iowa ex-Linn")</f>
        <v>Iowa ex-Linn</v>
      </c>
      <c r="AE4727" s="23">
        <f>IFERROR(AB4727/W4727,"N/M")</f>
        <v>0.020162193305099784</v>
      </c>
      <c r="AF4727" s="14" t="str">
        <f>B4727&amp;"|"&amp;TEXT(E4727,"000")&amp;"|"&amp;TEXT(M4727,"0.0000")</f>
        <v>2022|055|0.8500</v>
      </c>
      <c r="AG4727" s="22" t="str">
        <f>IF(AND(B4727&gt;=2015,B4727&lt;=2024,C4727=19,G4727=41,I4727=2,K4727="A",L4727="RBUP",M4727&gt;=0.5,M4727&lt;=0.85),"IN","OUT")</f>
        <v>IN</v>
      </c>
    </row>
    <row r="4728" spans="1:33">
      <c r="A4728" s="14" t="s">
        <v>192</v>
      </c>
      <c r="B4728" s="16">
        <v>2022</v>
      </c>
      <c r="C4728" s="16">
        <v>19</v>
      </c>
      <c r="D4728" s="14" t="s">
        <v>80</v>
      </c>
      <c r="E4728" s="16">
        <v>57</v>
      </c>
      <c r="F4728" s="14" t="s">
        <v>114</v>
      </c>
      <c r="G4728" s="16">
        <v>41</v>
      </c>
      <c r="H4728" s="14" t="s">
        <v>186</v>
      </c>
      <c r="I4728" s="16">
        <v>2</v>
      </c>
      <c r="J4728" s="14" t="s">
        <v>83</v>
      </c>
      <c r="K4728" s="14" t="s">
        <v>84</v>
      </c>
      <c r="L4728" s="14" t="s">
        <v>85</v>
      </c>
      <c r="M4728" s="23">
        <v>0.55</v>
      </c>
      <c r="N4728" s="16">
        <v>1</v>
      </c>
      <c r="O4728" s="16">
        <v>0</v>
      </c>
      <c r="P4728" s="16">
        <v>0</v>
      </c>
      <c r="Q4728" s="16">
        <v>0</v>
      </c>
      <c r="R4728" s="16">
        <v>0</v>
      </c>
      <c r="S4728" s="14" t="s">
        <v>86</v>
      </c>
      <c r="T4728" s="16">
        <v>0</v>
      </c>
      <c r="U4728" s="16">
        <v>0</v>
      </c>
      <c r="V4728" s="18">
        <v>0</v>
      </c>
      <c r="W4728" s="18">
        <v>0</v>
      </c>
      <c r="X4728" s="18">
        <v>0</v>
      </c>
      <c r="Y4728" s="18">
        <v>0</v>
      </c>
      <c r="Z4728" s="18">
        <v>0</v>
      </c>
      <c r="AA4728" s="18">
        <v>0</v>
      </c>
      <c r="AB4728" s="18">
        <v>0</v>
      </c>
      <c r="AC4728" s="23">
        <v>0</v>
      </c>
      <c r="AD4728" s="14" t="str">
        <f>IF(E4728=113,"Linn","Iowa ex-Linn")</f>
        <v>Iowa ex-Linn</v>
      </c>
      <c r="AE4728" s="23" t="str">
        <f>IFERROR(AB4728/W4728,"N/M")</f>
        <v>N/M</v>
      </c>
      <c r="AF4728" s="14" t="str">
        <f>B4728&amp;"|"&amp;TEXT(E4728,"000")&amp;"|"&amp;TEXT(M4728,"0.0000")</f>
        <v>2022|057|0.5500</v>
      </c>
      <c r="AG4728" s="22" t="str">
        <f>IF(AND(B4728&gt;=2015,B4728&lt;=2024,C4728=19,G4728=41,I4728=2,K4728="A",L4728="RBUP",M4728&gt;=0.5,M4728&lt;=0.85),"IN","OUT")</f>
        <v>IN</v>
      </c>
    </row>
    <row r="4729" spans="1:33">
      <c r="A4729" s="14" t="s">
        <v>192</v>
      </c>
      <c r="B4729" s="16">
        <v>2022</v>
      </c>
      <c r="C4729" s="16">
        <v>19</v>
      </c>
      <c r="D4729" s="14" t="s">
        <v>80</v>
      </c>
      <c r="E4729" s="16">
        <v>57</v>
      </c>
      <c r="F4729" s="14" t="s">
        <v>114</v>
      </c>
      <c r="G4729" s="16">
        <v>41</v>
      </c>
      <c r="H4729" s="14" t="s">
        <v>186</v>
      </c>
      <c r="I4729" s="16">
        <v>2</v>
      </c>
      <c r="J4729" s="14" t="s">
        <v>83</v>
      </c>
      <c r="K4729" s="14" t="s">
        <v>84</v>
      </c>
      <c r="L4729" s="14" t="s">
        <v>85</v>
      </c>
      <c r="M4729" s="23">
        <v>0.6</v>
      </c>
      <c r="N4729" s="16">
        <v>2</v>
      </c>
      <c r="O4729" s="16">
        <v>2</v>
      </c>
      <c r="P4729" s="16">
        <v>0</v>
      </c>
      <c r="Q4729" s="16">
        <v>2</v>
      </c>
      <c r="R4729" s="16">
        <v>0</v>
      </c>
      <c r="S4729" s="14" t="s">
        <v>86</v>
      </c>
      <c r="T4729" s="16">
        <v>122</v>
      </c>
      <c r="U4729" s="16">
        <v>0</v>
      </c>
      <c r="V4729" s="18">
        <v>93927</v>
      </c>
      <c r="W4729" s="18">
        <v>1697</v>
      </c>
      <c r="X4729" s="18">
        <v>1086</v>
      </c>
      <c r="Y4729" s="18">
        <v>0</v>
      </c>
      <c r="Z4729" s="18">
        <v>0</v>
      </c>
      <c r="AA4729" s="18">
        <v>0</v>
      </c>
      <c r="AB4729" s="18">
        <v>0</v>
      </c>
      <c r="AC4729" s="23">
        <v>0</v>
      </c>
      <c r="AD4729" s="14" t="str">
        <f>IF(E4729=113,"Linn","Iowa ex-Linn")</f>
        <v>Iowa ex-Linn</v>
      </c>
      <c r="AE4729" s="23">
        <f>IFERROR(AB4729/W4729,"N/M")</f>
        <v>0.0</v>
      </c>
      <c r="AF4729" s="14" t="str">
        <f>B4729&amp;"|"&amp;TEXT(E4729,"000")&amp;"|"&amp;TEXT(M4729,"0.0000")</f>
        <v>2022|057|0.6000</v>
      </c>
      <c r="AG4729" s="22" t="str">
        <f>IF(AND(B4729&gt;=2015,B4729&lt;=2024,C4729=19,G4729=41,I4729=2,K4729="A",L4729="RBUP",M4729&gt;=0.5,M4729&lt;=0.85),"IN","OUT")</f>
        <v>IN</v>
      </c>
    </row>
    <row r="4730" spans="1:33">
      <c r="A4730" s="14" t="s">
        <v>192</v>
      </c>
      <c r="B4730" s="16">
        <v>2022</v>
      </c>
      <c r="C4730" s="16">
        <v>19</v>
      </c>
      <c r="D4730" s="14" t="s">
        <v>80</v>
      </c>
      <c r="E4730" s="16">
        <v>57</v>
      </c>
      <c r="F4730" s="14" t="s">
        <v>114</v>
      </c>
      <c r="G4730" s="16">
        <v>41</v>
      </c>
      <c r="H4730" s="14" t="s">
        <v>186</v>
      </c>
      <c r="I4730" s="16">
        <v>2</v>
      </c>
      <c r="J4730" s="14" t="s">
        <v>83</v>
      </c>
      <c r="K4730" s="14" t="s">
        <v>84</v>
      </c>
      <c r="L4730" s="14" t="s">
        <v>85</v>
      </c>
      <c r="M4730" s="23">
        <v>0.65</v>
      </c>
      <c r="N4730" s="16">
        <v>4</v>
      </c>
      <c r="O4730" s="16">
        <v>1</v>
      </c>
      <c r="P4730" s="16">
        <v>0</v>
      </c>
      <c r="Q4730" s="16">
        <v>3</v>
      </c>
      <c r="R4730" s="16">
        <v>0</v>
      </c>
      <c r="S4730" s="14" t="s">
        <v>86</v>
      </c>
      <c r="T4730" s="16">
        <v>207</v>
      </c>
      <c r="U4730" s="16">
        <v>0</v>
      </c>
      <c r="V4730" s="18">
        <v>154423</v>
      </c>
      <c r="W4730" s="18">
        <v>6115</v>
      </c>
      <c r="X4730" s="18">
        <v>3607</v>
      </c>
      <c r="Y4730" s="18">
        <v>0</v>
      </c>
      <c r="Z4730" s="18">
        <v>0</v>
      </c>
      <c r="AA4730" s="18">
        <v>0</v>
      </c>
      <c r="AB4730" s="18">
        <v>0</v>
      </c>
      <c r="AC4730" s="23">
        <v>0</v>
      </c>
      <c r="AD4730" s="14" t="str">
        <f>IF(E4730=113,"Linn","Iowa ex-Linn")</f>
        <v>Iowa ex-Linn</v>
      </c>
      <c r="AE4730" s="23">
        <f>IFERROR(AB4730/W4730,"N/M")</f>
        <v>0.0</v>
      </c>
      <c r="AF4730" s="14" t="str">
        <f>B4730&amp;"|"&amp;TEXT(E4730,"000")&amp;"|"&amp;TEXT(M4730,"0.0000")</f>
        <v>2022|057|0.6500</v>
      </c>
      <c r="AG4730" s="22" t="str">
        <f>IF(AND(B4730&gt;=2015,B4730&lt;=2024,C4730=19,G4730=41,I4730=2,K4730="A",L4730="RBUP",M4730&gt;=0.5,M4730&lt;=0.85),"IN","OUT")</f>
        <v>IN</v>
      </c>
    </row>
    <row r="4731" spans="1:33">
      <c r="A4731" s="14" t="s">
        <v>192</v>
      </c>
      <c r="B4731" s="16">
        <v>2022</v>
      </c>
      <c r="C4731" s="16">
        <v>19</v>
      </c>
      <c r="D4731" s="14" t="s">
        <v>80</v>
      </c>
      <c r="E4731" s="16">
        <v>57</v>
      </c>
      <c r="F4731" s="14" t="s">
        <v>114</v>
      </c>
      <c r="G4731" s="16">
        <v>41</v>
      </c>
      <c r="H4731" s="14" t="s">
        <v>186</v>
      </c>
      <c r="I4731" s="16">
        <v>2</v>
      </c>
      <c r="J4731" s="14" t="s">
        <v>83</v>
      </c>
      <c r="K4731" s="14" t="s">
        <v>84</v>
      </c>
      <c r="L4731" s="14" t="s">
        <v>85</v>
      </c>
      <c r="M4731" s="23">
        <v>0.7</v>
      </c>
      <c r="N4731" s="16">
        <v>42</v>
      </c>
      <c r="O4731" s="16">
        <v>30</v>
      </c>
      <c r="P4731" s="16">
        <v>0</v>
      </c>
      <c r="Q4731" s="16">
        <v>44</v>
      </c>
      <c r="R4731" s="16">
        <v>0</v>
      </c>
      <c r="S4731" s="14" t="s">
        <v>86</v>
      </c>
      <c r="T4731" s="16">
        <v>2616</v>
      </c>
      <c r="U4731" s="16">
        <v>0</v>
      </c>
      <c r="V4731" s="18">
        <v>2125383</v>
      </c>
      <c r="W4731" s="18">
        <v>81317</v>
      </c>
      <c r="X4731" s="18">
        <v>54279</v>
      </c>
      <c r="Y4731" s="18">
        <v>0</v>
      </c>
      <c r="Z4731" s="18">
        <v>0</v>
      </c>
      <c r="AA4731" s="18">
        <v>0</v>
      </c>
      <c r="AB4731" s="18">
        <v>0</v>
      </c>
      <c r="AC4731" s="23">
        <v>0</v>
      </c>
      <c r="AD4731" s="14" t="str">
        <f>IF(E4731=113,"Linn","Iowa ex-Linn")</f>
        <v>Iowa ex-Linn</v>
      </c>
      <c r="AE4731" s="23">
        <f>IFERROR(AB4731/W4731,"N/M")</f>
        <v>0.0</v>
      </c>
      <c r="AF4731" s="14" t="str">
        <f>B4731&amp;"|"&amp;TEXT(E4731,"000")&amp;"|"&amp;TEXT(M4731,"0.0000")</f>
        <v>2022|057|0.7000</v>
      </c>
      <c r="AG4731" s="22" t="str">
        <f>IF(AND(B4731&gt;=2015,B4731&lt;=2024,C4731=19,G4731=41,I4731=2,K4731="A",L4731="RBUP",M4731&gt;=0.5,M4731&lt;=0.85),"IN","OUT")</f>
        <v>IN</v>
      </c>
    </row>
    <row r="4732" spans="1:33">
      <c r="A4732" s="14" t="s">
        <v>192</v>
      </c>
      <c r="B4732" s="16">
        <v>2022</v>
      </c>
      <c r="C4732" s="16">
        <v>19</v>
      </c>
      <c r="D4732" s="14" t="s">
        <v>80</v>
      </c>
      <c r="E4732" s="16">
        <v>57</v>
      </c>
      <c r="F4732" s="14" t="s">
        <v>114</v>
      </c>
      <c r="G4732" s="16">
        <v>41</v>
      </c>
      <c r="H4732" s="14" t="s">
        <v>186</v>
      </c>
      <c r="I4732" s="16">
        <v>2</v>
      </c>
      <c r="J4732" s="14" t="s">
        <v>83</v>
      </c>
      <c r="K4732" s="14" t="s">
        <v>84</v>
      </c>
      <c r="L4732" s="14" t="s">
        <v>85</v>
      </c>
      <c r="M4732" s="23">
        <v>0.75</v>
      </c>
      <c r="N4732" s="16">
        <v>161</v>
      </c>
      <c r="O4732" s="16">
        <v>121</v>
      </c>
      <c r="P4732" s="16">
        <v>3</v>
      </c>
      <c r="Q4732" s="16">
        <v>218</v>
      </c>
      <c r="R4732" s="16">
        <v>7</v>
      </c>
      <c r="S4732" s="14" t="s">
        <v>86</v>
      </c>
      <c r="T4732" s="16">
        <v>19483</v>
      </c>
      <c r="U4732" s="16">
        <v>0</v>
      </c>
      <c r="V4732" s="18">
        <v>17525613</v>
      </c>
      <c r="W4732" s="18">
        <v>985082</v>
      </c>
      <c r="X4732" s="18">
        <v>664962</v>
      </c>
      <c r="Y4732" s="18">
        <v>0</v>
      </c>
      <c r="Z4732" s="18">
        <v>2448</v>
      </c>
      <c r="AA4732" s="18">
        <v>0</v>
      </c>
      <c r="AB4732" s="18">
        <v>15740</v>
      </c>
      <c r="AC4732" s="23">
        <v>0.02</v>
      </c>
      <c r="AD4732" s="14" t="str">
        <f>IF(E4732=113,"Linn","Iowa ex-Linn")</f>
        <v>Iowa ex-Linn</v>
      </c>
      <c r="AE4732" s="23">
        <f>IFERROR(AB4732/W4732,"N/M")</f>
        <v>0.015978365252841895</v>
      </c>
      <c r="AF4732" s="14" t="str">
        <f>B4732&amp;"|"&amp;TEXT(E4732,"000")&amp;"|"&amp;TEXT(M4732,"0.0000")</f>
        <v>2022|057|0.7500</v>
      </c>
      <c r="AG4732" s="22" t="str">
        <f>IF(AND(B4732&gt;=2015,B4732&lt;=2024,C4732=19,G4732=41,I4732=2,K4732="A",L4732="RBUP",M4732&gt;=0.5,M4732&lt;=0.85),"IN","OUT")</f>
        <v>IN</v>
      </c>
    </row>
    <row r="4733" spans="1:33">
      <c r="A4733" s="14" t="s">
        <v>192</v>
      </c>
      <c r="B4733" s="16">
        <v>2022</v>
      </c>
      <c r="C4733" s="16">
        <v>19</v>
      </c>
      <c r="D4733" s="14" t="s">
        <v>80</v>
      </c>
      <c r="E4733" s="16">
        <v>57</v>
      </c>
      <c r="F4733" s="14" t="s">
        <v>114</v>
      </c>
      <c r="G4733" s="16">
        <v>41</v>
      </c>
      <c r="H4733" s="14" t="s">
        <v>186</v>
      </c>
      <c r="I4733" s="16">
        <v>2</v>
      </c>
      <c r="J4733" s="14" t="s">
        <v>83</v>
      </c>
      <c r="K4733" s="14" t="s">
        <v>84</v>
      </c>
      <c r="L4733" s="14" t="s">
        <v>85</v>
      </c>
      <c r="M4733" s="23">
        <v>0.8</v>
      </c>
      <c r="N4733" s="16">
        <v>165</v>
      </c>
      <c r="O4733" s="16">
        <v>136</v>
      </c>
      <c r="P4733" s="16">
        <v>6</v>
      </c>
      <c r="Q4733" s="16">
        <v>180</v>
      </c>
      <c r="R4733" s="16">
        <v>9</v>
      </c>
      <c r="S4733" s="14" t="s">
        <v>86</v>
      </c>
      <c r="T4733" s="16">
        <v>22593</v>
      </c>
      <c r="U4733" s="16">
        <v>0</v>
      </c>
      <c r="V4733" s="18">
        <v>21365860</v>
      </c>
      <c r="W4733" s="18">
        <v>1459449</v>
      </c>
      <c r="X4733" s="18">
        <v>922563</v>
      </c>
      <c r="Y4733" s="18">
        <v>1023</v>
      </c>
      <c r="Z4733" s="18">
        <v>2110</v>
      </c>
      <c r="AA4733" s="18">
        <v>0</v>
      </c>
      <c r="AB4733" s="18">
        <v>30010</v>
      </c>
      <c r="AC4733" s="23">
        <v>0.02</v>
      </c>
      <c r="AD4733" s="14" t="str">
        <f>IF(E4733=113,"Linn","Iowa ex-Linn")</f>
        <v>Iowa ex-Linn</v>
      </c>
      <c r="AE4733" s="23">
        <f>IFERROR(AB4733/W4733,"N/M")</f>
        <v>0.020562554772383276</v>
      </c>
      <c r="AF4733" s="14" t="str">
        <f>B4733&amp;"|"&amp;TEXT(E4733,"000")&amp;"|"&amp;TEXT(M4733,"0.0000")</f>
        <v>2022|057|0.8000</v>
      </c>
      <c r="AG4733" s="22" t="str">
        <f>IF(AND(B4733&gt;=2015,B4733&lt;=2024,C4733=19,G4733=41,I4733=2,K4733="A",L4733="RBUP",M4733&gt;=0.5,M4733&lt;=0.85),"IN","OUT")</f>
        <v>IN</v>
      </c>
    </row>
    <row r="4734" spans="1:33">
      <c r="A4734" s="14" t="s">
        <v>192</v>
      </c>
      <c r="B4734" s="16">
        <v>2022</v>
      </c>
      <c r="C4734" s="16">
        <v>19</v>
      </c>
      <c r="D4734" s="14" t="s">
        <v>80</v>
      </c>
      <c r="E4734" s="16">
        <v>57</v>
      </c>
      <c r="F4734" s="14" t="s">
        <v>114</v>
      </c>
      <c r="G4734" s="16">
        <v>41</v>
      </c>
      <c r="H4734" s="14" t="s">
        <v>186</v>
      </c>
      <c r="I4734" s="16">
        <v>2</v>
      </c>
      <c r="J4734" s="14" t="s">
        <v>83</v>
      </c>
      <c r="K4734" s="14" t="s">
        <v>84</v>
      </c>
      <c r="L4734" s="14" t="s">
        <v>85</v>
      </c>
      <c r="M4734" s="23">
        <v>0.85</v>
      </c>
      <c r="N4734" s="16">
        <v>59</v>
      </c>
      <c r="O4734" s="16">
        <v>46</v>
      </c>
      <c r="P4734" s="16">
        <v>0</v>
      </c>
      <c r="Q4734" s="16">
        <v>103</v>
      </c>
      <c r="R4734" s="16">
        <v>0</v>
      </c>
      <c r="S4734" s="14" t="s">
        <v>86</v>
      </c>
      <c r="T4734" s="16">
        <v>14518</v>
      </c>
      <c r="U4734" s="16">
        <v>0</v>
      </c>
      <c r="V4734" s="18">
        <v>14533479</v>
      </c>
      <c r="W4734" s="18">
        <v>1247435</v>
      </c>
      <c r="X4734" s="18">
        <v>574030</v>
      </c>
      <c r="Y4734" s="18">
        <v>404</v>
      </c>
      <c r="Z4734" s="18">
        <v>1430</v>
      </c>
      <c r="AA4734" s="18">
        <v>0</v>
      </c>
      <c r="AB4734" s="18">
        <v>0</v>
      </c>
      <c r="AC4734" s="23">
        <v>0</v>
      </c>
      <c r="AD4734" s="14" t="str">
        <f>IF(E4734=113,"Linn","Iowa ex-Linn")</f>
        <v>Iowa ex-Linn</v>
      </c>
      <c r="AE4734" s="23">
        <f>IFERROR(AB4734/W4734,"N/M")</f>
        <v>0.0</v>
      </c>
      <c r="AF4734" s="14" t="str">
        <f>B4734&amp;"|"&amp;TEXT(E4734,"000")&amp;"|"&amp;TEXT(M4734,"0.0000")</f>
        <v>2022|057|0.8500</v>
      </c>
      <c r="AG4734" s="22" t="str">
        <f>IF(AND(B4734&gt;=2015,B4734&lt;=2024,C4734=19,G4734=41,I4734=2,K4734="A",L4734="RBUP",M4734&gt;=0.5,M4734&lt;=0.85),"IN","OUT")</f>
        <v>IN</v>
      </c>
    </row>
    <row r="4735" spans="1:33">
      <c r="A4735" s="14" t="s">
        <v>192</v>
      </c>
      <c r="B4735" s="16">
        <v>2022</v>
      </c>
      <c r="C4735" s="16">
        <v>19</v>
      </c>
      <c r="D4735" s="14" t="s">
        <v>80</v>
      </c>
      <c r="E4735" s="16">
        <v>59</v>
      </c>
      <c r="F4735" s="14" t="s">
        <v>115</v>
      </c>
      <c r="G4735" s="16">
        <v>41</v>
      </c>
      <c r="H4735" s="14" t="s">
        <v>186</v>
      </c>
      <c r="I4735" s="16">
        <v>2</v>
      </c>
      <c r="J4735" s="14" t="s">
        <v>83</v>
      </c>
      <c r="K4735" s="14" t="s">
        <v>84</v>
      </c>
      <c r="L4735" s="14" t="s">
        <v>85</v>
      </c>
      <c r="M4735" s="23">
        <v>0.5</v>
      </c>
      <c r="N4735" s="16">
        <v>2</v>
      </c>
      <c r="O4735" s="16">
        <v>2</v>
      </c>
      <c r="P4735" s="16">
        <v>0</v>
      </c>
      <c r="Q4735" s="16">
        <v>2</v>
      </c>
      <c r="R4735" s="16">
        <v>0</v>
      </c>
      <c r="S4735" s="14" t="s">
        <v>86</v>
      </c>
      <c r="T4735" s="16">
        <v>642</v>
      </c>
      <c r="U4735" s="16">
        <v>0</v>
      </c>
      <c r="V4735" s="18">
        <v>309610</v>
      </c>
      <c r="W4735" s="18">
        <v>2199</v>
      </c>
      <c r="X4735" s="18">
        <v>1663</v>
      </c>
      <c r="Y4735" s="18">
        <v>0</v>
      </c>
      <c r="Z4735" s="18">
        <v>0</v>
      </c>
      <c r="AA4735" s="18">
        <v>0</v>
      </c>
      <c r="AB4735" s="18">
        <v>0</v>
      </c>
      <c r="AC4735" s="23">
        <v>0</v>
      </c>
      <c r="AD4735" s="14" t="str">
        <f>IF(E4735=113,"Linn","Iowa ex-Linn")</f>
        <v>Iowa ex-Linn</v>
      </c>
      <c r="AE4735" s="23">
        <f>IFERROR(AB4735/W4735,"N/M")</f>
        <v>0.0</v>
      </c>
      <c r="AF4735" s="14" t="str">
        <f>B4735&amp;"|"&amp;TEXT(E4735,"000")&amp;"|"&amp;TEXT(M4735,"0.0000")</f>
        <v>2022|059|0.5000</v>
      </c>
      <c r="AG4735" s="22" t="str">
        <f>IF(AND(B4735&gt;=2015,B4735&lt;=2024,C4735=19,G4735=41,I4735=2,K4735="A",L4735="RBUP",M4735&gt;=0.5,M4735&lt;=0.85),"IN","OUT")</f>
        <v>IN</v>
      </c>
    </row>
    <row r="4736" spans="1:33">
      <c r="A4736" s="14" t="s">
        <v>192</v>
      </c>
      <c r="B4736" s="16">
        <v>2022</v>
      </c>
      <c r="C4736" s="16">
        <v>19</v>
      </c>
      <c r="D4736" s="14" t="s">
        <v>80</v>
      </c>
      <c r="E4736" s="16">
        <v>59</v>
      </c>
      <c r="F4736" s="14" t="s">
        <v>115</v>
      </c>
      <c r="G4736" s="16">
        <v>41</v>
      </c>
      <c r="H4736" s="14" t="s">
        <v>186</v>
      </c>
      <c r="I4736" s="16">
        <v>2</v>
      </c>
      <c r="J4736" s="14" t="s">
        <v>83</v>
      </c>
      <c r="K4736" s="14" t="s">
        <v>84</v>
      </c>
      <c r="L4736" s="14" t="s">
        <v>85</v>
      </c>
      <c r="M4736" s="23">
        <v>0.65</v>
      </c>
      <c r="N4736" s="16">
        <v>2</v>
      </c>
      <c r="O4736" s="16">
        <v>2</v>
      </c>
      <c r="P4736" s="16">
        <v>0</v>
      </c>
      <c r="Q4736" s="16">
        <v>2</v>
      </c>
      <c r="R4736" s="16">
        <v>0</v>
      </c>
      <c r="S4736" s="14" t="s">
        <v>86</v>
      </c>
      <c r="T4736" s="16">
        <v>73</v>
      </c>
      <c r="U4736" s="16">
        <v>0</v>
      </c>
      <c r="V4736" s="18">
        <v>53163</v>
      </c>
      <c r="W4736" s="18">
        <v>1243</v>
      </c>
      <c r="X4736" s="18">
        <v>734</v>
      </c>
      <c r="Y4736" s="18">
        <v>0</v>
      </c>
      <c r="Z4736" s="18">
        <v>0</v>
      </c>
      <c r="AA4736" s="18">
        <v>0</v>
      </c>
      <c r="AB4736" s="18">
        <v>0</v>
      </c>
      <c r="AC4736" s="23">
        <v>0</v>
      </c>
      <c r="AD4736" s="14" t="str">
        <f>IF(E4736=113,"Linn","Iowa ex-Linn")</f>
        <v>Iowa ex-Linn</v>
      </c>
      <c r="AE4736" s="23">
        <f>IFERROR(AB4736/W4736,"N/M")</f>
        <v>0.0</v>
      </c>
      <c r="AF4736" s="14" t="str">
        <f>B4736&amp;"|"&amp;TEXT(E4736,"000")&amp;"|"&amp;TEXT(M4736,"0.0000")</f>
        <v>2022|059|0.6500</v>
      </c>
      <c r="AG4736" s="22" t="str">
        <f>IF(AND(B4736&gt;=2015,B4736&lt;=2024,C4736=19,G4736=41,I4736=2,K4736="A",L4736="RBUP",M4736&gt;=0.5,M4736&lt;=0.85),"IN","OUT")</f>
        <v>IN</v>
      </c>
    </row>
    <row r="4737" spans="1:33">
      <c r="A4737" s="14" t="s">
        <v>192</v>
      </c>
      <c r="B4737" s="16">
        <v>2022</v>
      </c>
      <c r="C4737" s="16">
        <v>19</v>
      </c>
      <c r="D4737" s="14" t="s">
        <v>80</v>
      </c>
      <c r="E4737" s="16">
        <v>59</v>
      </c>
      <c r="F4737" s="14" t="s">
        <v>115</v>
      </c>
      <c r="G4737" s="16">
        <v>41</v>
      </c>
      <c r="H4737" s="14" t="s">
        <v>186</v>
      </c>
      <c r="I4737" s="16">
        <v>2</v>
      </c>
      <c r="J4737" s="14" t="s">
        <v>83</v>
      </c>
      <c r="K4737" s="14" t="s">
        <v>84</v>
      </c>
      <c r="L4737" s="14" t="s">
        <v>85</v>
      </c>
      <c r="M4737" s="23">
        <v>0.7</v>
      </c>
      <c r="N4737" s="16">
        <v>18</v>
      </c>
      <c r="O4737" s="16">
        <v>12</v>
      </c>
      <c r="P4737" s="16">
        <v>0</v>
      </c>
      <c r="Q4737" s="16">
        <v>12</v>
      </c>
      <c r="R4737" s="16">
        <v>0</v>
      </c>
      <c r="S4737" s="14" t="s">
        <v>86</v>
      </c>
      <c r="T4737" s="16">
        <v>1553</v>
      </c>
      <c r="U4737" s="16">
        <v>0</v>
      </c>
      <c r="V4737" s="18">
        <v>1288263</v>
      </c>
      <c r="W4737" s="18">
        <v>39283</v>
      </c>
      <c r="X4737" s="18">
        <v>28334</v>
      </c>
      <c r="Y4737" s="18">
        <v>0</v>
      </c>
      <c r="Z4737" s="18">
        <v>0</v>
      </c>
      <c r="AA4737" s="18">
        <v>0</v>
      </c>
      <c r="AB4737" s="18">
        <v>0</v>
      </c>
      <c r="AC4737" s="23">
        <v>0</v>
      </c>
      <c r="AD4737" s="14" t="str">
        <f>IF(E4737=113,"Linn","Iowa ex-Linn")</f>
        <v>Iowa ex-Linn</v>
      </c>
      <c r="AE4737" s="23">
        <f>IFERROR(AB4737/W4737,"N/M")</f>
        <v>0.0</v>
      </c>
      <c r="AF4737" s="14" t="str">
        <f>B4737&amp;"|"&amp;TEXT(E4737,"000")&amp;"|"&amp;TEXT(M4737,"0.0000")</f>
        <v>2022|059|0.7000</v>
      </c>
      <c r="AG4737" s="22" t="str">
        <f>IF(AND(B4737&gt;=2015,B4737&lt;=2024,C4737=19,G4737=41,I4737=2,K4737="A",L4737="RBUP",M4737&gt;=0.5,M4737&lt;=0.85),"IN","OUT")</f>
        <v>IN</v>
      </c>
    </row>
    <row r="4738" spans="1:33">
      <c r="A4738" s="14" t="s">
        <v>192</v>
      </c>
      <c r="B4738" s="16">
        <v>2022</v>
      </c>
      <c r="C4738" s="16">
        <v>19</v>
      </c>
      <c r="D4738" s="14" t="s">
        <v>80</v>
      </c>
      <c r="E4738" s="16">
        <v>59</v>
      </c>
      <c r="F4738" s="14" t="s">
        <v>115</v>
      </c>
      <c r="G4738" s="16">
        <v>41</v>
      </c>
      <c r="H4738" s="14" t="s">
        <v>186</v>
      </c>
      <c r="I4738" s="16">
        <v>2</v>
      </c>
      <c r="J4738" s="14" t="s">
        <v>83</v>
      </c>
      <c r="K4738" s="14" t="s">
        <v>84</v>
      </c>
      <c r="L4738" s="14" t="s">
        <v>85</v>
      </c>
      <c r="M4738" s="23">
        <v>0.75</v>
      </c>
      <c r="N4738" s="16">
        <v>54</v>
      </c>
      <c r="O4738" s="16">
        <v>47</v>
      </c>
      <c r="P4738" s="16">
        <v>0</v>
      </c>
      <c r="Q4738" s="16">
        <v>63</v>
      </c>
      <c r="R4738" s="16">
        <v>0</v>
      </c>
      <c r="S4738" s="14" t="s">
        <v>86</v>
      </c>
      <c r="T4738" s="16">
        <v>7739</v>
      </c>
      <c r="U4738" s="16">
        <v>0</v>
      </c>
      <c r="V4738" s="18">
        <v>6641873</v>
      </c>
      <c r="W4738" s="18">
        <v>303588</v>
      </c>
      <c r="X4738" s="18">
        <v>200471</v>
      </c>
      <c r="Y4738" s="18">
        <v>24</v>
      </c>
      <c r="Z4738" s="18">
        <v>1307</v>
      </c>
      <c r="AA4738" s="18">
        <v>0</v>
      </c>
      <c r="AB4738" s="18">
        <v>0</v>
      </c>
      <c r="AC4738" s="23">
        <v>0</v>
      </c>
      <c r="AD4738" s="14" t="str">
        <f>IF(E4738=113,"Linn","Iowa ex-Linn")</f>
        <v>Iowa ex-Linn</v>
      </c>
      <c r="AE4738" s="23">
        <f>IFERROR(AB4738/W4738,"N/M")</f>
        <v>0.0</v>
      </c>
      <c r="AF4738" s="14" t="str">
        <f>B4738&amp;"|"&amp;TEXT(E4738,"000")&amp;"|"&amp;TEXT(M4738,"0.0000")</f>
        <v>2022|059|0.7500</v>
      </c>
      <c r="AG4738" s="22" t="str">
        <f>IF(AND(B4738&gt;=2015,B4738&lt;=2024,C4738=19,G4738=41,I4738=2,K4738="A",L4738="RBUP",M4738&gt;=0.5,M4738&lt;=0.85),"IN","OUT")</f>
        <v>IN</v>
      </c>
    </row>
    <row r="4739" spans="1:33">
      <c r="A4739" s="14" t="s">
        <v>192</v>
      </c>
      <c r="B4739" s="16">
        <v>2022</v>
      </c>
      <c r="C4739" s="16">
        <v>19</v>
      </c>
      <c r="D4739" s="14" t="s">
        <v>80</v>
      </c>
      <c r="E4739" s="16">
        <v>59</v>
      </c>
      <c r="F4739" s="14" t="s">
        <v>115</v>
      </c>
      <c r="G4739" s="16">
        <v>41</v>
      </c>
      <c r="H4739" s="14" t="s">
        <v>186</v>
      </c>
      <c r="I4739" s="16">
        <v>2</v>
      </c>
      <c r="J4739" s="14" t="s">
        <v>83</v>
      </c>
      <c r="K4739" s="14" t="s">
        <v>84</v>
      </c>
      <c r="L4739" s="14" t="s">
        <v>85</v>
      </c>
      <c r="M4739" s="23">
        <v>0.8</v>
      </c>
      <c r="N4739" s="16">
        <v>180</v>
      </c>
      <c r="O4739" s="16">
        <v>143</v>
      </c>
      <c r="P4739" s="16">
        <v>4</v>
      </c>
      <c r="Q4739" s="16">
        <v>273</v>
      </c>
      <c r="R4739" s="16">
        <v>6</v>
      </c>
      <c r="S4739" s="14" t="s">
        <v>86</v>
      </c>
      <c r="T4739" s="16">
        <v>28464</v>
      </c>
      <c r="U4739" s="16">
        <v>0</v>
      </c>
      <c r="V4739" s="18">
        <v>25946770</v>
      </c>
      <c r="W4739" s="18">
        <v>1673689</v>
      </c>
      <c r="X4739" s="18">
        <v>909818</v>
      </c>
      <c r="Y4739" s="18">
        <v>0</v>
      </c>
      <c r="Z4739" s="18">
        <v>0</v>
      </c>
      <c r="AA4739" s="18">
        <v>0</v>
      </c>
      <c r="AB4739" s="18">
        <v>43013</v>
      </c>
      <c r="AC4739" s="23">
        <v>0.03</v>
      </c>
      <c r="AD4739" s="14" t="str">
        <f>IF(E4739=113,"Linn","Iowa ex-Linn")</f>
        <v>Iowa ex-Linn</v>
      </c>
      <c r="AE4739" s="23">
        <f>IFERROR(AB4739/W4739,"N/M")</f>
        <v>0.0256995176523237</v>
      </c>
      <c r="AF4739" s="14" t="str">
        <f>B4739&amp;"|"&amp;TEXT(E4739,"000")&amp;"|"&amp;TEXT(M4739,"0.0000")</f>
        <v>2022|059|0.8000</v>
      </c>
      <c r="AG4739" s="22" t="str">
        <f>IF(AND(B4739&gt;=2015,B4739&lt;=2024,C4739=19,G4739=41,I4739=2,K4739="A",L4739="RBUP",M4739&gt;=0.5,M4739&lt;=0.85),"IN","OUT")</f>
        <v>IN</v>
      </c>
    </row>
    <row r="4740" spans="1:33">
      <c r="A4740" s="14" t="s">
        <v>192</v>
      </c>
      <c r="B4740" s="16">
        <v>2022</v>
      </c>
      <c r="C4740" s="16">
        <v>19</v>
      </c>
      <c r="D4740" s="14" t="s">
        <v>80</v>
      </c>
      <c r="E4740" s="16">
        <v>59</v>
      </c>
      <c r="F4740" s="14" t="s">
        <v>115</v>
      </c>
      <c r="G4740" s="16">
        <v>41</v>
      </c>
      <c r="H4740" s="14" t="s">
        <v>186</v>
      </c>
      <c r="I4740" s="16">
        <v>2</v>
      </c>
      <c r="J4740" s="14" t="s">
        <v>83</v>
      </c>
      <c r="K4740" s="14" t="s">
        <v>84</v>
      </c>
      <c r="L4740" s="14" t="s">
        <v>85</v>
      </c>
      <c r="M4740" s="23">
        <v>0.85</v>
      </c>
      <c r="N4740" s="16">
        <v>276</v>
      </c>
      <c r="O4740" s="16">
        <v>215</v>
      </c>
      <c r="P4740" s="16">
        <v>8</v>
      </c>
      <c r="Q4740" s="16">
        <v>444</v>
      </c>
      <c r="R4740" s="16">
        <v>13</v>
      </c>
      <c r="S4740" s="14" t="s">
        <v>86</v>
      </c>
      <c r="T4740" s="16">
        <v>47258</v>
      </c>
      <c r="U4740" s="16">
        <v>0</v>
      </c>
      <c r="V4740" s="18">
        <v>45005898</v>
      </c>
      <c r="W4740" s="18">
        <v>3688001</v>
      </c>
      <c r="X4740" s="18">
        <v>1547976</v>
      </c>
      <c r="Y4740" s="18">
        <v>336</v>
      </c>
      <c r="Z4740" s="18">
        <v>1766</v>
      </c>
      <c r="AA4740" s="18">
        <v>0</v>
      </c>
      <c r="AB4740" s="18">
        <v>130682</v>
      </c>
      <c r="AC4740" s="23">
        <v>0.04</v>
      </c>
      <c r="AD4740" s="14" t="str">
        <f>IF(E4740=113,"Linn","Iowa ex-Linn")</f>
        <v>Iowa ex-Linn</v>
      </c>
      <c r="AE4740" s="23">
        <f>IFERROR(AB4740/W4740,"N/M")</f>
        <v>0.03543437217072338</v>
      </c>
      <c r="AF4740" s="14" t="str">
        <f>B4740&amp;"|"&amp;TEXT(E4740,"000")&amp;"|"&amp;TEXT(M4740,"0.0000")</f>
        <v>2022|059|0.8500</v>
      </c>
      <c r="AG4740" s="22" t="str">
        <f>IF(AND(B4740&gt;=2015,B4740&lt;=2024,C4740=19,G4740=41,I4740=2,K4740="A",L4740="RBUP",M4740&gt;=0.5,M4740&lt;=0.85),"IN","OUT")</f>
        <v>IN</v>
      </c>
    </row>
    <row r="4741" spans="1:33">
      <c r="A4741" s="14" t="s">
        <v>192</v>
      </c>
      <c r="B4741" s="16">
        <v>2022</v>
      </c>
      <c r="C4741" s="16">
        <v>19</v>
      </c>
      <c r="D4741" s="14" t="s">
        <v>80</v>
      </c>
      <c r="E4741" s="16">
        <v>61</v>
      </c>
      <c r="F4741" s="14" t="s">
        <v>116</v>
      </c>
      <c r="G4741" s="16">
        <v>41</v>
      </c>
      <c r="H4741" s="14" t="s">
        <v>186</v>
      </c>
      <c r="I4741" s="16">
        <v>2</v>
      </c>
      <c r="J4741" s="14" t="s">
        <v>83</v>
      </c>
      <c r="K4741" s="14" t="s">
        <v>84</v>
      </c>
      <c r="L4741" s="14" t="s">
        <v>85</v>
      </c>
      <c r="M4741" s="23">
        <v>0.6</v>
      </c>
      <c r="N4741" s="16">
        <v>3</v>
      </c>
      <c r="O4741" s="16">
        <v>3</v>
      </c>
      <c r="P4741" s="16">
        <v>0</v>
      </c>
      <c r="Q4741" s="16">
        <v>3</v>
      </c>
      <c r="R4741" s="16">
        <v>0</v>
      </c>
      <c r="S4741" s="14" t="s">
        <v>86</v>
      </c>
      <c r="T4741" s="16">
        <v>203</v>
      </c>
      <c r="U4741" s="16">
        <v>0</v>
      </c>
      <c r="V4741" s="18">
        <v>159809</v>
      </c>
      <c r="W4741" s="18">
        <v>2515</v>
      </c>
      <c r="X4741" s="18">
        <v>1907</v>
      </c>
      <c r="Y4741" s="18">
        <v>0</v>
      </c>
      <c r="Z4741" s="18">
        <v>0</v>
      </c>
      <c r="AA4741" s="18">
        <v>0</v>
      </c>
      <c r="AB4741" s="18">
        <v>0</v>
      </c>
      <c r="AC4741" s="23">
        <v>0</v>
      </c>
      <c r="AD4741" s="14" t="str">
        <f>IF(E4741=113,"Linn","Iowa ex-Linn")</f>
        <v>Iowa ex-Linn</v>
      </c>
      <c r="AE4741" s="23">
        <f>IFERROR(AB4741/W4741,"N/M")</f>
        <v>0.0</v>
      </c>
      <c r="AF4741" s="14" t="str">
        <f>B4741&amp;"|"&amp;TEXT(E4741,"000")&amp;"|"&amp;TEXT(M4741,"0.0000")</f>
        <v>2022|061|0.6000</v>
      </c>
      <c r="AG4741" s="22" t="str">
        <f>IF(AND(B4741&gt;=2015,B4741&lt;=2024,C4741=19,G4741=41,I4741=2,K4741="A",L4741="RBUP",M4741&gt;=0.5,M4741&lt;=0.85),"IN","OUT")</f>
        <v>IN</v>
      </c>
    </row>
    <row r="4742" spans="1:33">
      <c r="A4742" s="14" t="s">
        <v>192</v>
      </c>
      <c r="B4742" s="16">
        <v>2022</v>
      </c>
      <c r="C4742" s="16">
        <v>19</v>
      </c>
      <c r="D4742" s="14" t="s">
        <v>80</v>
      </c>
      <c r="E4742" s="16">
        <v>61</v>
      </c>
      <c r="F4742" s="14" t="s">
        <v>116</v>
      </c>
      <c r="G4742" s="16">
        <v>41</v>
      </c>
      <c r="H4742" s="14" t="s">
        <v>186</v>
      </c>
      <c r="I4742" s="16">
        <v>2</v>
      </c>
      <c r="J4742" s="14" t="s">
        <v>83</v>
      </c>
      <c r="K4742" s="14" t="s">
        <v>84</v>
      </c>
      <c r="L4742" s="14" t="s">
        <v>85</v>
      </c>
      <c r="M4742" s="23">
        <v>0.65</v>
      </c>
      <c r="N4742" s="16">
        <v>7</v>
      </c>
      <c r="O4742" s="16">
        <v>6</v>
      </c>
      <c r="P4742" s="16">
        <v>0</v>
      </c>
      <c r="Q4742" s="16">
        <v>6</v>
      </c>
      <c r="R4742" s="16">
        <v>0</v>
      </c>
      <c r="S4742" s="14" t="s">
        <v>86</v>
      </c>
      <c r="T4742" s="16">
        <v>642</v>
      </c>
      <c r="U4742" s="16">
        <v>0</v>
      </c>
      <c r="V4742" s="18">
        <v>535489</v>
      </c>
      <c r="W4742" s="18">
        <v>12038</v>
      </c>
      <c r="X4742" s="18">
        <v>7893</v>
      </c>
      <c r="Y4742" s="18">
        <v>0</v>
      </c>
      <c r="Z4742" s="18">
        <v>600</v>
      </c>
      <c r="AA4742" s="18">
        <v>0</v>
      </c>
      <c r="AB4742" s="18">
        <v>0</v>
      </c>
      <c r="AC4742" s="23">
        <v>0</v>
      </c>
      <c r="AD4742" s="14" t="str">
        <f>IF(E4742=113,"Linn","Iowa ex-Linn")</f>
        <v>Iowa ex-Linn</v>
      </c>
      <c r="AE4742" s="23">
        <f>IFERROR(AB4742/W4742,"N/M")</f>
        <v>0.0</v>
      </c>
      <c r="AF4742" s="14" t="str">
        <f>B4742&amp;"|"&amp;TEXT(E4742,"000")&amp;"|"&amp;TEXT(M4742,"0.0000")</f>
        <v>2022|061|0.6500</v>
      </c>
      <c r="AG4742" s="22" t="str">
        <f>IF(AND(B4742&gt;=2015,B4742&lt;=2024,C4742=19,G4742=41,I4742=2,K4742="A",L4742="RBUP",M4742&gt;=0.5,M4742&lt;=0.85),"IN","OUT")</f>
        <v>IN</v>
      </c>
    </row>
    <row r="4743" spans="1:33">
      <c r="A4743" s="14" t="s">
        <v>192</v>
      </c>
      <c r="B4743" s="16">
        <v>2022</v>
      </c>
      <c r="C4743" s="16">
        <v>19</v>
      </c>
      <c r="D4743" s="14" t="s">
        <v>80</v>
      </c>
      <c r="E4743" s="16">
        <v>61</v>
      </c>
      <c r="F4743" s="14" t="s">
        <v>116</v>
      </c>
      <c r="G4743" s="16">
        <v>41</v>
      </c>
      <c r="H4743" s="14" t="s">
        <v>186</v>
      </c>
      <c r="I4743" s="16">
        <v>2</v>
      </c>
      <c r="J4743" s="14" t="s">
        <v>83</v>
      </c>
      <c r="K4743" s="14" t="s">
        <v>84</v>
      </c>
      <c r="L4743" s="14" t="s">
        <v>85</v>
      </c>
      <c r="M4743" s="23">
        <v>0.7</v>
      </c>
      <c r="N4743" s="16">
        <v>30</v>
      </c>
      <c r="O4743" s="16">
        <v>28</v>
      </c>
      <c r="P4743" s="16">
        <v>0</v>
      </c>
      <c r="Q4743" s="16">
        <v>29</v>
      </c>
      <c r="R4743" s="16">
        <v>0</v>
      </c>
      <c r="S4743" s="14" t="s">
        <v>86</v>
      </c>
      <c r="T4743" s="16">
        <v>3387</v>
      </c>
      <c r="U4743" s="16">
        <v>0</v>
      </c>
      <c r="V4743" s="18">
        <v>2878636</v>
      </c>
      <c r="W4743" s="18">
        <v>87156</v>
      </c>
      <c r="X4743" s="18">
        <v>64085</v>
      </c>
      <c r="Y4743" s="18">
        <v>0</v>
      </c>
      <c r="Z4743" s="18">
        <v>1232</v>
      </c>
      <c r="AA4743" s="18">
        <v>0</v>
      </c>
      <c r="AB4743" s="18">
        <v>0</v>
      </c>
      <c r="AC4743" s="23">
        <v>0</v>
      </c>
      <c r="AD4743" s="14" t="str">
        <f>IF(E4743=113,"Linn","Iowa ex-Linn")</f>
        <v>Iowa ex-Linn</v>
      </c>
      <c r="AE4743" s="23">
        <f>IFERROR(AB4743/W4743,"N/M")</f>
        <v>0.0</v>
      </c>
      <c r="AF4743" s="14" t="str">
        <f>B4743&amp;"|"&amp;TEXT(E4743,"000")&amp;"|"&amp;TEXT(M4743,"0.0000")</f>
        <v>2022|061|0.7000</v>
      </c>
      <c r="AG4743" s="22" t="str">
        <f>IF(AND(B4743&gt;=2015,B4743&lt;=2024,C4743=19,G4743=41,I4743=2,K4743="A",L4743="RBUP",M4743&gt;=0.5,M4743&lt;=0.85),"IN","OUT")</f>
        <v>IN</v>
      </c>
    </row>
    <row r="4744" spans="1:33">
      <c r="A4744" s="14" t="s">
        <v>192</v>
      </c>
      <c r="B4744" s="16">
        <v>2022</v>
      </c>
      <c r="C4744" s="16">
        <v>19</v>
      </c>
      <c r="D4744" s="14" t="s">
        <v>80</v>
      </c>
      <c r="E4744" s="16">
        <v>61</v>
      </c>
      <c r="F4744" s="14" t="s">
        <v>116</v>
      </c>
      <c r="G4744" s="16">
        <v>41</v>
      </c>
      <c r="H4744" s="14" t="s">
        <v>186</v>
      </c>
      <c r="I4744" s="16">
        <v>2</v>
      </c>
      <c r="J4744" s="14" t="s">
        <v>83</v>
      </c>
      <c r="K4744" s="14" t="s">
        <v>84</v>
      </c>
      <c r="L4744" s="14" t="s">
        <v>85</v>
      </c>
      <c r="M4744" s="23">
        <v>0.75</v>
      </c>
      <c r="N4744" s="16">
        <v>122</v>
      </c>
      <c r="O4744" s="16">
        <v>107</v>
      </c>
      <c r="P4744" s="16">
        <v>0</v>
      </c>
      <c r="Q4744" s="16">
        <v>119</v>
      </c>
      <c r="R4744" s="16">
        <v>0</v>
      </c>
      <c r="S4744" s="14" t="s">
        <v>86</v>
      </c>
      <c r="T4744" s="16">
        <v>14123</v>
      </c>
      <c r="U4744" s="16">
        <v>0</v>
      </c>
      <c r="V4744" s="18">
        <v>13297484</v>
      </c>
      <c r="W4744" s="18">
        <v>588889</v>
      </c>
      <c r="X4744" s="18">
        <v>423523</v>
      </c>
      <c r="Y4744" s="18">
        <v>2473</v>
      </c>
      <c r="Z4744" s="18">
        <v>7994</v>
      </c>
      <c r="AA4744" s="18">
        <v>0</v>
      </c>
      <c r="AB4744" s="18">
        <v>0</v>
      </c>
      <c r="AC4744" s="23">
        <v>0</v>
      </c>
      <c r="AD4744" s="14" t="str">
        <f>IF(E4744=113,"Linn","Iowa ex-Linn")</f>
        <v>Iowa ex-Linn</v>
      </c>
      <c r="AE4744" s="23">
        <f>IFERROR(AB4744/W4744,"N/M")</f>
        <v>0.0</v>
      </c>
      <c r="AF4744" s="14" t="str">
        <f>B4744&amp;"|"&amp;TEXT(E4744,"000")&amp;"|"&amp;TEXT(M4744,"0.0000")</f>
        <v>2022|061|0.7500</v>
      </c>
      <c r="AG4744" s="22" t="str">
        <f>IF(AND(B4744&gt;=2015,B4744&lt;=2024,C4744=19,G4744=41,I4744=2,K4744="A",L4744="RBUP",M4744&gt;=0.5,M4744&lt;=0.85),"IN","OUT")</f>
        <v>IN</v>
      </c>
    </row>
    <row r="4745" spans="1:33">
      <c r="A4745" s="14" t="s">
        <v>192</v>
      </c>
      <c r="B4745" s="16">
        <v>2022</v>
      </c>
      <c r="C4745" s="16">
        <v>19</v>
      </c>
      <c r="D4745" s="14" t="s">
        <v>80</v>
      </c>
      <c r="E4745" s="16">
        <v>61</v>
      </c>
      <c r="F4745" s="14" t="s">
        <v>116</v>
      </c>
      <c r="G4745" s="16">
        <v>41</v>
      </c>
      <c r="H4745" s="14" t="s">
        <v>186</v>
      </c>
      <c r="I4745" s="16">
        <v>2</v>
      </c>
      <c r="J4745" s="14" t="s">
        <v>83</v>
      </c>
      <c r="K4745" s="14" t="s">
        <v>84</v>
      </c>
      <c r="L4745" s="14" t="s">
        <v>85</v>
      </c>
      <c r="M4745" s="23">
        <v>0.8</v>
      </c>
      <c r="N4745" s="16">
        <v>494</v>
      </c>
      <c r="O4745" s="16">
        <v>448</v>
      </c>
      <c r="P4745" s="16">
        <v>5</v>
      </c>
      <c r="Q4745" s="16">
        <v>463</v>
      </c>
      <c r="R4745" s="16">
        <v>5</v>
      </c>
      <c r="S4745" s="14" t="s">
        <v>86</v>
      </c>
      <c r="T4745" s="16">
        <v>71138</v>
      </c>
      <c r="U4745" s="16">
        <v>0</v>
      </c>
      <c r="V4745" s="18">
        <v>72560249</v>
      </c>
      <c r="W4745" s="18">
        <v>4244303</v>
      </c>
      <c r="X4745" s="18">
        <v>2795748</v>
      </c>
      <c r="Y4745" s="18">
        <v>10004</v>
      </c>
      <c r="Z4745" s="18">
        <v>49848</v>
      </c>
      <c r="AA4745" s="18">
        <v>0</v>
      </c>
      <c r="AB4745" s="18">
        <v>50328</v>
      </c>
      <c r="AC4745" s="23">
        <v>0.01</v>
      </c>
      <c r="AD4745" s="14" t="str">
        <f>IF(E4745=113,"Linn","Iowa ex-Linn")</f>
        <v>Iowa ex-Linn</v>
      </c>
      <c r="AE4745" s="23">
        <f>IFERROR(AB4745/W4745,"N/M")</f>
        <v>0.01185777735472703</v>
      </c>
      <c r="AF4745" s="14" t="str">
        <f>B4745&amp;"|"&amp;TEXT(E4745,"000")&amp;"|"&amp;TEXT(M4745,"0.0000")</f>
        <v>2022|061|0.8000</v>
      </c>
      <c r="AG4745" s="22" t="str">
        <f>IF(AND(B4745&gt;=2015,B4745&lt;=2024,C4745=19,G4745=41,I4745=2,K4745="A",L4745="RBUP",M4745&gt;=0.5,M4745&lt;=0.85),"IN","OUT")</f>
        <v>IN</v>
      </c>
    </row>
    <row r="4746" spans="1:33">
      <c r="A4746" s="14" t="s">
        <v>192</v>
      </c>
      <c r="B4746" s="16">
        <v>2022</v>
      </c>
      <c r="C4746" s="16">
        <v>19</v>
      </c>
      <c r="D4746" s="14" t="s">
        <v>80</v>
      </c>
      <c r="E4746" s="16">
        <v>61</v>
      </c>
      <c r="F4746" s="14" t="s">
        <v>116</v>
      </c>
      <c r="G4746" s="16">
        <v>41</v>
      </c>
      <c r="H4746" s="14" t="s">
        <v>186</v>
      </c>
      <c r="I4746" s="16">
        <v>2</v>
      </c>
      <c r="J4746" s="14" t="s">
        <v>83</v>
      </c>
      <c r="K4746" s="14" t="s">
        <v>84</v>
      </c>
      <c r="L4746" s="14" t="s">
        <v>85</v>
      </c>
      <c r="M4746" s="23">
        <v>0.85</v>
      </c>
      <c r="N4746" s="16">
        <v>321</v>
      </c>
      <c r="O4746" s="16">
        <v>286</v>
      </c>
      <c r="P4746" s="16">
        <v>11</v>
      </c>
      <c r="Q4746" s="16">
        <v>314</v>
      </c>
      <c r="R4746" s="16">
        <v>12</v>
      </c>
      <c r="S4746" s="14" t="s">
        <v>86</v>
      </c>
      <c r="T4746" s="16">
        <v>45630</v>
      </c>
      <c r="U4746" s="16">
        <v>0</v>
      </c>
      <c r="V4746" s="18">
        <v>49261041</v>
      </c>
      <c r="W4746" s="18">
        <v>3591621</v>
      </c>
      <c r="X4746" s="18">
        <v>1831518</v>
      </c>
      <c r="Y4746" s="18">
        <v>13262</v>
      </c>
      <c r="Z4746" s="18">
        <v>41945</v>
      </c>
      <c r="AA4746" s="18">
        <v>0</v>
      </c>
      <c r="AB4746" s="18">
        <v>164421</v>
      </c>
      <c r="AC4746" s="23">
        <v>0.05</v>
      </c>
      <c r="AD4746" s="14" t="str">
        <f>IF(E4746=113,"Linn","Iowa ex-Linn")</f>
        <v>Iowa ex-Linn</v>
      </c>
      <c r="AE4746" s="23">
        <f>IFERROR(AB4746/W4746,"N/M")</f>
        <v>0.045779050740598744</v>
      </c>
      <c r="AF4746" s="14" t="str">
        <f>B4746&amp;"|"&amp;TEXT(E4746,"000")&amp;"|"&amp;TEXT(M4746,"0.0000")</f>
        <v>2022|061|0.8500</v>
      </c>
      <c r="AG4746" s="22" t="str">
        <f>IF(AND(B4746&gt;=2015,B4746&lt;=2024,C4746=19,G4746=41,I4746=2,K4746="A",L4746="RBUP",M4746&gt;=0.5,M4746&lt;=0.85),"IN","OUT")</f>
        <v>IN</v>
      </c>
    </row>
    <row r="4747" spans="1:33">
      <c r="A4747" s="14" t="s">
        <v>192</v>
      </c>
      <c r="B4747" s="16">
        <v>2022</v>
      </c>
      <c r="C4747" s="16">
        <v>19</v>
      </c>
      <c r="D4747" s="14" t="s">
        <v>80</v>
      </c>
      <c r="E4747" s="16">
        <v>63</v>
      </c>
      <c r="F4747" s="14" t="s">
        <v>117</v>
      </c>
      <c r="G4747" s="16">
        <v>41</v>
      </c>
      <c r="H4747" s="14" t="s">
        <v>186</v>
      </c>
      <c r="I4747" s="16">
        <v>2</v>
      </c>
      <c r="J4747" s="14" t="s">
        <v>83</v>
      </c>
      <c r="K4747" s="14" t="s">
        <v>84</v>
      </c>
      <c r="L4747" s="14" t="s">
        <v>85</v>
      </c>
      <c r="M4747" s="23">
        <v>0.5</v>
      </c>
      <c r="N4747" s="16">
        <v>2</v>
      </c>
      <c r="O4747" s="16">
        <v>2</v>
      </c>
      <c r="P4747" s="16">
        <v>0</v>
      </c>
      <c r="Q4747" s="16">
        <v>2</v>
      </c>
      <c r="R4747" s="16">
        <v>0</v>
      </c>
      <c r="S4747" s="14" t="s">
        <v>86</v>
      </c>
      <c r="T4747" s="16">
        <v>150</v>
      </c>
      <c r="U4747" s="16">
        <v>0</v>
      </c>
      <c r="V4747" s="18">
        <v>92798</v>
      </c>
      <c r="W4747" s="18">
        <v>631</v>
      </c>
      <c r="X4747" s="18">
        <v>423</v>
      </c>
      <c r="Y4747" s="18">
        <v>0</v>
      </c>
      <c r="Z4747" s="18">
        <v>0</v>
      </c>
      <c r="AA4747" s="18">
        <v>0</v>
      </c>
      <c r="AB4747" s="18">
        <v>0</v>
      </c>
      <c r="AC4747" s="23">
        <v>0</v>
      </c>
      <c r="AD4747" s="14" t="str">
        <f>IF(E4747=113,"Linn","Iowa ex-Linn")</f>
        <v>Iowa ex-Linn</v>
      </c>
      <c r="AE4747" s="23">
        <f>IFERROR(AB4747/W4747,"N/M")</f>
        <v>0.0</v>
      </c>
      <c r="AF4747" s="14" t="str">
        <f>B4747&amp;"|"&amp;TEXT(E4747,"000")&amp;"|"&amp;TEXT(M4747,"0.0000")</f>
        <v>2022|063|0.5000</v>
      </c>
      <c r="AG4747" s="22" t="str">
        <f>IF(AND(B4747&gt;=2015,B4747&lt;=2024,C4747=19,G4747=41,I4747=2,K4747="A",L4747="RBUP",M4747&gt;=0.5,M4747&lt;=0.85),"IN","OUT")</f>
        <v>IN</v>
      </c>
    </row>
    <row r="4748" spans="1:33">
      <c r="A4748" s="14" t="s">
        <v>192</v>
      </c>
      <c r="B4748" s="16">
        <v>2022</v>
      </c>
      <c r="C4748" s="16">
        <v>19</v>
      </c>
      <c r="D4748" s="14" t="s">
        <v>80</v>
      </c>
      <c r="E4748" s="16">
        <v>63</v>
      </c>
      <c r="F4748" s="14" t="s">
        <v>117</v>
      </c>
      <c r="G4748" s="16">
        <v>41</v>
      </c>
      <c r="H4748" s="14" t="s">
        <v>186</v>
      </c>
      <c r="I4748" s="16">
        <v>2</v>
      </c>
      <c r="J4748" s="14" t="s">
        <v>83</v>
      </c>
      <c r="K4748" s="14" t="s">
        <v>84</v>
      </c>
      <c r="L4748" s="14" t="s">
        <v>85</v>
      </c>
      <c r="M4748" s="23">
        <v>0.65</v>
      </c>
      <c r="N4748" s="16">
        <v>3</v>
      </c>
      <c r="O4748" s="16">
        <v>3</v>
      </c>
      <c r="P4748" s="16">
        <v>0</v>
      </c>
      <c r="Q4748" s="16">
        <v>3</v>
      </c>
      <c r="R4748" s="16">
        <v>0</v>
      </c>
      <c r="S4748" s="14" t="s">
        <v>86</v>
      </c>
      <c r="T4748" s="16">
        <v>239</v>
      </c>
      <c r="U4748" s="16">
        <v>0</v>
      </c>
      <c r="V4748" s="18">
        <v>160272</v>
      </c>
      <c r="W4748" s="18">
        <v>3430</v>
      </c>
      <c r="X4748" s="18">
        <v>2023</v>
      </c>
      <c r="Y4748" s="18">
        <v>0</v>
      </c>
      <c r="Z4748" s="18">
        <v>0</v>
      </c>
      <c r="AA4748" s="18">
        <v>0</v>
      </c>
      <c r="AB4748" s="18">
        <v>0</v>
      </c>
      <c r="AC4748" s="23">
        <v>0</v>
      </c>
      <c r="AD4748" s="14" t="str">
        <f>IF(E4748=113,"Linn","Iowa ex-Linn")</f>
        <v>Iowa ex-Linn</v>
      </c>
      <c r="AE4748" s="23">
        <f>IFERROR(AB4748/W4748,"N/M")</f>
        <v>0.0</v>
      </c>
      <c r="AF4748" s="14" t="str">
        <f>B4748&amp;"|"&amp;TEXT(E4748,"000")&amp;"|"&amp;TEXT(M4748,"0.0000")</f>
        <v>2022|063|0.6500</v>
      </c>
      <c r="AG4748" s="22" t="str">
        <f>IF(AND(B4748&gt;=2015,B4748&lt;=2024,C4748=19,G4748=41,I4748=2,K4748="A",L4748="RBUP",M4748&gt;=0.5,M4748&lt;=0.85),"IN","OUT")</f>
        <v>IN</v>
      </c>
    </row>
    <row r="4749" spans="1:33">
      <c r="A4749" s="14" t="s">
        <v>192</v>
      </c>
      <c r="B4749" s="16">
        <v>2022</v>
      </c>
      <c r="C4749" s="16">
        <v>19</v>
      </c>
      <c r="D4749" s="14" t="s">
        <v>80</v>
      </c>
      <c r="E4749" s="16">
        <v>63</v>
      </c>
      <c r="F4749" s="14" t="s">
        <v>117</v>
      </c>
      <c r="G4749" s="16">
        <v>41</v>
      </c>
      <c r="H4749" s="14" t="s">
        <v>186</v>
      </c>
      <c r="I4749" s="16">
        <v>2</v>
      </c>
      <c r="J4749" s="14" t="s">
        <v>83</v>
      </c>
      <c r="K4749" s="14" t="s">
        <v>84</v>
      </c>
      <c r="L4749" s="14" t="s">
        <v>85</v>
      </c>
      <c r="M4749" s="23">
        <v>0.7</v>
      </c>
      <c r="N4749" s="16">
        <v>15</v>
      </c>
      <c r="O4749" s="16">
        <v>14</v>
      </c>
      <c r="P4749" s="16">
        <v>0</v>
      </c>
      <c r="Q4749" s="16">
        <v>17</v>
      </c>
      <c r="R4749" s="16">
        <v>0</v>
      </c>
      <c r="S4749" s="14" t="s">
        <v>86</v>
      </c>
      <c r="T4749" s="16">
        <v>1496</v>
      </c>
      <c r="U4749" s="16">
        <v>0</v>
      </c>
      <c r="V4749" s="18">
        <v>1194412</v>
      </c>
      <c r="W4749" s="18">
        <v>37783</v>
      </c>
      <c r="X4749" s="18">
        <v>25980</v>
      </c>
      <c r="Y4749" s="18">
        <v>0</v>
      </c>
      <c r="Z4749" s="18">
        <v>0</v>
      </c>
      <c r="AA4749" s="18">
        <v>0</v>
      </c>
      <c r="AB4749" s="18">
        <v>0</v>
      </c>
      <c r="AC4749" s="23">
        <v>0</v>
      </c>
      <c r="AD4749" s="14" t="str">
        <f>IF(E4749=113,"Linn","Iowa ex-Linn")</f>
        <v>Iowa ex-Linn</v>
      </c>
      <c r="AE4749" s="23">
        <f>IFERROR(AB4749/W4749,"N/M")</f>
        <v>0.0</v>
      </c>
      <c r="AF4749" s="14" t="str">
        <f>B4749&amp;"|"&amp;TEXT(E4749,"000")&amp;"|"&amp;TEXT(M4749,"0.0000")</f>
        <v>2022|063|0.7000</v>
      </c>
      <c r="AG4749" s="22" t="str">
        <f>IF(AND(B4749&gt;=2015,B4749&lt;=2024,C4749=19,G4749=41,I4749=2,K4749="A",L4749="RBUP",M4749&gt;=0.5,M4749&lt;=0.85),"IN","OUT")</f>
        <v>IN</v>
      </c>
    </row>
    <row r="4750" spans="1:33">
      <c r="A4750" s="14" t="s">
        <v>192</v>
      </c>
      <c r="B4750" s="16">
        <v>2022</v>
      </c>
      <c r="C4750" s="16">
        <v>19</v>
      </c>
      <c r="D4750" s="14" t="s">
        <v>80</v>
      </c>
      <c r="E4750" s="16">
        <v>63</v>
      </c>
      <c r="F4750" s="14" t="s">
        <v>117</v>
      </c>
      <c r="G4750" s="16">
        <v>41</v>
      </c>
      <c r="H4750" s="14" t="s">
        <v>186</v>
      </c>
      <c r="I4750" s="16">
        <v>2</v>
      </c>
      <c r="J4750" s="14" t="s">
        <v>83</v>
      </c>
      <c r="K4750" s="14" t="s">
        <v>84</v>
      </c>
      <c r="L4750" s="14" t="s">
        <v>85</v>
      </c>
      <c r="M4750" s="23">
        <v>0.75</v>
      </c>
      <c r="N4750" s="16">
        <v>59</v>
      </c>
      <c r="O4750" s="16">
        <v>49</v>
      </c>
      <c r="P4750" s="16">
        <v>0</v>
      </c>
      <c r="Q4750" s="16">
        <v>65</v>
      </c>
      <c r="R4750" s="16">
        <v>0</v>
      </c>
      <c r="S4750" s="14" t="s">
        <v>86</v>
      </c>
      <c r="T4750" s="16">
        <v>10363</v>
      </c>
      <c r="U4750" s="16">
        <v>0</v>
      </c>
      <c r="V4750" s="18">
        <v>8929282</v>
      </c>
      <c r="W4750" s="18">
        <v>384066</v>
      </c>
      <c r="X4750" s="18">
        <v>256534</v>
      </c>
      <c r="Y4750" s="18">
        <v>0</v>
      </c>
      <c r="Z4750" s="18">
        <v>0</v>
      </c>
      <c r="AA4750" s="18">
        <v>0</v>
      </c>
      <c r="AB4750" s="18">
        <v>0</v>
      </c>
      <c r="AC4750" s="23">
        <v>0</v>
      </c>
      <c r="AD4750" s="14" t="str">
        <f>IF(E4750=113,"Linn","Iowa ex-Linn")</f>
        <v>Iowa ex-Linn</v>
      </c>
      <c r="AE4750" s="23">
        <f>IFERROR(AB4750/W4750,"N/M")</f>
        <v>0.0</v>
      </c>
      <c r="AF4750" s="14" t="str">
        <f>B4750&amp;"|"&amp;TEXT(E4750,"000")&amp;"|"&amp;TEXT(M4750,"0.0000")</f>
        <v>2022|063|0.7500</v>
      </c>
      <c r="AG4750" s="22" t="str">
        <f>IF(AND(B4750&gt;=2015,B4750&lt;=2024,C4750=19,G4750=41,I4750=2,K4750="A",L4750="RBUP",M4750&gt;=0.5,M4750&lt;=0.85),"IN","OUT")</f>
        <v>IN</v>
      </c>
    </row>
    <row r="4751" spans="1:33">
      <c r="A4751" s="14" t="s">
        <v>192</v>
      </c>
      <c r="B4751" s="16">
        <v>2022</v>
      </c>
      <c r="C4751" s="16">
        <v>19</v>
      </c>
      <c r="D4751" s="14" t="s">
        <v>80</v>
      </c>
      <c r="E4751" s="16">
        <v>63</v>
      </c>
      <c r="F4751" s="14" t="s">
        <v>117</v>
      </c>
      <c r="G4751" s="16">
        <v>41</v>
      </c>
      <c r="H4751" s="14" t="s">
        <v>186</v>
      </c>
      <c r="I4751" s="16">
        <v>2</v>
      </c>
      <c r="J4751" s="14" t="s">
        <v>83</v>
      </c>
      <c r="K4751" s="14" t="s">
        <v>84</v>
      </c>
      <c r="L4751" s="14" t="s">
        <v>85</v>
      </c>
      <c r="M4751" s="23">
        <v>0.8</v>
      </c>
      <c r="N4751" s="16">
        <v>204</v>
      </c>
      <c r="O4751" s="16">
        <v>171</v>
      </c>
      <c r="P4751" s="16">
        <v>4</v>
      </c>
      <c r="Q4751" s="16">
        <v>287</v>
      </c>
      <c r="R4751" s="16">
        <v>5</v>
      </c>
      <c r="S4751" s="14" t="s">
        <v>86</v>
      </c>
      <c r="T4751" s="16">
        <v>37200</v>
      </c>
      <c r="U4751" s="16">
        <v>0</v>
      </c>
      <c r="V4751" s="18">
        <v>34931118</v>
      </c>
      <c r="W4751" s="18">
        <v>2047218</v>
      </c>
      <c r="X4751" s="18">
        <v>1161481</v>
      </c>
      <c r="Y4751" s="18">
        <v>0</v>
      </c>
      <c r="Z4751" s="18">
        <v>829</v>
      </c>
      <c r="AA4751" s="18">
        <v>0</v>
      </c>
      <c r="AB4751" s="18">
        <v>11678</v>
      </c>
      <c r="AC4751" s="23">
        <v>0.01</v>
      </c>
      <c r="AD4751" s="14" t="str">
        <f>IF(E4751=113,"Linn","Iowa ex-Linn")</f>
        <v>Iowa ex-Linn</v>
      </c>
      <c r="AE4751" s="23">
        <f>IFERROR(AB4751/W4751,"N/M")</f>
        <v>0.0057043265543776965</v>
      </c>
      <c r="AF4751" s="14" t="str">
        <f>B4751&amp;"|"&amp;TEXT(E4751,"000")&amp;"|"&amp;TEXT(M4751,"0.0000")</f>
        <v>2022|063|0.8000</v>
      </c>
      <c r="AG4751" s="22" t="str">
        <f>IF(AND(B4751&gt;=2015,B4751&lt;=2024,C4751=19,G4751=41,I4751=2,K4751="A",L4751="RBUP",M4751&gt;=0.5,M4751&lt;=0.85),"IN","OUT")</f>
        <v>IN</v>
      </c>
    </row>
    <row r="4752" spans="1:33">
      <c r="A4752" s="14" t="s">
        <v>192</v>
      </c>
      <c r="B4752" s="16">
        <v>2022</v>
      </c>
      <c r="C4752" s="16">
        <v>19</v>
      </c>
      <c r="D4752" s="14" t="s">
        <v>80</v>
      </c>
      <c r="E4752" s="16">
        <v>63</v>
      </c>
      <c r="F4752" s="14" t="s">
        <v>117</v>
      </c>
      <c r="G4752" s="16">
        <v>41</v>
      </c>
      <c r="H4752" s="14" t="s">
        <v>186</v>
      </c>
      <c r="I4752" s="16">
        <v>2</v>
      </c>
      <c r="J4752" s="14" t="s">
        <v>83</v>
      </c>
      <c r="K4752" s="14" t="s">
        <v>84</v>
      </c>
      <c r="L4752" s="14" t="s">
        <v>85</v>
      </c>
      <c r="M4752" s="23">
        <v>0.85</v>
      </c>
      <c r="N4752" s="16">
        <v>244</v>
      </c>
      <c r="O4752" s="16">
        <v>197</v>
      </c>
      <c r="P4752" s="16">
        <v>2</v>
      </c>
      <c r="Q4752" s="16">
        <v>369</v>
      </c>
      <c r="R4752" s="16">
        <v>2</v>
      </c>
      <c r="S4752" s="14" t="s">
        <v>86</v>
      </c>
      <c r="T4752" s="16">
        <v>48465</v>
      </c>
      <c r="U4752" s="16">
        <v>0</v>
      </c>
      <c r="V4752" s="18">
        <v>48115672</v>
      </c>
      <c r="W4752" s="18">
        <v>3524525</v>
      </c>
      <c r="X4752" s="18">
        <v>1604106</v>
      </c>
      <c r="Y4752" s="18">
        <v>0</v>
      </c>
      <c r="Z4752" s="18">
        <v>770</v>
      </c>
      <c r="AA4752" s="18">
        <v>0</v>
      </c>
      <c r="AB4752" s="18">
        <v>14993</v>
      </c>
      <c r="AC4752" s="23">
        <v>0</v>
      </c>
      <c r="AD4752" s="14" t="str">
        <f>IF(E4752=113,"Linn","Iowa ex-Linn")</f>
        <v>Iowa ex-Linn</v>
      </c>
      <c r="AE4752" s="23">
        <f>IFERROR(AB4752/W4752,"N/M")</f>
        <v>0.004253906554783978</v>
      </c>
      <c r="AF4752" s="14" t="str">
        <f>B4752&amp;"|"&amp;TEXT(E4752,"000")&amp;"|"&amp;TEXT(M4752,"0.0000")</f>
        <v>2022|063|0.8500</v>
      </c>
      <c r="AG4752" s="22" t="str">
        <f>IF(AND(B4752&gt;=2015,B4752&lt;=2024,C4752=19,G4752=41,I4752=2,K4752="A",L4752="RBUP",M4752&gt;=0.5,M4752&lt;=0.85),"IN","OUT")</f>
        <v>IN</v>
      </c>
    </row>
    <row r="4753" spans="1:33">
      <c r="A4753" s="14" t="s">
        <v>192</v>
      </c>
      <c r="B4753" s="16">
        <v>2022</v>
      </c>
      <c r="C4753" s="16">
        <v>19</v>
      </c>
      <c r="D4753" s="14" t="s">
        <v>80</v>
      </c>
      <c r="E4753" s="16">
        <v>65</v>
      </c>
      <c r="F4753" s="14" t="s">
        <v>118</v>
      </c>
      <c r="G4753" s="16">
        <v>41</v>
      </c>
      <c r="H4753" s="14" t="s">
        <v>186</v>
      </c>
      <c r="I4753" s="16">
        <v>2</v>
      </c>
      <c r="J4753" s="14" t="s">
        <v>83</v>
      </c>
      <c r="K4753" s="14" t="s">
        <v>84</v>
      </c>
      <c r="L4753" s="14" t="s">
        <v>85</v>
      </c>
      <c r="M4753" s="23">
        <v>0.5</v>
      </c>
      <c r="N4753" s="16">
        <v>2</v>
      </c>
      <c r="O4753" s="16">
        <v>2</v>
      </c>
      <c r="P4753" s="16">
        <v>0</v>
      </c>
      <c r="Q4753" s="16">
        <v>2</v>
      </c>
      <c r="R4753" s="16">
        <v>0</v>
      </c>
      <c r="S4753" s="14" t="s">
        <v>86</v>
      </c>
      <c r="T4753" s="16">
        <v>315</v>
      </c>
      <c r="U4753" s="16">
        <v>0</v>
      </c>
      <c r="V4753" s="18">
        <v>216615</v>
      </c>
      <c r="W4753" s="18">
        <v>1809</v>
      </c>
      <c r="X4753" s="18">
        <v>1359</v>
      </c>
      <c r="Y4753" s="18">
        <v>0</v>
      </c>
      <c r="Z4753" s="18">
        <v>0</v>
      </c>
      <c r="AA4753" s="18">
        <v>0</v>
      </c>
      <c r="AB4753" s="18">
        <v>0</v>
      </c>
      <c r="AC4753" s="23">
        <v>0</v>
      </c>
      <c r="AD4753" s="14" t="str">
        <f>IF(E4753=113,"Linn","Iowa ex-Linn")</f>
        <v>Iowa ex-Linn</v>
      </c>
      <c r="AE4753" s="23">
        <f>IFERROR(AB4753/W4753,"N/M")</f>
        <v>0.0</v>
      </c>
      <c r="AF4753" s="14" t="str">
        <f>B4753&amp;"|"&amp;TEXT(E4753,"000")&amp;"|"&amp;TEXT(M4753,"0.0000")</f>
        <v>2022|065|0.5000</v>
      </c>
      <c r="AG4753" s="22" t="str">
        <f>IF(AND(B4753&gt;=2015,B4753&lt;=2024,C4753=19,G4753=41,I4753=2,K4753="A",L4753="RBUP",M4753&gt;=0.5,M4753&lt;=0.85),"IN","OUT")</f>
        <v>IN</v>
      </c>
    </row>
    <row r="4754" spans="1:33">
      <c r="A4754" s="14" t="s">
        <v>192</v>
      </c>
      <c r="B4754" s="16">
        <v>2022</v>
      </c>
      <c r="C4754" s="16">
        <v>19</v>
      </c>
      <c r="D4754" s="14" t="s">
        <v>80</v>
      </c>
      <c r="E4754" s="16">
        <v>65</v>
      </c>
      <c r="F4754" s="14" t="s">
        <v>118</v>
      </c>
      <c r="G4754" s="16">
        <v>41</v>
      </c>
      <c r="H4754" s="14" t="s">
        <v>186</v>
      </c>
      <c r="I4754" s="16">
        <v>2</v>
      </c>
      <c r="J4754" s="14" t="s">
        <v>83</v>
      </c>
      <c r="K4754" s="14" t="s">
        <v>84</v>
      </c>
      <c r="L4754" s="14" t="s">
        <v>85</v>
      </c>
      <c r="M4754" s="23">
        <v>0.6</v>
      </c>
      <c r="N4754" s="16">
        <v>1</v>
      </c>
      <c r="O4754" s="16">
        <v>1</v>
      </c>
      <c r="P4754" s="16">
        <v>0</v>
      </c>
      <c r="Q4754" s="16">
        <v>1</v>
      </c>
      <c r="R4754" s="16">
        <v>0</v>
      </c>
      <c r="S4754" s="14" t="s">
        <v>86</v>
      </c>
      <c r="T4754" s="16">
        <v>18</v>
      </c>
      <c r="U4754" s="16">
        <v>0</v>
      </c>
      <c r="V4754" s="18">
        <v>12787</v>
      </c>
      <c r="W4754" s="18">
        <v>155</v>
      </c>
      <c r="X4754" s="18">
        <v>99</v>
      </c>
      <c r="Y4754" s="18">
        <v>0</v>
      </c>
      <c r="Z4754" s="18">
        <v>0</v>
      </c>
      <c r="AA4754" s="18">
        <v>0</v>
      </c>
      <c r="AB4754" s="18">
        <v>0</v>
      </c>
      <c r="AC4754" s="23">
        <v>0</v>
      </c>
      <c r="AD4754" s="14" t="str">
        <f>IF(E4754=113,"Linn","Iowa ex-Linn")</f>
        <v>Iowa ex-Linn</v>
      </c>
      <c r="AE4754" s="23">
        <f>IFERROR(AB4754/W4754,"N/M")</f>
        <v>0.0</v>
      </c>
      <c r="AF4754" s="14" t="str">
        <f>B4754&amp;"|"&amp;TEXT(E4754,"000")&amp;"|"&amp;TEXT(M4754,"0.0000")</f>
        <v>2022|065|0.6000</v>
      </c>
      <c r="AG4754" s="22" t="str">
        <f>IF(AND(B4754&gt;=2015,B4754&lt;=2024,C4754=19,G4754=41,I4754=2,K4754="A",L4754="RBUP",M4754&gt;=0.5,M4754&lt;=0.85),"IN","OUT")</f>
        <v>IN</v>
      </c>
    </row>
    <row r="4755" spans="1:33">
      <c r="A4755" s="14" t="s">
        <v>192</v>
      </c>
      <c r="B4755" s="16">
        <v>2022</v>
      </c>
      <c r="C4755" s="16">
        <v>19</v>
      </c>
      <c r="D4755" s="14" t="s">
        <v>80</v>
      </c>
      <c r="E4755" s="16">
        <v>65</v>
      </c>
      <c r="F4755" s="14" t="s">
        <v>118</v>
      </c>
      <c r="G4755" s="16">
        <v>41</v>
      </c>
      <c r="H4755" s="14" t="s">
        <v>186</v>
      </c>
      <c r="I4755" s="16">
        <v>2</v>
      </c>
      <c r="J4755" s="14" t="s">
        <v>83</v>
      </c>
      <c r="K4755" s="14" t="s">
        <v>84</v>
      </c>
      <c r="L4755" s="14" t="s">
        <v>85</v>
      </c>
      <c r="M4755" s="23">
        <v>0.65</v>
      </c>
      <c r="N4755" s="16">
        <v>4</v>
      </c>
      <c r="O4755" s="16">
        <v>3</v>
      </c>
      <c r="P4755" s="16">
        <v>0</v>
      </c>
      <c r="Q4755" s="16">
        <v>3</v>
      </c>
      <c r="R4755" s="16">
        <v>0</v>
      </c>
      <c r="S4755" s="14" t="s">
        <v>86</v>
      </c>
      <c r="T4755" s="16">
        <v>1248</v>
      </c>
      <c r="U4755" s="16">
        <v>0</v>
      </c>
      <c r="V4755" s="18">
        <v>1015242</v>
      </c>
      <c r="W4755" s="18">
        <v>21202</v>
      </c>
      <c r="X4755" s="18">
        <v>16553</v>
      </c>
      <c r="Y4755" s="18">
        <v>0</v>
      </c>
      <c r="Z4755" s="18">
        <v>0</v>
      </c>
      <c r="AA4755" s="18">
        <v>0</v>
      </c>
      <c r="AB4755" s="18">
        <v>0</v>
      </c>
      <c r="AC4755" s="23">
        <v>0</v>
      </c>
      <c r="AD4755" s="14" t="str">
        <f>IF(E4755=113,"Linn","Iowa ex-Linn")</f>
        <v>Iowa ex-Linn</v>
      </c>
      <c r="AE4755" s="23">
        <f>IFERROR(AB4755/W4755,"N/M")</f>
        <v>0.0</v>
      </c>
      <c r="AF4755" s="14" t="str">
        <f>B4755&amp;"|"&amp;TEXT(E4755,"000")&amp;"|"&amp;TEXT(M4755,"0.0000")</f>
        <v>2022|065|0.6500</v>
      </c>
      <c r="AG4755" s="22" t="str">
        <f>IF(AND(B4755&gt;=2015,B4755&lt;=2024,C4755=19,G4755=41,I4755=2,K4755="A",L4755="RBUP",M4755&gt;=0.5,M4755&lt;=0.85),"IN","OUT")</f>
        <v>IN</v>
      </c>
    </row>
    <row r="4756" spans="1:33">
      <c r="A4756" s="14" t="s">
        <v>192</v>
      </c>
      <c r="B4756" s="16">
        <v>2022</v>
      </c>
      <c r="C4756" s="16">
        <v>19</v>
      </c>
      <c r="D4756" s="14" t="s">
        <v>80</v>
      </c>
      <c r="E4756" s="16">
        <v>65</v>
      </c>
      <c r="F4756" s="14" t="s">
        <v>118</v>
      </c>
      <c r="G4756" s="16">
        <v>41</v>
      </c>
      <c r="H4756" s="14" t="s">
        <v>186</v>
      </c>
      <c r="I4756" s="16">
        <v>2</v>
      </c>
      <c r="J4756" s="14" t="s">
        <v>83</v>
      </c>
      <c r="K4756" s="14" t="s">
        <v>84</v>
      </c>
      <c r="L4756" s="14" t="s">
        <v>85</v>
      </c>
      <c r="M4756" s="23">
        <v>0.7</v>
      </c>
      <c r="N4756" s="16">
        <v>30</v>
      </c>
      <c r="O4756" s="16">
        <v>28</v>
      </c>
      <c r="P4756" s="16">
        <v>0</v>
      </c>
      <c r="Q4756" s="16">
        <v>28</v>
      </c>
      <c r="R4756" s="16">
        <v>0</v>
      </c>
      <c r="S4756" s="14" t="s">
        <v>86</v>
      </c>
      <c r="T4756" s="16">
        <v>6759</v>
      </c>
      <c r="U4756" s="16">
        <v>0</v>
      </c>
      <c r="V4756" s="18">
        <v>5715880</v>
      </c>
      <c r="W4756" s="18">
        <v>177140</v>
      </c>
      <c r="X4756" s="18">
        <v>136885</v>
      </c>
      <c r="Y4756" s="18">
        <v>72</v>
      </c>
      <c r="Z4756" s="18">
        <v>206</v>
      </c>
      <c r="AA4756" s="18">
        <v>0</v>
      </c>
      <c r="AB4756" s="18">
        <v>0</v>
      </c>
      <c r="AC4756" s="23">
        <v>0</v>
      </c>
      <c r="AD4756" s="14" t="str">
        <f>IF(E4756=113,"Linn","Iowa ex-Linn")</f>
        <v>Iowa ex-Linn</v>
      </c>
      <c r="AE4756" s="23">
        <f>IFERROR(AB4756/W4756,"N/M")</f>
        <v>0.0</v>
      </c>
      <c r="AF4756" s="14" t="str">
        <f>B4756&amp;"|"&amp;TEXT(E4756,"000")&amp;"|"&amp;TEXT(M4756,"0.0000")</f>
        <v>2022|065|0.7000</v>
      </c>
      <c r="AG4756" s="22" t="str">
        <f>IF(AND(B4756&gt;=2015,B4756&lt;=2024,C4756=19,G4756=41,I4756=2,K4756="A",L4756="RBUP",M4756&gt;=0.5,M4756&lt;=0.85),"IN","OUT")</f>
        <v>IN</v>
      </c>
    </row>
    <row r="4757" spans="1:33">
      <c r="A4757" s="14" t="s">
        <v>192</v>
      </c>
      <c r="B4757" s="16">
        <v>2022</v>
      </c>
      <c r="C4757" s="16">
        <v>19</v>
      </c>
      <c r="D4757" s="14" t="s">
        <v>80</v>
      </c>
      <c r="E4757" s="16">
        <v>65</v>
      </c>
      <c r="F4757" s="14" t="s">
        <v>118</v>
      </c>
      <c r="G4757" s="16">
        <v>41</v>
      </c>
      <c r="H4757" s="14" t="s">
        <v>186</v>
      </c>
      <c r="I4757" s="16">
        <v>2</v>
      </c>
      <c r="J4757" s="14" t="s">
        <v>83</v>
      </c>
      <c r="K4757" s="14" t="s">
        <v>84</v>
      </c>
      <c r="L4757" s="14" t="s">
        <v>85</v>
      </c>
      <c r="M4757" s="23">
        <v>0.75</v>
      </c>
      <c r="N4757" s="16">
        <v>143</v>
      </c>
      <c r="O4757" s="16">
        <v>124</v>
      </c>
      <c r="P4757" s="16">
        <v>0</v>
      </c>
      <c r="Q4757" s="16">
        <v>136</v>
      </c>
      <c r="R4757" s="16">
        <v>0</v>
      </c>
      <c r="S4757" s="14" t="s">
        <v>86</v>
      </c>
      <c r="T4757" s="16">
        <v>22544</v>
      </c>
      <c r="U4757" s="16">
        <v>0</v>
      </c>
      <c r="V4757" s="18">
        <v>20451013</v>
      </c>
      <c r="W4757" s="18">
        <v>879567</v>
      </c>
      <c r="X4757" s="18">
        <v>635803</v>
      </c>
      <c r="Y4757" s="18">
        <v>784</v>
      </c>
      <c r="Z4757" s="18">
        <v>2844</v>
      </c>
      <c r="AA4757" s="18">
        <v>0</v>
      </c>
      <c r="AB4757" s="18">
        <v>0</v>
      </c>
      <c r="AC4757" s="23">
        <v>0</v>
      </c>
      <c r="AD4757" s="14" t="str">
        <f>IF(E4757=113,"Linn","Iowa ex-Linn")</f>
        <v>Iowa ex-Linn</v>
      </c>
      <c r="AE4757" s="23">
        <f>IFERROR(AB4757/W4757,"N/M")</f>
        <v>0.0</v>
      </c>
      <c r="AF4757" s="14" t="str">
        <f>B4757&amp;"|"&amp;TEXT(E4757,"000")&amp;"|"&amp;TEXT(M4757,"0.0000")</f>
        <v>2022|065|0.7500</v>
      </c>
      <c r="AG4757" s="22" t="str">
        <f>IF(AND(B4757&gt;=2015,B4757&lt;=2024,C4757=19,G4757=41,I4757=2,K4757="A",L4757="RBUP",M4757&gt;=0.5,M4757&lt;=0.85),"IN","OUT")</f>
        <v>IN</v>
      </c>
    </row>
    <row r="4758" spans="1:33">
      <c r="A4758" s="14" t="s">
        <v>192</v>
      </c>
      <c r="B4758" s="16">
        <v>2022</v>
      </c>
      <c r="C4758" s="16">
        <v>19</v>
      </c>
      <c r="D4758" s="14" t="s">
        <v>80</v>
      </c>
      <c r="E4758" s="16">
        <v>65</v>
      </c>
      <c r="F4758" s="14" t="s">
        <v>118</v>
      </c>
      <c r="G4758" s="16">
        <v>41</v>
      </c>
      <c r="H4758" s="14" t="s">
        <v>186</v>
      </c>
      <c r="I4758" s="16">
        <v>2</v>
      </c>
      <c r="J4758" s="14" t="s">
        <v>83</v>
      </c>
      <c r="K4758" s="14" t="s">
        <v>84</v>
      </c>
      <c r="L4758" s="14" t="s">
        <v>85</v>
      </c>
      <c r="M4758" s="23">
        <v>0.8</v>
      </c>
      <c r="N4758" s="16">
        <v>386</v>
      </c>
      <c r="O4758" s="16">
        <v>333</v>
      </c>
      <c r="P4758" s="16">
        <v>2</v>
      </c>
      <c r="Q4758" s="16">
        <v>389</v>
      </c>
      <c r="R4758" s="16">
        <v>2</v>
      </c>
      <c r="S4758" s="14" t="s">
        <v>86</v>
      </c>
      <c r="T4758" s="16">
        <v>71610</v>
      </c>
      <c r="U4758" s="16">
        <v>0</v>
      </c>
      <c r="V4758" s="18">
        <v>69086177</v>
      </c>
      <c r="W4758" s="18">
        <v>4037550</v>
      </c>
      <c r="X4758" s="18">
        <v>2610135</v>
      </c>
      <c r="Y4758" s="18">
        <v>3713</v>
      </c>
      <c r="Z4758" s="18">
        <v>13658</v>
      </c>
      <c r="AA4758" s="18">
        <v>0</v>
      </c>
      <c r="AB4758" s="18">
        <v>2004</v>
      </c>
      <c r="AC4758" s="23">
        <v>0</v>
      </c>
      <c r="AD4758" s="14" t="str">
        <f>IF(E4758=113,"Linn","Iowa ex-Linn")</f>
        <v>Iowa ex-Linn</v>
      </c>
      <c r="AE4758" s="23">
        <f>IFERROR(AB4758/W4758,"N/M")</f>
        <v>0.0004963406025931568</v>
      </c>
      <c r="AF4758" s="14" t="str">
        <f>B4758&amp;"|"&amp;TEXT(E4758,"000")&amp;"|"&amp;TEXT(M4758,"0.0000")</f>
        <v>2022|065|0.8000</v>
      </c>
      <c r="AG4758" s="22" t="str">
        <f>IF(AND(B4758&gt;=2015,B4758&lt;=2024,C4758=19,G4758=41,I4758=2,K4758="A",L4758="RBUP",M4758&gt;=0.5,M4758&lt;=0.85),"IN","OUT")</f>
        <v>IN</v>
      </c>
    </row>
    <row r="4759" spans="1:33">
      <c r="A4759" s="14" t="s">
        <v>192</v>
      </c>
      <c r="B4759" s="16">
        <v>2022</v>
      </c>
      <c r="C4759" s="16">
        <v>19</v>
      </c>
      <c r="D4759" s="14" t="s">
        <v>80</v>
      </c>
      <c r="E4759" s="16">
        <v>65</v>
      </c>
      <c r="F4759" s="14" t="s">
        <v>118</v>
      </c>
      <c r="G4759" s="16">
        <v>41</v>
      </c>
      <c r="H4759" s="14" t="s">
        <v>186</v>
      </c>
      <c r="I4759" s="16">
        <v>2</v>
      </c>
      <c r="J4759" s="14" t="s">
        <v>83</v>
      </c>
      <c r="K4759" s="14" t="s">
        <v>84</v>
      </c>
      <c r="L4759" s="14" t="s">
        <v>85</v>
      </c>
      <c r="M4759" s="23">
        <v>0.85</v>
      </c>
      <c r="N4759" s="16">
        <v>380</v>
      </c>
      <c r="O4759" s="16">
        <v>313</v>
      </c>
      <c r="P4759" s="16">
        <v>7</v>
      </c>
      <c r="Q4759" s="16">
        <v>444</v>
      </c>
      <c r="R4759" s="16">
        <v>7</v>
      </c>
      <c r="S4759" s="14" t="s">
        <v>86</v>
      </c>
      <c r="T4759" s="16">
        <v>65963</v>
      </c>
      <c r="U4759" s="16">
        <v>0</v>
      </c>
      <c r="V4759" s="18">
        <v>67641170</v>
      </c>
      <c r="W4759" s="18">
        <v>5024255</v>
      </c>
      <c r="X4759" s="18">
        <v>2453210</v>
      </c>
      <c r="Y4759" s="18">
        <v>6019</v>
      </c>
      <c r="Z4759" s="18">
        <v>12808</v>
      </c>
      <c r="AA4759" s="18">
        <v>0</v>
      </c>
      <c r="AB4759" s="18">
        <v>209962</v>
      </c>
      <c r="AC4759" s="23">
        <v>0.04</v>
      </c>
      <c r="AD4759" s="14" t="str">
        <f>IF(E4759=113,"Linn","Iowa ex-Linn")</f>
        <v>Iowa ex-Linn</v>
      </c>
      <c r="AE4759" s="23">
        <f>IFERROR(AB4759/W4759,"N/M")</f>
        <v>0.04178967827070879</v>
      </c>
      <c r="AF4759" s="14" t="str">
        <f>B4759&amp;"|"&amp;TEXT(E4759,"000")&amp;"|"&amp;TEXT(M4759,"0.0000")</f>
        <v>2022|065|0.8500</v>
      </c>
      <c r="AG4759" s="22" t="str">
        <f>IF(AND(B4759&gt;=2015,B4759&lt;=2024,C4759=19,G4759=41,I4759=2,K4759="A",L4759="RBUP",M4759&gt;=0.5,M4759&lt;=0.85),"IN","OUT")</f>
        <v>IN</v>
      </c>
    </row>
    <row r="4760" spans="1:33">
      <c r="A4760" s="14" t="s">
        <v>192</v>
      </c>
      <c r="B4760" s="16">
        <v>2022</v>
      </c>
      <c r="C4760" s="16">
        <v>19</v>
      </c>
      <c r="D4760" s="14" t="s">
        <v>80</v>
      </c>
      <c r="E4760" s="16">
        <v>67</v>
      </c>
      <c r="F4760" s="14" t="s">
        <v>119</v>
      </c>
      <c r="G4760" s="16">
        <v>41</v>
      </c>
      <c r="H4760" s="14" t="s">
        <v>186</v>
      </c>
      <c r="I4760" s="16">
        <v>2</v>
      </c>
      <c r="J4760" s="14" t="s">
        <v>83</v>
      </c>
      <c r="K4760" s="14" t="s">
        <v>84</v>
      </c>
      <c r="L4760" s="14" t="s">
        <v>85</v>
      </c>
      <c r="M4760" s="23">
        <v>0.6</v>
      </c>
      <c r="N4760" s="16">
        <v>3</v>
      </c>
      <c r="O4760" s="16">
        <v>3</v>
      </c>
      <c r="P4760" s="16">
        <v>0</v>
      </c>
      <c r="Q4760" s="16">
        <v>3</v>
      </c>
      <c r="R4760" s="16">
        <v>0</v>
      </c>
      <c r="S4760" s="14" t="s">
        <v>86</v>
      </c>
      <c r="T4760" s="16">
        <v>516</v>
      </c>
      <c r="U4760" s="16">
        <v>0</v>
      </c>
      <c r="V4760" s="18">
        <v>385753</v>
      </c>
      <c r="W4760" s="18">
        <v>7582</v>
      </c>
      <c r="X4760" s="18">
        <v>5962</v>
      </c>
      <c r="Y4760" s="18">
        <v>0</v>
      </c>
      <c r="Z4760" s="18">
        <v>0</v>
      </c>
      <c r="AA4760" s="18">
        <v>0</v>
      </c>
      <c r="AB4760" s="18">
        <v>0</v>
      </c>
      <c r="AC4760" s="23">
        <v>0</v>
      </c>
      <c r="AD4760" s="14" t="str">
        <f>IF(E4760=113,"Linn","Iowa ex-Linn")</f>
        <v>Iowa ex-Linn</v>
      </c>
      <c r="AE4760" s="23">
        <f>IFERROR(AB4760/W4760,"N/M")</f>
        <v>0.0</v>
      </c>
      <c r="AF4760" s="14" t="str">
        <f>B4760&amp;"|"&amp;TEXT(E4760,"000")&amp;"|"&amp;TEXT(M4760,"0.0000")</f>
        <v>2022|067|0.6000</v>
      </c>
      <c r="AG4760" s="22" t="str">
        <f>IF(AND(B4760&gt;=2015,B4760&lt;=2024,C4760=19,G4760=41,I4760=2,K4760="A",L4760="RBUP",M4760&gt;=0.5,M4760&lt;=0.85),"IN","OUT")</f>
        <v>IN</v>
      </c>
    </row>
    <row r="4761" spans="1:33">
      <c r="A4761" s="14" t="s">
        <v>192</v>
      </c>
      <c r="B4761" s="16">
        <v>2022</v>
      </c>
      <c r="C4761" s="16">
        <v>19</v>
      </c>
      <c r="D4761" s="14" t="s">
        <v>80</v>
      </c>
      <c r="E4761" s="16">
        <v>67</v>
      </c>
      <c r="F4761" s="14" t="s">
        <v>119</v>
      </c>
      <c r="G4761" s="16">
        <v>41</v>
      </c>
      <c r="H4761" s="14" t="s">
        <v>186</v>
      </c>
      <c r="I4761" s="16">
        <v>2</v>
      </c>
      <c r="J4761" s="14" t="s">
        <v>83</v>
      </c>
      <c r="K4761" s="14" t="s">
        <v>84</v>
      </c>
      <c r="L4761" s="14" t="s">
        <v>85</v>
      </c>
      <c r="M4761" s="23">
        <v>0.7</v>
      </c>
      <c r="N4761" s="16">
        <v>13</v>
      </c>
      <c r="O4761" s="16">
        <v>10</v>
      </c>
      <c r="P4761" s="16">
        <v>0</v>
      </c>
      <c r="Q4761" s="16">
        <v>10</v>
      </c>
      <c r="R4761" s="16">
        <v>0</v>
      </c>
      <c r="S4761" s="14" t="s">
        <v>86</v>
      </c>
      <c r="T4761" s="16">
        <v>1104</v>
      </c>
      <c r="U4761" s="16">
        <v>0</v>
      </c>
      <c r="V4761" s="18">
        <v>906564</v>
      </c>
      <c r="W4761" s="18">
        <v>36805</v>
      </c>
      <c r="X4761" s="18">
        <v>28324</v>
      </c>
      <c r="Y4761" s="18">
        <v>0</v>
      </c>
      <c r="Z4761" s="18">
        <v>0</v>
      </c>
      <c r="AA4761" s="18">
        <v>0</v>
      </c>
      <c r="AB4761" s="18">
        <v>0</v>
      </c>
      <c r="AC4761" s="23">
        <v>0</v>
      </c>
      <c r="AD4761" s="14" t="str">
        <f>IF(E4761=113,"Linn","Iowa ex-Linn")</f>
        <v>Iowa ex-Linn</v>
      </c>
      <c r="AE4761" s="23">
        <f>IFERROR(AB4761/W4761,"N/M")</f>
        <v>0.0</v>
      </c>
      <c r="AF4761" s="14" t="str">
        <f>B4761&amp;"|"&amp;TEXT(E4761,"000")&amp;"|"&amp;TEXT(M4761,"0.0000")</f>
        <v>2022|067|0.7000</v>
      </c>
      <c r="AG4761" s="22" t="str">
        <f>IF(AND(B4761&gt;=2015,B4761&lt;=2024,C4761=19,G4761=41,I4761=2,K4761="A",L4761="RBUP",M4761&gt;=0.5,M4761&lt;=0.85),"IN","OUT")</f>
        <v>IN</v>
      </c>
    </row>
    <row r="4762" spans="1:33">
      <c r="A4762" s="14" t="s">
        <v>192</v>
      </c>
      <c r="B4762" s="16">
        <v>2022</v>
      </c>
      <c r="C4762" s="16">
        <v>19</v>
      </c>
      <c r="D4762" s="14" t="s">
        <v>80</v>
      </c>
      <c r="E4762" s="16">
        <v>67</v>
      </c>
      <c r="F4762" s="14" t="s">
        <v>119</v>
      </c>
      <c r="G4762" s="16">
        <v>41</v>
      </c>
      <c r="H4762" s="14" t="s">
        <v>186</v>
      </c>
      <c r="I4762" s="16">
        <v>2</v>
      </c>
      <c r="J4762" s="14" t="s">
        <v>83</v>
      </c>
      <c r="K4762" s="14" t="s">
        <v>84</v>
      </c>
      <c r="L4762" s="14" t="s">
        <v>85</v>
      </c>
      <c r="M4762" s="23">
        <v>0.75</v>
      </c>
      <c r="N4762" s="16">
        <v>86</v>
      </c>
      <c r="O4762" s="16">
        <v>71</v>
      </c>
      <c r="P4762" s="16">
        <v>2</v>
      </c>
      <c r="Q4762" s="16">
        <v>87</v>
      </c>
      <c r="R4762" s="16">
        <v>3</v>
      </c>
      <c r="S4762" s="14" t="s">
        <v>86</v>
      </c>
      <c r="T4762" s="16">
        <v>15693</v>
      </c>
      <c r="U4762" s="16">
        <v>0</v>
      </c>
      <c r="V4762" s="18">
        <v>14114827</v>
      </c>
      <c r="W4762" s="18">
        <v>719791</v>
      </c>
      <c r="X4762" s="18">
        <v>520268</v>
      </c>
      <c r="Y4762" s="18">
        <v>64</v>
      </c>
      <c r="Z4762" s="18">
        <v>42</v>
      </c>
      <c r="AA4762" s="18">
        <v>0</v>
      </c>
      <c r="AB4762" s="18">
        <v>18922</v>
      </c>
      <c r="AC4762" s="23">
        <v>0.03</v>
      </c>
      <c r="AD4762" s="14" t="str">
        <f>IF(E4762=113,"Linn","Iowa ex-Linn")</f>
        <v>Iowa ex-Linn</v>
      </c>
      <c r="AE4762" s="23">
        <f>IFERROR(AB4762/W4762,"N/M")</f>
        <v>0.026288186431894813</v>
      </c>
      <c r="AF4762" s="14" t="str">
        <f>B4762&amp;"|"&amp;TEXT(E4762,"000")&amp;"|"&amp;TEXT(M4762,"0.0000")</f>
        <v>2022|067|0.7500</v>
      </c>
      <c r="AG4762" s="22" t="str">
        <f>IF(AND(B4762&gt;=2015,B4762&lt;=2024,C4762=19,G4762=41,I4762=2,K4762="A",L4762="RBUP",M4762&gt;=0.5,M4762&lt;=0.85),"IN","OUT")</f>
        <v>IN</v>
      </c>
    </row>
    <row r="4763" spans="1:33">
      <c r="A4763" s="14" t="s">
        <v>192</v>
      </c>
      <c r="B4763" s="16">
        <v>2022</v>
      </c>
      <c r="C4763" s="16">
        <v>19</v>
      </c>
      <c r="D4763" s="14" t="s">
        <v>80</v>
      </c>
      <c r="E4763" s="16">
        <v>67</v>
      </c>
      <c r="F4763" s="14" t="s">
        <v>119</v>
      </c>
      <c r="G4763" s="16">
        <v>41</v>
      </c>
      <c r="H4763" s="14" t="s">
        <v>186</v>
      </c>
      <c r="I4763" s="16">
        <v>2</v>
      </c>
      <c r="J4763" s="14" t="s">
        <v>83</v>
      </c>
      <c r="K4763" s="14" t="s">
        <v>84</v>
      </c>
      <c r="L4763" s="14" t="s">
        <v>85</v>
      </c>
      <c r="M4763" s="23">
        <v>0.8</v>
      </c>
      <c r="N4763" s="16">
        <v>332</v>
      </c>
      <c r="O4763" s="16">
        <v>293</v>
      </c>
      <c r="P4763" s="16">
        <v>11</v>
      </c>
      <c r="Q4763" s="16">
        <v>372</v>
      </c>
      <c r="R4763" s="16">
        <v>12</v>
      </c>
      <c r="S4763" s="14" t="s">
        <v>86</v>
      </c>
      <c r="T4763" s="16">
        <v>76045</v>
      </c>
      <c r="U4763" s="16">
        <v>0</v>
      </c>
      <c r="V4763" s="18">
        <v>72165941</v>
      </c>
      <c r="W4763" s="18">
        <v>4614909</v>
      </c>
      <c r="X4763" s="18">
        <v>2977341</v>
      </c>
      <c r="Y4763" s="18">
        <v>131</v>
      </c>
      <c r="Z4763" s="18">
        <v>13842</v>
      </c>
      <c r="AA4763" s="18">
        <v>0</v>
      </c>
      <c r="AB4763" s="18">
        <v>96270</v>
      </c>
      <c r="AC4763" s="23">
        <v>0.02</v>
      </c>
      <c r="AD4763" s="14" t="str">
        <f>IF(E4763=113,"Linn","Iowa ex-Linn")</f>
        <v>Iowa ex-Linn</v>
      </c>
      <c r="AE4763" s="23">
        <f>IFERROR(AB4763/W4763,"N/M")</f>
        <v>0.02086064968995055</v>
      </c>
      <c r="AF4763" s="14" t="str">
        <f>B4763&amp;"|"&amp;TEXT(E4763,"000")&amp;"|"&amp;TEXT(M4763,"0.0000")</f>
        <v>2022|067|0.8000</v>
      </c>
      <c r="AG4763" s="22" t="str">
        <f>IF(AND(B4763&gt;=2015,B4763&lt;=2024,C4763=19,G4763=41,I4763=2,K4763="A",L4763="RBUP",M4763&gt;=0.5,M4763&lt;=0.85),"IN","OUT")</f>
        <v>IN</v>
      </c>
    </row>
    <row r="4764" spans="1:33">
      <c r="A4764" s="14" t="s">
        <v>192</v>
      </c>
      <c r="B4764" s="16">
        <v>2022</v>
      </c>
      <c r="C4764" s="16">
        <v>19</v>
      </c>
      <c r="D4764" s="14" t="s">
        <v>80</v>
      </c>
      <c r="E4764" s="16">
        <v>67</v>
      </c>
      <c r="F4764" s="14" t="s">
        <v>119</v>
      </c>
      <c r="G4764" s="16">
        <v>41</v>
      </c>
      <c r="H4764" s="14" t="s">
        <v>186</v>
      </c>
      <c r="I4764" s="16">
        <v>2</v>
      </c>
      <c r="J4764" s="14" t="s">
        <v>83</v>
      </c>
      <c r="K4764" s="14" t="s">
        <v>84</v>
      </c>
      <c r="L4764" s="14" t="s">
        <v>85</v>
      </c>
      <c r="M4764" s="23">
        <v>0.85</v>
      </c>
      <c r="N4764" s="16">
        <v>208</v>
      </c>
      <c r="O4764" s="16">
        <v>156</v>
      </c>
      <c r="P4764" s="16">
        <v>9</v>
      </c>
      <c r="Q4764" s="16">
        <v>267</v>
      </c>
      <c r="R4764" s="16">
        <v>10</v>
      </c>
      <c r="S4764" s="14" t="s">
        <v>86</v>
      </c>
      <c r="T4764" s="16">
        <v>37095</v>
      </c>
      <c r="U4764" s="16">
        <v>0</v>
      </c>
      <c r="V4764" s="18">
        <v>36155750</v>
      </c>
      <c r="W4764" s="18">
        <v>2951484</v>
      </c>
      <c r="X4764" s="18">
        <v>1371969</v>
      </c>
      <c r="Y4764" s="18">
        <v>5254</v>
      </c>
      <c r="Z4764" s="18">
        <v>13165</v>
      </c>
      <c r="AA4764" s="18">
        <v>0</v>
      </c>
      <c r="AB4764" s="18">
        <v>76157</v>
      </c>
      <c r="AC4764" s="23">
        <v>0.03</v>
      </c>
      <c r="AD4764" s="14" t="str">
        <f>IF(E4764=113,"Linn","Iowa ex-Linn")</f>
        <v>Iowa ex-Linn</v>
      </c>
      <c r="AE4764" s="23">
        <f>IFERROR(AB4764/W4764,"N/M")</f>
        <v>0.025802952006516045</v>
      </c>
      <c r="AF4764" s="14" t="str">
        <f>B4764&amp;"|"&amp;TEXT(E4764,"000")&amp;"|"&amp;TEXT(M4764,"0.0000")</f>
        <v>2022|067|0.8500</v>
      </c>
      <c r="AG4764" s="22" t="str">
        <f>IF(AND(B4764&gt;=2015,B4764&lt;=2024,C4764=19,G4764=41,I4764=2,K4764="A",L4764="RBUP",M4764&gt;=0.5,M4764&lt;=0.85),"IN","OUT")</f>
        <v>IN</v>
      </c>
    </row>
    <row r="4765" spans="1:33">
      <c r="A4765" s="14" t="s">
        <v>192</v>
      </c>
      <c r="B4765" s="16">
        <v>2022</v>
      </c>
      <c r="C4765" s="16">
        <v>19</v>
      </c>
      <c r="D4765" s="14" t="s">
        <v>80</v>
      </c>
      <c r="E4765" s="16">
        <v>69</v>
      </c>
      <c r="F4765" s="14" t="s">
        <v>120</v>
      </c>
      <c r="G4765" s="16">
        <v>41</v>
      </c>
      <c r="H4765" s="14" t="s">
        <v>186</v>
      </c>
      <c r="I4765" s="16">
        <v>2</v>
      </c>
      <c r="J4765" s="14" t="s">
        <v>83</v>
      </c>
      <c r="K4765" s="14" t="s">
        <v>84</v>
      </c>
      <c r="L4765" s="14" t="s">
        <v>85</v>
      </c>
      <c r="M4765" s="23">
        <v>0.55</v>
      </c>
      <c r="N4765" s="16">
        <v>1</v>
      </c>
      <c r="O4765" s="16">
        <v>1</v>
      </c>
      <c r="P4765" s="16">
        <v>0</v>
      </c>
      <c r="Q4765" s="16">
        <v>1</v>
      </c>
      <c r="R4765" s="16">
        <v>0</v>
      </c>
      <c r="S4765" s="14" t="s">
        <v>86</v>
      </c>
      <c r="T4765" s="16">
        <v>1593</v>
      </c>
      <c r="U4765" s="16">
        <v>0</v>
      </c>
      <c r="V4765" s="18">
        <v>936873</v>
      </c>
      <c r="W4765" s="18">
        <v>10635</v>
      </c>
      <c r="X4765" s="18">
        <v>8508</v>
      </c>
      <c r="Y4765" s="18">
        <v>0</v>
      </c>
      <c r="Z4765" s="18">
        <v>0</v>
      </c>
      <c r="AA4765" s="18">
        <v>0</v>
      </c>
      <c r="AB4765" s="18">
        <v>0</v>
      </c>
      <c r="AC4765" s="23">
        <v>0</v>
      </c>
      <c r="AD4765" s="14" t="str">
        <f>IF(E4765=113,"Linn","Iowa ex-Linn")</f>
        <v>Iowa ex-Linn</v>
      </c>
      <c r="AE4765" s="23">
        <f>IFERROR(AB4765/W4765,"N/M")</f>
        <v>0.0</v>
      </c>
      <c r="AF4765" s="14" t="str">
        <f>B4765&amp;"|"&amp;TEXT(E4765,"000")&amp;"|"&amp;TEXT(M4765,"0.0000")</f>
        <v>2022|069|0.5500</v>
      </c>
      <c r="AG4765" s="22" t="str">
        <f>IF(AND(B4765&gt;=2015,B4765&lt;=2024,C4765=19,G4765=41,I4765=2,K4765="A",L4765="RBUP",M4765&gt;=0.5,M4765&lt;=0.85),"IN","OUT")</f>
        <v>IN</v>
      </c>
    </row>
    <row r="4766" spans="1:33">
      <c r="A4766" s="14" t="s">
        <v>192</v>
      </c>
      <c r="B4766" s="16">
        <v>2022</v>
      </c>
      <c r="C4766" s="16">
        <v>19</v>
      </c>
      <c r="D4766" s="14" t="s">
        <v>80</v>
      </c>
      <c r="E4766" s="16">
        <v>69</v>
      </c>
      <c r="F4766" s="14" t="s">
        <v>120</v>
      </c>
      <c r="G4766" s="16">
        <v>41</v>
      </c>
      <c r="H4766" s="14" t="s">
        <v>186</v>
      </c>
      <c r="I4766" s="16">
        <v>2</v>
      </c>
      <c r="J4766" s="14" t="s">
        <v>83</v>
      </c>
      <c r="K4766" s="14" t="s">
        <v>84</v>
      </c>
      <c r="L4766" s="14" t="s">
        <v>85</v>
      </c>
      <c r="M4766" s="23">
        <v>0.65</v>
      </c>
      <c r="N4766" s="16">
        <v>2</v>
      </c>
      <c r="O4766" s="16">
        <v>2</v>
      </c>
      <c r="P4766" s="16">
        <v>0</v>
      </c>
      <c r="Q4766" s="16">
        <v>2</v>
      </c>
      <c r="R4766" s="16">
        <v>0</v>
      </c>
      <c r="S4766" s="14" t="s">
        <v>86</v>
      </c>
      <c r="T4766" s="16">
        <v>155</v>
      </c>
      <c r="U4766" s="16">
        <v>0</v>
      </c>
      <c r="V4766" s="18">
        <v>114181</v>
      </c>
      <c r="W4766" s="18">
        <v>2537</v>
      </c>
      <c r="X4766" s="18">
        <v>1634</v>
      </c>
      <c r="Y4766" s="18">
        <v>0</v>
      </c>
      <c r="Z4766" s="18">
        <v>0</v>
      </c>
      <c r="AA4766" s="18">
        <v>0</v>
      </c>
      <c r="AB4766" s="18">
        <v>0</v>
      </c>
      <c r="AC4766" s="23">
        <v>0</v>
      </c>
      <c r="AD4766" s="14" t="str">
        <f>IF(E4766=113,"Linn","Iowa ex-Linn")</f>
        <v>Iowa ex-Linn</v>
      </c>
      <c r="AE4766" s="23">
        <f>IFERROR(AB4766/W4766,"N/M")</f>
        <v>0.0</v>
      </c>
      <c r="AF4766" s="14" t="str">
        <f>B4766&amp;"|"&amp;TEXT(E4766,"000")&amp;"|"&amp;TEXT(M4766,"0.0000")</f>
        <v>2022|069|0.6500</v>
      </c>
      <c r="AG4766" s="22" t="str">
        <f>IF(AND(B4766&gt;=2015,B4766&lt;=2024,C4766=19,G4766=41,I4766=2,K4766="A",L4766="RBUP",M4766&gt;=0.5,M4766&lt;=0.85),"IN","OUT")</f>
        <v>IN</v>
      </c>
    </row>
    <row r="4767" spans="1:33">
      <c r="A4767" s="14" t="s">
        <v>192</v>
      </c>
      <c r="B4767" s="16">
        <v>2022</v>
      </c>
      <c r="C4767" s="16">
        <v>19</v>
      </c>
      <c r="D4767" s="14" t="s">
        <v>80</v>
      </c>
      <c r="E4767" s="16">
        <v>69</v>
      </c>
      <c r="F4767" s="14" t="s">
        <v>120</v>
      </c>
      <c r="G4767" s="16">
        <v>41</v>
      </c>
      <c r="H4767" s="14" t="s">
        <v>186</v>
      </c>
      <c r="I4767" s="16">
        <v>2</v>
      </c>
      <c r="J4767" s="14" t="s">
        <v>83</v>
      </c>
      <c r="K4767" s="14" t="s">
        <v>84</v>
      </c>
      <c r="L4767" s="14" t="s">
        <v>85</v>
      </c>
      <c r="M4767" s="23">
        <v>0.7</v>
      </c>
      <c r="N4767" s="16">
        <v>8</v>
      </c>
      <c r="O4767" s="16">
        <v>8</v>
      </c>
      <c r="P4767" s="16">
        <v>0</v>
      </c>
      <c r="Q4767" s="16">
        <v>10</v>
      </c>
      <c r="R4767" s="16">
        <v>0</v>
      </c>
      <c r="S4767" s="14" t="s">
        <v>86</v>
      </c>
      <c r="T4767" s="16">
        <v>690</v>
      </c>
      <c r="U4767" s="16">
        <v>0</v>
      </c>
      <c r="V4767" s="18">
        <v>568334</v>
      </c>
      <c r="W4767" s="18">
        <v>22113</v>
      </c>
      <c r="X4767" s="18">
        <v>13047</v>
      </c>
      <c r="Y4767" s="18">
        <v>0</v>
      </c>
      <c r="Z4767" s="18">
        <v>0</v>
      </c>
      <c r="AA4767" s="18">
        <v>0</v>
      </c>
      <c r="AB4767" s="18">
        <v>0</v>
      </c>
      <c r="AC4767" s="23">
        <v>0</v>
      </c>
      <c r="AD4767" s="14" t="str">
        <f>IF(E4767=113,"Linn","Iowa ex-Linn")</f>
        <v>Iowa ex-Linn</v>
      </c>
      <c r="AE4767" s="23">
        <f>IFERROR(AB4767/W4767,"N/M")</f>
        <v>0.0</v>
      </c>
      <c r="AF4767" s="14" t="str">
        <f>B4767&amp;"|"&amp;TEXT(E4767,"000")&amp;"|"&amp;TEXT(M4767,"0.0000")</f>
        <v>2022|069|0.7000</v>
      </c>
      <c r="AG4767" s="22" t="str">
        <f>IF(AND(B4767&gt;=2015,B4767&lt;=2024,C4767=19,G4767=41,I4767=2,K4767="A",L4767="RBUP",M4767&gt;=0.5,M4767&lt;=0.85),"IN","OUT")</f>
        <v>IN</v>
      </c>
    </row>
    <row r="4768" spans="1:33">
      <c r="A4768" s="14" t="s">
        <v>192</v>
      </c>
      <c r="B4768" s="16">
        <v>2022</v>
      </c>
      <c r="C4768" s="16">
        <v>19</v>
      </c>
      <c r="D4768" s="14" t="s">
        <v>80</v>
      </c>
      <c r="E4768" s="16">
        <v>69</v>
      </c>
      <c r="F4768" s="14" t="s">
        <v>120</v>
      </c>
      <c r="G4768" s="16">
        <v>41</v>
      </c>
      <c r="H4768" s="14" t="s">
        <v>186</v>
      </c>
      <c r="I4768" s="16">
        <v>2</v>
      </c>
      <c r="J4768" s="14" t="s">
        <v>83</v>
      </c>
      <c r="K4768" s="14" t="s">
        <v>84</v>
      </c>
      <c r="L4768" s="14" t="s">
        <v>85</v>
      </c>
      <c r="M4768" s="23">
        <v>0.75</v>
      </c>
      <c r="N4768" s="16">
        <v>61</v>
      </c>
      <c r="O4768" s="16">
        <v>52</v>
      </c>
      <c r="P4768" s="16">
        <v>0</v>
      </c>
      <c r="Q4768" s="16">
        <v>59</v>
      </c>
      <c r="R4768" s="16">
        <v>0</v>
      </c>
      <c r="S4768" s="14" t="s">
        <v>86</v>
      </c>
      <c r="T4768" s="16">
        <v>11229</v>
      </c>
      <c r="U4768" s="16">
        <v>0</v>
      </c>
      <c r="V4768" s="18">
        <v>10331734</v>
      </c>
      <c r="W4768" s="18">
        <v>440286</v>
      </c>
      <c r="X4768" s="18">
        <v>315627</v>
      </c>
      <c r="Y4768" s="18">
        <v>2445</v>
      </c>
      <c r="Z4768" s="18">
        <v>8</v>
      </c>
      <c r="AA4768" s="18">
        <v>0</v>
      </c>
      <c r="AB4768" s="18">
        <v>0</v>
      </c>
      <c r="AC4768" s="23">
        <v>0</v>
      </c>
      <c r="AD4768" s="14" t="str">
        <f>IF(E4768=113,"Linn","Iowa ex-Linn")</f>
        <v>Iowa ex-Linn</v>
      </c>
      <c r="AE4768" s="23">
        <f>IFERROR(AB4768/W4768,"N/M")</f>
        <v>0.0</v>
      </c>
      <c r="AF4768" s="14" t="str">
        <f>B4768&amp;"|"&amp;TEXT(E4768,"000")&amp;"|"&amp;TEXT(M4768,"0.0000")</f>
        <v>2022|069|0.7500</v>
      </c>
      <c r="AG4768" s="22" t="str">
        <f>IF(AND(B4768&gt;=2015,B4768&lt;=2024,C4768=19,G4768=41,I4768=2,K4768="A",L4768="RBUP",M4768&gt;=0.5,M4768&lt;=0.85),"IN","OUT")</f>
        <v>IN</v>
      </c>
    </row>
    <row r="4769" spans="1:33">
      <c r="A4769" s="14" t="s">
        <v>192</v>
      </c>
      <c r="B4769" s="16">
        <v>2022</v>
      </c>
      <c r="C4769" s="16">
        <v>19</v>
      </c>
      <c r="D4769" s="14" t="s">
        <v>80</v>
      </c>
      <c r="E4769" s="16">
        <v>69</v>
      </c>
      <c r="F4769" s="14" t="s">
        <v>120</v>
      </c>
      <c r="G4769" s="16">
        <v>41</v>
      </c>
      <c r="H4769" s="14" t="s">
        <v>186</v>
      </c>
      <c r="I4769" s="16">
        <v>2</v>
      </c>
      <c r="J4769" s="14" t="s">
        <v>83</v>
      </c>
      <c r="K4769" s="14" t="s">
        <v>84</v>
      </c>
      <c r="L4769" s="14" t="s">
        <v>85</v>
      </c>
      <c r="M4769" s="23">
        <v>0.8</v>
      </c>
      <c r="N4769" s="16">
        <v>261</v>
      </c>
      <c r="O4769" s="16">
        <v>221</v>
      </c>
      <c r="P4769" s="16">
        <v>10</v>
      </c>
      <c r="Q4769" s="16">
        <v>331</v>
      </c>
      <c r="R4769" s="16">
        <v>12</v>
      </c>
      <c r="S4769" s="14" t="s">
        <v>86</v>
      </c>
      <c r="T4769" s="16">
        <v>53543</v>
      </c>
      <c r="U4769" s="16">
        <v>0</v>
      </c>
      <c r="V4769" s="18">
        <v>51418088</v>
      </c>
      <c r="W4769" s="18">
        <v>2889480</v>
      </c>
      <c r="X4769" s="18">
        <v>1787976</v>
      </c>
      <c r="Y4769" s="18">
        <v>243</v>
      </c>
      <c r="Z4769" s="18">
        <v>1588</v>
      </c>
      <c r="AA4769" s="18">
        <v>0</v>
      </c>
      <c r="AB4769" s="18">
        <v>150427</v>
      </c>
      <c r="AC4769" s="23">
        <v>0.05</v>
      </c>
      <c r="AD4769" s="14" t="str">
        <f>IF(E4769=113,"Linn","Iowa ex-Linn")</f>
        <v>Iowa ex-Linn</v>
      </c>
      <c r="AE4769" s="23">
        <f>IFERROR(AB4769/W4769,"N/M")</f>
        <v>0.05206023229093124</v>
      </c>
      <c r="AF4769" s="14" t="str">
        <f>B4769&amp;"|"&amp;TEXT(E4769,"000")&amp;"|"&amp;TEXT(M4769,"0.0000")</f>
        <v>2022|069|0.8000</v>
      </c>
      <c r="AG4769" s="22" t="str">
        <f>IF(AND(B4769&gt;=2015,B4769&lt;=2024,C4769=19,G4769=41,I4769=2,K4769="A",L4769="RBUP",M4769&gt;=0.5,M4769&lt;=0.85),"IN","OUT")</f>
        <v>IN</v>
      </c>
    </row>
    <row r="4770" spans="1:33">
      <c r="A4770" s="14" t="s">
        <v>192</v>
      </c>
      <c r="B4770" s="16">
        <v>2022</v>
      </c>
      <c r="C4770" s="16">
        <v>19</v>
      </c>
      <c r="D4770" s="14" t="s">
        <v>80</v>
      </c>
      <c r="E4770" s="16">
        <v>69</v>
      </c>
      <c r="F4770" s="14" t="s">
        <v>120</v>
      </c>
      <c r="G4770" s="16">
        <v>41</v>
      </c>
      <c r="H4770" s="14" t="s">
        <v>186</v>
      </c>
      <c r="I4770" s="16">
        <v>2</v>
      </c>
      <c r="J4770" s="14" t="s">
        <v>83</v>
      </c>
      <c r="K4770" s="14" t="s">
        <v>84</v>
      </c>
      <c r="L4770" s="14" t="s">
        <v>85</v>
      </c>
      <c r="M4770" s="23">
        <v>0.85</v>
      </c>
      <c r="N4770" s="16">
        <v>413</v>
      </c>
      <c r="O4770" s="16">
        <v>349</v>
      </c>
      <c r="P4770" s="16">
        <v>22</v>
      </c>
      <c r="Q4770" s="16">
        <v>610</v>
      </c>
      <c r="R4770" s="16">
        <v>27</v>
      </c>
      <c r="S4770" s="14" t="s">
        <v>86</v>
      </c>
      <c r="T4770" s="16">
        <v>110415</v>
      </c>
      <c r="U4770" s="16">
        <v>0</v>
      </c>
      <c r="V4770" s="18">
        <v>112180266</v>
      </c>
      <c r="W4770" s="18">
        <v>7890818</v>
      </c>
      <c r="X4770" s="18">
        <v>3711848</v>
      </c>
      <c r="Y4770" s="18">
        <v>1095</v>
      </c>
      <c r="Z4770" s="18">
        <v>2127</v>
      </c>
      <c r="AA4770" s="18">
        <v>0</v>
      </c>
      <c r="AB4770" s="18">
        <v>611051</v>
      </c>
      <c r="AC4770" s="23">
        <v>0.08</v>
      </c>
      <c r="AD4770" s="14" t="str">
        <f>IF(E4770=113,"Linn","Iowa ex-Linn")</f>
        <v>Iowa ex-Linn</v>
      </c>
      <c r="AE4770" s="23">
        <f>IFERROR(AB4770/W4770,"N/M")</f>
        <v>0.07743823263950582</v>
      </c>
      <c r="AF4770" s="14" t="str">
        <f>B4770&amp;"|"&amp;TEXT(E4770,"000")&amp;"|"&amp;TEXT(M4770,"0.0000")</f>
        <v>2022|069|0.8500</v>
      </c>
      <c r="AG4770" s="22" t="str">
        <f>IF(AND(B4770&gt;=2015,B4770&lt;=2024,C4770=19,G4770=41,I4770=2,K4770="A",L4770="RBUP",M4770&gt;=0.5,M4770&lt;=0.85),"IN","OUT")</f>
        <v>IN</v>
      </c>
    </row>
    <row r="4771" spans="1:33">
      <c r="A4771" s="14" t="s">
        <v>192</v>
      </c>
      <c r="B4771" s="16">
        <v>2022</v>
      </c>
      <c r="C4771" s="16">
        <v>19</v>
      </c>
      <c r="D4771" s="14" t="s">
        <v>80</v>
      </c>
      <c r="E4771" s="16">
        <v>71</v>
      </c>
      <c r="F4771" s="14" t="s">
        <v>121</v>
      </c>
      <c r="G4771" s="16">
        <v>41</v>
      </c>
      <c r="H4771" s="14" t="s">
        <v>186</v>
      </c>
      <c r="I4771" s="16">
        <v>2</v>
      </c>
      <c r="J4771" s="14" t="s">
        <v>83</v>
      </c>
      <c r="K4771" s="14" t="s">
        <v>84</v>
      </c>
      <c r="L4771" s="14" t="s">
        <v>85</v>
      </c>
      <c r="M4771" s="23">
        <v>0.5</v>
      </c>
      <c r="N4771" s="16">
        <v>4</v>
      </c>
      <c r="O4771" s="16">
        <v>4</v>
      </c>
      <c r="P4771" s="16">
        <v>0</v>
      </c>
      <c r="Q4771" s="16">
        <v>4</v>
      </c>
      <c r="R4771" s="16">
        <v>0</v>
      </c>
      <c r="S4771" s="14" t="s">
        <v>86</v>
      </c>
      <c r="T4771" s="16">
        <v>226</v>
      </c>
      <c r="U4771" s="16">
        <v>0</v>
      </c>
      <c r="V4771" s="18">
        <v>133681</v>
      </c>
      <c r="W4771" s="18">
        <v>2519</v>
      </c>
      <c r="X4771" s="18">
        <v>1878</v>
      </c>
      <c r="Y4771" s="18">
        <v>0</v>
      </c>
      <c r="Z4771" s="18">
        <v>0</v>
      </c>
      <c r="AA4771" s="18">
        <v>0</v>
      </c>
      <c r="AB4771" s="18">
        <v>0</v>
      </c>
      <c r="AC4771" s="23">
        <v>0</v>
      </c>
      <c r="AD4771" s="14" t="str">
        <f>IF(E4771=113,"Linn","Iowa ex-Linn")</f>
        <v>Iowa ex-Linn</v>
      </c>
      <c r="AE4771" s="23">
        <f>IFERROR(AB4771/W4771,"N/M")</f>
        <v>0.0</v>
      </c>
      <c r="AF4771" s="14" t="str">
        <f>B4771&amp;"|"&amp;TEXT(E4771,"000")&amp;"|"&amp;TEXT(M4771,"0.0000")</f>
        <v>2022|071|0.5000</v>
      </c>
      <c r="AG4771" s="22" t="str">
        <f>IF(AND(B4771&gt;=2015,B4771&lt;=2024,C4771=19,G4771=41,I4771=2,K4771="A",L4771="RBUP",M4771&gt;=0.5,M4771&lt;=0.85),"IN","OUT")</f>
        <v>IN</v>
      </c>
    </row>
    <row r="4772" spans="1:33">
      <c r="A4772" s="14" t="s">
        <v>192</v>
      </c>
      <c r="B4772" s="16">
        <v>2022</v>
      </c>
      <c r="C4772" s="16">
        <v>19</v>
      </c>
      <c r="D4772" s="14" t="s">
        <v>80</v>
      </c>
      <c r="E4772" s="16">
        <v>71</v>
      </c>
      <c r="F4772" s="14" t="s">
        <v>121</v>
      </c>
      <c r="G4772" s="16">
        <v>41</v>
      </c>
      <c r="H4772" s="14" t="s">
        <v>186</v>
      </c>
      <c r="I4772" s="16">
        <v>2</v>
      </c>
      <c r="J4772" s="14" t="s">
        <v>83</v>
      </c>
      <c r="K4772" s="14" t="s">
        <v>84</v>
      </c>
      <c r="L4772" s="14" t="s">
        <v>85</v>
      </c>
      <c r="M4772" s="23">
        <v>0.6</v>
      </c>
      <c r="N4772" s="16">
        <v>4</v>
      </c>
      <c r="O4772" s="16">
        <v>3</v>
      </c>
      <c r="P4772" s="16">
        <v>0</v>
      </c>
      <c r="Q4772" s="16">
        <v>13</v>
      </c>
      <c r="R4772" s="16">
        <v>0</v>
      </c>
      <c r="S4772" s="14" t="s">
        <v>86</v>
      </c>
      <c r="T4772" s="16">
        <v>602</v>
      </c>
      <c r="U4772" s="16">
        <v>0</v>
      </c>
      <c r="V4772" s="18">
        <v>438606</v>
      </c>
      <c r="W4772" s="18">
        <v>19703</v>
      </c>
      <c r="X4772" s="18">
        <v>12609</v>
      </c>
      <c r="Y4772" s="18">
        <v>0</v>
      </c>
      <c r="Z4772" s="18">
        <v>0</v>
      </c>
      <c r="AA4772" s="18">
        <v>0</v>
      </c>
      <c r="AB4772" s="18">
        <v>0</v>
      </c>
      <c r="AC4772" s="23">
        <v>0</v>
      </c>
      <c r="AD4772" s="14" t="str">
        <f>IF(E4772=113,"Linn","Iowa ex-Linn")</f>
        <v>Iowa ex-Linn</v>
      </c>
      <c r="AE4772" s="23">
        <f>IFERROR(AB4772/W4772,"N/M")</f>
        <v>0.0</v>
      </c>
      <c r="AF4772" s="14" t="str">
        <f>B4772&amp;"|"&amp;TEXT(E4772,"000")&amp;"|"&amp;TEXT(M4772,"0.0000")</f>
        <v>2022|071|0.6000</v>
      </c>
      <c r="AG4772" s="22" t="str">
        <f>IF(AND(B4772&gt;=2015,B4772&lt;=2024,C4772=19,G4772=41,I4772=2,K4772="A",L4772="RBUP",M4772&gt;=0.5,M4772&lt;=0.85),"IN","OUT")</f>
        <v>IN</v>
      </c>
    </row>
    <row r="4773" spans="1:33">
      <c r="A4773" s="14" t="s">
        <v>192</v>
      </c>
      <c r="B4773" s="16">
        <v>2022</v>
      </c>
      <c r="C4773" s="16">
        <v>19</v>
      </c>
      <c r="D4773" s="14" t="s">
        <v>80</v>
      </c>
      <c r="E4773" s="16">
        <v>71</v>
      </c>
      <c r="F4773" s="14" t="s">
        <v>121</v>
      </c>
      <c r="G4773" s="16">
        <v>41</v>
      </c>
      <c r="H4773" s="14" t="s">
        <v>186</v>
      </c>
      <c r="I4773" s="16">
        <v>2</v>
      </c>
      <c r="J4773" s="14" t="s">
        <v>83</v>
      </c>
      <c r="K4773" s="14" t="s">
        <v>84</v>
      </c>
      <c r="L4773" s="14" t="s">
        <v>85</v>
      </c>
      <c r="M4773" s="23">
        <v>0.65</v>
      </c>
      <c r="N4773" s="16">
        <v>22</v>
      </c>
      <c r="O4773" s="16">
        <v>16</v>
      </c>
      <c r="P4773" s="16">
        <v>0</v>
      </c>
      <c r="Q4773" s="16">
        <v>32</v>
      </c>
      <c r="R4773" s="16">
        <v>1</v>
      </c>
      <c r="S4773" s="14" t="s">
        <v>86</v>
      </c>
      <c r="T4773" s="16">
        <v>1566</v>
      </c>
      <c r="U4773" s="16">
        <v>0</v>
      </c>
      <c r="V4773" s="18">
        <v>1253002</v>
      </c>
      <c r="W4773" s="18">
        <v>63583</v>
      </c>
      <c r="X4773" s="18">
        <v>37514</v>
      </c>
      <c r="Y4773" s="18">
        <v>0</v>
      </c>
      <c r="Z4773" s="18">
        <v>0</v>
      </c>
      <c r="AA4773" s="18">
        <v>0</v>
      </c>
      <c r="AB4773" s="18">
        <v>348</v>
      </c>
      <c r="AC4773" s="23">
        <v>0.01</v>
      </c>
      <c r="AD4773" s="14" t="str">
        <f>IF(E4773=113,"Linn","Iowa ex-Linn")</f>
        <v>Iowa ex-Linn</v>
      </c>
      <c r="AE4773" s="23">
        <f>IFERROR(AB4773/W4773,"N/M")</f>
        <v>0.005473161065064561</v>
      </c>
      <c r="AF4773" s="14" t="str">
        <f>B4773&amp;"|"&amp;TEXT(E4773,"000")&amp;"|"&amp;TEXT(M4773,"0.0000")</f>
        <v>2022|071|0.6500</v>
      </c>
      <c r="AG4773" s="22" t="str">
        <f>IF(AND(B4773&gt;=2015,B4773&lt;=2024,C4773=19,G4773=41,I4773=2,K4773="A",L4773="RBUP",M4773&gt;=0.5,M4773&lt;=0.85),"IN","OUT")</f>
        <v>IN</v>
      </c>
    </row>
    <row r="4774" spans="1:33">
      <c r="A4774" s="14" t="s">
        <v>192</v>
      </c>
      <c r="B4774" s="16">
        <v>2022</v>
      </c>
      <c r="C4774" s="16">
        <v>19</v>
      </c>
      <c r="D4774" s="14" t="s">
        <v>80</v>
      </c>
      <c r="E4774" s="16">
        <v>71</v>
      </c>
      <c r="F4774" s="14" t="s">
        <v>121</v>
      </c>
      <c r="G4774" s="16">
        <v>41</v>
      </c>
      <c r="H4774" s="14" t="s">
        <v>186</v>
      </c>
      <c r="I4774" s="16">
        <v>2</v>
      </c>
      <c r="J4774" s="14" t="s">
        <v>83</v>
      </c>
      <c r="K4774" s="14" t="s">
        <v>84</v>
      </c>
      <c r="L4774" s="14" t="s">
        <v>85</v>
      </c>
      <c r="M4774" s="23">
        <v>0.7</v>
      </c>
      <c r="N4774" s="16">
        <v>62</v>
      </c>
      <c r="O4774" s="16">
        <v>50</v>
      </c>
      <c r="P4774" s="16">
        <v>4</v>
      </c>
      <c r="Q4774" s="16">
        <v>142</v>
      </c>
      <c r="R4774" s="16">
        <v>10</v>
      </c>
      <c r="S4774" s="14" t="s">
        <v>86</v>
      </c>
      <c r="T4774" s="16">
        <v>11301</v>
      </c>
      <c r="U4774" s="16">
        <v>0</v>
      </c>
      <c r="V4774" s="18">
        <v>9401477</v>
      </c>
      <c r="W4774" s="18">
        <v>597399</v>
      </c>
      <c r="X4774" s="18">
        <v>387411</v>
      </c>
      <c r="Y4774" s="18">
        <v>390</v>
      </c>
      <c r="Z4774" s="18">
        <v>443</v>
      </c>
      <c r="AA4774" s="18">
        <v>0</v>
      </c>
      <c r="AB4774" s="18">
        <v>44508</v>
      </c>
      <c r="AC4774" s="23">
        <v>0.07000000000000001</v>
      </c>
      <c r="AD4774" s="14" t="str">
        <f>IF(E4774=113,"Linn","Iowa ex-Linn")</f>
        <v>Iowa ex-Linn</v>
      </c>
      <c r="AE4774" s="23">
        <f>IFERROR(AB4774/W4774,"N/M")</f>
        <v>0.07450297037658249</v>
      </c>
      <c r="AF4774" s="14" t="str">
        <f>B4774&amp;"|"&amp;TEXT(E4774,"000")&amp;"|"&amp;TEXT(M4774,"0.0000")</f>
        <v>2022|071|0.7000</v>
      </c>
      <c r="AG4774" s="22" t="str">
        <f>IF(AND(B4774&gt;=2015,B4774&lt;=2024,C4774=19,G4774=41,I4774=2,K4774="A",L4774="RBUP",M4774&gt;=0.5,M4774&lt;=0.85),"IN","OUT")</f>
        <v>IN</v>
      </c>
    </row>
    <row r="4775" spans="1:33">
      <c r="A4775" s="14" t="s">
        <v>192</v>
      </c>
      <c r="B4775" s="16">
        <v>2022</v>
      </c>
      <c r="C4775" s="16">
        <v>19</v>
      </c>
      <c r="D4775" s="14" t="s">
        <v>80</v>
      </c>
      <c r="E4775" s="16">
        <v>71</v>
      </c>
      <c r="F4775" s="14" t="s">
        <v>121</v>
      </c>
      <c r="G4775" s="16">
        <v>41</v>
      </c>
      <c r="H4775" s="14" t="s">
        <v>186</v>
      </c>
      <c r="I4775" s="16">
        <v>2</v>
      </c>
      <c r="J4775" s="14" t="s">
        <v>83</v>
      </c>
      <c r="K4775" s="14" t="s">
        <v>84</v>
      </c>
      <c r="L4775" s="14" t="s">
        <v>85</v>
      </c>
      <c r="M4775" s="23">
        <v>0.75</v>
      </c>
      <c r="N4775" s="16">
        <v>225</v>
      </c>
      <c r="O4775" s="16">
        <v>191</v>
      </c>
      <c r="P4775" s="16">
        <v>21</v>
      </c>
      <c r="Q4775" s="16">
        <v>366</v>
      </c>
      <c r="R4775" s="16">
        <v>20</v>
      </c>
      <c r="S4775" s="14" t="s">
        <v>86</v>
      </c>
      <c r="T4775" s="16">
        <v>33428</v>
      </c>
      <c r="U4775" s="16">
        <v>0</v>
      </c>
      <c r="V4775" s="18">
        <v>29126605</v>
      </c>
      <c r="W4775" s="18">
        <v>2165966</v>
      </c>
      <c r="X4775" s="18">
        <v>1390722</v>
      </c>
      <c r="Y4775" s="18">
        <v>0</v>
      </c>
      <c r="Z4775" s="18">
        <v>529</v>
      </c>
      <c r="AA4775" s="18">
        <v>0</v>
      </c>
      <c r="AB4775" s="18">
        <v>192886</v>
      </c>
      <c r="AC4775" s="23">
        <v>0.09</v>
      </c>
      <c r="AD4775" s="14" t="str">
        <f>IF(E4775=113,"Linn","Iowa ex-Linn")</f>
        <v>Iowa ex-Linn</v>
      </c>
      <c r="AE4775" s="23">
        <f>IFERROR(AB4775/W4775,"N/M")</f>
        <v>0.0890531060967716</v>
      </c>
      <c r="AF4775" s="14" t="str">
        <f>B4775&amp;"|"&amp;TEXT(E4775,"000")&amp;"|"&amp;TEXT(M4775,"0.0000")</f>
        <v>2022|071|0.7500</v>
      </c>
      <c r="AG4775" s="22" t="str">
        <f>IF(AND(B4775&gt;=2015,B4775&lt;=2024,C4775=19,G4775=41,I4775=2,K4775="A",L4775="RBUP",M4775&gt;=0.5,M4775&lt;=0.85),"IN","OUT")</f>
        <v>IN</v>
      </c>
    </row>
    <row r="4776" spans="1:33">
      <c r="A4776" s="14" t="s">
        <v>192</v>
      </c>
      <c r="B4776" s="16">
        <v>2022</v>
      </c>
      <c r="C4776" s="16">
        <v>19</v>
      </c>
      <c r="D4776" s="14" t="s">
        <v>80</v>
      </c>
      <c r="E4776" s="16">
        <v>71</v>
      </c>
      <c r="F4776" s="14" t="s">
        <v>121</v>
      </c>
      <c r="G4776" s="16">
        <v>41</v>
      </c>
      <c r="H4776" s="14" t="s">
        <v>186</v>
      </c>
      <c r="I4776" s="16">
        <v>2</v>
      </c>
      <c r="J4776" s="14" t="s">
        <v>83</v>
      </c>
      <c r="K4776" s="14" t="s">
        <v>84</v>
      </c>
      <c r="L4776" s="14" t="s">
        <v>85</v>
      </c>
      <c r="M4776" s="23">
        <v>0.8</v>
      </c>
      <c r="N4776" s="16">
        <v>243</v>
      </c>
      <c r="O4776" s="16">
        <v>187</v>
      </c>
      <c r="P4776" s="16">
        <v>34</v>
      </c>
      <c r="Q4776" s="16">
        <v>395</v>
      </c>
      <c r="R4776" s="16">
        <v>42</v>
      </c>
      <c r="S4776" s="14" t="s">
        <v>86</v>
      </c>
      <c r="T4776" s="16">
        <v>36491</v>
      </c>
      <c r="U4776" s="16">
        <v>0</v>
      </c>
      <c r="V4776" s="18">
        <v>33880091</v>
      </c>
      <c r="W4776" s="18">
        <v>3076845</v>
      </c>
      <c r="X4776" s="18">
        <v>1724803</v>
      </c>
      <c r="Y4776" s="18">
        <v>30</v>
      </c>
      <c r="Z4776" s="18">
        <v>883</v>
      </c>
      <c r="AA4776" s="18">
        <v>0</v>
      </c>
      <c r="AB4776" s="18">
        <v>550254</v>
      </c>
      <c r="AC4776" s="23">
        <v>0.18</v>
      </c>
      <c r="AD4776" s="14" t="str">
        <f>IF(E4776=113,"Linn","Iowa ex-Linn")</f>
        <v>Iowa ex-Linn</v>
      </c>
      <c r="AE4776" s="23">
        <f>IFERROR(AB4776/W4776,"N/M")</f>
        <v>0.17883708799110778</v>
      </c>
      <c r="AF4776" s="14" t="str">
        <f>B4776&amp;"|"&amp;TEXT(E4776,"000")&amp;"|"&amp;TEXT(M4776,"0.0000")</f>
        <v>2022|071|0.8000</v>
      </c>
      <c r="AG4776" s="22" t="str">
        <f>IF(AND(B4776&gt;=2015,B4776&lt;=2024,C4776=19,G4776=41,I4776=2,K4776="A",L4776="RBUP",M4776&gt;=0.5,M4776&lt;=0.85),"IN","OUT")</f>
        <v>IN</v>
      </c>
    </row>
    <row r="4777" spans="1:33">
      <c r="A4777" s="14" t="s">
        <v>192</v>
      </c>
      <c r="B4777" s="16">
        <v>2022</v>
      </c>
      <c r="C4777" s="16">
        <v>19</v>
      </c>
      <c r="D4777" s="14" t="s">
        <v>80</v>
      </c>
      <c r="E4777" s="16">
        <v>71</v>
      </c>
      <c r="F4777" s="14" t="s">
        <v>121</v>
      </c>
      <c r="G4777" s="16">
        <v>41</v>
      </c>
      <c r="H4777" s="14" t="s">
        <v>186</v>
      </c>
      <c r="I4777" s="16">
        <v>2</v>
      </c>
      <c r="J4777" s="14" t="s">
        <v>83</v>
      </c>
      <c r="K4777" s="14" t="s">
        <v>84</v>
      </c>
      <c r="L4777" s="14" t="s">
        <v>85</v>
      </c>
      <c r="M4777" s="23">
        <v>0.85</v>
      </c>
      <c r="N4777" s="16">
        <v>127</v>
      </c>
      <c r="O4777" s="16">
        <v>88</v>
      </c>
      <c r="P4777" s="16">
        <v>23</v>
      </c>
      <c r="Q4777" s="16">
        <v>237</v>
      </c>
      <c r="R4777" s="16">
        <v>40</v>
      </c>
      <c r="S4777" s="14" t="s">
        <v>86</v>
      </c>
      <c r="T4777" s="16">
        <v>23747</v>
      </c>
      <c r="U4777" s="16">
        <v>0</v>
      </c>
      <c r="V4777" s="18">
        <v>23156019</v>
      </c>
      <c r="W4777" s="18">
        <v>2542328</v>
      </c>
      <c r="X4777" s="18">
        <v>1105447</v>
      </c>
      <c r="Y4777" s="18">
        <v>862</v>
      </c>
      <c r="Z4777" s="18">
        <v>2036</v>
      </c>
      <c r="AA4777" s="18">
        <v>0</v>
      </c>
      <c r="AB4777" s="18">
        <v>901200</v>
      </c>
      <c r="AC4777" s="23">
        <v>0.35</v>
      </c>
      <c r="AD4777" s="14" t="str">
        <f>IF(E4777=113,"Linn","Iowa ex-Linn")</f>
        <v>Iowa ex-Linn</v>
      </c>
      <c r="AE4777" s="23">
        <f>IFERROR(AB4777/W4777,"N/M")</f>
        <v>0.354478257722843</v>
      </c>
      <c r="AF4777" s="14" t="str">
        <f>B4777&amp;"|"&amp;TEXT(E4777,"000")&amp;"|"&amp;TEXT(M4777,"0.0000")</f>
        <v>2022|071|0.8500</v>
      </c>
      <c r="AG4777" s="22" t="str">
        <f>IF(AND(B4777&gt;=2015,B4777&lt;=2024,C4777=19,G4777=41,I4777=2,K4777="A",L4777="RBUP",M4777&gt;=0.5,M4777&lt;=0.85),"IN","OUT")</f>
        <v>IN</v>
      </c>
    </row>
    <row r="4778" spans="1:33">
      <c r="A4778" s="14" t="s">
        <v>192</v>
      </c>
      <c r="B4778" s="16">
        <v>2022</v>
      </c>
      <c r="C4778" s="16">
        <v>19</v>
      </c>
      <c r="D4778" s="14" t="s">
        <v>80</v>
      </c>
      <c r="E4778" s="16">
        <v>73</v>
      </c>
      <c r="F4778" s="14" t="s">
        <v>122</v>
      </c>
      <c r="G4778" s="16">
        <v>41</v>
      </c>
      <c r="H4778" s="14" t="s">
        <v>186</v>
      </c>
      <c r="I4778" s="16">
        <v>2</v>
      </c>
      <c r="J4778" s="14" t="s">
        <v>83</v>
      </c>
      <c r="K4778" s="14" t="s">
        <v>84</v>
      </c>
      <c r="L4778" s="14" t="s">
        <v>85</v>
      </c>
      <c r="M4778" s="23">
        <v>0.5</v>
      </c>
      <c r="N4778" s="16">
        <v>1</v>
      </c>
      <c r="O4778" s="16">
        <v>0</v>
      </c>
      <c r="P4778" s="16">
        <v>0</v>
      </c>
      <c r="Q4778" s="16">
        <v>0</v>
      </c>
      <c r="R4778" s="16">
        <v>0</v>
      </c>
      <c r="S4778" s="14" t="s">
        <v>86</v>
      </c>
      <c r="T4778" s="16">
        <v>0</v>
      </c>
      <c r="U4778" s="16">
        <v>0</v>
      </c>
      <c r="V4778" s="18">
        <v>0</v>
      </c>
      <c r="W4778" s="18">
        <v>0</v>
      </c>
      <c r="X4778" s="18">
        <v>0</v>
      </c>
      <c r="Y4778" s="18">
        <v>0</v>
      </c>
      <c r="Z4778" s="18">
        <v>0</v>
      </c>
      <c r="AA4778" s="18">
        <v>0</v>
      </c>
      <c r="AB4778" s="18">
        <v>0</v>
      </c>
      <c r="AC4778" s="23">
        <v>0</v>
      </c>
      <c r="AD4778" s="14" t="str">
        <f>IF(E4778=113,"Linn","Iowa ex-Linn")</f>
        <v>Iowa ex-Linn</v>
      </c>
      <c r="AE4778" s="23" t="str">
        <f>IFERROR(AB4778/W4778,"N/M")</f>
        <v>N/M</v>
      </c>
      <c r="AF4778" s="14" t="str">
        <f>B4778&amp;"|"&amp;TEXT(E4778,"000")&amp;"|"&amp;TEXT(M4778,"0.0000")</f>
        <v>2022|073|0.5000</v>
      </c>
      <c r="AG4778" s="22" t="str">
        <f>IF(AND(B4778&gt;=2015,B4778&lt;=2024,C4778=19,G4778=41,I4778=2,K4778="A",L4778="RBUP",M4778&gt;=0.5,M4778&lt;=0.85),"IN","OUT")</f>
        <v>IN</v>
      </c>
    </row>
    <row r="4779" spans="1:33">
      <c r="A4779" s="14" t="s">
        <v>192</v>
      </c>
      <c r="B4779" s="16">
        <v>2022</v>
      </c>
      <c r="C4779" s="16">
        <v>19</v>
      </c>
      <c r="D4779" s="14" t="s">
        <v>80</v>
      </c>
      <c r="E4779" s="16">
        <v>73</v>
      </c>
      <c r="F4779" s="14" t="s">
        <v>122</v>
      </c>
      <c r="G4779" s="16">
        <v>41</v>
      </c>
      <c r="H4779" s="14" t="s">
        <v>186</v>
      </c>
      <c r="I4779" s="16">
        <v>2</v>
      </c>
      <c r="J4779" s="14" t="s">
        <v>83</v>
      </c>
      <c r="K4779" s="14" t="s">
        <v>84</v>
      </c>
      <c r="L4779" s="14" t="s">
        <v>85</v>
      </c>
      <c r="M4779" s="23">
        <v>0.65</v>
      </c>
      <c r="N4779" s="16">
        <v>3</v>
      </c>
      <c r="O4779" s="16">
        <v>2</v>
      </c>
      <c r="P4779" s="16">
        <v>0</v>
      </c>
      <c r="Q4779" s="16">
        <v>2</v>
      </c>
      <c r="R4779" s="16">
        <v>0</v>
      </c>
      <c r="S4779" s="14" t="s">
        <v>86</v>
      </c>
      <c r="T4779" s="16">
        <v>171</v>
      </c>
      <c r="U4779" s="16">
        <v>0</v>
      </c>
      <c r="V4779" s="18">
        <v>127297</v>
      </c>
      <c r="W4779" s="18">
        <v>2631</v>
      </c>
      <c r="X4779" s="18">
        <v>1552</v>
      </c>
      <c r="Y4779" s="18">
        <v>0</v>
      </c>
      <c r="Z4779" s="18">
        <v>0</v>
      </c>
      <c r="AA4779" s="18">
        <v>0</v>
      </c>
      <c r="AB4779" s="18">
        <v>0</v>
      </c>
      <c r="AC4779" s="23">
        <v>0</v>
      </c>
      <c r="AD4779" s="14" t="str">
        <f>IF(E4779=113,"Linn","Iowa ex-Linn")</f>
        <v>Iowa ex-Linn</v>
      </c>
      <c r="AE4779" s="23">
        <f>IFERROR(AB4779/W4779,"N/M")</f>
        <v>0.0</v>
      </c>
      <c r="AF4779" s="14" t="str">
        <f>B4779&amp;"|"&amp;TEXT(E4779,"000")&amp;"|"&amp;TEXT(M4779,"0.0000")</f>
        <v>2022|073|0.6500</v>
      </c>
      <c r="AG4779" s="22" t="str">
        <f>IF(AND(B4779&gt;=2015,B4779&lt;=2024,C4779=19,G4779=41,I4779=2,K4779="A",L4779="RBUP",M4779&gt;=0.5,M4779&lt;=0.85),"IN","OUT")</f>
        <v>IN</v>
      </c>
    </row>
    <row r="4780" spans="1:33">
      <c r="A4780" s="14" t="s">
        <v>192</v>
      </c>
      <c r="B4780" s="16">
        <v>2022</v>
      </c>
      <c r="C4780" s="16">
        <v>19</v>
      </c>
      <c r="D4780" s="14" t="s">
        <v>80</v>
      </c>
      <c r="E4780" s="16">
        <v>73</v>
      </c>
      <c r="F4780" s="14" t="s">
        <v>122</v>
      </c>
      <c r="G4780" s="16">
        <v>41</v>
      </c>
      <c r="H4780" s="14" t="s">
        <v>186</v>
      </c>
      <c r="I4780" s="16">
        <v>2</v>
      </c>
      <c r="J4780" s="14" t="s">
        <v>83</v>
      </c>
      <c r="K4780" s="14" t="s">
        <v>84</v>
      </c>
      <c r="L4780" s="14" t="s">
        <v>85</v>
      </c>
      <c r="M4780" s="23">
        <v>0.7</v>
      </c>
      <c r="N4780" s="16">
        <v>17</v>
      </c>
      <c r="O4780" s="16">
        <v>12</v>
      </c>
      <c r="P4780" s="16">
        <v>0</v>
      </c>
      <c r="Q4780" s="16">
        <v>16</v>
      </c>
      <c r="R4780" s="16">
        <v>0</v>
      </c>
      <c r="S4780" s="14" t="s">
        <v>86</v>
      </c>
      <c r="T4780" s="16">
        <v>1492</v>
      </c>
      <c r="U4780" s="16">
        <v>0</v>
      </c>
      <c r="V4780" s="18">
        <v>1201015</v>
      </c>
      <c r="W4780" s="18">
        <v>34150</v>
      </c>
      <c r="X4780" s="18">
        <v>22488</v>
      </c>
      <c r="Y4780" s="18">
        <v>0</v>
      </c>
      <c r="Z4780" s="18">
        <v>0</v>
      </c>
      <c r="AA4780" s="18">
        <v>0</v>
      </c>
      <c r="AB4780" s="18">
        <v>0</v>
      </c>
      <c r="AC4780" s="23">
        <v>0</v>
      </c>
      <c r="AD4780" s="14" t="str">
        <f>IF(E4780=113,"Linn","Iowa ex-Linn")</f>
        <v>Iowa ex-Linn</v>
      </c>
      <c r="AE4780" s="23">
        <f>IFERROR(AB4780/W4780,"N/M")</f>
        <v>0.0</v>
      </c>
      <c r="AF4780" s="14" t="str">
        <f>B4780&amp;"|"&amp;TEXT(E4780,"000")&amp;"|"&amp;TEXT(M4780,"0.0000")</f>
        <v>2022|073|0.7000</v>
      </c>
      <c r="AG4780" s="22" t="str">
        <f>IF(AND(B4780&gt;=2015,B4780&lt;=2024,C4780=19,G4780=41,I4780=2,K4780="A",L4780="RBUP",M4780&gt;=0.5,M4780&lt;=0.85),"IN","OUT")</f>
        <v>IN</v>
      </c>
    </row>
    <row r="4781" spans="1:33">
      <c r="A4781" s="14" t="s">
        <v>192</v>
      </c>
      <c r="B4781" s="16">
        <v>2022</v>
      </c>
      <c r="C4781" s="16">
        <v>19</v>
      </c>
      <c r="D4781" s="14" t="s">
        <v>80</v>
      </c>
      <c r="E4781" s="16">
        <v>73</v>
      </c>
      <c r="F4781" s="14" t="s">
        <v>122</v>
      </c>
      <c r="G4781" s="16">
        <v>41</v>
      </c>
      <c r="H4781" s="14" t="s">
        <v>186</v>
      </c>
      <c r="I4781" s="16">
        <v>2</v>
      </c>
      <c r="J4781" s="14" t="s">
        <v>83</v>
      </c>
      <c r="K4781" s="14" t="s">
        <v>84</v>
      </c>
      <c r="L4781" s="14" t="s">
        <v>85</v>
      </c>
      <c r="M4781" s="23">
        <v>0.75</v>
      </c>
      <c r="N4781" s="16">
        <v>71</v>
      </c>
      <c r="O4781" s="16">
        <v>64</v>
      </c>
      <c r="P4781" s="16">
        <v>2</v>
      </c>
      <c r="Q4781" s="16">
        <v>98</v>
      </c>
      <c r="R4781" s="16">
        <v>2</v>
      </c>
      <c r="S4781" s="14" t="s">
        <v>86</v>
      </c>
      <c r="T4781" s="16">
        <v>10415</v>
      </c>
      <c r="U4781" s="16">
        <v>0</v>
      </c>
      <c r="V4781" s="18">
        <v>9043073</v>
      </c>
      <c r="W4781" s="18">
        <v>349800</v>
      </c>
      <c r="X4781" s="18">
        <v>231023</v>
      </c>
      <c r="Y4781" s="18">
        <v>0</v>
      </c>
      <c r="Z4781" s="18">
        <v>387</v>
      </c>
      <c r="AA4781" s="18">
        <v>0</v>
      </c>
      <c r="AB4781" s="18">
        <v>3684</v>
      </c>
      <c r="AC4781" s="23">
        <v>0.01</v>
      </c>
      <c r="AD4781" s="14" t="str">
        <f>IF(E4781=113,"Linn","Iowa ex-Linn")</f>
        <v>Iowa ex-Linn</v>
      </c>
      <c r="AE4781" s="23">
        <f>IFERROR(AB4781/W4781,"N/M")</f>
        <v>0.010531732418524871</v>
      </c>
      <c r="AF4781" s="14" t="str">
        <f>B4781&amp;"|"&amp;TEXT(E4781,"000")&amp;"|"&amp;TEXT(M4781,"0.0000")</f>
        <v>2022|073|0.7500</v>
      </c>
      <c r="AG4781" s="22" t="str">
        <f>IF(AND(B4781&gt;=2015,B4781&lt;=2024,C4781=19,G4781=41,I4781=2,K4781="A",L4781="RBUP",M4781&gt;=0.5,M4781&lt;=0.85),"IN","OUT")</f>
        <v>IN</v>
      </c>
    </row>
    <row r="4782" spans="1:33">
      <c r="A4782" s="14" t="s">
        <v>192</v>
      </c>
      <c r="B4782" s="16">
        <v>2022</v>
      </c>
      <c r="C4782" s="16">
        <v>19</v>
      </c>
      <c r="D4782" s="14" t="s">
        <v>80</v>
      </c>
      <c r="E4782" s="16">
        <v>73</v>
      </c>
      <c r="F4782" s="14" t="s">
        <v>122</v>
      </c>
      <c r="G4782" s="16">
        <v>41</v>
      </c>
      <c r="H4782" s="14" t="s">
        <v>186</v>
      </c>
      <c r="I4782" s="16">
        <v>2</v>
      </c>
      <c r="J4782" s="14" t="s">
        <v>83</v>
      </c>
      <c r="K4782" s="14" t="s">
        <v>84</v>
      </c>
      <c r="L4782" s="14" t="s">
        <v>85</v>
      </c>
      <c r="M4782" s="23">
        <v>0.8</v>
      </c>
      <c r="N4782" s="16">
        <v>317</v>
      </c>
      <c r="O4782" s="16">
        <v>264</v>
      </c>
      <c r="P4782" s="16">
        <v>19</v>
      </c>
      <c r="Q4782" s="16">
        <v>444</v>
      </c>
      <c r="R4782" s="16">
        <v>22</v>
      </c>
      <c r="S4782" s="14" t="s">
        <v>86</v>
      </c>
      <c r="T4782" s="16">
        <v>59900</v>
      </c>
      <c r="U4782" s="16">
        <v>0</v>
      </c>
      <c r="V4782" s="18">
        <v>56399647</v>
      </c>
      <c r="W4782" s="18">
        <v>3073819</v>
      </c>
      <c r="X4782" s="18">
        <v>1804458</v>
      </c>
      <c r="Y4782" s="18">
        <v>490</v>
      </c>
      <c r="Z4782" s="18">
        <v>3690</v>
      </c>
      <c r="AA4782" s="18">
        <v>0</v>
      </c>
      <c r="AB4782" s="18">
        <v>204869</v>
      </c>
      <c r="AC4782" s="23">
        <v>0.07000000000000001</v>
      </c>
      <c r="AD4782" s="14" t="str">
        <f>IF(E4782=113,"Linn","Iowa ex-Linn")</f>
        <v>Iowa ex-Linn</v>
      </c>
      <c r="AE4782" s="23">
        <f>IFERROR(AB4782/W4782,"N/M")</f>
        <v>0.06664966284612074</v>
      </c>
      <c r="AF4782" s="14" t="str">
        <f>B4782&amp;"|"&amp;TEXT(E4782,"000")&amp;"|"&amp;TEXT(M4782,"0.0000")</f>
        <v>2022|073|0.8000</v>
      </c>
      <c r="AG4782" s="22" t="str">
        <f>IF(AND(B4782&gt;=2015,B4782&lt;=2024,C4782=19,G4782=41,I4782=2,K4782="A",L4782="RBUP",M4782&gt;=0.5,M4782&lt;=0.85),"IN","OUT")</f>
        <v>IN</v>
      </c>
    </row>
    <row r="4783" spans="1:33">
      <c r="A4783" s="14" t="s">
        <v>192</v>
      </c>
      <c r="B4783" s="16">
        <v>2022</v>
      </c>
      <c r="C4783" s="16">
        <v>19</v>
      </c>
      <c r="D4783" s="14" t="s">
        <v>80</v>
      </c>
      <c r="E4783" s="16">
        <v>73</v>
      </c>
      <c r="F4783" s="14" t="s">
        <v>122</v>
      </c>
      <c r="G4783" s="16">
        <v>41</v>
      </c>
      <c r="H4783" s="14" t="s">
        <v>186</v>
      </c>
      <c r="I4783" s="16">
        <v>2</v>
      </c>
      <c r="J4783" s="14" t="s">
        <v>83</v>
      </c>
      <c r="K4783" s="14" t="s">
        <v>84</v>
      </c>
      <c r="L4783" s="14" t="s">
        <v>85</v>
      </c>
      <c r="M4783" s="23">
        <v>0.85</v>
      </c>
      <c r="N4783" s="16">
        <v>472</v>
      </c>
      <c r="O4783" s="16">
        <v>402</v>
      </c>
      <c r="P4783" s="16">
        <v>43</v>
      </c>
      <c r="Q4783" s="16">
        <v>817</v>
      </c>
      <c r="R4783" s="16">
        <v>52</v>
      </c>
      <c r="S4783" s="14" t="s">
        <v>86</v>
      </c>
      <c r="T4783" s="16">
        <v>86465</v>
      </c>
      <c r="U4783" s="16">
        <v>0</v>
      </c>
      <c r="V4783" s="18">
        <v>85511671</v>
      </c>
      <c r="W4783" s="18">
        <v>5945307</v>
      </c>
      <c r="X4783" s="18">
        <v>2675941</v>
      </c>
      <c r="Y4783" s="18">
        <v>6071</v>
      </c>
      <c r="Z4783" s="18">
        <v>20251</v>
      </c>
      <c r="AA4783" s="18">
        <v>0</v>
      </c>
      <c r="AB4783" s="18">
        <v>556763</v>
      </c>
      <c r="AC4783" s="23">
        <v>0.09</v>
      </c>
      <c r="AD4783" s="14" t="str">
        <f>IF(E4783=113,"Linn","Iowa ex-Linn")</f>
        <v>Iowa ex-Linn</v>
      </c>
      <c r="AE4783" s="23">
        <f>IFERROR(AB4783/W4783,"N/M")</f>
        <v>0.09364747690909822</v>
      </c>
      <c r="AF4783" s="14" t="str">
        <f>B4783&amp;"|"&amp;TEXT(E4783,"000")&amp;"|"&amp;TEXT(M4783,"0.0000")</f>
        <v>2022|073|0.8500</v>
      </c>
      <c r="AG4783" s="22" t="str">
        <f>IF(AND(B4783&gt;=2015,B4783&lt;=2024,C4783=19,G4783=41,I4783=2,K4783="A",L4783="RBUP",M4783&gt;=0.5,M4783&lt;=0.85),"IN","OUT")</f>
        <v>IN</v>
      </c>
    </row>
    <row r="4784" spans="1:33">
      <c r="A4784" s="14" t="s">
        <v>192</v>
      </c>
      <c r="B4784" s="16">
        <v>2022</v>
      </c>
      <c r="C4784" s="16">
        <v>19</v>
      </c>
      <c r="D4784" s="14" t="s">
        <v>80</v>
      </c>
      <c r="E4784" s="16">
        <v>75</v>
      </c>
      <c r="F4784" s="14" t="s">
        <v>123</v>
      </c>
      <c r="G4784" s="16">
        <v>41</v>
      </c>
      <c r="H4784" s="14" t="s">
        <v>186</v>
      </c>
      <c r="I4784" s="16">
        <v>2</v>
      </c>
      <c r="J4784" s="14" t="s">
        <v>83</v>
      </c>
      <c r="K4784" s="14" t="s">
        <v>84</v>
      </c>
      <c r="L4784" s="14" t="s">
        <v>85</v>
      </c>
      <c r="M4784" s="23">
        <v>0.6</v>
      </c>
      <c r="N4784" s="16">
        <v>1</v>
      </c>
      <c r="O4784" s="16">
        <v>1</v>
      </c>
      <c r="P4784" s="16">
        <v>0</v>
      </c>
      <c r="Q4784" s="16">
        <v>1</v>
      </c>
      <c r="R4784" s="16">
        <v>0</v>
      </c>
      <c r="S4784" s="14" t="s">
        <v>86</v>
      </c>
      <c r="T4784" s="16">
        <v>97</v>
      </c>
      <c r="U4784" s="16">
        <v>0</v>
      </c>
      <c r="V4784" s="18">
        <v>53911</v>
      </c>
      <c r="W4784" s="18">
        <v>628</v>
      </c>
      <c r="X4784" s="18">
        <v>402</v>
      </c>
      <c r="Y4784" s="18">
        <v>0</v>
      </c>
      <c r="Z4784" s="18">
        <v>0</v>
      </c>
      <c r="AA4784" s="18">
        <v>0</v>
      </c>
      <c r="AB4784" s="18">
        <v>0</v>
      </c>
      <c r="AC4784" s="23">
        <v>0</v>
      </c>
      <c r="AD4784" s="14" t="str">
        <f>IF(E4784=113,"Linn","Iowa ex-Linn")</f>
        <v>Iowa ex-Linn</v>
      </c>
      <c r="AE4784" s="23">
        <f>IFERROR(AB4784/W4784,"N/M")</f>
        <v>0.0</v>
      </c>
      <c r="AF4784" s="14" t="str">
        <f>B4784&amp;"|"&amp;TEXT(E4784,"000")&amp;"|"&amp;TEXT(M4784,"0.0000")</f>
        <v>2022|075|0.6000</v>
      </c>
      <c r="AG4784" s="22" t="str">
        <f>IF(AND(B4784&gt;=2015,B4784&lt;=2024,C4784=19,G4784=41,I4784=2,K4784="A",L4784="RBUP",M4784&gt;=0.5,M4784&lt;=0.85),"IN","OUT")</f>
        <v>IN</v>
      </c>
    </row>
    <row r="4785" spans="1:33">
      <c r="A4785" s="14" t="s">
        <v>192</v>
      </c>
      <c r="B4785" s="16">
        <v>2022</v>
      </c>
      <c r="C4785" s="16">
        <v>19</v>
      </c>
      <c r="D4785" s="14" t="s">
        <v>80</v>
      </c>
      <c r="E4785" s="16">
        <v>75</v>
      </c>
      <c r="F4785" s="14" t="s">
        <v>123</v>
      </c>
      <c r="G4785" s="16">
        <v>41</v>
      </c>
      <c r="H4785" s="14" t="s">
        <v>186</v>
      </c>
      <c r="I4785" s="16">
        <v>2</v>
      </c>
      <c r="J4785" s="14" t="s">
        <v>83</v>
      </c>
      <c r="K4785" s="14" t="s">
        <v>84</v>
      </c>
      <c r="L4785" s="14" t="s">
        <v>85</v>
      </c>
      <c r="M4785" s="23">
        <v>0.65</v>
      </c>
      <c r="N4785" s="16">
        <v>1</v>
      </c>
      <c r="O4785" s="16">
        <v>1</v>
      </c>
      <c r="P4785" s="16">
        <v>0</v>
      </c>
      <c r="Q4785" s="16">
        <v>1</v>
      </c>
      <c r="R4785" s="16">
        <v>0</v>
      </c>
      <c r="S4785" s="14" t="s">
        <v>86</v>
      </c>
      <c r="T4785" s="16">
        <v>19</v>
      </c>
      <c r="U4785" s="16">
        <v>0</v>
      </c>
      <c r="V4785" s="18">
        <v>17073</v>
      </c>
      <c r="W4785" s="18">
        <v>234</v>
      </c>
      <c r="X4785" s="18">
        <v>138</v>
      </c>
      <c r="Y4785" s="18">
        <v>0</v>
      </c>
      <c r="Z4785" s="18">
        <v>0</v>
      </c>
      <c r="AA4785" s="18">
        <v>0</v>
      </c>
      <c r="AB4785" s="18">
        <v>0</v>
      </c>
      <c r="AC4785" s="23">
        <v>0</v>
      </c>
      <c r="AD4785" s="14" t="str">
        <f>IF(E4785=113,"Linn","Iowa ex-Linn")</f>
        <v>Iowa ex-Linn</v>
      </c>
      <c r="AE4785" s="23">
        <f>IFERROR(AB4785/W4785,"N/M")</f>
        <v>0.0</v>
      </c>
      <c r="AF4785" s="14" t="str">
        <f>B4785&amp;"|"&amp;TEXT(E4785,"000")&amp;"|"&amp;TEXT(M4785,"0.0000")</f>
        <v>2022|075|0.6500</v>
      </c>
      <c r="AG4785" s="22" t="str">
        <f>IF(AND(B4785&gt;=2015,B4785&lt;=2024,C4785=19,G4785=41,I4785=2,K4785="A",L4785="RBUP",M4785&gt;=0.5,M4785&lt;=0.85),"IN","OUT")</f>
        <v>IN</v>
      </c>
    </row>
    <row r="4786" spans="1:33">
      <c r="A4786" s="14" t="s">
        <v>192</v>
      </c>
      <c r="B4786" s="16">
        <v>2022</v>
      </c>
      <c r="C4786" s="16">
        <v>19</v>
      </c>
      <c r="D4786" s="14" t="s">
        <v>80</v>
      </c>
      <c r="E4786" s="16">
        <v>75</v>
      </c>
      <c r="F4786" s="14" t="s">
        <v>123</v>
      </c>
      <c r="G4786" s="16">
        <v>41</v>
      </c>
      <c r="H4786" s="14" t="s">
        <v>186</v>
      </c>
      <c r="I4786" s="16">
        <v>2</v>
      </c>
      <c r="J4786" s="14" t="s">
        <v>83</v>
      </c>
      <c r="K4786" s="14" t="s">
        <v>84</v>
      </c>
      <c r="L4786" s="14" t="s">
        <v>85</v>
      </c>
      <c r="M4786" s="23">
        <v>0.7</v>
      </c>
      <c r="N4786" s="16">
        <v>31</v>
      </c>
      <c r="O4786" s="16">
        <v>26</v>
      </c>
      <c r="P4786" s="16">
        <v>0</v>
      </c>
      <c r="Q4786" s="16">
        <v>41</v>
      </c>
      <c r="R4786" s="16">
        <v>0</v>
      </c>
      <c r="S4786" s="14" t="s">
        <v>86</v>
      </c>
      <c r="T4786" s="16">
        <v>5938</v>
      </c>
      <c r="U4786" s="16">
        <v>0</v>
      </c>
      <c r="V4786" s="18">
        <v>5277199</v>
      </c>
      <c r="W4786" s="18">
        <v>136414</v>
      </c>
      <c r="X4786" s="18">
        <v>100158</v>
      </c>
      <c r="Y4786" s="18">
        <v>0</v>
      </c>
      <c r="Z4786" s="18">
        <v>397</v>
      </c>
      <c r="AA4786" s="18">
        <v>0</v>
      </c>
      <c r="AB4786" s="18">
        <v>0</v>
      </c>
      <c r="AC4786" s="23">
        <v>0</v>
      </c>
      <c r="AD4786" s="14" t="str">
        <f>IF(E4786=113,"Linn","Iowa ex-Linn")</f>
        <v>Iowa ex-Linn</v>
      </c>
      <c r="AE4786" s="23">
        <f>IFERROR(AB4786/W4786,"N/M")</f>
        <v>0.0</v>
      </c>
      <c r="AF4786" s="14" t="str">
        <f>B4786&amp;"|"&amp;TEXT(E4786,"000")&amp;"|"&amp;TEXT(M4786,"0.0000")</f>
        <v>2022|075|0.7000</v>
      </c>
      <c r="AG4786" s="22" t="str">
        <f>IF(AND(B4786&gt;=2015,B4786&lt;=2024,C4786=19,G4786=41,I4786=2,K4786="A",L4786="RBUP",M4786&gt;=0.5,M4786&lt;=0.85),"IN","OUT")</f>
        <v>IN</v>
      </c>
    </row>
    <row r="4787" spans="1:33">
      <c r="A4787" s="14" t="s">
        <v>192</v>
      </c>
      <c r="B4787" s="16">
        <v>2022</v>
      </c>
      <c r="C4787" s="16">
        <v>19</v>
      </c>
      <c r="D4787" s="14" t="s">
        <v>80</v>
      </c>
      <c r="E4787" s="16">
        <v>75</v>
      </c>
      <c r="F4787" s="14" t="s">
        <v>123</v>
      </c>
      <c r="G4787" s="16">
        <v>41</v>
      </c>
      <c r="H4787" s="14" t="s">
        <v>186</v>
      </c>
      <c r="I4787" s="16">
        <v>2</v>
      </c>
      <c r="J4787" s="14" t="s">
        <v>83</v>
      </c>
      <c r="K4787" s="14" t="s">
        <v>84</v>
      </c>
      <c r="L4787" s="14" t="s">
        <v>85</v>
      </c>
      <c r="M4787" s="23">
        <v>0.75</v>
      </c>
      <c r="N4787" s="16">
        <v>105</v>
      </c>
      <c r="O4787" s="16">
        <v>87</v>
      </c>
      <c r="P4787" s="16">
        <v>2</v>
      </c>
      <c r="Q4787" s="16">
        <v>106</v>
      </c>
      <c r="R4787" s="16">
        <v>2</v>
      </c>
      <c r="S4787" s="14" t="s">
        <v>86</v>
      </c>
      <c r="T4787" s="16">
        <v>23810</v>
      </c>
      <c r="U4787" s="16">
        <v>0</v>
      </c>
      <c r="V4787" s="18">
        <v>24089723</v>
      </c>
      <c r="W4787" s="18">
        <v>864149</v>
      </c>
      <c r="X4787" s="18">
        <v>630315</v>
      </c>
      <c r="Y4787" s="18">
        <v>15148</v>
      </c>
      <c r="Z4787" s="18">
        <v>45316</v>
      </c>
      <c r="AA4787" s="18">
        <v>0</v>
      </c>
      <c r="AB4787" s="18">
        <v>39166</v>
      </c>
      <c r="AC4787" s="23">
        <v>0.05</v>
      </c>
      <c r="AD4787" s="14" t="str">
        <f>IF(E4787=113,"Linn","Iowa ex-Linn")</f>
        <v>Iowa ex-Linn</v>
      </c>
      <c r="AE4787" s="23">
        <f>IFERROR(AB4787/W4787,"N/M")</f>
        <v>0.04532320236440707</v>
      </c>
      <c r="AF4787" s="14" t="str">
        <f>B4787&amp;"|"&amp;TEXT(E4787,"000")&amp;"|"&amp;TEXT(M4787,"0.0000")</f>
        <v>2022|075|0.7500</v>
      </c>
      <c r="AG4787" s="22" t="str">
        <f>IF(AND(B4787&gt;=2015,B4787&lt;=2024,C4787=19,G4787=41,I4787=2,K4787="A",L4787="RBUP",M4787&gt;=0.5,M4787&lt;=0.85),"IN","OUT")</f>
        <v>IN</v>
      </c>
    </row>
    <row r="4788" spans="1:33">
      <c r="A4788" s="14" t="s">
        <v>192</v>
      </c>
      <c r="B4788" s="16">
        <v>2022</v>
      </c>
      <c r="C4788" s="16">
        <v>19</v>
      </c>
      <c r="D4788" s="14" t="s">
        <v>80</v>
      </c>
      <c r="E4788" s="16">
        <v>75</v>
      </c>
      <c r="F4788" s="14" t="s">
        <v>123</v>
      </c>
      <c r="G4788" s="16">
        <v>41</v>
      </c>
      <c r="H4788" s="14" t="s">
        <v>186</v>
      </c>
      <c r="I4788" s="16">
        <v>2</v>
      </c>
      <c r="J4788" s="14" t="s">
        <v>83</v>
      </c>
      <c r="K4788" s="14" t="s">
        <v>84</v>
      </c>
      <c r="L4788" s="14" t="s">
        <v>85</v>
      </c>
      <c r="M4788" s="23">
        <v>0.8</v>
      </c>
      <c r="N4788" s="16">
        <v>247</v>
      </c>
      <c r="O4788" s="16">
        <v>200</v>
      </c>
      <c r="P4788" s="16">
        <v>0</v>
      </c>
      <c r="Q4788" s="16">
        <v>258</v>
      </c>
      <c r="R4788" s="16">
        <v>0</v>
      </c>
      <c r="S4788" s="14" t="s">
        <v>86</v>
      </c>
      <c r="T4788" s="16">
        <v>43930</v>
      </c>
      <c r="U4788" s="16">
        <v>0</v>
      </c>
      <c r="V4788" s="18">
        <v>46825250</v>
      </c>
      <c r="W4788" s="18">
        <v>2252757</v>
      </c>
      <c r="X4788" s="18">
        <v>1419644</v>
      </c>
      <c r="Y4788" s="18">
        <v>1235</v>
      </c>
      <c r="Z4788" s="18">
        <v>6144</v>
      </c>
      <c r="AA4788" s="18">
        <v>0</v>
      </c>
      <c r="AB4788" s="18">
        <v>0</v>
      </c>
      <c r="AC4788" s="23">
        <v>0</v>
      </c>
      <c r="AD4788" s="14" t="str">
        <f>IF(E4788=113,"Linn","Iowa ex-Linn")</f>
        <v>Iowa ex-Linn</v>
      </c>
      <c r="AE4788" s="23">
        <f>IFERROR(AB4788/W4788,"N/M")</f>
        <v>0.0</v>
      </c>
      <c r="AF4788" s="14" t="str">
        <f>B4788&amp;"|"&amp;TEXT(E4788,"000")&amp;"|"&amp;TEXT(M4788,"0.0000")</f>
        <v>2022|075|0.8000</v>
      </c>
      <c r="AG4788" s="22" t="str">
        <f>IF(AND(B4788&gt;=2015,B4788&lt;=2024,C4788=19,G4788=41,I4788=2,K4788="A",L4788="RBUP",M4788&gt;=0.5,M4788&lt;=0.85),"IN","OUT")</f>
        <v>IN</v>
      </c>
    </row>
    <row r="4789" spans="1:33">
      <c r="A4789" s="14" t="s">
        <v>192</v>
      </c>
      <c r="B4789" s="16">
        <v>2022</v>
      </c>
      <c r="C4789" s="16">
        <v>19</v>
      </c>
      <c r="D4789" s="14" t="s">
        <v>80</v>
      </c>
      <c r="E4789" s="16">
        <v>75</v>
      </c>
      <c r="F4789" s="14" t="s">
        <v>123</v>
      </c>
      <c r="G4789" s="16">
        <v>41</v>
      </c>
      <c r="H4789" s="14" t="s">
        <v>186</v>
      </c>
      <c r="I4789" s="16">
        <v>2</v>
      </c>
      <c r="J4789" s="14" t="s">
        <v>83</v>
      </c>
      <c r="K4789" s="14" t="s">
        <v>84</v>
      </c>
      <c r="L4789" s="14" t="s">
        <v>85</v>
      </c>
      <c r="M4789" s="23">
        <v>0.85</v>
      </c>
      <c r="N4789" s="16">
        <v>286</v>
      </c>
      <c r="O4789" s="16">
        <v>237</v>
      </c>
      <c r="P4789" s="16">
        <v>7</v>
      </c>
      <c r="Q4789" s="16">
        <v>396</v>
      </c>
      <c r="R4789" s="16">
        <v>8</v>
      </c>
      <c r="S4789" s="14" t="s">
        <v>86</v>
      </c>
      <c r="T4789" s="16">
        <v>47392</v>
      </c>
      <c r="U4789" s="16">
        <v>0</v>
      </c>
      <c r="V4789" s="18">
        <v>53671327</v>
      </c>
      <c r="W4789" s="18">
        <v>3496884</v>
      </c>
      <c r="X4789" s="18">
        <v>1604131</v>
      </c>
      <c r="Y4789" s="18">
        <v>478</v>
      </c>
      <c r="Z4789" s="18">
        <v>6992</v>
      </c>
      <c r="AA4789" s="18">
        <v>0</v>
      </c>
      <c r="AB4789" s="18">
        <v>59570</v>
      </c>
      <c r="AC4789" s="23">
        <v>0.02</v>
      </c>
      <c r="AD4789" s="14" t="str">
        <f>IF(E4789=113,"Linn","Iowa ex-Linn")</f>
        <v>Iowa ex-Linn</v>
      </c>
      <c r="AE4789" s="23">
        <f>IFERROR(AB4789/W4789,"N/M")</f>
        <v>0.01703516616507725</v>
      </c>
      <c r="AF4789" s="14" t="str">
        <f>B4789&amp;"|"&amp;TEXT(E4789,"000")&amp;"|"&amp;TEXT(M4789,"0.0000")</f>
        <v>2022|075|0.8500</v>
      </c>
      <c r="AG4789" s="22" t="str">
        <f>IF(AND(B4789&gt;=2015,B4789&lt;=2024,C4789=19,G4789=41,I4789=2,K4789="A",L4789="RBUP",M4789&gt;=0.5,M4789&lt;=0.85),"IN","OUT")</f>
        <v>IN</v>
      </c>
    </row>
    <row r="4790" spans="1:33">
      <c r="A4790" s="14" t="s">
        <v>192</v>
      </c>
      <c r="B4790" s="16">
        <v>2022</v>
      </c>
      <c r="C4790" s="16">
        <v>19</v>
      </c>
      <c r="D4790" s="14" t="s">
        <v>80</v>
      </c>
      <c r="E4790" s="16">
        <v>77</v>
      </c>
      <c r="F4790" s="14" t="s">
        <v>124</v>
      </c>
      <c r="G4790" s="16">
        <v>41</v>
      </c>
      <c r="H4790" s="14" t="s">
        <v>186</v>
      </c>
      <c r="I4790" s="16">
        <v>2</v>
      </c>
      <c r="J4790" s="14" t="s">
        <v>83</v>
      </c>
      <c r="K4790" s="14" t="s">
        <v>84</v>
      </c>
      <c r="L4790" s="14" t="s">
        <v>85</v>
      </c>
      <c r="M4790" s="23">
        <v>0.55</v>
      </c>
      <c r="N4790" s="16">
        <v>1</v>
      </c>
      <c r="O4790" s="16">
        <v>0</v>
      </c>
      <c r="P4790" s="16">
        <v>0</v>
      </c>
      <c r="Q4790" s="16">
        <v>0</v>
      </c>
      <c r="R4790" s="16">
        <v>0</v>
      </c>
      <c r="S4790" s="14" t="s">
        <v>86</v>
      </c>
      <c r="T4790" s="16">
        <v>0</v>
      </c>
      <c r="U4790" s="16">
        <v>0</v>
      </c>
      <c r="V4790" s="18">
        <v>0</v>
      </c>
      <c r="W4790" s="18">
        <v>0</v>
      </c>
      <c r="X4790" s="18">
        <v>0</v>
      </c>
      <c r="Y4790" s="18">
        <v>0</v>
      </c>
      <c r="Z4790" s="18">
        <v>0</v>
      </c>
      <c r="AA4790" s="18">
        <v>0</v>
      </c>
      <c r="AB4790" s="18">
        <v>0</v>
      </c>
      <c r="AC4790" s="23">
        <v>0</v>
      </c>
      <c r="AD4790" s="14" t="str">
        <f>IF(E4790=113,"Linn","Iowa ex-Linn")</f>
        <v>Iowa ex-Linn</v>
      </c>
      <c r="AE4790" s="23" t="str">
        <f>IFERROR(AB4790/W4790,"N/M")</f>
        <v>N/M</v>
      </c>
      <c r="AF4790" s="14" t="str">
        <f>B4790&amp;"|"&amp;TEXT(E4790,"000")&amp;"|"&amp;TEXT(M4790,"0.0000")</f>
        <v>2022|077|0.5500</v>
      </c>
      <c r="AG4790" s="22" t="str">
        <f>IF(AND(B4790&gt;=2015,B4790&lt;=2024,C4790=19,G4790=41,I4790=2,K4790="A",L4790="RBUP",M4790&gt;=0.5,M4790&lt;=0.85),"IN","OUT")</f>
        <v>IN</v>
      </c>
    </row>
    <row r="4791" spans="1:33">
      <c r="A4791" s="14" t="s">
        <v>192</v>
      </c>
      <c r="B4791" s="16">
        <v>2022</v>
      </c>
      <c r="C4791" s="16">
        <v>19</v>
      </c>
      <c r="D4791" s="14" t="s">
        <v>80</v>
      </c>
      <c r="E4791" s="16">
        <v>77</v>
      </c>
      <c r="F4791" s="14" t="s">
        <v>124</v>
      </c>
      <c r="G4791" s="16">
        <v>41</v>
      </c>
      <c r="H4791" s="14" t="s">
        <v>186</v>
      </c>
      <c r="I4791" s="16">
        <v>2</v>
      </c>
      <c r="J4791" s="14" t="s">
        <v>83</v>
      </c>
      <c r="K4791" s="14" t="s">
        <v>84</v>
      </c>
      <c r="L4791" s="14" t="s">
        <v>85</v>
      </c>
      <c r="M4791" s="23">
        <v>0.65</v>
      </c>
      <c r="N4791" s="16">
        <v>3</v>
      </c>
      <c r="O4791" s="16">
        <v>3</v>
      </c>
      <c r="P4791" s="16">
        <v>0</v>
      </c>
      <c r="Q4791" s="16">
        <v>3</v>
      </c>
      <c r="R4791" s="16">
        <v>0</v>
      </c>
      <c r="S4791" s="14" t="s">
        <v>86</v>
      </c>
      <c r="T4791" s="16">
        <v>154</v>
      </c>
      <c r="U4791" s="16">
        <v>0</v>
      </c>
      <c r="V4791" s="18">
        <v>118006</v>
      </c>
      <c r="W4791" s="18">
        <v>2430</v>
      </c>
      <c r="X4791" s="18">
        <v>1434</v>
      </c>
      <c r="Y4791" s="18">
        <v>0</v>
      </c>
      <c r="Z4791" s="18">
        <v>0</v>
      </c>
      <c r="AA4791" s="18">
        <v>0</v>
      </c>
      <c r="AB4791" s="18">
        <v>0</v>
      </c>
      <c r="AC4791" s="23">
        <v>0</v>
      </c>
      <c r="AD4791" s="14" t="str">
        <f>IF(E4791=113,"Linn","Iowa ex-Linn")</f>
        <v>Iowa ex-Linn</v>
      </c>
      <c r="AE4791" s="23">
        <f>IFERROR(AB4791/W4791,"N/M")</f>
        <v>0.0</v>
      </c>
      <c r="AF4791" s="14" t="str">
        <f>B4791&amp;"|"&amp;TEXT(E4791,"000")&amp;"|"&amp;TEXT(M4791,"0.0000")</f>
        <v>2022|077|0.6500</v>
      </c>
      <c r="AG4791" s="22" t="str">
        <f>IF(AND(B4791&gt;=2015,B4791&lt;=2024,C4791=19,G4791=41,I4791=2,K4791="A",L4791="RBUP",M4791&gt;=0.5,M4791&lt;=0.85),"IN","OUT")</f>
        <v>IN</v>
      </c>
    </row>
    <row r="4792" spans="1:33">
      <c r="A4792" s="14" t="s">
        <v>192</v>
      </c>
      <c r="B4792" s="16">
        <v>2022</v>
      </c>
      <c r="C4792" s="16">
        <v>19</v>
      </c>
      <c r="D4792" s="14" t="s">
        <v>80</v>
      </c>
      <c r="E4792" s="16">
        <v>77</v>
      </c>
      <c r="F4792" s="14" t="s">
        <v>124</v>
      </c>
      <c r="G4792" s="16">
        <v>41</v>
      </c>
      <c r="H4792" s="14" t="s">
        <v>186</v>
      </c>
      <c r="I4792" s="16">
        <v>2</v>
      </c>
      <c r="J4792" s="14" t="s">
        <v>83</v>
      </c>
      <c r="K4792" s="14" t="s">
        <v>84</v>
      </c>
      <c r="L4792" s="14" t="s">
        <v>85</v>
      </c>
      <c r="M4792" s="23">
        <v>0.7</v>
      </c>
      <c r="N4792" s="16">
        <v>7</v>
      </c>
      <c r="O4792" s="16">
        <v>4</v>
      </c>
      <c r="P4792" s="16">
        <v>0</v>
      </c>
      <c r="Q4792" s="16">
        <v>4</v>
      </c>
      <c r="R4792" s="16">
        <v>0</v>
      </c>
      <c r="S4792" s="14" t="s">
        <v>86</v>
      </c>
      <c r="T4792" s="16">
        <v>296</v>
      </c>
      <c r="U4792" s="16">
        <v>0</v>
      </c>
      <c r="V4792" s="18">
        <v>230352</v>
      </c>
      <c r="W4792" s="18">
        <v>8284</v>
      </c>
      <c r="X4792" s="18">
        <v>6354</v>
      </c>
      <c r="Y4792" s="18">
        <v>0</v>
      </c>
      <c r="Z4792" s="18">
        <v>0</v>
      </c>
      <c r="AA4792" s="18">
        <v>0</v>
      </c>
      <c r="AB4792" s="18">
        <v>0</v>
      </c>
      <c r="AC4792" s="23">
        <v>0</v>
      </c>
      <c r="AD4792" s="14" t="str">
        <f>IF(E4792=113,"Linn","Iowa ex-Linn")</f>
        <v>Iowa ex-Linn</v>
      </c>
      <c r="AE4792" s="23">
        <f>IFERROR(AB4792/W4792,"N/M")</f>
        <v>0.0</v>
      </c>
      <c r="AF4792" s="14" t="str">
        <f>B4792&amp;"|"&amp;TEXT(E4792,"000")&amp;"|"&amp;TEXT(M4792,"0.0000")</f>
        <v>2022|077|0.7000</v>
      </c>
      <c r="AG4792" s="22" t="str">
        <f>IF(AND(B4792&gt;=2015,B4792&lt;=2024,C4792=19,G4792=41,I4792=2,K4792="A",L4792="RBUP",M4792&gt;=0.5,M4792&lt;=0.85),"IN","OUT")</f>
        <v>IN</v>
      </c>
    </row>
    <row r="4793" spans="1:33">
      <c r="A4793" s="14" t="s">
        <v>192</v>
      </c>
      <c r="B4793" s="16">
        <v>2022</v>
      </c>
      <c r="C4793" s="16">
        <v>19</v>
      </c>
      <c r="D4793" s="14" t="s">
        <v>80</v>
      </c>
      <c r="E4793" s="16">
        <v>77</v>
      </c>
      <c r="F4793" s="14" t="s">
        <v>124</v>
      </c>
      <c r="G4793" s="16">
        <v>41</v>
      </c>
      <c r="H4793" s="14" t="s">
        <v>186</v>
      </c>
      <c r="I4793" s="16">
        <v>2</v>
      </c>
      <c r="J4793" s="14" t="s">
        <v>83</v>
      </c>
      <c r="K4793" s="14" t="s">
        <v>84</v>
      </c>
      <c r="L4793" s="14" t="s">
        <v>85</v>
      </c>
      <c r="M4793" s="23">
        <v>0.75</v>
      </c>
      <c r="N4793" s="16">
        <v>62</v>
      </c>
      <c r="O4793" s="16">
        <v>48</v>
      </c>
      <c r="P4793" s="16">
        <v>0</v>
      </c>
      <c r="Q4793" s="16">
        <v>55</v>
      </c>
      <c r="R4793" s="16">
        <v>0</v>
      </c>
      <c r="S4793" s="14" t="s">
        <v>86</v>
      </c>
      <c r="T4793" s="16">
        <v>4545</v>
      </c>
      <c r="U4793" s="16">
        <v>0</v>
      </c>
      <c r="V4793" s="18">
        <v>3679145</v>
      </c>
      <c r="W4793" s="18">
        <v>194768</v>
      </c>
      <c r="X4793" s="18">
        <v>123240</v>
      </c>
      <c r="Y4793" s="18">
        <v>0</v>
      </c>
      <c r="Z4793" s="18">
        <v>0</v>
      </c>
      <c r="AA4793" s="18">
        <v>0</v>
      </c>
      <c r="AB4793" s="18">
        <v>0</v>
      </c>
      <c r="AC4793" s="23">
        <v>0</v>
      </c>
      <c r="AD4793" s="14" t="str">
        <f>IF(E4793=113,"Linn","Iowa ex-Linn")</f>
        <v>Iowa ex-Linn</v>
      </c>
      <c r="AE4793" s="23">
        <f>IFERROR(AB4793/W4793,"N/M")</f>
        <v>0.0</v>
      </c>
      <c r="AF4793" s="14" t="str">
        <f>B4793&amp;"|"&amp;TEXT(E4793,"000")&amp;"|"&amp;TEXT(M4793,"0.0000")</f>
        <v>2022|077|0.7500</v>
      </c>
      <c r="AG4793" s="22" t="str">
        <f>IF(AND(B4793&gt;=2015,B4793&lt;=2024,C4793=19,G4793=41,I4793=2,K4793="A",L4793="RBUP",M4793&gt;=0.5,M4793&lt;=0.85),"IN","OUT")</f>
        <v>IN</v>
      </c>
    </row>
    <row r="4794" spans="1:33">
      <c r="A4794" s="14" t="s">
        <v>192</v>
      </c>
      <c r="B4794" s="16">
        <v>2022</v>
      </c>
      <c r="C4794" s="16">
        <v>19</v>
      </c>
      <c r="D4794" s="14" t="s">
        <v>80</v>
      </c>
      <c r="E4794" s="16">
        <v>77</v>
      </c>
      <c r="F4794" s="14" t="s">
        <v>124</v>
      </c>
      <c r="G4794" s="16">
        <v>41</v>
      </c>
      <c r="H4794" s="14" t="s">
        <v>186</v>
      </c>
      <c r="I4794" s="16">
        <v>2</v>
      </c>
      <c r="J4794" s="14" t="s">
        <v>83</v>
      </c>
      <c r="K4794" s="14" t="s">
        <v>84</v>
      </c>
      <c r="L4794" s="14" t="s">
        <v>85</v>
      </c>
      <c r="M4794" s="23">
        <v>0.8</v>
      </c>
      <c r="N4794" s="16">
        <v>251</v>
      </c>
      <c r="O4794" s="16">
        <v>199</v>
      </c>
      <c r="P4794" s="16">
        <v>30</v>
      </c>
      <c r="Q4794" s="16">
        <v>313</v>
      </c>
      <c r="R4794" s="16">
        <v>32</v>
      </c>
      <c r="S4794" s="14" t="s">
        <v>86</v>
      </c>
      <c r="T4794" s="16">
        <v>33140</v>
      </c>
      <c r="U4794" s="16">
        <v>0</v>
      </c>
      <c r="V4794" s="18">
        <v>29158279</v>
      </c>
      <c r="W4794" s="18">
        <v>1923414</v>
      </c>
      <c r="X4794" s="18">
        <v>1151582</v>
      </c>
      <c r="Y4794" s="18">
        <v>3085</v>
      </c>
      <c r="Z4794" s="18">
        <v>4611</v>
      </c>
      <c r="AA4794" s="18">
        <v>0</v>
      </c>
      <c r="AB4794" s="18">
        <v>196421</v>
      </c>
      <c r="AC4794" s="23">
        <v>0.1</v>
      </c>
      <c r="AD4794" s="14" t="str">
        <f>IF(E4794=113,"Linn","Iowa ex-Linn")</f>
        <v>Iowa ex-Linn</v>
      </c>
      <c r="AE4794" s="23">
        <f>IFERROR(AB4794/W4794,"N/M")</f>
        <v>0.10212102022757451</v>
      </c>
      <c r="AF4794" s="14" t="str">
        <f>B4794&amp;"|"&amp;TEXT(E4794,"000")&amp;"|"&amp;TEXT(M4794,"0.0000")</f>
        <v>2022|077|0.8000</v>
      </c>
      <c r="AG4794" s="22" t="str">
        <f>IF(AND(B4794&gt;=2015,B4794&lt;=2024,C4794=19,G4794=41,I4794=2,K4794="A",L4794="RBUP",M4794&gt;=0.5,M4794&lt;=0.85),"IN","OUT")</f>
        <v>IN</v>
      </c>
    </row>
    <row r="4795" spans="1:33">
      <c r="A4795" s="14" t="s">
        <v>192</v>
      </c>
      <c r="B4795" s="16">
        <v>2022</v>
      </c>
      <c r="C4795" s="16">
        <v>19</v>
      </c>
      <c r="D4795" s="14" t="s">
        <v>80</v>
      </c>
      <c r="E4795" s="16">
        <v>77</v>
      </c>
      <c r="F4795" s="14" t="s">
        <v>124</v>
      </c>
      <c r="G4795" s="16">
        <v>41</v>
      </c>
      <c r="H4795" s="14" t="s">
        <v>186</v>
      </c>
      <c r="I4795" s="16">
        <v>2</v>
      </c>
      <c r="J4795" s="14" t="s">
        <v>83</v>
      </c>
      <c r="K4795" s="14" t="s">
        <v>84</v>
      </c>
      <c r="L4795" s="14" t="s">
        <v>85</v>
      </c>
      <c r="M4795" s="23">
        <v>0.85</v>
      </c>
      <c r="N4795" s="16">
        <v>355</v>
      </c>
      <c r="O4795" s="16">
        <v>270</v>
      </c>
      <c r="P4795" s="16">
        <v>40</v>
      </c>
      <c r="Q4795" s="16">
        <v>455</v>
      </c>
      <c r="R4795" s="16">
        <v>52</v>
      </c>
      <c r="S4795" s="14" t="s">
        <v>86</v>
      </c>
      <c r="T4795" s="16">
        <v>62369</v>
      </c>
      <c r="U4795" s="16">
        <v>0</v>
      </c>
      <c r="V4795" s="18">
        <v>59039827</v>
      </c>
      <c r="W4795" s="18">
        <v>4765997</v>
      </c>
      <c r="X4795" s="18">
        <v>2253092</v>
      </c>
      <c r="Y4795" s="18">
        <v>3791</v>
      </c>
      <c r="Z4795" s="18">
        <v>11910</v>
      </c>
      <c r="AA4795" s="18">
        <v>0</v>
      </c>
      <c r="AB4795" s="18">
        <v>886267</v>
      </c>
      <c r="AC4795" s="23">
        <v>0.19</v>
      </c>
      <c r="AD4795" s="14" t="str">
        <f>IF(E4795=113,"Linn","Iowa ex-Linn")</f>
        <v>Iowa ex-Linn</v>
      </c>
      <c r="AE4795" s="23">
        <f>IFERROR(AB4795/W4795,"N/M")</f>
        <v>0.1859562647647491</v>
      </c>
      <c r="AF4795" s="14" t="str">
        <f>B4795&amp;"|"&amp;TEXT(E4795,"000")&amp;"|"&amp;TEXT(M4795,"0.0000")</f>
        <v>2022|077|0.8500</v>
      </c>
      <c r="AG4795" s="22" t="str">
        <f>IF(AND(B4795&gt;=2015,B4795&lt;=2024,C4795=19,G4795=41,I4795=2,K4795="A",L4795="RBUP",M4795&gt;=0.5,M4795&lt;=0.85),"IN","OUT")</f>
        <v>IN</v>
      </c>
    </row>
    <row r="4796" spans="1:33">
      <c r="A4796" s="14" t="s">
        <v>192</v>
      </c>
      <c r="B4796" s="16">
        <v>2022</v>
      </c>
      <c r="C4796" s="16">
        <v>19</v>
      </c>
      <c r="D4796" s="14" t="s">
        <v>80</v>
      </c>
      <c r="E4796" s="16">
        <v>79</v>
      </c>
      <c r="F4796" s="14" t="s">
        <v>125</v>
      </c>
      <c r="G4796" s="16">
        <v>41</v>
      </c>
      <c r="H4796" s="14" t="s">
        <v>186</v>
      </c>
      <c r="I4796" s="16">
        <v>2</v>
      </c>
      <c r="J4796" s="14" t="s">
        <v>83</v>
      </c>
      <c r="K4796" s="14" t="s">
        <v>84</v>
      </c>
      <c r="L4796" s="14" t="s">
        <v>85</v>
      </c>
      <c r="M4796" s="23">
        <v>0.5</v>
      </c>
      <c r="N4796" s="16">
        <v>2</v>
      </c>
      <c r="O4796" s="16">
        <v>2</v>
      </c>
      <c r="P4796" s="16">
        <v>0</v>
      </c>
      <c r="Q4796" s="16">
        <v>2</v>
      </c>
      <c r="R4796" s="16">
        <v>0</v>
      </c>
      <c r="S4796" s="14" t="s">
        <v>86</v>
      </c>
      <c r="T4796" s="16">
        <v>111</v>
      </c>
      <c r="U4796" s="16">
        <v>0</v>
      </c>
      <c r="V4796" s="18">
        <v>66937</v>
      </c>
      <c r="W4796" s="18">
        <v>363</v>
      </c>
      <c r="X4796" s="18">
        <v>244</v>
      </c>
      <c r="Y4796" s="18">
        <v>0</v>
      </c>
      <c r="Z4796" s="18">
        <v>0</v>
      </c>
      <c r="AA4796" s="18">
        <v>0</v>
      </c>
      <c r="AB4796" s="18">
        <v>0</v>
      </c>
      <c r="AC4796" s="23">
        <v>0</v>
      </c>
      <c r="AD4796" s="14" t="str">
        <f>IF(E4796=113,"Linn","Iowa ex-Linn")</f>
        <v>Iowa ex-Linn</v>
      </c>
      <c r="AE4796" s="23">
        <f>IFERROR(AB4796/W4796,"N/M")</f>
        <v>0.0</v>
      </c>
      <c r="AF4796" s="14" t="str">
        <f>B4796&amp;"|"&amp;TEXT(E4796,"000")&amp;"|"&amp;TEXT(M4796,"0.0000")</f>
        <v>2022|079|0.5000</v>
      </c>
      <c r="AG4796" s="22" t="str">
        <f>IF(AND(B4796&gt;=2015,B4796&lt;=2024,C4796=19,G4796=41,I4796=2,K4796="A",L4796="RBUP",M4796&gt;=0.5,M4796&lt;=0.85),"IN","OUT")</f>
        <v>IN</v>
      </c>
    </row>
    <row r="4797" spans="1:33">
      <c r="A4797" s="14" t="s">
        <v>192</v>
      </c>
      <c r="B4797" s="16">
        <v>2022</v>
      </c>
      <c r="C4797" s="16">
        <v>19</v>
      </c>
      <c r="D4797" s="14" t="s">
        <v>80</v>
      </c>
      <c r="E4797" s="16">
        <v>79</v>
      </c>
      <c r="F4797" s="14" t="s">
        <v>125</v>
      </c>
      <c r="G4797" s="16">
        <v>41</v>
      </c>
      <c r="H4797" s="14" t="s">
        <v>186</v>
      </c>
      <c r="I4797" s="16">
        <v>2</v>
      </c>
      <c r="J4797" s="14" t="s">
        <v>83</v>
      </c>
      <c r="K4797" s="14" t="s">
        <v>84</v>
      </c>
      <c r="L4797" s="14" t="s">
        <v>85</v>
      </c>
      <c r="M4797" s="23">
        <v>0.55</v>
      </c>
      <c r="N4797" s="16">
        <v>1</v>
      </c>
      <c r="O4797" s="16">
        <v>1</v>
      </c>
      <c r="P4797" s="16">
        <v>0</v>
      </c>
      <c r="Q4797" s="16">
        <v>1</v>
      </c>
      <c r="R4797" s="16">
        <v>0</v>
      </c>
      <c r="S4797" s="14" t="s">
        <v>86</v>
      </c>
      <c r="T4797" s="16">
        <v>474</v>
      </c>
      <c r="U4797" s="16">
        <v>0</v>
      </c>
      <c r="V4797" s="18">
        <v>276898</v>
      </c>
      <c r="W4797" s="18">
        <v>1901</v>
      </c>
      <c r="X4797" s="18">
        <v>1521</v>
      </c>
      <c r="Y4797" s="18">
        <v>0</v>
      </c>
      <c r="Z4797" s="18">
        <v>0</v>
      </c>
      <c r="AA4797" s="18">
        <v>0</v>
      </c>
      <c r="AB4797" s="18">
        <v>0</v>
      </c>
      <c r="AC4797" s="23">
        <v>0</v>
      </c>
      <c r="AD4797" s="14" t="str">
        <f>IF(E4797=113,"Linn","Iowa ex-Linn")</f>
        <v>Iowa ex-Linn</v>
      </c>
      <c r="AE4797" s="23">
        <f>IFERROR(AB4797/W4797,"N/M")</f>
        <v>0.0</v>
      </c>
      <c r="AF4797" s="14" t="str">
        <f>B4797&amp;"|"&amp;TEXT(E4797,"000")&amp;"|"&amp;TEXT(M4797,"0.0000")</f>
        <v>2022|079|0.5500</v>
      </c>
      <c r="AG4797" s="22" t="str">
        <f>IF(AND(B4797&gt;=2015,B4797&lt;=2024,C4797=19,G4797=41,I4797=2,K4797="A",L4797="RBUP",M4797&gt;=0.5,M4797&lt;=0.85),"IN","OUT")</f>
        <v>IN</v>
      </c>
    </row>
    <row r="4798" spans="1:33">
      <c r="A4798" s="14" t="s">
        <v>192</v>
      </c>
      <c r="B4798" s="16">
        <v>2022</v>
      </c>
      <c r="C4798" s="16">
        <v>19</v>
      </c>
      <c r="D4798" s="14" t="s">
        <v>80</v>
      </c>
      <c r="E4798" s="16">
        <v>79</v>
      </c>
      <c r="F4798" s="14" t="s">
        <v>125</v>
      </c>
      <c r="G4798" s="16">
        <v>41</v>
      </c>
      <c r="H4798" s="14" t="s">
        <v>186</v>
      </c>
      <c r="I4798" s="16">
        <v>2</v>
      </c>
      <c r="J4798" s="14" t="s">
        <v>83</v>
      </c>
      <c r="K4798" s="14" t="s">
        <v>84</v>
      </c>
      <c r="L4798" s="14" t="s">
        <v>85</v>
      </c>
      <c r="M4798" s="23">
        <v>0.65</v>
      </c>
      <c r="N4798" s="16">
        <v>3</v>
      </c>
      <c r="O4798" s="16">
        <v>3</v>
      </c>
      <c r="P4798" s="16">
        <v>0</v>
      </c>
      <c r="Q4798" s="16">
        <v>4</v>
      </c>
      <c r="R4798" s="16">
        <v>0</v>
      </c>
      <c r="S4798" s="14" t="s">
        <v>86</v>
      </c>
      <c r="T4798" s="16">
        <v>138</v>
      </c>
      <c r="U4798" s="16">
        <v>0</v>
      </c>
      <c r="V4798" s="18">
        <v>107950</v>
      </c>
      <c r="W4798" s="18">
        <v>2091</v>
      </c>
      <c r="X4798" s="18">
        <v>1233</v>
      </c>
      <c r="Y4798" s="18">
        <v>0</v>
      </c>
      <c r="Z4798" s="18">
        <v>0</v>
      </c>
      <c r="AA4798" s="18">
        <v>0</v>
      </c>
      <c r="AB4798" s="18">
        <v>0</v>
      </c>
      <c r="AC4798" s="23">
        <v>0</v>
      </c>
      <c r="AD4798" s="14" t="str">
        <f>IF(E4798=113,"Linn","Iowa ex-Linn")</f>
        <v>Iowa ex-Linn</v>
      </c>
      <c r="AE4798" s="23">
        <f>IFERROR(AB4798/W4798,"N/M")</f>
        <v>0.0</v>
      </c>
      <c r="AF4798" s="14" t="str">
        <f>B4798&amp;"|"&amp;TEXT(E4798,"000")&amp;"|"&amp;TEXT(M4798,"0.0000")</f>
        <v>2022|079|0.6500</v>
      </c>
      <c r="AG4798" s="22" t="str">
        <f>IF(AND(B4798&gt;=2015,B4798&lt;=2024,C4798=19,G4798=41,I4798=2,K4798="A",L4798="RBUP",M4798&gt;=0.5,M4798&lt;=0.85),"IN","OUT")</f>
        <v>IN</v>
      </c>
    </row>
    <row r="4799" spans="1:33">
      <c r="A4799" s="14" t="s">
        <v>192</v>
      </c>
      <c r="B4799" s="16">
        <v>2022</v>
      </c>
      <c r="C4799" s="16">
        <v>19</v>
      </c>
      <c r="D4799" s="14" t="s">
        <v>80</v>
      </c>
      <c r="E4799" s="16">
        <v>79</v>
      </c>
      <c r="F4799" s="14" t="s">
        <v>125</v>
      </c>
      <c r="G4799" s="16">
        <v>41</v>
      </c>
      <c r="H4799" s="14" t="s">
        <v>186</v>
      </c>
      <c r="I4799" s="16">
        <v>2</v>
      </c>
      <c r="J4799" s="14" t="s">
        <v>83</v>
      </c>
      <c r="K4799" s="14" t="s">
        <v>84</v>
      </c>
      <c r="L4799" s="14" t="s">
        <v>85</v>
      </c>
      <c r="M4799" s="23">
        <v>0.7</v>
      </c>
      <c r="N4799" s="16">
        <v>9</v>
      </c>
      <c r="O4799" s="16">
        <v>7</v>
      </c>
      <c r="P4799" s="16">
        <v>1</v>
      </c>
      <c r="Q4799" s="16">
        <v>15</v>
      </c>
      <c r="R4799" s="16">
        <v>2</v>
      </c>
      <c r="S4799" s="14" t="s">
        <v>86</v>
      </c>
      <c r="T4799" s="16">
        <v>2252</v>
      </c>
      <c r="U4799" s="16">
        <v>0</v>
      </c>
      <c r="V4799" s="18">
        <v>1715267</v>
      </c>
      <c r="W4799" s="18">
        <v>51807</v>
      </c>
      <c r="X4799" s="18">
        <v>33539</v>
      </c>
      <c r="Y4799" s="18">
        <v>0</v>
      </c>
      <c r="Z4799" s="18">
        <v>0</v>
      </c>
      <c r="AA4799" s="18">
        <v>0</v>
      </c>
      <c r="AB4799" s="18">
        <v>22627</v>
      </c>
      <c r="AC4799" s="23">
        <v>0.44</v>
      </c>
      <c r="AD4799" s="14" t="str">
        <f>IF(E4799=113,"Linn","Iowa ex-Linn")</f>
        <v>Iowa ex-Linn</v>
      </c>
      <c r="AE4799" s="23">
        <f>IFERROR(AB4799/W4799,"N/M")</f>
        <v>0.43675565078078254</v>
      </c>
      <c r="AF4799" s="14" t="str">
        <f>B4799&amp;"|"&amp;TEXT(E4799,"000")&amp;"|"&amp;TEXT(M4799,"0.0000")</f>
        <v>2022|079|0.7000</v>
      </c>
      <c r="AG4799" s="22" t="str">
        <f>IF(AND(B4799&gt;=2015,B4799&lt;=2024,C4799=19,G4799=41,I4799=2,K4799="A",L4799="RBUP",M4799&gt;=0.5,M4799&lt;=0.85),"IN","OUT")</f>
        <v>IN</v>
      </c>
    </row>
    <row r="4800" spans="1:33">
      <c r="A4800" s="14" t="s">
        <v>192</v>
      </c>
      <c r="B4800" s="16">
        <v>2022</v>
      </c>
      <c r="C4800" s="16">
        <v>19</v>
      </c>
      <c r="D4800" s="14" t="s">
        <v>80</v>
      </c>
      <c r="E4800" s="16">
        <v>79</v>
      </c>
      <c r="F4800" s="14" t="s">
        <v>125</v>
      </c>
      <c r="G4800" s="16">
        <v>41</v>
      </c>
      <c r="H4800" s="14" t="s">
        <v>186</v>
      </c>
      <c r="I4800" s="16">
        <v>2</v>
      </c>
      <c r="J4800" s="14" t="s">
        <v>83</v>
      </c>
      <c r="K4800" s="14" t="s">
        <v>84</v>
      </c>
      <c r="L4800" s="14" t="s">
        <v>85</v>
      </c>
      <c r="M4800" s="23">
        <v>0.75</v>
      </c>
      <c r="N4800" s="16">
        <v>27</v>
      </c>
      <c r="O4800" s="16">
        <v>24</v>
      </c>
      <c r="P4800" s="16">
        <v>1</v>
      </c>
      <c r="Q4800" s="16">
        <v>31</v>
      </c>
      <c r="R4800" s="16">
        <v>1</v>
      </c>
      <c r="S4800" s="14" t="s">
        <v>86</v>
      </c>
      <c r="T4800" s="16">
        <v>3543</v>
      </c>
      <c r="U4800" s="16">
        <v>0</v>
      </c>
      <c r="V4800" s="18">
        <v>3124154</v>
      </c>
      <c r="W4800" s="18">
        <v>133669</v>
      </c>
      <c r="X4800" s="18">
        <v>86728</v>
      </c>
      <c r="Y4800" s="18">
        <v>0</v>
      </c>
      <c r="Z4800" s="18">
        <v>0</v>
      </c>
      <c r="AA4800" s="18">
        <v>0</v>
      </c>
      <c r="AB4800" s="18">
        <v>1681</v>
      </c>
      <c r="AC4800" s="23">
        <v>0.01</v>
      </c>
      <c r="AD4800" s="14" t="str">
        <f>IF(E4800=113,"Linn","Iowa ex-Linn")</f>
        <v>Iowa ex-Linn</v>
      </c>
      <c r="AE4800" s="23">
        <f>IFERROR(AB4800/W4800,"N/M")</f>
        <v>0.012575840321989391</v>
      </c>
      <c r="AF4800" s="14" t="str">
        <f>B4800&amp;"|"&amp;TEXT(E4800,"000")&amp;"|"&amp;TEXT(M4800,"0.0000")</f>
        <v>2022|079|0.7500</v>
      </c>
      <c r="AG4800" s="22" t="str">
        <f>IF(AND(B4800&gt;=2015,B4800&lt;=2024,C4800=19,G4800=41,I4800=2,K4800="A",L4800="RBUP",M4800&gt;=0.5,M4800&lt;=0.85),"IN","OUT")</f>
        <v>IN</v>
      </c>
    </row>
    <row r="4801" spans="1:33">
      <c r="A4801" s="14" t="s">
        <v>192</v>
      </c>
      <c r="B4801" s="16">
        <v>2022</v>
      </c>
      <c r="C4801" s="16">
        <v>19</v>
      </c>
      <c r="D4801" s="14" t="s">
        <v>80</v>
      </c>
      <c r="E4801" s="16">
        <v>79</v>
      </c>
      <c r="F4801" s="14" t="s">
        <v>125</v>
      </c>
      <c r="G4801" s="16">
        <v>41</v>
      </c>
      <c r="H4801" s="14" t="s">
        <v>186</v>
      </c>
      <c r="I4801" s="16">
        <v>2</v>
      </c>
      <c r="J4801" s="14" t="s">
        <v>83</v>
      </c>
      <c r="K4801" s="14" t="s">
        <v>84</v>
      </c>
      <c r="L4801" s="14" t="s">
        <v>85</v>
      </c>
      <c r="M4801" s="23">
        <v>0.8</v>
      </c>
      <c r="N4801" s="16">
        <v>207</v>
      </c>
      <c r="O4801" s="16">
        <v>179</v>
      </c>
      <c r="P4801" s="16">
        <v>11</v>
      </c>
      <c r="Q4801" s="16">
        <v>324</v>
      </c>
      <c r="R4801" s="16">
        <v>11</v>
      </c>
      <c r="S4801" s="14" t="s">
        <v>86</v>
      </c>
      <c r="T4801" s="16">
        <v>42131</v>
      </c>
      <c r="U4801" s="16">
        <v>0</v>
      </c>
      <c r="V4801" s="18">
        <v>39588149</v>
      </c>
      <c r="W4801" s="18">
        <v>2218616</v>
      </c>
      <c r="X4801" s="18">
        <v>1296412</v>
      </c>
      <c r="Y4801" s="18">
        <v>6106</v>
      </c>
      <c r="Z4801" s="18">
        <v>7610</v>
      </c>
      <c r="AA4801" s="18">
        <v>0</v>
      </c>
      <c r="AB4801" s="18">
        <v>61765</v>
      </c>
      <c r="AC4801" s="23">
        <v>0.03</v>
      </c>
      <c r="AD4801" s="14" t="str">
        <f>IF(E4801=113,"Linn","Iowa ex-Linn")</f>
        <v>Iowa ex-Linn</v>
      </c>
      <c r="AE4801" s="23">
        <f>IFERROR(AB4801/W4801,"N/M")</f>
        <v>0.02783942782347193</v>
      </c>
      <c r="AF4801" s="14" t="str">
        <f>B4801&amp;"|"&amp;TEXT(E4801,"000")&amp;"|"&amp;TEXT(M4801,"0.0000")</f>
        <v>2022|079|0.8000</v>
      </c>
      <c r="AG4801" s="22" t="str">
        <f>IF(AND(B4801&gt;=2015,B4801&lt;=2024,C4801=19,G4801=41,I4801=2,K4801="A",L4801="RBUP",M4801&gt;=0.5,M4801&lt;=0.85),"IN","OUT")</f>
        <v>IN</v>
      </c>
    </row>
    <row r="4802" spans="1:33">
      <c r="A4802" s="14" t="s">
        <v>192</v>
      </c>
      <c r="B4802" s="16">
        <v>2022</v>
      </c>
      <c r="C4802" s="16">
        <v>19</v>
      </c>
      <c r="D4802" s="14" t="s">
        <v>80</v>
      </c>
      <c r="E4802" s="16">
        <v>79</v>
      </c>
      <c r="F4802" s="14" t="s">
        <v>125</v>
      </c>
      <c r="G4802" s="16">
        <v>41</v>
      </c>
      <c r="H4802" s="14" t="s">
        <v>186</v>
      </c>
      <c r="I4802" s="16">
        <v>2</v>
      </c>
      <c r="J4802" s="14" t="s">
        <v>83</v>
      </c>
      <c r="K4802" s="14" t="s">
        <v>84</v>
      </c>
      <c r="L4802" s="14" t="s">
        <v>85</v>
      </c>
      <c r="M4802" s="23">
        <v>0.85</v>
      </c>
      <c r="N4802" s="16">
        <v>433</v>
      </c>
      <c r="O4802" s="16">
        <v>372</v>
      </c>
      <c r="P4802" s="16">
        <v>45</v>
      </c>
      <c r="Q4802" s="16">
        <v>767</v>
      </c>
      <c r="R4802" s="16">
        <v>53</v>
      </c>
      <c r="S4802" s="14" t="s">
        <v>86</v>
      </c>
      <c r="T4802" s="16">
        <v>115260</v>
      </c>
      <c r="U4802" s="16">
        <v>0</v>
      </c>
      <c r="V4802" s="18">
        <v>114639808</v>
      </c>
      <c r="W4802" s="18">
        <v>8138639</v>
      </c>
      <c r="X4802" s="18">
        <v>3713627</v>
      </c>
      <c r="Y4802" s="18">
        <v>2231</v>
      </c>
      <c r="Z4802" s="18">
        <v>5007</v>
      </c>
      <c r="AA4802" s="18">
        <v>0</v>
      </c>
      <c r="AB4802" s="18">
        <v>526832</v>
      </c>
      <c r="AC4802" s="23">
        <v>0.06</v>
      </c>
      <c r="AD4802" s="14" t="str">
        <f>IF(E4802=113,"Linn","Iowa ex-Linn")</f>
        <v>Iowa ex-Linn</v>
      </c>
      <c r="AE4802" s="23">
        <f>IFERROR(AB4802/W4802,"N/M")</f>
        <v>0.06473219908144347</v>
      </c>
      <c r="AF4802" s="14" t="str">
        <f>B4802&amp;"|"&amp;TEXT(E4802,"000")&amp;"|"&amp;TEXT(M4802,"0.0000")</f>
        <v>2022|079|0.8500</v>
      </c>
      <c r="AG4802" s="22" t="str">
        <f>IF(AND(B4802&gt;=2015,B4802&lt;=2024,C4802=19,G4802=41,I4802=2,K4802="A",L4802="RBUP",M4802&gt;=0.5,M4802&lt;=0.85),"IN","OUT")</f>
        <v>IN</v>
      </c>
    </row>
    <row r="4803" spans="1:33">
      <c r="A4803" s="14" t="s">
        <v>192</v>
      </c>
      <c r="B4803" s="16">
        <v>2022</v>
      </c>
      <c r="C4803" s="16">
        <v>19</v>
      </c>
      <c r="D4803" s="14" t="s">
        <v>80</v>
      </c>
      <c r="E4803" s="16">
        <v>81</v>
      </c>
      <c r="F4803" s="14" t="s">
        <v>126</v>
      </c>
      <c r="G4803" s="16">
        <v>41</v>
      </c>
      <c r="H4803" s="14" t="s">
        <v>186</v>
      </c>
      <c r="I4803" s="16">
        <v>2</v>
      </c>
      <c r="J4803" s="14" t="s">
        <v>83</v>
      </c>
      <c r="K4803" s="14" t="s">
        <v>84</v>
      </c>
      <c r="L4803" s="14" t="s">
        <v>85</v>
      </c>
      <c r="M4803" s="23">
        <v>0.5</v>
      </c>
      <c r="N4803" s="16">
        <v>1</v>
      </c>
      <c r="O4803" s="16">
        <v>1</v>
      </c>
      <c r="P4803" s="16">
        <v>0</v>
      </c>
      <c r="Q4803" s="16">
        <v>1</v>
      </c>
      <c r="R4803" s="16">
        <v>0</v>
      </c>
      <c r="S4803" s="14" t="s">
        <v>86</v>
      </c>
      <c r="T4803" s="16">
        <v>99</v>
      </c>
      <c r="U4803" s="16">
        <v>0</v>
      </c>
      <c r="V4803" s="18">
        <v>52605</v>
      </c>
      <c r="W4803" s="18">
        <v>480</v>
      </c>
      <c r="X4803" s="18">
        <v>322</v>
      </c>
      <c r="Y4803" s="18">
        <v>0</v>
      </c>
      <c r="Z4803" s="18">
        <v>0</v>
      </c>
      <c r="AA4803" s="18">
        <v>0</v>
      </c>
      <c r="AB4803" s="18">
        <v>0</v>
      </c>
      <c r="AC4803" s="23">
        <v>0</v>
      </c>
      <c r="AD4803" s="14" t="str">
        <f>IF(E4803=113,"Linn","Iowa ex-Linn")</f>
        <v>Iowa ex-Linn</v>
      </c>
      <c r="AE4803" s="23">
        <f>IFERROR(AB4803/W4803,"N/M")</f>
        <v>0.0</v>
      </c>
      <c r="AF4803" s="14" t="str">
        <f>B4803&amp;"|"&amp;TEXT(E4803,"000")&amp;"|"&amp;TEXT(M4803,"0.0000")</f>
        <v>2022|081|0.5000</v>
      </c>
      <c r="AG4803" s="22" t="str">
        <f>IF(AND(B4803&gt;=2015,B4803&lt;=2024,C4803=19,G4803=41,I4803=2,K4803="A",L4803="RBUP",M4803&gt;=0.5,M4803&lt;=0.85),"IN","OUT")</f>
        <v>IN</v>
      </c>
    </row>
    <row r="4804" spans="1:33">
      <c r="A4804" s="14" t="s">
        <v>192</v>
      </c>
      <c r="B4804" s="16">
        <v>2022</v>
      </c>
      <c r="C4804" s="16">
        <v>19</v>
      </c>
      <c r="D4804" s="14" t="s">
        <v>80</v>
      </c>
      <c r="E4804" s="16">
        <v>81</v>
      </c>
      <c r="F4804" s="14" t="s">
        <v>126</v>
      </c>
      <c r="G4804" s="16">
        <v>41</v>
      </c>
      <c r="H4804" s="14" t="s">
        <v>186</v>
      </c>
      <c r="I4804" s="16">
        <v>2</v>
      </c>
      <c r="J4804" s="14" t="s">
        <v>83</v>
      </c>
      <c r="K4804" s="14" t="s">
        <v>84</v>
      </c>
      <c r="L4804" s="14" t="s">
        <v>85</v>
      </c>
      <c r="M4804" s="23">
        <v>0.6</v>
      </c>
      <c r="N4804" s="16">
        <v>1</v>
      </c>
      <c r="O4804" s="16">
        <v>1</v>
      </c>
      <c r="P4804" s="16">
        <v>0</v>
      </c>
      <c r="Q4804" s="16">
        <v>1</v>
      </c>
      <c r="R4804" s="16">
        <v>0</v>
      </c>
      <c r="S4804" s="14" t="s">
        <v>86</v>
      </c>
      <c r="T4804" s="16">
        <v>108</v>
      </c>
      <c r="U4804" s="16">
        <v>0</v>
      </c>
      <c r="V4804" s="18">
        <v>85893</v>
      </c>
      <c r="W4804" s="18">
        <v>1378</v>
      </c>
      <c r="X4804" s="18">
        <v>882</v>
      </c>
      <c r="Y4804" s="18">
        <v>0</v>
      </c>
      <c r="Z4804" s="18">
        <v>0</v>
      </c>
      <c r="AA4804" s="18">
        <v>0</v>
      </c>
      <c r="AB4804" s="18">
        <v>0</v>
      </c>
      <c r="AC4804" s="23">
        <v>0</v>
      </c>
      <c r="AD4804" s="14" t="str">
        <f>IF(E4804=113,"Linn","Iowa ex-Linn")</f>
        <v>Iowa ex-Linn</v>
      </c>
      <c r="AE4804" s="23">
        <f>IFERROR(AB4804/W4804,"N/M")</f>
        <v>0.0</v>
      </c>
      <c r="AF4804" s="14" t="str">
        <f>B4804&amp;"|"&amp;TEXT(E4804,"000")&amp;"|"&amp;TEXT(M4804,"0.0000")</f>
        <v>2022|081|0.6000</v>
      </c>
      <c r="AG4804" s="22" t="str">
        <f>IF(AND(B4804&gt;=2015,B4804&lt;=2024,C4804=19,G4804=41,I4804=2,K4804="A",L4804="RBUP",M4804&gt;=0.5,M4804&lt;=0.85),"IN","OUT")</f>
        <v>IN</v>
      </c>
    </row>
    <row r="4805" spans="1:33">
      <c r="A4805" s="14" t="s">
        <v>192</v>
      </c>
      <c r="B4805" s="16">
        <v>2022</v>
      </c>
      <c r="C4805" s="16">
        <v>19</v>
      </c>
      <c r="D4805" s="14" t="s">
        <v>80</v>
      </c>
      <c r="E4805" s="16">
        <v>81</v>
      </c>
      <c r="F4805" s="14" t="s">
        <v>126</v>
      </c>
      <c r="G4805" s="16">
        <v>41</v>
      </c>
      <c r="H4805" s="14" t="s">
        <v>186</v>
      </c>
      <c r="I4805" s="16">
        <v>2</v>
      </c>
      <c r="J4805" s="14" t="s">
        <v>83</v>
      </c>
      <c r="K4805" s="14" t="s">
        <v>84</v>
      </c>
      <c r="L4805" s="14" t="s">
        <v>85</v>
      </c>
      <c r="M4805" s="23">
        <v>0.65</v>
      </c>
      <c r="N4805" s="16">
        <v>7</v>
      </c>
      <c r="O4805" s="16">
        <v>7</v>
      </c>
      <c r="P4805" s="16">
        <v>0</v>
      </c>
      <c r="Q4805" s="16">
        <v>9</v>
      </c>
      <c r="R4805" s="16">
        <v>0</v>
      </c>
      <c r="S4805" s="14" t="s">
        <v>86</v>
      </c>
      <c r="T4805" s="16">
        <v>1025</v>
      </c>
      <c r="U4805" s="16">
        <v>0</v>
      </c>
      <c r="V4805" s="18">
        <v>805164</v>
      </c>
      <c r="W4805" s="18">
        <v>17607</v>
      </c>
      <c r="X4805" s="18">
        <v>12213</v>
      </c>
      <c r="Y4805" s="18">
        <v>0</v>
      </c>
      <c r="Z4805" s="18">
        <v>0</v>
      </c>
      <c r="AA4805" s="18">
        <v>0</v>
      </c>
      <c r="AB4805" s="18">
        <v>0</v>
      </c>
      <c r="AC4805" s="23">
        <v>0</v>
      </c>
      <c r="AD4805" s="14" t="str">
        <f>IF(E4805=113,"Linn","Iowa ex-Linn")</f>
        <v>Iowa ex-Linn</v>
      </c>
      <c r="AE4805" s="23">
        <f>IFERROR(AB4805/W4805,"N/M")</f>
        <v>0.0</v>
      </c>
      <c r="AF4805" s="14" t="str">
        <f>B4805&amp;"|"&amp;TEXT(E4805,"000")&amp;"|"&amp;TEXT(M4805,"0.0000")</f>
        <v>2022|081|0.6500</v>
      </c>
      <c r="AG4805" s="22" t="str">
        <f>IF(AND(B4805&gt;=2015,B4805&lt;=2024,C4805=19,G4805=41,I4805=2,K4805="A",L4805="RBUP",M4805&gt;=0.5,M4805&lt;=0.85),"IN","OUT")</f>
        <v>IN</v>
      </c>
    </row>
    <row r="4806" spans="1:33">
      <c r="A4806" s="14" t="s">
        <v>192</v>
      </c>
      <c r="B4806" s="16">
        <v>2022</v>
      </c>
      <c r="C4806" s="16">
        <v>19</v>
      </c>
      <c r="D4806" s="14" t="s">
        <v>80</v>
      </c>
      <c r="E4806" s="16">
        <v>81</v>
      </c>
      <c r="F4806" s="14" t="s">
        <v>126</v>
      </c>
      <c r="G4806" s="16">
        <v>41</v>
      </c>
      <c r="H4806" s="14" t="s">
        <v>186</v>
      </c>
      <c r="I4806" s="16">
        <v>2</v>
      </c>
      <c r="J4806" s="14" t="s">
        <v>83</v>
      </c>
      <c r="K4806" s="14" t="s">
        <v>84</v>
      </c>
      <c r="L4806" s="14" t="s">
        <v>85</v>
      </c>
      <c r="M4806" s="23">
        <v>0.7</v>
      </c>
      <c r="N4806" s="16">
        <v>22</v>
      </c>
      <c r="O4806" s="16">
        <v>18</v>
      </c>
      <c r="P4806" s="16">
        <v>0</v>
      </c>
      <c r="Q4806" s="16">
        <v>23</v>
      </c>
      <c r="R4806" s="16">
        <v>0</v>
      </c>
      <c r="S4806" s="14" t="s">
        <v>86</v>
      </c>
      <c r="T4806" s="16">
        <v>2156</v>
      </c>
      <c r="U4806" s="16">
        <v>0</v>
      </c>
      <c r="V4806" s="18">
        <v>1757965</v>
      </c>
      <c r="W4806" s="18">
        <v>61554</v>
      </c>
      <c r="X4806" s="18">
        <v>43150</v>
      </c>
      <c r="Y4806" s="18">
        <v>0</v>
      </c>
      <c r="Z4806" s="18">
        <v>0</v>
      </c>
      <c r="AA4806" s="18">
        <v>0</v>
      </c>
      <c r="AB4806" s="18">
        <v>0</v>
      </c>
      <c r="AC4806" s="23">
        <v>0</v>
      </c>
      <c r="AD4806" s="14" t="str">
        <f>IF(E4806=113,"Linn","Iowa ex-Linn")</f>
        <v>Iowa ex-Linn</v>
      </c>
      <c r="AE4806" s="23">
        <f>IFERROR(AB4806/W4806,"N/M")</f>
        <v>0.0</v>
      </c>
      <c r="AF4806" s="14" t="str">
        <f>B4806&amp;"|"&amp;TEXT(E4806,"000")&amp;"|"&amp;TEXT(M4806,"0.0000")</f>
        <v>2022|081|0.7000</v>
      </c>
      <c r="AG4806" s="22" t="str">
        <f>IF(AND(B4806&gt;=2015,B4806&lt;=2024,C4806=19,G4806=41,I4806=2,K4806="A",L4806="RBUP",M4806&gt;=0.5,M4806&lt;=0.85),"IN","OUT")</f>
        <v>IN</v>
      </c>
    </row>
    <row r="4807" spans="1:33">
      <c r="A4807" s="14" t="s">
        <v>192</v>
      </c>
      <c r="B4807" s="16">
        <v>2022</v>
      </c>
      <c r="C4807" s="16">
        <v>19</v>
      </c>
      <c r="D4807" s="14" t="s">
        <v>80</v>
      </c>
      <c r="E4807" s="16">
        <v>81</v>
      </c>
      <c r="F4807" s="14" t="s">
        <v>126</v>
      </c>
      <c r="G4807" s="16">
        <v>41</v>
      </c>
      <c r="H4807" s="14" t="s">
        <v>186</v>
      </c>
      <c r="I4807" s="16">
        <v>2</v>
      </c>
      <c r="J4807" s="14" t="s">
        <v>83</v>
      </c>
      <c r="K4807" s="14" t="s">
        <v>84</v>
      </c>
      <c r="L4807" s="14" t="s">
        <v>85</v>
      </c>
      <c r="M4807" s="23">
        <v>0.75</v>
      </c>
      <c r="N4807" s="16">
        <v>96</v>
      </c>
      <c r="O4807" s="16">
        <v>85</v>
      </c>
      <c r="P4807" s="16">
        <v>0</v>
      </c>
      <c r="Q4807" s="16">
        <v>109</v>
      </c>
      <c r="R4807" s="16">
        <v>0</v>
      </c>
      <c r="S4807" s="14" t="s">
        <v>86</v>
      </c>
      <c r="T4807" s="16">
        <v>11665</v>
      </c>
      <c r="U4807" s="16">
        <v>0</v>
      </c>
      <c r="V4807" s="18">
        <v>10711697</v>
      </c>
      <c r="W4807" s="18">
        <v>504137</v>
      </c>
      <c r="X4807" s="18">
        <v>325017</v>
      </c>
      <c r="Y4807" s="18">
        <v>0</v>
      </c>
      <c r="Z4807" s="18">
        <v>1201</v>
      </c>
      <c r="AA4807" s="18">
        <v>0</v>
      </c>
      <c r="AB4807" s="18">
        <v>0</v>
      </c>
      <c r="AC4807" s="23">
        <v>0</v>
      </c>
      <c r="AD4807" s="14" t="str">
        <f>IF(E4807=113,"Linn","Iowa ex-Linn")</f>
        <v>Iowa ex-Linn</v>
      </c>
      <c r="AE4807" s="23">
        <f>IFERROR(AB4807/W4807,"N/M")</f>
        <v>0.0</v>
      </c>
      <c r="AF4807" s="14" t="str">
        <f>B4807&amp;"|"&amp;TEXT(E4807,"000")&amp;"|"&amp;TEXT(M4807,"0.0000")</f>
        <v>2022|081|0.7500</v>
      </c>
      <c r="AG4807" s="22" t="str">
        <f>IF(AND(B4807&gt;=2015,B4807&lt;=2024,C4807=19,G4807=41,I4807=2,K4807="A",L4807="RBUP",M4807&gt;=0.5,M4807&lt;=0.85),"IN","OUT")</f>
        <v>IN</v>
      </c>
    </row>
    <row r="4808" spans="1:33">
      <c r="A4808" s="14" t="s">
        <v>192</v>
      </c>
      <c r="B4808" s="16">
        <v>2022</v>
      </c>
      <c r="C4808" s="16">
        <v>19</v>
      </c>
      <c r="D4808" s="14" t="s">
        <v>80</v>
      </c>
      <c r="E4808" s="16">
        <v>81</v>
      </c>
      <c r="F4808" s="14" t="s">
        <v>126</v>
      </c>
      <c r="G4808" s="16">
        <v>41</v>
      </c>
      <c r="H4808" s="14" t="s">
        <v>186</v>
      </c>
      <c r="I4808" s="16">
        <v>2</v>
      </c>
      <c r="J4808" s="14" t="s">
        <v>83</v>
      </c>
      <c r="K4808" s="14" t="s">
        <v>84</v>
      </c>
      <c r="L4808" s="14" t="s">
        <v>85</v>
      </c>
      <c r="M4808" s="23">
        <v>0.8</v>
      </c>
      <c r="N4808" s="16">
        <v>376</v>
      </c>
      <c r="O4808" s="16">
        <v>322</v>
      </c>
      <c r="P4808" s="16">
        <v>4</v>
      </c>
      <c r="Q4808" s="16">
        <v>470</v>
      </c>
      <c r="R4808" s="16">
        <v>4</v>
      </c>
      <c r="S4808" s="14" t="s">
        <v>86</v>
      </c>
      <c r="T4808" s="16">
        <v>77514</v>
      </c>
      <c r="U4808" s="16">
        <v>0</v>
      </c>
      <c r="V4808" s="18">
        <v>73829236</v>
      </c>
      <c r="W4808" s="18">
        <v>4458739</v>
      </c>
      <c r="X4808" s="18">
        <v>2692307</v>
      </c>
      <c r="Y4808" s="18">
        <v>261</v>
      </c>
      <c r="Z4808" s="18">
        <v>1623</v>
      </c>
      <c r="AA4808" s="18">
        <v>0</v>
      </c>
      <c r="AB4808" s="18">
        <v>104444</v>
      </c>
      <c r="AC4808" s="23">
        <v>0.02</v>
      </c>
      <c r="AD4808" s="14" t="str">
        <f>IF(E4808=113,"Linn","Iowa ex-Linn")</f>
        <v>Iowa ex-Linn</v>
      </c>
      <c r="AE4808" s="23">
        <f>IFERROR(AB4808/W4808,"N/M")</f>
        <v>0.023424560172730452</v>
      </c>
      <c r="AF4808" s="14" t="str">
        <f>B4808&amp;"|"&amp;TEXT(E4808,"000")&amp;"|"&amp;TEXT(M4808,"0.0000")</f>
        <v>2022|081|0.8000</v>
      </c>
      <c r="AG4808" s="22" t="str">
        <f>IF(AND(B4808&gt;=2015,B4808&lt;=2024,C4808=19,G4808=41,I4808=2,K4808="A",L4808="RBUP",M4808&gt;=0.5,M4808&lt;=0.85),"IN","OUT")</f>
        <v>IN</v>
      </c>
    </row>
    <row r="4809" spans="1:33">
      <c r="A4809" s="14" t="s">
        <v>192</v>
      </c>
      <c r="B4809" s="16">
        <v>2022</v>
      </c>
      <c r="C4809" s="16">
        <v>19</v>
      </c>
      <c r="D4809" s="14" t="s">
        <v>80</v>
      </c>
      <c r="E4809" s="16">
        <v>81</v>
      </c>
      <c r="F4809" s="14" t="s">
        <v>126</v>
      </c>
      <c r="G4809" s="16">
        <v>41</v>
      </c>
      <c r="H4809" s="14" t="s">
        <v>186</v>
      </c>
      <c r="I4809" s="16">
        <v>2</v>
      </c>
      <c r="J4809" s="14" t="s">
        <v>83</v>
      </c>
      <c r="K4809" s="14" t="s">
        <v>84</v>
      </c>
      <c r="L4809" s="14" t="s">
        <v>85</v>
      </c>
      <c r="M4809" s="23">
        <v>0.85</v>
      </c>
      <c r="N4809" s="16">
        <v>352</v>
      </c>
      <c r="O4809" s="16">
        <v>298</v>
      </c>
      <c r="P4809" s="16">
        <v>10</v>
      </c>
      <c r="Q4809" s="16">
        <v>419</v>
      </c>
      <c r="R4809" s="16">
        <v>11</v>
      </c>
      <c r="S4809" s="14" t="s">
        <v>86</v>
      </c>
      <c r="T4809" s="16">
        <v>71217</v>
      </c>
      <c r="U4809" s="16">
        <v>0</v>
      </c>
      <c r="V4809" s="18">
        <v>71767767</v>
      </c>
      <c r="W4809" s="18">
        <v>5321810</v>
      </c>
      <c r="X4809" s="18">
        <v>2575866</v>
      </c>
      <c r="Y4809" s="18">
        <v>0</v>
      </c>
      <c r="Z4809" s="18">
        <v>0</v>
      </c>
      <c r="AA4809" s="18">
        <v>0</v>
      </c>
      <c r="AB4809" s="18">
        <v>173333</v>
      </c>
      <c r="AC4809" s="23">
        <v>0.03</v>
      </c>
      <c r="AD4809" s="14" t="str">
        <f>IF(E4809=113,"Linn","Iowa ex-Linn")</f>
        <v>Iowa ex-Linn</v>
      </c>
      <c r="AE4809" s="23">
        <f>IFERROR(AB4809/W4809,"N/M")</f>
        <v>0.03257030972545055</v>
      </c>
      <c r="AF4809" s="14" t="str">
        <f>B4809&amp;"|"&amp;TEXT(E4809,"000")&amp;"|"&amp;TEXT(M4809,"0.0000")</f>
        <v>2022|081|0.8500</v>
      </c>
      <c r="AG4809" s="22" t="str">
        <f>IF(AND(B4809&gt;=2015,B4809&lt;=2024,C4809=19,G4809=41,I4809=2,K4809="A",L4809="RBUP",M4809&gt;=0.5,M4809&lt;=0.85),"IN","OUT")</f>
        <v>IN</v>
      </c>
    </row>
    <row r="4810" spans="1:33">
      <c r="A4810" s="14" t="s">
        <v>192</v>
      </c>
      <c r="B4810" s="16">
        <v>2022</v>
      </c>
      <c r="C4810" s="16">
        <v>19</v>
      </c>
      <c r="D4810" s="14" t="s">
        <v>80</v>
      </c>
      <c r="E4810" s="16">
        <v>83</v>
      </c>
      <c r="F4810" s="14" t="s">
        <v>127</v>
      </c>
      <c r="G4810" s="16">
        <v>41</v>
      </c>
      <c r="H4810" s="14" t="s">
        <v>186</v>
      </c>
      <c r="I4810" s="16">
        <v>2</v>
      </c>
      <c r="J4810" s="14" t="s">
        <v>83</v>
      </c>
      <c r="K4810" s="14" t="s">
        <v>84</v>
      </c>
      <c r="L4810" s="14" t="s">
        <v>85</v>
      </c>
      <c r="M4810" s="23">
        <v>0.55</v>
      </c>
      <c r="N4810" s="16">
        <v>1</v>
      </c>
      <c r="O4810" s="16">
        <v>1</v>
      </c>
      <c r="P4810" s="16">
        <v>0</v>
      </c>
      <c r="Q4810" s="16">
        <v>1</v>
      </c>
      <c r="R4810" s="16">
        <v>0</v>
      </c>
      <c r="S4810" s="14" t="s">
        <v>86</v>
      </c>
      <c r="T4810" s="16">
        <v>79</v>
      </c>
      <c r="U4810" s="16">
        <v>0</v>
      </c>
      <c r="V4810" s="18">
        <v>47092</v>
      </c>
      <c r="W4810" s="18">
        <v>278</v>
      </c>
      <c r="X4810" s="18">
        <v>178</v>
      </c>
      <c r="Y4810" s="18">
        <v>0</v>
      </c>
      <c r="Z4810" s="18">
        <v>0</v>
      </c>
      <c r="AA4810" s="18">
        <v>0</v>
      </c>
      <c r="AB4810" s="18">
        <v>0</v>
      </c>
      <c r="AC4810" s="23">
        <v>0</v>
      </c>
      <c r="AD4810" s="14" t="str">
        <f>IF(E4810=113,"Linn","Iowa ex-Linn")</f>
        <v>Iowa ex-Linn</v>
      </c>
      <c r="AE4810" s="23">
        <f>IFERROR(AB4810/W4810,"N/M")</f>
        <v>0.0</v>
      </c>
      <c r="AF4810" s="14" t="str">
        <f>B4810&amp;"|"&amp;TEXT(E4810,"000")&amp;"|"&amp;TEXT(M4810,"0.0000")</f>
        <v>2022|083|0.5500</v>
      </c>
      <c r="AG4810" s="22" t="str">
        <f>IF(AND(B4810&gt;=2015,B4810&lt;=2024,C4810=19,G4810=41,I4810=2,K4810="A",L4810="RBUP",M4810&gt;=0.5,M4810&lt;=0.85),"IN","OUT")</f>
        <v>IN</v>
      </c>
    </row>
    <row r="4811" spans="1:33">
      <c r="A4811" s="14" t="s">
        <v>192</v>
      </c>
      <c r="B4811" s="16">
        <v>2022</v>
      </c>
      <c r="C4811" s="16">
        <v>19</v>
      </c>
      <c r="D4811" s="14" t="s">
        <v>80</v>
      </c>
      <c r="E4811" s="16">
        <v>83</v>
      </c>
      <c r="F4811" s="14" t="s">
        <v>127</v>
      </c>
      <c r="G4811" s="16">
        <v>41</v>
      </c>
      <c r="H4811" s="14" t="s">
        <v>186</v>
      </c>
      <c r="I4811" s="16">
        <v>2</v>
      </c>
      <c r="J4811" s="14" t="s">
        <v>83</v>
      </c>
      <c r="K4811" s="14" t="s">
        <v>84</v>
      </c>
      <c r="L4811" s="14" t="s">
        <v>85</v>
      </c>
      <c r="M4811" s="23">
        <v>0.65</v>
      </c>
      <c r="N4811" s="16">
        <v>2</v>
      </c>
      <c r="O4811" s="16">
        <v>2</v>
      </c>
      <c r="P4811" s="16">
        <v>0</v>
      </c>
      <c r="Q4811" s="16">
        <v>3</v>
      </c>
      <c r="R4811" s="16">
        <v>0</v>
      </c>
      <c r="S4811" s="14" t="s">
        <v>86</v>
      </c>
      <c r="T4811" s="16">
        <v>116</v>
      </c>
      <c r="U4811" s="16">
        <v>0</v>
      </c>
      <c r="V4811" s="18">
        <v>82713</v>
      </c>
      <c r="W4811" s="18">
        <v>2122</v>
      </c>
      <c r="X4811" s="18">
        <v>1251</v>
      </c>
      <c r="Y4811" s="18">
        <v>0</v>
      </c>
      <c r="Z4811" s="18">
        <v>0</v>
      </c>
      <c r="AA4811" s="18">
        <v>0</v>
      </c>
      <c r="AB4811" s="18">
        <v>0</v>
      </c>
      <c r="AC4811" s="23">
        <v>0</v>
      </c>
      <c r="AD4811" s="14" t="str">
        <f>IF(E4811=113,"Linn","Iowa ex-Linn")</f>
        <v>Iowa ex-Linn</v>
      </c>
      <c r="AE4811" s="23">
        <f>IFERROR(AB4811/W4811,"N/M")</f>
        <v>0.0</v>
      </c>
      <c r="AF4811" s="14" t="str">
        <f>B4811&amp;"|"&amp;TEXT(E4811,"000")&amp;"|"&amp;TEXT(M4811,"0.0000")</f>
        <v>2022|083|0.6500</v>
      </c>
      <c r="AG4811" s="22" t="str">
        <f>IF(AND(B4811&gt;=2015,B4811&lt;=2024,C4811=19,G4811=41,I4811=2,K4811="A",L4811="RBUP",M4811&gt;=0.5,M4811&lt;=0.85),"IN","OUT")</f>
        <v>IN</v>
      </c>
    </row>
    <row r="4812" spans="1:33">
      <c r="A4812" s="14" t="s">
        <v>192</v>
      </c>
      <c r="B4812" s="16">
        <v>2022</v>
      </c>
      <c r="C4812" s="16">
        <v>19</v>
      </c>
      <c r="D4812" s="14" t="s">
        <v>80</v>
      </c>
      <c r="E4812" s="16">
        <v>83</v>
      </c>
      <c r="F4812" s="14" t="s">
        <v>127</v>
      </c>
      <c r="G4812" s="16">
        <v>41</v>
      </c>
      <c r="H4812" s="14" t="s">
        <v>186</v>
      </c>
      <c r="I4812" s="16">
        <v>2</v>
      </c>
      <c r="J4812" s="14" t="s">
        <v>83</v>
      </c>
      <c r="K4812" s="14" t="s">
        <v>84</v>
      </c>
      <c r="L4812" s="14" t="s">
        <v>85</v>
      </c>
      <c r="M4812" s="23">
        <v>0.7</v>
      </c>
      <c r="N4812" s="16">
        <v>4</v>
      </c>
      <c r="O4812" s="16">
        <v>2</v>
      </c>
      <c r="P4812" s="16">
        <v>0</v>
      </c>
      <c r="Q4812" s="16">
        <v>6</v>
      </c>
      <c r="R4812" s="16">
        <v>0</v>
      </c>
      <c r="S4812" s="14" t="s">
        <v>86</v>
      </c>
      <c r="T4812" s="16">
        <v>807</v>
      </c>
      <c r="U4812" s="16">
        <v>0</v>
      </c>
      <c r="V4812" s="18">
        <v>720954</v>
      </c>
      <c r="W4812" s="18">
        <v>25076</v>
      </c>
      <c r="X4812" s="18">
        <v>14795</v>
      </c>
      <c r="Y4812" s="18">
        <v>0</v>
      </c>
      <c r="Z4812" s="18">
        <v>0</v>
      </c>
      <c r="AA4812" s="18">
        <v>0</v>
      </c>
      <c r="AB4812" s="18">
        <v>0</v>
      </c>
      <c r="AC4812" s="23">
        <v>0</v>
      </c>
      <c r="AD4812" s="14" t="str">
        <f>IF(E4812=113,"Linn","Iowa ex-Linn")</f>
        <v>Iowa ex-Linn</v>
      </c>
      <c r="AE4812" s="23">
        <f>IFERROR(AB4812/W4812,"N/M")</f>
        <v>0.0</v>
      </c>
      <c r="AF4812" s="14" t="str">
        <f>B4812&amp;"|"&amp;TEXT(E4812,"000")&amp;"|"&amp;TEXT(M4812,"0.0000")</f>
        <v>2022|083|0.7000</v>
      </c>
      <c r="AG4812" s="22" t="str">
        <f>IF(AND(B4812&gt;=2015,B4812&lt;=2024,C4812=19,G4812=41,I4812=2,K4812="A",L4812="RBUP",M4812&gt;=0.5,M4812&lt;=0.85),"IN","OUT")</f>
        <v>IN</v>
      </c>
    </row>
    <row r="4813" spans="1:33">
      <c r="A4813" s="14" t="s">
        <v>192</v>
      </c>
      <c r="B4813" s="16">
        <v>2022</v>
      </c>
      <c r="C4813" s="16">
        <v>19</v>
      </c>
      <c r="D4813" s="14" t="s">
        <v>80</v>
      </c>
      <c r="E4813" s="16">
        <v>83</v>
      </c>
      <c r="F4813" s="14" t="s">
        <v>127</v>
      </c>
      <c r="G4813" s="16">
        <v>41</v>
      </c>
      <c r="H4813" s="14" t="s">
        <v>186</v>
      </c>
      <c r="I4813" s="16">
        <v>2</v>
      </c>
      <c r="J4813" s="14" t="s">
        <v>83</v>
      </c>
      <c r="K4813" s="14" t="s">
        <v>84</v>
      </c>
      <c r="L4813" s="14" t="s">
        <v>85</v>
      </c>
      <c r="M4813" s="23">
        <v>0.75</v>
      </c>
      <c r="N4813" s="16">
        <v>57</v>
      </c>
      <c r="O4813" s="16">
        <v>42</v>
      </c>
      <c r="P4813" s="16">
        <v>1</v>
      </c>
      <c r="Q4813" s="16">
        <v>73</v>
      </c>
      <c r="R4813" s="16">
        <v>2</v>
      </c>
      <c r="S4813" s="14" t="s">
        <v>86</v>
      </c>
      <c r="T4813" s="16">
        <v>9463</v>
      </c>
      <c r="U4813" s="16">
        <v>0</v>
      </c>
      <c r="V4813" s="18">
        <v>8473188</v>
      </c>
      <c r="W4813" s="18">
        <v>378210</v>
      </c>
      <c r="X4813" s="18">
        <v>239824</v>
      </c>
      <c r="Y4813" s="18">
        <v>605</v>
      </c>
      <c r="Z4813" s="18">
        <v>605</v>
      </c>
      <c r="AA4813" s="18">
        <v>0</v>
      </c>
      <c r="AB4813" s="18">
        <v>9871</v>
      </c>
      <c r="AC4813" s="23">
        <v>0.03</v>
      </c>
      <c r="AD4813" s="14" t="str">
        <f>IF(E4813=113,"Linn","Iowa ex-Linn")</f>
        <v>Iowa ex-Linn</v>
      </c>
      <c r="AE4813" s="23">
        <f>IFERROR(AB4813/W4813,"N/M")</f>
        <v>0.02609925702651966</v>
      </c>
      <c r="AF4813" s="14" t="str">
        <f>B4813&amp;"|"&amp;TEXT(E4813,"000")&amp;"|"&amp;TEXT(M4813,"0.0000")</f>
        <v>2022|083|0.7500</v>
      </c>
      <c r="AG4813" s="22" t="str">
        <f>IF(AND(B4813&gt;=2015,B4813&lt;=2024,C4813=19,G4813=41,I4813=2,K4813="A",L4813="RBUP",M4813&gt;=0.5,M4813&lt;=0.85),"IN","OUT")</f>
        <v>IN</v>
      </c>
    </row>
    <row r="4814" spans="1:33">
      <c r="A4814" s="14" t="s">
        <v>192</v>
      </c>
      <c r="B4814" s="16">
        <v>2022</v>
      </c>
      <c r="C4814" s="16">
        <v>19</v>
      </c>
      <c r="D4814" s="14" t="s">
        <v>80</v>
      </c>
      <c r="E4814" s="16">
        <v>83</v>
      </c>
      <c r="F4814" s="14" t="s">
        <v>127</v>
      </c>
      <c r="G4814" s="16">
        <v>41</v>
      </c>
      <c r="H4814" s="14" t="s">
        <v>186</v>
      </c>
      <c r="I4814" s="16">
        <v>2</v>
      </c>
      <c r="J4814" s="14" t="s">
        <v>83</v>
      </c>
      <c r="K4814" s="14" t="s">
        <v>84</v>
      </c>
      <c r="L4814" s="14" t="s">
        <v>85</v>
      </c>
      <c r="M4814" s="23">
        <v>0.8</v>
      </c>
      <c r="N4814" s="16">
        <v>266</v>
      </c>
      <c r="O4814" s="16">
        <v>207</v>
      </c>
      <c r="P4814" s="16">
        <v>10</v>
      </c>
      <c r="Q4814" s="16">
        <v>343</v>
      </c>
      <c r="R4814" s="16">
        <v>10</v>
      </c>
      <c r="S4814" s="14" t="s">
        <v>86</v>
      </c>
      <c r="T4814" s="16">
        <v>51537</v>
      </c>
      <c r="U4814" s="16">
        <v>0</v>
      </c>
      <c r="V4814" s="18">
        <v>50429704</v>
      </c>
      <c r="W4814" s="18">
        <v>2813117</v>
      </c>
      <c r="X4814" s="18">
        <v>1664662</v>
      </c>
      <c r="Y4814" s="18">
        <v>1919</v>
      </c>
      <c r="Z4814" s="18">
        <v>3105</v>
      </c>
      <c r="AA4814" s="18">
        <v>0</v>
      </c>
      <c r="AB4814" s="18">
        <v>130919</v>
      </c>
      <c r="AC4814" s="23">
        <v>0.05</v>
      </c>
      <c r="AD4814" s="14" t="str">
        <f>IF(E4814=113,"Linn","Iowa ex-Linn")</f>
        <v>Iowa ex-Linn</v>
      </c>
      <c r="AE4814" s="23">
        <f>IFERROR(AB4814/W4814,"N/M")</f>
        <v>0.04653876820622818</v>
      </c>
      <c r="AF4814" s="14" t="str">
        <f>B4814&amp;"|"&amp;TEXT(E4814,"000")&amp;"|"&amp;TEXT(M4814,"0.0000")</f>
        <v>2022|083|0.8000</v>
      </c>
      <c r="AG4814" s="22" t="str">
        <f>IF(AND(B4814&gt;=2015,B4814&lt;=2024,C4814=19,G4814=41,I4814=2,K4814="A",L4814="RBUP",M4814&gt;=0.5,M4814&lt;=0.85),"IN","OUT")</f>
        <v>IN</v>
      </c>
    </row>
    <row r="4815" spans="1:33">
      <c r="A4815" s="14" t="s">
        <v>192</v>
      </c>
      <c r="B4815" s="16">
        <v>2022</v>
      </c>
      <c r="C4815" s="16">
        <v>19</v>
      </c>
      <c r="D4815" s="14" t="s">
        <v>80</v>
      </c>
      <c r="E4815" s="16">
        <v>83</v>
      </c>
      <c r="F4815" s="14" t="s">
        <v>127</v>
      </c>
      <c r="G4815" s="16">
        <v>41</v>
      </c>
      <c r="H4815" s="14" t="s">
        <v>186</v>
      </c>
      <c r="I4815" s="16">
        <v>2</v>
      </c>
      <c r="J4815" s="14" t="s">
        <v>83</v>
      </c>
      <c r="K4815" s="14" t="s">
        <v>84</v>
      </c>
      <c r="L4815" s="14" t="s">
        <v>85</v>
      </c>
      <c r="M4815" s="23">
        <v>0.85</v>
      </c>
      <c r="N4815" s="16">
        <v>452</v>
      </c>
      <c r="O4815" s="16">
        <v>374</v>
      </c>
      <c r="P4815" s="16">
        <v>17</v>
      </c>
      <c r="Q4815" s="16">
        <v>760</v>
      </c>
      <c r="R4815" s="16">
        <v>21</v>
      </c>
      <c r="S4815" s="14" t="s">
        <v>86</v>
      </c>
      <c r="T4815" s="16">
        <v>100237</v>
      </c>
      <c r="U4815" s="16">
        <v>0</v>
      </c>
      <c r="V4815" s="18">
        <v>104601619</v>
      </c>
      <c r="W4815" s="18">
        <v>7575513</v>
      </c>
      <c r="X4815" s="18">
        <v>3366331</v>
      </c>
      <c r="Y4815" s="18">
        <v>3375</v>
      </c>
      <c r="Z4815" s="18">
        <v>4919</v>
      </c>
      <c r="AA4815" s="18">
        <v>0</v>
      </c>
      <c r="AB4815" s="18">
        <v>120160</v>
      </c>
      <c r="AC4815" s="23">
        <v>0.02</v>
      </c>
      <c r="AD4815" s="14" t="str">
        <f>IF(E4815=113,"Linn","Iowa ex-Linn")</f>
        <v>Iowa ex-Linn</v>
      </c>
      <c r="AE4815" s="23">
        <f>IFERROR(AB4815/W4815,"N/M")</f>
        <v>0.015861632076929973</v>
      </c>
      <c r="AF4815" s="14" t="str">
        <f>B4815&amp;"|"&amp;TEXT(E4815,"000")&amp;"|"&amp;TEXT(M4815,"0.0000")</f>
        <v>2022|083|0.8500</v>
      </c>
      <c r="AG4815" s="22" t="str">
        <f>IF(AND(B4815&gt;=2015,B4815&lt;=2024,C4815=19,G4815=41,I4815=2,K4815="A",L4815="RBUP",M4815&gt;=0.5,M4815&lt;=0.85),"IN","OUT")</f>
        <v>IN</v>
      </c>
    </row>
    <row r="4816" spans="1:33">
      <c r="A4816" s="14" t="s">
        <v>192</v>
      </c>
      <c r="B4816" s="16">
        <v>2022</v>
      </c>
      <c r="C4816" s="16">
        <v>19</v>
      </c>
      <c r="D4816" s="14" t="s">
        <v>80</v>
      </c>
      <c r="E4816" s="16">
        <v>85</v>
      </c>
      <c r="F4816" s="14" t="s">
        <v>128</v>
      </c>
      <c r="G4816" s="16">
        <v>41</v>
      </c>
      <c r="H4816" s="14" t="s">
        <v>186</v>
      </c>
      <c r="I4816" s="16">
        <v>2</v>
      </c>
      <c r="J4816" s="14" t="s">
        <v>83</v>
      </c>
      <c r="K4816" s="14" t="s">
        <v>84</v>
      </c>
      <c r="L4816" s="14" t="s">
        <v>85</v>
      </c>
      <c r="M4816" s="23">
        <v>0.5</v>
      </c>
      <c r="N4816" s="16">
        <v>2</v>
      </c>
      <c r="O4816" s="16">
        <v>1</v>
      </c>
      <c r="P4816" s="16">
        <v>0</v>
      </c>
      <c r="Q4816" s="16">
        <v>1</v>
      </c>
      <c r="R4816" s="16">
        <v>0</v>
      </c>
      <c r="S4816" s="14" t="s">
        <v>86</v>
      </c>
      <c r="T4816" s="16">
        <v>20</v>
      </c>
      <c r="U4816" s="16">
        <v>0</v>
      </c>
      <c r="V4816" s="18">
        <v>12036</v>
      </c>
      <c r="W4816" s="18">
        <v>159</v>
      </c>
      <c r="X4816" s="18">
        <v>107</v>
      </c>
      <c r="Y4816" s="18">
        <v>0</v>
      </c>
      <c r="Z4816" s="18">
        <v>0</v>
      </c>
      <c r="AA4816" s="18">
        <v>0</v>
      </c>
      <c r="AB4816" s="18">
        <v>0</v>
      </c>
      <c r="AC4816" s="23">
        <v>0</v>
      </c>
      <c r="AD4816" s="14" t="str">
        <f>IF(E4816=113,"Linn","Iowa ex-Linn")</f>
        <v>Iowa ex-Linn</v>
      </c>
      <c r="AE4816" s="23">
        <f>IFERROR(AB4816/W4816,"N/M")</f>
        <v>0.0</v>
      </c>
      <c r="AF4816" s="14" t="str">
        <f>B4816&amp;"|"&amp;TEXT(E4816,"000")&amp;"|"&amp;TEXT(M4816,"0.0000")</f>
        <v>2022|085|0.5000</v>
      </c>
      <c r="AG4816" s="22" t="str">
        <f>IF(AND(B4816&gt;=2015,B4816&lt;=2024,C4816=19,G4816=41,I4816=2,K4816="A",L4816="RBUP",M4816&gt;=0.5,M4816&lt;=0.85),"IN","OUT")</f>
        <v>IN</v>
      </c>
    </row>
    <row r="4817" spans="1:33">
      <c r="A4817" s="14" t="s">
        <v>192</v>
      </c>
      <c r="B4817" s="16">
        <v>2022</v>
      </c>
      <c r="C4817" s="16">
        <v>19</v>
      </c>
      <c r="D4817" s="14" t="s">
        <v>80</v>
      </c>
      <c r="E4817" s="16">
        <v>85</v>
      </c>
      <c r="F4817" s="14" t="s">
        <v>128</v>
      </c>
      <c r="G4817" s="16">
        <v>41</v>
      </c>
      <c r="H4817" s="14" t="s">
        <v>186</v>
      </c>
      <c r="I4817" s="16">
        <v>2</v>
      </c>
      <c r="J4817" s="14" t="s">
        <v>83</v>
      </c>
      <c r="K4817" s="14" t="s">
        <v>84</v>
      </c>
      <c r="L4817" s="14" t="s">
        <v>85</v>
      </c>
      <c r="M4817" s="23">
        <v>0.65</v>
      </c>
      <c r="N4817" s="16">
        <v>5</v>
      </c>
      <c r="O4817" s="16">
        <v>5</v>
      </c>
      <c r="P4817" s="16">
        <v>0</v>
      </c>
      <c r="Q4817" s="16">
        <v>9</v>
      </c>
      <c r="R4817" s="16">
        <v>2</v>
      </c>
      <c r="S4817" s="14" t="s">
        <v>86</v>
      </c>
      <c r="T4817" s="16">
        <v>960</v>
      </c>
      <c r="U4817" s="16">
        <v>0</v>
      </c>
      <c r="V4817" s="18">
        <v>697597</v>
      </c>
      <c r="W4817" s="18">
        <v>26410</v>
      </c>
      <c r="X4817" s="18">
        <v>18109</v>
      </c>
      <c r="Y4817" s="18">
        <v>0</v>
      </c>
      <c r="Z4817" s="18">
        <v>108</v>
      </c>
      <c r="AA4817" s="18">
        <v>0</v>
      </c>
      <c r="AB4817" s="18">
        <v>20352</v>
      </c>
      <c r="AC4817" s="23">
        <v>0.77</v>
      </c>
      <c r="AD4817" s="14" t="str">
        <f>IF(E4817=113,"Linn","Iowa ex-Linn")</f>
        <v>Iowa ex-Linn</v>
      </c>
      <c r="AE4817" s="23">
        <f>IFERROR(AB4817/W4817,"N/M")</f>
        <v>0.7706171904581598</v>
      </c>
      <c r="AF4817" s="14" t="str">
        <f>B4817&amp;"|"&amp;TEXT(E4817,"000")&amp;"|"&amp;TEXT(M4817,"0.0000")</f>
        <v>2022|085|0.6500</v>
      </c>
      <c r="AG4817" s="22" t="str">
        <f>IF(AND(B4817&gt;=2015,B4817&lt;=2024,C4817=19,G4817=41,I4817=2,K4817="A",L4817="RBUP",M4817&gt;=0.5,M4817&lt;=0.85),"IN","OUT")</f>
        <v>IN</v>
      </c>
    </row>
    <row r="4818" spans="1:33">
      <c r="A4818" s="14" t="s">
        <v>192</v>
      </c>
      <c r="B4818" s="16">
        <v>2022</v>
      </c>
      <c r="C4818" s="16">
        <v>19</v>
      </c>
      <c r="D4818" s="14" t="s">
        <v>80</v>
      </c>
      <c r="E4818" s="16">
        <v>85</v>
      </c>
      <c r="F4818" s="14" t="s">
        <v>128</v>
      </c>
      <c r="G4818" s="16">
        <v>41</v>
      </c>
      <c r="H4818" s="14" t="s">
        <v>186</v>
      </c>
      <c r="I4818" s="16">
        <v>2</v>
      </c>
      <c r="J4818" s="14" t="s">
        <v>83</v>
      </c>
      <c r="K4818" s="14" t="s">
        <v>84</v>
      </c>
      <c r="L4818" s="14" t="s">
        <v>85</v>
      </c>
      <c r="M4818" s="23">
        <v>0.7</v>
      </c>
      <c r="N4818" s="16">
        <v>36</v>
      </c>
      <c r="O4818" s="16">
        <v>33</v>
      </c>
      <c r="P4818" s="16">
        <v>9</v>
      </c>
      <c r="Q4818" s="16">
        <v>47</v>
      </c>
      <c r="R4818" s="16">
        <v>10</v>
      </c>
      <c r="S4818" s="14" t="s">
        <v>86</v>
      </c>
      <c r="T4818" s="16">
        <v>4784</v>
      </c>
      <c r="U4818" s="16">
        <v>0</v>
      </c>
      <c r="V4818" s="18">
        <v>4065684</v>
      </c>
      <c r="W4818" s="18">
        <v>167841</v>
      </c>
      <c r="X4818" s="18">
        <v>114689</v>
      </c>
      <c r="Y4818" s="18">
        <v>0</v>
      </c>
      <c r="Z4818" s="18">
        <v>523</v>
      </c>
      <c r="AA4818" s="18">
        <v>0</v>
      </c>
      <c r="AB4818" s="18">
        <v>89576</v>
      </c>
      <c r="AC4818" s="23">
        <v>0.53</v>
      </c>
      <c r="AD4818" s="14" t="str">
        <f>IF(E4818=113,"Linn","Iowa ex-Linn")</f>
        <v>Iowa ex-Linn</v>
      </c>
      <c r="AE4818" s="23">
        <f>IFERROR(AB4818/W4818,"N/M")</f>
        <v>0.5336955809367199</v>
      </c>
      <c r="AF4818" s="14" t="str">
        <f>B4818&amp;"|"&amp;TEXT(E4818,"000")&amp;"|"&amp;TEXT(M4818,"0.0000")</f>
        <v>2022|085|0.7000</v>
      </c>
      <c r="AG4818" s="22" t="str">
        <f>IF(AND(B4818&gt;=2015,B4818&lt;=2024,C4818=19,G4818=41,I4818=2,K4818="A",L4818="RBUP",M4818&gt;=0.5,M4818&lt;=0.85),"IN","OUT")</f>
        <v>IN</v>
      </c>
    </row>
    <row r="4819" spans="1:33">
      <c r="A4819" s="14" t="s">
        <v>192</v>
      </c>
      <c r="B4819" s="16">
        <v>2022</v>
      </c>
      <c r="C4819" s="16">
        <v>19</v>
      </c>
      <c r="D4819" s="14" t="s">
        <v>80</v>
      </c>
      <c r="E4819" s="16">
        <v>85</v>
      </c>
      <c r="F4819" s="14" t="s">
        <v>128</v>
      </c>
      <c r="G4819" s="16">
        <v>41</v>
      </c>
      <c r="H4819" s="14" t="s">
        <v>186</v>
      </c>
      <c r="I4819" s="16">
        <v>2</v>
      </c>
      <c r="J4819" s="14" t="s">
        <v>83</v>
      </c>
      <c r="K4819" s="14" t="s">
        <v>84</v>
      </c>
      <c r="L4819" s="14" t="s">
        <v>85</v>
      </c>
      <c r="M4819" s="23">
        <v>0.75</v>
      </c>
      <c r="N4819" s="16">
        <v>140</v>
      </c>
      <c r="O4819" s="16">
        <v>117</v>
      </c>
      <c r="P4819" s="16">
        <v>51</v>
      </c>
      <c r="Q4819" s="16">
        <v>209</v>
      </c>
      <c r="R4819" s="16">
        <v>77</v>
      </c>
      <c r="S4819" s="14" t="s">
        <v>86</v>
      </c>
      <c r="T4819" s="16">
        <v>22249</v>
      </c>
      <c r="U4819" s="16">
        <v>0</v>
      </c>
      <c r="V4819" s="18">
        <v>20013660</v>
      </c>
      <c r="W4819" s="18">
        <v>1223665</v>
      </c>
      <c r="X4819" s="18">
        <v>783735</v>
      </c>
      <c r="Y4819" s="18">
        <v>46</v>
      </c>
      <c r="Z4819" s="18">
        <v>375</v>
      </c>
      <c r="AA4819" s="18">
        <v>0</v>
      </c>
      <c r="AB4819" s="18">
        <v>1550798</v>
      </c>
      <c r="AC4819" s="23">
        <v>1.27</v>
      </c>
      <c r="AD4819" s="14" t="str">
        <f>IF(E4819=113,"Linn","Iowa ex-Linn")</f>
        <v>Iowa ex-Linn</v>
      </c>
      <c r="AE4819" s="23">
        <f>IFERROR(AB4819/W4819,"N/M")</f>
        <v>1.2673386915536524</v>
      </c>
      <c r="AF4819" s="14" t="str">
        <f>B4819&amp;"|"&amp;TEXT(E4819,"000")&amp;"|"&amp;TEXT(M4819,"0.0000")</f>
        <v>2022|085|0.7500</v>
      </c>
      <c r="AG4819" s="22" t="str">
        <f>IF(AND(B4819&gt;=2015,B4819&lt;=2024,C4819=19,G4819=41,I4819=2,K4819="A",L4819="RBUP",M4819&gt;=0.5,M4819&lt;=0.85),"IN","OUT")</f>
        <v>IN</v>
      </c>
    </row>
    <row r="4820" spans="1:33">
      <c r="A4820" s="14" t="s">
        <v>192</v>
      </c>
      <c r="B4820" s="16">
        <v>2022</v>
      </c>
      <c r="C4820" s="16">
        <v>19</v>
      </c>
      <c r="D4820" s="14" t="s">
        <v>80</v>
      </c>
      <c r="E4820" s="16">
        <v>85</v>
      </c>
      <c r="F4820" s="14" t="s">
        <v>128</v>
      </c>
      <c r="G4820" s="16">
        <v>41</v>
      </c>
      <c r="H4820" s="14" t="s">
        <v>186</v>
      </c>
      <c r="I4820" s="16">
        <v>2</v>
      </c>
      <c r="J4820" s="14" t="s">
        <v>83</v>
      </c>
      <c r="K4820" s="14" t="s">
        <v>84</v>
      </c>
      <c r="L4820" s="14" t="s">
        <v>85</v>
      </c>
      <c r="M4820" s="23">
        <v>0.8</v>
      </c>
      <c r="N4820" s="16">
        <v>342</v>
      </c>
      <c r="O4820" s="16">
        <v>280</v>
      </c>
      <c r="P4820" s="16">
        <v>103</v>
      </c>
      <c r="Q4820" s="16">
        <v>720</v>
      </c>
      <c r="R4820" s="16">
        <v>221</v>
      </c>
      <c r="S4820" s="14" t="s">
        <v>86</v>
      </c>
      <c r="T4820" s="16">
        <v>80754</v>
      </c>
      <c r="U4820" s="16">
        <v>0</v>
      </c>
      <c r="V4820" s="18">
        <v>77644042</v>
      </c>
      <c r="W4820" s="18">
        <v>5946269</v>
      </c>
      <c r="X4820" s="18">
        <v>3429211</v>
      </c>
      <c r="Y4820" s="18">
        <v>0</v>
      </c>
      <c r="Z4820" s="18">
        <v>8512</v>
      </c>
      <c r="AA4820" s="18">
        <v>0</v>
      </c>
      <c r="AB4820" s="18">
        <v>4088174</v>
      </c>
      <c r="AC4820" s="23">
        <v>0.6899999999999999</v>
      </c>
      <c r="AD4820" s="14" t="str">
        <f>IF(E4820=113,"Linn","Iowa ex-Linn")</f>
        <v>Iowa ex-Linn</v>
      </c>
      <c r="AE4820" s="23">
        <f>IFERROR(AB4820/W4820,"N/M")</f>
        <v>0.6875191821964327</v>
      </c>
      <c r="AF4820" s="14" t="str">
        <f>B4820&amp;"|"&amp;TEXT(E4820,"000")&amp;"|"&amp;TEXT(M4820,"0.0000")</f>
        <v>2022|085|0.8000</v>
      </c>
      <c r="AG4820" s="22" t="str">
        <f>IF(AND(B4820&gt;=2015,B4820&lt;=2024,C4820=19,G4820=41,I4820=2,K4820="A",L4820="RBUP",M4820&gt;=0.5,M4820&lt;=0.85),"IN","OUT")</f>
        <v>IN</v>
      </c>
    </row>
    <row r="4821" spans="1:33">
      <c r="A4821" s="14" t="s">
        <v>192</v>
      </c>
      <c r="B4821" s="16">
        <v>2022</v>
      </c>
      <c r="C4821" s="16">
        <v>19</v>
      </c>
      <c r="D4821" s="14" t="s">
        <v>80</v>
      </c>
      <c r="E4821" s="16">
        <v>85</v>
      </c>
      <c r="F4821" s="14" t="s">
        <v>128</v>
      </c>
      <c r="G4821" s="16">
        <v>41</v>
      </c>
      <c r="H4821" s="14" t="s">
        <v>186</v>
      </c>
      <c r="I4821" s="16">
        <v>2</v>
      </c>
      <c r="J4821" s="14" t="s">
        <v>83</v>
      </c>
      <c r="K4821" s="14" t="s">
        <v>84</v>
      </c>
      <c r="L4821" s="14" t="s">
        <v>85</v>
      </c>
      <c r="M4821" s="23">
        <v>0.85</v>
      </c>
      <c r="N4821" s="16">
        <v>250</v>
      </c>
      <c r="O4821" s="16">
        <v>206</v>
      </c>
      <c r="P4821" s="16">
        <v>111</v>
      </c>
      <c r="Q4821" s="16">
        <v>366</v>
      </c>
      <c r="R4821" s="16">
        <v>162</v>
      </c>
      <c r="S4821" s="14" t="s">
        <v>86</v>
      </c>
      <c r="T4821" s="16">
        <v>54073</v>
      </c>
      <c r="U4821" s="16">
        <v>0</v>
      </c>
      <c r="V4821" s="18">
        <v>54330336</v>
      </c>
      <c r="W4821" s="18">
        <v>4930388</v>
      </c>
      <c r="X4821" s="18">
        <v>2320171</v>
      </c>
      <c r="Y4821" s="18">
        <v>177</v>
      </c>
      <c r="Z4821" s="18">
        <v>4723</v>
      </c>
      <c r="AA4821" s="18">
        <v>0</v>
      </c>
      <c r="AB4821" s="18">
        <v>5725617</v>
      </c>
      <c r="AC4821" s="23">
        <v>1.16</v>
      </c>
      <c r="AD4821" s="14" t="str">
        <f>IF(E4821=113,"Linn","Iowa ex-Linn")</f>
        <v>Iowa ex-Linn</v>
      </c>
      <c r="AE4821" s="23">
        <f>IFERROR(AB4821/W4821,"N/M")</f>
        <v>1.1612913628704273</v>
      </c>
      <c r="AF4821" s="14" t="str">
        <f>B4821&amp;"|"&amp;TEXT(E4821,"000")&amp;"|"&amp;TEXT(M4821,"0.0000")</f>
        <v>2022|085|0.8500</v>
      </c>
      <c r="AG4821" s="22" t="str">
        <f>IF(AND(B4821&gt;=2015,B4821&lt;=2024,C4821=19,G4821=41,I4821=2,K4821="A",L4821="RBUP",M4821&gt;=0.5,M4821&lt;=0.85),"IN","OUT")</f>
        <v>IN</v>
      </c>
    </row>
    <row r="4822" spans="1:33">
      <c r="A4822" s="14" t="s">
        <v>192</v>
      </c>
      <c r="B4822" s="16">
        <v>2022</v>
      </c>
      <c r="C4822" s="16">
        <v>19</v>
      </c>
      <c r="D4822" s="14" t="s">
        <v>80</v>
      </c>
      <c r="E4822" s="16">
        <v>87</v>
      </c>
      <c r="F4822" s="14" t="s">
        <v>129</v>
      </c>
      <c r="G4822" s="16">
        <v>41</v>
      </c>
      <c r="H4822" s="14" t="s">
        <v>186</v>
      </c>
      <c r="I4822" s="16">
        <v>2</v>
      </c>
      <c r="J4822" s="14" t="s">
        <v>83</v>
      </c>
      <c r="K4822" s="14" t="s">
        <v>84</v>
      </c>
      <c r="L4822" s="14" t="s">
        <v>85</v>
      </c>
      <c r="M4822" s="23">
        <v>0.5</v>
      </c>
      <c r="N4822" s="16">
        <v>1</v>
      </c>
      <c r="O4822" s="16">
        <v>0</v>
      </c>
      <c r="P4822" s="16">
        <v>0</v>
      </c>
      <c r="Q4822" s="16">
        <v>0</v>
      </c>
      <c r="R4822" s="16">
        <v>0</v>
      </c>
      <c r="S4822" s="14" t="s">
        <v>86</v>
      </c>
      <c r="T4822" s="16">
        <v>0</v>
      </c>
      <c r="U4822" s="16">
        <v>0</v>
      </c>
      <c r="V4822" s="18">
        <v>0</v>
      </c>
      <c r="W4822" s="18">
        <v>0</v>
      </c>
      <c r="X4822" s="18">
        <v>0</v>
      </c>
      <c r="Y4822" s="18">
        <v>0</v>
      </c>
      <c r="Z4822" s="18">
        <v>0</v>
      </c>
      <c r="AA4822" s="18">
        <v>0</v>
      </c>
      <c r="AB4822" s="18">
        <v>0</v>
      </c>
      <c r="AC4822" s="23">
        <v>0</v>
      </c>
      <c r="AD4822" s="14" t="str">
        <f>IF(E4822=113,"Linn","Iowa ex-Linn")</f>
        <v>Iowa ex-Linn</v>
      </c>
      <c r="AE4822" s="23" t="str">
        <f>IFERROR(AB4822/W4822,"N/M")</f>
        <v>N/M</v>
      </c>
      <c r="AF4822" s="14" t="str">
        <f>B4822&amp;"|"&amp;TEXT(E4822,"000")&amp;"|"&amp;TEXT(M4822,"0.0000")</f>
        <v>2022|087|0.5000</v>
      </c>
      <c r="AG4822" s="22" t="str">
        <f>IF(AND(B4822&gt;=2015,B4822&lt;=2024,C4822=19,G4822=41,I4822=2,K4822="A",L4822="RBUP",M4822&gt;=0.5,M4822&lt;=0.85),"IN","OUT")</f>
        <v>IN</v>
      </c>
    </row>
    <row r="4823" spans="1:33">
      <c r="A4823" s="14" t="s">
        <v>192</v>
      </c>
      <c r="B4823" s="16">
        <v>2022</v>
      </c>
      <c r="C4823" s="16">
        <v>19</v>
      </c>
      <c r="D4823" s="14" t="s">
        <v>80</v>
      </c>
      <c r="E4823" s="16">
        <v>87</v>
      </c>
      <c r="F4823" s="14" t="s">
        <v>129</v>
      </c>
      <c r="G4823" s="16">
        <v>41</v>
      </c>
      <c r="H4823" s="14" t="s">
        <v>186</v>
      </c>
      <c r="I4823" s="16">
        <v>2</v>
      </c>
      <c r="J4823" s="14" t="s">
        <v>83</v>
      </c>
      <c r="K4823" s="14" t="s">
        <v>84</v>
      </c>
      <c r="L4823" s="14" t="s">
        <v>85</v>
      </c>
      <c r="M4823" s="23">
        <v>0.55</v>
      </c>
      <c r="N4823" s="16">
        <v>1</v>
      </c>
      <c r="O4823" s="16">
        <v>0</v>
      </c>
      <c r="P4823" s="16">
        <v>0</v>
      </c>
      <c r="Q4823" s="16">
        <v>0</v>
      </c>
      <c r="R4823" s="16">
        <v>0</v>
      </c>
      <c r="S4823" s="14" t="s">
        <v>86</v>
      </c>
      <c r="T4823" s="16">
        <v>0</v>
      </c>
      <c r="U4823" s="16">
        <v>0</v>
      </c>
      <c r="V4823" s="18">
        <v>0</v>
      </c>
      <c r="W4823" s="18">
        <v>0</v>
      </c>
      <c r="X4823" s="18">
        <v>0</v>
      </c>
      <c r="Y4823" s="18">
        <v>0</v>
      </c>
      <c r="Z4823" s="18">
        <v>0</v>
      </c>
      <c r="AA4823" s="18">
        <v>0</v>
      </c>
      <c r="AB4823" s="18">
        <v>0</v>
      </c>
      <c r="AC4823" s="23">
        <v>0</v>
      </c>
      <c r="AD4823" s="14" t="str">
        <f>IF(E4823=113,"Linn","Iowa ex-Linn")</f>
        <v>Iowa ex-Linn</v>
      </c>
      <c r="AE4823" s="23" t="str">
        <f>IFERROR(AB4823/W4823,"N/M")</f>
        <v>N/M</v>
      </c>
      <c r="AF4823" s="14" t="str">
        <f>B4823&amp;"|"&amp;TEXT(E4823,"000")&amp;"|"&amp;TEXT(M4823,"0.0000")</f>
        <v>2022|087|0.5500</v>
      </c>
      <c r="AG4823" s="22" t="str">
        <f>IF(AND(B4823&gt;=2015,B4823&lt;=2024,C4823=19,G4823=41,I4823=2,K4823="A",L4823="RBUP",M4823&gt;=0.5,M4823&lt;=0.85),"IN","OUT")</f>
        <v>IN</v>
      </c>
    </row>
    <row r="4824" spans="1:33">
      <c r="A4824" s="14" t="s">
        <v>192</v>
      </c>
      <c r="B4824" s="16">
        <v>2022</v>
      </c>
      <c r="C4824" s="16">
        <v>19</v>
      </c>
      <c r="D4824" s="14" t="s">
        <v>80</v>
      </c>
      <c r="E4824" s="16">
        <v>87</v>
      </c>
      <c r="F4824" s="14" t="s">
        <v>129</v>
      </c>
      <c r="G4824" s="16">
        <v>41</v>
      </c>
      <c r="H4824" s="14" t="s">
        <v>186</v>
      </c>
      <c r="I4824" s="16">
        <v>2</v>
      </c>
      <c r="J4824" s="14" t="s">
        <v>83</v>
      </c>
      <c r="K4824" s="14" t="s">
        <v>84</v>
      </c>
      <c r="L4824" s="14" t="s">
        <v>85</v>
      </c>
      <c r="M4824" s="23">
        <v>0.65</v>
      </c>
      <c r="N4824" s="16">
        <v>3</v>
      </c>
      <c r="O4824" s="16">
        <v>2</v>
      </c>
      <c r="P4824" s="16">
        <v>0</v>
      </c>
      <c r="Q4824" s="16">
        <v>2</v>
      </c>
      <c r="R4824" s="16">
        <v>0</v>
      </c>
      <c r="S4824" s="14" t="s">
        <v>86</v>
      </c>
      <c r="T4824" s="16">
        <v>451</v>
      </c>
      <c r="U4824" s="16">
        <v>0</v>
      </c>
      <c r="V4824" s="18">
        <v>339740</v>
      </c>
      <c r="W4824" s="18">
        <v>12930</v>
      </c>
      <c r="X4824" s="18">
        <v>10137</v>
      </c>
      <c r="Y4824" s="18">
        <v>0</v>
      </c>
      <c r="Z4824" s="18">
        <v>0</v>
      </c>
      <c r="AA4824" s="18">
        <v>0</v>
      </c>
      <c r="AB4824" s="18">
        <v>0</v>
      </c>
      <c r="AC4824" s="23">
        <v>0</v>
      </c>
      <c r="AD4824" s="14" t="str">
        <f>IF(E4824=113,"Linn","Iowa ex-Linn")</f>
        <v>Iowa ex-Linn</v>
      </c>
      <c r="AE4824" s="23">
        <f>IFERROR(AB4824/W4824,"N/M")</f>
        <v>0.0</v>
      </c>
      <c r="AF4824" s="14" t="str">
        <f>B4824&amp;"|"&amp;TEXT(E4824,"000")&amp;"|"&amp;TEXT(M4824,"0.0000")</f>
        <v>2022|087|0.6500</v>
      </c>
      <c r="AG4824" s="22" t="str">
        <f>IF(AND(B4824&gt;=2015,B4824&lt;=2024,C4824=19,G4824=41,I4824=2,K4824="A",L4824="RBUP",M4824&gt;=0.5,M4824&lt;=0.85),"IN","OUT")</f>
        <v>IN</v>
      </c>
    </row>
    <row r="4825" spans="1:33">
      <c r="A4825" s="14" t="s">
        <v>192</v>
      </c>
      <c r="B4825" s="16">
        <v>2022</v>
      </c>
      <c r="C4825" s="16">
        <v>19</v>
      </c>
      <c r="D4825" s="14" t="s">
        <v>80</v>
      </c>
      <c r="E4825" s="16">
        <v>87</v>
      </c>
      <c r="F4825" s="14" t="s">
        <v>129</v>
      </c>
      <c r="G4825" s="16">
        <v>41</v>
      </c>
      <c r="H4825" s="14" t="s">
        <v>186</v>
      </c>
      <c r="I4825" s="16">
        <v>2</v>
      </c>
      <c r="J4825" s="14" t="s">
        <v>83</v>
      </c>
      <c r="K4825" s="14" t="s">
        <v>84</v>
      </c>
      <c r="L4825" s="14" t="s">
        <v>85</v>
      </c>
      <c r="M4825" s="23">
        <v>0.7</v>
      </c>
      <c r="N4825" s="16">
        <v>37</v>
      </c>
      <c r="O4825" s="16">
        <v>26</v>
      </c>
      <c r="P4825" s="16">
        <v>1</v>
      </c>
      <c r="Q4825" s="16">
        <v>29</v>
      </c>
      <c r="R4825" s="16">
        <v>2</v>
      </c>
      <c r="S4825" s="14" t="s">
        <v>86</v>
      </c>
      <c r="T4825" s="16">
        <v>4625</v>
      </c>
      <c r="U4825" s="16">
        <v>0</v>
      </c>
      <c r="V4825" s="18">
        <v>3868849</v>
      </c>
      <c r="W4825" s="18">
        <v>168830</v>
      </c>
      <c r="X4825" s="18">
        <v>129451</v>
      </c>
      <c r="Y4825" s="18">
        <v>0</v>
      </c>
      <c r="Z4825" s="18">
        <v>17</v>
      </c>
      <c r="AA4825" s="18">
        <v>0</v>
      </c>
      <c r="AB4825" s="18">
        <v>5275</v>
      </c>
      <c r="AC4825" s="23">
        <v>0.03</v>
      </c>
      <c r="AD4825" s="14" t="str">
        <f>IF(E4825=113,"Linn","Iowa ex-Linn")</f>
        <v>Iowa ex-Linn</v>
      </c>
      <c r="AE4825" s="23">
        <f>IFERROR(AB4825/W4825,"N/M")</f>
        <v>0.031244447076941302</v>
      </c>
      <c r="AF4825" s="14" t="str">
        <f>B4825&amp;"|"&amp;TEXT(E4825,"000")&amp;"|"&amp;TEXT(M4825,"0.0000")</f>
        <v>2022|087|0.7000</v>
      </c>
      <c r="AG4825" s="22" t="str">
        <f>IF(AND(B4825&gt;=2015,B4825&lt;=2024,C4825=19,G4825=41,I4825=2,K4825="A",L4825="RBUP",M4825&gt;=0.5,M4825&lt;=0.85),"IN","OUT")</f>
        <v>IN</v>
      </c>
    </row>
    <row r="4826" spans="1:33">
      <c r="A4826" s="14" t="s">
        <v>192</v>
      </c>
      <c r="B4826" s="16">
        <v>2022</v>
      </c>
      <c r="C4826" s="16">
        <v>19</v>
      </c>
      <c r="D4826" s="14" t="s">
        <v>80</v>
      </c>
      <c r="E4826" s="16">
        <v>87</v>
      </c>
      <c r="F4826" s="14" t="s">
        <v>129</v>
      </c>
      <c r="G4826" s="16">
        <v>41</v>
      </c>
      <c r="H4826" s="14" t="s">
        <v>186</v>
      </c>
      <c r="I4826" s="16">
        <v>2</v>
      </c>
      <c r="J4826" s="14" t="s">
        <v>83</v>
      </c>
      <c r="K4826" s="14" t="s">
        <v>84</v>
      </c>
      <c r="L4826" s="14" t="s">
        <v>85</v>
      </c>
      <c r="M4826" s="23">
        <v>0.75</v>
      </c>
      <c r="N4826" s="16">
        <v>172</v>
      </c>
      <c r="O4826" s="16">
        <v>124</v>
      </c>
      <c r="P4826" s="16">
        <v>19</v>
      </c>
      <c r="Q4826" s="16">
        <v>191</v>
      </c>
      <c r="R4826" s="16">
        <v>28</v>
      </c>
      <c r="S4826" s="14" t="s">
        <v>86</v>
      </c>
      <c r="T4826" s="16">
        <v>20052</v>
      </c>
      <c r="U4826" s="16">
        <v>0</v>
      </c>
      <c r="V4826" s="18">
        <v>17054097</v>
      </c>
      <c r="W4826" s="18">
        <v>1147864</v>
      </c>
      <c r="X4826" s="18">
        <v>773991</v>
      </c>
      <c r="Y4826" s="18">
        <v>2551</v>
      </c>
      <c r="Z4826" s="18">
        <v>5998</v>
      </c>
      <c r="AA4826" s="18">
        <v>0</v>
      </c>
      <c r="AB4826" s="18">
        <v>269396</v>
      </c>
      <c r="AC4826" s="23">
        <v>0.23</v>
      </c>
      <c r="AD4826" s="14" t="str">
        <f>IF(E4826=113,"Linn","Iowa ex-Linn")</f>
        <v>Iowa ex-Linn</v>
      </c>
      <c r="AE4826" s="23">
        <f>IFERROR(AB4826/W4826,"N/M")</f>
        <v>0.23469330861495788</v>
      </c>
      <c r="AF4826" s="14" t="str">
        <f>B4826&amp;"|"&amp;TEXT(E4826,"000")&amp;"|"&amp;TEXT(M4826,"0.0000")</f>
        <v>2022|087|0.7500</v>
      </c>
      <c r="AG4826" s="22" t="str">
        <f>IF(AND(B4826&gt;=2015,B4826&lt;=2024,C4826=19,G4826=41,I4826=2,K4826="A",L4826="RBUP",M4826&gt;=0.5,M4826&lt;=0.85),"IN","OUT")</f>
        <v>IN</v>
      </c>
    </row>
    <row r="4827" spans="1:33">
      <c r="A4827" s="14" t="s">
        <v>192</v>
      </c>
      <c r="B4827" s="16">
        <v>2022</v>
      </c>
      <c r="C4827" s="16">
        <v>19</v>
      </c>
      <c r="D4827" s="14" t="s">
        <v>80</v>
      </c>
      <c r="E4827" s="16">
        <v>87</v>
      </c>
      <c r="F4827" s="14" t="s">
        <v>129</v>
      </c>
      <c r="G4827" s="16">
        <v>41</v>
      </c>
      <c r="H4827" s="14" t="s">
        <v>186</v>
      </c>
      <c r="I4827" s="16">
        <v>2</v>
      </c>
      <c r="J4827" s="14" t="s">
        <v>83</v>
      </c>
      <c r="K4827" s="14" t="s">
        <v>84</v>
      </c>
      <c r="L4827" s="14" t="s">
        <v>85</v>
      </c>
      <c r="M4827" s="23">
        <v>0.8</v>
      </c>
      <c r="N4827" s="16">
        <v>231</v>
      </c>
      <c r="O4827" s="16">
        <v>193</v>
      </c>
      <c r="P4827" s="16">
        <v>29</v>
      </c>
      <c r="Q4827" s="16">
        <v>237</v>
      </c>
      <c r="R4827" s="16">
        <v>34</v>
      </c>
      <c r="S4827" s="14" t="s">
        <v>86</v>
      </c>
      <c r="T4827" s="16">
        <v>28070</v>
      </c>
      <c r="U4827" s="16">
        <v>0</v>
      </c>
      <c r="V4827" s="18">
        <v>25711943</v>
      </c>
      <c r="W4827" s="18">
        <v>1937579</v>
      </c>
      <c r="X4827" s="18">
        <v>1230450</v>
      </c>
      <c r="Y4827" s="18">
        <v>979</v>
      </c>
      <c r="Z4827" s="18">
        <v>3211</v>
      </c>
      <c r="AA4827" s="18">
        <v>0</v>
      </c>
      <c r="AB4827" s="18">
        <v>549920</v>
      </c>
      <c r="AC4827" s="23">
        <v>0.28</v>
      </c>
      <c r="AD4827" s="14" t="str">
        <f>IF(E4827=113,"Linn","Iowa ex-Linn")</f>
        <v>Iowa ex-Linn</v>
      </c>
      <c r="AE4827" s="23">
        <f>IFERROR(AB4827/W4827,"N/M")</f>
        <v>0.2838181049650105</v>
      </c>
      <c r="AF4827" s="14" t="str">
        <f>B4827&amp;"|"&amp;TEXT(E4827,"000")&amp;"|"&amp;TEXT(M4827,"0.0000")</f>
        <v>2022|087|0.8000</v>
      </c>
      <c r="AG4827" s="22" t="str">
        <f>IF(AND(B4827&gt;=2015,B4827&lt;=2024,C4827=19,G4827=41,I4827=2,K4827="A",L4827="RBUP",M4827&gt;=0.5,M4827&lt;=0.85),"IN","OUT")</f>
        <v>IN</v>
      </c>
    </row>
    <row r="4828" spans="1:33">
      <c r="A4828" s="14" t="s">
        <v>192</v>
      </c>
      <c r="B4828" s="16">
        <v>2022</v>
      </c>
      <c r="C4828" s="16">
        <v>19</v>
      </c>
      <c r="D4828" s="14" t="s">
        <v>80</v>
      </c>
      <c r="E4828" s="16">
        <v>87</v>
      </c>
      <c r="F4828" s="14" t="s">
        <v>129</v>
      </c>
      <c r="G4828" s="16">
        <v>41</v>
      </c>
      <c r="H4828" s="14" t="s">
        <v>186</v>
      </c>
      <c r="I4828" s="16">
        <v>2</v>
      </c>
      <c r="J4828" s="14" t="s">
        <v>83</v>
      </c>
      <c r="K4828" s="14" t="s">
        <v>84</v>
      </c>
      <c r="L4828" s="14" t="s">
        <v>85</v>
      </c>
      <c r="M4828" s="23">
        <v>0.85</v>
      </c>
      <c r="N4828" s="16">
        <v>76</v>
      </c>
      <c r="O4828" s="16">
        <v>55</v>
      </c>
      <c r="P4828" s="16">
        <v>14</v>
      </c>
      <c r="Q4828" s="16">
        <v>107</v>
      </c>
      <c r="R4828" s="16">
        <v>23</v>
      </c>
      <c r="S4828" s="14" t="s">
        <v>86</v>
      </c>
      <c r="T4828" s="16">
        <v>9790</v>
      </c>
      <c r="U4828" s="16">
        <v>0</v>
      </c>
      <c r="V4828" s="18">
        <v>9080684</v>
      </c>
      <c r="W4828" s="18">
        <v>880994</v>
      </c>
      <c r="X4828" s="18">
        <v>395642</v>
      </c>
      <c r="Y4828" s="18">
        <v>672</v>
      </c>
      <c r="Z4828" s="18">
        <v>3235</v>
      </c>
      <c r="AA4828" s="18">
        <v>0</v>
      </c>
      <c r="AB4828" s="18">
        <v>199808</v>
      </c>
      <c r="AC4828" s="23">
        <v>0.23</v>
      </c>
      <c r="AD4828" s="14" t="str">
        <f>IF(E4828=113,"Linn","Iowa ex-Linn")</f>
        <v>Iowa ex-Linn</v>
      </c>
      <c r="AE4828" s="23">
        <f>IFERROR(AB4828/W4828,"N/M")</f>
        <v>0.2267983663906905</v>
      </c>
      <c r="AF4828" s="14" t="str">
        <f>B4828&amp;"|"&amp;TEXT(E4828,"000")&amp;"|"&amp;TEXT(M4828,"0.0000")</f>
        <v>2022|087|0.8500</v>
      </c>
      <c r="AG4828" s="22" t="str">
        <f>IF(AND(B4828&gt;=2015,B4828&lt;=2024,C4828=19,G4828=41,I4828=2,K4828="A",L4828="RBUP",M4828&gt;=0.5,M4828&lt;=0.85),"IN","OUT")</f>
        <v>IN</v>
      </c>
    </row>
    <row r="4829" spans="1:33">
      <c r="A4829" s="14" t="s">
        <v>192</v>
      </c>
      <c r="B4829" s="16">
        <v>2022</v>
      </c>
      <c r="C4829" s="16">
        <v>19</v>
      </c>
      <c r="D4829" s="14" t="s">
        <v>80</v>
      </c>
      <c r="E4829" s="16">
        <v>89</v>
      </c>
      <c r="F4829" s="14" t="s">
        <v>130</v>
      </c>
      <c r="G4829" s="16">
        <v>41</v>
      </c>
      <c r="H4829" s="14" t="s">
        <v>186</v>
      </c>
      <c r="I4829" s="16">
        <v>2</v>
      </c>
      <c r="J4829" s="14" t="s">
        <v>83</v>
      </c>
      <c r="K4829" s="14" t="s">
        <v>84</v>
      </c>
      <c r="L4829" s="14" t="s">
        <v>85</v>
      </c>
      <c r="M4829" s="23">
        <v>0.5</v>
      </c>
      <c r="N4829" s="16">
        <v>1</v>
      </c>
      <c r="O4829" s="16">
        <v>1</v>
      </c>
      <c r="P4829" s="16">
        <v>0</v>
      </c>
      <c r="Q4829" s="16">
        <v>1</v>
      </c>
      <c r="R4829" s="16">
        <v>0</v>
      </c>
      <c r="S4829" s="14" t="s">
        <v>86</v>
      </c>
      <c r="T4829" s="16">
        <v>33</v>
      </c>
      <c r="U4829" s="16">
        <v>0</v>
      </c>
      <c r="V4829" s="18">
        <v>16355</v>
      </c>
      <c r="W4829" s="18">
        <v>201</v>
      </c>
      <c r="X4829" s="18">
        <v>135</v>
      </c>
      <c r="Y4829" s="18">
        <v>0</v>
      </c>
      <c r="Z4829" s="18">
        <v>0</v>
      </c>
      <c r="AA4829" s="18">
        <v>0</v>
      </c>
      <c r="AB4829" s="18">
        <v>0</v>
      </c>
      <c r="AC4829" s="23">
        <v>0</v>
      </c>
      <c r="AD4829" s="14" t="str">
        <f>IF(E4829=113,"Linn","Iowa ex-Linn")</f>
        <v>Iowa ex-Linn</v>
      </c>
      <c r="AE4829" s="23">
        <f>IFERROR(AB4829/W4829,"N/M")</f>
        <v>0.0</v>
      </c>
      <c r="AF4829" s="14" t="str">
        <f>B4829&amp;"|"&amp;TEXT(E4829,"000")&amp;"|"&amp;TEXT(M4829,"0.0000")</f>
        <v>2022|089|0.5000</v>
      </c>
      <c r="AG4829" s="22" t="str">
        <f>IF(AND(B4829&gt;=2015,B4829&lt;=2024,C4829=19,G4829=41,I4829=2,K4829="A",L4829="RBUP",M4829&gt;=0.5,M4829&lt;=0.85),"IN","OUT")</f>
        <v>IN</v>
      </c>
    </row>
    <row r="4830" spans="1:33">
      <c r="A4830" s="14" t="s">
        <v>192</v>
      </c>
      <c r="B4830" s="16">
        <v>2022</v>
      </c>
      <c r="C4830" s="16">
        <v>19</v>
      </c>
      <c r="D4830" s="14" t="s">
        <v>80</v>
      </c>
      <c r="E4830" s="16">
        <v>89</v>
      </c>
      <c r="F4830" s="14" t="s">
        <v>130</v>
      </c>
      <c r="G4830" s="16">
        <v>41</v>
      </c>
      <c r="H4830" s="14" t="s">
        <v>186</v>
      </c>
      <c r="I4830" s="16">
        <v>2</v>
      </c>
      <c r="J4830" s="14" t="s">
        <v>83</v>
      </c>
      <c r="K4830" s="14" t="s">
        <v>84</v>
      </c>
      <c r="L4830" s="14" t="s">
        <v>85</v>
      </c>
      <c r="M4830" s="23">
        <v>0.6</v>
      </c>
      <c r="N4830" s="16">
        <v>1</v>
      </c>
      <c r="O4830" s="16">
        <v>1</v>
      </c>
      <c r="P4830" s="16">
        <v>0</v>
      </c>
      <c r="Q4830" s="16">
        <v>1</v>
      </c>
      <c r="R4830" s="16">
        <v>0</v>
      </c>
      <c r="S4830" s="14" t="s">
        <v>86</v>
      </c>
      <c r="T4830" s="16">
        <v>84</v>
      </c>
      <c r="U4830" s="16">
        <v>0</v>
      </c>
      <c r="V4830" s="18">
        <v>35789</v>
      </c>
      <c r="W4830" s="18">
        <v>906</v>
      </c>
      <c r="X4830" s="18">
        <v>580</v>
      </c>
      <c r="Y4830" s="18">
        <v>0</v>
      </c>
      <c r="Z4830" s="18">
        <v>0</v>
      </c>
      <c r="AA4830" s="18">
        <v>0</v>
      </c>
      <c r="AB4830" s="18">
        <v>0</v>
      </c>
      <c r="AC4830" s="23">
        <v>0</v>
      </c>
      <c r="AD4830" s="14" t="str">
        <f>IF(E4830=113,"Linn","Iowa ex-Linn")</f>
        <v>Iowa ex-Linn</v>
      </c>
      <c r="AE4830" s="23">
        <f>IFERROR(AB4830/W4830,"N/M")</f>
        <v>0.0</v>
      </c>
      <c r="AF4830" s="14" t="str">
        <f>B4830&amp;"|"&amp;TEXT(E4830,"000")&amp;"|"&amp;TEXT(M4830,"0.0000")</f>
        <v>2022|089|0.6000</v>
      </c>
      <c r="AG4830" s="22" t="str">
        <f>IF(AND(B4830&gt;=2015,B4830&lt;=2024,C4830=19,G4830=41,I4830=2,K4830="A",L4830="RBUP",M4830&gt;=0.5,M4830&lt;=0.85),"IN","OUT")</f>
        <v>IN</v>
      </c>
    </row>
    <row r="4831" spans="1:33">
      <c r="A4831" s="14" t="s">
        <v>192</v>
      </c>
      <c r="B4831" s="16">
        <v>2022</v>
      </c>
      <c r="C4831" s="16">
        <v>19</v>
      </c>
      <c r="D4831" s="14" t="s">
        <v>80</v>
      </c>
      <c r="E4831" s="16">
        <v>89</v>
      </c>
      <c r="F4831" s="14" t="s">
        <v>130</v>
      </c>
      <c r="G4831" s="16">
        <v>41</v>
      </c>
      <c r="H4831" s="14" t="s">
        <v>186</v>
      </c>
      <c r="I4831" s="16">
        <v>2</v>
      </c>
      <c r="J4831" s="14" t="s">
        <v>83</v>
      </c>
      <c r="K4831" s="14" t="s">
        <v>84</v>
      </c>
      <c r="L4831" s="14" t="s">
        <v>85</v>
      </c>
      <c r="M4831" s="23">
        <v>0.65</v>
      </c>
      <c r="N4831" s="16">
        <v>3</v>
      </c>
      <c r="O4831" s="16">
        <v>3</v>
      </c>
      <c r="P4831" s="16">
        <v>0</v>
      </c>
      <c r="Q4831" s="16">
        <v>3</v>
      </c>
      <c r="R4831" s="16">
        <v>0</v>
      </c>
      <c r="S4831" s="14" t="s">
        <v>86</v>
      </c>
      <c r="T4831" s="16">
        <v>858</v>
      </c>
      <c r="U4831" s="16">
        <v>0</v>
      </c>
      <c r="V4831" s="18">
        <v>642621</v>
      </c>
      <c r="W4831" s="18">
        <v>19920</v>
      </c>
      <c r="X4831" s="18">
        <v>15421</v>
      </c>
      <c r="Y4831" s="18">
        <v>0</v>
      </c>
      <c r="Z4831" s="18">
        <v>0</v>
      </c>
      <c r="AA4831" s="18">
        <v>0</v>
      </c>
      <c r="AB4831" s="18">
        <v>0</v>
      </c>
      <c r="AC4831" s="23">
        <v>0</v>
      </c>
      <c r="AD4831" s="14" t="str">
        <f>IF(E4831=113,"Linn","Iowa ex-Linn")</f>
        <v>Iowa ex-Linn</v>
      </c>
      <c r="AE4831" s="23">
        <f>IFERROR(AB4831/W4831,"N/M")</f>
        <v>0.0</v>
      </c>
      <c r="AF4831" s="14" t="str">
        <f>B4831&amp;"|"&amp;TEXT(E4831,"000")&amp;"|"&amp;TEXT(M4831,"0.0000")</f>
        <v>2022|089|0.6500</v>
      </c>
      <c r="AG4831" s="22" t="str">
        <f>IF(AND(B4831&gt;=2015,B4831&lt;=2024,C4831=19,G4831=41,I4831=2,K4831="A",L4831="RBUP",M4831&gt;=0.5,M4831&lt;=0.85),"IN","OUT")</f>
        <v>IN</v>
      </c>
    </row>
    <row r="4832" spans="1:33">
      <c r="A4832" s="14" t="s">
        <v>192</v>
      </c>
      <c r="B4832" s="16">
        <v>2022</v>
      </c>
      <c r="C4832" s="16">
        <v>19</v>
      </c>
      <c r="D4832" s="14" t="s">
        <v>80</v>
      </c>
      <c r="E4832" s="16">
        <v>89</v>
      </c>
      <c r="F4832" s="14" t="s">
        <v>130</v>
      </c>
      <c r="G4832" s="16">
        <v>41</v>
      </c>
      <c r="H4832" s="14" t="s">
        <v>186</v>
      </c>
      <c r="I4832" s="16">
        <v>2</v>
      </c>
      <c r="J4832" s="14" t="s">
        <v>83</v>
      </c>
      <c r="K4832" s="14" t="s">
        <v>84</v>
      </c>
      <c r="L4832" s="14" t="s">
        <v>85</v>
      </c>
      <c r="M4832" s="23">
        <v>0.7</v>
      </c>
      <c r="N4832" s="16">
        <v>24</v>
      </c>
      <c r="O4832" s="16">
        <v>18</v>
      </c>
      <c r="P4832" s="16">
        <v>0</v>
      </c>
      <c r="Q4832" s="16">
        <v>21</v>
      </c>
      <c r="R4832" s="16">
        <v>0</v>
      </c>
      <c r="S4832" s="14" t="s">
        <v>86</v>
      </c>
      <c r="T4832" s="16">
        <v>4874</v>
      </c>
      <c r="U4832" s="16">
        <v>0</v>
      </c>
      <c r="V4832" s="18">
        <v>4139301</v>
      </c>
      <c r="W4832" s="18">
        <v>179657</v>
      </c>
      <c r="X4832" s="18">
        <v>129989</v>
      </c>
      <c r="Y4832" s="18">
        <v>0</v>
      </c>
      <c r="Z4832" s="18">
        <v>0</v>
      </c>
      <c r="AA4832" s="18">
        <v>0</v>
      </c>
      <c r="AB4832" s="18">
        <v>0</v>
      </c>
      <c r="AC4832" s="23">
        <v>0</v>
      </c>
      <c r="AD4832" s="14" t="str">
        <f>IF(E4832=113,"Linn","Iowa ex-Linn")</f>
        <v>Iowa ex-Linn</v>
      </c>
      <c r="AE4832" s="23">
        <f>IFERROR(AB4832/W4832,"N/M")</f>
        <v>0.0</v>
      </c>
      <c r="AF4832" s="14" t="str">
        <f>B4832&amp;"|"&amp;TEXT(E4832,"000")&amp;"|"&amp;TEXT(M4832,"0.0000")</f>
        <v>2022|089|0.7000</v>
      </c>
      <c r="AG4832" s="22" t="str">
        <f>IF(AND(B4832&gt;=2015,B4832&lt;=2024,C4832=19,G4832=41,I4832=2,K4832="A",L4832="RBUP",M4832&gt;=0.5,M4832&lt;=0.85),"IN","OUT")</f>
        <v>IN</v>
      </c>
    </row>
    <row r="4833" spans="1:33">
      <c r="A4833" s="14" t="s">
        <v>192</v>
      </c>
      <c r="B4833" s="16">
        <v>2022</v>
      </c>
      <c r="C4833" s="16">
        <v>19</v>
      </c>
      <c r="D4833" s="14" t="s">
        <v>80</v>
      </c>
      <c r="E4833" s="16">
        <v>89</v>
      </c>
      <c r="F4833" s="14" t="s">
        <v>130</v>
      </c>
      <c r="G4833" s="16">
        <v>41</v>
      </c>
      <c r="H4833" s="14" t="s">
        <v>186</v>
      </c>
      <c r="I4833" s="16">
        <v>2</v>
      </c>
      <c r="J4833" s="14" t="s">
        <v>83</v>
      </c>
      <c r="K4833" s="14" t="s">
        <v>84</v>
      </c>
      <c r="L4833" s="14" t="s">
        <v>85</v>
      </c>
      <c r="M4833" s="23">
        <v>0.75</v>
      </c>
      <c r="N4833" s="16">
        <v>115</v>
      </c>
      <c r="O4833" s="16">
        <v>99</v>
      </c>
      <c r="P4833" s="16">
        <v>0</v>
      </c>
      <c r="Q4833" s="16">
        <v>114</v>
      </c>
      <c r="R4833" s="16">
        <v>0</v>
      </c>
      <c r="S4833" s="14" t="s">
        <v>86</v>
      </c>
      <c r="T4833" s="16">
        <v>20130</v>
      </c>
      <c r="U4833" s="16">
        <v>0</v>
      </c>
      <c r="V4833" s="18">
        <v>18391820</v>
      </c>
      <c r="W4833" s="18">
        <v>1011354</v>
      </c>
      <c r="X4833" s="18">
        <v>732672</v>
      </c>
      <c r="Y4833" s="18">
        <v>654</v>
      </c>
      <c r="Z4833" s="18">
        <v>20849</v>
      </c>
      <c r="AA4833" s="18">
        <v>0</v>
      </c>
      <c r="AB4833" s="18">
        <v>0</v>
      </c>
      <c r="AC4833" s="23">
        <v>0</v>
      </c>
      <c r="AD4833" s="14" t="str">
        <f>IF(E4833=113,"Linn","Iowa ex-Linn")</f>
        <v>Iowa ex-Linn</v>
      </c>
      <c r="AE4833" s="23">
        <f>IFERROR(AB4833/W4833,"N/M")</f>
        <v>0.0</v>
      </c>
      <c r="AF4833" s="14" t="str">
        <f>B4833&amp;"|"&amp;TEXT(E4833,"000")&amp;"|"&amp;TEXT(M4833,"0.0000")</f>
        <v>2022|089|0.7500</v>
      </c>
      <c r="AG4833" s="22" t="str">
        <f>IF(AND(B4833&gt;=2015,B4833&lt;=2024,C4833=19,G4833=41,I4833=2,K4833="A",L4833="RBUP",M4833&gt;=0.5,M4833&lt;=0.85),"IN","OUT")</f>
        <v>IN</v>
      </c>
    </row>
    <row r="4834" spans="1:33">
      <c r="A4834" s="14" t="s">
        <v>192</v>
      </c>
      <c r="B4834" s="16">
        <v>2022</v>
      </c>
      <c r="C4834" s="16">
        <v>19</v>
      </c>
      <c r="D4834" s="14" t="s">
        <v>80</v>
      </c>
      <c r="E4834" s="16">
        <v>89</v>
      </c>
      <c r="F4834" s="14" t="s">
        <v>130</v>
      </c>
      <c r="G4834" s="16">
        <v>41</v>
      </c>
      <c r="H4834" s="14" t="s">
        <v>186</v>
      </c>
      <c r="I4834" s="16">
        <v>2</v>
      </c>
      <c r="J4834" s="14" t="s">
        <v>83</v>
      </c>
      <c r="K4834" s="14" t="s">
        <v>84</v>
      </c>
      <c r="L4834" s="14" t="s">
        <v>85</v>
      </c>
      <c r="M4834" s="23">
        <v>0.8</v>
      </c>
      <c r="N4834" s="16">
        <v>251</v>
      </c>
      <c r="O4834" s="16">
        <v>206</v>
      </c>
      <c r="P4834" s="16">
        <v>1</v>
      </c>
      <c r="Q4834" s="16">
        <v>257</v>
      </c>
      <c r="R4834" s="16">
        <v>1</v>
      </c>
      <c r="S4834" s="14" t="s">
        <v>86</v>
      </c>
      <c r="T4834" s="16">
        <v>59976</v>
      </c>
      <c r="U4834" s="16">
        <v>0</v>
      </c>
      <c r="V4834" s="18">
        <v>59070140</v>
      </c>
      <c r="W4834" s="18">
        <v>3969720</v>
      </c>
      <c r="X4834" s="18">
        <v>2538988</v>
      </c>
      <c r="Y4834" s="18">
        <v>3414</v>
      </c>
      <c r="Z4834" s="18">
        <v>17375</v>
      </c>
      <c r="AA4834" s="18">
        <v>0</v>
      </c>
      <c r="AB4834" s="18">
        <v>7452</v>
      </c>
      <c r="AC4834" s="23">
        <v>0</v>
      </c>
      <c r="AD4834" s="14" t="str">
        <f>IF(E4834=113,"Linn","Iowa ex-Linn")</f>
        <v>Iowa ex-Linn</v>
      </c>
      <c r="AE4834" s="23">
        <f>IFERROR(AB4834/W4834,"N/M")</f>
        <v>0.0018772104833590277</v>
      </c>
      <c r="AF4834" s="14" t="str">
        <f>B4834&amp;"|"&amp;TEXT(E4834,"000")&amp;"|"&amp;TEXT(M4834,"0.0000")</f>
        <v>2022|089|0.8000</v>
      </c>
      <c r="AG4834" s="22" t="str">
        <f>IF(AND(B4834&gt;=2015,B4834&lt;=2024,C4834=19,G4834=41,I4834=2,K4834="A",L4834="RBUP",M4834&gt;=0.5,M4834&lt;=0.85),"IN","OUT")</f>
        <v>IN</v>
      </c>
    </row>
    <row r="4835" spans="1:33">
      <c r="A4835" s="14" t="s">
        <v>192</v>
      </c>
      <c r="B4835" s="16">
        <v>2022</v>
      </c>
      <c r="C4835" s="16">
        <v>19</v>
      </c>
      <c r="D4835" s="14" t="s">
        <v>80</v>
      </c>
      <c r="E4835" s="16">
        <v>89</v>
      </c>
      <c r="F4835" s="14" t="s">
        <v>130</v>
      </c>
      <c r="G4835" s="16">
        <v>41</v>
      </c>
      <c r="H4835" s="14" t="s">
        <v>186</v>
      </c>
      <c r="I4835" s="16">
        <v>2</v>
      </c>
      <c r="J4835" s="14" t="s">
        <v>83</v>
      </c>
      <c r="K4835" s="14" t="s">
        <v>84</v>
      </c>
      <c r="L4835" s="14" t="s">
        <v>85</v>
      </c>
      <c r="M4835" s="23">
        <v>0.85</v>
      </c>
      <c r="N4835" s="16">
        <v>175</v>
      </c>
      <c r="O4835" s="16">
        <v>141</v>
      </c>
      <c r="P4835" s="16">
        <v>2</v>
      </c>
      <c r="Q4835" s="16">
        <v>192</v>
      </c>
      <c r="R4835" s="16">
        <v>2</v>
      </c>
      <c r="S4835" s="14" t="s">
        <v>86</v>
      </c>
      <c r="T4835" s="16">
        <v>37136</v>
      </c>
      <c r="U4835" s="16">
        <v>0</v>
      </c>
      <c r="V4835" s="18">
        <v>38304847</v>
      </c>
      <c r="W4835" s="18">
        <v>3168054</v>
      </c>
      <c r="X4835" s="18">
        <v>1576019</v>
      </c>
      <c r="Y4835" s="18">
        <v>2544</v>
      </c>
      <c r="Z4835" s="18">
        <v>13908</v>
      </c>
      <c r="AA4835" s="18">
        <v>0</v>
      </c>
      <c r="AB4835" s="18">
        <v>12375</v>
      </c>
      <c r="AC4835" s="23">
        <v>0</v>
      </c>
      <c r="AD4835" s="14" t="str">
        <f>IF(E4835=113,"Linn","Iowa ex-Linn")</f>
        <v>Iowa ex-Linn</v>
      </c>
      <c r="AE4835" s="23">
        <f>IFERROR(AB4835/W4835,"N/M")</f>
        <v>0.0039061834173281136</v>
      </c>
      <c r="AF4835" s="14" t="str">
        <f>B4835&amp;"|"&amp;TEXT(E4835,"000")&amp;"|"&amp;TEXT(M4835,"0.0000")</f>
        <v>2022|089|0.8500</v>
      </c>
      <c r="AG4835" s="22" t="str">
        <f>IF(AND(B4835&gt;=2015,B4835&lt;=2024,C4835=19,G4835=41,I4835=2,K4835="A",L4835="RBUP",M4835&gt;=0.5,M4835&lt;=0.85),"IN","OUT")</f>
        <v>IN</v>
      </c>
    </row>
    <row r="4836" spans="1:33">
      <c r="A4836" s="14" t="s">
        <v>192</v>
      </c>
      <c r="B4836" s="16">
        <v>2022</v>
      </c>
      <c r="C4836" s="16">
        <v>19</v>
      </c>
      <c r="D4836" s="14" t="s">
        <v>80</v>
      </c>
      <c r="E4836" s="16">
        <v>91</v>
      </c>
      <c r="F4836" s="14" t="s">
        <v>131</v>
      </c>
      <c r="G4836" s="16">
        <v>41</v>
      </c>
      <c r="H4836" s="14" t="s">
        <v>186</v>
      </c>
      <c r="I4836" s="16">
        <v>2</v>
      </c>
      <c r="J4836" s="14" t="s">
        <v>83</v>
      </c>
      <c r="K4836" s="14" t="s">
        <v>84</v>
      </c>
      <c r="L4836" s="14" t="s">
        <v>85</v>
      </c>
      <c r="M4836" s="23">
        <v>0.65</v>
      </c>
      <c r="N4836" s="16">
        <v>3</v>
      </c>
      <c r="O4836" s="16">
        <v>3</v>
      </c>
      <c r="P4836" s="16">
        <v>0</v>
      </c>
      <c r="Q4836" s="16">
        <v>5</v>
      </c>
      <c r="R4836" s="16">
        <v>0</v>
      </c>
      <c r="S4836" s="14" t="s">
        <v>86</v>
      </c>
      <c r="T4836" s="16">
        <v>506</v>
      </c>
      <c r="U4836" s="16">
        <v>0</v>
      </c>
      <c r="V4836" s="18">
        <v>369262</v>
      </c>
      <c r="W4836" s="18">
        <v>8857</v>
      </c>
      <c r="X4836" s="18">
        <v>5911</v>
      </c>
      <c r="Y4836" s="18">
        <v>0</v>
      </c>
      <c r="Z4836" s="18">
        <v>0</v>
      </c>
      <c r="AA4836" s="18">
        <v>0</v>
      </c>
      <c r="AB4836" s="18">
        <v>0</v>
      </c>
      <c r="AC4836" s="23">
        <v>0</v>
      </c>
      <c r="AD4836" s="14" t="str">
        <f>IF(E4836=113,"Linn","Iowa ex-Linn")</f>
        <v>Iowa ex-Linn</v>
      </c>
      <c r="AE4836" s="23">
        <f>IFERROR(AB4836/W4836,"N/M")</f>
        <v>0.0</v>
      </c>
      <c r="AF4836" s="14" t="str">
        <f>B4836&amp;"|"&amp;TEXT(E4836,"000")&amp;"|"&amp;TEXT(M4836,"0.0000")</f>
        <v>2022|091|0.6500</v>
      </c>
      <c r="AG4836" s="22" t="str">
        <f>IF(AND(B4836&gt;=2015,B4836&lt;=2024,C4836=19,G4836=41,I4836=2,K4836="A",L4836="RBUP",M4836&gt;=0.5,M4836&lt;=0.85),"IN","OUT")</f>
        <v>IN</v>
      </c>
    </row>
    <row r="4837" spans="1:33">
      <c r="A4837" s="14" t="s">
        <v>192</v>
      </c>
      <c r="B4837" s="16">
        <v>2022</v>
      </c>
      <c r="C4837" s="16">
        <v>19</v>
      </c>
      <c r="D4837" s="14" t="s">
        <v>80</v>
      </c>
      <c r="E4837" s="16">
        <v>91</v>
      </c>
      <c r="F4837" s="14" t="s">
        <v>131</v>
      </c>
      <c r="G4837" s="16">
        <v>41</v>
      </c>
      <c r="H4837" s="14" t="s">
        <v>186</v>
      </c>
      <c r="I4837" s="16">
        <v>2</v>
      </c>
      <c r="J4837" s="14" t="s">
        <v>83</v>
      </c>
      <c r="K4837" s="14" t="s">
        <v>84</v>
      </c>
      <c r="L4837" s="14" t="s">
        <v>85</v>
      </c>
      <c r="M4837" s="23">
        <v>0.7</v>
      </c>
      <c r="N4837" s="16">
        <v>30</v>
      </c>
      <c r="O4837" s="16">
        <v>26</v>
      </c>
      <c r="P4837" s="16">
        <v>0</v>
      </c>
      <c r="Q4837" s="16">
        <v>28</v>
      </c>
      <c r="R4837" s="16">
        <v>0</v>
      </c>
      <c r="S4837" s="14" t="s">
        <v>86</v>
      </c>
      <c r="T4837" s="16">
        <v>4124</v>
      </c>
      <c r="U4837" s="16">
        <v>0</v>
      </c>
      <c r="V4837" s="18">
        <v>3647675</v>
      </c>
      <c r="W4837" s="18">
        <v>113719</v>
      </c>
      <c r="X4837" s="18">
        <v>84457</v>
      </c>
      <c r="Y4837" s="18">
        <v>0</v>
      </c>
      <c r="Z4837" s="18">
        <v>349</v>
      </c>
      <c r="AA4837" s="18">
        <v>0</v>
      </c>
      <c r="AB4837" s="18">
        <v>0</v>
      </c>
      <c r="AC4837" s="23">
        <v>0</v>
      </c>
      <c r="AD4837" s="14" t="str">
        <f>IF(E4837=113,"Linn","Iowa ex-Linn")</f>
        <v>Iowa ex-Linn</v>
      </c>
      <c r="AE4837" s="23">
        <f>IFERROR(AB4837/W4837,"N/M")</f>
        <v>0.0</v>
      </c>
      <c r="AF4837" s="14" t="str">
        <f>B4837&amp;"|"&amp;TEXT(E4837,"000")&amp;"|"&amp;TEXT(M4837,"0.0000")</f>
        <v>2022|091|0.7000</v>
      </c>
      <c r="AG4837" s="22" t="str">
        <f>IF(AND(B4837&gt;=2015,B4837&lt;=2024,C4837=19,G4837=41,I4837=2,K4837="A",L4837="RBUP",M4837&gt;=0.5,M4837&lt;=0.85),"IN","OUT")</f>
        <v>IN</v>
      </c>
    </row>
    <row r="4838" spans="1:33">
      <c r="A4838" s="14" t="s">
        <v>192</v>
      </c>
      <c r="B4838" s="16">
        <v>2022</v>
      </c>
      <c r="C4838" s="16">
        <v>19</v>
      </c>
      <c r="D4838" s="14" t="s">
        <v>80</v>
      </c>
      <c r="E4838" s="16">
        <v>91</v>
      </c>
      <c r="F4838" s="14" t="s">
        <v>131</v>
      </c>
      <c r="G4838" s="16">
        <v>41</v>
      </c>
      <c r="H4838" s="14" t="s">
        <v>186</v>
      </c>
      <c r="I4838" s="16">
        <v>2</v>
      </c>
      <c r="J4838" s="14" t="s">
        <v>83</v>
      </c>
      <c r="K4838" s="14" t="s">
        <v>84</v>
      </c>
      <c r="L4838" s="14" t="s">
        <v>85</v>
      </c>
      <c r="M4838" s="23">
        <v>0.75</v>
      </c>
      <c r="N4838" s="16">
        <v>116</v>
      </c>
      <c r="O4838" s="16">
        <v>109</v>
      </c>
      <c r="P4838" s="16">
        <v>6</v>
      </c>
      <c r="Q4838" s="16">
        <v>150</v>
      </c>
      <c r="R4838" s="16">
        <v>6</v>
      </c>
      <c r="S4838" s="14" t="s">
        <v>86</v>
      </c>
      <c r="T4838" s="16">
        <v>16718</v>
      </c>
      <c r="U4838" s="16">
        <v>0</v>
      </c>
      <c r="V4838" s="18">
        <v>15193673</v>
      </c>
      <c r="W4838" s="18">
        <v>685792</v>
      </c>
      <c r="X4838" s="18">
        <v>456702</v>
      </c>
      <c r="Y4838" s="18">
        <v>0</v>
      </c>
      <c r="Z4838" s="18">
        <v>106</v>
      </c>
      <c r="AA4838" s="18">
        <v>0</v>
      </c>
      <c r="AB4838" s="18">
        <v>21756</v>
      </c>
      <c r="AC4838" s="23">
        <v>0.03</v>
      </c>
      <c r="AD4838" s="14" t="str">
        <f>IF(E4838=113,"Linn","Iowa ex-Linn")</f>
        <v>Iowa ex-Linn</v>
      </c>
      <c r="AE4838" s="23">
        <f>IFERROR(AB4838/W4838,"N/M")</f>
        <v>0.031723904624142596</v>
      </c>
      <c r="AF4838" s="14" t="str">
        <f>B4838&amp;"|"&amp;TEXT(E4838,"000")&amp;"|"&amp;TEXT(M4838,"0.0000")</f>
        <v>2022|091|0.7500</v>
      </c>
      <c r="AG4838" s="22" t="str">
        <f>IF(AND(B4838&gt;=2015,B4838&lt;=2024,C4838=19,G4838=41,I4838=2,K4838="A",L4838="RBUP",M4838&gt;=0.5,M4838&lt;=0.85),"IN","OUT")</f>
        <v>IN</v>
      </c>
    </row>
    <row r="4839" spans="1:33">
      <c r="A4839" s="14" t="s">
        <v>192</v>
      </c>
      <c r="B4839" s="16">
        <v>2022</v>
      </c>
      <c r="C4839" s="16">
        <v>19</v>
      </c>
      <c r="D4839" s="14" t="s">
        <v>80</v>
      </c>
      <c r="E4839" s="16">
        <v>91</v>
      </c>
      <c r="F4839" s="14" t="s">
        <v>131</v>
      </c>
      <c r="G4839" s="16">
        <v>41</v>
      </c>
      <c r="H4839" s="14" t="s">
        <v>186</v>
      </c>
      <c r="I4839" s="16">
        <v>2</v>
      </c>
      <c r="J4839" s="14" t="s">
        <v>83</v>
      </c>
      <c r="K4839" s="14" t="s">
        <v>84</v>
      </c>
      <c r="L4839" s="14" t="s">
        <v>85</v>
      </c>
      <c r="M4839" s="23">
        <v>0.8</v>
      </c>
      <c r="N4839" s="16">
        <v>275</v>
      </c>
      <c r="O4839" s="16">
        <v>227</v>
      </c>
      <c r="P4839" s="16">
        <v>21</v>
      </c>
      <c r="Q4839" s="16">
        <v>376</v>
      </c>
      <c r="R4839" s="16">
        <v>23</v>
      </c>
      <c r="S4839" s="14" t="s">
        <v>86</v>
      </c>
      <c r="T4839" s="16">
        <v>35522</v>
      </c>
      <c r="U4839" s="16">
        <v>0</v>
      </c>
      <c r="V4839" s="18">
        <v>34316540</v>
      </c>
      <c r="W4839" s="18">
        <v>2073505</v>
      </c>
      <c r="X4839" s="18">
        <v>1187998</v>
      </c>
      <c r="Y4839" s="18">
        <v>2413</v>
      </c>
      <c r="Z4839" s="18">
        <v>5776</v>
      </c>
      <c r="AA4839" s="18">
        <v>0</v>
      </c>
      <c r="AB4839" s="18">
        <v>242143</v>
      </c>
      <c r="AC4839" s="23">
        <v>0.12</v>
      </c>
      <c r="AD4839" s="14" t="str">
        <f>IF(E4839=113,"Linn","Iowa ex-Linn")</f>
        <v>Iowa ex-Linn</v>
      </c>
      <c r="AE4839" s="23">
        <f>IFERROR(AB4839/W4839,"N/M")</f>
        <v>0.11677955924871172</v>
      </c>
      <c r="AF4839" s="14" t="str">
        <f>B4839&amp;"|"&amp;TEXT(E4839,"000")&amp;"|"&amp;TEXT(M4839,"0.0000")</f>
        <v>2022|091|0.8000</v>
      </c>
      <c r="AG4839" s="22" t="str">
        <f>IF(AND(B4839&gt;=2015,B4839&lt;=2024,C4839=19,G4839=41,I4839=2,K4839="A",L4839="RBUP",M4839&gt;=0.5,M4839&lt;=0.85),"IN","OUT")</f>
        <v>IN</v>
      </c>
    </row>
    <row r="4840" spans="1:33">
      <c r="A4840" s="14" t="s">
        <v>192</v>
      </c>
      <c r="B4840" s="16">
        <v>2022</v>
      </c>
      <c r="C4840" s="16">
        <v>19</v>
      </c>
      <c r="D4840" s="14" t="s">
        <v>80</v>
      </c>
      <c r="E4840" s="16">
        <v>91</v>
      </c>
      <c r="F4840" s="14" t="s">
        <v>131</v>
      </c>
      <c r="G4840" s="16">
        <v>41</v>
      </c>
      <c r="H4840" s="14" t="s">
        <v>186</v>
      </c>
      <c r="I4840" s="16">
        <v>2</v>
      </c>
      <c r="J4840" s="14" t="s">
        <v>83</v>
      </c>
      <c r="K4840" s="14" t="s">
        <v>84</v>
      </c>
      <c r="L4840" s="14" t="s">
        <v>85</v>
      </c>
      <c r="M4840" s="23">
        <v>0.85</v>
      </c>
      <c r="N4840" s="16">
        <v>320</v>
      </c>
      <c r="O4840" s="16">
        <v>253</v>
      </c>
      <c r="P4840" s="16">
        <v>39</v>
      </c>
      <c r="Q4840" s="16">
        <v>523</v>
      </c>
      <c r="R4840" s="16">
        <v>66</v>
      </c>
      <c r="S4840" s="14" t="s">
        <v>86</v>
      </c>
      <c r="T4840" s="16">
        <v>49931</v>
      </c>
      <c r="U4840" s="16">
        <v>0</v>
      </c>
      <c r="V4840" s="18">
        <v>50659712</v>
      </c>
      <c r="W4840" s="18">
        <v>3769870</v>
      </c>
      <c r="X4840" s="18">
        <v>1667618</v>
      </c>
      <c r="Y4840" s="18">
        <v>1120</v>
      </c>
      <c r="Z4840" s="18">
        <v>2944</v>
      </c>
      <c r="AA4840" s="18">
        <v>0</v>
      </c>
      <c r="AB4840" s="18">
        <v>911610</v>
      </c>
      <c r="AC4840" s="23">
        <v>0.24</v>
      </c>
      <c r="AD4840" s="14" t="str">
        <f>IF(E4840=113,"Linn","Iowa ex-Linn")</f>
        <v>Iowa ex-Linn</v>
      </c>
      <c r="AE4840" s="23">
        <f>IFERROR(AB4840/W4840,"N/M")</f>
        <v>0.2418147044858311</v>
      </c>
      <c r="AF4840" s="14" t="str">
        <f>B4840&amp;"|"&amp;TEXT(E4840,"000")&amp;"|"&amp;TEXT(M4840,"0.0000")</f>
        <v>2022|091|0.8500</v>
      </c>
      <c r="AG4840" s="22" t="str">
        <f>IF(AND(B4840&gt;=2015,B4840&lt;=2024,C4840=19,G4840=41,I4840=2,K4840="A",L4840="RBUP",M4840&gt;=0.5,M4840&lt;=0.85),"IN","OUT")</f>
        <v>IN</v>
      </c>
    </row>
    <row r="4841" spans="1:33">
      <c r="A4841" s="14" t="s">
        <v>192</v>
      </c>
      <c r="B4841" s="16">
        <v>2022</v>
      </c>
      <c r="C4841" s="16">
        <v>19</v>
      </c>
      <c r="D4841" s="14" t="s">
        <v>80</v>
      </c>
      <c r="E4841" s="16">
        <v>93</v>
      </c>
      <c r="F4841" s="14" t="s">
        <v>132</v>
      </c>
      <c r="G4841" s="16">
        <v>41</v>
      </c>
      <c r="H4841" s="14" t="s">
        <v>186</v>
      </c>
      <c r="I4841" s="16">
        <v>2</v>
      </c>
      <c r="J4841" s="14" t="s">
        <v>83</v>
      </c>
      <c r="K4841" s="14" t="s">
        <v>84</v>
      </c>
      <c r="L4841" s="14" t="s">
        <v>85</v>
      </c>
      <c r="M4841" s="23">
        <v>0.6</v>
      </c>
      <c r="N4841" s="16">
        <v>1</v>
      </c>
      <c r="O4841" s="16">
        <v>1</v>
      </c>
      <c r="P4841" s="16">
        <v>0</v>
      </c>
      <c r="Q4841" s="16">
        <v>1</v>
      </c>
      <c r="R4841" s="16">
        <v>0</v>
      </c>
      <c r="S4841" s="14" t="s">
        <v>86</v>
      </c>
      <c r="T4841" s="16">
        <v>90</v>
      </c>
      <c r="U4841" s="16">
        <v>0</v>
      </c>
      <c r="V4841" s="18">
        <v>70088</v>
      </c>
      <c r="W4841" s="18">
        <v>1063</v>
      </c>
      <c r="X4841" s="18">
        <v>680</v>
      </c>
      <c r="Y4841" s="18">
        <v>0</v>
      </c>
      <c r="Z4841" s="18">
        <v>0</v>
      </c>
      <c r="AA4841" s="18">
        <v>0</v>
      </c>
      <c r="AB4841" s="18">
        <v>0</v>
      </c>
      <c r="AC4841" s="23">
        <v>0</v>
      </c>
      <c r="AD4841" s="14" t="str">
        <f>IF(E4841=113,"Linn","Iowa ex-Linn")</f>
        <v>Iowa ex-Linn</v>
      </c>
      <c r="AE4841" s="23">
        <f>IFERROR(AB4841/W4841,"N/M")</f>
        <v>0.0</v>
      </c>
      <c r="AF4841" s="14" t="str">
        <f>B4841&amp;"|"&amp;TEXT(E4841,"000")&amp;"|"&amp;TEXT(M4841,"0.0000")</f>
        <v>2022|093|0.6000</v>
      </c>
      <c r="AG4841" s="22" t="str">
        <f>IF(AND(B4841&gt;=2015,B4841&lt;=2024,C4841=19,G4841=41,I4841=2,K4841="A",L4841="RBUP",M4841&gt;=0.5,M4841&lt;=0.85),"IN","OUT")</f>
        <v>IN</v>
      </c>
    </row>
    <row r="4842" spans="1:33">
      <c r="A4842" s="14" t="s">
        <v>192</v>
      </c>
      <c r="B4842" s="16">
        <v>2022</v>
      </c>
      <c r="C4842" s="16">
        <v>19</v>
      </c>
      <c r="D4842" s="14" t="s">
        <v>80</v>
      </c>
      <c r="E4842" s="16">
        <v>93</v>
      </c>
      <c r="F4842" s="14" t="s">
        <v>132</v>
      </c>
      <c r="G4842" s="16">
        <v>41</v>
      </c>
      <c r="H4842" s="14" t="s">
        <v>186</v>
      </c>
      <c r="I4842" s="16">
        <v>2</v>
      </c>
      <c r="J4842" s="14" t="s">
        <v>83</v>
      </c>
      <c r="K4842" s="14" t="s">
        <v>84</v>
      </c>
      <c r="L4842" s="14" t="s">
        <v>85</v>
      </c>
      <c r="M4842" s="23">
        <v>0.65</v>
      </c>
      <c r="N4842" s="16">
        <v>2</v>
      </c>
      <c r="O4842" s="16">
        <v>2</v>
      </c>
      <c r="P4842" s="16">
        <v>0</v>
      </c>
      <c r="Q4842" s="16">
        <v>2</v>
      </c>
      <c r="R4842" s="16">
        <v>0</v>
      </c>
      <c r="S4842" s="14" t="s">
        <v>86</v>
      </c>
      <c r="T4842" s="16">
        <v>108</v>
      </c>
      <c r="U4842" s="16">
        <v>0</v>
      </c>
      <c r="V4842" s="18">
        <v>79434</v>
      </c>
      <c r="W4842" s="18">
        <v>1344</v>
      </c>
      <c r="X4842" s="18">
        <v>792</v>
      </c>
      <c r="Y4842" s="18">
        <v>0</v>
      </c>
      <c r="Z4842" s="18">
        <v>0</v>
      </c>
      <c r="AA4842" s="18">
        <v>0</v>
      </c>
      <c r="AB4842" s="18">
        <v>0</v>
      </c>
      <c r="AC4842" s="23">
        <v>0</v>
      </c>
      <c r="AD4842" s="14" t="str">
        <f>IF(E4842=113,"Linn","Iowa ex-Linn")</f>
        <v>Iowa ex-Linn</v>
      </c>
      <c r="AE4842" s="23">
        <f>IFERROR(AB4842/W4842,"N/M")</f>
        <v>0.0</v>
      </c>
      <c r="AF4842" s="14" t="str">
        <f>B4842&amp;"|"&amp;TEXT(E4842,"000")&amp;"|"&amp;TEXT(M4842,"0.0000")</f>
        <v>2022|093|0.6500</v>
      </c>
      <c r="AG4842" s="22" t="str">
        <f>IF(AND(B4842&gt;=2015,B4842&lt;=2024,C4842=19,G4842=41,I4842=2,K4842="A",L4842="RBUP",M4842&gt;=0.5,M4842&lt;=0.85),"IN","OUT")</f>
        <v>IN</v>
      </c>
    </row>
    <row r="4843" spans="1:33">
      <c r="A4843" s="14" t="s">
        <v>192</v>
      </c>
      <c r="B4843" s="16">
        <v>2022</v>
      </c>
      <c r="C4843" s="16">
        <v>19</v>
      </c>
      <c r="D4843" s="14" t="s">
        <v>80</v>
      </c>
      <c r="E4843" s="16">
        <v>93</v>
      </c>
      <c r="F4843" s="14" t="s">
        <v>132</v>
      </c>
      <c r="G4843" s="16">
        <v>41</v>
      </c>
      <c r="H4843" s="14" t="s">
        <v>186</v>
      </c>
      <c r="I4843" s="16">
        <v>2</v>
      </c>
      <c r="J4843" s="14" t="s">
        <v>83</v>
      </c>
      <c r="K4843" s="14" t="s">
        <v>84</v>
      </c>
      <c r="L4843" s="14" t="s">
        <v>85</v>
      </c>
      <c r="M4843" s="23">
        <v>0.7</v>
      </c>
      <c r="N4843" s="16">
        <v>20</v>
      </c>
      <c r="O4843" s="16">
        <v>16</v>
      </c>
      <c r="P4843" s="16">
        <v>0</v>
      </c>
      <c r="Q4843" s="16">
        <v>16</v>
      </c>
      <c r="R4843" s="16">
        <v>0</v>
      </c>
      <c r="S4843" s="14" t="s">
        <v>86</v>
      </c>
      <c r="T4843" s="16">
        <v>3003</v>
      </c>
      <c r="U4843" s="16">
        <v>0</v>
      </c>
      <c r="V4843" s="18">
        <v>2723402</v>
      </c>
      <c r="W4843" s="18">
        <v>85839</v>
      </c>
      <c r="X4843" s="18">
        <v>64162</v>
      </c>
      <c r="Y4843" s="18">
        <v>225</v>
      </c>
      <c r="Z4843" s="18">
        <v>0</v>
      </c>
      <c r="AA4843" s="18">
        <v>0</v>
      </c>
      <c r="AB4843" s="18">
        <v>0</v>
      </c>
      <c r="AC4843" s="23">
        <v>0</v>
      </c>
      <c r="AD4843" s="14" t="str">
        <f>IF(E4843=113,"Linn","Iowa ex-Linn")</f>
        <v>Iowa ex-Linn</v>
      </c>
      <c r="AE4843" s="23">
        <f>IFERROR(AB4843/W4843,"N/M")</f>
        <v>0.0</v>
      </c>
      <c r="AF4843" s="14" t="str">
        <f>B4843&amp;"|"&amp;TEXT(E4843,"000")&amp;"|"&amp;TEXT(M4843,"0.0000")</f>
        <v>2022|093|0.7000</v>
      </c>
      <c r="AG4843" s="22" t="str">
        <f>IF(AND(B4843&gt;=2015,B4843&lt;=2024,C4843=19,G4843=41,I4843=2,K4843="A",L4843="RBUP",M4843&gt;=0.5,M4843&lt;=0.85),"IN","OUT")</f>
        <v>IN</v>
      </c>
    </row>
    <row r="4844" spans="1:33">
      <c r="A4844" s="14" t="s">
        <v>192</v>
      </c>
      <c r="B4844" s="16">
        <v>2022</v>
      </c>
      <c r="C4844" s="16">
        <v>19</v>
      </c>
      <c r="D4844" s="14" t="s">
        <v>80</v>
      </c>
      <c r="E4844" s="16">
        <v>93</v>
      </c>
      <c r="F4844" s="14" t="s">
        <v>132</v>
      </c>
      <c r="G4844" s="16">
        <v>41</v>
      </c>
      <c r="H4844" s="14" t="s">
        <v>186</v>
      </c>
      <c r="I4844" s="16">
        <v>2</v>
      </c>
      <c r="J4844" s="14" t="s">
        <v>83</v>
      </c>
      <c r="K4844" s="14" t="s">
        <v>84</v>
      </c>
      <c r="L4844" s="14" t="s">
        <v>85</v>
      </c>
      <c r="M4844" s="23">
        <v>0.75</v>
      </c>
      <c r="N4844" s="16">
        <v>42</v>
      </c>
      <c r="O4844" s="16">
        <v>31</v>
      </c>
      <c r="P4844" s="16">
        <v>3</v>
      </c>
      <c r="Q4844" s="16">
        <v>54</v>
      </c>
      <c r="R4844" s="16">
        <v>4</v>
      </c>
      <c r="S4844" s="14" t="s">
        <v>86</v>
      </c>
      <c r="T4844" s="16">
        <v>7247</v>
      </c>
      <c r="U4844" s="16">
        <v>0</v>
      </c>
      <c r="V4844" s="18">
        <v>7044077</v>
      </c>
      <c r="W4844" s="18">
        <v>379887</v>
      </c>
      <c r="X4844" s="18">
        <v>239871</v>
      </c>
      <c r="Y4844" s="18">
        <v>0</v>
      </c>
      <c r="Z4844" s="18">
        <v>0</v>
      </c>
      <c r="AA4844" s="18">
        <v>0</v>
      </c>
      <c r="AB4844" s="18">
        <v>50763</v>
      </c>
      <c r="AC4844" s="23">
        <v>0.13</v>
      </c>
      <c r="AD4844" s="14" t="str">
        <f>IF(E4844=113,"Linn","Iowa ex-Linn")</f>
        <v>Iowa ex-Linn</v>
      </c>
      <c r="AE4844" s="23">
        <f>IFERROR(AB4844/W4844,"N/M")</f>
        <v>0.13362657842990153</v>
      </c>
      <c r="AF4844" s="14" t="str">
        <f>B4844&amp;"|"&amp;TEXT(E4844,"000")&amp;"|"&amp;TEXT(M4844,"0.0000")</f>
        <v>2022|093|0.7500</v>
      </c>
      <c r="AG4844" s="22" t="str">
        <f>IF(AND(B4844&gt;=2015,B4844&lt;=2024,C4844=19,G4844=41,I4844=2,K4844="A",L4844="RBUP",M4844&gt;=0.5,M4844&lt;=0.85),"IN","OUT")</f>
        <v>IN</v>
      </c>
    </row>
    <row r="4845" spans="1:33">
      <c r="A4845" s="14" t="s">
        <v>192</v>
      </c>
      <c r="B4845" s="16">
        <v>2022</v>
      </c>
      <c r="C4845" s="16">
        <v>19</v>
      </c>
      <c r="D4845" s="14" t="s">
        <v>80</v>
      </c>
      <c r="E4845" s="16">
        <v>93</v>
      </c>
      <c r="F4845" s="14" t="s">
        <v>132</v>
      </c>
      <c r="G4845" s="16">
        <v>41</v>
      </c>
      <c r="H4845" s="14" t="s">
        <v>186</v>
      </c>
      <c r="I4845" s="16">
        <v>2</v>
      </c>
      <c r="J4845" s="14" t="s">
        <v>83</v>
      </c>
      <c r="K4845" s="14" t="s">
        <v>84</v>
      </c>
      <c r="L4845" s="14" t="s">
        <v>85</v>
      </c>
      <c r="M4845" s="23">
        <v>0.8</v>
      </c>
      <c r="N4845" s="16">
        <v>224</v>
      </c>
      <c r="O4845" s="16">
        <v>176</v>
      </c>
      <c r="P4845" s="16">
        <v>11</v>
      </c>
      <c r="Q4845" s="16">
        <v>281</v>
      </c>
      <c r="R4845" s="16">
        <v>11</v>
      </c>
      <c r="S4845" s="14" t="s">
        <v>86</v>
      </c>
      <c r="T4845" s="16">
        <v>45844</v>
      </c>
      <c r="U4845" s="16">
        <v>0</v>
      </c>
      <c r="V4845" s="18">
        <v>47560263</v>
      </c>
      <c r="W4845" s="18">
        <v>2966284</v>
      </c>
      <c r="X4845" s="18">
        <v>1810943</v>
      </c>
      <c r="Y4845" s="18">
        <v>0</v>
      </c>
      <c r="Z4845" s="18">
        <v>3088</v>
      </c>
      <c r="AA4845" s="18">
        <v>0</v>
      </c>
      <c r="AB4845" s="18">
        <v>687718</v>
      </c>
      <c r="AC4845" s="23">
        <v>0.23</v>
      </c>
      <c r="AD4845" s="14" t="str">
        <f>IF(E4845=113,"Linn","Iowa ex-Linn")</f>
        <v>Iowa ex-Linn</v>
      </c>
      <c r="AE4845" s="23">
        <f>IFERROR(AB4845/W4845,"N/M")</f>
        <v>0.23184496157481888</v>
      </c>
      <c r="AF4845" s="14" t="str">
        <f>B4845&amp;"|"&amp;TEXT(E4845,"000")&amp;"|"&amp;TEXT(M4845,"0.0000")</f>
        <v>2022|093|0.8000</v>
      </c>
      <c r="AG4845" s="22" t="str">
        <f>IF(AND(B4845&gt;=2015,B4845&lt;=2024,C4845=19,G4845=41,I4845=2,K4845="A",L4845="RBUP",M4845&gt;=0.5,M4845&lt;=0.85),"IN","OUT")</f>
        <v>IN</v>
      </c>
    </row>
    <row r="4846" spans="1:33">
      <c r="A4846" s="14" t="s">
        <v>192</v>
      </c>
      <c r="B4846" s="16">
        <v>2022</v>
      </c>
      <c r="C4846" s="16">
        <v>19</v>
      </c>
      <c r="D4846" s="14" t="s">
        <v>80</v>
      </c>
      <c r="E4846" s="16">
        <v>93</v>
      </c>
      <c r="F4846" s="14" t="s">
        <v>132</v>
      </c>
      <c r="G4846" s="16">
        <v>41</v>
      </c>
      <c r="H4846" s="14" t="s">
        <v>186</v>
      </c>
      <c r="I4846" s="16">
        <v>2</v>
      </c>
      <c r="J4846" s="14" t="s">
        <v>83</v>
      </c>
      <c r="K4846" s="14" t="s">
        <v>84</v>
      </c>
      <c r="L4846" s="14" t="s">
        <v>85</v>
      </c>
      <c r="M4846" s="23">
        <v>0.85</v>
      </c>
      <c r="N4846" s="16">
        <v>305</v>
      </c>
      <c r="O4846" s="16">
        <v>228</v>
      </c>
      <c r="P4846" s="16">
        <v>29</v>
      </c>
      <c r="Q4846" s="16">
        <v>405</v>
      </c>
      <c r="R4846" s="16">
        <v>36</v>
      </c>
      <c r="S4846" s="14" t="s">
        <v>86</v>
      </c>
      <c r="T4846" s="16">
        <v>59442</v>
      </c>
      <c r="U4846" s="16">
        <v>0</v>
      </c>
      <c r="V4846" s="18">
        <v>66237182</v>
      </c>
      <c r="W4846" s="18">
        <v>5276147</v>
      </c>
      <c r="X4846" s="18">
        <v>2405178</v>
      </c>
      <c r="Y4846" s="18">
        <v>930</v>
      </c>
      <c r="Z4846" s="18">
        <v>4763</v>
      </c>
      <c r="AA4846" s="18">
        <v>0</v>
      </c>
      <c r="AB4846" s="18">
        <v>732148</v>
      </c>
      <c r="AC4846" s="23">
        <v>0.14</v>
      </c>
      <c r="AD4846" s="14" t="str">
        <f>IF(E4846=113,"Linn","Iowa ex-Linn")</f>
        <v>Iowa ex-Linn</v>
      </c>
      <c r="AE4846" s="23">
        <f>IFERROR(AB4846/W4846,"N/M")</f>
        <v>0.1387656560744043</v>
      </c>
      <c r="AF4846" s="14" t="str">
        <f>B4846&amp;"|"&amp;TEXT(E4846,"000")&amp;"|"&amp;TEXT(M4846,"0.0000")</f>
        <v>2022|093|0.8500</v>
      </c>
      <c r="AG4846" s="22" t="str">
        <f>IF(AND(B4846&gt;=2015,B4846&lt;=2024,C4846=19,G4846=41,I4846=2,K4846="A",L4846="RBUP",M4846&gt;=0.5,M4846&lt;=0.85),"IN","OUT")</f>
        <v>IN</v>
      </c>
    </row>
    <row r="4847" spans="1:33">
      <c r="A4847" s="14" t="s">
        <v>192</v>
      </c>
      <c r="B4847" s="16">
        <v>2022</v>
      </c>
      <c r="C4847" s="16">
        <v>19</v>
      </c>
      <c r="D4847" s="14" t="s">
        <v>80</v>
      </c>
      <c r="E4847" s="16">
        <v>95</v>
      </c>
      <c r="F4847" s="14" t="s">
        <v>133</v>
      </c>
      <c r="G4847" s="16">
        <v>41</v>
      </c>
      <c r="H4847" s="14" t="s">
        <v>186</v>
      </c>
      <c r="I4847" s="16">
        <v>2</v>
      </c>
      <c r="J4847" s="14" t="s">
        <v>83</v>
      </c>
      <c r="K4847" s="14" t="s">
        <v>84</v>
      </c>
      <c r="L4847" s="14" t="s">
        <v>85</v>
      </c>
      <c r="M4847" s="23">
        <v>0.5</v>
      </c>
      <c r="N4847" s="16">
        <v>2</v>
      </c>
      <c r="O4847" s="16">
        <v>2</v>
      </c>
      <c r="P4847" s="16">
        <v>0</v>
      </c>
      <c r="Q4847" s="16">
        <v>3</v>
      </c>
      <c r="R4847" s="16">
        <v>0</v>
      </c>
      <c r="S4847" s="14" t="s">
        <v>86</v>
      </c>
      <c r="T4847" s="16">
        <v>404</v>
      </c>
      <c r="U4847" s="16">
        <v>0</v>
      </c>
      <c r="V4847" s="18">
        <v>242269</v>
      </c>
      <c r="W4847" s="18">
        <v>8094</v>
      </c>
      <c r="X4847" s="18">
        <v>5424</v>
      </c>
      <c r="Y4847" s="18">
        <v>0</v>
      </c>
      <c r="Z4847" s="18">
        <v>0</v>
      </c>
      <c r="AA4847" s="18">
        <v>0</v>
      </c>
      <c r="AB4847" s="18">
        <v>0</v>
      </c>
      <c r="AC4847" s="23">
        <v>0</v>
      </c>
      <c r="AD4847" s="14" t="str">
        <f>IF(E4847=113,"Linn","Iowa ex-Linn")</f>
        <v>Iowa ex-Linn</v>
      </c>
      <c r="AE4847" s="23">
        <f>IFERROR(AB4847/W4847,"N/M")</f>
        <v>0.0</v>
      </c>
      <c r="AF4847" s="14" t="str">
        <f>B4847&amp;"|"&amp;TEXT(E4847,"000")&amp;"|"&amp;TEXT(M4847,"0.0000")</f>
        <v>2022|095|0.5000</v>
      </c>
      <c r="AG4847" s="22" t="str">
        <f>IF(AND(B4847&gt;=2015,B4847&lt;=2024,C4847=19,G4847=41,I4847=2,K4847="A",L4847="RBUP",M4847&gt;=0.5,M4847&lt;=0.85),"IN","OUT")</f>
        <v>IN</v>
      </c>
    </row>
    <row r="4848" spans="1:33">
      <c r="A4848" s="14" t="s">
        <v>192</v>
      </c>
      <c r="B4848" s="16">
        <v>2022</v>
      </c>
      <c r="C4848" s="16">
        <v>19</v>
      </c>
      <c r="D4848" s="14" t="s">
        <v>80</v>
      </c>
      <c r="E4848" s="16">
        <v>95</v>
      </c>
      <c r="F4848" s="14" t="s">
        <v>133</v>
      </c>
      <c r="G4848" s="16">
        <v>41</v>
      </c>
      <c r="H4848" s="14" t="s">
        <v>186</v>
      </c>
      <c r="I4848" s="16">
        <v>2</v>
      </c>
      <c r="J4848" s="14" t="s">
        <v>83</v>
      </c>
      <c r="K4848" s="14" t="s">
        <v>84</v>
      </c>
      <c r="L4848" s="14" t="s">
        <v>85</v>
      </c>
      <c r="M4848" s="23">
        <v>0.65</v>
      </c>
      <c r="N4848" s="16">
        <v>4</v>
      </c>
      <c r="O4848" s="16">
        <v>3</v>
      </c>
      <c r="P4848" s="16">
        <v>0</v>
      </c>
      <c r="Q4848" s="16">
        <v>3</v>
      </c>
      <c r="R4848" s="16">
        <v>0</v>
      </c>
      <c r="S4848" s="14" t="s">
        <v>86</v>
      </c>
      <c r="T4848" s="16">
        <v>313</v>
      </c>
      <c r="U4848" s="16">
        <v>0</v>
      </c>
      <c r="V4848" s="18">
        <v>239042</v>
      </c>
      <c r="W4848" s="18">
        <v>4819</v>
      </c>
      <c r="X4848" s="18">
        <v>3461</v>
      </c>
      <c r="Y4848" s="18">
        <v>0</v>
      </c>
      <c r="Z4848" s="18">
        <v>0</v>
      </c>
      <c r="AA4848" s="18">
        <v>0</v>
      </c>
      <c r="AB4848" s="18">
        <v>0</v>
      </c>
      <c r="AC4848" s="23">
        <v>0</v>
      </c>
      <c r="AD4848" s="14" t="str">
        <f>IF(E4848=113,"Linn","Iowa ex-Linn")</f>
        <v>Iowa ex-Linn</v>
      </c>
      <c r="AE4848" s="23">
        <f>IFERROR(AB4848/W4848,"N/M")</f>
        <v>0.0</v>
      </c>
      <c r="AF4848" s="14" t="str">
        <f>B4848&amp;"|"&amp;TEXT(E4848,"000")&amp;"|"&amp;TEXT(M4848,"0.0000")</f>
        <v>2022|095|0.6500</v>
      </c>
      <c r="AG4848" s="22" t="str">
        <f>IF(AND(B4848&gt;=2015,B4848&lt;=2024,C4848=19,G4848=41,I4848=2,K4848="A",L4848="RBUP",M4848&gt;=0.5,M4848&lt;=0.85),"IN","OUT")</f>
        <v>IN</v>
      </c>
    </row>
    <row r="4849" spans="1:33">
      <c r="A4849" s="14" t="s">
        <v>192</v>
      </c>
      <c r="B4849" s="16">
        <v>2022</v>
      </c>
      <c r="C4849" s="16">
        <v>19</v>
      </c>
      <c r="D4849" s="14" t="s">
        <v>80</v>
      </c>
      <c r="E4849" s="16">
        <v>95</v>
      </c>
      <c r="F4849" s="14" t="s">
        <v>133</v>
      </c>
      <c r="G4849" s="16">
        <v>41</v>
      </c>
      <c r="H4849" s="14" t="s">
        <v>186</v>
      </c>
      <c r="I4849" s="16">
        <v>2</v>
      </c>
      <c r="J4849" s="14" t="s">
        <v>83</v>
      </c>
      <c r="K4849" s="14" t="s">
        <v>84</v>
      </c>
      <c r="L4849" s="14" t="s">
        <v>85</v>
      </c>
      <c r="M4849" s="23">
        <v>0.7</v>
      </c>
      <c r="N4849" s="16">
        <v>22</v>
      </c>
      <c r="O4849" s="16">
        <v>13</v>
      </c>
      <c r="P4849" s="16">
        <v>0</v>
      </c>
      <c r="Q4849" s="16">
        <v>17</v>
      </c>
      <c r="R4849" s="16">
        <v>0</v>
      </c>
      <c r="S4849" s="14" t="s">
        <v>86</v>
      </c>
      <c r="T4849" s="16">
        <v>1336</v>
      </c>
      <c r="U4849" s="16">
        <v>0</v>
      </c>
      <c r="V4849" s="18">
        <v>1141335</v>
      </c>
      <c r="W4849" s="18">
        <v>40595</v>
      </c>
      <c r="X4849" s="18">
        <v>28018</v>
      </c>
      <c r="Y4849" s="18">
        <v>0</v>
      </c>
      <c r="Z4849" s="18">
        <v>0</v>
      </c>
      <c r="AA4849" s="18">
        <v>0</v>
      </c>
      <c r="AB4849" s="18">
        <v>0</v>
      </c>
      <c r="AC4849" s="23">
        <v>0</v>
      </c>
      <c r="AD4849" s="14" t="str">
        <f>IF(E4849=113,"Linn","Iowa ex-Linn")</f>
        <v>Iowa ex-Linn</v>
      </c>
      <c r="AE4849" s="23">
        <f>IFERROR(AB4849/W4849,"N/M")</f>
        <v>0.0</v>
      </c>
      <c r="AF4849" s="14" t="str">
        <f>B4849&amp;"|"&amp;TEXT(E4849,"000")&amp;"|"&amp;TEXT(M4849,"0.0000")</f>
        <v>2022|095|0.7000</v>
      </c>
      <c r="AG4849" s="22" t="str">
        <f>IF(AND(B4849&gt;=2015,B4849&lt;=2024,C4849=19,G4849=41,I4849=2,K4849="A",L4849="RBUP",M4849&gt;=0.5,M4849&lt;=0.85),"IN","OUT")</f>
        <v>IN</v>
      </c>
    </row>
    <row r="4850" spans="1:33">
      <c r="A4850" s="14" t="s">
        <v>192</v>
      </c>
      <c r="B4850" s="16">
        <v>2022</v>
      </c>
      <c r="C4850" s="16">
        <v>19</v>
      </c>
      <c r="D4850" s="14" t="s">
        <v>80</v>
      </c>
      <c r="E4850" s="16">
        <v>95</v>
      </c>
      <c r="F4850" s="14" t="s">
        <v>133</v>
      </c>
      <c r="G4850" s="16">
        <v>41</v>
      </c>
      <c r="H4850" s="14" t="s">
        <v>186</v>
      </c>
      <c r="I4850" s="16">
        <v>2</v>
      </c>
      <c r="J4850" s="14" t="s">
        <v>83</v>
      </c>
      <c r="K4850" s="14" t="s">
        <v>84</v>
      </c>
      <c r="L4850" s="14" t="s">
        <v>85</v>
      </c>
      <c r="M4850" s="23">
        <v>0.75</v>
      </c>
      <c r="N4850" s="16">
        <v>78</v>
      </c>
      <c r="O4850" s="16">
        <v>67</v>
      </c>
      <c r="P4850" s="16">
        <v>2</v>
      </c>
      <c r="Q4850" s="16">
        <v>94</v>
      </c>
      <c r="R4850" s="16">
        <v>4</v>
      </c>
      <c r="S4850" s="14" t="s">
        <v>86</v>
      </c>
      <c r="T4850" s="16">
        <v>11968</v>
      </c>
      <c r="U4850" s="16">
        <v>0</v>
      </c>
      <c r="V4850" s="18">
        <v>10852831</v>
      </c>
      <c r="W4850" s="18">
        <v>623875</v>
      </c>
      <c r="X4850" s="18">
        <v>427793</v>
      </c>
      <c r="Y4850" s="18">
        <v>411</v>
      </c>
      <c r="Z4850" s="18">
        <v>567</v>
      </c>
      <c r="AA4850" s="18">
        <v>0</v>
      </c>
      <c r="AB4850" s="18">
        <v>33224</v>
      </c>
      <c r="AC4850" s="23">
        <v>0.05</v>
      </c>
      <c r="AD4850" s="14" t="str">
        <f>IF(E4850=113,"Linn","Iowa ex-Linn")</f>
        <v>Iowa ex-Linn</v>
      </c>
      <c r="AE4850" s="23">
        <f>IFERROR(AB4850/W4850,"N/M")</f>
        <v>0.05325425766379483</v>
      </c>
      <c r="AF4850" s="14" t="str">
        <f>B4850&amp;"|"&amp;TEXT(E4850,"000")&amp;"|"&amp;TEXT(M4850,"0.0000")</f>
        <v>2022|095|0.7500</v>
      </c>
      <c r="AG4850" s="22" t="str">
        <f>IF(AND(B4850&gt;=2015,B4850&lt;=2024,C4850=19,G4850=41,I4850=2,K4850="A",L4850="RBUP",M4850&gt;=0.5,M4850&lt;=0.85),"IN","OUT")</f>
        <v>IN</v>
      </c>
    </row>
    <row r="4851" spans="1:33">
      <c r="A4851" s="14" t="s">
        <v>192</v>
      </c>
      <c r="B4851" s="16">
        <v>2022</v>
      </c>
      <c r="C4851" s="16">
        <v>19</v>
      </c>
      <c r="D4851" s="14" t="s">
        <v>80</v>
      </c>
      <c r="E4851" s="16">
        <v>95</v>
      </c>
      <c r="F4851" s="14" t="s">
        <v>133</v>
      </c>
      <c r="G4851" s="16">
        <v>41</v>
      </c>
      <c r="H4851" s="14" t="s">
        <v>186</v>
      </c>
      <c r="I4851" s="16">
        <v>2</v>
      </c>
      <c r="J4851" s="14" t="s">
        <v>83</v>
      </c>
      <c r="K4851" s="14" t="s">
        <v>84</v>
      </c>
      <c r="L4851" s="14" t="s">
        <v>85</v>
      </c>
      <c r="M4851" s="23">
        <v>0.8</v>
      </c>
      <c r="N4851" s="16">
        <v>310</v>
      </c>
      <c r="O4851" s="16">
        <v>253</v>
      </c>
      <c r="P4851" s="16">
        <v>11</v>
      </c>
      <c r="Q4851" s="16">
        <v>446</v>
      </c>
      <c r="R4851" s="16">
        <v>11</v>
      </c>
      <c r="S4851" s="14" t="s">
        <v>86</v>
      </c>
      <c r="T4851" s="16">
        <v>59088</v>
      </c>
      <c r="U4851" s="16">
        <v>0</v>
      </c>
      <c r="V4851" s="18">
        <v>56068639</v>
      </c>
      <c r="W4851" s="18">
        <v>3616470</v>
      </c>
      <c r="X4851" s="18">
        <v>2174685</v>
      </c>
      <c r="Y4851" s="18">
        <v>13147</v>
      </c>
      <c r="Z4851" s="18">
        <v>22640</v>
      </c>
      <c r="AA4851" s="18">
        <v>0</v>
      </c>
      <c r="AB4851" s="18">
        <v>120605</v>
      </c>
      <c r="AC4851" s="23">
        <v>0.03</v>
      </c>
      <c r="AD4851" s="14" t="str">
        <f>IF(E4851=113,"Linn","Iowa ex-Linn")</f>
        <v>Iowa ex-Linn</v>
      </c>
      <c r="AE4851" s="23">
        <f>IFERROR(AB4851/W4851,"N/M")</f>
        <v>0.033348818046326945</v>
      </c>
      <c r="AF4851" s="14" t="str">
        <f>B4851&amp;"|"&amp;TEXT(E4851,"000")&amp;"|"&amp;TEXT(M4851,"0.0000")</f>
        <v>2022|095|0.8000</v>
      </c>
      <c r="AG4851" s="22" t="str">
        <f>IF(AND(B4851&gt;=2015,B4851&lt;=2024,C4851=19,G4851=41,I4851=2,K4851="A",L4851="RBUP",M4851&gt;=0.5,M4851&lt;=0.85),"IN","OUT")</f>
        <v>IN</v>
      </c>
    </row>
    <row r="4852" spans="1:33">
      <c r="A4852" s="14" t="s">
        <v>192</v>
      </c>
      <c r="B4852" s="16">
        <v>2022</v>
      </c>
      <c r="C4852" s="16">
        <v>19</v>
      </c>
      <c r="D4852" s="14" t="s">
        <v>80</v>
      </c>
      <c r="E4852" s="16">
        <v>95</v>
      </c>
      <c r="F4852" s="14" t="s">
        <v>133</v>
      </c>
      <c r="G4852" s="16">
        <v>41</v>
      </c>
      <c r="H4852" s="14" t="s">
        <v>186</v>
      </c>
      <c r="I4852" s="16">
        <v>2</v>
      </c>
      <c r="J4852" s="14" t="s">
        <v>83</v>
      </c>
      <c r="K4852" s="14" t="s">
        <v>84</v>
      </c>
      <c r="L4852" s="14" t="s">
        <v>85</v>
      </c>
      <c r="M4852" s="23">
        <v>0.85</v>
      </c>
      <c r="N4852" s="16">
        <v>238</v>
      </c>
      <c r="O4852" s="16">
        <v>198</v>
      </c>
      <c r="P4852" s="16">
        <v>22</v>
      </c>
      <c r="Q4852" s="16">
        <v>320</v>
      </c>
      <c r="R4852" s="16">
        <v>23</v>
      </c>
      <c r="S4852" s="14" t="s">
        <v>86</v>
      </c>
      <c r="T4852" s="16">
        <v>45174</v>
      </c>
      <c r="U4852" s="16">
        <v>0</v>
      </c>
      <c r="V4852" s="18">
        <v>45635915</v>
      </c>
      <c r="W4852" s="18">
        <v>3644155</v>
      </c>
      <c r="X4852" s="18">
        <v>1744421</v>
      </c>
      <c r="Y4852" s="18">
        <v>1952</v>
      </c>
      <c r="Z4852" s="18">
        <v>18138</v>
      </c>
      <c r="AA4852" s="18">
        <v>0</v>
      </c>
      <c r="AB4852" s="18">
        <v>192122</v>
      </c>
      <c r="AC4852" s="23">
        <v>0.05</v>
      </c>
      <c r="AD4852" s="14" t="str">
        <f>IF(E4852=113,"Linn","Iowa ex-Linn")</f>
        <v>Iowa ex-Linn</v>
      </c>
      <c r="AE4852" s="23">
        <f>IFERROR(AB4852/W4852,"N/M")</f>
        <v>0.05272058954682224</v>
      </c>
      <c r="AF4852" s="14" t="str">
        <f>B4852&amp;"|"&amp;TEXT(E4852,"000")&amp;"|"&amp;TEXT(M4852,"0.0000")</f>
        <v>2022|095|0.8500</v>
      </c>
      <c r="AG4852" s="22" t="str">
        <f>IF(AND(B4852&gt;=2015,B4852&lt;=2024,C4852=19,G4852=41,I4852=2,K4852="A",L4852="RBUP",M4852&gt;=0.5,M4852&lt;=0.85),"IN","OUT")</f>
        <v>IN</v>
      </c>
    </row>
    <row r="4853" spans="1:33">
      <c r="A4853" s="14" t="s">
        <v>192</v>
      </c>
      <c r="B4853" s="16">
        <v>2022</v>
      </c>
      <c r="C4853" s="16">
        <v>19</v>
      </c>
      <c r="D4853" s="14" t="s">
        <v>80</v>
      </c>
      <c r="E4853" s="16">
        <v>97</v>
      </c>
      <c r="F4853" s="14" t="s">
        <v>134</v>
      </c>
      <c r="G4853" s="16">
        <v>41</v>
      </c>
      <c r="H4853" s="14" t="s">
        <v>186</v>
      </c>
      <c r="I4853" s="16">
        <v>2</v>
      </c>
      <c r="J4853" s="14" t="s">
        <v>83</v>
      </c>
      <c r="K4853" s="14" t="s">
        <v>84</v>
      </c>
      <c r="L4853" s="14" t="s">
        <v>85</v>
      </c>
      <c r="M4853" s="23">
        <v>0.5</v>
      </c>
      <c r="N4853" s="16">
        <v>1</v>
      </c>
      <c r="O4853" s="16">
        <v>0</v>
      </c>
      <c r="P4853" s="16">
        <v>0</v>
      </c>
      <c r="Q4853" s="16">
        <v>1</v>
      </c>
      <c r="R4853" s="16">
        <v>0</v>
      </c>
      <c r="S4853" s="14" t="s">
        <v>86</v>
      </c>
      <c r="T4853" s="16">
        <v>149</v>
      </c>
      <c r="U4853" s="16">
        <v>0</v>
      </c>
      <c r="V4853" s="18">
        <v>85101</v>
      </c>
      <c r="W4853" s="18">
        <v>2781</v>
      </c>
      <c r="X4853" s="18">
        <v>1863</v>
      </c>
      <c r="Y4853" s="18">
        <v>0</v>
      </c>
      <c r="Z4853" s="18">
        <v>0</v>
      </c>
      <c r="AA4853" s="18">
        <v>0</v>
      </c>
      <c r="AB4853" s="18">
        <v>0</v>
      </c>
      <c r="AC4853" s="23">
        <v>0</v>
      </c>
      <c r="AD4853" s="14" t="str">
        <f>IF(E4853=113,"Linn","Iowa ex-Linn")</f>
        <v>Iowa ex-Linn</v>
      </c>
      <c r="AE4853" s="23">
        <f>IFERROR(AB4853/W4853,"N/M")</f>
        <v>0.0</v>
      </c>
      <c r="AF4853" s="14" t="str">
        <f>B4853&amp;"|"&amp;TEXT(E4853,"000")&amp;"|"&amp;TEXT(M4853,"0.0000")</f>
        <v>2022|097|0.5000</v>
      </c>
      <c r="AG4853" s="22" t="str">
        <f>IF(AND(B4853&gt;=2015,B4853&lt;=2024,C4853=19,G4853=41,I4853=2,K4853="A",L4853="RBUP",M4853&gt;=0.5,M4853&lt;=0.85),"IN","OUT")</f>
        <v>IN</v>
      </c>
    </row>
    <row r="4854" spans="1:33">
      <c r="A4854" s="14" t="s">
        <v>192</v>
      </c>
      <c r="B4854" s="16">
        <v>2022</v>
      </c>
      <c r="C4854" s="16">
        <v>19</v>
      </c>
      <c r="D4854" s="14" t="s">
        <v>80</v>
      </c>
      <c r="E4854" s="16">
        <v>97</v>
      </c>
      <c r="F4854" s="14" t="s">
        <v>134</v>
      </c>
      <c r="G4854" s="16">
        <v>41</v>
      </c>
      <c r="H4854" s="14" t="s">
        <v>186</v>
      </c>
      <c r="I4854" s="16">
        <v>2</v>
      </c>
      <c r="J4854" s="14" t="s">
        <v>83</v>
      </c>
      <c r="K4854" s="14" t="s">
        <v>84</v>
      </c>
      <c r="L4854" s="14" t="s">
        <v>85</v>
      </c>
      <c r="M4854" s="23">
        <v>0.55</v>
      </c>
      <c r="N4854" s="16">
        <v>1</v>
      </c>
      <c r="O4854" s="16">
        <v>1</v>
      </c>
      <c r="P4854" s="16">
        <v>0</v>
      </c>
      <c r="Q4854" s="16">
        <v>1</v>
      </c>
      <c r="R4854" s="16">
        <v>0</v>
      </c>
      <c r="S4854" s="14" t="s">
        <v>86</v>
      </c>
      <c r="T4854" s="16">
        <v>14</v>
      </c>
      <c r="U4854" s="16">
        <v>0</v>
      </c>
      <c r="V4854" s="18">
        <v>8359</v>
      </c>
      <c r="W4854" s="18">
        <v>106</v>
      </c>
      <c r="X4854" s="18">
        <v>68</v>
      </c>
      <c r="Y4854" s="18">
        <v>0</v>
      </c>
      <c r="Z4854" s="18">
        <v>0</v>
      </c>
      <c r="AA4854" s="18">
        <v>0</v>
      </c>
      <c r="AB4854" s="18">
        <v>0</v>
      </c>
      <c r="AC4854" s="23">
        <v>0</v>
      </c>
      <c r="AD4854" s="14" t="str">
        <f>IF(E4854=113,"Linn","Iowa ex-Linn")</f>
        <v>Iowa ex-Linn</v>
      </c>
      <c r="AE4854" s="23">
        <f>IFERROR(AB4854/W4854,"N/M")</f>
        <v>0.0</v>
      </c>
      <c r="AF4854" s="14" t="str">
        <f>B4854&amp;"|"&amp;TEXT(E4854,"000")&amp;"|"&amp;TEXT(M4854,"0.0000")</f>
        <v>2022|097|0.5500</v>
      </c>
      <c r="AG4854" s="22" t="str">
        <f>IF(AND(B4854&gt;=2015,B4854&lt;=2024,C4854=19,G4854=41,I4854=2,K4854="A",L4854="RBUP",M4854&gt;=0.5,M4854&lt;=0.85),"IN","OUT")</f>
        <v>IN</v>
      </c>
    </row>
    <row r="4855" spans="1:33">
      <c r="A4855" s="14" t="s">
        <v>192</v>
      </c>
      <c r="B4855" s="16">
        <v>2022</v>
      </c>
      <c r="C4855" s="16">
        <v>19</v>
      </c>
      <c r="D4855" s="14" t="s">
        <v>80</v>
      </c>
      <c r="E4855" s="16">
        <v>97</v>
      </c>
      <c r="F4855" s="14" t="s">
        <v>134</v>
      </c>
      <c r="G4855" s="16">
        <v>41</v>
      </c>
      <c r="H4855" s="14" t="s">
        <v>186</v>
      </c>
      <c r="I4855" s="16">
        <v>2</v>
      </c>
      <c r="J4855" s="14" t="s">
        <v>83</v>
      </c>
      <c r="K4855" s="14" t="s">
        <v>84</v>
      </c>
      <c r="L4855" s="14" t="s">
        <v>85</v>
      </c>
      <c r="M4855" s="23">
        <v>0.6</v>
      </c>
      <c r="N4855" s="16">
        <v>1</v>
      </c>
      <c r="O4855" s="16">
        <v>1</v>
      </c>
      <c r="P4855" s="16">
        <v>0</v>
      </c>
      <c r="Q4855" s="16">
        <v>2</v>
      </c>
      <c r="R4855" s="16">
        <v>0</v>
      </c>
      <c r="S4855" s="14" t="s">
        <v>86</v>
      </c>
      <c r="T4855" s="16">
        <v>107</v>
      </c>
      <c r="U4855" s="16">
        <v>0</v>
      </c>
      <c r="V4855" s="18">
        <v>75254</v>
      </c>
      <c r="W4855" s="18">
        <v>2674</v>
      </c>
      <c r="X4855" s="18">
        <v>1712</v>
      </c>
      <c r="Y4855" s="18">
        <v>0</v>
      </c>
      <c r="Z4855" s="18">
        <v>0</v>
      </c>
      <c r="AA4855" s="18">
        <v>0</v>
      </c>
      <c r="AB4855" s="18">
        <v>0</v>
      </c>
      <c r="AC4855" s="23">
        <v>0</v>
      </c>
      <c r="AD4855" s="14" t="str">
        <f>IF(E4855=113,"Linn","Iowa ex-Linn")</f>
        <v>Iowa ex-Linn</v>
      </c>
      <c r="AE4855" s="23">
        <f>IFERROR(AB4855/W4855,"N/M")</f>
        <v>0.0</v>
      </c>
      <c r="AF4855" s="14" t="str">
        <f>B4855&amp;"|"&amp;TEXT(E4855,"000")&amp;"|"&amp;TEXT(M4855,"0.0000")</f>
        <v>2022|097|0.6000</v>
      </c>
      <c r="AG4855" s="22" t="str">
        <f>IF(AND(B4855&gt;=2015,B4855&lt;=2024,C4855=19,G4855=41,I4855=2,K4855="A",L4855="RBUP",M4855&gt;=0.5,M4855&lt;=0.85),"IN","OUT")</f>
        <v>IN</v>
      </c>
    </row>
    <row r="4856" spans="1:33">
      <c r="A4856" s="14" t="s">
        <v>192</v>
      </c>
      <c r="B4856" s="16">
        <v>2022</v>
      </c>
      <c r="C4856" s="16">
        <v>19</v>
      </c>
      <c r="D4856" s="14" t="s">
        <v>80</v>
      </c>
      <c r="E4856" s="16">
        <v>97</v>
      </c>
      <c r="F4856" s="14" t="s">
        <v>134</v>
      </c>
      <c r="G4856" s="16">
        <v>41</v>
      </c>
      <c r="H4856" s="14" t="s">
        <v>186</v>
      </c>
      <c r="I4856" s="16">
        <v>2</v>
      </c>
      <c r="J4856" s="14" t="s">
        <v>83</v>
      </c>
      <c r="K4856" s="14" t="s">
        <v>84</v>
      </c>
      <c r="L4856" s="14" t="s">
        <v>85</v>
      </c>
      <c r="M4856" s="23">
        <v>0.65</v>
      </c>
      <c r="N4856" s="16">
        <v>3</v>
      </c>
      <c r="O4856" s="16">
        <v>3</v>
      </c>
      <c r="P4856" s="16">
        <v>0</v>
      </c>
      <c r="Q4856" s="16">
        <v>3</v>
      </c>
      <c r="R4856" s="16">
        <v>0</v>
      </c>
      <c r="S4856" s="14" t="s">
        <v>86</v>
      </c>
      <c r="T4856" s="16">
        <v>485</v>
      </c>
      <c r="U4856" s="16">
        <v>0</v>
      </c>
      <c r="V4856" s="18">
        <v>384342</v>
      </c>
      <c r="W4856" s="18">
        <v>8115</v>
      </c>
      <c r="X4856" s="18">
        <v>5609</v>
      </c>
      <c r="Y4856" s="18">
        <v>0</v>
      </c>
      <c r="Z4856" s="18">
        <v>0</v>
      </c>
      <c r="AA4856" s="18">
        <v>0</v>
      </c>
      <c r="AB4856" s="18">
        <v>0</v>
      </c>
      <c r="AC4856" s="23">
        <v>0</v>
      </c>
      <c r="AD4856" s="14" t="str">
        <f>IF(E4856=113,"Linn","Iowa ex-Linn")</f>
        <v>Iowa ex-Linn</v>
      </c>
      <c r="AE4856" s="23">
        <f>IFERROR(AB4856/W4856,"N/M")</f>
        <v>0.0</v>
      </c>
      <c r="AF4856" s="14" t="str">
        <f>B4856&amp;"|"&amp;TEXT(E4856,"000")&amp;"|"&amp;TEXT(M4856,"0.0000")</f>
        <v>2022|097|0.6500</v>
      </c>
      <c r="AG4856" s="22" t="str">
        <f>IF(AND(B4856&gt;=2015,B4856&lt;=2024,C4856=19,G4856=41,I4856=2,K4856="A",L4856="RBUP",M4856&gt;=0.5,M4856&lt;=0.85),"IN","OUT")</f>
        <v>IN</v>
      </c>
    </row>
    <row r="4857" spans="1:33">
      <c r="A4857" s="14" t="s">
        <v>192</v>
      </c>
      <c r="B4857" s="16">
        <v>2022</v>
      </c>
      <c r="C4857" s="16">
        <v>19</v>
      </c>
      <c r="D4857" s="14" t="s">
        <v>80</v>
      </c>
      <c r="E4857" s="16">
        <v>97</v>
      </c>
      <c r="F4857" s="14" t="s">
        <v>134</v>
      </c>
      <c r="G4857" s="16">
        <v>41</v>
      </c>
      <c r="H4857" s="14" t="s">
        <v>186</v>
      </c>
      <c r="I4857" s="16">
        <v>2</v>
      </c>
      <c r="J4857" s="14" t="s">
        <v>83</v>
      </c>
      <c r="K4857" s="14" t="s">
        <v>84</v>
      </c>
      <c r="L4857" s="14" t="s">
        <v>85</v>
      </c>
      <c r="M4857" s="23">
        <v>0.7</v>
      </c>
      <c r="N4857" s="16">
        <v>26</v>
      </c>
      <c r="O4857" s="16">
        <v>18</v>
      </c>
      <c r="P4857" s="16">
        <v>0</v>
      </c>
      <c r="Q4857" s="16">
        <v>19</v>
      </c>
      <c r="R4857" s="16">
        <v>0</v>
      </c>
      <c r="S4857" s="14" t="s">
        <v>86</v>
      </c>
      <c r="T4857" s="16">
        <v>4285</v>
      </c>
      <c r="U4857" s="16">
        <v>0</v>
      </c>
      <c r="V4857" s="18">
        <v>3768386</v>
      </c>
      <c r="W4857" s="18">
        <v>110406</v>
      </c>
      <c r="X4857" s="18">
        <v>82421</v>
      </c>
      <c r="Y4857" s="18">
        <v>0</v>
      </c>
      <c r="Z4857" s="18">
        <v>943</v>
      </c>
      <c r="AA4857" s="18">
        <v>0</v>
      </c>
      <c r="AB4857" s="18">
        <v>0</v>
      </c>
      <c r="AC4857" s="23">
        <v>0</v>
      </c>
      <c r="AD4857" s="14" t="str">
        <f>IF(E4857=113,"Linn","Iowa ex-Linn")</f>
        <v>Iowa ex-Linn</v>
      </c>
      <c r="AE4857" s="23">
        <f>IFERROR(AB4857/W4857,"N/M")</f>
        <v>0.0</v>
      </c>
      <c r="AF4857" s="14" t="str">
        <f>B4857&amp;"|"&amp;TEXT(E4857,"000")&amp;"|"&amp;TEXT(M4857,"0.0000")</f>
        <v>2022|097|0.7000</v>
      </c>
      <c r="AG4857" s="22" t="str">
        <f>IF(AND(B4857&gt;=2015,B4857&lt;=2024,C4857=19,G4857=41,I4857=2,K4857="A",L4857="RBUP",M4857&gt;=0.5,M4857&lt;=0.85),"IN","OUT")</f>
        <v>IN</v>
      </c>
    </row>
    <row r="4858" spans="1:33">
      <c r="A4858" s="14" t="s">
        <v>192</v>
      </c>
      <c r="B4858" s="16">
        <v>2022</v>
      </c>
      <c r="C4858" s="16">
        <v>19</v>
      </c>
      <c r="D4858" s="14" t="s">
        <v>80</v>
      </c>
      <c r="E4858" s="16">
        <v>97</v>
      </c>
      <c r="F4858" s="14" t="s">
        <v>134</v>
      </c>
      <c r="G4858" s="16">
        <v>41</v>
      </c>
      <c r="H4858" s="14" t="s">
        <v>186</v>
      </c>
      <c r="I4858" s="16">
        <v>2</v>
      </c>
      <c r="J4858" s="14" t="s">
        <v>83</v>
      </c>
      <c r="K4858" s="14" t="s">
        <v>84</v>
      </c>
      <c r="L4858" s="14" t="s">
        <v>85</v>
      </c>
      <c r="M4858" s="23">
        <v>0.75</v>
      </c>
      <c r="N4858" s="16">
        <v>107</v>
      </c>
      <c r="O4858" s="16">
        <v>89</v>
      </c>
      <c r="P4858" s="16">
        <v>1</v>
      </c>
      <c r="Q4858" s="16">
        <v>123</v>
      </c>
      <c r="R4858" s="16">
        <v>1</v>
      </c>
      <c r="S4858" s="14" t="s">
        <v>86</v>
      </c>
      <c r="T4858" s="16">
        <v>15728</v>
      </c>
      <c r="U4858" s="16">
        <v>0</v>
      </c>
      <c r="V4858" s="18">
        <v>14450405</v>
      </c>
      <c r="W4858" s="18">
        <v>730663</v>
      </c>
      <c r="X4858" s="18">
        <v>511704</v>
      </c>
      <c r="Y4858" s="18">
        <v>1334</v>
      </c>
      <c r="Z4858" s="18">
        <v>2372</v>
      </c>
      <c r="AA4858" s="18">
        <v>0</v>
      </c>
      <c r="AB4858" s="18">
        <v>1070</v>
      </c>
      <c r="AC4858" s="23">
        <v>0</v>
      </c>
      <c r="AD4858" s="14" t="str">
        <f>IF(E4858=113,"Linn","Iowa ex-Linn")</f>
        <v>Iowa ex-Linn</v>
      </c>
      <c r="AE4858" s="23">
        <f>IFERROR(AB4858/W4858,"N/M")</f>
        <v>0.0014644234072342516</v>
      </c>
      <c r="AF4858" s="14" t="str">
        <f>B4858&amp;"|"&amp;TEXT(E4858,"000")&amp;"|"&amp;TEXT(M4858,"0.0000")</f>
        <v>2022|097|0.7500</v>
      </c>
      <c r="AG4858" s="22" t="str">
        <f>IF(AND(B4858&gt;=2015,B4858&lt;=2024,C4858=19,G4858=41,I4858=2,K4858="A",L4858="RBUP",M4858&gt;=0.5,M4858&lt;=0.85),"IN","OUT")</f>
        <v>IN</v>
      </c>
    </row>
    <row r="4859" spans="1:33">
      <c r="A4859" s="14" t="s">
        <v>192</v>
      </c>
      <c r="B4859" s="16">
        <v>2022</v>
      </c>
      <c r="C4859" s="16">
        <v>19</v>
      </c>
      <c r="D4859" s="14" t="s">
        <v>80</v>
      </c>
      <c r="E4859" s="16">
        <v>97</v>
      </c>
      <c r="F4859" s="14" t="s">
        <v>134</v>
      </c>
      <c r="G4859" s="16">
        <v>41</v>
      </c>
      <c r="H4859" s="14" t="s">
        <v>186</v>
      </c>
      <c r="I4859" s="16">
        <v>2</v>
      </c>
      <c r="J4859" s="14" t="s">
        <v>83</v>
      </c>
      <c r="K4859" s="14" t="s">
        <v>84</v>
      </c>
      <c r="L4859" s="14" t="s">
        <v>85</v>
      </c>
      <c r="M4859" s="23">
        <v>0.8</v>
      </c>
      <c r="N4859" s="16">
        <v>350</v>
      </c>
      <c r="O4859" s="16">
        <v>307</v>
      </c>
      <c r="P4859" s="16">
        <v>3</v>
      </c>
      <c r="Q4859" s="16">
        <v>383</v>
      </c>
      <c r="R4859" s="16">
        <v>3</v>
      </c>
      <c r="S4859" s="14" t="s">
        <v>86</v>
      </c>
      <c r="T4859" s="16">
        <v>50631</v>
      </c>
      <c r="U4859" s="16">
        <v>0</v>
      </c>
      <c r="V4859" s="18">
        <v>48802047</v>
      </c>
      <c r="W4859" s="18">
        <v>3141023</v>
      </c>
      <c r="X4859" s="18">
        <v>2010849</v>
      </c>
      <c r="Y4859" s="18">
        <v>4643</v>
      </c>
      <c r="Z4859" s="18">
        <v>15155</v>
      </c>
      <c r="AA4859" s="18">
        <v>0</v>
      </c>
      <c r="AB4859" s="18">
        <v>23837</v>
      </c>
      <c r="AC4859" s="23">
        <v>0.01</v>
      </c>
      <c r="AD4859" s="14" t="str">
        <f>IF(E4859=113,"Linn","Iowa ex-Linn")</f>
        <v>Iowa ex-Linn</v>
      </c>
      <c r="AE4859" s="23">
        <f>IFERROR(AB4859/W4859,"N/M")</f>
        <v>0.007588928829874853</v>
      </c>
      <c r="AF4859" s="14" t="str">
        <f>B4859&amp;"|"&amp;TEXT(E4859,"000")&amp;"|"&amp;TEXT(M4859,"0.0000")</f>
        <v>2022|097|0.8000</v>
      </c>
      <c r="AG4859" s="22" t="str">
        <f>IF(AND(B4859&gt;=2015,B4859&lt;=2024,C4859=19,G4859=41,I4859=2,K4859="A",L4859="RBUP",M4859&gt;=0.5,M4859&lt;=0.85),"IN","OUT")</f>
        <v>IN</v>
      </c>
    </row>
    <row r="4860" spans="1:33">
      <c r="A4860" s="14" t="s">
        <v>192</v>
      </c>
      <c r="B4860" s="16">
        <v>2022</v>
      </c>
      <c r="C4860" s="16">
        <v>19</v>
      </c>
      <c r="D4860" s="14" t="s">
        <v>80</v>
      </c>
      <c r="E4860" s="16">
        <v>97</v>
      </c>
      <c r="F4860" s="14" t="s">
        <v>134</v>
      </c>
      <c r="G4860" s="16">
        <v>41</v>
      </c>
      <c r="H4860" s="14" t="s">
        <v>186</v>
      </c>
      <c r="I4860" s="16">
        <v>2</v>
      </c>
      <c r="J4860" s="14" t="s">
        <v>83</v>
      </c>
      <c r="K4860" s="14" t="s">
        <v>84</v>
      </c>
      <c r="L4860" s="14" t="s">
        <v>85</v>
      </c>
      <c r="M4860" s="23">
        <v>0.85</v>
      </c>
      <c r="N4860" s="16">
        <v>200</v>
      </c>
      <c r="O4860" s="16">
        <v>168</v>
      </c>
      <c r="P4860" s="16">
        <v>5</v>
      </c>
      <c r="Q4860" s="16">
        <v>236</v>
      </c>
      <c r="R4860" s="16">
        <v>6</v>
      </c>
      <c r="S4860" s="14" t="s">
        <v>86</v>
      </c>
      <c r="T4860" s="16">
        <v>29341</v>
      </c>
      <c r="U4860" s="16">
        <v>0</v>
      </c>
      <c r="V4860" s="18">
        <v>29900850</v>
      </c>
      <c r="W4860" s="18">
        <v>2366675</v>
      </c>
      <c r="X4860" s="18">
        <v>1152275</v>
      </c>
      <c r="Y4860" s="18">
        <v>900</v>
      </c>
      <c r="Z4860" s="18">
        <v>10186</v>
      </c>
      <c r="AA4860" s="18">
        <v>0</v>
      </c>
      <c r="AB4860" s="18">
        <v>124396</v>
      </c>
      <c r="AC4860" s="23">
        <v>0.05</v>
      </c>
      <c r="AD4860" s="14" t="str">
        <f>IF(E4860=113,"Linn","Iowa ex-Linn")</f>
        <v>Iowa ex-Linn</v>
      </c>
      <c r="AE4860" s="23">
        <f>IFERROR(AB4860/W4860,"N/M")</f>
        <v>0.05256150506512301</v>
      </c>
      <c r="AF4860" s="14" t="str">
        <f>B4860&amp;"|"&amp;TEXT(E4860,"000")&amp;"|"&amp;TEXT(M4860,"0.0000")</f>
        <v>2022|097|0.8500</v>
      </c>
      <c r="AG4860" s="22" t="str">
        <f>IF(AND(B4860&gt;=2015,B4860&lt;=2024,C4860=19,G4860=41,I4860=2,K4860="A",L4860="RBUP",M4860&gt;=0.5,M4860&lt;=0.85),"IN","OUT")</f>
        <v>IN</v>
      </c>
    </row>
    <row r="4861" spans="1:33">
      <c r="A4861" s="14" t="s">
        <v>192</v>
      </c>
      <c r="B4861" s="16">
        <v>2022</v>
      </c>
      <c r="C4861" s="16">
        <v>19</v>
      </c>
      <c r="D4861" s="14" t="s">
        <v>80</v>
      </c>
      <c r="E4861" s="16">
        <v>99</v>
      </c>
      <c r="F4861" s="14" t="s">
        <v>135</v>
      </c>
      <c r="G4861" s="16">
        <v>41</v>
      </c>
      <c r="H4861" s="14" t="s">
        <v>186</v>
      </c>
      <c r="I4861" s="16">
        <v>2</v>
      </c>
      <c r="J4861" s="14" t="s">
        <v>83</v>
      </c>
      <c r="K4861" s="14" t="s">
        <v>84</v>
      </c>
      <c r="L4861" s="14" t="s">
        <v>85</v>
      </c>
      <c r="M4861" s="23">
        <v>0.5</v>
      </c>
      <c r="N4861" s="16">
        <v>1</v>
      </c>
      <c r="O4861" s="16">
        <v>1</v>
      </c>
      <c r="P4861" s="16">
        <v>0</v>
      </c>
      <c r="Q4861" s="16">
        <v>1</v>
      </c>
      <c r="R4861" s="16">
        <v>0</v>
      </c>
      <c r="S4861" s="14" t="s">
        <v>86</v>
      </c>
      <c r="T4861" s="16">
        <v>26</v>
      </c>
      <c r="U4861" s="16">
        <v>0</v>
      </c>
      <c r="V4861" s="18">
        <v>15391</v>
      </c>
      <c r="W4861" s="18">
        <v>76</v>
      </c>
      <c r="X4861" s="18">
        <v>51</v>
      </c>
      <c r="Y4861" s="18">
        <v>0</v>
      </c>
      <c r="Z4861" s="18">
        <v>0</v>
      </c>
      <c r="AA4861" s="18">
        <v>0</v>
      </c>
      <c r="AB4861" s="18">
        <v>0</v>
      </c>
      <c r="AC4861" s="23">
        <v>0</v>
      </c>
      <c r="AD4861" s="14" t="str">
        <f>IF(E4861=113,"Linn","Iowa ex-Linn")</f>
        <v>Iowa ex-Linn</v>
      </c>
      <c r="AE4861" s="23">
        <f>IFERROR(AB4861/W4861,"N/M")</f>
        <v>0.0</v>
      </c>
      <c r="AF4861" s="14" t="str">
        <f>B4861&amp;"|"&amp;TEXT(E4861,"000")&amp;"|"&amp;TEXT(M4861,"0.0000")</f>
        <v>2022|099|0.5000</v>
      </c>
      <c r="AG4861" s="22" t="str">
        <f>IF(AND(B4861&gt;=2015,B4861&lt;=2024,C4861=19,G4861=41,I4861=2,K4861="A",L4861="RBUP",M4861&gt;=0.5,M4861&lt;=0.85),"IN","OUT")</f>
        <v>IN</v>
      </c>
    </row>
    <row r="4862" spans="1:33">
      <c r="A4862" s="14" t="s">
        <v>192</v>
      </c>
      <c r="B4862" s="16">
        <v>2022</v>
      </c>
      <c r="C4862" s="16">
        <v>19</v>
      </c>
      <c r="D4862" s="14" t="s">
        <v>80</v>
      </c>
      <c r="E4862" s="16">
        <v>99</v>
      </c>
      <c r="F4862" s="14" t="s">
        <v>135</v>
      </c>
      <c r="G4862" s="16">
        <v>41</v>
      </c>
      <c r="H4862" s="14" t="s">
        <v>186</v>
      </c>
      <c r="I4862" s="16">
        <v>2</v>
      </c>
      <c r="J4862" s="14" t="s">
        <v>83</v>
      </c>
      <c r="K4862" s="14" t="s">
        <v>84</v>
      </c>
      <c r="L4862" s="14" t="s">
        <v>85</v>
      </c>
      <c r="M4862" s="23">
        <v>0.6</v>
      </c>
      <c r="N4862" s="16">
        <v>2</v>
      </c>
      <c r="O4862" s="16">
        <v>2</v>
      </c>
      <c r="P4862" s="16">
        <v>0</v>
      </c>
      <c r="Q4862" s="16">
        <v>2</v>
      </c>
      <c r="R4862" s="16">
        <v>0</v>
      </c>
      <c r="S4862" s="14" t="s">
        <v>86</v>
      </c>
      <c r="T4862" s="16">
        <v>74</v>
      </c>
      <c r="U4862" s="16">
        <v>0</v>
      </c>
      <c r="V4862" s="18">
        <v>48865</v>
      </c>
      <c r="W4862" s="18">
        <v>483</v>
      </c>
      <c r="X4862" s="18">
        <v>309</v>
      </c>
      <c r="Y4862" s="18">
        <v>0</v>
      </c>
      <c r="Z4862" s="18">
        <v>0</v>
      </c>
      <c r="AA4862" s="18">
        <v>0</v>
      </c>
      <c r="AB4862" s="18">
        <v>0</v>
      </c>
      <c r="AC4862" s="23">
        <v>0</v>
      </c>
      <c r="AD4862" s="14" t="str">
        <f>IF(E4862=113,"Linn","Iowa ex-Linn")</f>
        <v>Iowa ex-Linn</v>
      </c>
      <c r="AE4862" s="23">
        <f>IFERROR(AB4862/W4862,"N/M")</f>
        <v>0.0</v>
      </c>
      <c r="AF4862" s="14" t="str">
        <f>B4862&amp;"|"&amp;TEXT(E4862,"000")&amp;"|"&amp;TEXT(M4862,"0.0000")</f>
        <v>2022|099|0.6000</v>
      </c>
      <c r="AG4862" s="22" t="str">
        <f>IF(AND(B4862&gt;=2015,B4862&lt;=2024,C4862=19,G4862=41,I4862=2,K4862="A",L4862="RBUP",M4862&gt;=0.5,M4862&lt;=0.85),"IN","OUT")</f>
        <v>IN</v>
      </c>
    </row>
    <row r="4863" spans="1:33">
      <c r="A4863" s="14" t="s">
        <v>192</v>
      </c>
      <c r="B4863" s="16">
        <v>2022</v>
      </c>
      <c r="C4863" s="16">
        <v>19</v>
      </c>
      <c r="D4863" s="14" t="s">
        <v>80</v>
      </c>
      <c r="E4863" s="16">
        <v>99</v>
      </c>
      <c r="F4863" s="14" t="s">
        <v>135</v>
      </c>
      <c r="G4863" s="16">
        <v>41</v>
      </c>
      <c r="H4863" s="14" t="s">
        <v>186</v>
      </c>
      <c r="I4863" s="16">
        <v>2</v>
      </c>
      <c r="J4863" s="14" t="s">
        <v>83</v>
      </c>
      <c r="K4863" s="14" t="s">
        <v>84</v>
      </c>
      <c r="L4863" s="14" t="s">
        <v>85</v>
      </c>
      <c r="M4863" s="23">
        <v>0.65</v>
      </c>
      <c r="N4863" s="16">
        <v>10</v>
      </c>
      <c r="O4863" s="16">
        <v>8</v>
      </c>
      <c r="P4863" s="16">
        <v>0</v>
      </c>
      <c r="Q4863" s="16">
        <v>18</v>
      </c>
      <c r="R4863" s="16">
        <v>0</v>
      </c>
      <c r="S4863" s="14" t="s">
        <v>86</v>
      </c>
      <c r="T4863" s="16">
        <v>2058</v>
      </c>
      <c r="U4863" s="16">
        <v>0</v>
      </c>
      <c r="V4863" s="18">
        <v>1581029</v>
      </c>
      <c r="W4863" s="18">
        <v>38568</v>
      </c>
      <c r="X4863" s="18">
        <v>27552</v>
      </c>
      <c r="Y4863" s="18">
        <v>0</v>
      </c>
      <c r="Z4863" s="18">
        <v>0</v>
      </c>
      <c r="AA4863" s="18">
        <v>0</v>
      </c>
      <c r="AB4863" s="18">
        <v>0</v>
      </c>
      <c r="AC4863" s="23">
        <v>0</v>
      </c>
      <c r="AD4863" s="14" t="str">
        <f>IF(E4863=113,"Linn","Iowa ex-Linn")</f>
        <v>Iowa ex-Linn</v>
      </c>
      <c r="AE4863" s="23">
        <f>IFERROR(AB4863/W4863,"N/M")</f>
        <v>0.0</v>
      </c>
      <c r="AF4863" s="14" t="str">
        <f>B4863&amp;"|"&amp;TEXT(E4863,"000")&amp;"|"&amp;TEXT(M4863,"0.0000")</f>
        <v>2022|099|0.6500</v>
      </c>
      <c r="AG4863" s="22" t="str">
        <f>IF(AND(B4863&gt;=2015,B4863&lt;=2024,C4863=19,G4863=41,I4863=2,K4863="A",L4863="RBUP",M4863&gt;=0.5,M4863&lt;=0.85),"IN","OUT")</f>
        <v>IN</v>
      </c>
    </row>
    <row r="4864" spans="1:33">
      <c r="A4864" s="14" t="s">
        <v>192</v>
      </c>
      <c r="B4864" s="16">
        <v>2022</v>
      </c>
      <c r="C4864" s="16">
        <v>19</v>
      </c>
      <c r="D4864" s="14" t="s">
        <v>80</v>
      </c>
      <c r="E4864" s="16">
        <v>99</v>
      </c>
      <c r="F4864" s="14" t="s">
        <v>135</v>
      </c>
      <c r="G4864" s="16">
        <v>41</v>
      </c>
      <c r="H4864" s="14" t="s">
        <v>186</v>
      </c>
      <c r="I4864" s="16">
        <v>2</v>
      </c>
      <c r="J4864" s="14" t="s">
        <v>83</v>
      </c>
      <c r="K4864" s="14" t="s">
        <v>84</v>
      </c>
      <c r="L4864" s="14" t="s">
        <v>85</v>
      </c>
      <c r="M4864" s="23">
        <v>0.7</v>
      </c>
      <c r="N4864" s="16">
        <v>49</v>
      </c>
      <c r="O4864" s="16">
        <v>38</v>
      </c>
      <c r="P4864" s="16">
        <v>3</v>
      </c>
      <c r="Q4864" s="16">
        <v>61</v>
      </c>
      <c r="R4864" s="16">
        <v>4</v>
      </c>
      <c r="S4864" s="14" t="s">
        <v>86</v>
      </c>
      <c r="T4864" s="16">
        <v>6207</v>
      </c>
      <c r="U4864" s="16">
        <v>0</v>
      </c>
      <c r="V4864" s="18">
        <v>5215526</v>
      </c>
      <c r="W4864" s="18">
        <v>210075</v>
      </c>
      <c r="X4864" s="18">
        <v>145944</v>
      </c>
      <c r="Y4864" s="18">
        <v>0</v>
      </c>
      <c r="Z4864" s="18">
        <v>0</v>
      </c>
      <c r="AA4864" s="18">
        <v>0</v>
      </c>
      <c r="AB4864" s="18">
        <v>82708</v>
      </c>
      <c r="AC4864" s="23">
        <v>0.39</v>
      </c>
      <c r="AD4864" s="14" t="str">
        <f>IF(E4864=113,"Linn","Iowa ex-Linn")</f>
        <v>Iowa ex-Linn</v>
      </c>
      <c r="AE4864" s="23">
        <f>IFERROR(AB4864/W4864,"N/M")</f>
        <v>0.39370700940140424</v>
      </c>
      <c r="AF4864" s="14" t="str">
        <f>B4864&amp;"|"&amp;TEXT(E4864,"000")&amp;"|"&amp;TEXT(M4864,"0.0000")</f>
        <v>2022|099|0.7000</v>
      </c>
      <c r="AG4864" s="22" t="str">
        <f>IF(AND(B4864&gt;=2015,B4864&lt;=2024,C4864=19,G4864=41,I4864=2,K4864="A",L4864="RBUP",M4864&gt;=0.5,M4864&lt;=0.85),"IN","OUT")</f>
        <v>IN</v>
      </c>
    </row>
    <row r="4865" spans="1:33">
      <c r="A4865" s="14" t="s">
        <v>192</v>
      </c>
      <c r="B4865" s="16">
        <v>2022</v>
      </c>
      <c r="C4865" s="16">
        <v>19</v>
      </c>
      <c r="D4865" s="14" t="s">
        <v>80</v>
      </c>
      <c r="E4865" s="16">
        <v>99</v>
      </c>
      <c r="F4865" s="14" t="s">
        <v>135</v>
      </c>
      <c r="G4865" s="16">
        <v>41</v>
      </c>
      <c r="H4865" s="14" t="s">
        <v>186</v>
      </c>
      <c r="I4865" s="16">
        <v>2</v>
      </c>
      <c r="J4865" s="14" t="s">
        <v>83</v>
      </c>
      <c r="K4865" s="14" t="s">
        <v>84</v>
      </c>
      <c r="L4865" s="14" t="s">
        <v>85</v>
      </c>
      <c r="M4865" s="23">
        <v>0.75</v>
      </c>
      <c r="N4865" s="16">
        <v>174</v>
      </c>
      <c r="O4865" s="16">
        <v>151</v>
      </c>
      <c r="P4865" s="16">
        <v>11</v>
      </c>
      <c r="Q4865" s="16">
        <v>273</v>
      </c>
      <c r="R4865" s="16">
        <v>15</v>
      </c>
      <c r="S4865" s="14" t="s">
        <v>86</v>
      </c>
      <c r="T4865" s="16">
        <v>26107</v>
      </c>
      <c r="U4865" s="16">
        <v>0</v>
      </c>
      <c r="V4865" s="18">
        <v>24596155</v>
      </c>
      <c r="W4865" s="18">
        <v>1130393</v>
      </c>
      <c r="X4865" s="18">
        <v>759420</v>
      </c>
      <c r="Y4865" s="18">
        <v>1401</v>
      </c>
      <c r="Z4865" s="18">
        <v>4595</v>
      </c>
      <c r="AA4865" s="18">
        <v>0</v>
      </c>
      <c r="AB4865" s="18">
        <v>111322</v>
      </c>
      <c r="AC4865" s="23">
        <v>0.1</v>
      </c>
      <c r="AD4865" s="14" t="str">
        <f>IF(E4865=113,"Linn","Iowa ex-Linn")</f>
        <v>Iowa ex-Linn</v>
      </c>
      <c r="AE4865" s="23">
        <f>IFERROR(AB4865/W4865,"N/M")</f>
        <v>0.09848079384780338</v>
      </c>
      <c r="AF4865" s="14" t="str">
        <f>B4865&amp;"|"&amp;TEXT(E4865,"000")&amp;"|"&amp;TEXT(M4865,"0.0000")</f>
        <v>2022|099|0.7500</v>
      </c>
      <c r="AG4865" s="22" t="str">
        <f>IF(AND(B4865&gt;=2015,B4865&lt;=2024,C4865=19,G4865=41,I4865=2,K4865="A",L4865="RBUP",M4865&gt;=0.5,M4865&lt;=0.85),"IN","OUT")</f>
        <v>IN</v>
      </c>
    </row>
    <row r="4866" spans="1:33">
      <c r="A4866" s="14" t="s">
        <v>192</v>
      </c>
      <c r="B4866" s="16">
        <v>2022</v>
      </c>
      <c r="C4866" s="16">
        <v>19</v>
      </c>
      <c r="D4866" s="14" t="s">
        <v>80</v>
      </c>
      <c r="E4866" s="16">
        <v>99</v>
      </c>
      <c r="F4866" s="14" t="s">
        <v>135</v>
      </c>
      <c r="G4866" s="16">
        <v>41</v>
      </c>
      <c r="H4866" s="14" t="s">
        <v>186</v>
      </c>
      <c r="I4866" s="16">
        <v>2</v>
      </c>
      <c r="J4866" s="14" t="s">
        <v>83</v>
      </c>
      <c r="K4866" s="14" t="s">
        <v>84</v>
      </c>
      <c r="L4866" s="14" t="s">
        <v>85</v>
      </c>
      <c r="M4866" s="23">
        <v>0.8</v>
      </c>
      <c r="N4866" s="16">
        <v>366</v>
      </c>
      <c r="O4866" s="16">
        <v>314</v>
      </c>
      <c r="P4866" s="16">
        <v>34</v>
      </c>
      <c r="Q4866" s="16">
        <v>483</v>
      </c>
      <c r="R4866" s="16">
        <v>40</v>
      </c>
      <c r="S4866" s="14" t="s">
        <v>86</v>
      </c>
      <c r="T4866" s="16">
        <v>64502</v>
      </c>
      <c r="U4866" s="16">
        <v>0</v>
      </c>
      <c r="V4866" s="18">
        <v>65093579</v>
      </c>
      <c r="W4866" s="18">
        <v>4036369</v>
      </c>
      <c r="X4866" s="18">
        <v>2461454</v>
      </c>
      <c r="Y4866" s="18">
        <v>2923</v>
      </c>
      <c r="Z4866" s="18">
        <v>9093</v>
      </c>
      <c r="AA4866" s="18">
        <v>0</v>
      </c>
      <c r="AB4866" s="18">
        <v>678208</v>
      </c>
      <c r="AC4866" s="23">
        <v>0.17</v>
      </c>
      <c r="AD4866" s="14" t="str">
        <f>IF(E4866=113,"Linn","Iowa ex-Linn")</f>
        <v>Iowa ex-Linn</v>
      </c>
      <c r="AE4866" s="23">
        <f>IFERROR(AB4866/W4866,"N/M")</f>
        <v>0.16802428122899565</v>
      </c>
      <c r="AF4866" s="14" t="str">
        <f>B4866&amp;"|"&amp;TEXT(E4866,"000")&amp;"|"&amp;TEXT(M4866,"0.0000")</f>
        <v>2022|099|0.8000</v>
      </c>
      <c r="AG4866" s="22" t="str">
        <f>IF(AND(B4866&gt;=2015,B4866&lt;=2024,C4866=19,G4866=41,I4866=2,K4866="A",L4866="RBUP",M4866&gt;=0.5,M4866&lt;=0.85),"IN","OUT")</f>
        <v>IN</v>
      </c>
    </row>
    <row r="4867" spans="1:33">
      <c r="A4867" s="14" t="s">
        <v>192</v>
      </c>
      <c r="B4867" s="16">
        <v>2022</v>
      </c>
      <c r="C4867" s="16">
        <v>19</v>
      </c>
      <c r="D4867" s="14" t="s">
        <v>80</v>
      </c>
      <c r="E4867" s="16">
        <v>99</v>
      </c>
      <c r="F4867" s="14" t="s">
        <v>135</v>
      </c>
      <c r="G4867" s="16">
        <v>41</v>
      </c>
      <c r="H4867" s="14" t="s">
        <v>186</v>
      </c>
      <c r="I4867" s="16">
        <v>2</v>
      </c>
      <c r="J4867" s="14" t="s">
        <v>83</v>
      </c>
      <c r="K4867" s="14" t="s">
        <v>84</v>
      </c>
      <c r="L4867" s="14" t="s">
        <v>85</v>
      </c>
      <c r="M4867" s="23">
        <v>0.85</v>
      </c>
      <c r="N4867" s="16">
        <v>283</v>
      </c>
      <c r="O4867" s="16">
        <v>229</v>
      </c>
      <c r="P4867" s="16">
        <v>49</v>
      </c>
      <c r="Q4867" s="16">
        <v>363</v>
      </c>
      <c r="R4867" s="16">
        <v>69</v>
      </c>
      <c r="S4867" s="14" t="s">
        <v>86</v>
      </c>
      <c r="T4867" s="16">
        <v>61625</v>
      </c>
      <c r="U4867" s="16">
        <v>0</v>
      </c>
      <c r="V4867" s="18">
        <v>66946624</v>
      </c>
      <c r="W4867" s="18">
        <v>5007109</v>
      </c>
      <c r="X4867" s="18">
        <v>2450351</v>
      </c>
      <c r="Y4867" s="18">
        <v>6053</v>
      </c>
      <c r="Z4867" s="18">
        <v>26577</v>
      </c>
      <c r="AA4867" s="18">
        <v>0</v>
      </c>
      <c r="AB4867" s="18">
        <v>1639801</v>
      </c>
      <c r="AC4867" s="23">
        <v>0.33</v>
      </c>
      <c r="AD4867" s="14" t="str">
        <f>IF(E4867=113,"Linn","Iowa ex-Linn")</f>
        <v>Iowa ex-Linn</v>
      </c>
      <c r="AE4867" s="23">
        <f>IFERROR(AB4867/W4867,"N/M")</f>
        <v>0.3274945682229007</v>
      </c>
      <c r="AF4867" s="14" t="str">
        <f>B4867&amp;"|"&amp;TEXT(E4867,"000")&amp;"|"&amp;TEXT(M4867,"0.0000")</f>
        <v>2022|099|0.8500</v>
      </c>
      <c r="AG4867" s="22" t="str">
        <f>IF(AND(B4867&gt;=2015,B4867&lt;=2024,C4867=19,G4867=41,I4867=2,K4867="A",L4867="RBUP",M4867&gt;=0.5,M4867&lt;=0.85),"IN","OUT")</f>
        <v>IN</v>
      </c>
    </row>
    <row r="4868" spans="1:33">
      <c r="A4868" s="14" t="s">
        <v>192</v>
      </c>
      <c r="B4868" s="16">
        <v>2022</v>
      </c>
      <c r="C4868" s="16">
        <v>19</v>
      </c>
      <c r="D4868" s="14" t="s">
        <v>80</v>
      </c>
      <c r="E4868" s="16">
        <v>101</v>
      </c>
      <c r="F4868" s="14" t="s">
        <v>136</v>
      </c>
      <c r="G4868" s="16">
        <v>41</v>
      </c>
      <c r="H4868" s="14" t="s">
        <v>186</v>
      </c>
      <c r="I4868" s="16">
        <v>2</v>
      </c>
      <c r="J4868" s="14" t="s">
        <v>83</v>
      </c>
      <c r="K4868" s="14" t="s">
        <v>84</v>
      </c>
      <c r="L4868" s="14" t="s">
        <v>85</v>
      </c>
      <c r="M4868" s="23">
        <v>0.55</v>
      </c>
      <c r="N4868" s="16">
        <v>2</v>
      </c>
      <c r="O4868" s="16">
        <v>1</v>
      </c>
      <c r="P4868" s="16">
        <v>0</v>
      </c>
      <c r="Q4868" s="16">
        <v>1</v>
      </c>
      <c r="R4868" s="16">
        <v>0</v>
      </c>
      <c r="S4868" s="14" t="s">
        <v>86</v>
      </c>
      <c r="T4868" s="16">
        <v>21</v>
      </c>
      <c r="U4868" s="16">
        <v>0</v>
      </c>
      <c r="V4868" s="18">
        <v>7984</v>
      </c>
      <c r="W4868" s="18">
        <v>1022</v>
      </c>
      <c r="X4868" s="18">
        <v>654</v>
      </c>
      <c r="Y4868" s="18">
        <v>0</v>
      </c>
      <c r="Z4868" s="18">
        <v>0</v>
      </c>
      <c r="AA4868" s="18">
        <v>0</v>
      </c>
      <c r="AB4868" s="18">
        <v>0</v>
      </c>
      <c r="AC4868" s="23">
        <v>0</v>
      </c>
      <c r="AD4868" s="14" t="str">
        <f>IF(E4868=113,"Linn","Iowa ex-Linn")</f>
        <v>Iowa ex-Linn</v>
      </c>
      <c r="AE4868" s="23">
        <f>IFERROR(AB4868/W4868,"N/M")</f>
        <v>0.0</v>
      </c>
      <c r="AF4868" s="14" t="str">
        <f>B4868&amp;"|"&amp;TEXT(E4868,"000")&amp;"|"&amp;TEXT(M4868,"0.0000")</f>
        <v>2022|101|0.5500</v>
      </c>
      <c r="AG4868" s="22" t="str">
        <f>IF(AND(B4868&gt;=2015,B4868&lt;=2024,C4868=19,G4868=41,I4868=2,K4868="A",L4868="RBUP",M4868&gt;=0.5,M4868&lt;=0.85),"IN","OUT")</f>
        <v>IN</v>
      </c>
    </row>
    <row r="4869" spans="1:33">
      <c r="A4869" s="14" t="s">
        <v>192</v>
      </c>
      <c r="B4869" s="16">
        <v>2022</v>
      </c>
      <c r="C4869" s="16">
        <v>19</v>
      </c>
      <c r="D4869" s="14" t="s">
        <v>80</v>
      </c>
      <c r="E4869" s="16">
        <v>101</v>
      </c>
      <c r="F4869" s="14" t="s">
        <v>136</v>
      </c>
      <c r="G4869" s="16">
        <v>41</v>
      </c>
      <c r="H4869" s="14" t="s">
        <v>186</v>
      </c>
      <c r="I4869" s="16">
        <v>2</v>
      </c>
      <c r="J4869" s="14" t="s">
        <v>83</v>
      </c>
      <c r="K4869" s="14" t="s">
        <v>84</v>
      </c>
      <c r="L4869" s="14" t="s">
        <v>85</v>
      </c>
      <c r="M4869" s="23">
        <v>0.65</v>
      </c>
      <c r="N4869" s="16">
        <v>2</v>
      </c>
      <c r="O4869" s="16">
        <v>2</v>
      </c>
      <c r="P4869" s="16">
        <v>0</v>
      </c>
      <c r="Q4869" s="16">
        <v>3</v>
      </c>
      <c r="R4869" s="16">
        <v>0</v>
      </c>
      <c r="S4869" s="14" t="s">
        <v>86</v>
      </c>
      <c r="T4869" s="16">
        <v>333</v>
      </c>
      <c r="U4869" s="16">
        <v>0</v>
      </c>
      <c r="V4869" s="18">
        <v>247387</v>
      </c>
      <c r="W4869" s="18">
        <v>12899</v>
      </c>
      <c r="X4869" s="18">
        <v>9846</v>
      </c>
      <c r="Y4869" s="18">
        <v>0</v>
      </c>
      <c r="Z4869" s="18">
        <v>0</v>
      </c>
      <c r="AA4869" s="18">
        <v>0</v>
      </c>
      <c r="AB4869" s="18">
        <v>0</v>
      </c>
      <c r="AC4869" s="23">
        <v>0</v>
      </c>
      <c r="AD4869" s="14" t="str">
        <f>IF(E4869=113,"Linn","Iowa ex-Linn")</f>
        <v>Iowa ex-Linn</v>
      </c>
      <c r="AE4869" s="23">
        <f>IFERROR(AB4869/W4869,"N/M")</f>
        <v>0.0</v>
      </c>
      <c r="AF4869" s="14" t="str">
        <f>B4869&amp;"|"&amp;TEXT(E4869,"000")&amp;"|"&amp;TEXT(M4869,"0.0000")</f>
        <v>2022|101|0.6500</v>
      </c>
      <c r="AG4869" s="22" t="str">
        <f>IF(AND(B4869&gt;=2015,B4869&lt;=2024,C4869=19,G4869=41,I4869=2,K4869="A",L4869="RBUP",M4869&gt;=0.5,M4869&lt;=0.85),"IN","OUT")</f>
        <v>IN</v>
      </c>
    </row>
    <row r="4870" spans="1:33">
      <c r="A4870" s="14" t="s">
        <v>192</v>
      </c>
      <c r="B4870" s="16">
        <v>2022</v>
      </c>
      <c r="C4870" s="16">
        <v>19</v>
      </c>
      <c r="D4870" s="14" t="s">
        <v>80</v>
      </c>
      <c r="E4870" s="16">
        <v>101</v>
      </c>
      <c r="F4870" s="14" t="s">
        <v>136</v>
      </c>
      <c r="G4870" s="16">
        <v>41</v>
      </c>
      <c r="H4870" s="14" t="s">
        <v>186</v>
      </c>
      <c r="I4870" s="16">
        <v>2</v>
      </c>
      <c r="J4870" s="14" t="s">
        <v>83</v>
      </c>
      <c r="K4870" s="14" t="s">
        <v>84</v>
      </c>
      <c r="L4870" s="14" t="s">
        <v>85</v>
      </c>
      <c r="M4870" s="23">
        <v>0.7</v>
      </c>
      <c r="N4870" s="16">
        <v>11</v>
      </c>
      <c r="O4870" s="16">
        <v>8</v>
      </c>
      <c r="P4870" s="16">
        <v>2</v>
      </c>
      <c r="Q4870" s="16">
        <v>15</v>
      </c>
      <c r="R4870" s="16">
        <v>5</v>
      </c>
      <c r="S4870" s="14" t="s">
        <v>86</v>
      </c>
      <c r="T4870" s="16">
        <v>1158</v>
      </c>
      <c r="U4870" s="16">
        <v>0</v>
      </c>
      <c r="V4870" s="18">
        <v>851137</v>
      </c>
      <c r="W4870" s="18">
        <v>76402</v>
      </c>
      <c r="X4870" s="18">
        <v>52692</v>
      </c>
      <c r="Y4870" s="18">
        <v>178</v>
      </c>
      <c r="Z4870" s="18">
        <v>0</v>
      </c>
      <c r="AA4870" s="18">
        <v>0</v>
      </c>
      <c r="AB4870" s="18">
        <v>99906</v>
      </c>
      <c r="AC4870" s="23">
        <v>1.31</v>
      </c>
      <c r="AD4870" s="14" t="str">
        <f>IF(E4870=113,"Linn","Iowa ex-Linn")</f>
        <v>Iowa ex-Linn</v>
      </c>
      <c r="AE4870" s="23">
        <f>IFERROR(AB4870/W4870,"N/M")</f>
        <v>1.3076359257611057</v>
      </c>
      <c r="AF4870" s="14" t="str">
        <f>B4870&amp;"|"&amp;TEXT(E4870,"000")&amp;"|"&amp;TEXT(M4870,"0.0000")</f>
        <v>2022|101|0.7000</v>
      </c>
      <c r="AG4870" s="22" t="str">
        <f>IF(AND(B4870&gt;=2015,B4870&lt;=2024,C4870=19,G4870=41,I4870=2,K4870="A",L4870="RBUP",M4870&gt;=0.5,M4870&lt;=0.85),"IN","OUT")</f>
        <v>IN</v>
      </c>
    </row>
    <row r="4871" spans="1:33">
      <c r="A4871" s="14" t="s">
        <v>192</v>
      </c>
      <c r="B4871" s="16">
        <v>2022</v>
      </c>
      <c r="C4871" s="16">
        <v>19</v>
      </c>
      <c r="D4871" s="14" t="s">
        <v>80</v>
      </c>
      <c r="E4871" s="16">
        <v>101</v>
      </c>
      <c r="F4871" s="14" t="s">
        <v>136</v>
      </c>
      <c r="G4871" s="16">
        <v>41</v>
      </c>
      <c r="H4871" s="14" t="s">
        <v>186</v>
      </c>
      <c r="I4871" s="16">
        <v>2</v>
      </c>
      <c r="J4871" s="14" t="s">
        <v>83</v>
      </c>
      <c r="K4871" s="14" t="s">
        <v>84</v>
      </c>
      <c r="L4871" s="14" t="s">
        <v>85</v>
      </c>
      <c r="M4871" s="23">
        <v>0.75</v>
      </c>
      <c r="N4871" s="16">
        <v>146</v>
      </c>
      <c r="O4871" s="16">
        <v>105</v>
      </c>
      <c r="P4871" s="16">
        <v>26</v>
      </c>
      <c r="Q4871" s="16">
        <v>142</v>
      </c>
      <c r="R4871" s="16">
        <v>29</v>
      </c>
      <c r="S4871" s="14" t="s">
        <v>86</v>
      </c>
      <c r="T4871" s="16">
        <v>24738</v>
      </c>
      <c r="U4871" s="16">
        <v>0</v>
      </c>
      <c r="V4871" s="18">
        <v>20355682</v>
      </c>
      <c r="W4871" s="18">
        <v>1782137</v>
      </c>
      <c r="X4871" s="18">
        <v>1270500</v>
      </c>
      <c r="Y4871" s="18">
        <v>1337</v>
      </c>
      <c r="Z4871" s="18">
        <v>1582</v>
      </c>
      <c r="AA4871" s="18">
        <v>0</v>
      </c>
      <c r="AB4871" s="18">
        <v>519123</v>
      </c>
      <c r="AC4871" s="23">
        <v>0.29</v>
      </c>
      <c r="AD4871" s="14" t="str">
        <f>IF(E4871=113,"Linn","Iowa ex-Linn")</f>
        <v>Iowa ex-Linn</v>
      </c>
      <c r="AE4871" s="23">
        <f>IFERROR(AB4871/W4871,"N/M")</f>
        <v>0.29129242027969793</v>
      </c>
      <c r="AF4871" s="14" t="str">
        <f>B4871&amp;"|"&amp;TEXT(E4871,"000")&amp;"|"&amp;TEXT(M4871,"0.0000")</f>
        <v>2022|101|0.7500</v>
      </c>
      <c r="AG4871" s="22" t="str">
        <f>IF(AND(B4871&gt;=2015,B4871&lt;=2024,C4871=19,G4871=41,I4871=2,K4871="A",L4871="RBUP",M4871&gt;=0.5,M4871&lt;=0.85),"IN","OUT")</f>
        <v>IN</v>
      </c>
    </row>
    <row r="4872" spans="1:33">
      <c r="A4872" s="14" t="s">
        <v>192</v>
      </c>
      <c r="B4872" s="16">
        <v>2022</v>
      </c>
      <c r="C4872" s="16">
        <v>19</v>
      </c>
      <c r="D4872" s="14" t="s">
        <v>80</v>
      </c>
      <c r="E4872" s="16">
        <v>101</v>
      </c>
      <c r="F4872" s="14" t="s">
        <v>136</v>
      </c>
      <c r="G4872" s="16">
        <v>41</v>
      </c>
      <c r="H4872" s="14" t="s">
        <v>186</v>
      </c>
      <c r="I4872" s="16">
        <v>2</v>
      </c>
      <c r="J4872" s="14" t="s">
        <v>83</v>
      </c>
      <c r="K4872" s="14" t="s">
        <v>84</v>
      </c>
      <c r="L4872" s="14" t="s">
        <v>85</v>
      </c>
      <c r="M4872" s="23">
        <v>0.8</v>
      </c>
      <c r="N4872" s="16">
        <v>225</v>
      </c>
      <c r="O4872" s="16">
        <v>157</v>
      </c>
      <c r="P4872" s="16">
        <v>58</v>
      </c>
      <c r="Q4872" s="16">
        <v>207</v>
      </c>
      <c r="R4872" s="16">
        <v>84</v>
      </c>
      <c r="S4872" s="14" t="s">
        <v>86</v>
      </c>
      <c r="T4872" s="16">
        <v>28742</v>
      </c>
      <c r="U4872" s="16">
        <v>0</v>
      </c>
      <c r="V4872" s="18">
        <v>24710211</v>
      </c>
      <c r="W4872" s="18">
        <v>2483677</v>
      </c>
      <c r="X4872" s="18">
        <v>1589297</v>
      </c>
      <c r="Y4872" s="18">
        <v>2287</v>
      </c>
      <c r="Z4872" s="18">
        <v>9766</v>
      </c>
      <c r="AA4872" s="18">
        <v>0</v>
      </c>
      <c r="AB4872" s="18">
        <v>1204851</v>
      </c>
      <c r="AC4872" s="23">
        <v>0.49</v>
      </c>
      <c r="AD4872" s="14" t="str">
        <f>IF(E4872=113,"Linn","Iowa ex-Linn")</f>
        <v>Iowa ex-Linn</v>
      </c>
      <c r="AE4872" s="23">
        <f>IFERROR(AB4872/W4872,"N/M")</f>
        <v>0.4851077656233077</v>
      </c>
      <c r="AF4872" s="14" t="str">
        <f>B4872&amp;"|"&amp;TEXT(E4872,"000")&amp;"|"&amp;TEXT(M4872,"0.0000")</f>
        <v>2022|101|0.8000</v>
      </c>
      <c r="AG4872" s="22" t="str">
        <f>IF(AND(B4872&gt;=2015,B4872&lt;=2024,C4872=19,G4872=41,I4872=2,K4872="A",L4872="RBUP",M4872&gt;=0.5,M4872&lt;=0.85),"IN","OUT")</f>
        <v>IN</v>
      </c>
    </row>
    <row r="4873" spans="1:33">
      <c r="A4873" s="14" t="s">
        <v>192</v>
      </c>
      <c r="B4873" s="16">
        <v>2022</v>
      </c>
      <c r="C4873" s="16">
        <v>19</v>
      </c>
      <c r="D4873" s="14" t="s">
        <v>80</v>
      </c>
      <c r="E4873" s="16">
        <v>101</v>
      </c>
      <c r="F4873" s="14" t="s">
        <v>136</v>
      </c>
      <c r="G4873" s="16">
        <v>41</v>
      </c>
      <c r="H4873" s="14" t="s">
        <v>186</v>
      </c>
      <c r="I4873" s="16">
        <v>2</v>
      </c>
      <c r="J4873" s="14" t="s">
        <v>83</v>
      </c>
      <c r="K4873" s="14" t="s">
        <v>84</v>
      </c>
      <c r="L4873" s="14" t="s">
        <v>85</v>
      </c>
      <c r="M4873" s="23">
        <v>0.85</v>
      </c>
      <c r="N4873" s="16">
        <v>67</v>
      </c>
      <c r="O4873" s="16">
        <v>50</v>
      </c>
      <c r="P4873" s="16">
        <v>28</v>
      </c>
      <c r="Q4873" s="16">
        <v>75</v>
      </c>
      <c r="R4873" s="16">
        <v>41</v>
      </c>
      <c r="S4873" s="14" t="s">
        <v>86</v>
      </c>
      <c r="T4873" s="16">
        <v>11444</v>
      </c>
      <c r="U4873" s="16">
        <v>0</v>
      </c>
      <c r="V4873" s="18">
        <v>10726174</v>
      </c>
      <c r="W4873" s="18">
        <v>1198597</v>
      </c>
      <c r="X4873" s="18">
        <v>588483</v>
      </c>
      <c r="Y4873" s="18">
        <v>719</v>
      </c>
      <c r="Z4873" s="18">
        <v>3363</v>
      </c>
      <c r="AA4873" s="18">
        <v>0</v>
      </c>
      <c r="AB4873" s="18">
        <v>930959</v>
      </c>
      <c r="AC4873" s="23">
        <v>0.78</v>
      </c>
      <c r="AD4873" s="14" t="str">
        <f>IF(E4873=113,"Linn","Iowa ex-Linn")</f>
        <v>Iowa ex-Linn</v>
      </c>
      <c r="AE4873" s="23">
        <f>IFERROR(AB4873/W4873,"N/M")</f>
        <v>0.776707266912899</v>
      </c>
      <c r="AF4873" s="14" t="str">
        <f>B4873&amp;"|"&amp;TEXT(E4873,"000")&amp;"|"&amp;TEXT(M4873,"0.0000")</f>
        <v>2022|101|0.8500</v>
      </c>
      <c r="AG4873" s="22" t="str">
        <f>IF(AND(B4873&gt;=2015,B4873&lt;=2024,C4873=19,G4873=41,I4873=2,K4873="A",L4873="RBUP",M4873&gt;=0.5,M4873&lt;=0.85),"IN","OUT")</f>
        <v>IN</v>
      </c>
    </row>
    <row r="4874" spans="1:33">
      <c r="A4874" s="14" t="s">
        <v>192</v>
      </c>
      <c r="B4874" s="16">
        <v>2022</v>
      </c>
      <c r="C4874" s="16">
        <v>19</v>
      </c>
      <c r="D4874" s="14" t="s">
        <v>80</v>
      </c>
      <c r="E4874" s="16">
        <v>103</v>
      </c>
      <c r="F4874" s="14" t="s">
        <v>137</v>
      </c>
      <c r="G4874" s="16">
        <v>41</v>
      </c>
      <c r="H4874" s="14" t="s">
        <v>186</v>
      </c>
      <c r="I4874" s="16">
        <v>2</v>
      </c>
      <c r="J4874" s="14" t="s">
        <v>83</v>
      </c>
      <c r="K4874" s="14" t="s">
        <v>84</v>
      </c>
      <c r="L4874" s="14" t="s">
        <v>85</v>
      </c>
      <c r="M4874" s="23">
        <v>0.5</v>
      </c>
      <c r="N4874" s="16">
        <v>2</v>
      </c>
      <c r="O4874" s="16">
        <v>1</v>
      </c>
      <c r="P4874" s="16">
        <v>0</v>
      </c>
      <c r="Q4874" s="16">
        <v>1</v>
      </c>
      <c r="R4874" s="16">
        <v>0</v>
      </c>
      <c r="S4874" s="14" t="s">
        <v>86</v>
      </c>
      <c r="T4874" s="16">
        <v>257</v>
      </c>
      <c r="U4874" s="16">
        <v>0</v>
      </c>
      <c r="V4874" s="18">
        <v>162990</v>
      </c>
      <c r="W4874" s="18">
        <v>1389</v>
      </c>
      <c r="X4874" s="18">
        <v>1111</v>
      </c>
      <c r="Y4874" s="18">
        <v>0</v>
      </c>
      <c r="Z4874" s="18">
        <v>0</v>
      </c>
      <c r="AA4874" s="18">
        <v>0</v>
      </c>
      <c r="AB4874" s="18">
        <v>0</v>
      </c>
      <c r="AC4874" s="23">
        <v>0</v>
      </c>
      <c r="AD4874" s="14" t="str">
        <f>IF(E4874=113,"Linn","Iowa ex-Linn")</f>
        <v>Iowa ex-Linn</v>
      </c>
      <c r="AE4874" s="23">
        <f>IFERROR(AB4874/W4874,"N/M")</f>
        <v>0.0</v>
      </c>
      <c r="AF4874" s="14" t="str">
        <f>B4874&amp;"|"&amp;TEXT(E4874,"000")&amp;"|"&amp;TEXT(M4874,"0.0000")</f>
        <v>2022|103|0.5000</v>
      </c>
      <c r="AG4874" s="22" t="str">
        <f>IF(AND(B4874&gt;=2015,B4874&lt;=2024,C4874=19,G4874=41,I4874=2,K4874="A",L4874="RBUP",M4874&gt;=0.5,M4874&lt;=0.85),"IN","OUT")</f>
        <v>IN</v>
      </c>
    </row>
    <row r="4875" spans="1:33">
      <c r="A4875" s="14" t="s">
        <v>192</v>
      </c>
      <c r="B4875" s="16">
        <v>2022</v>
      </c>
      <c r="C4875" s="16">
        <v>19</v>
      </c>
      <c r="D4875" s="14" t="s">
        <v>80</v>
      </c>
      <c r="E4875" s="16">
        <v>103</v>
      </c>
      <c r="F4875" s="14" t="s">
        <v>137</v>
      </c>
      <c r="G4875" s="16">
        <v>41</v>
      </c>
      <c r="H4875" s="14" t="s">
        <v>186</v>
      </c>
      <c r="I4875" s="16">
        <v>2</v>
      </c>
      <c r="J4875" s="14" t="s">
        <v>83</v>
      </c>
      <c r="K4875" s="14" t="s">
        <v>84</v>
      </c>
      <c r="L4875" s="14" t="s">
        <v>85</v>
      </c>
      <c r="M4875" s="23">
        <v>0.6</v>
      </c>
      <c r="N4875" s="16">
        <v>0</v>
      </c>
      <c r="O4875" s="16">
        <v>0</v>
      </c>
      <c r="P4875" s="16">
        <v>0</v>
      </c>
      <c r="Q4875" s="16">
        <v>0</v>
      </c>
      <c r="R4875" s="16">
        <v>0</v>
      </c>
      <c r="S4875" s="14" t="s">
        <v>86</v>
      </c>
      <c r="T4875" s="16">
        <v>0</v>
      </c>
      <c r="U4875" s="16">
        <v>0</v>
      </c>
      <c r="V4875" s="18">
        <v>0</v>
      </c>
      <c r="W4875" s="18">
        <v>0</v>
      </c>
      <c r="X4875" s="18">
        <v>0</v>
      </c>
      <c r="Y4875" s="18">
        <v>0</v>
      </c>
      <c r="Z4875" s="18">
        <v>0</v>
      </c>
      <c r="AA4875" s="18">
        <v>0</v>
      </c>
      <c r="AB4875" s="18">
        <v>0</v>
      </c>
      <c r="AC4875" s="23">
        <v>0</v>
      </c>
      <c r="AD4875" s="14" t="str">
        <f>IF(E4875=113,"Linn","Iowa ex-Linn")</f>
        <v>Iowa ex-Linn</v>
      </c>
      <c r="AE4875" s="23" t="str">
        <f>IFERROR(AB4875/W4875,"N/M")</f>
        <v>N/M</v>
      </c>
      <c r="AF4875" s="14" t="str">
        <f>B4875&amp;"|"&amp;TEXT(E4875,"000")&amp;"|"&amp;TEXT(M4875,"0.0000")</f>
        <v>2022|103|0.6000</v>
      </c>
      <c r="AG4875" s="22" t="str">
        <f>IF(AND(B4875&gt;=2015,B4875&lt;=2024,C4875=19,G4875=41,I4875=2,K4875="A",L4875="RBUP",M4875&gt;=0.5,M4875&lt;=0.85),"IN","OUT")</f>
        <v>IN</v>
      </c>
    </row>
    <row r="4876" spans="1:33">
      <c r="A4876" s="14" t="s">
        <v>192</v>
      </c>
      <c r="B4876" s="16">
        <v>2022</v>
      </c>
      <c r="C4876" s="16">
        <v>19</v>
      </c>
      <c r="D4876" s="14" t="s">
        <v>80</v>
      </c>
      <c r="E4876" s="16">
        <v>103</v>
      </c>
      <c r="F4876" s="14" t="s">
        <v>137</v>
      </c>
      <c r="G4876" s="16">
        <v>41</v>
      </c>
      <c r="H4876" s="14" t="s">
        <v>186</v>
      </c>
      <c r="I4876" s="16">
        <v>2</v>
      </c>
      <c r="J4876" s="14" t="s">
        <v>83</v>
      </c>
      <c r="K4876" s="14" t="s">
        <v>84</v>
      </c>
      <c r="L4876" s="14" t="s">
        <v>85</v>
      </c>
      <c r="M4876" s="23">
        <v>0.65</v>
      </c>
      <c r="N4876" s="16">
        <v>7</v>
      </c>
      <c r="O4876" s="16">
        <v>6</v>
      </c>
      <c r="P4876" s="16">
        <v>0</v>
      </c>
      <c r="Q4876" s="16">
        <v>10</v>
      </c>
      <c r="R4876" s="16">
        <v>0</v>
      </c>
      <c r="S4876" s="14" t="s">
        <v>86</v>
      </c>
      <c r="T4876" s="16">
        <v>820</v>
      </c>
      <c r="U4876" s="16">
        <v>0</v>
      </c>
      <c r="V4876" s="18">
        <v>581176</v>
      </c>
      <c r="W4876" s="18">
        <v>30167</v>
      </c>
      <c r="X4876" s="18">
        <v>18192</v>
      </c>
      <c r="Y4876" s="18">
        <v>0</v>
      </c>
      <c r="Z4876" s="18">
        <v>150</v>
      </c>
      <c r="AA4876" s="18">
        <v>0</v>
      </c>
      <c r="AB4876" s="18">
        <v>0</v>
      </c>
      <c r="AC4876" s="23">
        <v>0</v>
      </c>
      <c r="AD4876" s="14" t="str">
        <f>IF(E4876=113,"Linn","Iowa ex-Linn")</f>
        <v>Iowa ex-Linn</v>
      </c>
      <c r="AE4876" s="23">
        <f>IFERROR(AB4876/W4876,"N/M")</f>
        <v>0.0</v>
      </c>
      <c r="AF4876" s="14" t="str">
        <f>B4876&amp;"|"&amp;TEXT(E4876,"000")&amp;"|"&amp;TEXT(M4876,"0.0000")</f>
        <v>2022|103|0.6500</v>
      </c>
      <c r="AG4876" s="22" t="str">
        <f>IF(AND(B4876&gt;=2015,B4876&lt;=2024,C4876=19,G4876=41,I4876=2,K4876="A",L4876="RBUP",M4876&gt;=0.5,M4876&lt;=0.85),"IN","OUT")</f>
        <v>IN</v>
      </c>
    </row>
    <row r="4877" spans="1:33">
      <c r="A4877" s="14" t="s">
        <v>192</v>
      </c>
      <c r="B4877" s="16">
        <v>2022</v>
      </c>
      <c r="C4877" s="16">
        <v>19</v>
      </c>
      <c r="D4877" s="14" t="s">
        <v>80</v>
      </c>
      <c r="E4877" s="16">
        <v>103</v>
      </c>
      <c r="F4877" s="14" t="s">
        <v>137</v>
      </c>
      <c r="G4877" s="16">
        <v>41</v>
      </c>
      <c r="H4877" s="14" t="s">
        <v>186</v>
      </c>
      <c r="I4877" s="16">
        <v>2</v>
      </c>
      <c r="J4877" s="14" t="s">
        <v>83</v>
      </c>
      <c r="K4877" s="14" t="s">
        <v>84</v>
      </c>
      <c r="L4877" s="14" t="s">
        <v>85</v>
      </c>
      <c r="M4877" s="23">
        <v>0.7</v>
      </c>
      <c r="N4877" s="16">
        <v>39</v>
      </c>
      <c r="O4877" s="16">
        <v>31</v>
      </c>
      <c r="P4877" s="16">
        <v>0</v>
      </c>
      <c r="Q4877" s="16">
        <v>32</v>
      </c>
      <c r="R4877" s="16">
        <v>0</v>
      </c>
      <c r="S4877" s="14" t="s">
        <v>86</v>
      </c>
      <c r="T4877" s="16">
        <v>2029</v>
      </c>
      <c r="U4877" s="16">
        <v>0</v>
      </c>
      <c r="V4877" s="18">
        <v>1651288</v>
      </c>
      <c r="W4877" s="18">
        <v>55952</v>
      </c>
      <c r="X4877" s="18">
        <v>39391</v>
      </c>
      <c r="Y4877" s="18">
        <v>0</v>
      </c>
      <c r="Z4877" s="18">
        <v>0</v>
      </c>
      <c r="AA4877" s="18">
        <v>0</v>
      </c>
      <c r="AB4877" s="18">
        <v>0</v>
      </c>
      <c r="AC4877" s="23">
        <v>0</v>
      </c>
      <c r="AD4877" s="14" t="str">
        <f>IF(E4877=113,"Linn","Iowa ex-Linn")</f>
        <v>Iowa ex-Linn</v>
      </c>
      <c r="AE4877" s="23">
        <f>IFERROR(AB4877/W4877,"N/M")</f>
        <v>0.0</v>
      </c>
      <c r="AF4877" s="14" t="str">
        <f>B4877&amp;"|"&amp;TEXT(E4877,"000")&amp;"|"&amp;TEXT(M4877,"0.0000")</f>
        <v>2022|103|0.7000</v>
      </c>
      <c r="AG4877" s="22" t="str">
        <f>IF(AND(B4877&gt;=2015,B4877&lt;=2024,C4877=19,G4877=41,I4877=2,K4877="A",L4877="RBUP",M4877&gt;=0.5,M4877&lt;=0.85),"IN","OUT")</f>
        <v>IN</v>
      </c>
    </row>
    <row r="4878" spans="1:33">
      <c r="A4878" s="14" t="s">
        <v>192</v>
      </c>
      <c r="B4878" s="16">
        <v>2022</v>
      </c>
      <c r="C4878" s="16">
        <v>19</v>
      </c>
      <c r="D4878" s="14" t="s">
        <v>80</v>
      </c>
      <c r="E4878" s="16">
        <v>103</v>
      </c>
      <c r="F4878" s="14" t="s">
        <v>137</v>
      </c>
      <c r="G4878" s="16">
        <v>41</v>
      </c>
      <c r="H4878" s="14" t="s">
        <v>186</v>
      </c>
      <c r="I4878" s="16">
        <v>2</v>
      </c>
      <c r="J4878" s="14" t="s">
        <v>83</v>
      </c>
      <c r="K4878" s="14" t="s">
        <v>84</v>
      </c>
      <c r="L4878" s="14" t="s">
        <v>85</v>
      </c>
      <c r="M4878" s="23">
        <v>0.75</v>
      </c>
      <c r="N4878" s="16">
        <v>115</v>
      </c>
      <c r="O4878" s="16">
        <v>93</v>
      </c>
      <c r="P4878" s="16">
        <v>3</v>
      </c>
      <c r="Q4878" s="16">
        <v>163</v>
      </c>
      <c r="R4878" s="16">
        <v>4</v>
      </c>
      <c r="S4878" s="14" t="s">
        <v>86</v>
      </c>
      <c r="T4878" s="16">
        <v>14293</v>
      </c>
      <c r="U4878" s="16">
        <v>0</v>
      </c>
      <c r="V4878" s="18">
        <v>12524661</v>
      </c>
      <c r="W4878" s="18">
        <v>693569</v>
      </c>
      <c r="X4878" s="18">
        <v>454205</v>
      </c>
      <c r="Y4878" s="18">
        <v>1890</v>
      </c>
      <c r="Z4878" s="18">
        <v>1258</v>
      </c>
      <c r="AA4878" s="18">
        <v>0</v>
      </c>
      <c r="AB4878" s="18">
        <v>18631</v>
      </c>
      <c r="AC4878" s="23">
        <v>0.03</v>
      </c>
      <c r="AD4878" s="14" t="str">
        <f>IF(E4878=113,"Linn","Iowa ex-Linn")</f>
        <v>Iowa ex-Linn</v>
      </c>
      <c r="AE4878" s="23">
        <f>IFERROR(AB4878/W4878,"N/M")</f>
        <v>0.026862503946975716</v>
      </c>
      <c r="AF4878" s="14" t="str">
        <f>B4878&amp;"|"&amp;TEXT(E4878,"000")&amp;"|"&amp;TEXT(M4878,"0.0000")</f>
        <v>2022|103|0.7500</v>
      </c>
      <c r="AG4878" s="22" t="str">
        <f>IF(AND(B4878&gt;=2015,B4878&lt;=2024,C4878=19,G4878=41,I4878=2,K4878="A",L4878="RBUP",M4878&gt;=0.5,M4878&lt;=0.85),"IN","OUT")</f>
        <v>IN</v>
      </c>
    </row>
    <row r="4879" spans="1:33">
      <c r="A4879" s="14" t="s">
        <v>192</v>
      </c>
      <c r="B4879" s="16">
        <v>2022</v>
      </c>
      <c r="C4879" s="16">
        <v>19</v>
      </c>
      <c r="D4879" s="14" t="s">
        <v>80</v>
      </c>
      <c r="E4879" s="16">
        <v>103</v>
      </c>
      <c r="F4879" s="14" t="s">
        <v>137</v>
      </c>
      <c r="G4879" s="16">
        <v>41</v>
      </c>
      <c r="H4879" s="14" t="s">
        <v>186</v>
      </c>
      <c r="I4879" s="16">
        <v>2</v>
      </c>
      <c r="J4879" s="14" t="s">
        <v>83</v>
      </c>
      <c r="K4879" s="14" t="s">
        <v>84</v>
      </c>
      <c r="L4879" s="14" t="s">
        <v>85</v>
      </c>
      <c r="M4879" s="23">
        <v>0.8</v>
      </c>
      <c r="N4879" s="16">
        <v>281</v>
      </c>
      <c r="O4879" s="16">
        <v>219</v>
      </c>
      <c r="P4879" s="16">
        <v>6</v>
      </c>
      <c r="Q4879" s="16">
        <v>366</v>
      </c>
      <c r="R4879" s="16">
        <v>7</v>
      </c>
      <c r="S4879" s="14" t="s">
        <v>86</v>
      </c>
      <c r="T4879" s="16">
        <v>38010</v>
      </c>
      <c r="U4879" s="16">
        <v>0</v>
      </c>
      <c r="V4879" s="18">
        <v>35683097</v>
      </c>
      <c r="W4879" s="18">
        <v>2424750</v>
      </c>
      <c r="X4879" s="18">
        <v>1414853</v>
      </c>
      <c r="Y4879" s="18">
        <v>4326</v>
      </c>
      <c r="Z4879" s="18">
        <v>15849</v>
      </c>
      <c r="AA4879" s="18">
        <v>0</v>
      </c>
      <c r="AB4879" s="18">
        <v>36130</v>
      </c>
      <c r="AC4879" s="23">
        <v>0.01</v>
      </c>
      <c r="AD4879" s="14" t="str">
        <f>IF(E4879=113,"Linn","Iowa ex-Linn")</f>
        <v>Iowa ex-Linn</v>
      </c>
      <c r="AE4879" s="23">
        <f>IFERROR(AB4879/W4879,"N/M")</f>
        <v>0.014900505206722342</v>
      </c>
      <c r="AF4879" s="14" t="str">
        <f>B4879&amp;"|"&amp;TEXT(E4879,"000")&amp;"|"&amp;TEXT(M4879,"0.0000")</f>
        <v>2022|103|0.8000</v>
      </c>
      <c r="AG4879" s="22" t="str">
        <f>IF(AND(B4879&gt;=2015,B4879&lt;=2024,C4879=19,G4879=41,I4879=2,K4879="A",L4879="RBUP",M4879&gt;=0.5,M4879&lt;=0.85),"IN","OUT")</f>
        <v>IN</v>
      </c>
    </row>
    <row r="4880" spans="1:33">
      <c r="A4880" s="14" t="s">
        <v>192</v>
      </c>
      <c r="B4880" s="16">
        <v>2022</v>
      </c>
      <c r="C4880" s="16">
        <v>19</v>
      </c>
      <c r="D4880" s="14" t="s">
        <v>80</v>
      </c>
      <c r="E4880" s="16">
        <v>103</v>
      </c>
      <c r="F4880" s="14" t="s">
        <v>137</v>
      </c>
      <c r="G4880" s="16">
        <v>41</v>
      </c>
      <c r="H4880" s="14" t="s">
        <v>186</v>
      </c>
      <c r="I4880" s="16">
        <v>2</v>
      </c>
      <c r="J4880" s="14" t="s">
        <v>83</v>
      </c>
      <c r="K4880" s="14" t="s">
        <v>84</v>
      </c>
      <c r="L4880" s="14" t="s">
        <v>85</v>
      </c>
      <c r="M4880" s="23">
        <v>0.85</v>
      </c>
      <c r="N4880" s="16">
        <v>257</v>
      </c>
      <c r="O4880" s="16">
        <v>204</v>
      </c>
      <c r="P4880" s="16">
        <v>17</v>
      </c>
      <c r="Q4880" s="16">
        <v>439</v>
      </c>
      <c r="R4880" s="16">
        <v>20</v>
      </c>
      <c r="S4880" s="14" t="s">
        <v>86</v>
      </c>
      <c r="T4880" s="16">
        <v>39366</v>
      </c>
      <c r="U4880" s="16">
        <v>0</v>
      </c>
      <c r="V4880" s="18">
        <v>39825544</v>
      </c>
      <c r="W4880" s="18">
        <v>3277885</v>
      </c>
      <c r="X4880" s="18">
        <v>1472329</v>
      </c>
      <c r="Y4880" s="18">
        <v>475</v>
      </c>
      <c r="Z4880" s="18">
        <v>9863</v>
      </c>
      <c r="AA4880" s="18">
        <v>0</v>
      </c>
      <c r="AB4880" s="18">
        <v>191881</v>
      </c>
      <c r="AC4880" s="23">
        <v>0.06</v>
      </c>
      <c r="AD4880" s="14" t="str">
        <f>IF(E4880=113,"Linn","Iowa ex-Linn")</f>
        <v>Iowa ex-Linn</v>
      </c>
      <c r="AE4880" s="23">
        <f>IFERROR(AB4880/W4880,"N/M")</f>
        <v>0.058538051212901</v>
      </c>
      <c r="AF4880" s="14" t="str">
        <f>B4880&amp;"|"&amp;TEXT(E4880,"000")&amp;"|"&amp;TEXT(M4880,"0.0000")</f>
        <v>2022|103|0.8500</v>
      </c>
      <c r="AG4880" s="22" t="str">
        <f>IF(AND(B4880&gt;=2015,B4880&lt;=2024,C4880=19,G4880=41,I4880=2,K4880="A",L4880="RBUP",M4880&gt;=0.5,M4880&lt;=0.85),"IN","OUT")</f>
        <v>IN</v>
      </c>
    </row>
    <row r="4881" spans="1:33">
      <c r="A4881" s="14" t="s">
        <v>192</v>
      </c>
      <c r="B4881" s="16">
        <v>2022</v>
      </c>
      <c r="C4881" s="16">
        <v>19</v>
      </c>
      <c r="D4881" s="14" t="s">
        <v>80</v>
      </c>
      <c r="E4881" s="16">
        <v>105</v>
      </c>
      <c r="F4881" s="14" t="s">
        <v>138</v>
      </c>
      <c r="G4881" s="16">
        <v>41</v>
      </c>
      <c r="H4881" s="14" t="s">
        <v>186</v>
      </c>
      <c r="I4881" s="16">
        <v>2</v>
      </c>
      <c r="J4881" s="14" t="s">
        <v>83</v>
      </c>
      <c r="K4881" s="14" t="s">
        <v>84</v>
      </c>
      <c r="L4881" s="14" t="s">
        <v>85</v>
      </c>
      <c r="M4881" s="23">
        <v>0.6</v>
      </c>
      <c r="N4881" s="16">
        <v>2</v>
      </c>
      <c r="O4881" s="16">
        <v>2</v>
      </c>
      <c r="P4881" s="16">
        <v>0</v>
      </c>
      <c r="Q4881" s="16">
        <v>2</v>
      </c>
      <c r="R4881" s="16">
        <v>0</v>
      </c>
      <c r="S4881" s="14" t="s">
        <v>86</v>
      </c>
      <c r="T4881" s="16">
        <v>494</v>
      </c>
      <c r="U4881" s="16">
        <v>0</v>
      </c>
      <c r="V4881" s="18">
        <v>386432</v>
      </c>
      <c r="W4881" s="18">
        <v>4396</v>
      </c>
      <c r="X4881" s="18">
        <v>3517</v>
      </c>
      <c r="Y4881" s="18">
        <v>0</v>
      </c>
      <c r="Z4881" s="18">
        <v>0</v>
      </c>
      <c r="AA4881" s="18">
        <v>0</v>
      </c>
      <c r="AB4881" s="18">
        <v>0</v>
      </c>
      <c r="AC4881" s="23">
        <v>0</v>
      </c>
      <c r="AD4881" s="14" t="str">
        <f>IF(E4881=113,"Linn","Iowa ex-Linn")</f>
        <v>Iowa ex-Linn</v>
      </c>
      <c r="AE4881" s="23">
        <f>IFERROR(AB4881/W4881,"N/M")</f>
        <v>0.0</v>
      </c>
      <c r="AF4881" s="14" t="str">
        <f>B4881&amp;"|"&amp;TEXT(E4881,"000")&amp;"|"&amp;TEXT(M4881,"0.0000")</f>
        <v>2022|105|0.6000</v>
      </c>
      <c r="AG4881" s="22" t="str">
        <f>IF(AND(B4881&gt;=2015,B4881&lt;=2024,C4881=19,G4881=41,I4881=2,K4881="A",L4881="RBUP",M4881&gt;=0.5,M4881&lt;=0.85),"IN","OUT")</f>
        <v>IN</v>
      </c>
    </row>
    <row r="4882" spans="1:33">
      <c r="A4882" s="14" t="s">
        <v>192</v>
      </c>
      <c r="B4882" s="16">
        <v>2022</v>
      </c>
      <c r="C4882" s="16">
        <v>19</v>
      </c>
      <c r="D4882" s="14" t="s">
        <v>80</v>
      </c>
      <c r="E4882" s="16">
        <v>105</v>
      </c>
      <c r="F4882" s="14" t="s">
        <v>138</v>
      </c>
      <c r="G4882" s="16">
        <v>41</v>
      </c>
      <c r="H4882" s="14" t="s">
        <v>186</v>
      </c>
      <c r="I4882" s="16">
        <v>2</v>
      </c>
      <c r="J4882" s="14" t="s">
        <v>83</v>
      </c>
      <c r="K4882" s="14" t="s">
        <v>84</v>
      </c>
      <c r="L4882" s="14" t="s">
        <v>85</v>
      </c>
      <c r="M4882" s="23">
        <v>0.65</v>
      </c>
      <c r="N4882" s="16">
        <v>2</v>
      </c>
      <c r="O4882" s="16">
        <v>1</v>
      </c>
      <c r="P4882" s="16">
        <v>0</v>
      </c>
      <c r="Q4882" s="16">
        <v>3</v>
      </c>
      <c r="R4882" s="16">
        <v>0</v>
      </c>
      <c r="S4882" s="14" t="s">
        <v>86</v>
      </c>
      <c r="T4882" s="16">
        <v>267</v>
      </c>
      <c r="U4882" s="16">
        <v>0</v>
      </c>
      <c r="V4882" s="18">
        <v>188130</v>
      </c>
      <c r="W4882" s="18">
        <v>3642</v>
      </c>
      <c r="X4882" s="18">
        <v>2149</v>
      </c>
      <c r="Y4882" s="18">
        <v>0</v>
      </c>
      <c r="Z4882" s="18">
        <v>0</v>
      </c>
      <c r="AA4882" s="18">
        <v>0</v>
      </c>
      <c r="AB4882" s="18">
        <v>0</v>
      </c>
      <c r="AC4882" s="23">
        <v>0</v>
      </c>
      <c r="AD4882" s="14" t="str">
        <f>IF(E4882=113,"Linn","Iowa ex-Linn")</f>
        <v>Iowa ex-Linn</v>
      </c>
      <c r="AE4882" s="23">
        <f>IFERROR(AB4882/W4882,"N/M")</f>
        <v>0.0</v>
      </c>
      <c r="AF4882" s="14" t="str">
        <f>B4882&amp;"|"&amp;TEXT(E4882,"000")&amp;"|"&amp;TEXT(M4882,"0.0000")</f>
        <v>2022|105|0.6500</v>
      </c>
      <c r="AG4882" s="22" t="str">
        <f>IF(AND(B4882&gt;=2015,B4882&lt;=2024,C4882=19,G4882=41,I4882=2,K4882="A",L4882="RBUP",M4882&gt;=0.5,M4882&lt;=0.85),"IN","OUT")</f>
        <v>IN</v>
      </c>
    </row>
    <row r="4883" spans="1:33">
      <c r="A4883" s="14" t="s">
        <v>192</v>
      </c>
      <c r="B4883" s="16">
        <v>2022</v>
      </c>
      <c r="C4883" s="16">
        <v>19</v>
      </c>
      <c r="D4883" s="14" t="s">
        <v>80</v>
      </c>
      <c r="E4883" s="16">
        <v>105</v>
      </c>
      <c r="F4883" s="14" t="s">
        <v>138</v>
      </c>
      <c r="G4883" s="16">
        <v>41</v>
      </c>
      <c r="H4883" s="14" t="s">
        <v>186</v>
      </c>
      <c r="I4883" s="16">
        <v>2</v>
      </c>
      <c r="J4883" s="14" t="s">
        <v>83</v>
      </c>
      <c r="K4883" s="14" t="s">
        <v>84</v>
      </c>
      <c r="L4883" s="14" t="s">
        <v>85</v>
      </c>
      <c r="M4883" s="23">
        <v>0.7</v>
      </c>
      <c r="N4883" s="16">
        <v>18</v>
      </c>
      <c r="O4883" s="16">
        <v>13</v>
      </c>
      <c r="P4883" s="16">
        <v>1</v>
      </c>
      <c r="Q4883" s="16">
        <v>14</v>
      </c>
      <c r="R4883" s="16">
        <v>1</v>
      </c>
      <c r="S4883" s="14" t="s">
        <v>86</v>
      </c>
      <c r="T4883" s="16">
        <v>997</v>
      </c>
      <c r="U4883" s="16">
        <v>0</v>
      </c>
      <c r="V4883" s="18">
        <v>815006</v>
      </c>
      <c r="W4883" s="18">
        <v>23394</v>
      </c>
      <c r="X4883" s="18">
        <v>14659</v>
      </c>
      <c r="Y4883" s="18">
        <v>0</v>
      </c>
      <c r="Z4883" s="18">
        <v>0</v>
      </c>
      <c r="AA4883" s="18">
        <v>0</v>
      </c>
      <c r="AB4883" s="18">
        <v>986</v>
      </c>
      <c r="AC4883" s="23">
        <v>0.04</v>
      </c>
      <c r="AD4883" s="14" t="str">
        <f>IF(E4883=113,"Linn","Iowa ex-Linn")</f>
        <v>Iowa ex-Linn</v>
      </c>
      <c r="AE4883" s="23">
        <f>IFERROR(AB4883/W4883,"N/M")</f>
        <v>0.0421475592032145</v>
      </c>
      <c r="AF4883" s="14" t="str">
        <f>B4883&amp;"|"&amp;TEXT(E4883,"000")&amp;"|"&amp;TEXT(M4883,"0.0000")</f>
        <v>2022|105|0.7000</v>
      </c>
      <c r="AG4883" s="22" t="str">
        <f>IF(AND(B4883&gt;=2015,B4883&lt;=2024,C4883=19,G4883=41,I4883=2,K4883="A",L4883="RBUP",M4883&gt;=0.5,M4883&lt;=0.85),"IN","OUT")</f>
        <v>IN</v>
      </c>
    </row>
    <row r="4884" spans="1:33">
      <c r="A4884" s="14" t="s">
        <v>192</v>
      </c>
      <c r="B4884" s="16">
        <v>2022</v>
      </c>
      <c r="C4884" s="16">
        <v>19</v>
      </c>
      <c r="D4884" s="14" t="s">
        <v>80</v>
      </c>
      <c r="E4884" s="16">
        <v>105</v>
      </c>
      <c r="F4884" s="14" t="s">
        <v>138</v>
      </c>
      <c r="G4884" s="16">
        <v>41</v>
      </c>
      <c r="H4884" s="14" t="s">
        <v>186</v>
      </c>
      <c r="I4884" s="16">
        <v>2</v>
      </c>
      <c r="J4884" s="14" t="s">
        <v>83</v>
      </c>
      <c r="K4884" s="14" t="s">
        <v>84</v>
      </c>
      <c r="L4884" s="14" t="s">
        <v>85</v>
      </c>
      <c r="M4884" s="23">
        <v>0.75</v>
      </c>
      <c r="N4884" s="16">
        <v>87</v>
      </c>
      <c r="O4884" s="16">
        <v>74</v>
      </c>
      <c r="P4884" s="16">
        <v>0</v>
      </c>
      <c r="Q4884" s="16">
        <v>105</v>
      </c>
      <c r="R4884" s="16">
        <v>0</v>
      </c>
      <c r="S4884" s="14" t="s">
        <v>86</v>
      </c>
      <c r="T4884" s="16">
        <v>16851</v>
      </c>
      <c r="U4884" s="16">
        <v>0</v>
      </c>
      <c r="V4884" s="18">
        <v>15442048</v>
      </c>
      <c r="W4884" s="18">
        <v>634881</v>
      </c>
      <c r="X4884" s="18">
        <v>440866</v>
      </c>
      <c r="Y4884" s="18">
        <v>411</v>
      </c>
      <c r="Z4884" s="18">
        <v>1236</v>
      </c>
      <c r="AA4884" s="18">
        <v>0</v>
      </c>
      <c r="AB4884" s="18">
        <v>0</v>
      </c>
      <c r="AC4884" s="23">
        <v>0</v>
      </c>
      <c r="AD4884" s="14" t="str">
        <f>IF(E4884=113,"Linn","Iowa ex-Linn")</f>
        <v>Iowa ex-Linn</v>
      </c>
      <c r="AE4884" s="23">
        <f>IFERROR(AB4884/W4884,"N/M")</f>
        <v>0.0</v>
      </c>
      <c r="AF4884" s="14" t="str">
        <f>B4884&amp;"|"&amp;TEXT(E4884,"000")&amp;"|"&amp;TEXT(M4884,"0.0000")</f>
        <v>2022|105|0.7500</v>
      </c>
      <c r="AG4884" s="22" t="str">
        <f>IF(AND(B4884&gt;=2015,B4884&lt;=2024,C4884=19,G4884=41,I4884=2,K4884="A",L4884="RBUP",M4884&gt;=0.5,M4884&lt;=0.85),"IN","OUT")</f>
        <v>IN</v>
      </c>
    </row>
    <row r="4885" spans="1:33">
      <c r="A4885" s="14" t="s">
        <v>192</v>
      </c>
      <c r="B4885" s="16">
        <v>2022</v>
      </c>
      <c r="C4885" s="16">
        <v>19</v>
      </c>
      <c r="D4885" s="14" t="s">
        <v>80</v>
      </c>
      <c r="E4885" s="16">
        <v>105</v>
      </c>
      <c r="F4885" s="14" t="s">
        <v>138</v>
      </c>
      <c r="G4885" s="16">
        <v>41</v>
      </c>
      <c r="H4885" s="14" t="s">
        <v>186</v>
      </c>
      <c r="I4885" s="16">
        <v>2</v>
      </c>
      <c r="J4885" s="14" t="s">
        <v>83</v>
      </c>
      <c r="K4885" s="14" t="s">
        <v>84</v>
      </c>
      <c r="L4885" s="14" t="s">
        <v>85</v>
      </c>
      <c r="M4885" s="23">
        <v>0.8</v>
      </c>
      <c r="N4885" s="16">
        <v>310</v>
      </c>
      <c r="O4885" s="16">
        <v>268</v>
      </c>
      <c r="P4885" s="16">
        <v>3</v>
      </c>
      <c r="Q4885" s="16">
        <v>322</v>
      </c>
      <c r="R4885" s="16">
        <v>3</v>
      </c>
      <c r="S4885" s="14" t="s">
        <v>86</v>
      </c>
      <c r="T4885" s="16">
        <v>66989</v>
      </c>
      <c r="U4885" s="16">
        <v>0</v>
      </c>
      <c r="V4885" s="18">
        <v>65141699</v>
      </c>
      <c r="W4885" s="18">
        <v>3561729</v>
      </c>
      <c r="X4885" s="18">
        <v>2297748</v>
      </c>
      <c r="Y4885" s="18">
        <v>4360</v>
      </c>
      <c r="Z4885" s="18">
        <v>14902</v>
      </c>
      <c r="AA4885" s="18">
        <v>0</v>
      </c>
      <c r="AB4885" s="18">
        <v>43713</v>
      </c>
      <c r="AC4885" s="23">
        <v>0.01</v>
      </c>
      <c r="AD4885" s="14" t="str">
        <f>IF(E4885=113,"Linn","Iowa ex-Linn")</f>
        <v>Iowa ex-Linn</v>
      </c>
      <c r="AE4885" s="23">
        <f>IFERROR(AB4885/W4885,"N/M")</f>
        <v>0.012272971918975306</v>
      </c>
      <c r="AF4885" s="14" t="str">
        <f>B4885&amp;"|"&amp;TEXT(E4885,"000")&amp;"|"&amp;TEXT(M4885,"0.0000")</f>
        <v>2022|105|0.8000</v>
      </c>
      <c r="AG4885" s="22" t="str">
        <f>IF(AND(B4885&gt;=2015,B4885&lt;=2024,C4885=19,G4885=41,I4885=2,K4885="A",L4885="RBUP",M4885&gt;=0.5,M4885&lt;=0.85),"IN","OUT")</f>
        <v>IN</v>
      </c>
    </row>
    <row r="4886" spans="1:33">
      <c r="A4886" s="14" t="s">
        <v>192</v>
      </c>
      <c r="B4886" s="16">
        <v>2022</v>
      </c>
      <c r="C4886" s="16">
        <v>19</v>
      </c>
      <c r="D4886" s="14" t="s">
        <v>80</v>
      </c>
      <c r="E4886" s="16">
        <v>105</v>
      </c>
      <c r="F4886" s="14" t="s">
        <v>138</v>
      </c>
      <c r="G4886" s="16">
        <v>41</v>
      </c>
      <c r="H4886" s="14" t="s">
        <v>186</v>
      </c>
      <c r="I4886" s="16">
        <v>2</v>
      </c>
      <c r="J4886" s="14" t="s">
        <v>83</v>
      </c>
      <c r="K4886" s="14" t="s">
        <v>84</v>
      </c>
      <c r="L4886" s="14" t="s">
        <v>85</v>
      </c>
      <c r="M4886" s="23">
        <v>0.85</v>
      </c>
      <c r="N4886" s="16">
        <v>287</v>
      </c>
      <c r="O4886" s="16">
        <v>238</v>
      </c>
      <c r="P4886" s="16">
        <v>8</v>
      </c>
      <c r="Q4886" s="16">
        <v>295</v>
      </c>
      <c r="R4886" s="16">
        <v>8</v>
      </c>
      <c r="S4886" s="14" t="s">
        <v>86</v>
      </c>
      <c r="T4886" s="16">
        <v>51622</v>
      </c>
      <c r="U4886" s="16">
        <v>0</v>
      </c>
      <c r="V4886" s="18">
        <v>52653497</v>
      </c>
      <c r="W4886" s="18">
        <v>3662350</v>
      </c>
      <c r="X4886" s="18">
        <v>1817401</v>
      </c>
      <c r="Y4886" s="18">
        <v>415</v>
      </c>
      <c r="Z4886" s="18">
        <v>9092</v>
      </c>
      <c r="AA4886" s="18">
        <v>0</v>
      </c>
      <c r="AB4886" s="18">
        <v>235406</v>
      </c>
      <c r="AC4886" s="23">
        <v>0.06</v>
      </c>
      <c r="AD4886" s="14" t="str">
        <f>IF(E4886=113,"Linn","Iowa ex-Linn")</f>
        <v>Iowa ex-Linn</v>
      </c>
      <c r="AE4886" s="23">
        <f>IFERROR(AB4886/W4886,"N/M")</f>
        <v>0.06427730828566358</v>
      </c>
      <c r="AF4886" s="14" t="str">
        <f>B4886&amp;"|"&amp;TEXT(E4886,"000")&amp;"|"&amp;TEXT(M4886,"0.0000")</f>
        <v>2022|105|0.8500</v>
      </c>
      <c r="AG4886" s="22" t="str">
        <f>IF(AND(B4886&gt;=2015,B4886&lt;=2024,C4886=19,G4886=41,I4886=2,K4886="A",L4886="RBUP",M4886&gt;=0.5,M4886&lt;=0.85),"IN","OUT")</f>
        <v>IN</v>
      </c>
    </row>
    <row r="4887" spans="1:33">
      <c r="A4887" s="14" t="s">
        <v>192</v>
      </c>
      <c r="B4887" s="16">
        <v>2022</v>
      </c>
      <c r="C4887" s="16">
        <v>19</v>
      </c>
      <c r="D4887" s="14" t="s">
        <v>80</v>
      </c>
      <c r="E4887" s="16">
        <v>107</v>
      </c>
      <c r="F4887" s="14" t="s">
        <v>139</v>
      </c>
      <c r="G4887" s="16">
        <v>41</v>
      </c>
      <c r="H4887" s="14" t="s">
        <v>186</v>
      </c>
      <c r="I4887" s="16">
        <v>2</v>
      </c>
      <c r="J4887" s="14" t="s">
        <v>83</v>
      </c>
      <c r="K4887" s="14" t="s">
        <v>84</v>
      </c>
      <c r="L4887" s="14" t="s">
        <v>85</v>
      </c>
      <c r="M4887" s="23">
        <v>0.5</v>
      </c>
      <c r="N4887" s="16">
        <v>2</v>
      </c>
      <c r="O4887" s="16">
        <v>0</v>
      </c>
      <c r="P4887" s="16">
        <v>0</v>
      </c>
      <c r="Q4887" s="16">
        <v>0</v>
      </c>
      <c r="R4887" s="16">
        <v>0</v>
      </c>
      <c r="S4887" s="14" t="s">
        <v>86</v>
      </c>
      <c r="T4887" s="16">
        <v>0</v>
      </c>
      <c r="U4887" s="16">
        <v>0</v>
      </c>
      <c r="V4887" s="18">
        <v>0</v>
      </c>
      <c r="W4887" s="18">
        <v>0</v>
      </c>
      <c r="X4887" s="18">
        <v>0</v>
      </c>
      <c r="Y4887" s="18">
        <v>0</v>
      </c>
      <c r="Z4887" s="18">
        <v>0</v>
      </c>
      <c r="AA4887" s="18">
        <v>0</v>
      </c>
      <c r="AB4887" s="18">
        <v>0</v>
      </c>
      <c r="AC4887" s="23">
        <v>0</v>
      </c>
      <c r="AD4887" s="14" t="str">
        <f>IF(E4887=113,"Linn","Iowa ex-Linn")</f>
        <v>Iowa ex-Linn</v>
      </c>
      <c r="AE4887" s="23" t="str">
        <f>IFERROR(AB4887/W4887,"N/M")</f>
        <v>N/M</v>
      </c>
      <c r="AF4887" s="14" t="str">
        <f>B4887&amp;"|"&amp;TEXT(E4887,"000")&amp;"|"&amp;TEXT(M4887,"0.0000")</f>
        <v>2022|107|0.5000</v>
      </c>
      <c r="AG4887" s="22" t="str">
        <f>IF(AND(B4887&gt;=2015,B4887&lt;=2024,C4887=19,G4887=41,I4887=2,K4887="A",L4887="RBUP",M4887&gt;=0.5,M4887&lt;=0.85),"IN","OUT")</f>
        <v>IN</v>
      </c>
    </row>
    <row r="4888" spans="1:33">
      <c r="A4888" s="14" t="s">
        <v>192</v>
      </c>
      <c r="B4888" s="16">
        <v>2022</v>
      </c>
      <c r="C4888" s="16">
        <v>19</v>
      </c>
      <c r="D4888" s="14" t="s">
        <v>80</v>
      </c>
      <c r="E4888" s="16">
        <v>107</v>
      </c>
      <c r="F4888" s="14" t="s">
        <v>139</v>
      </c>
      <c r="G4888" s="16">
        <v>41</v>
      </c>
      <c r="H4888" s="14" t="s">
        <v>186</v>
      </c>
      <c r="I4888" s="16">
        <v>2</v>
      </c>
      <c r="J4888" s="14" t="s">
        <v>83</v>
      </c>
      <c r="K4888" s="14" t="s">
        <v>84</v>
      </c>
      <c r="L4888" s="14" t="s">
        <v>85</v>
      </c>
      <c r="M4888" s="23">
        <v>0.55</v>
      </c>
      <c r="N4888" s="16">
        <v>1</v>
      </c>
      <c r="O4888" s="16">
        <v>1</v>
      </c>
      <c r="P4888" s="16">
        <v>0</v>
      </c>
      <c r="Q4888" s="16">
        <v>1</v>
      </c>
      <c r="R4888" s="16">
        <v>0</v>
      </c>
      <c r="S4888" s="14" t="s">
        <v>86</v>
      </c>
      <c r="T4888" s="16">
        <v>68</v>
      </c>
      <c r="U4888" s="16">
        <v>0</v>
      </c>
      <c r="V4888" s="18">
        <v>47079</v>
      </c>
      <c r="W4888" s="18">
        <v>1702</v>
      </c>
      <c r="X4888" s="18">
        <v>1089</v>
      </c>
      <c r="Y4888" s="18">
        <v>0</v>
      </c>
      <c r="Z4888" s="18">
        <v>0</v>
      </c>
      <c r="AA4888" s="18">
        <v>0</v>
      </c>
      <c r="AB4888" s="18">
        <v>0</v>
      </c>
      <c r="AC4888" s="23">
        <v>0</v>
      </c>
      <c r="AD4888" s="14" t="str">
        <f>IF(E4888=113,"Linn","Iowa ex-Linn")</f>
        <v>Iowa ex-Linn</v>
      </c>
      <c r="AE4888" s="23">
        <f>IFERROR(AB4888/W4888,"N/M")</f>
        <v>0.0</v>
      </c>
      <c r="AF4888" s="14" t="str">
        <f>B4888&amp;"|"&amp;TEXT(E4888,"000")&amp;"|"&amp;TEXT(M4888,"0.0000")</f>
        <v>2022|107|0.5500</v>
      </c>
      <c r="AG4888" s="22" t="str">
        <f>IF(AND(B4888&gt;=2015,B4888&lt;=2024,C4888=19,G4888=41,I4888=2,K4888="A",L4888="RBUP",M4888&gt;=0.5,M4888&lt;=0.85),"IN","OUT")</f>
        <v>IN</v>
      </c>
    </row>
    <row r="4889" spans="1:33">
      <c r="A4889" s="14" t="s">
        <v>192</v>
      </c>
      <c r="B4889" s="16">
        <v>2022</v>
      </c>
      <c r="C4889" s="16">
        <v>19</v>
      </c>
      <c r="D4889" s="14" t="s">
        <v>80</v>
      </c>
      <c r="E4889" s="16">
        <v>107</v>
      </c>
      <c r="F4889" s="14" t="s">
        <v>139</v>
      </c>
      <c r="G4889" s="16">
        <v>41</v>
      </c>
      <c r="H4889" s="14" t="s">
        <v>186</v>
      </c>
      <c r="I4889" s="16">
        <v>2</v>
      </c>
      <c r="J4889" s="14" t="s">
        <v>83</v>
      </c>
      <c r="K4889" s="14" t="s">
        <v>84</v>
      </c>
      <c r="L4889" s="14" t="s">
        <v>85</v>
      </c>
      <c r="M4889" s="23">
        <v>0.6</v>
      </c>
      <c r="N4889" s="16">
        <v>2</v>
      </c>
      <c r="O4889" s="16">
        <v>1</v>
      </c>
      <c r="P4889" s="16">
        <v>1</v>
      </c>
      <c r="Q4889" s="16">
        <v>3</v>
      </c>
      <c r="R4889" s="16">
        <v>1</v>
      </c>
      <c r="S4889" s="14" t="s">
        <v>86</v>
      </c>
      <c r="T4889" s="16">
        <v>101</v>
      </c>
      <c r="U4889" s="16">
        <v>0</v>
      </c>
      <c r="V4889" s="18">
        <v>52004</v>
      </c>
      <c r="W4889" s="18">
        <v>4964</v>
      </c>
      <c r="X4889" s="18">
        <v>3178</v>
      </c>
      <c r="Y4889" s="18">
        <v>0</v>
      </c>
      <c r="Z4889" s="18">
        <v>0</v>
      </c>
      <c r="AA4889" s="18">
        <v>0</v>
      </c>
      <c r="AB4889" s="18">
        <v>3913</v>
      </c>
      <c r="AC4889" s="23">
        <v>0.79</v>
      </c>
      <c r="AD4889" s="14" t="str">
        <f>IF(E4889=113,"Linn","Iowa ex-Linn")</f>
        <v>Iowa ex-Linn</v>
      </c>
      <c r="AE4889" s="23">
        <f>IFERROR(AB4889/W4889,"N/M")</f>
        <v>0.7882755842062853</v>
      </c>
      <c r="AF4889" s="14" t="str">
        <f>B4889&amp;"|"&amp;TEXT(E4889,"000")&amp;"|"&amp;TEXT(M4889,"0.0000")</f>
        <v>2022|107|0.6000</v>
      </c>
      <c r="AG4889" s="22" t="str">
        <f>IF(AND(B4889&gt;=2015,B4889&lt;=2024,C4889=19,G4889=41,I4889=2,K4889="A",L4889="RBUP",M4889&gt;=0.5,M4889&lt;=0.85),"IN","OUT")</f>
        <v>IN</v>
      </c>
    </row>
    <row r="4890" spans="1:33">
      <c r="A4890" s="14" t="s">
        <v>192</v>
      </c>
      <c r="B4890" s="16">
        <v>2022</v>
      </c>
      <c r="C4890" s="16">
        <v>19</v>
      </c>
      <c r="D4890" s="14" t="s">
        <v>80</v>
      </c>
      <c r="E4890" s="16">
        <v>107</v>
      </c>
      <c r="F4890" s="14" t="s">
        <v>139</v>
      </c>
      <c r="G4890" s="16">
        <v>41</v>
      </c>
      <c r="H4890" s="14" t="s">
        <v>186</v>
      </c>
      <c r="I4890" s="16">
        <v>2</v>
      </c>
      <c r="J4890" s="14" t="s">
        <v>83</v>
      </c>
      <c r="K4890" s="14" t="s">
        <v>84</v>
      </c>
      <c r="L4890" s="14" t="s">
        <v>85</v>
      </c>
      <c r="M4890" s="23">
        <v>0.65</v>
      </c>
      <c r="N4890" s="16">
        <v>8</v>
      </c>
      <c r="O4890" s="16">
        <v>7</v>
      </c>
      <c r="P4890" s="16">
        <v>0</v>
      </c>
      <c r="Q4890" s="16">
        <v>13</v>
      </c>
      <c r="R4890" s="16">
        <v>0</v>
      </c>
      <c r="S4890" s="14" t="s">
        <v>86</v>
      </c>
      <c r="T4890" s="16">
        <v>502</v>
      </c>
      <c r="U4890" s="16">
        <v>0</v>
      </c>
      <c r="V4890" s="18">
        <v>379402</v>
      </c>
      <c r="W4890" s="18">
        <v>16498</v>
      </c>
      <c r="X4890" s="18">
        <v>10129</v>
      </c>
      <c r="Y4890" s="18">
        <v>0</v>
      </c>
      <c r="Z4890" s="18">
        <v>0</v>
      </c>
      <c r="AA4890" s="18">
        <v>0</v>
      </c>
      <c r="AB4890" s="18">
        <v>0</v>
      </c>
      <c r="AC4890" s="23">
        <v>0</v>
      </c>
      <c r="AD4890" s="14" t="str">
        <f>IF(E4890=113,"Linn","Iowa ex-Linn")</f>
        <v>Iowa ex-Linn</v>
      </c>
      <c r="AE4890" s="23">
        <f>IFERROR(AB4890/W4890,"N/M")</f>
        <v>0.0</v>
      </c>
      <c r="AF4890" s="14" t="str">
        <f>B4890&amp;"|"&amp;TEXT(E4890,"000")&amp;"|"&amp;TEXT(M4890,"0.0000")</f>
        <v>2022|107|0.6500</v>
      </c>
      <c r="AG4890" s="22" t="str">
        <f>IF(AND(B4890&gt;=2015,B4890&lt;=2024,C4890=19,G4890=41,I4890=2,K4890="A",L4890="RBUP",M4890&gt;=0.5,M4890&lt;=0.85),"IN","OUT")</f>
        <v>IN</v>
      </c>
    </row>
    <row r="4891" spans="1:33">
      <c r="A4891" s="14" t="s">
        <v>192</v>
      </c>
      <c r="B4891" s="16">
        <v>2022</v>
      </c>
      <c r="C4891" s="16">
        <v>19</v>
      </c>
      <c r="D4891" s="14" t="s">
        <v>80</v>
      </c>
      <c r="E4891" s="16">
        <v>107</v>
      </c>
      <c r="F4891" s="14" t="s">
        <v>139</v>
      </c>
      <c r="G4891" s="16">
        <v>41</v>
      </c>
      <c r="H4891" s="14" t="s">
        <v>186</v>
      </c>
      <c r="I4891" s="16">
        <v>2</v>
      </c>
      <c r="J4891" s="14" t="s">
        <v>83</v>
      </c>
      <c r="K4891" s="14" t="s">
        <v>84</v>
      </c>
      <c r="L4891" s="14" t="s">
        <v>85</v>
      </c>
      <c r="M4891" s="23">
        <v>0.7</v>
      </c>
      <c r="N4891" s="16">
        <v>49</v>
      </c>
      <c r="O4891" s="16">
        <v>38</v>
      </c>
      <c r="P4891" s="16">
        <v>6</v>
      </c>
      <c r="Q4891" s="16">
        <v>59</v>
      </c>
      <c r="R4891" s="16">
        <v>6</v>
      </c>
      <c r="S4891" s="14" t="s">
        <v>86</v>
      </c>
      <c r="T4891" s="16">
        <v>5588</v>
      </c>
      <c r="U4891" s="16">
        <v>0</v>
      </c>
      <c r="V4891" s="18">
        <v>4197481</v>
      </c>
      <c r="W4891" s="18">
        <v>287421</v>
      </c>
      <c r="X4891" s="18">
        <v>183112</v>
      </c>
      <c r="Y4891" s="18">
        <v>0</v>
      </c>
      <c r="Z4891" s="18">
        <v>1072</v>
      </c>
      <c r="AA4891" s="18">
        <v>0</v>
      </c>
      <c r="AB4891" s="18">
        <v>72003</v>
      </c>
      <c r="AC4891" s="23">
        <v>0.25</v>
      </c>
      <c r="AD4891" s="14" t="str">
        <f>IF(E4891=113,"Linn","Iowa ex-Linn")</f>
        <v>Iowa ex-Linn</v>
      </c>
      <c r="AE4891" s="23">
        <f>IFERROR(AB4891/W4891,"N/M")</f>
        <v>0.2505140542966589</v>
      </c>
      <c r="AF4891" s="14" t="str">
        <f>B4891&amp;"|"&amp;TEXT(E4891,"000")&amp;"|"&amp;TEXT(M4891,"0.0000")</f>
        <v>2022|107|0.7000</v>
      </c>
      <c r="AG4891" s="22" t="str">
        <f>IF(AND(B4891&gt;=2015,B4891&lt;=2024,C4891=19,G4891=41,I4891=2,K4891="A",L4891="RBUP",M4891&gt;=0.5,M4891&lt;=0.85),"IN","OUT")</f>
        <v>IN</v>
      </c>
    </row>
    <row r="4892" spans="1:33">
      <c r="A4892" s="14" t="s">
        <v>192</v>
      </c>
      <c r="B4892" s="16">
        <v>2022</v>
      </c>
      <c r="C4892" s="16">
        <v>19</v>
      </c>
      <c r="D4892" s="14" t="s">
        <v>80</v>
      </c>
      <c r="E4892" s="16">
        <v>107</v>
      </c>
      <c r="F4892" s="14" t="s">
        <v>139</v>
      </c>
      <c r="G4892" s="16">
        <v>41</v>
      </c>
      <c r="H4892" s="14" t="s">
        <v>186</v>
      </c>
      <c r="I4892" s="16">
        <v>2</v>
      </c>
      <c r="J4892" s="14" t="s">
        <v>83</v>
      </c>
      <c r="K4892" s="14" t="s">
        <v>84</v>
      </c>
      <c r="L4892" s="14" t="s">
        <v>85</v>
      </c>
      <c r="M4892" s="23">
        <v>0.75</v>
      </c>
      <c r="N4892" s="16">
        <v>191</v>
      </c>
      <c r="O4892" s="16">
        <v>145</v>
      </c>
      <c r="P4892" s="16">
        <v>36</v>
      </c>
      <c r="Q4892" s="16">
        <v>261</v>
      </c>
      <c r="R4892" s="16">
        <v>58</v>
      </c>
      <c r="S4892" s="14" t="s">
        <v>86</v>
      </c>
      <c r="T4892" s="16">
        <v>24311</v>
      </c>
      <c r="U4892" s="16">
        <v>0</v>
      </c>
      <c r="V4892" s="18">
        <v>20821422</v>
      </c>
      <c r="W4892" s="18">
        <v>1707425</v>
      </c>
      <c r="X4892" s="18">
        <v>1104557</v>
      </c>
      <c r="Y4892" s="18">
        <v>3873</v>
      </c>
      <c r="Z4892" s="18">
        <v>11371</v>
      </c>
      <c r="AA4892" s="18">
        <v>0</v>
      </c>
      <c r="AB4892" s="18">
        <v>844274</v>
      </c>
      <c r="AC4892" s="23">
        <v>0.49</v>
      </c>
      <c r="AD4892" s="14" t="str">
        <f>IF(E4892=113,"Linn","Iowa ex-Linn")</f>
        <v>Iowa ex-Linn</v>
      </c>
      <c r="AE4892" s="23">
        <f>IFERROR(AB4892/W4892,"N/M")</f>
        <v>0.494472085157474</v>
      </c>
      <c r="AF4892" s="14" t="str">
        <f>B4892&amp;"|"&amp;TEXT(E4892,"000")&amp;"|"&amp;TEXT(M4892,"0.0000")</f>
        <v>2022|107|0.7500</v>
      </c>
      <c r="AG4892" s="22" t="str">
        <f>IF(AND(B4892&gt;=2015,B4892&lt;=2024,C4892=19,G4892=41,I4892=2,K4892="A",L4892="RBUP",M4892&gt;=0.5,M4892&lt;=0.85),"IN","OUT")</f>
        <v>IN</v>
      </c>
    </row>
    <row r="4893" spans="1:33">
      <c r="A4893" s="14" t="s">
        <v>192</v>
      </c>
      <c r="B4893" s="16">
        <v>2022</v>
      </c>
      <c r="C4893" s="16">
        <v>19</v>
      </c>
      <c r="D4893" s="14" t="s">
        <v>80</v>
      </c>
      <c r="E4893" s="16">
        <v>107</v>
      </c>
      <c r="F4893" s="14" t="s">
        <v>139</v>
      </c>
      <c r="G4893" s="16">
        <v>41</v>
      </c>
      <c r="H4893" s="14" t="s">
        <v>186</v>
      </c>
      <c r="I4893" s="16">
        <v>2</v>
      </c>
      <c r="J4893" s="14" t="s">
        <v>83</v>
      </c>
      <c r="K4893" s="14" t="s">
        <v>84</v>
      </c>
      <c r="L4893" s="14" t="s">
        <v>85</v>
      </c>
      <c r="M4893" s="23">
        <v>0.8</v>
      </c>
      <c r="N4893" s="16">
        <v>454</v>
      </c>
      <c r="O4893" s="16">
        <v>360</v>
      </c>
      <c r="P4893" s="16">
        <v>91</v>
      </c>
      <c r="Q4893" s="16">
        <v>512</v>
      </c>
      <c r="R4893" s="16">
        <v>121</v>
      </c>
      <c r="S4893" s="14" t="s">
        <v>86</v>
      </c>
      <c r="T4893" s="16">
        <v>71924</v>
      </c>
      <c r="U4893" s="16">
        <v>0</v>
      </c>
      <c r="V4893" s="18">
        <v>65485646</v>
      </c>
      <c r="W4893" s="18">
        <v>5956347</v>
      </c>
      <c r="X4893" s="18">
        <v>3737419</v>
      </c>
      <c r="Y4893" s="18">
        <v>6054</v>
      </c>
      <c r="Z4893" s="18">
        <v>30809</v>
      </c>
      <c r="AA4893" s="18">
        <v>0</v>
      </c>
      <c r="AB4893" s="18">
        <v>1920463</v>
      </c>
      <c r="AC4893" s="23">
        <v>0.32</v>
      </c>
      <c r="AD4893" s="14" t="str">
        <f>IF(E4893=113,"Linn","Iowa ex-Linn")</f>
        <v>Iowa ex-Linn</v>
      </c>
      <c r="AE4893" s="23">
        <f>IFERROR(AB4893/W4893,"N/M")</f>
        <v>0.3224229548748587</v>
      </c>
      <c r="AF4893" s="14" t="str">
        <f>B4893&amp;"|"&amp;TEXT(E4893,"000")&amp;"|"&amp;TEXT(M4893,"0.0000")</f>
        <v>2022|107|0.8000</v>
      </c>
      <c r="AG4893" s="22" t="str">
        <f>IF(AND(B4893&gt;=2015,B4893&lt;=2024,C4893=19,G4893=41,I4893=2,K4893="A",L4893="RBUP",M4893&gt;=0.5,M4893&lt;=0.85),"IN","OUT")</f>
        <v>IN</v>
      </c>
    </row>
    <row r="4894" spans="1:33">
      <c r="A4894" s="14" t="s">
        <v>192</v>
      </c>
      <c r="B4894" s="16">
        <v>2022</v>
      </c>
      <c r="C4894" s="16">
        <v>19</v>
      </c>
      <c r="D4894" s="14" t="s">
        <v>80</v>
      </c>
      <c r="E4894" s="16">
        <v>107</v>
      </c>
      <c r="F4894" s="14" t="s">
        <v>139</v>
      </c>
      <c r="G4894" s="16">
        <v>41</v>
      </c>
      <c r="H4894" s="14" t="s">
        <v>186</v>
      </c>
      <c r="I4894" s="16">
        <v>2</v>
      </c>
      <c r="J4894" s="14" t="s">
        <v>83</v>
      </c>
      <c r="K4894" s="14" t="s">
        <v>84</v>
      </c>
      <c r="L4894" s="14" t="s">
        <v>85</v>
      </c>
      <c r="M4894" s="23">
        <v>0.85</v>
      </c>
      <c r="N4894" s="16">
        <v>123</v>
      </c>
      <c r="O4894" s="16">
        <v>83</v>
      </c>
      <c r="P4894" s="16">
        <v>34</v>
      </c>
      <c r="Q4894" s="16">
        <v>117</v>
      </c>
      <c r="R4894" s="16">
        <v>49</v>
      </c>
      <c r="S4894" s="14" t="s">
        <v>86</v>
      </c>
      <c r="T4894" s="16">
        <v>11421</v>
      </c>
      <c r="U4894" s="16">
        <v>0</v>
      </c>
      <c r="V4894" s="18">
        <v>11011603</v>
      </c>
      <c r="W4894" s="18">
        <v>1183897</v>
      </c>
      <c r="X4894" s="18">
        <v>555272</v>
      </c>
      <c r="Y4894" s="18">
        <v>0</v>
      </c>
      <c r="Z4894" s="18">
        <v>1739</v>
      </c>
      <c r="AA4894" s="18">
        <v>0</v>
      </c>
      <c r="AB4894" s="18">
        <v>751167</v>
      </c>
      <c r="AC4894" s="23">
        <v>0.63</v>
      </c>
      <c r="AD4894" s="14" t="str">
        <f>IF(E4894=113,"Linn","Iowa ex-Linn")</f>
        <v>Iowa ex-Linn</v>
      </c>
      <c r="AE4894" s="23">
        <f>IFERROR(AB4894/W4894,"N/M")</f>
        <v>0.6344867839009644</v>
      </c>
      <c r="AF4894" s="14" t="str">
        <f>B4894&amp;"|"&amp;TEXT(E4894,"000")&amp;"|"&amp;TEXT(M4894,"0.0000")</f>
        <v>2022|107|0.8500</v>
      </c>
      <c r="AG4894" s="22" t="str">
        <f>IF(AND(B4894&gt;=2015,B4894&lt;=2024,C4894=19,G4894=41,I4894=2,K4894="A",L4894="RBUP",M4894&gt;=0.5,M4894&lt;=0.85),"IN","OUT")</f>
        <v>IN</v>
      </c>
    </row>
    <row r="4895" spans="1:33">
      <c r="A4895" s="14" t="s">
        <v>192</v>
      </c>
      <c r="B4895" s="16">
        <v>2022</v>
      </c>
      <c r="C4895" s="16">
        <v>19</v>
      </c>
      <c r="D4895" s="14" t="s">
        <v>80</v>
      </c>
      <c r="E4895" s="16">
        <v>109</v>
      </c>
      <c r="F4895" s="14" t="s">
        <v>140</v>
      </c>
      <c r="G4895" s="16">
        <v>41</v>
      </c>
      <c r="H4895" s="14" t="s">
        <v>186</v>
      </c>
      <c r="I4895" s="16">
        <v>2</v>
      </c>
      <c r="J4895" s="14" t="s">
        <v>83</v>
      </c>
      <c r="K4895" s="14" t="s">
        <v>84</v>
      </c>
      <c r="L4895" s="14" t="s">
        <v>85</v>
      </c>
      <c r="M4895" s="23">
        <v>0.5</v>
      </c>
      <c r="N4895" s="16">
        <v>2</v>
      </c>
      <c r="O4895" s="16">
        <v>2</v>
      </c>
      <c r="P4895" s="16">
        <v>0</v>
      </c>
      <c r="Q4895" s="16">
        <v>2</v>
      </c>
      <c r="R4895" s="16">
        <v>0</v>
      </c>
      <c r="S4895" s="14" t="s">
        <v>86</v>
      </c>
      <c r="T4895" s="16">
        <v>172</v>
      </c>
      <c r="U4895" s="16">
        <v>0</v>
      </c>
      <c r="V4895" s="18">
        <v>99807</v>
      </c>
      <c r="W4895" s="18">
        <v>960</v>
      </c>
      <c r="X4895" s="18">
        <v>642</v>
      </c>
      <c r="Y4895" s="18">
        <v>0</v>
      </c>
      <c r="Z4895" s="18">
        <v>0</v>
      </c>
      <c r="AA4895" s="18">
        <v>0</v>
      </c>
      <c r="AB4895" s="18">
        <v>0</v>
      </c>
      <c r="AC4895" s="23">
        <v>0</v>
      </c>
      <c r="AD4895" s="14" t="str">
        <f>IF(E4895=113,"Linn","Iowa ex-Linn")</f>
        <v>Iowa ex-Linn</v>
      </c>
      <c r="AE4895" s="23">
        <f>IFERROR(AB4895/W4895,"N/M")</f>
        <v>0.0</v>
      </c>
      <c r="AF4895" s="14" t="str">
        <f>B4895&amp;"|"&amp;TEXT(E4895,"000")&amp;"|"&amp;TEXT(M4895,"0.0000")</f>
        <v>2022|109|0.5000</v>
      </c>
      <c r="AG4895" s="22" t="str">
        <f>IF(AND(B4895&gt;=2015,B4895&lt;=2024,C4895=19,G4895=41,I4895=2,K4895="A",L4895="RBUP",M4895&gt;=0.5,M4895&lt;=0.85),"IN","OUT")</f>
        <v>IN</v>
      </c>
    </row>
    <row r="4896" spans="1:33">
      <c r="A4896" s="14" t="s">
        <v>192</v>
      </c>
      <c r="B4896" s="16">
        <v>2022</v>
      </c>
      <c r="C4896" s="16">
        <v>19</v>
      </c>
      <c r="D4896" s="14" t="s">
        <v>80</v>
      </c>
      <c r="E4896" s="16">
        <v>109</v>
      </c>
      <c r="F4896" s="14" t="s">
        <v>140</v>
      </c>
      <c r="G4896" s="16">
        <v>41</v>
      </c>
      <c r="H4896" s="14" t="s">
        <v>186</v>
      </c>
      <c r="I4896" s="16">
        <v>2</v>
      </c>
      <c r="J4896" s="14" t="s">
        <v>83</v>
      </c>
      <c r="K4896" s="14" t="s">
        <v>84</v>
      </c>
      <c r="L4896" s="14" t="s">
        <v>85</v>
      </c>
      <c r="M4896" s="23">
        <v>0.55</v>
      </c>
      <c r="N4896" s="16">
        <v>1</v>
      </c>
      <c r="O4896" s="16">
        <v>1</v>
      </c>
      <c r="P4896" s="16">
        <v>0</v>
      </c>
      <c r="Q4896" s="16">
        <v>1</v>
      </c>
      <c r="R4896" s="16">
        <v>0</v>
      </c>
      <c r="S4896" s="14" t="s">
        <v>86</v>
      </c>
      <c r="T4896" s="16">
        <v>300</v>
      </c>
      <c r="U4896" s="16">
        <v>0</v>
      </c>
      <c r="V4896" s="18">
        <v>162310</v>
      </c>
      <c r="W4896" s="18">
        <v>2288</v>
      </c>
      <c r="X4896" s="18">
        <v>1831</v>
      </c>
      <c r="Y4896" s="18">
        <v>0</v>
      </c>
      <c r="Z4896" s="18">
        <v>0</v>
      </c>
      <c r="AA4896" s="18">
        <v>0</v>
      </c>
      <c r="AB4896" s="18">
        <v>0</v>
      </c>
      <c r="AC4896" s="23">
        <v>0</v>
      </c>
      <c r="AD4896" s="14" t="str">
        <f>IF(E4896=113,"Linn","Iowa ex-Linn")</f>
        <v>Iowa ex-Linn</v>
      </c>
      <c r="AE4896" s="23">
        <f>IFERROR(AB4896/W4896,"N/M")</f>
        <v>0.0</v>
      </c>
      <c r="AF4896" s="14" t="str">
        <f>B4896&amp;"|"&amp;TEXT(E4896,"000")&amp;"|"&amp;TEXT(M4896,"0.0000")</f>
        <v>2022|109|0.5500</v>
      </c>
      <c r="AG4896" s="22" t="str">
        <f>IF(AND(B4896&gt;=2015,B4896&lt;=2024,C4896=19,G4896=41,I4896=2,K4896="A",L4896="RBUP",M4896&gt;=0.5,M4896&lt;=0.85),"IN","OUT")</f>
        <v>IN</v>
      </c>
    </row>
    <row r="4897" spans="1:33">
      <c r="A4897" s="14" t="s">
        <v>192</v>
      </c>
      <c r="B4897" s="16">
        <v>2022</v>
      </c>
      <c r="C4897" s="16">
        <v>19</v>
      </c>
      <c r="D4897" s="14" t="s">
        <v>80</v>
      </c>
      <c r="E4897" s="16">
        <v>109</v>
      </c>
      <c r="F4897" s="14" t="s">
        <v>140</v>
      </c>
      <c r="G4897" s="16">
        <v>41</v>
      </c>
      <c r="H4897" s="14" t="s">
        <v>186</v>
      </c>
      <c r="I4897" s="16">
        <v>2</v>
      </c>
      <c r="J4897" s="14" t="s">
        <v>83</v>
      </c>
      <c r="K4897" s="14" t="s">
        <v>84</v>
      </c>
      <c r="L4897" s="14" t="s">
        <v>85</v>
      </c>
      <c r="M4897" s="23">
        <v>0.6</v>
      </c>
      <c r="N4897" s="16">
        <v>2</v>
      </c>
      <c r="O4897" s="16">
        <v>2</v>
      </c>
      <c r="P4897" s="16">
        <v>0</v>
      </c>
      <c r="Q4897" s="16">
        <v>2</v>
      </c>
      <c r="R4897" s="16">
        <v>0</v>
      </c>
      <c r="S4897" s="14" t="s">
        <v>86</v>
      </c>
      <c r="T4897" s="16">
        <v>456</v>
      </c>
      <c r="U4897" s="16">
        <v>0</v>
      </c>
      <c r="V4897" s="18">
        <v>347860</v>
      </c>
      <c r="W4897" s="18">
        <v>5349</v>
      </c>
      <c r="X4897" s="18">
        <v>4279</v>
      </c>
      <c r="Y4897" s="18">
        <v>0</v>
      </c>
      <c r="Z4897" s="18">
        <v>0</v>
      </c>
      <c r="AA4897" s="18">
        <v>0</v>
      </c>
      <c r="AB4897" s="18">
        <v>0</v>
      </c>
      <c r="AC4897" s="23">
        <v>0</v>
      </c>
      <c r="AD4897" s="14" t="str">
        <f>IF(E4897=113,"Linn","Iowa ex-Linn")</f>
        <v>Iowa ex-Linn</v>
      </c>
      <c r="AE4897" s="23">
        <f>IFERROR(AB4897/W4897,"N/M")</f>
        <v>0.0</v>
      </c>
      <c r="AF4897" s="14" t="str">
        <f>B4897&amp;"|"&amp;TEXT(E4897,"000")&amp;"|"&amp;TEXT(M4897,"0.0000")</f>
        <v>2022|109|0.6000</v>
      </c>
      <c r="AG4897" s="22" t="str">
        <f>IF(AND(B4897&gt;=2015,B4897&lt;=2024,C4897=19,G4897=41,I4897=2,K4897="A",L4897="RBUP",M4897&gt;=0.5,M4897&lt;=0.85),"IN","OUT")</f>
        <v>IN</v>
      </c>
    </row>
    <row r="4898" spans="1:33">
      <c r="A4898" s="14" t="s">
        <v>192</v>
      </c>
      <c r="B4898" s="16">
        <v>2022</v>
      </c>
      <c r="C4898" s="16">
        <v>19</v>
      </c>
      <c r="D4898" s="14" t="s">
        <v>80</v>
      </c>
      <c r="E4898" s="16">
        <v>109</v>
      </c>
      <c r="F4898" s="14" t="s">
        <v>140</v>
      </c>
      <c r="G4898" s="16">
        <v>41</v>
      </c>
      <c r="H4898" s="14" t="s">
        <v>186</v>
      </c>
      <c r="I4898" s="16">
        <v>2</v>
      </c>
      <c r="J4898" s="14" t="s">
        <v>83</v>
      </c>
      <c r="K4898" s="14" t="s">
        <v>84</v>
      </c>
      <c r="L4898" s="14" t="s">
        <v>85</v>
      </c>
      <c r="M4898" s="23">
        <v>0.65</v>
      </c>
      <c r="N4898" s="16">
        <v>13</v>
      </c>
      <c r="O4898" s="16">
        <v>7</v>
      </c>
      <c r="P4898" s="16">
        <v>0</v>
      </c>
      <c r="Q4898" s="16">
        <v>8</v>
      </c>
      <c r="R4898" s="16">
        <v>0</v>
      </c>
      <c r="S4898" s="14" t="s">
        <v>86</v>
      </c>
      <c r="T4898" s="16">
        <v>1436</v>
      </c>
      <c r="U4898" s="16">
        <v>0</v>
      </c>
      <c r="V4898" s="18">
        <v>1089018</v>
      </c>
      <c r="W4898" s="18">
        <v>25777</v>
      </c>
      <c r="X4898" s="18">
        <v>15209</v>
      </c>
      <c r="Y4898" s="18">
        <v>0</v>
      </c>
      <c r="Z4898" s="18">
        <v>0</v>
      </c>
      <c r="AA4898" s="18">
        <v>0</v>
      </c>
      <c r="AB4898" s="18">
        <v>0</v>
      </c>
      <c r="AC4898" s="23">
        <v>0</v>
      </c>
      <c r="AD4898" s="14" t="str">
        <f>IF(E4898=113,"Linn","Iowa ex-Linn")</f>
        <v>Iowa ex-Linn</v>
      </c>
      <c r="AE4898" s="23">
        <f>IFERROR(AB4898/W4898,"N/M")</f>
        <v>0.0</v>
      </c>
      <c r="AF4898" s="14" t="str">
        <f>B4898&amp;"|"&amp;TEXT(E4898,"000")&amp;"|"&amp;TEXT(M4898,"0.0000")</f>
        <v>2022|109|0.6500</v>
      </c>
      <c r="AG4898" s="22" t="str">
        <f>IF(AND(B4898&gt;=2015,B4898&lt;=2024,C4898=19,G4898=41,I4898=2,K4898="A",L4898="RBUP",M4898&gt;=0.5,M4898&lt;=0.85),"IN","OUT")</f>
        <v>IN</v>
      </c>
    </row>
    <row r="4899" spans="1:33">
      <c r="A4899" s="14" t="s">
        <v>192</v>
      </c>
      <c r="B4899" s="16">
        <v>2022</v>
      </c>
      <c r="C4899" s="16">
        <v>19</v>
      </c>
      <c r="D4899" s="14" t="s">
        <v>80</v>
      </c>
      <c r="E4899" s="16">
        <v>109</v>
      </c>
      <c r="F4899" s="14" t="s">
        <v>140</v>
      </c>
      <c r="G4899" s="16">
        <v>41</v>
      </c>
      <c r="H4899" s="14" t="s">
        <v>186</v>
      </c>
      <c r="I4899" s="16">
        <v>2</v>
      </c>
      <c r="J4899" s="14" t="s">
        <v>83</v>
      </c>
      <c r="K4899" s="14" t="s">
        <v>84</v>
      </c>
      <c r="L4899" s="14" t="s">
        <v>85</v>
      </c>
      <c r="M4899" s="23">
        <v>0.7</v>
      </c>
      <c r="N4899" s="16">
        <v>32</v>
      </c>
      <c r="O4899" s="16">
        <v>28</v>
      </c>
      <c r="P4899" s="16">
        <v>0</v>
      </c>
      <c r="Q4899" s="16">
        <v>42</v>
      </c>
      <c r="R4899" s="16">
        <v>0</v>
      </c>
      <c r="S4899" s="14" t="s">
        <v>86</v>
      </c>
      <c r="T4899" s="16">
        <v>2652</v>
      </c>
      <c r="U4899" s="16">
        <v>0</v>
      </c>
      <c r="V4899" s="18">
        <v>2682448</v>
      </c>
      <c r="W4899" s="18">
        <v>90194</v>
      </c>
      <c r="X4899" s="18">
        <v>54227</v>
      </c>
      <c r="Y4899" s="18">
        <v>0</v>
      </c>
      <c r="Z4899" s="18">
        <v>0</v>
      </c>
      <c r="AA4899" s="18">
        <v>0</v>
      </c>
      <c r="AB4899" s="18">
        <v>0</v>
      </c>
      <c r="AC4899" s="23">
        <v>0</v>
      </c>
      <c r="AD4899" s="14" t="str">
        <f>IF(E4899=113,"Linn","Iowa ex-Linn")</f>
        <v>Iowa ex-Linn</v>
      </c>
      <c r="AE4899" s="23">
        <f>IFERROR(AB4899/W4899,"N/M")</f>
        <v>0.0</v>
      </c>
      <c r="AF4899" s="14" t="str">
        <f>B4899&amp;"|"&amp;TEXT(E4899,"000")&amp;"|"&amp;TEXT(M4899,"0.0000")</f>
        <v>2022|109|0.7000</v>
      </c>
      <c r="AG4899" s="22" t="str">
        <f>IF(AND(B4899&gt;=2015,B4899&lt;=2024,C4899=19,G4899=41,I4899=2,K4899="A",L4899="RBUP",M4899&gt;=0.5,M4899&lt;=0.85),"IN","OUT")</f>
        <v>IN</v>
      </c>
    </row>
    <row r="4900" spans="1:33">
      <c r="A4900" s="14" t="s">
        <v>192</v>
      </c>
      <c r="B4900" s="16">
        <v>2022</v>
      </c>
      <c r="C4900" s="16">
        <v>19</v>
      </c>
      <c r="D4900" s="14" t="s">
        <v>80</v>
      </c>
      <c r="E4900" s="16">
        <v>109</v>
      </c>
      <c r="F4900" s="14" t="s">
        <v>140</v>
      </c>
      <c r="G4900" s="16">
        <v>41</v>
      </c>
      <c r="H4900" s="14" t="s">
        <v>186</v>
      </c>
      <c r="I4900" s="16">
        <v>2</v>
      </c>
      <c r="J4900" s="14" t="s">
        <v>83</v>
      </c>
      <c r="K4900" s="14" t="s">
        <v>84</v>
      </c>
      <c r="L4900" s="14" t="s">
        <v>85</v>
      </c>
      <c r="M4900" s="23">
        <v>0.75</v>
      </c>
      <c r="N4900" s="16">
        <v>152</v>
      </c>
      <c r="O4900" s="16">
        <v>134</v>
      </c>
      <c r="P4900" s="16">
        <v>9</v>
      </c>
      <c r="Q4900" s="16">
        <v>191</v>
      </c>
      <c r="R4900" s="16">
        <v>12</v>
      </c>
      <c r="S4900" s="14" t="s">
        <v>86</v>
      </c>
      <c r="T4900" s="16">
        <v>30926</v>
      </c>
      <c r="U4900" s="16">
        <v>0</v>
      </c>
      <c r="V4900" s="18">
        <v>28949045</v>
      </c>
      <c r="W4900" s="18">
        <v>1280539</v>
      </c>
      <c r="X4900" s="18">
        <v>897285</v>
      </c>
      <c r="Y4900" s="18">
        <v>3843</v>
      </c>
      <c r="Z4900" s="18">
        <v>732</v>
      </c>
      <c r="AA4900" s="18">
        <v>0</v>
      </c>
      <c r="AB4900" s="18">
        <v>51665</v>
      </c>
      <c r="AC4900" s="23">
        <v>0.04</v>
      </c>
      <c r="AD4900" s="14" t="str">
        <f>IF(E4900=113,"Linn","Iowa ex-Linn")</f>
        <v>Iowa ex-Linn</v>
      </c>
      <c r="AE4900" s="23">
        <f>IFERROR(AB4900/W4900,"N/M")</f>
        <v>0.040346291678738405</v>
      </c>
      <c r="AF4900" s="14" t="str">
        <f>B4900&amp;"|"&amp;TEXT(E4900,"000")&amp;"|"&amp;TEXT(M4900,"0.0000")</f>
        <v>2022|109|0.7500</v>
      </c>
      <c r="AG4900" s="22" t="str">
        <f>IF(AND(B4900&gt;=2015,B4900&lt;=2024,C4900=19,G4900=41,I4900=2,K4900="A",L4900="RBUP",M4900&gt;=0.5,M4900&lt;=0.85),"IN","OUT")</f>
        <v>IN</v>
      </c>
    </row>
    <row r="4901" spans="1:33">
      <c r="A4901" s="14" t="s">
        <v>192</v>
      </c>
      <c r="B4901" s="16">
        <v>2022</v>
      </c>
      <c r="C4901" s="16">
        <v>19</v>
      </c>
      <c r="D4901" s="14" t="s">
        <v>80</v>
      </c>
      <c r="E4901" s="16">
        <v>109</v>
      </c>
      <c r="F4901" s="14" t="s">
        <v>140</v>
      </c>
      <c r="G4901" s="16">
        <v>41</v>
      </c>
      <c r="H4901" s="14" t="s">
        <v>186</v>
      </c>
      <c r="I4901" s="16">
        <v>2</v>
      </c>
      <c r="J4901" s="14" t="s">
        <v>83</v>
      </c>
      <c r="K4901" s="14" t="s">
        <v>84</v>
      </c>
      <c r="L4901" s="14" t="s">
        <v>85</v>
      </c>
      <c r="M4901" s="23">
        <v>0.8</v>
      </c>
      <c r="N4901" s="16">
        <v>615</v>
      </c>
      <c r="O4901" s="16">
        <v>536</v>
      </c>
      <c r="P4901" s="16">
        <v>16</v>
      </c>
      <c r="Q4901" s="16">
        <v>904</v>
      </c>
      <c r="R4901" s="16">
        <v>18</v>
      </c>
      <c r="S4901" s="14" t="s">
        <v>86</v>
      </c>
      <c r="T4901" s="16">
        <v>119052</v>
      </c>
      <c r="U4901" s="16">
        <v>0</v>
      </c>
      <c r="V4901" s="18">
        <v>115920475</v>
      </c>
      <c r="W4901" s="18">
        <v>6742842</v>
      </c>
      <c r="X4901" s="18">
        <v>4032683</v>
      </c>
      <c r="Y4901" s="18">
        <v>0</v>
      </c>
      <c r="Z4901" s="18">
        <v>3435</v>
      </c>
      <c r="AA4901" s="18">
        <v>0</v>
      </c>
      <c r="AB4901" s="18">
        <v>106554</v>
      </c>
      <c r="AC4901" s="23">
        <v>0.02</v>
      </c>
      <c r="AD4901" s="14" t="str">
        <f>IF(E4901=113,"Linn","Iowa ex-Linn")</f>
        <v>Iowa ex-Linn</v>
      </c>
      <c r="AE4901" s="23">
        <f>IFERROR(AB4901/W4901,"N/M")</f>
        <v>0.015802535488744954</v>
      </c>
      <c r="AF4901" s="14" t="str">
        <f>B4901&amp;"|"&amp;TEXT(E4901,"000")&amp;"|"&amp;TEXT(M4901,"0.0000")</f>
        <v>2022|109|0.8000</v>
      </c>
      <c r="AG4901" s="22" t="str">
        <f>IF(AND(B4901&gt;=2015,B4901&lt;=2024,C4901=19,G4901=41,I4901=2,K4901="A",L4901="RBUP",M4901&gt;=0.5,M4901&lt;=0.85),"IN","OUT")</f>
        <v>IN</v>
      </c>
    </row>
    <row r="4902" spans="1:33">
      <c r="A4902" s="14" t="s">
        <v>192</v>
      </c>
      <c r="B4902" s="16">
        <v>2022</v>
      </c>
      <c r="C4902" s="16">
        <v>19</v>
      </c>
      <c r="D4902" s="14" t="s">
        <v>80</v>
      </c>
      <c r="E4902" s="16">
        <v>109</v>
      </c>
      <c r="F4902" s="14" t="s">
        <v>140</v>
      </c>
      <c r="G4902" s="16">
        <v>41</v>
      </c>
      <c r="H4902" s="14" t="s">
        <v>186</v>
      </c>
      <c r="I4902" s="16">
        <v>2</v>
      </c>
      <c r="J4902" s="14" t="s">
        <v>83</v>
      </c>
      <c r="K4902" s="14" t="s">
        <v>84</v>
      </c>
      <c r="L4902" s="14" t="s">
        <v>85</v>
      </c>
      <c r="M4902" s="23">
        <v>0.85</v>
      </c>
      <c r="N4902" s="16">
        <v>483</v>
      </c>
      <c r="O4902" s="16">
        <v>401</v>
      </c>
      <c r="P4902" s="16">
        <v>21</v>
      </c>
      <c r="Q4902" s="16">
        <v>638</v>
      </c>
      <c r="R4902" s="16">
        <v>25</v>
      </c>
      <c r="S4902" s="14" t="s">
        <v>86</v>
      </c>
      <c r="T4902" s="16">
        <v>99173</v>
      </c>
      <c r="U4902" s="16">
        <v>0</v>
      </c>
      <c r="V4902" s="18">
        <v>101557339</v>
      </c>
      <c r="W4902" s="18">
        <v>7173927</v>
      </c>
      <c r="X4902" s="18">
        <v>3379835</v>
      </c>
      <c r="Y4902" s="18">
        <v>0</v>
      </c>
      <c r="Z4902" s="18">
        <v>3300</v>
      </c>
      <c r="AA4902" s="18">
        <v>0</v>
      </c>
      <c r="AB4902" s="18">
        <v>279077</v>
      </c>
      <c r="AC4902" s="23">
        <v>0.04</v>
      </c>
      <c r="AD4902" s="14" t="str">
        <f>IF(E4902=113,"Linn","Iowa ex-Linn")</f>
        <v>Iowa ex-Linn</v>
      </c>
      <c r="AE4902" s="23">
        <f>IFERROR(AB4902/W4902,"N/M")</f>
        <v>0.03890156674301258</v>
      </c>
      <c r="AF4902" s="14" t="str">
        <f>B4902&amp;"|"&amp;TEXT(E4902,"000")&amp;"|"&amp;TEXT(M4902,"0.0000")</f>
        <v>2022|109|0.8500</v>
      </c>
      <c r="AG4902" s="22" t="str">
        <f>IF(AND(B4902&gt;=2015,B4902&lt;=2024,C4902=19,G4902=41,I4902=2,K4902="A",L4902="RBUP",M4902&gt;=0.5,M4902&lt;=0.85),"IN","OUT")</f>
        <v>IN</v>
      </c>
    </row>
    <row r="4903" spans="1:33">
      <c r="A4903" s="14" t="s">
        <v>192</v>
      </c>
      <c r="B4903" s="16">
        <v>2022</v>
      </c>
      <c r="C4903" s="16">
        <v>19</v>
      </c>
      <c r="D4903" s="14" t="s">
        <v>80</v>
      </c>
      <c r="E4903" s="16">
        <v>111</v>
      </c>
      <c r="F4903" s="14" t="s">
        <v>141</v>
      </c>
      <c r="G4903" s="16">
        <v>41</v>
      </c>
      <c r="H4903" s="14" t="s">
        <v>186</v>
      </c>
      <c r="I4903" s="16">
        <v>2</v>
      </c>
      <c r="J4903" s="14" t="s">
        <v>83</v>
      </c>
      <c r="K4903" s="14" t="s">
        <v>84</v>
      </c>
      <c r="L4903" s="14" t="s">
        <v>85</v>
      </c>
      <c r="M4903" s="23">
        <v>0.5</v>
      </c>
      <c r="N4903" s="16">
        <v>3</v>
      </c>
      <c r="O4903" s="16">
        <v>3</v>
      </c>
      <c r="P4903" s="16">
        <v>1</v>
      </c>
      <c r="Q4903" s="16">
        <v>5</v>
      </c>
      <c r="R4903" s="16">
        <v>1</v>
      </c>
      <c r="S4903" s="14" t="s">
        <v>86</v>
      </c>
      <c r="T4903" s="16">
        <v>821</v>
      </c>
      <c r="U4903" s="16">
        <v>0</v>
      </c>
      <c r="V4903" s="18">
        <v>463372</v>
      </c>
      <c r="W4903" s="18">
        <v>14260</v>
      </c>
      <c r="X4903" s="18">
        <v>10853</v>
      </c>
      <c r="Y4903" s="18">
        <v>0</v>
      </c>
      <c r="Z4903" s="18">
        <v>0</v>
      </c>
      <c r="AA4903" s="18">
        <v>0</v>
      </c>
      <c r="AB4903" s="18">
        <v>3958</v>
      </c>
      <c r="AC4903" s="23">
        <v>0.28</v>
      </c>
      <c r="AD4903" s="14" t="str">
        <f>IF(E4903=113,"Linn","Iowa ex-Linn")</f>
        <v>Iowa ex-Linn</v>
      </c>
      <c r="AE4903" s="23">
        <f>IFERROR(AB4903/W4903,"N/M")</f>
        <v>0.2775596072931276</v>
      </c>
      <c r="AF4903" s="14" t="str">
        <f>B4903&amp;"|"&amp;TEXT(E4903,"000")&amp;"|"&amp;TEXT(M4903,"0.0000")</f>
        <v>2022|111|0.5000</v>
      </c>
      <c r="AG4903" s="22" t="str">
        <f>IF(AND(B4903&gt;=2015,B4903&lt;=2024,C4903=19,G4903=41,I4903=2,K4903="A",L4903="RBUP",M4903&gt;=0.5,M4903&lt;=0.85),"IN","OUT")</f>
        <v>IN</v>
      </c>
    </row>
    <row r="4904" spans="1:33">
      <c r="A4904" s="14" t="s">
        <v>192</v>
      </c>
      <c r="B4904" s="16">
        <v>2022</v>
      </c>
      <c r="C4904" s="16">
        <v>19</v>
      </c>
      <c r="D4904" s="14" t="s">
        <v>80</v>
      </c>
      <c r="E4904" s="16">
        <v>111</v>
      </c>
      <c r="F4904" s="14" t="s">
        <v>141</v>
      </c>
      <c r="G4904" s="16">
        <v>41</v>
      </c>
      <c r="H4904" s="14" t="s">
        <v>186</v>
      </c>
      <c r="I4904" s="16">
        <v>2</v>
      </c>
      <c r="J4904" s="14" t="s">
        <v>83</v>
      </c>
      <c r="K4904" s="14" t="s">
        <v>84</v>
      </c>
      <c r="L4904" s="14" t="s">
        <v>85</v>
      </c>
      <c r="M4904" s="23">
        <v>0.55</v>
      </c>
      <c r="N4904" s="16">
        <v>0</v>
      </c>
      <c r="O4904" s="16">
        <v>0</v>
      </c>
      <c r="P4904" s="16">
        <v>0</v>
      </c>
      <c r="Q4904" s="16">
        <v>0</v>
      </c>
      <c r="R4904" s="16">
        <v>0</v>
      </c>
      <c r="S4904" s="14" t="s">
        <v>86</v>
      </c>
      <c r="T4904" s="16">
        <v>479</v>
      </c>
      <c r="U4904" s="16">
        <v>0</v>
      </c>
      <c r="V4904" s="18">
        <v>335603</v>
      </c>
      <c r="W4904" s="18">
        <v>9957</v>
      </c>
      <c r="X4904" s="18">
        <v>7966</v>
      </c>
      <c r="Y4904" s="18">
        <v>0</v>
      </c>
      <c r="Z4904" s="18">
        <v>0</v>
      </c>
      <c r="AA4904" s="18">
        <v>0</v>
      </c>
      <c r="AB4904" s="18">
        <v>0</v>
      </c>
      <c r="AC4904" s="23">
        <v>0</v>
      </c>
      <c r="AD4904" s="14" t="str">
        <f>IF(E4904=113,"Linn","Iowa ex-Linn")</f>
        <v>Iowa ex-Linn</v>
      </c>
      <c r="AE4904" s="23">
        <f>IFERROR(AB4904/W4904,"N/M")</f>
        <v>0.0</v>
      </c>
      <c r="AF4904" s="14" t="str">
        <f>B4904&amp;"|"&amp;TEXT(E4904,"000")&amp;"|"&amp;TEXT(M4904,"0.0000")</f>
        <v>2022|111|0.5500</v>
      </c>
      <c r="AG4904" s="22" t="str">
        <f>IF(AND(B4904&gt;=2015,B4904&lt;=2024,C4904=19,G4904=41,I4904=2,K4904="A",L4904="RBUP",M4904&gt;=0.5,M4904&lt;=0.85),"IN","OUT")</f>
        <v>IN</v>
      </c>
    </row>
    <row r="4905" spans="1:33">
      <c r="A4905" s="14" t="s">
        <v>192</v>
      </c>
      <c r="B4905" s="16">
        <v>2022</v>
      </c>
      <c r="C4905" s="16">
        <v>19</v>
      </c>
      <c r="D4905" s="14" t="s">
        <v>80</v>
      </c>
      <c r="E4905" s="16">
        <v>111</v>
      </c>
      <c r="F4905" s="14" t="s">
        <v>141</v>
      </c>
      <c r="G4905" s="16">
        <v>41</v>
      </c>
      <c r="H4905" s="14" t="s">
        <v>186</v>
      </c>
      <c r="I4905" s="16">
        <v>2</v>
      </c>
      <c r="J4905" s="14" t="s">
        <v>83</v>
      </c>
      <c r="K4905" s="14" t="s">
        <v>84</v>
      </c>
      <c r="L4905" s="14" t="s">
        <v>85</v>
      </c>
      <c r="M4905" s="23">
        <v>0.6</v>
      </c>
      <c r="N4905" s="16">
        <v>9</v>
      </c>
      <c r="O4905" s="16">
        <v>9</v>
      </c>
      <c r="P4905" s="16">
        <v>0</v>
      </c>
      <c r="Q4905" s="16">
        <v>21</v>
      </c>
      <c r="R4905" s="16">
        <v>0</v>
      </c>
      <c r="S4905" s="14" t="s">
        <v>86</v>
      </c>
      <c r="T4905" s="16">
        <v>1147</v>
      </c>
      <c r="U4905" s="16">
        <v>0</v>
      </c>
      <c r="V4905" s="18">
        <v>783580</v>
      </c>
      <c r="W4905" s="18">
        <v>49878</v>
      </c>
      <c r="X4905" s="18">
        <v>33820</v>
      </c>
      <c r="Y4905" s="18">
        <v>0</v>
      </c>
      <c r="Z4905" s="18">
        <v>0</v>
      </c>
      <c r="AA4905" s="18">
        <v>0</v>
      </c>
      <c r="AB4905" s="18">
        <v>0</v>
      </c>
      <c r="AC4905" s="23">
        <v>0</v>
      </c>
      <c r="AD4905" s="14" t="str">
        <f>IF(E4905=113,"Linn","Iowa ex-Linn")</f>
        <v>Iowa ex-Linn</v>
      </c>
      <c r="AE4905" s="23">
        <f>IFERROR(AB4905/W4905,"N/M")</f>
        <v>0.0</v>
      </c>
      <c r="AF4905" s="14" t="str">
        <f>B4905&amp;"|"&amp;TEXT(E4905,"000")&amp;"|"&amp;TEXT(M4905,"0.0000")</f>
        <v>2022|111|0.6000</v>
      </c>
      <c r="AG4905" s="22" t="str">
        <f>IF(AND(B4905&gt;=2015,B4905&lt;=2024,C4905=19,G4905=41,I4905=2,K4905="A",L4905="RBUP",M4905&gt;=0.5,M4905&lt;=0.85),"IN","OUT")</f>
        <v>IN</v>
      </c>
    </row>
    <row r="4906" spans="1:33">
      <c r="A4906" s="14" t="s">
        <v>192</v>
      </c>
      <c r="B4906" s="16">
        <v>2022</v>
      </c>
      <c r="C4906" s="16">
        <v>19</v>
      </c>
      <c r="D4906" s="14" t="s">
        <v>80</v>
      </c>
      <c r="E4906" s="16">
        <v>111</v>
      </c>
      <c r="F4906" s="14" t="s">
        <v>141</v>
      </c>
      <c r="G4906" s="16">
        <v>41</v>
      </c>
      <c r="H4906" s="14" t="s">
        <v>186</v>
      </c>
      <c r="I4906" s="16">
        <v>2</v>
      </c>
      <c r="J4906" s="14" t="s">
        <v>83</v>
      </c>
      <c r="K4906" s="14" t="s">
        <v>84</v>
      </c>
      <c r="L4906" s="14" t="s">
        <v>85</v>
      </c>
      <c r="M4906" s="23">
        <v>0.65</v>
      </c>
      <c r="N4906" s="16">
        <v>11</v>
      </c>
      <c r="O4906" s="16">
        <v>7</v>
      </c>
      <c r="P4906" s="16">
        <v>1</v>
      </c>
      <c r="Q4906" s="16">
        <v>10</v>
      </c>
      <c r="R4906" s="16">
        <v>2</v>
      </c>
      <c r="S4906" s="14" t="s">
        <v>86</v>
      </c>
      <c r="T4906" s="16">
        <v>652</v>
      </c>
      <c r="U4906" s="16">
        <v>0</v>
      </c>
      <c r="V4906" s="18">
        <v>439948</v>
      </c>
      <c r="W4906" s="18">
        <v>26792</v>
      </c>
      <c r="X4906" s="18">
        <v>18262</v>
      </c>
      <c r="Y4906" s="18">
        <v>0</v>
      </c>
      <c r="Z4906" s="18">
        <v>0</v>
      </c>
      <c r="AA4906" s="18">
        <v>0</v>
      </c>
      <c r="AB4906" s="18">
        <v>25923</v>
      </c>
      <c r="AC4906" s="23">
        <v>0.97</v>
      </c>
      <c r="AD4906" s="14" t="str">
        <f>IF(E4906=113,"Linn","Iowa ex-Linn")</f>
        <v>Iowa ex-Linn</v>
      </c>
      <c r="AE4906" s="23">
        <f>IFERROR(AB4906/W4906,"N/M")</f>
        <v>0.9675649447596297</v>
      </c>
      <c r="AF4906" s="14" t="str">
        <f>B4906&amp;"|"&amp;TEXT(E4906,"000")&amp;"|"&amp;TEXT(M4906,"0.0000")</f>
        <v>2022|111|0.6500</v>
      </c>
      <c r="AG4906" s="22" t="str">
        <f>IF(AND(B4906&gt;=2015,B4906&lt;=2024,C4906=19,G4906=41,I4906=2,K4906="A",L4906="RBUP",M4906&gt;=0.5,M4906&lt;=0.85),"IN","OUT")</f>
        <v>IN</v>
      </c>
    </row>
    <row r="4907" spans="1:33">
      <c r="A4907" s="14" t="s">
        <v>192</v>
      </c>
      <c r="B4907" s="16">
        <v>2022</v>
      </c>
      <c r="C4907" s="16">
        <v>19</v>
      </c>
      <c r="D4907" s="14" t="s">
        <v>80</v>
      </c>
      <c r="E4907" s="16">
        <v>111</v>
      </c>
      <c r="F4907" s="14" t="s">
        <v>141</v>
      </c>
      <c r="G4907" s="16">
        <v>41</v>
      </c>
      <c r="H4907" s="14" t="s">
        <v>186</v>
      </c>
      <c r="I4907" s="16">
        <v>2</v>
      </c>
      <c r="J4907" s="14" t="s">
        <v>83</v>
      </c>
      <c r="K4907" s="14" t="s">
        <v>84</v>
      </c>
      <c r="L4907" s="14" t="s">
        <v>85</v>
      </c>
      <c r="M4907" s="23">
        <v>0.7</v>
      </c>
      <c r="N4907" s="16">
        <v>60</v>
      </c>
      <c r="O4907" s="16">
        <v>50</v>
      </c>
      <c r="P4907" s="16">
        <v>5</v>
      </c>
      <c r="Q4907" s="16">
        <v>82</v>
      </c>
      <c r="R4907" s="16">
        <v>7</v>
      </c>
      <c r="S4907" s="14" t="s">
        <v>86</v>
      </c>
      <c r="T4907" s="16">
        <v>6009</v>
      </c>
      <c r="U4907" s="16">
        <v>0</v>
      </c>
      <c r="V4907" s="18">
        <v>4710243</v>
      </c>
      <c r="W4907" s="18">
        <v>346312</v>
      </c>
      <c r="X4907" s="18">
        <v>240069</v>
      </c>
      <c r="Y4907" s="18">
        <v>0</v>
      </c>
      <c r="Z4907" s="18">
        <v>0</v>
      </c>
      <c r="AA4907" s="18">
        <v>0</v>
      </c>
      <c r="AB4907" s="18">
        <v>51541</v>
      </c>
      <c r="AC4907" s="23">
        <v>0.15</v>
      </c>
      <c r="AD4907" s="14" t="str">
        <f>IF(E4907=113,"Linn","Iowa ex-Linn")</f>
        <v>Iowa ex-Linn</v>
      </c>
      <c r="AE4907" s="23">
        <f>IFERROR(AB4907/W4907,"N/M")</f>
        <v>0.14882822426020467</v>
      </c>
      <c r="AF4907" s="14" t="str">
        <f>B4907&amp;"|"&amp;TEXT(E4907,"000")&amp;"|"&amp;TEXT(M4907,"0.0000")</f>
        <v>2022|111|0.7000</v>
      </c>
      <c r="AG4907" s="22" t="str">
        <f>IF(AND(B4907&gt;=2015,B4907&lt;=2024,C4907=19,G4907=41,I4907=2,K4907="A",L4907="RBUP",M4907&gt;=0.5,M4907&lt;=0.85),"IN","OUT")</f>
        <v>IN</v>
      </c>
    </row>
    <row r="4908" spans="1:33">
      <c r="A4908" s="14" t="s">
        <v>192</v>
      </c>
      <c r="B4908" s="16">
        <v>2022</v>
      </c>
      <c r="C4908" s="16">
        <v>19</v>
      </c>
      <c r="D4908" s="14" t="s">
        <v>80</v>
      </c>
      <c r="E4908" s="16">
        <v>111</v>
      </c>
      <c r="F4908" s="14" t="s">
        <v>141</v>
      </c>
      <c r="G4908" s="16">
        <v>41</v>
      </c>
      <c r="H4908" s="14" t="s">
        <v>186</v>
      </c>
      <c r="I4908" s="16">
        <v>2</v>
      </c>
      <c r="J4908" s="14" t="s">
        <v>83</v>
      </c>
      <c r="K4908" s="14" t="s">
        <v>84</v>
      </c>
      <c r="L4908" s="14" t="s">
        <v>85</v>
      </c>
      <c r="M4908" s="23">
        <v>0.75</v>
      </c>
      <c r="N4908" s="16">
        <v>160</v>
      </c>
      <c r="O4908" s="16">
        <v>136</v>
      </c>
      <c r="P4908" s="16">
        <v>19</v>
      </c>
      <c r="Q4908" s="16">
        <v>222</v>
      </c>
      <c r="R4908" s="16">
        <v>33</v>
      </c>
      <c r="S4908" s="14" t="s">
        <v>86</v>
      </c>
      <c r="T4908" s="16">
        <v>23775</v>
      </c>
      <c r="U4908" s="16">
        <v>0</v>
      </c>
      <c r="V4908" s="18">
        <v>19835773</v>
      </c>
      <c r="W4908" s="18">
        <v>1722562</v>
      </c>
      <c r="X4908" s="18">
        <v>1217950</v>
      </c>
      <c r="Y4908" s="18">
        <v>198</v>
      </c>
      <c r="Z4908" s="18">
        <v>1048</v>
      </c>
      <c r="AA4908" s="18">
        <v>0</v>
      </c>
      <c r="AB4908" s="18">
        <v>222909</v>
      </c>
      <c r="AC4908" s="23">
        <v>0.13</v>
      </c>
      <c r="AD4908" s="14" t="str">
        <f>IF(E4908=113,"Linn","Iowa ex-Linn")</f>
        <v>Iowa ex-Linn</v>
      </c>
      <c r="AE4908" s="23">
        <f>IFERROR(AB4908/W4908,"N/M")</f>
        <v>0.12940550180486973</v>
      </c>
      <c r="AF4908" s="14" t="str">
        <f>B4908&amp;"|"&amp;TEXT(E4908,"000")&amp;"|"&amp;TEXT(M4908,"0.0000")</f>
        <v>2022|111|0.7500</v>
      </c>
      <c r="AG4908" s="22" t="str">
        <f>IF(AND(B4908&gt;=2015,B4908&lt;=2024,C4908=19,G4908=41,I4908=2,K4908="A",L4908="RBUP",M4908&gt;=0.5,M4908&lt;=0.85),"IN","OUT")</f>
        <v>IN</v>
      </c>
    </row>
    <row r="4909" spans="1:33">
      <c r="A4909" s="14" t="s">
        <v>192</v>
      </c>
      <c r="B4909" s="16">
        <v>2022</v>
      </c>
      <c r="C4909" s="16">
        <v>19</v>
      </c>
      <c r="D4909" s="14" t="s">
        <v>80</v>
      </c>
      <c r="E4909" s="16">
        <v>111</v>
      </c>
      <c r="F4909" s="14" t="s">
        <v>141</v>
      </c>
      <c r="G4909" s="16">
        <v>41</v>
      </c>
      <c r="H4909" s="14" t="s">
        <v>186</v>
      </c>
      <c r="I4909" s="16">
        <v>2</v>
      </c>
      <c r="J4909" s="14" t="s">
        <v>83</v>
      </c>
      <c r="K4909" s="14" t="s">
        <v>84</v>
      </c>
      <c r="L4909" s="14" t="s">
        <v>85</v>
      </c>
      <c r="M4909" s="23">
        <v>0.8</v>
      </c>
      <c r="N4909" s="16">
        <v>206</v>
      </c>
      <c r="O4909" s="16">
        <v>163</v>
      </c>
      <c r="P4909" s="16">
        <v>44</v>
      </c>
      <c r="Q4909" s="16">
        <v>239</v>
      </c>
      <c r="R4909" s="16">
        <v>63</v>
      </c>
      <c r="S4909" s="14" t="s">
        <v>86</v>
      </c>
      <c r="T4909" s="16">
        <v>30384</v>
      </c>
      <c r="U4909" s="16">
        <v>0</v>
      </c>
      <c r="V4909" s="18">
        <v>26517676</v>
      </c>
      <c r="W4909" s="18">
        <v>2746452</v>
      </c>
      <c r="X4909" s="18">
        <v>1756222</v>
      </c>
      <c r="Y4909" s="18">
        <v>2591</v>
      </c>
      <c r="Z4909" s="18">
        <v>2832</v>
      </c>
      <c r="AA4909" s="18">
        <v>0</v>
      </c>
      <c r="AB4909" s="18">
        <v>639837</v>
      </c>
      <c r="AC4909" s="23">
        <v>0.23</v>
      </c>
      <c r="AD4909" s="14" t="str">
        <f>IF(E4909=113,"Linn","Iowa ex-Linn")</f>
        <v>Iowa ex-Linn</v>
      </c>
      <c r="AE4909" s="23">
        <f>IFERROR(AB4909/W4909,"N/M")</f>
        <v>0.2329685718155642</v>
      </c>
      <c r="AF4909" s="14" t="str">
        <f>B4909&amp;"|"&amp;TEXT(E4909,"000")&amp;"|"&amp;TEXT(M4909,"0.0000")</f>
        <v>2022|111|0.8000</v>
      </c>
      <c r="AG4909" s="22" t="str">
        <f>IF(AND(B4909&gt;=2015,B4909&lt;=2024,C4909=19,G4909=41,I4909=2,K4909="A",L4909="RBUP",M4909&gt;=0.5,M4909&lt;=0.85),"IN","OUT")</f>
        <v>IN</v>
      </c>
    </row>
    <row r="4910" spans="1:33">
      <c r="A4910" s="14" t="s">
        <v>192</v>
      </c>
      <c r="B4910" s="16">
        <v>2022</v>
      </c>
      <c r="C4910" s="16">
        <v>19</v>
      </c>
      <c r="D4910" s="14" t="s">
        <v>80</v>
      </c>
      <c r="E4910" s="16">
        <v>111</v>
      </c>
      <c r="F4910" s="14" t="s">
        <v>141</v>
      </c>
      <c r="G4910" s="16">
        <v>41</v>
      </c>
      <c r="H4910" s="14" t="s">
        <v>186</v>
      </c>
      <c r="I4910" s="16">
        <v>2</v>
      </c>
      <c r="J4910" s="14" t="s">
        <v>83</v>
      </c>
      <c r="K4910" s="14" t="s">
        <v>84</v>
      </c>
      <c r="L4910" s="14" t="s">
        <v>85</v>
      </c>
      <c r="M4910" s="23">
        <v>0.85</v>
      </c>
      <c r="N4910" s="16">
        <v>27</v>
      </c>
      <c r="O4910" s="16">
        <v>17</v>
      </c>
      <c r="P4910" s="16">
        <v>5</v>
      </c>
      <c r="Q4910" s="16">
        <v>32</v>
      </c>
      <c r="R4910" s="16">
        <v>18</v>
      </c>
      <c r="S4910" s="14" t="s">
        <v>86</v>
      </c>
      <c r="T4910" s="16">
        <v>2799</v>
      </c>
      <c r="U4910" s="16">
        <v>0</v>
      </c>
      <c r="V4910" s="18">
        <v>2484656</v>
      </c>
      <c r="W4910" s="18">
        <v>338229</v>
      </c>
      <c r="X4910" s="18">
        <v>161709</v>
      </c>
      <c r="Y4910" s="18">
        <v>850</v>
      </c>
      <c r="Z4910" s="18">
        <v>0</v>
      </c>
      <c r="AA4910" s="18">
        <v>0</v>
      </c>
      <c r="AB4910" s="18">
        <v>181154</v>
      </c>
      <c r="AC4910" s="23">
        <v>0.54</v>
      </c>
      <c r="AD4910" s="14" t="str">
        <f>IF(E4910=113,"Linn","Iowa ex-Linn")</f>
        <v>Iowa ex-Linn</v>
      </c>
      <c r="AE4910" s="23">
        <f>IFERROR(AB4910/W4910,"N/M")</f>
        <v>0.5355957058679179</v>
      </c>
      <c r="AF4910" s="14" t="str">
        <f>B4910&amp;"|"&amp;TEXT(E4910,"000")&amp;"|"&amp;TEXT(M4910,"0.0000")</f>
        <v>2022|111|0.8500</v>
      </c>
      <c r="AG4910" s="22" t="str">
        <f>IF(AND(B4910&gt;=2015,B4910&lt;=2024,C4910=19,G4910=41,I4910=2,K4910="A",L4910="RBUP",M4910&gt;=0.5,M4910&lt;=0.85),"IN","OUT")</f>
        <v>IN</v>
      </c>
    </row>
    <row r="4911" spans="1:33">
      <c r="A4911" s="14" t="s">
        <v>192</v>
      </c>
      <c r="B4911" s="16">
        <v>2022</v>
      </c>
      <c r="C4911" s="16">
        <v>19</v>
      </c>
      <c r="D4911" s="14" t="s">
        <v>80</v>
      </c>
      <c r="E4911" s="16">
        <v>113</v>
      </c>
      <c r="F4911" s="14" t="s">
        <v>142</v>
      </c>
      <c r="G4911" s="16">
        <v>41</v>
      </c>
      <c r="H4911" s="14" t="s">
        <v>186</v>
      </c>
      <c r="I4911" s="16">
        <v>2</v>
      </c>
      <c r="J4911" s="14" t="s">
        <v>83</v>
      </c>
      <c r="K4911" s="14" t="s">
        <v>84</v>
      </c>
      <c r="L4911" s="14" t="s">
        <v>85</v>
      </c>
      <c r="M4911" s="23">
        <v>0.65</v>
      </c>
      <c r="N4911" s="16">
        <v>8</v>
      </c>
      <c r="O4911" s="16">
        <v>5</v>
      </c>
      <c r="P4911" s="16">
        <v>0</v>
      </c>
      <c r="Q4911" s="16">
        <v>5</v>
      </c>
      <c r="R4911" s="16">
        <v>0</v>
      </c>
      <c r="S4911" s="14" t="s">
        <v>86</v>
      </c>
      <c r="T4911" s="16">
        <v>157</v>
      </c>
      <c r="U4911" s="16">
        <v>0</v>
      </c>
      <c r="V4911" s="18">
        <v>114814</v>
      </c>
      <c r="W4911" s="18">
        <v>1593</v>
      </c>
      <c r="X4911" s="18">
        <v>939</v>
      </c>
      <c r="Y4911" s="18">
        <v>0</v>
      </c>
      <c r="Z4911" s="18">
        <v>0</v>
      </c>
      <c r="AA4911" s="18">
        <v>0</v>
      </c>
      <c r="AB4911" s="18">
        <v>0</v>
      </c>
      <c r="AC4911" s="23">
        <v>0</v>
      </c>
      <c r="AD4911" s="14" t="str">
        <f>IF(E4911=113,"Linn","Iowa ex-Linn")</f>
        <v>Linn</v>
      </c>
      <c r="AE4911" s="23">
        <f>IFERROR(AB4911/W4911,"N/M")</f>
        <v>0.0</v>
      </c>
      <c r="AF4911" s="14" t="str">
        <f>B4911&amp;"|"&amp;TEXT(E4911,"000")&amp;"|"&amp;TEXT(M4911,"0.0000")</f>
        <v>2022|113|0.6500</v>
      </c>
      <c r="AG4911" s="22" t="str">
        <f>IF(AND(B4911&gt;=2015,B4911&lt;=2024,C4911=19,G4911=41,I4911=2,K4911="A",L4911="RBUP",M4911&gt;=0.5,M4911&lt;=0.85),"IN","OUT")</f>
        <v>IN</v>
      </c>
    </row>
    <row r="4912" spans="1:33">
      <c r="A4912" s="14" t="s">
        <v>192</v>
      </c>
      <c r="B4912" s="16">
        <v>2022</v>
      </c>
      <c r="C4912" s="16">
        <v>19</v>
      </c>
      <c r="D4912" s="14" t="s">
        <v>80</v>
      </c>
      <c r="E4912" s="16">
        <v>113</v>
      </c>
      <c r="F4912" s="14" t="s">
        <v>142</v>
      </c>
      <c r="G4912" s="16">
        <v>41</v>
      </c>
      <c r="H4912" s="14" t="s">
        <v>186</v>
      </c>
      <c r="I4912" s="16">
        <v>2</v>
      </c>
      <c r="J4912" s="14" t="s">
        <v>83</v>
      </c>
      <c r="K4912" s="14" t="s">
        <v>84</v>
      </c>
      <c r="L4912" s="14" t="s">
        <v>85</v>
      </c>
      <c r="M4912" s="23">
        <v>0.7</v>
      </c>
      <c r="N4912" s="16">
        <v>13</v>
      </c>
      <c r="O4912" s="16">
        <v>11</v>
      </c>
      <c r="P4912" s="16">
        <v>0</v>
      </c>
      <c r="Q4912" s="16">
        <v>14</v>
      </c>
      <c r="R4912" s="16">
        <v>0</v>
      </c>
      <c r="S4912" s="14" t="s">
        <v>86</v>
      </c>
      <c r="T4912" s="16">
        <v>774</v>
      </c>
      <c r="U4912" s="16">
        <v>0</v>
      </c>
      <c r="V4912" s="18">
        <v>632378</v>
      </c>
      <c r="W4912" s="18">
        <v>16552</v>
      </c>
      <c r="X4912" s="18">
        <v>10352</v>
      </c>
      <c r="Y4912" s="18">
        <v>0</v>
      </c>
      <c r="Z4912" s="18">
        <v>0</v>
      </c>
      <c r="AA4912" s="18">
        <v>0</v>
      </c>
      <c r="AB4912" s="18">
        <v>0</v>
      </c>
      <c r="AC4912" s="23">
        <v>0</v>
      </c>
      <c r="AD4912" s="14" t="str">
        <f>IF(E4912=113,"Linn","Iowa ex-Linn")</f>
        <v>Linn</v>
      </c>
      <c r="AE4912" s="23">
        <f>IFERROR(AB4912/W4912,"N/M")</f>
        <v>0.0</v>
      </c>
      <c r="AF4912" s="14" t="str">
        <f>B4912&amp;"|"&amp;TEXT(E4912,"000")&amp;"|"&amp;TEXT(M4912,"0.0000")</f>
        <v>2022|113|0.7000</v>
      </c>
      <c r="AG4912" s="22" t="str">
        <f>IF(AND(B4912&gt;=2015,B4912&lt;=2024,C4912=19,G4912=41,I4912=2,K4912="A",L4912="RBUP",M4912&gt;=0.5,M4912&lt;=0.85),"IN","OUT")</f>
        <v>IN</v>
      </c>
    </row>
    <row r="4913" spans="1:33">
      <c r="A4913" s="14" t="s">
        <v>192</v>
      </c>
      <c r="B4913" s="16">
        <v>2022</v>
      </c>
      <c r="C4913" s="16">
        <v>19</v>
      </c>
      <c r="D4913" s="14" t="s">
        <v>80</v>
      </c>
      <c r="E4913" s="16">
        <v>113</v>
      </c>
      <c r="F4913" s="14" t="s">
        <v>142</v>
      </c>
      <c r="G4913" s="16">
        <v>41</v>
      </c>
      <c r="H4913" s="14" t="s">
        <v>186</v>
      </c>
      <c r="I4913" s="16">
        <v>2</v>
      </c>
      <c r="J4913" s="14" t="s">
        <v>83</v>
      </c>
      <c r="K4913" s="14" t="s">
        <v>84</v>
      </c>
      <c r="L4913" s="14" t="s">
        <v>85</v>
      </c>
      <c r="M4913" s="23">
        <v>0.75</v>
      </c>
      <c r="N4913" s="16">
        <v>96</v>
      </c>
      <c r="O4913" s="16">
        <v>78</v>
      </c>
      <c r="P4913" s="16">
        <v>1</v>
      </c>
      <c r="Q4913" s="16">
        <v>144</v>
      </c>
      <c r="R4913" s="16">
        <v>1</v>
      </c>
      <c r="S4913" s="14" t="s">
        <v>86</v>
      </c>
      <c r="T4913" s="16">
        <v>11098</v>
      </c>
      <c r="U4913" s="16">
        <v>0</v>
      </c>
      <c r="V4913" s="18">
        <v>9980059</v>
      </c>
      <c r="W4913" s="18">
        <v>402742</v>
      </c>
      <c r="X4913" s="18">
        <v>243897</v>
      </c>
      <c r="Y4913" s="18">
        <v>0</v>
      </c>
      <c r="Z4913" s="18">
        <v>1327</v>
      </c>
      <c r="AA4913" s="18">
        <v>0</v>
      </c>
      <c r="AB4913" s="18">
        <v>2401</v>
      </c>
      <c r="AC4913" s="23">
        <v>0.01</v>
      </c>
      <c r="AD4913" s="14" t="str">
        <f>IF(E4913=113,"Linn","Iowa ex-Linn")</f>
        <v>Linn</v>
      </c>
      <c r="AE4913" s="23">
        <f>IFERROR(AB4913/W4913,"N/M")</f>
        <v>0.005961633005745614</v>
      </c>
      <c r="AF4913" s="14" t="str">
        <f>B4913&amp;"|"&amp;TEXT(E4913,"000")&amp;"|"&amp;TEXT(M4913,"0.0000")</f>
        <v>2022|113|0.7500</v>
      </c>
      <c r="AG4913" s="22" t="str">
        <f>IF(AND(B4913&gt;=2015,B4913&lt;=2024,C4913=19,G4913=41,I4913=2,K4913="A",L4913="RBUP",M4913&gt;=0.5,M4913&lt;=0.85),"IN","OUT")</f>
        <v>IN</v>
      </c>
    </row>
    <row r="4914" spans="1:33">
      <c r="A4914" s="14" t="s">
        <v>192</v>
      </c>
      <c r="B4914" s="16">
        <v>2022</v>
      </c>
      <c r="C4914" s="16">
        <v>19</v>
      </c>
      <c r="D4914" s="14" t="s">
        <v>80</v>
      </c>
      <c r="E4914" s="16">
        <v>113</v>
      </c>
      <c r="F4914" s="14" t="s">
        <v>142</v>
      </c>
      <c r="G4914" s="16">
        <v>41</v>
      </c>
      <c r="H4914" s="14" t="s">
        <v>186</v>
      </c>
      <c r="I4914" s="16">
        <v>2</v>
      </c>
      <c r="J4914" s="14" t="s">
        <v>83</v>
      </c>
      <c r="K4914" s="14" t="s">
        <v>84</v>
      </c>
      <c r="L4914" s="14" t="s">
        <v>85</v>
      </c>
      <c r="M4914" s="23">
        <v>0.8</v>
      </c>
      <c r="N4914" s="16">
        <v>389</v>
      </c>
      <c r="O4914" s="16">
        <v>307</v>
      </c>
      <c r="P4914" s="16">
        <v>6</v>
      </c>
      <c r="Q4914" s="16">
        <v>547</v>
      </c>
      <c r="R4914" s="16">
        <v>6</v>
      </c>
      <c r="S4914" s="14" t="s">
        <v>86</v>
      </c>
      <c r="T4914" s="16">
        <v>61539</v>
      </c>
      <c r="U4914" s="16">
        <v>0</v>
      </c>
      <c r="V4914" s="18">
        <v>59562922</v>
      </c>
      <c r="W4914" s="18">
        <v>3198580</v>
      </c>
      <c r="X4914" s="18">
        <v>1896962</v>
      </c>
      <c r="Y4914" s="18">
        <v>771</v>
      </c>
      <c r="Z4914" s="18">
        <v>8708</v>
      </c>
      <c r="AA4914" s="18">
        <v>0</v>
      </c>
      <c r="AB4914" s="18">
        <v>60058</v>
      </c>
      <c r="AC4914" s="23">
        <v>0.02</v>
      </c>
      <c r="AD4914" s="14" t="str">
        <f>IF(E4914=113,"Linn","Iowa ex-Linn")</f>
        <v>Linn</v>
      </c>
      <c r="AE4914" s="23">
        <f>IFERROR(AB4914/W4914,"N/M")</f>
        <v>0.018776457052817188</v>
      </c>
      <c r="AF4914" s="14" t="str">
        <f>B4914&amp;"|"&amp;TEXT(E4914,"000")&amp;"|"&amp;TEXT(M4914,"0.0000")</f>
        <v>2022|113|0.8000</v>
      </c>
      <c r="AG4914" s="22" t="str">
        <f>IF(AND(B4914&gt;=2015,B4914&lt;=2024,C4914=19,G4914=41,I4914=2,K4914="A",L4914="RBUP",M4914&gt;=0.5,M4914&lt;=0.85),"IN","OUT")</f>
        <v>IN</v>
      </c>
    </row>
    <row r="4915" spans="1:33">
      <c r="A4915" s="14" t="s">
        <v>192</v>
      </c>
      <c r="B4915" s="16">
        <v>2022</v>
      </c>
      <c r="C4915" s="16">
        <v>19</v>
      </c>
      <c r="D4915" s="14" t="s">
        <v>80</v>
      </c>
      <c r="E4915" s="16">
        <v>113</v>
      </c>
      <c r="F4915" s="14" t="s">
        <v>142</v>
      </c>
      <c r="G4915" s="16">
        <v>41</v>
      </c>
      <c r="H4915" s="14" t="s">
        <v>186</v>
      </c>
      <c r="I4915" s="16">
        <v>2</v>
      </c>
      <c r="J4915" s="14" t="s">
        <v>83</v>
      </c>
      <c r="K4915" s="14" t="s">
        <v>84</v>
      </c>
      <c r="L4915" s="14" t="s">
        <v>85</v>
      </c>
      <c r="M4915" s="23">
        <v>0.85</v>
      </c>
      <c r="N4915" s="16">
        <v>338</v>
      </c>
      <c r="O4915" s="16">
        <v>271</v>
      </c>
      <c r="P4915" s="16">
        <v>8</v>
      </c>
      <c r="Q4915" s="16">
        <v>422</v>
      </c>
      <c r="R4915" s="16">
        <v>8</v>
      </c>
      <c r="S4915" s="14" t="s">
        <v>86</v>
      </c>
      <c r="T4915" s="16">
        <v>56650</v>
      </c>
      <c r="U4915" s="16">
        <v>0</v>
      </c>
      <c r="V4915" s="18">
        <v>57500897</v>
      </c>
      <c r="W4915" s="18">
        <v>3925615</v>
      </c>
      <c r="X4915" s="18">
        <v>1855765</v>
      </c>
      <c r="Y4915" s="18">
        <v>2587</v>
      </c>
      <c r="Z4915" s="18">
        <v>5872</v>
      </c>
      <c r="AA4915" s="18">
        <v>0</v>
      </c>
      <c r="AB4915" s="18">
        <v>131290</v>
      </c>
      <c r="AC4915" s="23">
        <v>0.03</v>
      </c>
      <c r="AD4915" s="14" t="str">
        <f>IF(E4915=113,"Linn","Iowa ex-Linn")</f>
        <v>Linn</v>
      </c>
      <c r="AE4915" s="23">
        <f>IFERROR(AB4915/W4915,"N/M")</f>
        <v>0.033444441189469674</v>
      </c>
      <c r="AF4915" s="14" t="str">
        <f>B4915&amp;"|"&amp;TEXT(E4915,"000")&amp;"|"&amp;TEXT(M4915,"0.0000")</f>
        <v>2022|113|0.8500</v>
      </c>
      <c r="AG4915" s="22" t="str">
        <f>IF(AND(B4915&gt;=2015,B4915&lt;=2024,C4915=19,G4915=41,I4915=2,K4915="A",L4915="RBUP",M4915&gt;=0.5,M4915&lt;=0.85),"IN","OUT")</f>
        <v>IN</v>
      </c>
    </row>
    <row r="4916" spans="1:33">
      <c r="A4916" s="14" t="s">
        <v>192</v>
      </c>
      <c r="B4916" s="16">
        <v>2022</v>
      </c>
      <c r="C4916" s="16">
        <v>19</v>
      </c>
      <c r="D4916" s="14" t="s">
        <v>80</v>
      </c>
      <c r="E4916" s="16">
        <v>115</v>
      </c>
      <c r="F4916" s="14" t="s">
        <v>143</v>
      </c>
      <c r="G4916" s="16">
        <v>41</v>
      </c>
      <c r="H4916" s="14" t="s">
        <v>186</v>
      </c>
      <c r="I4916" s="16">
        <v>2</v>
      </c>
      <c r="J4916" s="14" t="s">
        <v>83</v>
      </c>
      <c r="K4916" s="14" t="s">
        <v>84</v>
      </c>
      <c r="L4916" s="14" t="s">
        <v>85</v>
      </c>
      <c r="M4916" s="23">
        <v>0.5</v>
      </c>
      <c r="N4916" s="16">
        <v>4</v>
      </c>
      <c r="O4916" s="16">
        <v>2</v>
      </c>
      <c r="P4916" s="16">
        <v>0</v>
      </c>
      <c r="Q4916" s="16">
        <v>2</v>
      </c>
      <c r="R4916" s="16">
        <v>0</v>
      </c>
      <c r="S4916" s="14" t="s">
        <v>86</v>
      </c>
      <c r="T4916" s="16">
        <v>746</v>
      </c>
      <c r="U4916" s="16">
        <v>0</v>
      </c>
      <c r="V4916" s="18">
        <v>400215</v>
      </c>
      <c r="W4916" s="18">
        <v>7033</v>
      </c>
      <c r="X4916" s="18">
        <v>5594</v>
      </c>
      <c r="Y4916" s="18">
        <v>0</v>
      </c>
      <c r="Z4916" s="18">
        <v>0</v>
      </c>
      <c r="AA4916" s="18">
        <v>0</v>
      </c>
      <c r="AB4916" s="18">
        <v>0</v>
      </c>
      <c r="AC4916" s="23">
        <v>0</v>
      </c>
      <c r="AD4916" s="14" t="str">
        <f>IF(E4916=113,"Linn","Iowa ex-Linn")</f>
        <v>Iowa ex-Linn</v>
      </c>
      <c r="AE4916" s="23">
        <f>IFERROR(AB4916/W4916,"N/M")</f>
        <v>0.0</v>
      </c>
      <c r="AF4916" s="14" t="str">
        <f>B4916&amp;"|"&amp;TEXT(E4916,"000")&amp;"|"&amp;TEXT(M4916,"0.0000")</f>
        <v>2022|115|0.5000</v>
      </c>
      <c r="AG4916" s="22" t="str">
        <f>IF(AND(B4916&gt;=2015,B4916&lt;=2024,C4916=19,G4916=41,I4916=2,K4916="A",L4916="RBUP",M4916&gt;=0.5,M4916&lt;=0.85),"IN","OUT")</f>
        <v>IN</v>
      </c>
    </row>
    <row r="4917" spans="1:33">
      <c r="A4917" s="14" t="s">
        <v>192</v>
      </c>
      <c r="B4917" s="16">
        <v>2022</v>
      </c>
      <c r="C4917" s="16">
        <v>19</v>
      </c>
      <c r="D4917" s="14" t="s">
        <v>80</v>
      </c>
      <c r="E4917" s="16">
        <v>115</v>
      </c>
      <c r="F4917" s="14" t="s">
        <v>143</v>
      </c>
      <c r="G4917" s="16">
        <v>41</v>
      </c>
      <c r="H4917" s="14" t="s">
        <v>186</v>
      </c>
      <c r="I4917" s="16">
        <v>2</v>
      </c>
      <c r="J4917" s="14" t="s">
        <v>83</v>
      </c>
      <c r="K4917" s="14" t="s">
        <v>84</v>
      </c>
      <c r="L4917" s="14" t="s">
        <v>85</v>
      </c>
      <c r="M4917" s="23">
        <v>0.6</v>
      </c>
      <c r="N4917" s="16">
        <v>1</v>
      </c>
      <c r="O4917" s="16">
        <v>1</v>
      </c>
      <c r="P4917" s="16">
        <v>0</v>
      </c>
      <c r="Q4917" s="16">
        <v>1</v>
      </c>
      <c r="R4917" s="16">
        <v>0</v>
      </c>
      <c r="S4917" s="14" t="s">
        <v>86</v>
      </c>
      <c r="T4917" s="16">
        <v>22</v>
      </c>
      <c r="U4917" s="16">
        <v>0</v>
      </c>
      <c r="V4917" s="18">
        <v>15715</v>
      </c>
      <c r="W4917" s="18">
        <v>339</v>
      </c>
      <c r="X4917" s="18">
        <v>217</v>
      </c>
      <c r="Y4917" s="18">
        <v>0</v>
      </c>
      <c r="Z4917" s="18">
        <v>108</v>
      </c>
      <c r="AA4917" s="18">
        <v>0</v>
      </c>
      <c r="AB4917" s="18">
        <v>0</v>
      </c>
      <c r="AC4917" s="23">
        <v>0</v>
      </c>
      <c r="AD4917" s="14" t="str">
        <f>IF(E4917=113,"Linn","Iowa ex-Linn")</f>
        <v>Iowa ex-Linn</v>
      </c>
      <c r="AE4917" s="23">
        <f>IFERROR(AB4917/W4917,"N/M")</f>
        <v>0.0</v>
      </c>
      <c r="AF4917" s="14" t="str">
        <f>B4917&amp;"|"&amp;TEXT(E4917,"000")&amp;"|"&amp;TEXT(M4917,"0.0000")</f>
        <v>2022|115|0.6000</v>
      </c>
      <c r="AG4917" s="22" t="str">
        <f>IF(AND(B4917&gt;=2015,B4917&lt;=2024,C4917=19,G4917=41,I4917=2,K4917="A",L4917="RBUP",M4917&gt;=0.5,M4917&lt;=0.85),"IN","OUT")</f>
        <v>IN</v>
      </c>
    </row>
    <row r="4918" spans="1:33">
      <c r="A4918" s="14" t="s">
        <v>192</v>
      </c>
      <c r="B4918" s="16">
        <v>2022</v>
      </c>
      <c r="C4918" s="16">
        <v>19</v>
      </c>
      <c r="D4918" s="14" t="s">
        <v>80</v>
      </c>
      <c r="E4918" s="16">
        <v>115</v>
      </c>
      <c r="F4918" s="14" t="s">
        <v>143</v>
      </c>
      <c r="G4918" s="16">
        <v>41</v>
      </c>
      <c r="H4918" s="14" t="s">
        <v>186</v>
      </c>
      <c r="I4918" s="16">
        <v>2</v>
      </c>
      <c r="J4918" s="14" t="s">
        <v>83</v>
      </c>
      <c r="K4918" s="14" t="s">
        <v>84</v>
      </c>
      <c r="L4918" s="14" t="s">
        <v>85</v>
      </c>
      <c r="M4918" s="23">
        <v>0.65</v>
      </c>
      <c r="N4918" s="16">
        <v>3</v>
      </c>
      <c r="O4918" s="16">
        <v>3</v>
      </c>
      <c r="P4918" s="16">
        <v>0</v>
      </c>
      <c r="Q4918" s="16">
        <v>3</v>
      </c>
      <c r="R4918" s="16">
        <v>0</v>
      </c>
      <c r="S4918" s="14" t="s">
        <v>86</v>
      </c>
      <c r="T4918" s="16">
        <v>207</v>
      </c>
      <c r="U4918" s="16">
        <v>0</v>
      </c>
      <c r="V4918" s="18">
        <v>136455</v>
      </c>
      <c r="W4918" s="18">
        <v>6483</v>
      </c>
      <c r="X4918" s="18">
        <v>3825</v>
      </c>
      <c r="Y4918" s="18">
        <v>0</v>
      </c>
      <c r="Z4918" s="18">
        <v>0</v>
      </c>
      <c r="AA4918" s="18">
        <v>0</v>
      </c>
      <c r="AB4918" s="18">
        <v>0</v>
      </c>
      <c r="AC4918" s="23">
        <v>0</v>
      </c>
      <c r="AD4918" s="14" t="str">
        <f>IF(E4918=113,"Linn","Iowa ex-Linn")</f>
        <v>Iowa ex-Linn</v>
      </c>
      <c r="AE4918" s="23">
        <f>IFERROR(AB4918/W4918,"N/M")</f>
        <v>0.0</v>
      </c>
      <c r="AF4918" s="14" t="str">
        <f>B4918&amp;"|"&amp;TEXT(E4918,"000")&amp;"|"&amp;TEXT(M4918,"0.0000")</f>
        <v>2022|115|0.6500</v>
      </c>
      <c r="AG4918" s="22" t="str">
        <f>IF(AND(B4918&gt;=2015,B4918&lt;=2024,C4918=19,G4918=41,I4918=2,K4918="A",L4918="RBUP",M4918&gt;=0.5,M4918&lt;=0.85),"IN","OUT")</f>
        <v>IN</v>
      </c>
    </row>
    <row r="4919" spans="1:33">
      <c r="A4919" s="14" t="s">
        <v>192</v>
      </c>
      <c r="B4919" s="16">
        <v>2022</v>
      </c>
      <c r="C4919" s="16">
        <v>19</v>
      </c>
      <c r="D4919" s="14" t="s">
        <v>80</v>
      </c>
      <c r="E4919" s="16">
        <v>115</v>
      </c>
      <c r="F4919" s="14" t="s">
        <v>143</v>
      </c>
      <c r="G4919" s="16">
        <v>41</v>
      </c>
      <c r="H4919" s="14" t="s">
        <v>186</v>
      </c>
      <c r="I4919" s="16">
        <v>2</v>
      </c>
      <c r="J4919" s="14" t="s">
        <v>83</v>
      </c>
      <c r="K4919" s="14" t="s">
        <v>84</v>
      </c>
      <c r="L4919" s="14" t="s">
        <v>85</v>
      </c>
      <c r="M4919" s="23">
        <v>0.7</v>
      </c>
      <c r="N4919" s="16">
        <v>43</v>
      </c>
      <c r="O4919" s="16">
        <v>30</v>
      </c>
      <c r="P4919" s="16">
        <v>1</v>
      </c>
      <c r="Q4919" s="16">
        <v>43</v>
      </c>
      <c r="R4919" s="16">
        <v>2</v>
      </c>
      <c r="S4919" s="14" t="s">
        <v>86</v>
      </c>
      <c r="T4919" s="16">
        <v>5712</v>
      </c>
      <c r="U4919" s="16">
        <v>0</v>
      </c>
      <c r="V4919" s="18">
        <v>4680800</v>
      </c>
      <c r="W4919" s="18">
        <v>230159</v>
      </c>
      <c r="X4919" s="18">
        <v>166572</v>
      </c>
      <c r="Y4919" s="18">
        <v>0</v>
      </c>
      <c r="Z4919" s="18">
        <v>0</v>
      </c>
      <c r="AA4919" s="18">
        <v>0</v>
      </c>
      <c r="AB4919" s="18">
        <v>8982</v>
      </c>
      <c r="AC4919" s="23">
        <v>0.04</v>
      </c>
      <c r="AD4919" s="14" t="str">
        <f>IF(E4919=113,"Linn","Iowa ex-Linn")</f>
        <v>Iowa ex-Linn</v>
      </c>
      <c r="AE4919" s="23">
        <f>IFERROR(AB4919/W4919,"N/M")</f>
        <v>0.03902519562563272</v>
      </c>
      <c r="AF4919" s="14" t="str">
        <f>B4919&amp;"|"&amp;TEXT(E4919,"000")&amp;"|"&amp;TEXT(M4919,"0.0000")</f>
        <v>2022|115|0.7000</v>
      </c>
      <c r="AG4919" s="22" t="str">
        <f>IF(AND(B4919&gt;=2015,B4919&lt;=2024,C4919=19,G4919=41,I4919=2,K4919="A",L4919="RBUP",M4919&gt;=0.5,M4919&lt;=0.85),"IN","OUT")</f>
        <v>IN</v>
      </c>
    </row>
    <row r="4920" spans="1:33">
      <c r="A4920" s="14" t="s">
        <v>192</v>
      </c>
      <c r="B4920" s="16">
        <v>2022</v>
      </c>
      <c r="C4920" s="16">
        <v>19</v>
      </c>
      <c r="D4920" s="14" t="s">
        <v>80</v>
      </c>
      <c r="E4920" s="16">
        <v>115</v>
      </c>
      <c r="F4920" s="14" t="s">
        <v>143</v>
      </c>
      <c r="G4920" s="16">
        <v>41</v>
      </c>
      <c r="H4920" s="14" t="s">
        <v>186</v>
      </c>
      <c r="I4920" s="16">
        <v>2</v>
      </c>
      <c r="J4920" s="14" t="s">
        <v>83</v>
      </c>
      <c r="K4920" s="14" t="s">
        <v>84</v>
      </c>
      <c r="L4920" s="14" t="s">
        <v>85</v>
      </c>
      <c r="M4920" s="23">
        <v>0.75</v>
      </c>
      <c r="N4920" s="16">
        <v>133</v>
      </c>
      <c r="O4920" s="16">
        <v>106</v>
      </c>
      <c r="P4920" s="16">
        <v>5</v>
      </c>
      <c r="Q4920" s="16">
        <v>167</v>
      </c>
      <c r="R4920" s="16">
        <v>5</v>
      </c>
      <c r="S4920" s="14" t="s">
        <v>86</v>
      </c>
      <c r="T4920" s="16">
        <v>16799</v>
      </c>
      <c r="U4920" s="16">
        <v>0</v>
      </c>
      <c r="V4920" s="18">
        <v>14828972</v>
      </c>
      <c r="W4920" s="18">
        <v>1009878</v>
      </c>
      <c r="X4920" s="18">
        <v>679000</v>
      </c>
      <c r="Y4920" s="18">
        <v>3426</v>
      </c>
      <c r="Z4920" s="18">
        <v>7492</v>
      </c>
      <c r="AA4920" s="18">
        <v>0</v>
      </c>
      <c r="AB4920" s="18">
        <v>3475</v>
      </c>
      <c r="AC4920" s="23">
        <v>0</v>
      </c>
      <c r="AD4920" s="14" t="str">
        <f>IF(E4920=113,"Linn","Iowa ex-Linn")</f>
        <v>Iowa ex-Linn</v>
      </c>
      <c r="AE4920" s="23">
        <f>IFERROR(AB4920/W4920,"N/M")</f>
        <v>0.003441009706122918</v>
      </c>
      <c r="AF4920" s="14" t="str">
        <f>B4920&amp;"|"&amp;TEXT(E4920,"000")&amp;"|"&amp;TEXT(M4920,"0.0000")</f>
        <v>2022|115|0.7500</v>
      </c>
      <c r="AG4920" s="22" t="str">
        <f>IF(AND(B4920&gt;=2015,B4920&lt;=2024,C4920=19,G4920=41,I4920=2,K4920="A",L4920="RBUP",M4920&gt;=0.5,M4920&lt;=0.85),"IN","OUT")</f>
        <v>IN</v>
      </c>
    </row>
    <row r="4921" spans="1:33">
      <c r="A4921" s="14" t="s">
        <v>192</v>
      </c>
      <c r="B4921" s="16">
        <v>2022</v>
      </c>
      <c r="C4921" s="16">
        <v>19</v>
      </c>
      <c r="D4921" s="14" t="s">
        <v>80</v>
      </c>
      <c r="E4921" s="16">
        <v>115</v>
      </c>
      <c r="F4921" s="14" t="s">
        <v>143</v>
      </c>
      <c r="G4921" s="16">
        <v>41</v>
      </c>
      <c r="H4921" s="14" t="s">
        <v>186</v>
      </c>
      <c r="I4921" s="16">
        <v>2</v>
      </c>
      <c r="J4921" s="14" t="s">
        <v>83</v>
      </c>
      <c r="K4921" s="14" t="s">
        <v>84</v>
      </c>
      <c r="L4921" s="14" t="s">
        <v>85</v>
      </c>
      <c r="M4921" s="23">
        <v>0.8</v>
      </c>
      <c r="N4921" s="16">
        <v>209</v>
      </c>
      <c r="O4921" s="16">
        <v>158</v>
      </c>
      <c r="P4921" s="16">
        <v>8</v>
      </c>
      <c r="Q4921" s="16">
        <v>223</v>
      </c>
      <c r="R4921" s="16">
        <v>15</v>
      </c>
      <c r="S4921" s="14" t="s">
        <v>86</v>
      </c>
      <c r="T4921" s="16">
        <v>31989</v>
      </c>
      <c r="U4921" s="16">
        <v>0</v>
      </c>
      <c r="V4921" s="18">
        <v>29998570</v>
      </c>
      <c r="W4921" s="18">
        <v>2433076</v>
      </c>
      <c r="X4921" s="18">
        <v>1514541</v>
      </c>
      <c r="Y4921" s="18">
        <v>5841</v>
      </c>
      <c r="Z4921" s="18">
        <v>9209</v>
      </c>
      <c r="AA4921" s="18">
        <v>0</v>
      </c>
      <c r="AB4921" s="18">
        <v>117280</v>
      </c>
      <c r="AC4921" s="23">
        <v>0.05</v>
      </c>
      <c r="AD4921" s="14" t="str">
        <f>IF(E4921=113,"Linn","Iowa ex-Linn")</f>
        <v>Iowa ex-Linn</v>
      </c>
      <c r="AE4921" s="23">
        <f>IFERROR(AB4921/W4921,"N/M")</f>
        <v>0.04820235783839058</v>
      </c>
      <c r="AF4921" s="14" t="str">
        <f>B4921&amp;"|"&amp;TEXT(E4921,"000")&amp;"|"&amp;TEXT(M4921,"0.0000")</f>
        <v>2022|115|0.8000</v>
      </c>
      <c r="AG4921" s="22" t="str">
        <f>IF(AND(B4921&gt;=2015,B4921&lt;=2024,C4921=19,G4921=41,I4921=2,K4921="A",L4921="RBUP",M4921&gt;=0.5,M4921&lt;=0.85),"IN","OUT")</f>
        <v>IN</v>
      </c>
    </row>
    <row r="4922" spans="1:33">
      <c r="A4922" s="14" t="s">
        <v>192</v>
      </c>
      <c r="B4922" s="16">
        <v>2022</v>
      </c>
      <c r="C4922" s="16">
        <v>19</v>
      </c>
      <c r="D4922" s="14" t="s">
        <v>80</v>
      </c>
      <c r="E4922" s="16">
        <v>115</v>
      </c>
      <c r="F4922" s="14" t="s">
        <v>143</v>
      </c>
      <c r="G4922" s="16">
        <v>41</v>
      </c>
      <c r="H4922" s="14" t="s">
        <v>186</v>
      </c>
      <c r="I4922" s="16">
        <v>2</v>
      </c>
      <c r="J4922" s="14" t="s">
        <v>83</v>
      </c>
      <c r="K4922" s="14" t="s">
        <v>84</v>
      </c>
      <c r="L4922" s="14" t="s">
        <v>85</v>
      </c>
      <c r="M4922" s="23">
        <v>0.85</v>
      </c>
      <c r="N4922" s="16">
        <v>93</v>
      </c>
      <c r="O4922" s="16">
        <v>63</v>
      </c>
      <c r="P4922" s="16">
        <v>6</v>
      </c>
      <c r="Q4922" s="16">
        <v>92</v>
      </c>
      <c r="R4922" s="16">
        <v>6</v>
      </c>
      <c r="S4922" s="14" t="s">
        <v>86</v>
      </c>
      <c r="T4922" s="16">
        <v>12502</v>
      </c>
      <c r="U4922" s="16">
        <v>0</v>
      </c>
      <c r="V4922" s="18">
        <v>12296247</v>
      </c>
      <c r="W4922" s="18">
        <v>1222724</v>
      </c>
      <c r="X4922" s="18">
        <v>584583</v>
      </c>
      <c r="Y4922" s="18">
        <v>0</v>
      </c>
      <c r="Z4922" s="18">
        <v>1254</v>
      </c>
      <c r="AA4922" s="18">
        <v>0</v>
      </c>
      <c r="AB4922" s="18">
        <v>123582</v>
      </c>
      <c r="AC4922" s="23">
        <v>0.1</v>
      </c>
      <c r="AD4922" s="14" t="str">
        <f>IF(E4922=113,"Linn","Iowa ex-Linn")</f>
        <v>Iowa ex-Linn</v>
      </c>
      <c r="AE4922" s="23">
        <f>IFERROR(AB4922/W4922,"N/M")</f>
        <v>0.10107105119389168</v>
      </c>
      <c r="AF4922" s="14" t="str">
        <f>B4922&amp;"|"&amp;TEXT(E4922,"000")&amp;"|"&amp;TEXT(M4922,"0.0000")</f>
        <v>2022|115|0.8500</v>
      </c>
      <c r="AG4922" s="22" t="str">
        <f>IF(AND(B4922&gt;=2015,B4922&lt;=2024,C4922=19,G4922=41,I4922=2,K4922="A",L4922="RBUP",M4922&gt;=0.5,M4922&lt;=0.85),"IN","OUT")</f>
        <v>IN</v>
      </c>
    </row>
    <row r="4923" spans="1:33">
      <c r="A4923" s="14" t="s">
        <v>192</v>
      </c>
      <c r="B4923" s="16">
        <v>2022</v>
      </c>
      <c r="C4923" s="16">
        <v>19</v>
      </c>
      <c r="D4923" s="14" t="s">
        <v>80</v>
      </c>
      <c r="E4923" s="16">
        <v>117</v>
      </c>
      <c r="F4923" s="14" t="s">
        <v>144</v>
      </c>
      <c r="G4923" s="16">
        <v>41</v>
      </c>
      <c r="H4923" s="14" t="s">
        <v>186</v>
      </c>
      <c r="I4923" s="16">
        <v>2</v>
      </c>
      <c r="J4923" s="14" t="s">
        <v>83</v>
      </c>
      <c r="K4923" s="14" t="s">
        <v>84</v>
      </c>
      <c r="L4923" s="14" t="s">
        <v>85</v>
      </c>
      <c r="M4923" s="23">
        <v>0.5</v>
      </c>
      <c r="N4923" s="16">
        <v>1</v>
      </c>
      <c r="O4923" s="16">
        <v>1</v>
      </c>
      <c r="P4923" s="16">
        <v>0</v>
      </c>
      <c r="Q4923" s="16">
        <v>1</v>
      </c>
      <c r="R4923" s="16">
        <v>0</v>
      </c>
      <c r="S4923" s="14" t="s">
        <v>86</v>
      </c>
      <c r="T4923" s="16">
        <v>17</v>
      </c>
      <c r="U4923" s="16">
        <v>0</v>
      </c>
      <c r="V4923" s="18">
        <v>8726</v>
      </c>
      <c r="W4923" s="18">
        <v>531</v>
      </c>
      <c r="X4923" s="18">
        <v>356</v>
      </c>
      <c r="Y4923" s="18">
        <v>0</v>
      </c>
      <c r="Z4923" s="18">
        <v>0</v>
      </c>
      <c r="AA4923" s="18">
        <v>0</v>
      </c>
      <c r="AB4923" s="18">
        <v>0</v>
      </c>
      <c r="AC4923" s="23">
        <v>0</v>
      </c>
      <c r="AD4923" s="14" t="str">
        <f>IF(E4923=113,"Linn","Iowa ex-Linn")</f>
        <v>Iowa ex-Linn</v>
      </c>
      <c r="AE4923" s="23">
        <f>IFERROR(AB4923/W4923,"N/M")</f>
        <v>0.0</v>
      </c>
      <c r="AF4923" s="14" t="str">
        <f>B4923&amp;"|"&amp;TEXT(E4923,"000")&amp;"|"&amp;TEXT(M4923,"0.0000")</f>
        <v>2022|117|0.5000</v>
      </c>
      <c r="AG4923" s="22" t="str">
        <f>IF(AND(B4923&gt;=2015,B4923&lt;=2024,C4923=19,G4923=41,I4923=2,K4923="A",L4923="RBUP",M4923&gt;=0.5,M4923&lt;=0.85),"IN","OUT")</f>
        <v>IN</v>
      </c>
    </row>
    <row r="4924" spans="1:33">
      <c r="A4924" s="14" t="s">
        <v>192</v>
      </c>
      <c r="B4924" s="16">
        <v>2022</v>
      </c>
      <c r="C4924" s="16">
        <v>19</v>
      </c>
      <c r="D4924" s="14" t="s">
        <v>80</v>
      </c>
      <c r="E4924" s="16">
        <v>117</v>
      </c>
      <c r="F4924" s="14" t="s">
        <v>144</v>
      </c>
      <c r="G4924" s="16">
        <v>41</v>
      </c>
      <c r="H4924" s="14" t="s">
        <v>186</v>
      </c>
      <c r="I4924" s="16">
        <v>2</v>
      </c>
      <c r="J4924" s="14" t="s">
        <v>83</v>
      </c>
      <c r="K4924" s="14" t="s">
        <v>84</v>
      </c>
      <c r="L4924" s="14" t="s">
        <v>85</v>
      </c>
      <c r="M4924" s="23">
        <v>0.6</v>
      </c>
      <c r="N4924" s="16">
        <v>2</v>
      </c>
      <c r="O4924" s="16">
        <v>2</v>
      </c>
      <c r="P4924" s="16">
        <v>0</v>
      </c>
      <c r="Q4924" s="16">
        <v>2</v>
      </c>
      <c r="R4924" s="16">
        <v>0</v>
      </c>
      <c r="S4924" s="14" t="s">
        <v>86</v>
      </c>
      <c r="T4924" s="16">
        <v>224</v>
      </c>
      <c r="U4924" s="16">
        <v>0</v>
      </c>
      <c r="V4924" s="18">
        <v>98500</v>
      </c>
      <c r="W4924" s="18">
        <v>8022</v>
      </c>
      <c r="X4924" s="18">
        <v>6298</v>
      </c>
      <c r="Y4924" s="18">
        <v>334</v>
      </c>
      <c r="Z4924" s="18">
        <v>0</v>
      </c>
      <c r="AA4924" s="18">
        <v>0</v>
      </c>
      <c r="AB4924" s="18">
        <v>0</v>
      </c>
      <c r="AC4924" s="23">
        <v>0</v>
      </c>
      <c r="AD4924" s="14" t="str">
        <f>IF(E4924=113,"Linn","Iowa ex-Linn")</f>
        <v>Iowa ex-Linn</v>
      </c>
      <c r="AE4924" s="23">
        <f>IFERROR(AB4924/W4924,"N/M")</f>
        <v>0.0</v>
      </c>
      <c r="AF4924" s="14" t="str">
        <f>B4924&amp;"|"&amp;TEXT(E4924,"000")&amp;"|"&amp;TEXT(M4924,"0.0000")</f>
        <v>2022|117|0.6000</v>
      </c>
      <c r="AG4924" s="22" t="str">
        <f>IF(AND(B4924&gt;=2015,B4924&lt;=2024,C4924=19,G4924=41,I4924=2,K4924="A",L4924="RBUP",M4924&gt;=0.5,M4924&lt;=0.85),"IN","OUT")</f>
        <v>IN</v>
      </c>
    </row>
    <row r="4925" spans="1:33">
      <c r="A4925" s="14" t="s">
        <v>192</v>
      </c>
      <c r="B4925" s="16">
        <v>2022</v>
      </c>
      <c r="C4925" s="16">
        <v>19</v>
      </c>
      <c r="D4925" s="14" t="s">
        <v>80</v>
      </c>
      <c r="E4925" s="16">
        <v>117</v>
      </c>
      <c r="F4925" s="14" t="s">
        <v>144</v>
      </c>
      <c r="G4925" s="16">
        <v>41</v>
      </c>
      <c r="H4925" s="14" t="s">
        <v>186</v>
      </c>
      <c r="I4925" s="16">
        <v>2</v>
      </c>
      <c r="J4925" s="14" t="s">
        <v>83</v>
      </c>
      <c r="K4925" s="14" t="s">
        <v>84</v>
      </c>
      <c r="L4925" s="14" t="s">
        <v>85</v>
      </c>
      <c r="M4925" s="23">
        <v>0.65</v>
      </c>
      <c r="N4925" s="16">
        <v>3</v>
      </c>
      <c r="O4925" s="16">
        <v>3</v>
      </c>
      <c r="P4925" s="16">
        <v>0</v>
      </c>
      <c r="Q4925" s="16">
        <v>4</v>
      </c>
      <c r="R4925" s="16">
        <v>0</v>
      </c>
      <c r="S4925" s="14" t="s">
        <v>86</v>
      </c>
      <c r="T4925" s="16">
        <v>257</v>
      </c>
      <c r="U4925" s="16">
        <v>0</v>
      </c>
      <c r="V4925" s="18">
        <v>131351</v>
      </c>
      <c r="W4925" s="18">
        <v>14541</v>
      </c>
      <c r="X4925" s="18">
        <v>10507</v>
      </c>
      <c r="Y4925" s="18">
        <v>0</v>
      </c>
      <c r="Z4925" s="18">
        <v>0</v>
      </c>
      <c r="AA4925" s="18">
        <v>0</v>
      </c>
      <c r="AB4925" s="18">
        <v>0</v>
      </c>
      <c r="AC4925" s="23">
        <v>0</v>
      </c>
      <c r="AD4925" s="14" t="str">
        <f>IF(E4925=113,"Linn","Iowa ex-Linn")</f>
        <v>Iowa ex-Linn</v>
      </c>
      <c r="AE4925" s="23">
        <f>IFERROR(AB4925/W4925,"N/M")</f>
        <v>0.0</v>
      </c>
      <c r="AF4925" s="14" t="str">
        <f>B4925&amp;"|"&amp;TEXT(E4925,"000")&amp;"|"&amp;TEXT(M4925,"0.0000")</f>
        <v>2022|117|0.6500</v>
      </c>
      <c r="AG4925" s="22" t="str">
        <f>IF(AND(B4925&gt;=2015,B4925&lt;=2024,C4925=19,G4925=41,I4925=2,K4925="A",L4925="RBUP",M4925&gt;=0.5,M4925&lt;=0.85),"IN","OUT")</f>
        <v>IN</v>
      </c>
    </row>
    <row r="4926" spans="1:33">
      <c r="A4926" s="14" t="s">
        <v>192</v>
      </c>
      <c r="B4926" s="16">
        <v>2022</v>
      </c>
      <c r="C4926" s="16">
        <v>19</v>
      </c>
      <c r="D4926" s="14" t="s">
        <v>80</v>
      </c>
      <c r="E4926" s="16">
        <v>117</v>
      </c>
      <c r="F4926" s="14" t="s">
        <v>144</v>
      </c>
      <c r="G4926" s="16">
        <v>41</v>
      </c>
      <c r="H4926" s="14" t="s">
        <v>186</v>
      </c>
      <c r="I4926" s="16">
        <v>2</v>
      </c>
      <c r="J4926" s="14" t="s">
        <v>83</v>
      </c>
      <c r="K4926" s="14" t="s">
        <v>84</v>
      </c>
      <c r="L4926" s="14" t="s">
        <v>85</v>
      </c>
      <c r="M4926" s="23">
        <v>0.7</v>
      </c>
      <c r="N4926" s="16">
        <v>48</v>
      </c>
      <c r="O4926" s="16">
        <v>28</v>
      </c>
      <c r="P4926" s="16">
        <v>4</v>
      </c>
      <c r="Q4926" s="16">
        <v>41</v>
      </c>
      <c r="R4926" s="16">
        <v>5</v>
      </c>
      <c r="S4926" s="14" t="s">
        <v>86</v>
      </c>
      <c r="T4926" s="16">
        <v>3035</v>
      </c>
      <c r="U4926" s="16">
        <v>0</v>
      </c>
      <c r="V4926" s="18">
        <v>1928451</v>
      </c>
      <c r="W4926" s="18">
        <v>230253</v>
      </c>
      <c r="X4926" s="18">
        <v>154745</v>
      </c>
      <c r="Y4926" s="18">
        <v>43</v>
      </c>
      <c r="Z4926" s="18">
        <v>0</v>
      </c>
      <c r="AA4926" s="18">
        <v>0</v>
      </c>
      <c r="AB4926" s="18">
        <v>8400</v>
      </c>
      <c r="AC4926" s="23">
        <v>0.04</v>
      </c>
      <c r="AD4926" s="14" t="str">
        <f>IF(E4926=113,"Linn","Iowa ex-Linn")</f>
        <v>Iowa ex-Linn</v>
      </c>
      <c r="AE4926" s="23">
        <f>IFERROR(AB4926/W4926,"N/M")</f>
        <v>0.03648160936013863</v>
      </c>
      <c r="AF4926" s="14" t="str">
        <f>B4926&amp;"|"&amp;TEXT(E4926,"000")&amp;"|"&amp;TEXT(M4926,"0.0000")</f>
        <v>2022|117|0.7000</v>
      </c>
      <c r="AG4926" s="22" t="str">
        <f>IF(AND(B4926&gt;=2015,B4926&lt;=2024,C4926=19,G4926=41,I4926=2,K4926="A",L4926="RBUP",M4926&gt;=0.5,M4926&lt;=0.85),"IN","OUT")</f>
        <v>IN</v>
      </c>
    </row>
    <row r="4927" spans="1:33">
      <c r="A4927" s="14" t="s">
        <v>192</v>
      </c>
      <c r="B4927" s="16">
        <v>2022</v>
      </c>
      <c r="C4927" s="16">
        <v>19</v>
      </c>
      <c r="D4927" s="14" t="s">
        <v>80</v>
      </c>
      <c r="E4927" s="16">
        <v>117</v>
      </c>
      <c r="F4927" s="14" t="s">
        <v>144</v>
      </c>
      <c r="G4927" s="16">
        <v>41</v>
      </c>
      <c r="H4927" s="14" t="s">
        <v>186</v>
      </c>
      <c r="I4927" s="16">
        <v>2</v>
      </c>
      <c r="J4927" s="14" t="s">
        <v>83</v>
      </c>
      <c r="K4927" s="14" t="s">
        <v>84</v>
      </c>
      <c r="L4927" s="14" t="s">
        <v>85</v>
      </c>
      <c r="M4927" s="23">
        <v>0.75</v>
      </c>
      <c r="N4927" s="16">
        <v>159</v>
      </c>
      <c r="O4927" s="16">
        <v>86</v>
      </c>
      <c r="P4927" s="16">
        <v>19</v>
      </c>
      <c r="Q4927" s="16">
        <v>94</v>
      </c>
      <c r="R4927" s="16">
        <v>19</v>
      </c>
      <c r="S4927" s="14" t="s">
        <v>86</v>
      </c>
      <c r="T4927" s="16">
        <v>12258</v>
      </c>
      <c r="U4927" s="16">
        <v>0</v>
      </c>
      <c r="V4927" s="18">
        <v>8158320</v>
      </c>
      <c r="W4927" s="18">
        <v>1065474</v>
      </c>
      <c r="X4927" s="18">
        <v>782350</v>
      </c>
      <c r="Y4927" s="18">
        <v>43</v>
      </c>
      <c r="Z4927" s="18">
        <v>1369</v>
      </c>
      <c r="AA4927" s="18">
        <v>0</v>
      </c>
      <c r="AB4927" s="18">
        <v>130843</v>
      </c>
      <c r="AC4927" s="23">
        <v>0.12</v>
      </c>
      <c r="AD4927" s="14" t="str">
        <f>IF(E4927=113,"Linn","Iowa ex-Linn")</f>
        <v>Iowa ex-Linn</v>
      </c>
      <c r="AE4927" s="23">
        <f>IFERROR(AB4927/W4927,"N/M")</f>
        <v>0.12280262118080779</v>
      </c>
      <c r="AF4927" s="14" t="str">
        <f>B4927&amp;"|"&amp;TEXT(E4927,"000")&amp;"|"&amp;TEXT(M4927,"0.0000")</f>
        <v>2022|117|0.7500</v>
      </c>
      <c r="AG4927" s="22" t="str">
        <f>IF(AND(B4927&gt;=2015,B4927&lt;=2024,C4927=19,G4927=41,I4927=2,K4927="A",L4927="RBUP",M4927&gt;=0.5,M4927&lt;=0.85),"IN","OUT")</f>
        <v>IN</v>
      </c>
    </row>
    <row r="4928" spans="1:33">
      <c r="A4928" s="14" t="s">
        <v>192</v>
      </c>
      <c r="B4928" s="16">
        <v>2022</v>
      </c>
      <c r="C4928" s="16">
        <v>19</v>
      </c>
      <c r="D4928" s="14" t="s">
        <v>80</v>
      </c>
      <c r="E4928" s="16">
        <v>117</v>
      </c>
      <c r="F4928" s="14" t="s">
        <v>144</v>
      </c>
      <c r="G4928" s="16">
        <v>41</v>
      </c>
      <c r="H4928" s="14" t="s">
        <v>186</v>
      </c>
      <c r="I4928" s="16">
        <v>2</v>
      </c>
      <c r="J4928" s="14" t="s">
        <v>83</v>
      </c>
      <c r="K4928" s="14" t="s">
        <v>84</v>
      </c>
      <c r="L4928" s="14" t="s">
        <v>85</v>
      </c>
      <c r="M4928" s="23">
        <v>0.8</v>
      </c>
      <c r="N4928" s="16">
        <v>144</v>
      </c>
      <c r="O4928" s="16">
        <v>67</v>
      </c>
      <c r="P4928" s="16">
        <v>25</v>
      </c>
      <c r="Q4928" s="16">
        <v>70</v>
      </c>
      <c r="R4928" s="16">
        <v>26</v>
      </c>
      <c r="S4928" s="14" t="s">
        <v>86</v>
      </c>
      <c r="T4928" s="16">
        <v>12343</v>
      </c>
      <c r="U4928" s="16">
        <v>0</v>
      </c>
      <c r="V4928" s="18">
        <v>8624382</v>
      </c>
      <c r="W4928" s="18">
        <v>1253343</v>
      </c>
      <c r="X4928" s="18">
        <v>818019</v>
      </c>
      <c r="Y4928" s="18">
        <v>4620</v>
      </c>
      <c r="Z4928" s="18">
        <v>5187</v>
      </c>
      <c r="AA4928" s="18">
        <v>0</v>
      </c>
      <c r="AB4928" s="18">
        <v>834899</v>
      </c>
      <c r="AC4928" s="23">
        <v>0.67</v>
      </c>
      <c r="AD4928" s="14" t="str">
        <f>IF(E4928=113,"Linn","Iowa ex-Linn")</f>
        <v>Iowa ex-Linn</v>
      </c>
      <c r="AE4928" s="23">
        <f>IFERROR(AB4928/W4928,"N/M")</f>
        <v>0.6661376813849043</v>
      </c>
      <c r="AF4928" s="14" t="str">
        <f>B4928&amp;"|"&amp;TEXT(E4928,"000")&amp;"|"&amp;TEXT(M4928,"0.0000")</f>
        <v>2022|117|0.8000</v>
      </c>
      <c r="AG4928" s="22" t="str">
        <f>IF(AND(B4928&gt;=2015,B4928&lt;=2024,C4928=19,G4928=41,I4928=2,K4928="A",L4928="RBUP",M4928&gt;=0.5,M4928&lt;=0.85),"IN","OUT")</f>
        <v>IN</v>
      </c>
    </row>
    <row r="4929" spans="1:33">
      <c r="A4929" s="14" t="s">
        <v>192</v>
      </c>
      <c r="B4929" s="16">
        <v>2022</v>
      </c>
      <c r="C4929" s="16">
        <v>19</v>
      </c>
      <c r="D4929" s="14" t="s">
        <v>80</v>
      </c>
      <c r="E4929" s="16">
        <v>117</v>
      </c>
      <c r="F4929" s="14" t="s">
        <v>144</v>
      </c>
      <c r="G4929" s="16">
        <v>41</v>
      </c>
      <c r="H4929" s="14" t="s">
        <v>186</v>
      </c>
      <c r="I4929" s="16">
        <v>2</v>
      </c>
      <c r="J4929" s="14" t="s">
        <v>83</v>
      </c>
      <c r="K4929" s="14" t="s">
        <v>84</v>
      </c>
      <c r="L4929" s="14" t="s">
        <v>85</v>
      </c>
      <c r="M4929" s="23">
        <v>0.85</v>
      </c>
      <c r="N4929" s="16">
        <v>18</v>
      </c>
      <c r="O4929" s="16">
        <v>8</v>
      </c>
      <c r="P4929" s="16">
        <v>6</v>
      </c>
      <c r="Q4929" s="16">
        <v>12</v>
      </c>
      <c r="R4929" s="16">
        <v>7</v>
      </c>
      <c r="S4929" s="14" t="s">
        <v>86</v>
      </c>
      <c r="T4929" s="16">
        <v>1613</v>
      </c>
      <c r="U4929" s="16">
        <v>0</v>
      </c>
      <c r="V4929" s="18">
        <v>940924</v>
      </c>
      <c r="W4929" s="18">
        <v>178936</v>
      </c>
      <c r="X4929" s="18">
        <v>89486</v>
      </c>
      <c r="Y4929" s="18">
        <v>0</v>
      </c>
      <c r="Z4929" s="18">
        <v>0</v>
      </c>
      <c r="AA4929" s="18">
        <v>0</v>
      </c>
      <c r="AB4929" s="18">
        <v>231831</v>
      </c>
      <c r="AC4929" s="23">
        <v>1.3</v>
      </c>
      <c r="AD4929" s="14" t="str">
        <f>IF(E4929=113,"Linn","Iowa ex-Linn")</f>
        <v>Iowa ex-Linn</v>
      </c>
      <c r="AE4929" s="23">
        <f>IFERROR(AB4929/W4929,"N/M")</f>
        <v>1.2956084857155632</v>
      </c>
      <c r="AF4929" s="14" t="str">
        <f>B4929&amp;"|"&amp;TEXT(E4929,"000")&amp;"|"&amp;TEXT(M4929,"0.0000")</f>
        <v>2022|117|0.8500</v>
      </c>
      <c r="AG4929" s="22" t="str">
        <f>IF(AND(B4929&gt;=2015,B4929&lt;=2024,C4929=19,G4929=41,I4929=2,K4929="A",L4929="RBUP",M4929&gt;=0.5,M4929&lt;=0.85),"IN","OUT")</f>
        <v>IN</v>
      </c>
    </row>
    <row r="4930" spans="1:33">
      <c r="A4930" s="14" t="s">
        <v>192</v>
      </c>
      <c r="B4930" s="16">
        <v>2022</v>
      </c>
      <c r="C4930" s="16">
        <v>19</v>
      </c>
      <c r="D4930" s="14" t="s">
        <v>80</v>
      </c>
      <c r="E4930" s="16">
        <v>119</v>
      </c>
      <c r="F4930" s="14" t="s">
        <v>145</v>
      </c>
      <c r="G4930" s="16">
        <v>41</v>
      </c>
      <c r="H4930" s="14" t="s">
        <v>186</v>
      </c>
      <c r="I4930" s="16">
        <v>2</v>
      </c>
      <c r="J4930" s="14" t="s">
        <v>83</v>
      </c>
      <c r="K4930" s="14" t="s">
        <v>84</v>
      </c>
      <c r="L4930" s="14" t="s">
        <v>85</v>
      </c>
      <c r="M4930" s="23">
        <v>0.55</v>
      </c>
      <c r="N4930" s="16">
        <v>1</v>
      </c>
      <c r="O4930" s="16">
        <v>1</v>
      </c>
      <c r="P4930" s="16">
        <v>0</v>
      </c>
      <c r="Q4930" s="16">
        <v>5</v>
      </c>
      <c r="R4930" s="16">
        <v>0</v>
      </c>
      <c r="S4930" s="14" t="s">
        <v>86</v>
      </c>
      <c r="T4930" s="16">
        <v>576</v>
      </c>
      <c r="U4930" s="16">
        <v>0</v>
      </c>
      <c r="V4930" s="18">
        <v>395035</v>
      </c>
      <c r="W4930" s="18">
        <v>5640</v>
      </c>
      <c r="X4930" s="18">
        <v>3609</v>
      </c>
      <c r="Y4930" s="18">
        <v>0</v>
      </c>
      <c r="Z4930" s="18">
        <v>0</v>
      </c>
      <c r="AA4930" s="18">
        <v>0</v>
      </c>
      <c r="AB4930" s="18">
        <v>0</v>
      </c>
      <c r="AC4930" s="23">
        <v>0</v>
      </c>
      <c r="AD4930" s="14" t="str">
        <f>IF(E4930=113,"Linn","Iowa ex-Linn")</f>
        <v>Iowa ex-Linn</v>
      </c>
      <c r="AE4930" s="23">
        <f>IFERROR(AB4930/W4930,"N/M")</f>
        <v>0.0</v>
      </c>
      <c r="AF4930" s="14" t="str">
        <f>B4930&amp;"|"&amp;TEXT(E4930,"000")&amp;"|"&amp;TEXT(M4930,"0.0000")</f>
        <v>2022|119|0.5500</v>
      </c>
      <c r="AG4930" s="22" t="str">
        <f>IF(AND(B4930&gt;=2015,B4930&lt;=2024,C4930=19,G4930=41,I4930=2,K4930="A",L4930="RBUP",M4930&gt;=0.5,M4930&lt;=0.85),"IN","OUT")</f>
        <v>IN</v>
      </c>
    </row>
    <row r="4931" spans="1:33">
      <c r="A4931" s="14" t="s">
        <v>192</v>
      </c>
      <c r="B4931" s="16">
        <v>2022</v>
      </c>
      <c r="C4931" s="16">
        <v>19</v>
      </c>
      <c r="D4931" s="14" t="s">
        <v>80</v>
      </c>
      <c r="E4931" s="16">
        <v>119</v>
      </c>
      <c r="F4931" s="14" t="s">
        <v>145</v>
      </c>
      <c r="G4931" s="16">
        <v>41</v>
      </c>
      <c r="H4931" s="14" t="s">
        <v>186</v>
      </c>
      <c r="I4931" s="16">
        <v>2</v>
      </c>
      <c r="J4931" s="14" t="s">
        <v>83</v>
      </c>
      <c r="K4931" s="14" t="s">
        <v>84</v>
      </c>
      <c r="L4931" s="14" t="s">
        <v>85</v>
      </c>
      <c r="M4931" s="23">
        <v>0.6</v>
      </c>
      <c r="N4931" s="16">
        <v>3</v>
      </c>
      <c r="O4931" s="16">
        <v>3</v>
      </c>
      <c r="P4931" s="16">
        <v>0</v>
      </c>
      <c r="Q4931" s="16">
        <v>3</v>
      </c>
      <c r="R4931" s="16">
        <v>0</v>
      </c>
      <c r="S4931" s="14" t="s">
        <v>86</v>
      </c>
      <c r="T4931" s="16">
        <v>175</v>
      </c>
      <c r="U4931" s="16">
        <v>0</v>
      </c>
      <c r="V4931" s="18">
        <v>136595</v>
      </c>
      <c r="W4931" s="18">
        <v>1782</v>
      </c>
      <c r="X4931" s="18">
        <v>1201</v>
      </c>
      <c r="Y4931" s="18">
        <v>0</v>
      </c>
      <c r="Z4931" s="18">
        <v>0</v>
      </c>
      <c r="AA4931" s="18">
        <v>0</v>
      </c>
      <c r="AB4931" s="18">
        <v>0</v>
      </c>
      <c r="AC4931" s="23">
        <v>0</v>
      </c>
      <c r="AD4931" s="14" t="str">
        <f>IF(E4931=113,"Linn","Iowa ex-Linn")</f>
        <v>Iowa ex-Linn</v>
      </c>
      <c r="AE4931" s="23">
        <f>IFERROR(AB4931/W4931,"N/M")</f>
        <v>0.0</v>
      </c>
      <c r="AF4931" s="14" t="str">
        <f>B4931&amp;"|"&amp;TEXT(E4931,"000")&amp;"|"&amp;TEXT(M4931,"0.0000")</f>
        <v>2022|119|0.6000</v>
      </c>
      <c r="AG4931" s="22" t="str">
        <f>IF(AND(B4931&gt;=2015,B4931&lt;=2024,C4931=19,G4931=41,I4931=2,K4931="A",L4931="RBUP",M4931&gt;=0.5,M4931&lt;=0.85),"IN","OUT")</f>
        <v>IN</v>
      </c>
    </row>
    <row r="4932" spans="1:33">
      <c r="A4932" s="14" t="s">
        <v>192</v>
      </c>
      <c r="B4932" s="16">
        <v>2022</v>
      </c>
      <c r="C4932" s="16">
        <v>19</v>
      </c>
      <c r="D4932" s="14" t="s">
        <v>80</v>
      </c>
      <c r="E4932" s="16">
        <v>119</v>
      </c>
      <c r="F4932" s="14" t="s">
        <v>145</v>
      </c>
      <c r="G4932" s="16">
        <v>41</v>
      </c>
      <c r="H4932" s="14" t="s">
        <v>186</v>
      </c>
      <c r="I4932" s="16">
        <v>2</v>
      </c>
      <c r="J4932" s="14" t="s">
        <v>83</v>
      </c>
      <c r="K4932" s="14" t="s">
        <v>84</v>
      </c>
      <c r="L4932" s="14" t="s">
        <v>85</v>
      </c>
      <c r="M4932" s="23">
        <v>0.65</v>
      </c>
      <c r="N4932" s="16">
        <v>13</v>
      </c>
      <c r="O4932" s="16">
        <v>10</v>
      </c>
      <c r="P4932" s="16">
        <v>0</v>
      </c>
      <c r="Q4932" s="16">
        <v>20</v>
      </c>
      <c r="R4932" s="16">
        <v>0</v>
      </c>
      <c r="S4932" s="14" t="s">
        <v>86</v>
      </c>
      <c r="T4932" s="16">
        <v>2028</v>
      </c>
      <c r="U4932" s="16">
        <v>0</v>
      </c>
      <c r="V4932" s="18">
        <v>1676835</v>
      </c>
      <c r="W4932" s="18">
        <v>35280</v>
      </c>
      <c r="X4932" s="18">
        <v>23371</v>
      </c>
      <c r="Y4932" s="18">
        <v>0</v>
      </c>
      <c r="Z4932" s="18">
        <v>0</v>
      </c>
      <c r="AA4932" s="18">
        <v>0</v>
      </c>
      <c r="AB4932" s="18">
        <v>0</v>
      </c>
      <c r="AC4932" s="23">
        <v>0</v>
      </c>
      <c r="AD4932" s="14" t="str">
        <f>IF(E4932=113,"Linn","Iowa ex-Linn")</f>
        <v>Iowa ex-Linn</v>
      </c>
      <c r="AE4932" s="23">
        <f>IFERROR(AB4932/W4932,"N/M")</f>
        <v>0.0</v>
      </c>
      <c r="AF4932" s="14" t="str">
        <f>B4932&amp;"|"&amp;TEXT(E4932,"000")&amp;"|"&amp;TEXT(M4932,"0.0000")</f>
        <v>2022|119|0.6500</v>
      </c>
      <c r="AG4932" s="22" t="str">
        <f>IF(AND(B4932&gt;=2015,B4932&lt;=2024,C4932=19,G4932=41,I4932=2,K4932="A",L4932="RBUP",M4932&gt;=0.5,M4932&lt;=0.85),"IN","OUT")</f>
        <v>IN</v>
      </c>
    </row>
    <row r="4933" spans="1:33">
      <c r="A4933" s="14" t="s">
        <v>192</v>
      </c>
      <c r="B4933" s="16">
        <v>2022</v>
      </c>
      <c r="C4933" s="16">
        <v>19</v>
      </c>
      <c r="D4933" s="14" t="s">
        <v>80</v>
      </c>
      <c r="E4933" s="16">
        <v>119</v>
      </c>
      <c r="F4933" s="14" t="s">
        <v>145</v>
      </c>
      <c r="G4933" s="16">
        <v>41</v>
      </c>
      <c r="H4933" s="14" t="s">
        <v>186</v>
      </c>
      <c r="I4933" s="16">
        <v>2</v>
      </c>
      <c r="J4933" s="14" t="s">
        <v>83</v>
      </c>
      <c r="K4933" s="14" t="s">
        <v>84</v>
      </c>
      <c r="L4933" s="14" t="s">
        <v>85</v>
      </c>
      <c r="M4933" s="23">
        <v>0.7</v>
      </c>
      <c r="N4933" s="16">
        <v>60</v>
      </c>
      <c r="O4933" s="16">
        <v>48</v>
      </c>
      <c r="P4933" s="16">
        <v>2</v>
      </c>
      <c r="Q4933" s="16">
        <v>71</v>
      </c>
      <c r="R4933" s="16">
        <v>2</v>
      </c>
      <c r="S4933" s="14" t="s">
        <v>86</v>
      </c>
      <c r="T4933" s="16">
        <v>6893</v>
      </c>
      <c r="U4933" s="16">
        <v>0</v>
      </c>
      <c r="V4933" s="18">
        <v>6149736</v>
      </c>
      <c r="W4933" s="18">
        <v>205829</v>
      </c>
      <c r="X4933" s="18">
        <v>134748</v>
      </c>
      <c r="Y4933" s="18">
        <v>0</v>
      </c>
      <c r="Z4933" s="18">
        <v>0</v>
      </c>
      <c r="AA4933" s="18">
        <v>0</v>
      </c>
      <c r="AB4933" s="18">
        <v>2243</v>
      </c>
      <c r="AC4933" s="23">
        <v>0.01</v>
      </c>
      <c r="AD4933" s="14" t="str">
        <f>IF(E4933=113,"Linn","Iowa ex-Linn")</f>
        <v>Iowa ex-Linn</v>
      </c>
      <c r="AE4933" s="23">
        <f>IFERROR(AB4933/W4933,"N/M")</f>
        <v>0.010897395410753586</v>
      </c>
      <c r="AF4933" s="14" t="str">
        <f>B4933&amp;"|"&amp;TEXT(E4933,"000")&amp;"|"&amp;TEXT(M4933,"0.0000")</f>
        <v>2022|119|0.7000</v>
      </c>
      <c r="AG4933" s="22" t="str">
        <f>IF(AND(B4933&gt;=2015,B4933&lt;=2024,C4933=19,G4933=41,I4933=2,K4933="A",L4933="RBUP",M4933&gt;=0.5,M4933&lt;=0.85),"IN","OUT")</f>
        <v>IN</v>
      </c>
    </row>
    <row r="4934" spans="1:33">
      <c r="A4934" s="14" t="s">
        <v>192</v>
      </c>
      <c r="B4934" s="16">
        <v>2022</v>
      </c>
      <c r="C4934" s="16">
        <v>19</v>
      </c>
      <c r="D4934" s="14" t="s">
        <v>80</v>
      </c>
      <c r="E4934" s="16">
        <v>119</v>
      </c>
      <c r="F4934" s="14" t="s">
        <v>145</v>
      </c>
      <c r="G4934" s="16">
        <v>41</v>
      </c>
      <c r="H4934" s="14" t="s">
        <v>186</v>
      </c>
      <c r="I4934" s="16">
        <v>2</v>
      </c>
      <c r="J4934" s="14" t="s">
        <v>83</v>
      </c>
      <c r="K4934" s="14" t="s">
        <v>84</v>
      </c>
      <c r="L4934" s="14" t="s">
        <v>85</v>
      </c>
      <c r="M4934" s="23">
        <v>0.75</v>
      </c>
      <c r="N4934" s="16">
        <v>198</v>
      </c>
      <c r="O4934" s="16">
        <v>172</v>
      </c>
      <c r="P4934" s="16">
        <v>16</v>
      </c>
      <c r="Q4934" s="16">
        <v>221</v>
      </c>
      <c r="R4934" s="16">
        <v>18</v>
      </c>
      <c r="S4934" s="14" t="s">
        <v>86</v>
      </c>
      <c r="T4934" s="16">
        <v>27908</v>
      </c>
      <c r="U4934" s="16">
        <v>0</v>
      </c>
      <c r="V4934" s="18">
        <v>26755141</v>
      </c>
      <c r="W4934" s="18">
        <v>1206635</v>
      </c>
      <c r="X4934" s="18">
        <v>812178</v>
      </c>
      <c r="Y4934" s="18">
        <v>2873</v>
      </c>
      <c r="Z4934" s="18">
        <v>7152</v>
      </c>
      <c r="AA4934" s="18">
        <v>0</v>
      </c>
      <c r="AB4934" s="18">
        <v>575035</v>
      </c>
      <c r="AC4934" s="23">
        <v>0.48</v>
      </c>
      <c r="AD4934" s="14" t="str">
        <f>IF(E4934=113,"Linn","Iowa ex-Linn")</f>
        <v>Iowa ex-Linn</v>
      </c>
      <c r="AE4934" s="23">
        <f>IFERROR(AB4934/W4934,"N/M")</f>
        <v>0.4765608489725559</v>
      </c>
      <c r="AF4934" s="14" t="str">
        <f>B4934&amp;"|"&amp;TEXT(E4934,"000")&amp;"|"&amp;TEXT(M4934,"0.0000")</f>
        <v>2022|119|0.7500</v>
      </c>
      <c r="AG4934" s="22" t="str">
        <f>IF(AND(B4934&gt;=2015,B4934&lt;=2024,C4934=19,G4934=41,I4934=2,K4934="A",L4934="RBUP",M4934&gt;=0.5,M4934&lt;=0.85),"IN","OUT")</f>
        <v>IN</v>
      </c>
    </row>
    <row r="4935" spans="1:33">
      <c r="A4935" s="14" t="s">
        <v>192</v>
      </c>
      <c r="B4935" s="16">
        <v>2022</v>
      </c>
      <c r="C4935" s="16">
        <v>19</v>
      </c>
      <c r="D4935" s="14" t="s">
        <v>80</v>
      </c>
      <c r="E4935" s="16">
        <v>119</v>
      </c>
      <c r="F4935" s="14" t="s">
        <v>145</v>
      </c>
      <c r="G4935" s="16">
        <v>41</v>
      </c>
      <c r="H4935" s="14" t="s">
        <v>186</v>
      </c>
      <c r="I4935" s="16">
        <v>2</v>
      </c>
      <c r="J4935" s="14" t="s">
        <v>83</v>
      </c>
      <c r="K4935" s="14" t="s">
        <v>84</v>
      </c>
      <c r="L4935" s="14" t="s">
        <v>85</v>
      </c>
      <c r="M4935" s="23">
        <v>0.8</v>
      </c>
      <c r="N4935" s="16">
        <v>396</v>
      </c>
      <c r="O4935" s="16">
        <v>331</v>
      </c>
      <c r="P4935" s="16">
        <v>64</v>
      </c>
      <c r="Q4935" s="16">
        <v>533</v>
      </c>
      <c r="R4935" s="16">
        <v>84</v>
      </c>
      <c r="S4935" s="14" t="s">
        <v>86</v>
      </c>
      <c r="T4935" s="16">
        <v>69196</v>
      </c>
      <c r="U4935" s="16">
        <v>0</v>
      </c>
      <c r="V4935" s="18">
        <v>70478984</v>
      </c>
      <c r="W4935" s="18">
        <v>4387026</v>
      </c>
      <c r="X4935" s="18">
        <v>2584559</v>
      </c>
      <c r="Y4935" s="18">
        <v>8346</v>
      </c>
      <c r="Z4935" s="18">
        <v>9352</v>
      </c>
      <c r="AA4935" s="18">
        <v>0</v>
      </c>
      <c r="AB4935" s="18">
        <v>1633165</v>
      </c>
      <c r="AC4935" s="23">
        <v>0.37</v>
      </c>
      <c r="AD4935" s="14" t="str">
        <f>IF(E4935=113,"Linn","Iowa ex-Linn")</f>
        <v>Iowa ex-Linn</v>
      </c>
      <c r="AE4935" s="23">
        <f>IFERROR(AB4935/W4935,"N/M")</f>
        <v>0.3722715570867371</v>
      </c>
      <c r="AF4935" s="14" t="str">
        <f>B4935&amp;"|"&amp;TEXT(E4935,"000")&amp;"|"&amp;TEXT(M4935,"0.0000")</f>
        <v>2022|119|0.8000</v>
      </c>
      <c r="AG4935" s="22" t="str">
        <f>IF(AND(B4935&gt;=2015,B4935&lt;=2024,C4935=19,G4935=41,I4935=2,K4935="A",L4935="RBUP",M4935&gt;=0.5,M4935&lt;=0.85),"IN","OUT")</f>
        <v>IN</v>
      </c>
    </row>
    <row r="4936" spans="1:33">
      <c r="A4936" s="14" t="s">
        <v>192</v>
      </c>
      <c r="B4936" s="16">
        <v>2022</v>
      </c>
      <c r="C4936" s="16">
        <v>19</v>
      </c>
      <c r="D4936" s="14" t="s">
        <v>80</v>
      </c>
      <c r="E4936" s="16">
        <v>119</v>
      </c>
      <c r="F4936" s="14" t="s">
        <v>145</v>
      </c>
      <c r="G4936" s="16">
        <v>41</v>
      </c>
      <c r="H4936" s="14" t="s">
        <v>186</v>
      </c>
      <c r="I4936" s="16">
        <v>2</v>
      </c>
      <c r="J4936" s="14" t="s">
        <v>83</v>
      </c>
      <c r="K4936" s="14" t="s">
        <v>84</v>
      </c>
      <c r="L4936" s="14" t="s">
        <v>85</v>
      </c>
      <c r="M4936" s="23">
        <v>0.85</v>
      </c>
      <c r="N4936" s="16">
        <v>396</v>
      </c>
      <c r="O4936" s="16">
        <v>342</v>
      </c>
      <c r="P4936" s="16">
        <v>97</v>
      </c>
      <c r="Q4936" s="16">
        <v>584</v>
      </c>
      <c r="R4936" s="16">
        <v>143</v>
      </c>
      <c r="S4936" s="14" t="s">
        <v>86</v>
      </c>
      <c r="T4936" s="16">
        <v>57582</v>
      </c>
      <c r="U4936" s="16">
        <v>0</v>
      </c>
      <c r="V4936" s="18">
        <v>61642956</v>
      </c>
      <c r="W4936" s="18">
        <v>4802392</v>
      </c>
      <c r="X4936" s="18">
        <v>2136303</v>
      </c>
      <c r="Y4936" s="18">
        <v>15405</v>
      </c>
      <c r="Z4936" s="18">
        <v>14089</v>
      </c>
      <c r="AA4936" s="18">
        <v>0</v>
      </c>
      <c r="AB4936" s="18">
        <v>2557751</v>
      </c>
      <c r="AC4936" s="23">
        <v>0.53</v>
      </c>
      <c r="AD4936" s="14" t="str">
        <f>IF(E4936=113,"Linn","Iowa ex-Linn")</f>
        <v>Iowa ex-Linn</v>
      </c>
      <c r="AE4936" s="23">
        <f>IFERROR(AB4936/W4936,"N/M")</f>
        <v>0.5325993796424782</v>
      </c>
      <c r="AF4936" s="14" t="str">
        <f>B4936&amp;"|"&amp;TEXT(E4936,"000")&amp;"|"&amp;TEXT(M4936,"0.0000")</f>
        <v>2022|119|0.8500</v>
      </c>
      <c r="AG4936" s="22" t="str">
        <f>IF(AND(B4936&gt;=2015,B4936&lt;=2024,C4936=19,G4936=41,I4936=2,K4936="A",L4936="RBUP",M4936&gt;=0.5,M4936&lt;=0.85),"IN","OUT")</f>
        <v>IN</v>
      </c>
    </row>
    <row r="4937" spans="1:33">
      <c r="A4937" s="14" t="s">
        <v>192</v>
      </c>
      <c r="B4937" s="16">
        <v>2022</v>
      </c>
      <c r="C4937" s="16">
        <v>19</v>
      </c>
      <c r="D4937" s="14" t="s">
        <v>80</v>
      </c>
      <c r="E4937" s="16">
        <v>121</v>
      </c>
      <c r="F4937" s="14" t="s">
        <v>146</v>
      </c>
      <c r="G4937" s="16">
        <v>41</v>
      </c>
      <c r="H4937" s="14" t="s">
        <v>186</v>
      </c>
      <c r="I4937" s="16">
        <v>2</v>
      </c>
      <c r="J4937" s="14" t="s">
        <v>83</v>
      </c>
      <c r="K4937" s="14" t="s">
        <v>84</v>
      </c>
      <c r="L4937" s="14" t="s">
        <v>85</v>
      </c>
      <c r="M4937" s="23">
        <v>0.5</v>
      </c>
      <c r="N4937" s="16">
        <v>1</v>
      </c>
      <c r="O4937" s="16">
        <v>1</v>
      </c>
      <c r="P4937" s="16">
        <v>0</v>
      </c>
      <c r="Q4937" s="16">
        <v>1</v>
      </c>
      <c r="R4937" s="16">
        <v>0</v>
      </c>
      <c r="S4937" s="14" t="s">
        <v>86</v>
      </c>
      <c r="T4937" s="16">
        <v>216</v>
      </c>
      <c r="U4937" s="16">
        <v>0</v>
      </c>
      <c r="V4937" s="18">
        <v>121270</v>
      </c>
      <c r="W4937" s="18">
        <v>1965</v>
      </c>
      <c r="X4937" s="18">
        <v>1572</v>
      </c>
      <c r="Y4937" s="18">
        <v>0</v>
      </c>
      <c r="Z4937" s="18">
        <v>0</v>
      </c>
      <c r="AA4937" s="18">
        <v>0</v>
      </c>
      <c r="AB4937" s="18">
        <v>0</v>
      </c>
      <c r="AC4937" s="23">
        <v>0</v>
      </c>
      <c r="AD4937" s="14" t="str">
        <f>IF(E4937=113,"Linn","Iowa ex-Linn")</f>
        <v>Iowa ex-Linn</v>
      </c>
      <c r="AE4937" s="23">
        <f>IFERROR(AB4937/W4937,"N/M")</f>
        <v>0.0</v>
      </c>
      <c r="AF4937" s="14" t="str">
        <f>B4937&amp;"|"&amp;TEXT(E4937,"000")&amp;"|"&amp;TEXT(M4937,"0.0000")</f>
        <v>2022|121|0.5000</v>
      </c>
      <c r="AG4937" s="22" t="str">
        <f>IF(AND(B4937&gt;=2015,B4937&lt;=2024,C4937=19,G4937=41,I4937=2,K4937="A",L4937="RBUP",M4937&gt;=0.5,M4937&lt;=0.85),"IN","OUT")</f>
        <v>IN</v>
      </c>
    </row>
    <row r="4938" spans="1:33">
      <c r="A4938" s="14" t="s">
        <v>192</v>
      </c>
      <c r="B4938" s="16">
        <v>2022</v>
      </c>
      <c r="C4938" s="16">
        <v>19</v>
      </c>
      <c r="D4938" s="14" t="s">
        <v>80</v>
      </c>
      <c r="E4938" s="16">
        <v>121</v>
      </c>
      <c r="F4938" s="14" t="s">
        <v>146</v>
      </c>
      <c r="G4938" s="16">
        <v>41</v>
      </c>
      <c r="H4938" s="14" t="s">
        <v>186</v>
      </c>
      <c r="I4938" s="16">
        <v>2</v>
      </c>
      <c r="J4938" s="14" t="s">
        <v>83</v>
      </c>
      <c r="K4938" s="14" t="s">
        <v>84</v>
      </c>
      <c r="L4938" s="14" t="s">
        <v>85</v>
      </c>
      <c r="M4938" s="23">
        <v>0.6</v>
      </c>
      <c r="N4938" s="16">
        <v>4</v>
      </c>
      <c r="O4938" s="16">
        <v>2</v>
      </c>
      <c r="P4938" s="16">
        <v>0</v>
      </c>
      <c r="Q4938" s="16">
        <v>2</v>
      </c>
      <c r="R4938" s="16">
        <v>0</v>
      </c>
      <c r="S4938" s="14" t="s">
        <v>86</v>
      </c>
      <c r="T4938" s="16">
        <v>68</v>
      </c>
      <c r="U4938" s="16">
        <v>0</v>
      </c>
      <c r="V4938" s="18">
        <v>46187</v>
      </c>
      <c r="W4938" s="18">
        <v>1569</v>
      </c>
      <c r="X4938" s="18">
        <v>1004</v>
      </c>
      <c r="Y4938" s="18">
        <v>0</v>
      </c>
      <c r="Z4938" s="18">
        <v>190</v>
      </c>
      <c r="AA4938" s="18">
        <v>0</v>
      </c>
      <c r="AB4938" s="18">
        <v>0</v>
      </c>
      <c r="AC4938" s="23">
        <v>0</v>
      </c>
      <c r="AD4938" s="14" t="str">
        <f>IF(E4938=113,"Linn","Iowa ex-Linn")</f>
        <v>Iowa ex-Linn</v>
      </c>
      <c r="AE4938" s="23">
        <f>IFERROR(AB4938/W4938,"N/M")</f>
        <v>0.0</v>
      </c>
      <c r="AF4938" s="14" t="str">
        <f>B4938&amp;"|"&amp;TEXT(E4938,"000")&amp;"|"&amp;TEXT(M4938,"0.0000")</f>
        <v>2022|121|0.6000</v>
      </c>
      <c r="AG4938" s="22" t="str">
        <f>IF(AND(B4938&gt;=2015,B4938&lt;=2024,C4938=19,G4938=41,I4938=2,K4938="A",L4938="RBUP",M4938&gt;=0.5,M4938&lt;=0.85),"IN","OUT")</f>
        <v>IN</v>
      </c>
    </row>
    <row r="4939" spans="1:33">
      <c r="A4939" s="14" t="s">
        <v>192</v>
      </c>
      <c r="B4939" s="16">
        <v>2022</v>
      </c>
      <c r="C4939" s="16">
        <v>19</v>
      </c>
      <c r="D4939" s="14" t="s">
        <v>80</v>
      </c>
      <c r="E4939" s="16">
        <v>121</v>
      </c>
      <c r="F4939" s="14" t="s">
        <v>146</v>
      </c>
      <c r="G4939" s="16">
        <v>41</v>
      </c>
      <c r="H4939" s="14" t="s">
        <v>186</v>
      </c>
      <c r="I4939" s="16">
        <v>2</v>
      </c>
      <c r="J4939" s="14" t="s">
        <v>83</v>
      </c>
      <c r="K4939" s="14" t="s">
        <v>84</v>
      </c>
      <c r="L4939" s="14" t="s">
        <v>85</v>
      </c>
      <c r="M4939" s="23">
        <v>0.65</v>
      </c>
      <c r="N4939" s="16">
        <v>9</v>
      </c>
      <c r="O4939" s="16">
        <v>7</v>
      </c>
      <c r="P4939" s="16">
        <v>0</v>
      </c>
      <c r="Q4939" s="16">
        <v>10</v>
      </c>
      <c r="R4939" s="16">
        <v>0</v>
      </c>
      <c r="S4939" s="14" t="s">
        <v>86</v>
      </c>
      <c r="T4939" s="16">
        <v>520</v>
      </c>
      <c r="U4939" s="16">
        <v>0</v>
      </c>
      <c r="V4939" s="18">
        <v>320432</v>
      </c>
      <c r="W4939" s="18">
        <v>12553</v>
      </c>
      <c r="X4939" s="18">
        <v>7688</v>
      </c>
      <c r="Y4939" s="18">
        <v>0</v>
      </c>
      <c r="Z4939" s="18">
        <v>0</v>
      </c>
      <c r="AA4939" s="18">
        <v>0</v>
      </c>
      <c r="AB4939" s="18">
        <v>0</v>
      </c>
      <c r="AC4939" s="23">
        <v>0</v>
      </c>
      <c r="AD4939" s="14" t="str">
        <f>IF(E4939=113,"Linn","Iowa ex-Linn")</f>
        <v>Iowa ex-Linn</v>
      </c>
      <c r="AE4939" s="23">
        <f>IFERROR(AB4939/W4939,"N/M")</f>
        <v>0.0</v>
      </c>
      <c r="AF4939" s="14" t="str">
        <f>B4939&amp;"|"&amp;TEXT(E4939,"000")&amp;"|"&amp;TEXT(M4939,"0.0000")</f>
        <v>2022|121|0.6500</v>
      </c>
      <c r="AG4939" s="22" t="str">
        <f>IF(AND(B4939&gt;=2015,B4939&lt;=2024,C4939=19,G4939=41,I4939=2,K4939="A",L4939="RBUP",M4939&gt;=0.5,M4939&lt;=0.85),"IN","OUT")</f>
        <v>IN</v>
      </c>
    </row>
    <row r="4940" spans="1:33">
      <c r="A4940" s="14" t="s">
        <v>192</v>
      </c>
      <c r="B4940" s="16">
        <v>2022</v>
      </c>
      <c r="C4940" s="16">
        <v>19</v>
      </c>
      <c r="D4940" s="14" t="s">
        <v>80</v>
      </c>
      <c r="E4940" s="16">
        <v>121</v>
      </c>
      <c r="F4940" s="14" t="s">
        <v>146</v>
      </c>
      <c r="G4940" s="16">
        <v>41</v>
      </c>
      <c r="H4940" s="14" t="s">
        <v>186</v>
      </c>
      <c r="I4940" s="16">
        <v>2</v>
      </c>
      <c r="J4940" s="14" t="s">
        <v>83</v>
      </c>
      <c r="K4940" s="14" t="s">
        <v>84</v>
      </c>
      <c r="L4940" s="14" t="s">
        <v>85</v>
      </c>
      <c r="M4940" s="23">
        <v>0.7</v>
      </c>
      <c r="N4940" s="16">
        <v>31</v>
      </c>
      <c r="O4940" s="16">
        <v>22</v>
      </c>
      <c r="P4940" s="16">
        <v>7</v>
      </c>
      <c r="Q4940" s="16">
        <v>26</v>
      </c>
      <c r="R4940" s="16">
        <v>8</v>
      </c>
      <c r="S4940" s="14" t="s">
        <v>86</v>
      </c>
      <c r="T4940" s="16">
        <v>1138</v>
      </c>
      <c r="U4940" s="16">
        <v>0</v>
      </c>
      <c r="V4940" s="18">
        <v>784225</v>
      </c>
      <c r="W4940" s="18">
        <v>42265</v>
      </c>
      <c r="X4940" s="18">
        <v>27183</v>
      </c>
      <c r="Y4940" s="18">
        <v>0</v>
      </c>
      <c r="Z4940" s="18">
        <v>340</v>
      </c>
      <c r="AA4940" s="18">
        <v>0</v>
      </c>
      <c r="AB4940" s="18">
        <v>25895</v>
      </c>
      <c r="AC4940" s="23">
        <v>0.61</v>
      </c>
      <c r="AD4940" s="14" t="str">
        <f>IF(E4940=113,"Linn","Iowa ex-Linn")</f>
        <v>Iowa ex-Linn</v>
      </c>
      <c r="AE4940" s="23">
        <f>IFERROR(AB4940/W4940,"N/M")</f>
        <v>0.6126818880870697</v>
      </c>
      <c r="AF4940" s="14" t="str">
        <f>B4940&amp;"|"&amp;TEXT(E4940,"000")&amp;"|"&amp;TEXT(M4940,"0.0000")</f>
        <v>2022|121|0.7000</v>
      </c>
      <c r="AG4940" s="22" t="str">
        <f>IF(AND(B4940&gt;=2015,B4940&lt;=2024,C4940=19,G4940=41,I4940=2,K4940="A",L4940="RBUP",M4940&gt;=0.5,M4940&lt;=0.85),"IN","OUT")</f>
        <v>IN</v>
      </c>
    </row>
    <row r="4941" spans="1:33">
      <c r="A4941" s="14" t="s">
        <v>192</v>
      </c>
      <c r="B4941" s="16">
        <v>2022</v>
      </c>
      <c r="C4941" s="16">
        <v>19</v>
      </c>
      <c r="D4941" s="14" t="s">
        <v>80</v>
      </c>
      <c r="E4941" s="16">
        <v>121</v>
      </c>
      <c r="F4941" s="14" t="s">
        <v>146</v>
      </c>
      <c r="G4941" s="16">
        <v>41</v>
      </c>
      <c r="H4941" s="14" t="s">
        <v>186</v>
      </c>
      <c r="I4941" s="16">
        <v>2</v>
      </c>
      <c r="J4941" s="14" t="s">
        <v>83</v>
      </c>
      <c r="K4941" s="14" t="s">
        <v>84</v>
      </c>
      <c r="L4941" s="14" t="s">
        <v>85</v>
      </c>
      <c r="M4941" s="23">
        <v>0.75</v>
      </c>
      <c r="N4941" s="16">
        <v>160</v>
      </c>
      <c r="O4941" s="16">
        <v>119</v>
      </c>
      <c r="P4941" s="16">
        <v>26</v>
      </c>
      <c r="Q4941" s="16">
        <v>132</v>
      </c>
      <c r="R4941" s="16">
        <v>26</v>
      </c>
      <c r="S4941" s="14" t="s">
        <v>86</v>
      </c>
      <c r="T4941" s="16">
        <v>18155</v>
      </c>
      <c r="U4941" s="16">
        <v>0</v>
      </c>
      <c r="V4941" s="18">
        <v>14891910</v>
      </c>
      <c r="W4941" s="18">
        <v>1021187</v>
      </c>
      <c r="X4941" s="18">
        <v>742207</v>
      </c>
      <c r="Y4941" s="18">
        <v>317</v>
      </c>
      <c r="Z4941" s="18">
        <v>1917</v>
      </c>
      <c r="AA4941" s="18">
        <v>0</v>
      </c>
      <c r="AB4941" s="18">
        <v>214098</v>
      </c>
      <c r="AC4941" s="23">
        <v>0.21</v>
      </c>
      <c r="AD4941" s="14" t="str">
        <f>IF(E4941=113,"Linn","Iowa ex-Linn")</f>
        <v>Iowa ex-Linn</v>
      </c>
      <c r="AE4941" s="23">
        <f>IFERROR(AB4941/W4941,"N/M")</f>
        <v>0.20965601794774122</v>
      </c>
      <c r="AF4941" s="14" t="str">
        <f>B4941&amp;"|"&amp;TEXT(E4941,"000")&amp;"|"&amp;TEXT(M4941,"0.0000")</f>
        <v>2022|121|0.7500</v>
      </c>
      <c r="AG4941" s="22" t="str">
        <f>IF(AND(B4941&gt;=2015,B4941&lt;=2024,C4941=19,G4941=41,I4941=2,K4941="A",L4941="RBUP",M4941&gt;=0.5,M4941&lt;=0.85),"IN","OUT")</f>
        <v>IN</v>
      </c>
    </row>
    <row r="4942" spans="1:33">
      <c r="A4942" s="14" t="s">
        <v>192</v>
      </c>
      <c r="B4942" s="16">
        <v>2022</v>
      </c>
      <c r="C4942" s="16">
        <v>19</v>
      </c>
      <c r="D4942" s="14" t="s">
        <v>80</v>
      </c>
      <c r="E4942" s="16">
        <v>121</v>
      </c>
      <c r="F4942" s="14" t="s">
        <v>146</v>
      </c>
      <c r="G4942" s="16">
        <v>41</v>
      </c>
      <c r="H4942" s="14" t="s">
        <v>186</v>
      </c>
      <c r="I4942" s="16">
        <v>2</v>
      </c>
      <c r="J4942" s="14" t="s">
        <v>83</v>
      </c>
      <c r="K4942" s="14" t="s">
        <v>84</v>
      </c>
      <c r="L4942" s="14" t="s">
        <v>85</v>
      </c>
      <c r="M4942" s="23">
        <v>0.8</v>
      </c>
      <c r="N4942" s="16">
        <v>232</v>
      </c>
      <c r="O4942" s="16">
        <v>158</v>
      </c>
      <c r="P4942" s="16">
        <v>46</v>
      </c>
      <c r="Q4942" s="16">
        <v>202</v>
      </c>
      <c r="R4942" s="16">
        <v>54</v>
      </c>
      <c r="S4942" s="14" t="s">
        <v>86</v>
      </c>
      <c r="T4942" s="16">
        <v>30597</v>
      </c>
      <c r="U4942" s="16">
        <v>0</v>
      </c>
      <c r="V4942" s="18">
        <v>25416736</v>
      </c>
      <c r="W4942" s="18">
        <v>2189748</v>
      </c>
      <c r="X4942" s="18">
        <v>1422413</v>
      </c>
      <c r="Y4942" s="18">
        <v>1951</v>
      </c>
      <c r="Z4942" s="18">
        <v>5765</v>
      </c>
      <c r="AA4942" s="18">
        <v>0</v>
      </c>
      <c r="AB4942" s="18">
        <v>615606</v>
      </c>
      <c r="AC4942" s="23">
        <v>0.28</v>
      </c>
      <c r="AD4942" s="14" t="str">
        <f>IF(E4942=113,"Linn","Iowa ex-Linn")</f>
        <v>Iowa ex-Linn</v>
      </c>
      <c r="AE4942" s="23">
        <f>IFERROR(AB4942/W4942,"N/M")</f>
        <v>0.2811309794551702</v>
      </c>
      <c r="AF4942" s="14" t="str">
        <f>B4942&amp;"|"&amp;TEXT(E4942,"000")&amp;"|"&amp;TEXT(M4942,"0.0000")</f>
        <v>2022|121|0.8000</v>
      </c>
      <c r="AG4942" s="22" t="str">
        <f>IF(AND(B4942&gt;=2015,B4942&lt;=2024,C4942=19,G4942=41,I4942=2,K4942="A",L4942="RBUP",M4942&gt;=0.5,M4942&lt;=0.85),"IN","OUT")</f>
        <v>IN</v>
      </c>
    </row>
    <row r="4943" spans="1:33">
      <c r="A4943" s="14" t="s">
        <v>192</v>
      </c>
      <c r="B4943" s="16">
        <v>2022</v>
      </c>
      <c r="C4943" s="16">
        <v>19</v>
      </c>
      <c r="D4943" s="14" t="s">
        <v>80</v>
      </c>
      <c r="E4943" s="16">
        <v>121</v>
      </c>
      <c r="F4943" s="14" t="s">
        <v>146</v>
      </c>
      <c r="G4943" s="16">
        <v>41</v>
      </c>
      <c r="H4943" s="14" t="s">
        <v>186</v>
      </c>
      <c r="I4943" s="16">
        <v>2</v>
      </c>
      <c r="J4943" s="14" t="s">
        <v>83</v>
      </c>
      <c r="K4943" s="14" t="s">
        <v>84</v>
      </c>
      <c r="L4943" s="14" t="s">
        <v>85</v>
      </c>
      <c r="M4943" s="23">
        <v>0.85</v>
      </c>
      <c r="N4943" s="16">
        <v>96</v>
      </c>
      <c r="O4943" s="16">
        <v>56</v>
      </c>
      <c r="P4943" s="16">
        <v>32</v>
      </c>
      <c r="Q4943" s="16">
        <v>58</v>
      </c>
      <c r="R4943" s="16">
        <v>32</v>
      </c>
      <c r="S4943" s="14" t="s">
        <v>86</v>
      </c>
      <c r="T4943" s="16">
        <v>12465</v>
      </c>
      <c r="U4943" s="16">
        <v>0</v>
      </c>
      <c r="V4943" s="18">
        <v>10958952</v>
      </c>
      <c r="W4943" s="18">
        <v>1120525</v>
      </c>
      <c r="X4943" s="18">
        <v>582554</v>
      </c>
      <c r="Y4943" s="18">
        <v>100</v>
      </c>
      <c r="Z4943" s="18">
        <v>3577</v>
      </c>
      <c r="AA4943" s="18">
        <v>0</v>
      </c>
      <c r="AB4943" s="18">
        <v>1077214</v>
      </c>
      <c r="AC4943" s="23">
        <v>0.96</v>
      </c>
      <c r="AD4943" s="14" t="str">
        <f>IF(E4943=113,"Linn","Iowa ex-Linn")</f>
        <v>Iowa ex-Linn</v>
      </c>
      <c r="AE4943" s="23">
        <f>IFERROR(AB4943/W4943,"N/M")</f>
        <v>0.9613475826063675</v>
      </c>
      <c r="AF4943" s="14" t="str">
        <f>B4943&amp;"|"&amp;TEXT(E4943,"000")&amp;"|"&amp;TEXT(M4943,"0.0000")</f>
        <v>2022|121|0.8500</v>
      </c>
      <c r="AG4943" s="22" t="str">
        <f>IF(AND(B4943&gt;=2015,B4943&lt;=2024,C4943=19,G4943=41,I4943=2,K4943="A",L4943="RBUP",M4943&gt;=0.5,M4943&lt;=0.85),"IN","OUT")</f>
        <v>IN</v>
      </c>
    </row>
    <row r="4944" spans="1:33">
      <c r="A4944" s="14" t="s">
        <v>192</v>
      </c>
      <c r="B4944" s="16">
        <v>2022</v>
      </c>
      <c r="C4944" s="16">
        <v>19</v>
      </c>
      <c r="D4944" s="14" t="s">
        <v>80</v>
      </c>
      <c r="E4944" s="16">
        <v>123</v>
      </c>
      <c r="F4944" s="14" t="s">
        <v>147</v>
      </c>
      <c r="G4944" s="16">
        <v>41</v>
      </c>
      <c r="H4944" s="14" t="s">
        <v>186</v>
      </c>
      <c r="I4944" s="16">
        <v>2</v>
      </c>
      <c r="J4944" s="14" t="s">
        <v>83</v>
      </c>
      <c r="K4944" s="14" t="s">
        <v>84</v>
      </c>
      <c r="L4944" s="14" t="s">
        <v>85</v>
      </c>
      <c r="M4944" s="23">
        <v>0.5</v>
      </c>
      <c r="N4944" s="16">
        <v>1</v>
      </c>
      <c r="O4944" s="16">
        <v>1</v>
      </c>
      <c r="P4944" s="16">
        <v>0</v>
      </c>
      <c r="Q4944" s="16">
        <v>3</v>
      </c>
      <c r="R4944" s="16">
        <v>0</v>
      </c>
      <c r="S4944" s="14" t="s">
        <v>86</v>
      </c>
      <c r="T4944" s="16">
        <v>260</v>
      </c>
      <c r="U4944" s="16">
        <v>0</v>
      </c>
      <c r="V4944" s="18">
        <v>166207</v>
      </c>
      <c r="W4944" s="18">
        <v>6030</v>
      </c>
      <c r="X4944" s="18">
        <v>4489</v>
      </c>
      <c r="Y4944" s="18">
        <v>0</v>
      </c>
      <c r="Z4944" s="18">
        <v>0</v>
      </c>
      <c r="AA4944" s="18">
        <v>0</v>
      </c>
      <c r="AB4944" s="18">
        <v>0</v>
      </c>
      <c r="AC4944" s="23">
        <v>0</v>
      </c>
      <c r="AD4944" s="14" t="str">
        <f>IF(E4944=113,"Linn","Iowa ex-Linn")</f>
        <v>Iowa ex-Linn</v>
      </c>
      <c r="AE4944" s="23">
        <f>IFERROR(AB4944/W4944,"N/M")</f>
        <v>0.0</v>
      </c>
      <c r="AF4944" s="14" t="str">
        <f>B4944&amp;"|"&amp;TEXT(E4944,"000")&amp;"|"&amp;TEXT(M4944,"0.0000")</f>
        <v>2022|123|0.5000</v>
      </c>
      <c r="AG4944" s="22" t="str">
        <f>IF(AND(B4944&gt;=2015,B4944&lt;=2024,C4944=19,G4944=41,I4944=2,K4944="A",L4944="RBUP",M4944&gt;=0.5,M4944&lt;=0.85),"IN","OUT")</f>
        <v>IN</v>
      </c>
    </row>
    <row r="4945" spans="1:33">
      <c r="A4945" s="14" t="s">
        <v>192</v>
      </c>
      <c r="B4945" s="16">
        <v>2022</v>
      </c>
      <c r="C4945" s="16">
        <v>19</v>
      </c>
      <c r="D4945" s="14" t="s">
        <v>80</v>
      </c>
      <c r="E4945" s="16">
        <v>123</v>
      </c>
      <c r="F4945" s="14" t="s">
        <v>147</v>
      </c>
      <c r="G4945" s="16">
        <v>41</v>
      </c>
      <c r="H4945" s="14" t="s">
        <v>186</v>
      </c>
      <c r="I4945" s="16">
        <v>2</v>
      </c>
      <c r="J4945" s="14" t="s">
        <v>83</v>
      </c>
      <c r="K4945" s="14" t="s">
        <v>84</v>
      </c>
      <c r="L4945" s="14" t="s">
        <v>85</v>
      </c>
      <c r="M4945" s="23">
        <v>0.55</v>
      </c>
      <c r="N4945" s="16">
        <v>4</v>
      </c>
      <c r="O4945" s="16">
        <v>2</v>
      </c>
      <c r="P4945" s="16">
        <v>1</v>
      </c>
      <c r="Q4945" s="16">
        <v>3</v>
      </c>
      <c r="R4945" s="16">
        <v>1</v>
      </c>
      <c r="S4945" s="14" t="s">
        <v>86</v>
      </c>
      <c r="T4945" s="16">
        <v>336</v>
      </c>
      <c r="U4945" s="16">
        <v>0</v>
      </c>
      <c r="V4945" s="18">
        <v>226907</v>
      </c>
      <c r="W4945" s="18">
        <v>5260</v>
      </c>
      <c r="X4945" s="18">
        <v>3367</v>
      </c>
      <c r="Y4945" s="18">
        <v>0</v>
      </c>
      <c r="Z4945" s="18">
        <v>0</v>
      </c>
      <c r="AA4945" s="18">
        <v>0</v>
      </c>
      <c r="AB4945" s="18">
        <v>17144</v>
      </c>
      <c r="AC4945" s="23">
        <v>3.26</v>
      </c>
      <c r="AD4945" s="14" t="str">
        <f>IF(E4945=113,"Linn","Iowa ex-Linn")</f>
        <v>Iowa ex-Linn</v>
      </c>
      <c r="AE4945" s="23">
        <f>IFERROR(AB4945/W4945,"N/M")</f>
        <v>3.259315589353612</v>
      </c>
      <c r="AF4945" s="14" t="str">
        <f>B4945&amp;"|"&amp;TEXT(E4945,"000")&amp;"|"&amp;TEXT(M4945,"0.0000")</f>
        <v>2022|123|0.5500</v>
      </c>
      <c r="AG4945" s="22" t="str">
        <f>IF(AND(B4945&gt;=2015,B4945&lt;=2024,C4945=19,G4945=41,I4945=2,K4945="A",L4945="RBUP",M4945&gt;=0.5,M4945&lt;=0.85),"IN","OUT")</f>
        <v>IN</v>
      </c>
    </row>
    <row r="4946" spans="1:33">
      <c r="A4946" s="14" t="s">
        <v>192</v>
      </c>
      <c r="B4946" s="16">
        <v>2022</v>
      </c>
      <c r="C4946" s="16">
        <v>19</v>
      </c>
      <c r="D4946" s="14" t="s">
        <v>80</v>
      </c>
      <c r="E4946" s="16">
        <v>123</v>
      </c>
      <c r="F4946" s="14" t="s">
        <v>147</v>
      </c>
      <c r="G4946" s="16">
        <v>41</v>
      </c>
      <c r="H4946" s="14" t="s">
        <v>186</v>
      </c>
      <c r="I4946" s="16">
        <v>2</v>
      </c>
      <c r="J4946" s="14" t="s">
        <v>83</v>
      </c>
      <c r="K4946" s="14" t="s">
        <v>84</v>
      </c>
      <c r="L4946" s="14" t="s">
        <v>85</v>
      </c>
      <c r="M4946" s="23">
        <v>0.6</v>
      </c>
      <c r="N4946" s="16">
        <v>2</v>
      </c>
      <c r="O4946" s="16">
        <v>2</v>
      </c>
      <c r="P4946" s="16">
        <v>0</v>
      </c>
      <c r="Q4946" s="16">
        <v>2</v>
      </c>
      <c r="R4946" s="16">
        <v>0</v>
      </c>
      <c r="S4946" s="14" t="s">
        <v>86</v>
      </c>
      <c r="T4946" s="16">
        <v>228</v>
      </c>
      <c r="U4946" s="16">
        <v>0</v>
      </c>
      <c r="V4946" s="18">
        <v>159913</v>
      </c>
      <c r="W4946" s="18">
        <v>6111</v>
      </c>
      <c r="X4946" s="18">
        <v>4254</v>
      </c>
      <c r="Y4946" s="18">
        <v>0</v>
      </c>
      <c r="Z4946" s="18">
        <v>0</v>
      </c>
      <c r="AA4946" s="18">
        <v>0</v>
      </c>
      <c r="AB4946" s="18">
        <v>0</v>
      </c>
      <c r="AC4946" s="23">
        <v>0</v>
      </c>
      <c r="AD4946" s="14" t="str">
        <f>IF(E4946=113,"Linn","Iowa ex-Linn")</f>
        <v>Iowa ex-Linn</v>
      </c>
      <c r="AE4946" s="23">
        <f>IFERROR(AB4946/W4946,"N/M")</f>
        <v>0.0</v>
      </c>
      <c r="AF4946" s="14" t="str">
        <f>B4946&amp;"|"&amp;TEXT(E4946,"000")&amp;"|"&amp;TEXT(M4946,"0.0000")</f>
        <v>2022|123|0.6000</v>
      </c>
      <c r="AG4946" s="22" t="str">
        <f>IF(AND(B4946&gt;=2015,B4946&lt;=2024,C4946=19,G4946=41,I4946=2,K4946="A",L4946="RBUP",M4946&gt;=0.5,M4946&lt;=0.85),"IN","OUT")</f>
        <v>IN</v>
      </c>
    </row>
    <row r="4947" spans="1:33">
      <c r="A4947" s="14" t="s">
        <v>192</v>
      </c>
      <c r="B4947" s="16">
        <v>2022</v>
      </c>
      <c r="C4947" s="16">
        <v>19</v>
      </c>
      <c r="D4947" s="14" t="s">
        <v>80</v>
      </c>
      <c r="E4947" s="16">
        <v>123</v>
      </c>
      <c r="F4947" s="14" t="s">
        <v>147</v>
      </c>
      <c r="G4947" s="16">
        <v>41</v>
      </c>
      <c r="H4947" s="14" t="s">
        <v>186</v>
      </c>
      <c r="I4947" s="16">
        <v>2</v>
      </c>
      <c r="J4947" s="14" t="s">
        <v>83</v>
      </c>
      <c r="K4947" s="14" t="s">
        <v>84</v>
      </c>
      <c r="L4947" s="14" t="s">
        <v>85</v>
      </c>
      <c r="M4947" s="23">
        <v>0.65</v>
      </c>
      <c r="N4947" s="16">
        <v>17</v>
      </c>
      <c r="O4947" s="16">
        <v>15</v>
      </c>
      <c r="P4947" s="16">
        <v>0</v>
      </c>
      <c r="Q4947" s="16">
        <v>24</v>
      </c>
      <c r="R4947" s="16">
        <v>0</v>
      </c>
      <c r="S4947" s="14" t="s">
        <v>86</v>
      </c>
      <c r="T4947" s="16">
        <v>1991</v>
      </c>
      <c r="U4947" s="16">
        <v>0</v>
      </c>
      <c r="V4947" s="18">
        <v>1597369</v>
      </c>
      <c r="W4947" s="18">
        <v>48034</v>
      </c>
      <c r="X4947" s="18">
        <v>32402</v>
      </c>
      <c r="Y4947" s="18">
        <v>0</v>
      </c>
      <c r="Z4947" s="18">
        <v>49</v>
      </c>
      <c r="AA4947" s="18">
        <v>0</v>
      </c>
      <c r="AB4947" s="18">
        <v>0</v>
      </c>
      <c r="AC4947" s="23">
        <v>0</v>
      </c>
      <c r="AD4947" s="14" t="str">
        <f>IF(E4947=113,"Linn","Iowa ex-Linn")</f>
        <v>Iowa ex-Linn</v>
      </c>
      <c r="AE4947" s="23">
        <f>IFERROR(AB4947/W4947,"N/M")</f>
        <v>0.0</v>
      </c>
      <c r="AF4947" s="14" t="str">
        <f>B4947&amp;"|"&amp;TEXT(E4947,"000")&amp;"|"&amp;TEXT(M4947,"0.0000")</f>
        <v>2022|123|0.6500</v>
      </c>
      <c r="AG4947" s="22" t="str">
        <f>IF(AND(B4947&gt;=2015,B4947&lt;=2024,C4947=19,G4947=41,I4947=2,K4947="A",L4947="RBUP",M4947&gt;=0.5,M4947&lt;=0.85),"IN","OUT")</f>
        <v>IN</v>
      </c>
    </row>
    <row r="4948" spans="1:33">
      <c r="A4948" s="14" t="s">
        <v>192</v>
      </c>
      <c r="B4948" s="16">
        <v>2022</v>
      </c>
      <c r="C4948" s="16">
        <v>19</v>
      </c>
      <c r="D4948" s="14" t="s">
        <v>80</v>
      </c>
      <c r="E4948" s="16">
        <v>123</v>
      </c>
      <c r="F4948" s="14" t="s">
        <v>147</v>
      </c>
      <c r="G4948" s="16">
        <v>41</v>
      </c>
      <c r="H4948" s="14" t="s">
        <v>186</v>
      </c>
      <c r="I4948" s="16">
        <v>2</v>
      </c>
      <c r="J4948" s="14" t="s">
        <v>83</v>
      </c>
      <c r="K4948" s="14" t="s">
        <v>84</v>
      </c>
      <c r="L4948" s="14" t="s">
        <v>85</v>
      </c>
      <c r="M4948" s="23">
        <v>0.7</v>
      </c>
      <c r="N4948" s="16">
        <v>55</v>
      </c>
      <c r="O4948" s="16">
        <v>47</v>
      </c>
      <c r="P4948" s="16">
        <v>1</v>
      </c>
      <c r="Q4948" s="16">
        <v>60</v>
      </c>
      <c r="R4948" s="16">
        <v>1</v>
      </c>
      <c r="S4948" s="14" t="s">
        <v>86</v>
      </c>
      <c r="T4948" s="16">
        <v>4530</v>
      </c>
      <c r="U4948" s="16">
        <v>0</v>
      </c>
      <c r="V4948" s="18">
        <v>3579202</v>
      </c>
      <c r="W4948" s="18">
        <v>170311</v>
      </c>
      <c r="X4948" s="18">
        <v>115981</v>
      </c>
      <c r="Y4948" s="18">
        <v>65</v>
      </c>
      <c r="Z4948" s="18">
        <v>0</v>
      </c>
      <c r="AA4948" s="18">
        <v>0</v>
      </c>
      <c r="AB4948" s="18">
        <v>14990</v>
      </c>
      <c r="AC4948" s="23">
        <v>0.09</v>
      </c>
      <c r="AD4948" s="14" t="str">
        <f>IF(E4948=113,"Linn","Iowa ex-Linn")</f>
        <v>Iowa ex-Linn</v>
      </c>
      <c r="AE4948" s="23">
        <f>IFERROR(AB4948/W4948,"N/M")</f>
        <v>0.08801545408106347</v>
      </c>
      <c r="AF4948" s="14" t="str">
        <f>B4948&amp;"|"&amp;TEXT(E4948,"000")&amp;"|"&amp;TEXT(M4948,"0.0000")</f>
        <v>2022|123|0.7000</v>
      </c>
      <c r="AG4948" s="22" t="str">
        <f>IF(AND(B4948&gt;=2015,B4948&lt;=2024,C4948=19,G4948=41,I4948=2,K4948="A",L4948="RBUP",M4948&gt;=0.5,M4948&lt;=0.85),"IN","OUT")</f>
        <v>IN</v>
      </c>
    </row>
    <row r="4949" spans="1:33">
      <c r="A4949" s="14" t="s">
        <v>192</v>
      </c>
      <c r="B4949" s="16">
        <v>2022</v>
      </c>
      <c r="C4949" s="16">
        <v>19</v>
      </c>
      <c r="D4949" s="14" t="s">
        <v>80</v>
      </c>
      <c r="E4949" s="16">
        <v>123</v>
      </c>
      <c r="F4949" s="14" t="s">
        <v>147</v>
      </c>
      <c r="G4949" s="16">
        <v>41</v>
      </c>
      <c r="H4949" s="14" t="s">
        <v>186</v>
      </c>
      <c r="I4949" s="16">
        <v>2</v>
      </c>
      <c r="J4949" s="14" t="s">
        <v>83</v>
      </c>
      <c r="K4949" s="14" t="s">
        <v>84</v>
      </c>
      <c r="L4949" s="14" t="s">
        <v>85</v>
      </c>
      <c r="M4949" s="23">
        <v>0.75</v>
      </c>
      <c r="N4949" s="16">
        <v>204</v>
      </c>
      <c r="O4949" s="16">
        <v>162</v>
      </c>
      <c r="P4949" s="16">
        <v>18</v>
      </c>
      <c r="Q4949" s="16">
        <v>235</v>
      </c>
      <c r="R4949" s="16">
        <v>21</v>
      </c>
      <c r="S4949" s="14" t="s">
        <v>86</v>
      </c>
      <c r="T4949" s="16">
        <v>24075</v>
      </c>
      <c r="U4949" s="16">
        <v>0</v>
      </c>
      <c r="V4949" s="18">
        <v>20428182</v>
      </c>
      <c r="W4949" s="18">
        <v>1278734</v>
      </c>
      <c r="X4949" s="18">
        <v>878571</v>
      </c>
      <c r="Y4949" s="18">
        <v>2955</v>
      </c>
      <c r="Z4949" s="18">
        <v>5435</v>
      </c>
      <c r="AA4949" s="18">
        <v>0</v>
      </c>
      <c r="AB4949" s="18">
        <v>186263</v>
      </c>
      <c r="AC4949" s="23">
        <v>0.15</v>
      </c>
      <c r="AD4949" s="14" t="str">
        <f>IF(E4949=113,"Linn","Iowa ex-Linn")</f>
        <v>Iowa ex-Linn</v>
      </c>
      <c r="AE4949" s="23">
        <f>IFERROR(AB4949/W4949,"N/M")</f>
        <v>0.14566203760907273</v>
      </c>
      <c r="AF4949" s="14" t="str">
        <f>B4949&amp;"|"&amp;TEXT(E4949,"000")&amp;"|"&amp;TEXT(M4949,"0.0000")</f>
        <v>2022|123|0.7500</v>
      </c>
      <c r="AG4949" s="22" t="str">
        <f>IF(AND(B4949&gt;=2015,B4949&lt;=2024,C4949=19,G4949=41,I4949=2,K4949="A",L4949="RBUP",M4949&gt;=0.5,M4949&lt;=0.85),"IN","OUT")</f>
        <v>IN</v>
      </c>
    </row>
    <row r="4950" spans="1:33">
      <c r="A4950" s="14" t="s">
        <v>192</v>
      </c>
      <c r="B4950" s="16">
        <v>2022</v>
      </c>
      <c r="C4950" s="16">
        <v>19</v>
      </c>
      <c r="D4950" s="14" t="s">
        <v>80</v>
      </c>
      <c r="E4950" s="16">
        <v>123</v>
      </c>
      <c r="F4950" s="14" t="s">
        <v>147</v>
      </c>
      <c r="G4950" s="16">
        <v>41</v>
      </c>
      <c r="H4950" s="14" t="s">
        <v>186</v>
      </c>
      <c r="I4950" s="16">
        <v>2</v>
      </c>
      <c r="J4950" s="14" t="s">
        <v>83</v>
      </c>
      <c r="K4950" s="14" t="s">
        <v>84</v>
      </c>
      <c r="L4950" s="14" t="s">
        <v>85</v>
      </c>
      <c r="M4950" s="23">
        <v>0.8</v>
      </c>
      <c r="N4950" s="16">
        <v>389</v>
      </c>
      <c r="O4950" s="16">
        <v>324</v>
      </c>
      <c r="P4950" s="16">
        <v>35</v>
      </c>
      <c r="Q4950" s="16">
        <v>402</v>
      </c>
      <c r="R4950" s="16">
        <v>42</v>
      </c>
      <c r="S4950" s="14" t="s">
        <v>86</v>
      </c>
      <c r="T4950" s="16">
        <v>65348</v>
      </c>
      <c r="U4950" s="16">
        <v>0</v>
      </c>
      <c r="V4950" s="18">
        <v>60954509</v>
      </c>
      <c r="W4950" s="18">
        <v>4366037</v>
      </c>
      <c r="X4950" s="18">
        <v>2810507</v>
      </c>
      <c r="Y4950" s="18">
        <v>4653</v>
      </c>
      <c r="Z4950" s="18">
        <v>19397</v>
      </c>
      <c r="AA4950" s="18">
        <v>0</v>
      </c>
      <c r="AB4950" s="18">
        <v>448792</v>
      </c>
      <c r="AC4950" s="23">
        <v>0.1</v>
      </c>
      <c r="AD4950" s="14" t="str">
        <f>IF(E4950=113,"Linn","Iowa ex-Linn")</f>
        <v>Iowa ex-Linn</v>
      </c>
      <c r="AE4950" s="23">
        <f>IFERROR(AB4950/W4950,"N/M")</f>
        <v>0.10279161628726463</v>
      </c>
      <c r="AF4950" s="14" t="str">
        <f>B4950&amp;"|"&amp;TEXT(E4950,"000")&amp;"|"&amp;TEXT(M4950,"0.0000")</f>
        <v>2022|123|0.8000</v>
      </c>
      <c r="AG4950" s="22" t="str">
        <f>IF(AND(B4950&gt;=2015,B4950&lt;=2024,C4950=19,G4950=41,I4950=2,K4950="A",L4950="RBUP",M4950&gt;=0.5,M4950&lt;=0.85),"IN","OUT")</f>
        <v>IN</v>
      </c>
    </row>
    <row r="4951" spans="1:33">
      <c r="A4951" s="14" t="s">
        <v>192</v>
      </c>
      <c r="B4951" s="16">
        <v>2022</v>
      </c>
      <c r="C4951" s="16">
        <v>19</v>
      </c>
      <c r="D4951" s="14" t="s">
        <v>80</v>
      </c>
      <c r="E4951" s="16">
        <v>123</v>
      </c>
      <c r="F4951" s="14" t="s">
        <v>147</v>
      </c>
      <c r="G4951" s="16">
        <v>41</v>
      </c>
      <c r="H4951" s="14" t="s">
        <v>186</v>
      </c>
      <c r="I4951" s="16">
        <v>2</v>
      </c>
      <c r="J4951" s="14" t="s">
        <v>83</v>
      </c>
      <c r="K4951" s="14" t="s">
        <v>84</v>
      </c>
      <c r="L4951" s="14" t="s">
        <v>85</v>
      </c>
      <c r="M4951" s="23">
        <v>0.85</v>
      </c>
      <c r="N4951" s="16">
        <v>156</v>
      </c>
      <c r="O4951" s="16">
        <v>118</v>
      </c>
      <c r="P4951" s="16">
        <v>27</v>
      </c>
      <c r="Q4951" s="16">
        <v>142</v>
      </c>
      <c r="R4951" s="16">
        <v>28</v>
      </c>
      <c r="S4951" s="14" t="s">
        <v>86</v>
      </c>
      <c r="T4951" s="16">
        <v>21508</v>
      </c>
      <c r="U4951" s="16">
        <v>0</v>
      </c>
      <c r="V4951" s="18">
        <v>21716708</v>
      </c>
      <c r="W4951" s="18">
        <v>1787679</v>
      </c>
      <c r="X4951" s="18">
        <v>890110</v>
      </c>
      <c r="Y4951" s="18">
        <v>5773</v>
      </c>
      <c r="Z4951" s="18">
        <v>12382</v>
      </c>
      <c r="AA4951" s="18">
        <v>0</v>
      </c>
      <c r="AB4951" s="18">
        <v>567167</v>
      </c>
      <c r="AC4951" s="23">
        <v>0.32</v>
      </c>
      <c r="AD4951" s="14" t="str">
        <f>IF(E4951=113,"Linn","Iowa ex-Linn")</f>
        <v>Iowa ex-Linn</v>
      </c>
      <c r="AE4951" s="23">
        <f>IFERROR(AB4951/W4951,"N/M")</f>
        <v>0.3172644529582772</v>
      </c>
      <c r="AF4951" s="14" t="str">
        <f>B4951&amp;"|"&amp;TEXT(E4951,"000")&amp;"|"&amp;TEXT(M4951,"0.0000")</f>
        <v>2022|123|0.8500</v>
      </c>
      <c r="AG4951" s="22" t="str">
        <f>IF(AND(B4951&gt;=2015,B4951&lt;=2024,C4951=19,G4951=41,I4951=2,K4951="A",L4951="RBUP",M4951&gt;=0.5,M4951&lt;=0.85),"IN","OUT")</f>
        <v>IN</v>
      </c>
    </row>
    <row r="4952" spans="1:33">
      <c r="A4952" s="14" t="s">
        <v>192</v>
      </c>
      <c r="B4952" s="16">
        <v>2022</v>
      </c>
      <c r="C4952" s="16">
        <v>19</v>
      </c>
      <c r="D4952" s="14" t="s">
        <v>80</v>
      </c>
      <c r="E4952" s="16">
        <v>125</v>
      </c>
      <c r="F4952" s="14" t="s">
        <v>148</v>
      </c>
      <c r="G4952" s="16">
        <v>41</v>
      </c>
      <c r="H4952" s="14" t="s">
        <v>186</v>
      </c>
      <c r="I4952" s="16">
        <v>2</v>
      </c>
      <c r="J4952" s="14" t="s">
        <v>83</v>
      </c>
      <c r="K4952" s="14" t="s">
        <v>84</v>
      </c>
      <c r="L4952" s="14" t="s">
        <v>85</v>
      </c>
      <c r="M4952" s="23">
        <v>0.5</v>
      </c>
      <c r="N4952" s="16">
        <v>6</v>
      </c>
      <c r="O4952" s="16">
        <v>5</v>
      </c>
      <c r="P4952" s="16">
        <v>0</v>
      </c>
      <c r="Q4952" s="16">
        <v>5</v>
      </c>
      <c r="R4952" s="16">
        <v>0</v>
      </c>
      <c r="S4952" s="14" t="s">
        <v>86</v>
      </c>
      <c r="T4952" s="16">
        <v>2545</v>
      </c>
      <c r="U4952" s="16">
        <v>0</v>
      </c>
      <c r="V4952" s="18">
        <v>1476970</v>
      </c>
      <c r="W4952" s="18">
        <v>22691</v>
      </c>
      <c r="X4952" s="18">
        <v>17918</v>
      </c>
      <c r="Y4952" s="18">
        <v>0</v>
      </c>
      <c r="Z4952" s="18">
        <v>0</v>
      </c>
      <c r="AA4952" s="18">
        <v>0</v>
      </c>
      <c r="AB4952" s="18">
        <v>0</v>
      </c>
      <c r="AC4952" s="23">
        <v>0</v>
      </c>
      <c r="AD4952" s="14" t="str">
        <f>IF(E4952=113,"Linn","Iowa ex-Linn")</f>
        <v>Iowa ex-Linn</v>
      </c>
      <c r="AE4952" s="23">
        <f>IFERROR(AB4952/W4952,"N/M")</f>
        <v>0.0</v>
      </c>
      <c r="AF4952" s="14" t="str">
        <f>B4952&amp;"|"&amp;TEXT(E4952,"000")&amp;"|"&amp;TEXT(M4952,"0.0000")</f>
        <v>2022|125|0.5000</v>
      </c>
      <c r="AG4952" s="22" t="str">
        <f>IF(AND(B4952&gt;=2015,B4952&lt;=2024,C4952=19,G4952=41,I4952=2,K4952="A",L4952="RBUP",M4952&gt;=0.5,M4952&lt;=0.85),"IN","OUT")</f>
        <v>IN</v>
      </c>
    </row>
    <row r="4953" spans="1:33">
      <c r="A4953" s="14" t="s">
        <v>192</v>
      </c>
      <c r="B4953" s="16">
        <v>2022</v>
      </c>
      <c r="C4953" s="16">
        <v>19</v>
      </c>
      <c r="D4953" s="14" t="s">
        <v>80</v>
      </c>
      <c r="E4953" s="16">
        <v>125</v>
      </c>
      <c r="F4953" s="14" t="s">
        <v>148</v>
      </c>
      <c r="G4953" s="16">
        <v>41</v>
      </c>
      <c r="H4953" s="14" t="s">
        <v>186</v>
      </c>
      <c r="I4953" s="16">
        <v>2</v>
      </c>
      <c r="J4953" s="14" t="s">
        <v>83</v>
      </c>
      <c r="K4953" s="14" t="s">
        <v>84</v>
      </c>
      <c r="L4953" s="14" t="s">
        <v>85</v>
      </c>
      <c r="M4953" s="23">
        <v>0.55</v>
      </c>
      <c r="N4953" s="16">
        <v>3</v>
      </c>
      <c r="O4953" s="16">
        <v>2</v>
      </c>
      <c r="P4953" s="16">
        <v>0</v>
      </c>
      <c r="Q4953" s="16">
        <v>2</v>
      </c>
      <c r="R4953" s="16">
        <v>0</v>
      </c>
      <c r="S4953" s="14" t="s">
        <v>86</v>
      </c>
      <c r="T4953" s="16">
        <v>204</v>
      </c>
      <c r="U4953" s="16">
        <v>0</v>
      </c>
      <c r="V4953" s="18">
        <v>129772</v>
      </c>
      <c r="W4953" s="18">
        <v>2710</v>
      </c>
      <c r="X4953" s="18">
        <v>2081</v>
      </c>
      <c r="Y4953" s="18">
        <v>0</v>
      </c>
      <c r="Z4953" s="18">
        <v>0</v>
      </c>
      <c r="AA4953" s="18">
        <v>0</v>
      </c>
      <c r="AB4953" s="18">
        <v>0</v>
      </c>
      <c r="AC4953" s="23">
        <v>0</v>
      </c>
      <c r="AD4953" s="14" t="str">
        <f>IF(E4953=113,"Linn","Iowa ex-Linn")</f>
        <v>Iowa ex-Linn</v>
      </c>
      <c r="AE4953" s="23">
        <f>IFERROR(AB4953/W4953,"N/M")</f>
        <v>0.0</v>
      </c>
      <c r="AF4953" s="14" t="str">
        <f>B4953&amp;"|"&amp;TEXT(E4953,"000")&amp;"|"&amp;TEXT(M4953,"0.0000")</f>
        <v>2022|125|0.5500</v>
      </c>
      <c r="AG4953" s="22" t="str">
        <f>IF(AND(B4953&gt;=2015,B4953&lt;=2024,C4953=19,G4953=41,I4953=2,K4953="A",L4953="RBUP",M4953&gt;=0.5,M4953&lt;=0.85),"IN","OUT")</f>
        <v>IN</v>
      </c>
    </row>
    <row r="4954" spans="1:33">
      <c r="A4954" s="14" t="s">
        <v>192</v>
      </c>
      <c r="B4954" s="16">
        <v>2022</v>
      </c>
      <c r="C4954" s="16">
        <v>19</v>
      </c>
      <c r="D4954" s="14" t="s">
        <v>80</v>
      </c>
      <c r="E4954" s="16">
        <v>125</v>
      </c>
      <c r="F4954" s="14" t="s">
        <v>148</v>
      </c>
      <c r="G4954" s="16">
        <v>41</v>
      </c>
      <c r="H4954" s="14" t="s">
        <v>186</v>
      </c>
      <c r="I4954" s="16">
        <v>2</v>
      </c>
      <c r="J4954" s="14" t="s">
        <v>83</v>
      </c>
      <c r="K4954" s="14" t="s">
        <v>84</v>
      </c>
      <c r="L4954" s="14" t="s">
        <v>85</v>
      </c>
      <c r="M4954" s="23">
        <v>0.6</v>
      </c>
      <c r="N4954" s="16">
        <v>3</v>
      </c>
      <c r="O4954" s="16">
        <v>0</v>
      </c>
      <c r="P4954" s="16">
        <v>0</v>
      </c>
      <c r="Q4954" s="16">
        <v>0</v>
      </c>
      <c r="R4954" s="16">
        <v>0</v>
      </c>
      <c r="S4954" s="14" t="s">
        <v>86</v>
      </c>
      <c r="T4954" s="16">
        <v>173</v>
      </c>
      <c r="U4954" s="16">
        <v>0</v>
      </c>
      <c r="V4954" s="18">
        <v>113278</v>
      </c>
      <c r="W4954" s="18">
        <v>5881</v>
      </c>
      <c r="X4954" s="18">
        <v>4705</v>
      </c>
      <c r="Y4954" s="18">
        <v>0</v>
      </c>
      <c r="Z4954" s="18">
        <v>0</v>
      </c>
      <c r="AA4954" s="18">
        <v>0</v>
      </c>
      <c r="AB4954" s="18">
        <v>0</v>
      </c>
      <c r="AC4954" s="23">
        <v>0</v>
      </c>
      <c r="AD4954" s="14" t="str">
        <f>IF(E4954=113,"Linn","Iowa ex-Linn")</f>
        <v>Iowa ex-Linn</v>
      </c>
      <c r="AE4954" s="23">
        <f>IFERROR(AB4954/W4954,"N/M")</f>
        <v>0.0</v>
      </c>
      <c r="AF4954" s="14" t="str">
        <f>B4954&amp;"|"&amp;TEXT(E4954,"000")&amp;"|"&amp;TEXT(M4954,"0.0000")</f>
        <v>2022|125|0.6000</v>
      </c>
      <c r="AG4954" s="22" t="str">
        <f>IF(AND(B4954&gt;=2015,B4954&lt;=2024,C4954=19,G4954=41,I4954=2,K4954="A",L4954="RBUP",M4954&gt;=0.5,M4954&lt;=0.85),"IN","OUT")</f>
        <v>IN</v>
      </c>
    </row>
    <row r="4955" spans="1:33">
      <c r="A4955" s="14" t="s">
        <v>192</v>
      </c>
      <c r="B4955" s="16">
        <v>2022</v>
      </c>
      <c r="C4955" s="16">
        <v>19</v>
      </c>
      <c r="D4955" s="14" t="s">
        <v>80</v>
      </c>
      <c r="E4955" s="16">
        <v>125</v>
      </c>
      <c r="F4955" s="14" t="s">
        <v>148</v>
      </c>
      <c r="G4955" s="16">
        <v>41</v>
      </c>
      <c r="H4955" s="14" t="s">
        <v>186</v>
      </c>
      <c r="I4955" s="16">
        <v>2</v>
      </c>
      <c r="J4955" s="14" t="s">
        <v>83</v>
      </c>
      <c r="K4955" s="14" t="s">
        <v>84</v>
      </c>
      <c r="L4955" s="14" t="s">
        <v>85</v>
      </c>
      <c r="M4955" s="23">
        <v>0.65</v>
      </c>
      <c r="N4955" s="16">
        <v>16</v>
      </c>
      <c r="O4955" s="16">
        <v>13</v>
      </c>
      <c r="P4955" s="16">
        <v>0</v>
      </c>
      <c r="Q4955" s="16">
        <v>16</v>
      </c>
      <c r="R4955" s="16">
        <v>0</v>
      </c>
      <c r="S4955" s="14" t="s">
        <v>86</v>
      </c>
      <c r="T4955" s="16">
        <v>1709</v>
      </c>
      <c r="U4955" s="16">
        <v>0</v>
      </c>
      <c r="V4955" s="18">
        <v>1268503</v>
      </c>
      <c r="W4955" s="18">
        <v>57427</v>
      </c>
      <c r="X4955" s="18">
        <v>41804</v>
      </c>
      <c r="Y4955" s="18">
        <v>92</v>
      </c>
      <c r="Z4955" s="18">
        <v>78</v>
      </c>
      <c r="AA4955" s="18">
        <v>0</v>
      </c>
      <c r="AB4955" s="18">
        <v>0</v>
      </c>
      <c r="AC4955" s="23">
        <v>0</v>
      </c>
      <c r="AD4955" s="14" t="str">
        <f>IF(E4955=113,"Linn","Iowa ex-Linn")</f>
        <v>Iowa ex-Linn</v>
      </c>
      <c r="AE4955" s="23">
        <f>IFERROR(AB4955/W4955,"N/M")</f>
        <v>0.0</v>
      </c>
      <c r="AF4955" s="14" t="str">
        <f>B4955&amp;"|"&amp;TEXT(E4955,"000")&amp;"|"&amp;TEXT(M4955,"0.0000")</f>
        <v>2022|125|0.6500</v>
      </c>
      <c r="AG4955" s="22" t="str">
        <f>IF(AND(B4955&gt;=2015,B4955&lt;=2024,C4955=19,G4955=41,I4955=2,K4955="A",L4955="RBUP",M4955&gt;=0.5,M4955&lt;=0.85),"IN","OUT")</f>
        <v>IN</v>
      </c>
    </row>
    <row r="4956" spans="1:33">
      <c r="A4956" s="14" t="s">
        <v>192</v>
      </c>
      <c r="B4956" s="16">
        <v>2022</v>
      </c>
      <c r="C4956" s="16">
        <v>19</v>
      </c>
      <c r="D4956" s="14" t="s">
        <v>80</v>
      </c>
      <c r="E4956" s="16">
        <v>125</v>
      </c>
      <c r="F4956" s="14" t="s">
        <v>148</v>
      </c>
      <c r="G4956" s="16">
        <v>41</v>
      </c>
      <c r="H4956" s="14" t="s">
        <v>186</v>
      </c>
      <c r="I4956" s="16">
        <v>2</v>
      </c>
      <c r="J4956" s="14" t="s">
        <v>83</v>
      </c>
      <c r="K4956" s="14" t="s">
        <v>84</v>
      </c>
      <c r="L4956" s="14" t="s">
        <v>85</v>
      </c>
      <c r="M4956" s="23">
        <v>0.7</v>
      </c>
      <c r="N4956" s="16">
        <v>72</v>
      </c>
      <c r="O4956" s="16">
        <v>50</v>
      </c>
      <c r="P4956" s="16">
        <v>1</v>
      </c>
      <c r="Q4956" s="16">
        <v>67</v>
      </c>
      <c r="R4956" s="16">
        <v>2</v>
      </c>
      <c r="S4956" s="14" t="s">
        <v>86</v>
      </c>
      <c r="T4956" s="16">
        <v>6029</v>
      </c>
      <c r="U4956" s="16">
        <v>0</v>
      </c>
      <c r="V4956" s="18">
        <v>4585895</v>
      </c>
      <c r="W4956" s="18">
        <v>303396</v>
      </c>
      <c r="X4956" s="18">
        <v>214895</v>
      </c>
      <c r="Y4956" s="18">
        <v>0</v>
      </c>
      <c r="Z4956" s="18">
        <v>683</v>
      </c>
      <c r="AA4956" s="18">
        <v>0</v>
      </c>
      <c r="AB4956" s="18">
        <v>121563</v>
      </c>
      <c r="AC4956" s="23">
        <v>0.4</v>
      </c>
      <c r="AD4956" s="14" t="str">
        <f>IF(E4956=113,"Linn","Iowa ex-Linn")</f>
        <v>Iowa ex-Linn</v>
      </c>
      <c r="AE4956" s="23">
        <f>IFERROR(AB4956/W4956,"N/M")</f>
        <v>0.40067436617490015</v>
      </c>
      <c r="AF4956" s="14" t="str">
        <f>B4956&amp;"|"&amp;TEXT(E4956,"000")&amp;"|"&amp;TEXT(M4956,"0.0000")</f>
        <v>2022|125|0.7000</v>
      </c>
      <c r="AG4956" s="22" t="str">
        <f>IF(AND(B4956&gt;=2015,B4956&lt;=2024,C4956=19,G4956=41,I4956=2,K4956="A",L4956="RBUP",M4956&gt;=0.5,M4956&lt;=0.85),"IN","OUT")</f>
        <v>IN</v>
      </c>
    </row>
    <row r="4957" spans="1:33">
      <c r="A4957" s="14" t="s">
        <v>192</v>
      </c>
      <c r="B4957" s="16">
        <v>2022</v>
      </c>
      <c r="C4957" s="16">
        <v>19</v>
      </c>
      <c r="D4957" s="14" t="s">
        <v>80</v>
      </c>
      <c r="E4957" s="16">
        <v>125</v>
      </c>
      <c r="F4957" s="14" t="s">
        <v>148</v>
      </c>
      <c r="G4957" s="16">
        <v>41</v>
      </c>
      <c r="H4957" s="14" t="s">
        <v>186</v>
      </c>
      <c r="I4957" s="16">
        <v>2</v>
      </c>
      <c r="J4957" s="14" t="s">
        <v>83</v>
      </c>
      <c r="K4957" s="14" t="s">
        <v>84</v>
      </c>
      <c r="L4957" s="14" t="s">
        <v>85</v>
      </c>
      <c r="M4957" s="23">
        <v>0.75</v>
      </c>
      <c r="N4957" s="16">
        <v>206</v>
      </c>
      <c r="O4957" s="16">
        <v>154</v>
      </c>
      <c r="P4957" s="16">
        <v>15</v>
      </c>
      <c r="Q4957" s="16">
        <v>231</v>
      </c>
      <c r="R4957" s="16">
        <v>23</v>
      </c>
      <c r="S4957" s="14" t="s">
        <v>86</v>
      </c>
      <c r="T4957" s="16">
        <v>22560</v>
      </c>
      <c r="U4957" s="16">
        <v>0</v>
      </c>
      <c r="V4957" s="18">
        <v>18348527</v>
      </c>
      <c r="W4957" s="18">
        <v>1327139</v>
      </c>
      <c r="X4957" s="18">
        <v>932373</v>
      </c>
      <c r="Y4957" s="18">
        <v>5080</v>
      </c>
      <c r="Z4957" s="18">
        <v>2525</v>
      </c>
      <c r="AA4957" s="18">
        <v>0</v>
      </c>
      <c r="AB4957" s="18">
        <v>148656</v>
      </c>
      <c r="AC4957" s="23">
        <v>0.11</v>
      </c>
      <c r="AD4957" s="14" t="str">
        <f>IF(E4957=113,"Linn","Iowa ex-Linn")</f>
        <v>Iowa ex-Linn</v>
      </c>
      <c r="AE4957" s="23">
        <f>IFERROR(AB4957/W4957,"N/M")</f>
        <v>0.11201238152145329</v>
      </c>
      <c r="AF4957" s="14" t="str">
        <f>B4957&amp;"|"&amp;TEXT(E4957,"000")&amp;"|"&amp;TEXT(M4957,"0.0000")</f>
        <v>2022|125|0.7500</v>
      </c>
      <c r="AG4957" s="22" t="str">
        <f>IF(AND(B4957&gt;=2015,B4957&lt;=2024,C4957=19,G4957=41,I4957=2,K4957="A",L4957="RBUP",M4957&gt;=0.5,M4957&lt;=0.85),"IN","OUT")</f>
        <v>IN</v>
      </c>
    </row>
    <row r="4958" spans="1:33">
      <c r="A4958" s="14" t="s">
        <v>192</v>
      </c>
      <c r="B4958" s="16">
        <v>2022</v>
      </c>
      <c r="C4958" s="16">
        <v>19</v>
      </c>
      <c r="D4958" s="14" t="s">
        <v>80</v>
      </c>
      <c r="E4958" s="16">
        <v>125</v>
      </c>
      <c r="F4958" s="14" t="s">
        <v>148</v>
      </c>
      <c r="G4958" s="16">
        <v>41</v>
      </c>
      <c r="H4958" s="14" t="s">
        <v>186</v>
      </c>
      <c r="I4958" s="16">
        <v>2</v>
      </c>
      <c r="J4958" s="14" t="s">
        <v>83</v>
      </c>
      <c r="K4958" s="14" t="s">
        <v>84</v>
      </c>
      <c r="L4958" s="14" t="s">
        <v>85</v>
      </c>
      <c r="M4958" s="23">
        <v>0.8</v>
      </c>
      <c r="N4958" s="16">
        <v>228</v>
      </c>
      <c r="O4958" s="16">
        <v>174</v>
      </c>
      <c r="P4958" s="16">
        <v>23</v>
      </c>
      <c r="Q4958" s="16">
        <v>204</v>
      </c>
      <c r="R4958" s="16">
        <v>25</v>
      </c>
      <c r="S4958" s="14" t="s">
        <v>86</v>
      </c>
      <c r="T4958" s="16">
        <v>27433</v>
      </c>
      <c r="U4958" s="16">
        <v>0</v>
      </c>
      <c r="V4958" s="18">
        <v>23514562</v>
      </c>
      <c r="W4958" s="18">
        <v>2002021</v>
      </c>
      <c r="X4958" s="18">
        <v>1295002</v>
      </c>
      <c r="Y4958" s="18">
        <v>1096</v>
      </c>
      <c r="Z4958" s="18">
        <v>9363</v>
      </c>
      <c r="AA4958" s="18">
        <v>0</v>
      </c>
      <c r="AB4958" s="18">
        <v>222206</v>
      </c>
      <c r="AC4958" s="23">
        <v>0.11</v>
      </c>
      <c r="AD4958" s="14" t="str">
        <f>IF(E4958=113,"Linn","Iowa ex-Linn")</f>
        <v>Iowa ex-Linn</v>
      </c>
      <c r="AE4958" s="23">
        <f>IFERROR(AB4958/W4958,"N/M")</f>
        <v>0.11099084375238821</v>
      </c>
      <c r="AF4958" s="14" t="str">
        <f>B4958&amp;"|"&amp;TEXT(E4958,"000")&amp;"|"&amp;TEXT(M4958,"0.0000")</f>
        <v>2022|125|0.8000</v>
      </c>
      <c r="AG4958" s="22" t="str">
        <f>IF(AND(B4958&gt;=2015,B4958&lt;=2024,C4958=19,G4958=41,I4958=2,K4958="A",L4958="RBUP",M4958&gt;=0.5,M4958&lt;=0.85),"IN","OUT")</f>
        <v>IN</v>
      </c>
    </row>
    <row r="4959" spans="1:33">
      <c r="A4959" s="14" t="s">
        <v>192</v>
      </c>
      <c r="B4959" s="16">
        <v>2022</v>
      </c>
      <c r="C4959" s="16">
        <v>19</v>
      </c>
      <c r="D4959" s="14" t="s">
        <v>80</v>
      </c>
      <c r="E4959" s="16">
        <v>125</v>
      </c>
      <c r="F4959" s="14" t="s">
        <v>148</v>
      </c>
      <c r="G4959" s="16">
        <v>41</v>
      </c>
      <c r="H4959" s="14" t="s">
        <v>186</v>
      </c>
      <c r="I4959" s="16">
        <v>2</v>
      </c>
      <c r="J4959" s="14" t="s">
        <v>83</v>
      </c>
      <c r="K4959" s="14" t="s">
        <v>84</v>
      </c>
      <c r="L4959" s="14" t="s">
        <v>85</v>
      </c>
      <c r="M4959" s="23">
        <v>0.85</v>
      </c>
      <c r="N4959" s="16">
        <v>78</v>
      </c>
      <c r="O4959" s="16">
        <v>45</v>
      </c>
      <c r="P4959" s="16">
        <v>9</v>
      </c>
      <c r="Q4959" s="16">
        <v>57</v>
      </c>
      <c r="R4959" s="16">
        <v>9</v>
      </c>
      <c r="S4959" s="14" t="s">
        <v>86</v>
      </c>
      <c r="T4959" s="16">
        <v>8411</v>
      </c>
      <c r="U4959" s="16">
        <v>0</v>
      </c>
      <c r="V4959" s="18">
        <v>7804668</v>
      </c>
      <c r="W4959" s="18">
        <v>818429</v>
      </c>
      <c r="X4959" s="18">
        <v>410869</v>
      </c>
      <c r="Y4959" s="18">
        <v>280</v>
      </c>
      <c r="Z4959" s="18">
        <v>1926</v>
      </c>
      <c r="AA4959" s="18">
        <v>0</v>
      </c>
      <c r="AB4959" s="18">
        <v>139289</v>
      </c>
      <c r="AC4959" s="23">
        <v>0.17</v>
      </c>
      <c r="AD4959" s="14" t="str">
        <f>IF(E4959=113,"Linn","Iowa ex-Linn")</f>
        <v>Iowa ex-Linn</v>
      </c>
      <c r="AE4959" s="23">
        <f>IFERROR(AB4959/W4959,"N/M")</f>
        <v>0.17019069461126132</v>
      </c>
      <c r="AF4959" s="14" t="str">
        <f>B4959&amp;"|"&amp;TEXT(E4959,"000")&amp;"|"&amp;TEXT(M4959,"0.0000")</f>
        <v>2022|125|0.8500</v>
      </c>
      <c r="AG4959" s="22" t="str">
        <f>IF(AND(B4959&gt;=2015,B4959&lt;=2024,C4959=19,G4959=41,I4959=2,K4959="A",L4959="RBUP",M4959&gt;=0.5,M4959&lt;=0.85),"IN","OUT")</f>
        <v>IN</v>
      </c>
    </row>
    <row r="4960" spans="1:33">
      <c r="A4960" s="14" t="s">
        <v>192</v>
      </c>
      <c r="B4960" s="16">
        <v>2022</v>
      </c>
      <c r="C4960" s="16">
        <v>19</v>
      </c>
      <c r="D4960" s="14" t="s">
        <v>80</v>
      </c>
      <c r="E4960" s="16">
        <v>127</v>
      </c>
      <c r="F4960" s="14" t="s">
        <v>149</v>
      </c>
      <c r="G4960" s="16">
        <v>41</v>
      </c>
      <c r="H4960" s="14" t="s">
        <v>186</v>
      </c>
      <c r="I4960" s="16">
        <v>2</v>
      </c>
      <c r="J4960" s="14" t="s">
        <v>83</v>
      </c>
      <c r="K4960" s="14" t="s">
        <v>84</v>
      </c>
      <c r="L4960" s="14" t="s">
        <v>85</v>
      </c>
      <c r="M4960" s="23">
        <v>0.6</v>
      </c>
      <c r="N4960" s="16">
        <v>1</v>
      </c>
      <c r="O4960" s="16">
        <v>1</v>
      </c>
      <c r="P4960" s="16">
        <v>0</v>
      </c>
      <c r="Q4960" s="16">
        <v>1</v>
      </c>
      <c r="R4960" s="16">
        <v>0</v>
      </c>
      <c r="S4960" s="14" t="s">
        <v>86</v>
      </c>
      <c r="T4960" s="16">
        <v>697</v>
      </c>
      <c r="U4960" s="16">
        <v>0</v>
      </c>
      <c r="V4960" s="18">
        <v>564583</v>
      </c>
      <c r="W4960" s="18">
        <v>6445</v>
      </c>
      <c r="X4960" s="18">
        <v>5157</v>
      </c>
      <c r="Y4960" s="18">
        <v>0</v>
      </c>
      <c r="Z4960" s="18">
        <v>0</v>
      </c>
      <c r="AA4960" s="18">
        <v>0</v>
      </c>
      <c r="AB4960" s="18">
        <v>0</v>
      </c>
      <c r="AC4960" s="23">
        <v>0</v>
      </c>
      <c r="AD4960" s="14" t="str">
        <f>IF(E4960=113,"Linn","Iowa ex-Linn")</f>
        <v>Iowa ex-Linn</v>
      </c>
      <c r="AE4960" s="23">
        <f>IFERROR(AB4960/W4960,"N/M")</f>
        <v>0.0</v>
      </c>
      <c r="AF4960" s="14" t="str">
        <f>B4960&amp;"|"&amp;TEXT(E4960,"000")&amp;"|"&amp;TEXT(M4960,"0.0000")</f>
        <v>2022|127|0.6000</v>
      </c>
      <c r="AG4960" s="22" t="str">
        <f>IF(AND(B4960&gt;=2015,B4960&lt;=2024,C4960=19,G4960=41,I4960=2,K4960="A",L4960="RBUP",M4960&gt;=0.5,M4960&lt;=0.85),"IN","OUT")</f>
        <v>IN</v>
      </c>
    </row>
    <row r="4961" spans="1:33">
      <c r="A4961" s="14" t="s">
        <v>192</v>
      </c>
      <c r="B4961" s="16">
        <v>2022</v>
      </c>
      <c r="C4961" s="16">
        <v>19</v>
      </c>
      <c r="D4961" s="14" t="s">
        <v>80</v>
      </c>
      <c r="E4961" s="16">
        <v>127</v>
      </c>
      <c r="F4961" s="14" t="s">
        <v>149</v>
      </c>
      <c r="G4961" s="16">
        <v>41</v>
      </c>
      <c r="H4961" s="14" t="s">
        <v>186</v>
      </c>
      <c r="I4961" s="16">
        <v>2</v>
      </c>
      <c r="J4961" s="14" t="s">
        <v>83</v>
      </c>
      <c r="K4961" s="14" t="s">
        <v>84</v>
      </c>
      <c r="L4961" s="14" t="s">
        <v>85</v>
      </c>
      <c r="M4961" s="23">
        <v>0.65</v>
      </c>
      <c r="N4961" s="16">
        <v>7</v>
      </c>
      <c r="O4961" s="16">
        <v>4</v>
      </c>
      <c r="P4961" s="16">
        <v>0</v>
      </c>
      <c r="Q4961" s="16">
        <v>18</v>
      </c>
      <c r="R4961" s="16">
        <v>0</v>
      </c>
      <c r="S4961" s="14" t="s">
        <v>86</v>
      </c>
      <c r="T4961" s="16">
        <v>2672</v>
      </c>
      <c r="U4961" s="16">
        <v>0</v>
      </c>
      <c r="V4961" s="18">
        <v>2405159</v>
      </c>
      <c r="W4961" s="18">
        <v>46553</v>
      </c>
      <c r="X4961" s="18">
        <v>27467</v>
      </c>
      <c r="Y4961" s="18">
        <v>0</v>
      </c>
      <c r="Z4961" s="18">
        <v>0</v>
      </c>
      <c r="AA4961" s="18">
        <v>0</v>
      </c>
      <c r="AB4961" s="18">
        <v>0</v>
      </c>
      <c r="AC4961" s="23">
        <v>0</v>
      </c>
      <c r="AD4961" s="14" t="str">
        <f>IF(E4961=113,"Linn","Iowa ex-Linn")</f>
        <v>Iowa ex-Linn</v>
      </c>
      <c r="AE4961" s="23">
        <f>IFERROR(AB4961/W4961,"N/M")</f>
        <v>0.0</v>
      </c>
      <c r="AF4961" s="14" t="str">
        <f>B4961&amp;"|"&amp;TEXT(E4961,"000")&amp;"|"&amp;TEXT(M4961,"0.0000")</f>
        <v>2022|127|0.6500</v>
      </c>
      <c r="AG4961" s="22" t="str">
        <f>IF(AND(B4961&gt;=2015,B4961&lt;=2024,C4961=19,G4961=41,I4961=2,K4961="A",L4961="RBUP",M4961&gt;=0.5,M4961&lt;=0.85),"IN","OUT")</f>
        <v>IN</v>
      </c>
    </row>
    <row r="4962" spans="1:33">
      <c r="A4962" s="14" t="s">
        <v>192</v>
      </c>
      <c r="B4962" s="16">
        <v>2022</v>
      </c>
      <c r="C4962" s="16">
        <v>19</v>
      </c>
      <c r="D4962" s="14" t="s">
        <v>80</v>
      </c>
      <c r="E4962" s="16">
        <v>127</v>
      </c>
      <c r="F4962" s="14" t="s">
        <v>149</v>
      </c>
      <c r="G4962" s="16">
        <v>41</v>
      </c>
      <c r="H4962" s="14" t="s">
        <v>186</v>
      </c>
      <c r="I4962" s="16">
        <v>2</v>
      </c>
      <c r="J4962" s="14" t="s">
        <v>83</v>
      </c>
      <c r="K4962" s="14" t="s">
        <v>84</v>
      </c>
      <c r="L4962" s="14" t="s">
        <v>85</v>
      </c>
      <c r="M4962" s="23">
        <v>0.7</v>
      </c>
      <c r="N4962" s="16">
        <v>27</v>
      </c>
      <c r="O4962" s="16">
        <v>20</v>
      </c>
      <c r="P4962" s="16">
        <v>0</v>
      </c>
      <c r="Q4962" s="16">
        <v>27</v>
      </c>
      <c r="R4962" s="16">
        <v>0</v>
      </c>
      <c r="S4962" s="14" t="s">
        <v>86</v>
      </c>
      <c r="T4962" s="16">
        <v>2400</v>
      </c>
      <c r="U4962" s="16">
        <v>0</v>
      </c>
      <c r="V4962" s="18">
        <v>2129736</v>
      </c>
      <c r="W4962" s="18">
        <v>67844</v>
      </c>
      <c r="X4962" s="18">
        <v>47177</v>
      </c>
      <c r="Y4962" s="18">
        <v>0</v>
      </c>
      <c r="Z4962" s="18">
        <v>0</v>
      </c>
      <c r="AA4962" s="18">
        <v>0</v>
      </c>
      <c r="AB4962" s="18">
        <v>0</v>
      </c>
      <c r="AC4962" s="23">
        <v>0</v>
      </c>
      <c r="AD4962" s="14" t="str">
        <f>IF(E4962=113,"Linn","Iowa ex-Linn")</f>
        <v>Iowa ex-Linn</v>
      </c>
      <c r="AE4962" s="23">
        <f>IFERROR(AB4962/W4962,"N/M")</f>
        <v>0.0</v>
      </c>
      <c r="AF4962" s="14" t="str">
        <f>B4962&amp;"|"&amp;TEXT(E4962,"000")&amp;"|"&amp;TEXT(M4962,"0.0000")</f>
        <v>2022|127|0.7000</v>
      </c>
      <c r="AG4962" s="22" t="str">
        <f>IF(AND(B4962&gt;=2015,B4962&lt;=2024,C4962=19,G4962=41,I4962=2,K4962="A",L4962="RBUP",M4962&gt;=0.5,M4962&lt;=0.85),"IN","OUT")</f>
        <v>IN</v>
      </c>
    </row>
    <row r="4963" spans="1:33">
      <c r="A4963" s="14" t="s">
        <v>192</v>
      </c>
      <c r="B4963" s="16">
        <v>2022</v>
      </c>
      <c r="C4963" s="16">
        <v>19</v>
      </c>
      <c r="D4963" s="14" t="s">
        <v>80</v>
      </c>
      <c r="E4963" s="16">
        <v>127</v>
      </c>
      <c r="F4963" s="14" t="s">
        <v>149</v>
      </c>
      <c r="G4963" s="16">
        <v>41</v>
      </c>
      <c r="H4963" s="14" t="s">
        <v>186</v>
      </c>
      <c r="I4963" s="16">
        <v>2</v>
      </c>
      <c r="J4963" s="14" t="s">
        <v>83</v>
      </c>
      <c r="K4963" s="14" t="s">
        <v>84</v>
      </c>
      <c r="L4963" s="14" t="s">
        <v>85</v>
      </c>
      <c r="M4963" s="23">
        <v>0.75</v>
      </c>
      <c r="N4963" s="16">
        <v>64</v>
      </c>
      <c r="O4963" s="16">
        <v>54</v>
      </c>
      <c r="P4963" s="16">
        <v>1</v>
      </c>
      <c r="Q4963" s="16">
        <v>76</v>
      </c>
      <c r="R4963" s="16">
        <v>1</v>
      </c>
      <c r="S4963" s="14" t="s">
        <v>86</v>
      </c>
      <c r="T4963" s="16">
        <v>11744</v>
      </c>
      <c r="U4963" s="16">
        <v>0</v>
      </c>
      <c r="V4963" s="18">
        <v>11063130</v>
      </c>
      <c r="W4963" s="18">
        <v>391241</v>
      </c>
      <c r="X4963" s="18">
        <v>265448</v>
      </c>
      <c r="Y4963" s="18">
        <v>436</v>
      </c>
      <c r="Z4963" s="18">
        <v>1605</v>
      </c>
      <c r="AA4963" s="18">
        <v>0</v>
      </c>
      <c r="AB4963" s="18">
        <v>3591</v>
      </c>
      <c r="AC4963" s="23">
        <v>0.01</v>
      </c>
      <c r="AD4963" s="14" t="str">
        <f>IF(E4963=113,"Linn","Iowa ex-Linn")</f>
        <v>Iowa ex-Linn</v>
      </c>
      <c r="AE4963" s="23">
        <f>IFERROR(AB4963/W4963,"N/M")</f>
        <v>0.009178485894883206</v>
      </c>
      <c r="AF4963" s="14" t="str">
        <f>B4963&amp;"|"&amp;TEXT(E4963,"000")&amp;"|"&amp;TEXT(M4963,"0.0000")</f>
        <v>2022|127|0.7500</v>
      </c>
      <c r="AG4963" s="22" t="str">
        <f>IF(AND(B4963&gt;=2015,B4963&lt;=2024,C4963=19,G4963=41,I4963=2,K4963="A",L4963="RBUP",M4963&gt;=0.5,M4963&lt;=0.85),"IN","OUT")</f>
        <v>IN</v>
      </c>
    </row>
    <row r="4964" spans="1:33">
      <c r="A4964" s="14" t="s">
        <v>192</v>
      </c>
      <c r="B4964" s="16">
        <v>2022</v>
      </c>
      <c r="C4964" s="16">
        <v>19</v>
      </c>
      <c r="D4964" s="14" t="s">
        <v>80</v>
      </c>
      <c r="E4964" s="16">
        <v>127</v>
      </c>
      <c r="F4964" s="14" t="s">
        <v>149</v>
      </c>
      <c r="G4964" s="16">
        <v>41</v>
      </c>
      <c r="H4964" s="14" t="s">
        <v>186</v>
      </c>
      <c r="I4964" s="16">
        <v>2</v>
      </c>
      <c r="J4964" s="14" t="s">
        <v>83</v>
      </c>
      <c r="K4964" s="14" t="s">
        <v>84</v>
      </c>
      <c r="L4964" s="14" t="s">
        <v>85</v>
      </c>
      <c r="M4964" s="23">
        <v>0.8</v>
      </c>
      <c r="N4964" s="16">
        <v>247</v>
      </c>
      <c r="O4964" s="16">
        <v>204</v>
      </c>
      <c r="P4964" s="16">
        <v>4</v>
      </c>
      <c r="Q4964" s="16">
        <v>281</v>
      </c>
      <c r="R4964" s="16">
        <v>5</v>
      </c>
      <c r="S4964" s="14" t="s">
        <v>86</v>
      </c>
      <c r="T4964" s="16">
        <v>48105</v>
      </c>
      <c r="U4964" s="16">
        <v>0</v>
      </c>
      <c r="V4964" s="18">
        <v>49784959</v>
      </c>
      <c r="W4964" s="18">
        <v>2814208</v>
      </c>
      <c r="X4964" s="18">
        <v>1748736</v>
      </c>
      <c r="Y4964" s="18">
        <v>3289</v>
      </c>
      <c r="Z4964" s="18">
        <v>4214</v>
      </c>
      <c r="AA4964" s="18">
        <v>0</v>
      </c>
      <c r="AB4964" s="18">
        <v>27902</v>
      </c>
      <c r="AC4964" s="23">
        <v>0.01</v>
      </c>
      <c r="AD4964" s="14" t="str">
        <f>IF(E4964=113,"Linn","Iowa ex-Linn")</f>
        <v>Iowa ex-Linn</v>
      </c>
      <c r="AE4964" s="23">
        <f>IFERROR(AB4964/W4964,"N/M")</f>
        <v>0.009914690030019104</v>
      </c>
      <c r="AF4964" s="14" t="str">
        <f>B4964&amp;"|"&amp;TEXT(E4964,"000")&amp;"|"&amp;TEXT(M4964,"0.0000")</f>
        <v>2022|127|0.8000</v>
      </c>
      <c r="AG4964" s="22" t="str">
        <f>IF(AND(B4964&gt;=2015,B4964&lt;=2024,C4964=19,G4964=41,I4964=2,K4964="A",L4964="RBUP",M4964&gt;=0.5,M4964&lt;=0.85),"IN","OUT")</f>
        <v>IN</v>
      </c>
    </row>
    <row r="4965" spans="1:33">
      <c r="A4965" s="14" t="s">
        <v>192</v>
      </c>
      <c r="B4965" s="16">
        <v>2022</v>
      </c>
      <c r="C4965" s="16">
        <v>19</v>
      </c>
      <c r="D4965" s="14" t="s">
        <v>80</v>
      </c>
      <c r="E4965" s="16">
        <v>127</v>
      </c>
      <c r="F4965" s="14" t="s">
        <v>149</v>
      </c>
      <c r="G4965" s="16">
        <v>41</v>
      </c>
      <c r="H4965" s="14" t="s">
        <v>186</v>
      </c>
      <c r="I4965" s="16">
        <v>2</v>
      </c>
      <c r="J4965" s="14" t="s">
        <v>83</v>
      </c>
      <c r="K4965" s="14" t="s">
        <v>84</v>
      </c>
      <c r="L4965" s="14" t="s">
        <v>85</v>
      </c>
      <c r="M4965" s="23">
        <v>0.85</v>
      </c>
      <c r="N4965" s="16">
        <v>356</v>
      </c>
      <c r="O4965" s="16">
        <v>293</v>
      </c>
      <c r="P4965" s="16">
        <v>12</v>
      </c>
      <c r="Q4965" s="16">
        <v>422</v>
      </c>
      <c r="R4965" s="16">
        <v>14</v>
      </c>
      <c r="S4965" s="14" t="s">
        <v>86</v>
      </c>
      <c r="T4965" s="16">
        <v>70610</v>
      </c>
      <c r="U4965" s="16">
        <v>0</v>
      </c>
      <c r="V4965" s="18">
        <v>77327340</v>
      </c>
      <c r="W4965" s="18">
        <v>5518972</v>
      </c>
      <c r="X4965" s="18">
        <v>2692183</v>
      </c>
      <c r="Y4965" s="18">
        <v>6909</v>
      </c>
      <c r="Z4965" s="18">
        <v>9968</v>
      </c>
      <c r="AA4965" s="18">
        <v>0</v>
      </c>
      <c r="AB4965" s="18">
        <v>149343</v>
      </c>
      <c r="AC4965" s="23">
        <v>0.03</v>
      </c>
      <c r="AD4965" s="14" t="str">
        <f>IF(E4965=113,"Linn","Iowa ex-Linn")</f>
        <v>Iowa ex-Linn</v>
      </c>
      <c r="AE4965" s="23">
        <f>IFERROR(AB4965/W4965,"N/M")</f>
        <v>0.02705993072622945</v>
      </c>
      <c r="AF4965" s="14" t="str">
        <f>B4965&amp;"|"&amp;TEXT(E4965,"000")&amp;"|"&amp;TEXT(M4965,"0.0000")</f>
        <v>2022|127|0.8500</v>
      </c>
      <c r="AG4965" s="22" t="str">
        <f>IF(AND(B4965&gt;=2015,B4965&lt;=2024,C4965=19,G4965=41,I4965=2,K4965="A",L4965="RBUP",M4965&gt;=0.5,M4965&lt;=0.85),"IN","OUT")</f>
        <v>IN</v>
      </c>
    </row>
    <row r="4966" spans="1:33">
      <c r="A4966" s="14" t="s">
        <v>192</v>
      </c>
      <c r="B4966" s="16">
        <v>2022</v>
      </c>
      <c r="C4966" s="16">
        <v>19</v>
      </c>
      <c r="D4966" s="14" t="s">
        <v>80</v>
      </c>
      <c r="E4966" s="16">
        <v>129</v>
      </c>
      <c r="F4966" s="14" t="s">
        <v>150</v>
      </c>
      <c r="G4966" s="16">
        <v>41</v>
      </c>
      <c r="H4966" s="14" t="s">
        <v>186</v>
      </c>
      <c r="I4966" s="16">
        <v>2</v>
      </c>
      <c r="J4966" s="14" t="s">
        <v>83</v>
      </c>
      <c r="K4966" s="14" t="s">
        <v>84</v>
      </c>
      <c r="L4966" s="14" t="s">
        <v>85</v>
      </c>
      <c r="M4966" s="23">
        <v>0.6</v>
      </c>
      <c r="N4966" s="16">
        <v>1</v>
      </c>
      <c r="O4966" s="16">
        <v>1</v>
      </c>
      <c r="P4966" s="16">
        <v>0</v>
      </c>
      <c r="Q4966" s="16">
        <v>8</v>
      </c>
      <c r="R4966" s="16">
        <v>0</v>
      </c>
      <c r="S4966" s="14" t="s">
        <v>86</v>
      </c>
      <c r="T4966" s="16">
        <v>1037</v>
      </c>
      <c r="U4966" s="16">
        <v>0</v>
      </c>
      <c r="V4966" s="18">
        <v>800820</v>
      </c>
      <c r="W4966" s="18">
        <v>20041</v>
      </c>
      <c r="X4966" s="18">
        <v>12826</v>
      </c>
      <c r="Y4966" s="18">
        <v>0</v>
      </c>
      <c r="Z4966" s="18">
        <v>0</v>
      </c>
      <c r="AA4966" s="18">
        <v>0</v>
      </c>
      <c r="AB4966" s="18">
        <v>0</v>
      </c>
      <c r="AC4966" s="23">
        <v>0</v>
      </c>
      <c r="AD4966" s="14" t="str">
        <f>IF(E4966=113,"Linn","Iowa ex-Linn")</f>
        <v>Iowa ex-Linn</v>
      </c>
      <c r="AE4966" s="23">
        <f>IFERROR(AB4966/W4966,"N/M")</f>
        <v>0.0</v>
      </c>
      <c r="AF4966" s="14" t="str">
        <f>B4966&amp;"|"&amp;TEXT(E4966,"000")&amp;"|"&amp;TEXT(M4966,"0.0000")</f>
        <v>2022|129|0.6000</v>
      </c>
      <c r="AG4966" s="22" t="str">
        <f>IF(AND(B4966&gt;=2015,B4966&lt;=2024,C4966=19,G4966=41,I4966=2,K4966="A",L4966="RBUP",M4966&gt;=0.5,M4966&lt;=0.85),"IN","OUT")</f>
        <v>IN</v>
      </c>
    </row>
    <row r="4967" spans="1:33">
      <c r="A4967" s="14" t="s">
        <v>192</v>
      </c>
      <c r="B4967" s="16">
        <v>2022</v>
      </c>
      <c r="C4967" s="16">
        <v>19</v>
      </c>
      <c r="D4967" s="14" t="s">
        <v>80</v>
      </c>
      <c r="E4967" s="16">
        <v>129</v>
      </c>
      <c r="F4967" s="14" t="s">
        <v>150</v>
      </c>
      <c r="G4967" s="16">
        <v>41</v>
      </c>
      <c r="H4967" s="14" t="s">
        <v>186</v>
      </c>
      <c r="I4967" s="16">
        <v>2</v>
      </c>
      <c r="J4967" s="14" t="s">
        <v>83</v>
      </c>
      <c r="K4967" s="14" t="s">
        <v>84</v>
      </c>
      <c r="L4967" s="14" t="s">
        <v>85</v>
      </c>
      <c r="M4967" s="23">
        <v>0.65</v>
      </c>
      <c r="N4967" s="16">
        <v>4</v>
      </c>
      <c r="O4967" s="16">
        <v>2</v>
      </c>
      <c r="P4967" s="16">
        <v>0</v>
      </c>
      <c r="Q4967" s="16">
        <v>2</v>
      </c>
      <c r="R4967" s="16">
        <v>0</v>
      </c>
      <c r="S4967" s="14" t="s">
        <v>86</v>
      </c>
      <c r="T4967" s="16">
        <v>114</v>
      </c>
      <c r="U4967" s="16">
        <v>0</v>
      </c>
      <c r="V4967" s="18">
        <v>77946</v>
      </c>
      <c r="W4967" s="18">
        <v>2253</v>
      </c>
      <c r="X4967" s="18">
        <v>1329</v>
      </c>
      <c r="Y4967" s="18">
        <v>0</v>
      </c>
      <c r="Z4967" s="18">
        <v>0</v>
      </c>
      <c r="AA4967" s="18">
        <v>0</v>
      </c>
      <c r="AB4967" s="18">
        <v>0</v>
      </c>
      <c r="AC4967" s="23">
        <v>0</v>
      </c>
      <c r="AD4967" s="14" t="str">
        <f>IF(E4967=113,"Linn","Iowa ex-Linn")</f>
        <v>Iowa ex-Linn</v>
      </c>
      <c r="AE4967" s="23">
        <f>IFERROR(AB4967/W4967,"N/M")</f>
        <v>0.0</v>
      </c>
      <c r="AF4967" s="14" t="str">
        <f>B4967&amp;"|"&amp;TEXT(E4967,"000")&amp;"|"&amp;TEXT(M4967,"0.0000")</f>
        <v>2022|129|0.6500</v>
      </c>
      <c r="AG4967" s="22" t="str">
        <f>IF(AND(B4967&gt;=2015,B4967&lt;=2024,C4967=19,G4967=41,I4967=2,K4967="A",L4967="RBUP",M4967&gt;=0.5,M4967&lt;=0.85),"IN","OUT")</f>
        <v>IN</v>
      </c>
    </row>
    <row r="4968" spans="1:33">
      <c r="A4968" s="14" t="s">
        <v>192</v>
      </c>
      <c r="B4968" s="16">
        <v>2022</v>
      </c>
      <c r="C4968" s="16">
        <v>19</v>
      </c>
      <c r="D4968" s="14" t="s">
        <v>80</v>
      </c>
      <c r="E4968" s="16">
        <v>129</v>
      </c>
      <c r="F4968" s="14" t="s">
        <v>150</v>
      </c>
      <c r="G4968" s="16">
        <v>41</v>
      </c>
      <c r="H4968" s="14" t="s">
        <v>186</v>
      </c>
      <c r="I4968" s="16">
        <v>2</v>
      </c>
      <c r="J4968" s="14" t="s">
        <v>83</v>
      </c>
      <c r="K4968" s="14" t="s">
        <v>84</v>
      </c>
      <c r="L4968" s="14" t="s">
        <v>85</v>
      </c>
      <c r="M4968" s="23">
        <v>0.7</v>
      </c>
      <c r="N4968" s="16">
        <v>21</v>
      </c>
      <c r="O4968" s="16">
        <v>17</v>
      </c>
      <c r="P4968" s="16">
        <v>2</v>
      </c>
      <c r="Q4968" s="16">
        <v>23</v>
      </c>
      <c r="R4968" s="16">
        <v>2</v>
      </c>
      <c r="S4968" s="14" t="s">
        <v>86</v>
      </c>
      <c r="T4968" s="16">
        <v>2609</v>
      </c>
      <c r="U4968" s="16">
        <v>0</v>
      </c>
      <c r="V4968" s="18">
        <v>1996322</v>
      </c>
      <c r="W4968" s="18">
        <v>91285</v>
      </c>
      <c r="X4968" s="18">
        <v>65955</v>
      </c>
      <c r="Y4968" s="18">
        <v>344</v>
      </c>
      <c r="Z4968" s="18">
        <v>4630</v>
      </c>
      <c r="AA4968" s="18">
        <v>0</v>
      </c>
      <c r="AB4968" s="18">
        <v>42128</v>
      </c>
      <c r="AC4968" s="23">
        <v>0.46</v>
      </c>
      <c r="AD4968" s="14" t="str">
        <f>IF(E4968=113,"Linn","Iowa ex-Linn")</f>
        <v>Iowa ex-Linn</v>
      </c>
      <c r="AE4968" s="23">
        <f>IFERROR(AB4968/W4968,"N/M")</f>
        <v>0.4614996987456866</v>
      </c>
      <c r="AF4968" s="14" t="str">
        <f>B4968&amp;"|"&amp;TEXT(E4968,"000")&amp;"|"&amp;TEXT(M4968,"0.0000")</f>
        <v>2022|129|0.7000</v>
      </c>
      <c r="AG4968" s="22" t="str">
        <f>IF(AND(B4968&gt;=2015,B4968&lt;=2024,C4968=19,G4968=41,I4968=2,K4968="A",L4968="RBUP",M4968&gt;=0.5,M4968&lt;=0.85),"IN","OUT")</f>
        <v>IN</v>
      </c>
    </row>
    <row r="4969" spans="1:33">
      <c r="A4969" s="14" t="s">
        <v>192</v>
      </c>
      <c r="B4969" s="16">
        <v>2022</v>
      </c>
      <c r="C4969" s="16">
        <v>19</v>
      </c>
      <c r="D4969" s="14" t="s">
        <v>80</v>
      </c>
      <c r="E4969" s="16">
        <v>129</v>
      </c>
      <c r="F4969" s="14" t="s">
        <v>150</v>
      </c>
      <c r="G4969" s="16">
        <v>41</v>
      </c>
      <c r="H4969" s="14" t="s">
        <v>186</v>
      </c>
      <c r="I4969" s="16">
        <v>2</v>
      </c>
      <c r="J4969" s="14" t="s">
        <v>83</v>
      </c>
      <c r="K4969" s="14" t="s">
        <v>84</v>
      </c>
      <c r="L4969" s="14" t="s">
        <v>85</v>
      </c>
      <c r="M4969" s="23">
        <v>0.75</v>
      </c>
      <c r="N4969" s="16">
        <v>144</v>
      </c>
      <c r="O4969" s="16">
        <v>124</v>
      </c>
      <c r="P4969" s="16">
        <v>8</v>
      </c>
      <c r="Q4969" s="16">
        <v>222</v>
      </c>
      <c r="R4969" s="16">
        <v>9</v>
      </c>
      <c r="S4969" s="14" t="s">
        <v>86</v>
      </c>
      <c r="T4969" s="16">
        <v>19460</v>
      </c>
      <c r="U4969" s="16">
        <v>0</v>
      </c>
      <c r="V4969" s="18">
        <v>17230229</v>
      </c>
      <c r="W4969" s="18">
        <v>987019</v>
      </c>
      <c r="X4969" s="18">
        <v>590312</v>
      </c>
      <c r="Y4969" s="18">
        <v>0</v>
      </c>
      <c r="Z4969" s="18">
        <v>2180</v>
      </c>
      <c r="AA4969" s="18">
        <v>0</v>
      </c>
      <c r="AB4969" s="18">
        <v>201892</v>
      </c>
      <c r="AC4969" s="23">
        <v>0.2</v>
      </c>
      <c r="AD4969" s="14" t="str">
        <f>IF(E4969=113,"Linn","Iowa ex-Linn")</f>
        <v>Iowa ex-Linn</v>
      </c>
      <c r="AE4969" s="23">
        <f>IFERROR(AB4969/W4969,"N/M")</f>
        <v>0.20454722756096894</v>
      </c>
      <c r="AF4969" s="14" t="str">
        <f>B4969&amp;"|"&amp;TEXT(E4969,"000")&amp;"|"&amp;TEXT(M4969,"0.0000")</f>
        <v>2022|129|0.7500</v>
      </c>
      <c r="AG4969" s="22" t="str">
        <f>IF(AND(B4969&gt;=2015,B4969&lt;=2024,C4969=19,G4969=41,I4969=2,K4969="A",L4969="RBUP",M4969&gt;=0.5,M4969&lt;=0.85),"IN","OUT")</f>
        <v>IN</v>
      </c>
    </row>
    <row r="4970" spans="1:33">
      <c r="A4970" s="14" t="s">
        <v>192</v>
      </c>
      <c r="B4970" s="16">
        <v>2022</v>
      </c>
      <c r="C4970" s="16">
        <v>19</v>
      </c>
      <c r="D4970" s="14" t="s">
        <v>80</v>
      </c>
      <c r="E4970" s="16">
        <v>129</v>
      </c>
      <c r="F4970" s="14" t="s">
        <v>150</v>
      </c>
      <c r="G4970" s="16">
        <v>41</v>
      </c>
      <c r="H4970" s="14" t="s">
        <v>186</v>
      </c>
      <c r="I4970" s="16">
        <v>2</v>
      </c>
      <c r="J4970" s="14" t="s">
        <v>83</v>
      </c>
      <c r="K4970" s="14" t="s">
        <v>84</v>
      </c>
      <c r="L4970" s="14" t="s">
        <v>85</v>
      </c>
      <c r="M4970" s="23">
        <v>0.8</v>
      </c>
      <c r="N4970" s="16">
        <v>229</v>
      </c>
      <c r="O4970" s="16">
        <v>185</v>
      </c>
      <c r="P4970" s="16">
        <v>29</v>
      </c>
      <c r="Q4970" s="16">
        <v>410</v>
      </c>
      <c r="R4970" s="16">
        <v>38</v>
      </c>
      <c r="S4970" s="14" t="s">
        <v>86</v>
      </c>
      <c r="T4970" s="16">
        <v>46466</v>
      </c>
      <c r="U4970" s="16">
        <v>0</v>
      </c>
      <c r="V4970" s="18">
        <v>43761321</v>
      </c>
      <c r="W4970" s="18">
        <v>3152980</v>
      </c>
      <c r="X4970" s="18">
        <v>1804384</v>
      </c>
      <c r="Y4970" s="18">
        <v>133</v>
      </c>
      <c r="Z4970" s="18">
        <v>3652</v>
      </c>
      <c r="AA4970" s="18">
        <v>0</v>
      </c>
      <c r="AB4970" s="18">
        <v>583117</v>
      </c>
      <c r="AC4970" s="23">
        <v>0.18</v>
      </c>
      <c r="AD4970" s="14" t="str">
        <f>IF(E4970=113,"Linn","Iowa ex-Linn")</f>
        <v>Iowa ex-Linn</v>
      </c>
      <c r="AE4970" s="23">
        <f>IFERROR(AB4970/W4970,"N/M")</f>
        <v>0.1849415473615437</v>
      </c>
      <c r="AF4970" s="14" t="str">
        <f>B4970&amp;"|"&amp;TEXT(E4970,"000")&amp;"|"&amp;TEXT(M4970,"0.0000")</f>
        <v>2022|129|0.8000</v>
      </c>
      <c r="AG4970" s="22" t="str">
        <f>IF(AND(B4970&gt;=2015,B4970&lt;=2024,C4970=19,G4970=41,I4970=2,K4970="A",L4970="RBUP",M4970&gt;=0.5,M4970&lt;=0.85),"IN","OUT")</f>
        <v>IN</v>
      </c>
    </row>
    <row r="4971" spans="1:33">
      <c r="A4971" s="14" t="s">
        <v>192</v>
      </c>
      <c r="B4971" s="16">
        <v>2022</v>
      </c>
      <c r="C4971" s="16">
        <v>19</v>
      </c>
      <c r="D4971" s="14" t="s">
        <v>80</v>
      </c>
      <c r="E4971" s="16">
        <v>129</v>
      </c>
      <c r="F4971" s="14" t="s">
        <v>150</v>
      </c>
      <c r="G4971" s="16">
        <v>41</v>
      </c>
      <c r="H4971" s="14" t="s">
        <v>186</v>
      </c>
      <c r="I4971" s="16">
        <v>2</v>
      </c>
      <c r="J4971" s="14" t="s">
        <v>83</v>
      </c>
      <c r="K4971" s="14" t="s">
        <v>84</v>
      </c>
      <c r="L4971" s="14" t="s">
        <v>85</v>
      </c>
      <c r="M4971" s="23">
        <v>0.85</v>
      </c>
      <c r="N4971" s="16">
        <v>124</v>
      </c>
      <c r="O4971" s="16">
        <v>84</v>
      </c>
      <c r="P4971" s="16">
        <v>24</v>
      </c>
      <c r="Q4971" s="16">
        <v>188</v>
      </c>
      <c r="R4971" s="16">
        <v>55</v>
      </c>
      <c r="S4971" s="14" t="s">
        <v>86</v>
      </c>
      <c r="T4971" s="16">
        <v>21185</v>
      </c>
      <c r="U4971" s="16">
        <v>0</v>
      </c>
      <c r="V4971" s="18">
        <v>21636935</v>
      </c>
      <c r="W4971" s="18">
        <v>1862421</v>
      </c>
      <c r="X4971" s="18">
        <v>827943</v>
      </c>
      <c r="Y4971" s="18">
        <v>0</v>
      </c>
      <c r="Z4971" s="18">
        <v>403</v>
      </c>
      <c r="AA4971" s="18">
        <v>0</v>
      </c>
      <c r="AB4971" s="18">
        <v>930546</v>
      </c>
      <c r="AC4971" s="23">
        <v>0.5</v>
      </c>
      <c r="AD4971" s="14" t="str">
        <f>IF(E4971=113,"Linn","Iowa ex-Linn")</f>
        <v>Iowa ex-Linn</v>
      </c>
      <c r="AE4971" s="23">
        <f>IFERROR(AB4971/W4971,"N/M")</f>
        <v>0.499643206342712</v>
      </c>
      <c r="AF4971" s="14" t="str">
        <f>B4971&amp;"|"&amp;TEXT(E4971,"000")&amp;"|"&amp;TEXT(M4971,"0.0000")</f>
        <v>2022|129|0.8500</v>
      </c>
      <c r="AG4971" s="22" t="str">
        <f>IF(AND(B4971&gt;=2015,B4971&lt;=2024,C4971=19,G4971=41,I4971=2,K4971="A",L4971="RBUP",M4971&gt;=0.5,M4971&lt;=0.85),"IN","OUT")</f>
        <v>IN</v>
      </c>
    </row>
    <row r="4972" spans="1:33">
      <c r="A4972" s="14" t="s">
        <v>192</v>
      </c>
      <c r="B4972" s="16">
        <v>2022</v>
      </c>
      <c r="C4972" s="16">
        <v>19</v>
      </c>
      <c r="D4972" s="14" t="s">
        <v>80</v>
      </c>
      <c r="E4972" s="16">
        <v>131</v>
      </c>
      <c r="F4972" s="14" t="s">
        <v>151</v>
      </c>
      <c r="G4972" s="16">
        <v>41</v>
      </c>
      <c r="H4972" s="14" t="s">
        <v>186</v>
      </c>
      <c r="I4972" s="16">
        <v>2</v>
      </c>
      <c r="J4972" s="14" t="s">
        <v>83</v>
      </c>
      <c r="K4972" s="14" t="s">
        <v>84</v>
      </c>
      <c r="L4972" s="14" t="s">
        <v>85</v>
      </c>
      <c r="M4972" s="23">
        <v>0.5</v>
      </c>
      <c r="N4972" s="16">
        <v>1</v>
      </c>
      <c r="O4972" s="16">
        <v>1</v>
      </c>
      <c r="P4972" s="16">
        <v>0</v>
      </c>
      <c r="Q4972" s="16">
        <v>1</v>
      </c>
      <c r="R4972" s="16">
        <v>0</v>
      </c>
      <c r="S4972" s="14" t="s">
        <v>86</v>
      </c>
      <c r="T4972" s="16">
        <v>62</v>
      </c>
      <c r="U4972" s="16">
        <v>0</v>
      </c>
      <c r="V4972" s="18">
        <v>35848</v>
      </c>
      <c r="W4972" s="18">
        <v>498</v>
      </c>
      <c r="X4972" s="18">
        <v>334</v>
      </c>
      <c r="Y4972" s="18">
        <v>0</v>
      </c>
      <c r="Z4972" s="18">
        <v>0</v>
      </c>
      <c r="AA4972" s="18">
        <v>0</v>
      </c>
      <c r="AB4972" s="18">
        <v>0</v>
      </c>
      <c r="AC4972" s="23">
        <v>0</v>
      </c>
      <c r="AD4972" s="14" t="str">
        <f>IF(E4972=113,"Linn","Iowa ex-Linn")</f>
        <v>Iowa ex-Linn</v>
      </c>
      <c r="AE4972" s="23">
        <f>IFERROR(AB4972/W4972,"N/M")</f>
        <v>0.0</v>
      </c>
      <c r="AF4972" s="14" t="str">
        <f>B4972&amp;"|"&amp;TEXT(E4972,"000")&amp;"|"&amp;TEXT(M4972,"0.0000")</f>
        <v>2022|131|0.5000</v>
      </c>
      <c r="AG4972" s="22" t="str">
        <f>IF(AND(B4972&gt;=2015,B4972&lt;=2024,C4972=19,G4972=41,I4972=2,K4972="A",L4972="RBUP",M4972&gt;=0.5,M4972&lt;=0.85),"IN","OUT")</f>
        <v>IN</v>
      </c>
    </row>
    <row r="4973" spans="1:33">
      <c r="A4973" s="14" t="s">
        <v>192</v>
      </c>
      <c r="B4973" s="16">
        <v>2022</v>
      </c>
      <c r="C4973" s="16">
        <v>19</v>
      </c>
      <c r="D4973" s="14" t="s">
        <v>80</v>
      </c>
      <c r="E4973" s="16">
        <v>131</v>
      </c>
      <c r="F4973" s="14" t="s">
        <v>151</v>
      </c>
      <c r="G4973" s="16">
        <v>41</v>
      </c>
      <c r="H4973" s="14" t="s">
        <v>186</v>
      </c>
      <c r="I4973" s="16">
        <v>2</v>
      </c>
      <c r="J4973" s="14" t="s">
        <v>83</v>
      </c>
      <c r="K4973" s="14" t="s">
        <v>84</v>
      </c>
      <c r="L4973" s="14" t="s">
        <v>85</v>
      </c>
      <c r="M4973" s="23">
        <v>0.6</v>
      </c>
      <c r="N4973" s="16">
        <v>2</v>
      </c>
      <c r="O4973" s="16">
        <v>2</v>
      </c>
      <c r="P4973" s="16">
        <v>0</v>
      </c>
      <c r="Q4973" s="16">
        <v>2</v>
      </c>
      <c r="R4973" s="16">
        <v>0</v>
      </c>
      <c r="S4973" s="14" t="s">
        <v>86</v>
      </c>
      <c r="T4973" s="16">
        <v>186</v>
      </c>
      <c r="U4973" s="16">
        <v>0</v>
      </c>
      <c r="V4973" s="18">
        <v>141194</v>
      </c>
      <c r="W4973" s="18">
        <v>2849</v>
      </c>
      <c r="X4973" s="18">
        <v>1823</v>
      </c>
      <c r="Y4973" s="18">
        <v>0</v>
      </c>
      <c r="Z4973" s="18">
        <v>0</v>
      </c>
      <c r="AA4973" s="18">
        <v>0</v>
      </c>
      <c r="AB4973" s="18">
        <v>0</v>
      </c>
      <c r="AC4973" s="23">
        <v>0</v>
      </c>
      <c r="AD4973" s="14" t="str">
        <f>IF(E4973=113,"Linn","Iowa ex-Linn")</f>
        <v>Iowa ex-Linn</v>
      </c>
      <c r="AE4973" s="23">
        <f>IFERROR(AB4973/W4973,"N/M")</f>
        <v>0.0</v>
      </c>
      <c r="AF4973" s="14" t="str">
        <f>B4973&amp;"|"&amp;TEXT(E4973,"000")&amp;"|"&amp;TEXT(M4973,"0.0000")</f>
        <v>2022|131|0.6000</v>
      </c>
      <c r="AG4973" s="22" t="str">
        <f>IF(AND(B4973&gt;=2015,B4973&lt;=2024,C4973=19,G4973=41,I4973=2,K4973="A",L4973="RBUP",M4973&gt;=0.5,M4973&lt;=0.85),"IN","OUT")</f>
        <v>IN</v>
      </c>
    </row>
    <row r="4974" spans="1:33">
      <c r="A4974" s="14" t="s">
        <v>192</v>
      </c>
      <c r="B4974" s="16">
        <v>2022</v>
      </c>
      <c r="C4974" s="16">
        <v>19</v>
      </c>
      <c r="D4974" s="14" t="s">
        <v>80</v>
      </c>
      <c r="E4974" s="16">
        <v>131</v>
      </c>
      <c r="F4974" s="14" t="s">
        <v>151</v>
      </c>
      <c r="G4974" s="16">
        <v>41</v>
      </c>
      <c r="H4974" s="14" t="s">
        <v>186</v>
      </c>
      <c r="I4974" s="16">
        <v>2</v>
      </c>
      <c r="J4974" s="14" t="s">
        <v>83</v>
      </c>
      <c r="K4974" s="14" t="s">
        <v>84</v>
      </c>
      <c r="L4974" s="14" t="s">
        <v>85</v>
      </c>
      <c r="M4974" s="23">
        <v>0.65</v>
      </c>
      <c r="N4974" s="16">
        <v>10</v>
      </c>
      <c r="O4974" s="16">
        <v>9</v>
      </c>
      <c r="P4974" s="16">
        <v>0</v>
      </c>
      <c r="Q4974" s="16">
        <v>14</v>
      </c>
      <c r="R4974" s="16">
        <v>0</v>
      </c>
      <c r="S4974" s="14" t="s">
        <v>86</v>
      </c>
      <c r="T4974" s="16">
        <v>1863</v>
      </c>
      <c r="U4974" s="16">
        <v>0</v>
      </c>
      <c r="V4974" s="18">
        <v>1467227</v>
      </c>
      <c r="W4974" s="18">
        <v>52508</v>
      </c>
      <c r="X4974" s="18">
        <v>36119</v>
      </c>
      <c r="Y4974" s="18">
        <v>0</v>
      </c>
      <c r="Z4974" s="18">
        <v>0</v>
      </c>
      <c r="AA4974" s="18">
        <v>0</v>
      </c>
      <c r="AB4974" s="18">
        <v>0</v>
      </c>
      <c r="AC4974" s="23">
        <v>0</v>
      </c>
      <c r="AD4974" s="14" t="str">
        <f>IF(E4974=113,"Linn","Iowa ex-Linn")</f>
        <v>Iowa ex-Linn</v>
      </c>
      <c r="AE4974" s="23">
        <f>IFERROR(AB4974/W4974,"N/M")</f>
        <v>0.0</v>
      </c>
      <c r="AF4974" s="14" t="str">
        <f>B4974&amp;"|"&amp;TEXT(E4974,"000")&amp;"|"&amp;TEXT(M4974,"0.0000")</f>
        <v>2022|131|0.6500</v>
      </c>
      <c r="AG4974" s="22" t="str">
        <f>IF(AND(B4974&gt;=2015,B4974&lt;=2024,C4974=19,G4974=41,I4974=2,K4974="A",L4974="RBUP",M4974&gt;=0.5,M4974&lt;=0.85),"IN","OUT")</f>
        <v>IN</v>
      </c>
    </row>
    <row r="4975" spans="1:33">
      <c r="A4975" s="14" t="s">
        <v>192</v>
      </c>
      <c r="B4975" s="16">
        <v>2022</v>
      </c>
      <c r="C4975" s="16">
        <v>19</v>
      </c>
      <c r="D4975" s="14" t="s">
        <v>80</v>
      </c>
      <c r="E4975" s="16">
        <v>131</v>
      </c>
      <c r="F4975" s="14" t="s">
        <v>151</v>
      </c>
      <c r="G4975" s="16">
        <v>41</v>
      </c>
      <c r="H4975" s="14" t="s">
        <v>186</v>
      </c>
      <c r="I4975" s="16">
        <v>2</v>
      </c>
      <c r="J4975" s="14" t="s">
        <v>83</v>
      </c>
      <c r="K4975" s="14" t="s">
        <v>84</v>
      </c>
      <c r="L4975" s="14" t="s">
        <v>85</v>
      </c>
      <c r="M4975" s="23">
        <v>0.7</v>
      </c>
      <c r="N4975" s="16">
        <v>15</v>
      </c>
      <c r="O4975" s="16">
        <v>13</v>
      </c>
      <c r="P4975" s="16">
        <v>0</v>
      </c>
      <c r="Q4975" s="16">
        <v>17</v>
      </c>
      <c r="R4975" s="16">
        <v>0</v>
      </c>
      <c r="S4975" s="14" t="s">
        <v>86</v>
      </c>
      <c r="T4975" s="16">
        <v>2464</v>
      </c>
      <c r="U4975" s="16">
        <v>0</v>
      </c>
      <c r="V4975" s="18">
        <v>2137326</v>
      </c>
      <c r="W4975" s="18">
        <v>91472</v>
      </c>
      <c r="X4975" s="18">
        <v>62805</v>
      </c>
      <c r="Y4975" s="18">
        <v>0</v>
      </c>
      <c r="Z4975" s="18">
        <v>0</v>
      </c>
      <c r="AA4975" s="18">
        <v>0</v>
      </c>
      <c r="AB4975" s="18">
        <v>0</v>
      </c>
      <c r="AC4975" s="23">
        <v>0</v>
      </c>
      <c r="AD4975" s="14" t="str">
        <f>IF(E4975=113,"Linn","Iowa ex-Linn")</f>
        <v>Iowa ex-Linn</v>
      </c>
      <c r="AE4975" s="23">
        <f>IFERROR(AB4975/W4975,"N/M")</f>
        <v>0.0</v>
      </c>
      <c r="AF4975" s="14" t="str">
        <f>B4975&amp;"|"&amp;TEXT(E4975,"000")&amp;"|"&amp;TEXT(M4975,"0.0000")</f>
        <v>2022|131|0.7000</v>
      </c>
      <c r="AG4975" s="22" t="str">
        <f>IF(AND(B4975&gt;=2015,B4975&lt;=2024,C4975=19,G4975=41,I4975=2,K4975="A",L4975="RBUP",M4975&gt;=0.5,M4975&lt;=0.85),"IN","OUT")</f>
        <v>IN</v>
      </c>
    </row>
    <row r="4976" spans="1:33">
      <c r="A4976" s="14" t="s">
        <v>192</v>
      </c>
      <c r="B4976" s="16">
        <v>2022</v>
      </c>
      <c r="C4976" s="16">
        <v>19</v>
      </c>
      <c r="D4976" s="14" t="s">
        <v>80</v>
      </c>
      <c r="E4976" s="16">
        <v>131</v>
      </c>
      <c r="F4976" s="14" t="s">
        <v>151</v>
      </c>
      <c r="G4976" s="16">
        <v>41</v>
      </c>
      <c r="H4976" s="14" t="s">
        <v>186</v>
      </c>
      <c r="I4976" s="16">
        <v>2</v>
      </c>
      <c r="J4976" s="14" t="s">
        <v>83</v>
      </c>
      <c r="K4976" s="14" t="s">
        <v>84</v>
      </c>
      <c r="L4976" s="14" t="s">
        <v>85</v>
      </c>
      <c r="M4976" s="23">
        <v>0.75</v>
      </c>
      <c r="N4976" s="16">
        <v>85</v>
      </c>
      <c r="O4976" s="16">
        <v>75</v>
      </c>
      <c r="P4976" s="16">
        <v>0</v>
      </c>
      <c r="Q4976" s="16">
        <v>93</v>
      </c>
      <c r="R4976" s="16">
        <v>0</v>
      </c>
      <c r="S4976" s="14" t="s">
        <v>86</v>
      </c>
      <c r="T4976" s="16">
        <v>13612</v>
      </c>
      <c r="U4976" s="16">
        <v>0</v>
      </c>
      <c r="V4976" s="18">
        <v>12125591</v>
      </c>
      <c r="W4976" s="18">
        <v>729781</v>
      </c>
      <c r="X4976" s="18">
        <v>493424</v>
      </c>
      <c r="Y4976" s="18">
        <v>0</v>
      </c>
      <c r="Z4976" s="18">
        <v>1519</v>
      </c>
      <c r="AA4976" s="18">
        <v>0</v>
      </c>
      <c r="AB4976" s="18">
        <v>0</v>
      </c>
      <c r="AC4976" s="23">
        <v>0</v>
      </c>
      <c r="AD4976" s="14" t="str">
        <f>IF(E4976=113,"Linn","Iowa ex-Linn")</f>
        <v>Iowa ex-Linn</v>
      </c>
      <c r="AE4976" s="23">
        <f>IFERROR(AB4976/W4976,"N/M")</f>
        <v>0.0</v>
      </c>
      <c r="AF4976" s="14" t="str">
        <f>B4976&amp;"|"&amp;TEXT(E4976,"000")&amp;"|"&amp;TEXT(M4976,"0.0000")</f>
        <v>2022|131|0.7500</v>
      </c>
      <c r="AG4976" s="22" t="str">
        <f>IF(AND(B4976&gt;=2015,B4976&lt;=2024,C4976=19,G4976=41,I4976=2,K4976="A",L4976="RBUP",M4976&gt;=0.5,M4976&lt;=0.85),"IN","OUT")</f>
        <v>IN</v>
      </c>
    </row>
    <row r="4977" spans="1:33">
      <c r="A4977" s="14" t="s">
        <v>192</v>
      </c>
      <c r="B4977" s="16">
        <v>2022</v>
      </c>
      <c r="C4977" s="16">
        <v>19</v>
      </c>
      <c r="D4977" s="14" t="s">
        <v>80</v>
      </c>
      <c r="E4977" s="16">
        <v>131</v>
      </c>
      <c r="F4977" s="14" t="s">
        <v>151</v>
      </c>
      <c r="G4977" s="16">
        <v>41</v>
      </c>
      <c r="H4977" s="14" t="s">
        <v>186</v>
      </c>
      <c r="I4977" s="16">
        <v>2</v>
      </c>
      <c r="J4977" s="14" t="s">
        <v>83</v>
      </c>
      <c r="K4977" s="14" t="s">
        <v>84</v>
      </c>
      <c r="L4977" s="14" t="s">
        <v>85</v>
      </c>
      <c r="M4977" s="23">
        <v>0.8</v>
      </c>
      <c r="N4977" s="16">
        <v>302</v>
      </c>
      <c r="O4977" s="16">
        <v>266</v>
      </c>
      <c r="P4977" s="16">
        <v>1</v>
      </c>
      <c r="Q4977" s="16">
        <v>374</v>
      </c>
      <c r="R4977" s="16">
        <v>1</v>
      </c>
      <c r="S4977" s="14" t="s">
        <v>86</v>
      </c>
      <c r="T4977" s="16">
        <v>74022</v>
      </c>
      <c r="U4977" s="16">
        <v>0</v>
      </c>
      <c r="V4977" s="18">
        <v>73063698</v>
      </c>
      <c r="W4977" s="18">
        <v>5241815</v>
      </c>
      <c r="X4977" s="18">
        <v>3326953</v>
      </c>
      <c r="Y4977" s="18">
        <v>7258</v>
      </c>
      <c r="Z4977" s="18">
        <v>15562</v>
      </c>
      <c r="AA4977" s="18">
        <v>0</v>
      </c>
      <c r="AB4977" s="18">
        <v>2540</v>
      </c>
      <c r="AC4977" s="23">
        <v>0</v>
      </c>
      <c r="AD4977" s="14" t="str">
        <f>IF(E4977=113,"Linn","Iowa ex-Linn")</f>
        <v>Iowa ex-Linn</v>
      </c>
      <c r="AE4977" s="23">
        <f>IFERROR(AB4977/W4977,"N/M")</f>
        <v>0.0004845649836936252</v>
      </c>
      <c r="AF4977" s="14" t="str">
        <f>B4977&amp;"|"&amp;TEXT(E4977,"000")&amp;"|"&amp;TEXT(M4977,"0.0000")</f>
        <v>2022|131|0.8000</v>
      </c>
      <c r="AG4977" s="22" t="str">
        <f>IF(AND(B4977&gt;=2015,B4977&lt;=2024,C4977=19,G4977=41,I4977=2,K4977="A",L4977="RBUP",M4977&gt;=0.5,M4977&lt;=0.85),"IN","OUT")</f>
        <v>IN</v>
      </c>
    </row>
    <row r="4978" spans="1:33">
      <c r="A4978" s="14" t="s">
        <v>192</v>
      </c>
      <c r="B4978" s="16">
        <v>2022</v>
      </c>
      <c r="C4978" s="16">
        <v>19</v>
      </c>
      <c r="D4978" s="14" t="s">
        <v>80</v>
      </c>
      <c r="E4978" s="16">
        <v>131</v>
      </c>
      <c r="F4978" s="14" t="s">
        <v>151</v>
      </c>
      <c r="G4978" s="16">
        <v>41</v>
      </c>
      <c r="H4978" s="14" t="s">
        <v>186</v>
      </c>
      <c r="I4978" s="16">
        <v>2</v>
      </c>
      <c r="J4978" s="14" t="s">
        <v>83</v>
      </c>
      <c r="K4978" s="14" t="s">
        <v>84</v>
      </c>
      <c r="L4978" s="14" t="s">
        <v>85</v>
      </c>
      <c r="M4978" s="23">
        <v>0.85</v>
      </c>
      <c r="N4978" s="16">
        <v>188</v>
      </c>
      <c r="O4978" s="16">
        <v>159</v>
      </c>
      <c r="P4978" s="16">
        <v>1</v>
      </c>
      <c r="Q4978" s="16">
        <v>219</v>
      </c>
      <c r="R4978" s="16">
        <v>1</v>
      </c>
      <c r="S4978" s="14" t="s">
        <v>86</v>
      </c>
      <c r="T4978" s="16">
        <v>40267</v>
      </c>
      <c r="U4978" s="16">
        <v>0</v>
      </c>
      <c r="V4978" s="18">
        <v>41489502</v>
      </c>
      <c r="W4978" s="18">
        <v>3639727</v>
      </c>
      <c r="X4978" s="18">
        <v>1799084</v>
      </c>
      <c r="Y4978" s="18">
        <v>3279</v>
      </c>
      <c r="Z4978" s="18">
        <v>10668</v>
      </c>
      <c r="AA4978" s="18">
        <v>0</v>
      </c>
      <c r="AB4978" s="18">
        <v>27192</v>
      </c>
      <c r="AC4978" s="23">
        <v>0.01</v>
      </c>
      <c r="AD4978" s="14" t="str">
        <f>IF(E4978=113,"Linn","Iowa ex-Linn")</f>
        <v>Iowa ex-Linn</v>
      </c>
      <c r="AE4978" s="23">
        <f>IFERROR(AB4978/W4978,"N/M")</f>
        <v>0.007470889987078701</v>
      </c>
      <c r="AF4978" s="14" t="str">
        <f>B4978&amp;"|"&amp;TEXT(E4978,"000")&amp;"|"&amp;TEXT(M4978,"0.0000")</f>
        <v>2022|131|0.8500</v>
      </c>
      <c r="AG4978" s="22" t="str">
        <f>IF(AND(B4978&gt;=2015,B4978&lt;=2024,C4978=19,G4978=41,I4978=2,K4978="A",L4978="RBUP",M4978&gt;=0.5,M4978&lt;=0.85),"IN","OUT")</f>
        <v>IN</v>
      </c>
    </row>
    <row r="4979" spans="1:33">
      <c r="A4979" s="14" t="s">
        <v>192</v>
      </c>
      <c r="B4979" s="16">
        <v>2022</v>
      </c>
      <c r="C4979" s="16">
        <v>19</v>
      </c>
      <c r="D4979" s="14" t="s">
        <v>80</v>
      </c>
      <c r="E4979" s="16">
        <v>133</v>
      </c>
      <c r="F4979" s="14" t="s">
        <v>152</v>
      </c>
      <c r="G4979" s="16">
        <v>41</v>
      </c>
      <c r="H4979" s="14" t="s">
        <v>186</v>
      </c>
      <c r="I4979" s="16">
        <v>2</v>
      </c>
      <c r="J4979" s="14" t="s">
        <v>83</v>
      </c>
      <c r="K4979" s="14" t="s">
        <v>84</v>
      </c>
      <c r="L4979" s="14" t="s">
        <v>85</v>
      </c>
      <c r="M4979" s="23">
        <v>0.5</v>
      </c>
      <c r="N4979" s="16">
        <v>1</v>
      </c>
      <c r="O4979" s="16">
        <v>1</v>
      </c>
      <c r="P4979" s="16">
        <v>1</v>
      </c>
      <c r="Q4979" s="16">
        <v>3</v>
      </c>
      <c r="R4979" s="16">
        <v>1</v>
      </c>
      <c r="S4979" s="14" t="s">
        <v>86</v>
      </c>
      <c r="T4979" s="16">
        <v>189</v>
      </c>
      <c r="U4979" s="16">
        <v>0</v>
      </c>
      <c r="V4979" s="18">
        <v>108944</v>
      </c>
      <c r="W4979" s="18">
        <v>2309</v>
      </c>
      <c r="X4979" s="18">
        <v>1548</v>
      </c>
      <c r="Y4979" s="18">
        <v>0</v>
      </c>
      <c r="Z4979" s="18">
        <v>0</v>
      </c>
      <c r="AA4979" s="18">
        <v>0</v>
      </c>
      <c r="AB4979" s="18">
        <v>9422</v>
      </c>
      <c r="AC4979" s="23">
        <v>4.08</v>
      </c>
      <c r="AD4979" s="14" t="str">
        <f>IF(E4979=113,"Linn","Iowa ex-Linn")</f>
        <v>Iowa ex-Linn</v>
      </c>
      <c r="AE4979" s="23">
        <f>IFERROR(AB4979/W4979,"N/M")</f>
        <v>4.080554352533564</v>
      </c>
      <c r="AF4979" s="14" t="str">
        <f>B4979&amp;"|"&amp;TEXT(E4979,"000")&amp;"|"&amp;TEXT(M4979,"0.0000")</f>
        <v>2022|133|0.5000</v>
      </c>
      <c r="AG4979" s="22" t="str">
        <f>IF(AND(B4979&gt;=2015,B4979&lt;=2024,C4979=19,G4979=41,I4979=2,K4979="A",L4979="RBUP",M4979&gt;=0.5,M4979&lt;=0.85),"IN","OUT")</f>
        <v>IN</v>
      </c>
    </row>
    <row r="4980" spans="1:33">
      <c r="A4980" s="14" t="s">
        <v>192</v>
      </c>
      <c r="B4980" s="16">
        <v>2022</v>
      </c>
      <c r="C4980" s="16">
        <v>19</v>
      </c>
      <c r="D4980" s="14" t="s">
        <v>80</v>
      </c>
      <c r="E4980" s="16">
        <v>133</v>
      </c>
      <c r="F4980" s="14" t="s">
        <v>152</v>
      </c>
      <c r="G4980" s="16">
        <v>41</v>
      </c>
      <c r="H4980" s="14" t="s">
        <v>186</v>
      </c>
      <c r="I4980" s="16">
        <v>2</v>
      </c>
      <c r="J4980" s="14" t="s">
        <v>83</v>
      </c>
      <c r="K4980" s="14" t="s">
        <v>84</v>
      </c>
      <c r="L4980" s="14" t="s">
        <v>85</v>
      </c>
      <c r="M4980" s="23">
        <v>0.6</v>
      </c>
      <c r="N4980" s="16">
        <v>1</v>
      </c>
      <c r="O4980" s="16">
        <v>0</v>
      </c>
      <c r="P4980" s="16">
        <v>0</v>
      </c>
      <c r="Q4980" s="16">
        <v>0</v>
      </c>
      <c r="R4980" s="16">
        <v>0</v>
      </c>
      <c r="S4980" s="14" t="s">
        <v>86</v>
      </c>
      <c r="T4980" s="16">
        <v>0</v>
      </c>
      <c r="U4980" s="16">
        <v>0</v>
      </c>
      <c r="V4980" s="18">
        <v>0</v>
      </c>
      <c r="W4980" s="18">
        <v>0</v>
      </c>
      <c r="X4980" s="18">
        <v>0</v>
      </c>
      <c r="Y4980" s="18">
        <v>0</v>
      </c>
      <c r="Z4980" s="18">
        <v>0</v>
      </c>
      <c r="AA4980" s="18">
        <v>0</v>
      </c>
      <c r="AB4980" s="18">
        <v>0</v>
      </c>
      <c r="AC4980" s="23">
        <v>0</v>
      </c>
      <c r="AD4980" s="14" t="str">
        <f>IF(E4980=113,"Linn","Iowa ex-Linn")</f>
        <v>Iowa ex-Linn</v>
      </c>
      <c r="AE4980" s="23" t="str">
        <f>IFERROR(AB4980/W4980,"N/M")</f>
        <v>N/M</v>
      </c>
      <c r="AF4980" s="14" t="str">
        <f>B4980&amp;"|"&amp;TEXT(E4980,"000")&amp;"|"&amp;TEXT(M4980,"0.0000")</f>
        <v>2022|133|0.6000</v>
      </c>
      <c r="AG4980" s="22" t="str">
        <f>IF(AND(B4980&gt;=2015,B4980&lt;=2024,C4980=19,G4980=41,I4980=2,K4980="A",L4980="RBUP",M4980&gt;=0.5,M4980&lt;=0.85),"IN","OUT")</f>
        <v>IN</v>
      </c>
    </row>
    <row r="4981" spans="1:33">
      <c r="A4981" s="14" t="s">
        <v>192</v>
      </c>
      <c r="B4981" s="16">
        <v>2022</v>
      </c>
      <c r="C4981" s="16">
        <v>19</v>
      </c>
      <c r="D4981" s="14" t="s">
        <v>80</v>
      </c>
      <c r="E4981" s="16">
        <v>133</v>
      </c>
      <c r="F4981" s="14" t="s">
        <v>152</v>
      </c>
      <c r="G4981" s="16">
        <v>41</v>
      </c>
      <c r="H4981" s="14" t="s">
        <v>186</v>
      </c>
      <c r="I4981" s="16">
        <v>2</v>
      </c>
      <c r="J4981" s="14" t="s">
        <v>83</v>
      </c>
      <c r="K4981" s="14" t="s">
        <v>84</v>
      </c>
      <c r="L4981" s="14" t="s">
        <v>85</v>
      </c>
      <c r="M4981" s="23">
        <v>0.65</v>
      </c>
      <c r="N4981" s="16">
        <v>5</v>
      </c>
      <c r="O4981" s="16">
        <v>5</v>
      </c>
      <c r="P4981" s="16">
        <v>2</v>
      </c>
      <c r="Q4981" s="16">
        <v>10</v>
      </c>
      <c r="R4981" s="16">
        <v>2</v>
      </c>
      <c r="S4981" s="14" t="s">
        <v>86</v>
      </c>
      <c r="T4981" s="16">
        <v>743</v>
      </c>
      <c r="U4981" s="16">
        <v>0</v>
      </c>
      <c r="V4981" s="18">
        <v>537257</v>
      </c>
      <c r="W4981" s="18">
        <v>28921</v>
      </c>
      <c r="X4981" s="18">
        <v>17663</v>
      </c>
      <c r="Y4981" s="18">
        <v>0</v>
      </c>
      <c r="Z4981" s="18">
        <v>0</v>
      </c>
      <c r="AA4981" s="18">
        <v>0</v>
      </c>
      <c r="AB4981" s="18">
        <v>14761</v>
      </c>
      <c r="AC4981" s="23">
        <v>0.51</v>
      </c>
      <c r="AD4981" s="14" t="str">
        <f>IF(E4981=113,"Linn","Iowa ex-Linn")</f>
        <v>Iowa ex-Linn</v>
      </c>
      <c r="AE4981" s="23">
        <f>IFERROR(AB4981/W4981,"N/M")</f>
        <v>0.5103903737768404</v>
      </c>
      <c r="AF4981" s="14" t="str">
        <f>B4981&amp;"|"&amp;TEXT(E4981,"000")&amp;"|"&amp;TEXT(M4981,"0.0000")</f>
        <v>2022|133|0.6500</v>
      </c>
      <c r="AG4981" s="22" t="str">
        <f>IF(AND(B4981&gt;=2015,B4981&lt;=2024,C4981=19,G4981=41,I4981=2,K4981="A",L4981="RBUP",M4981&gt;=0.5,M4981&lt;=0.85),"IN","OUT")</f>
        <v>IN</v>
      </c>
    </row>
    <row r="4982" spans="1:33">
      <c r="A4982" s="14" t="s">
        <v>192</v>
      </c>
      <c r="B4982" s="16">
        <v>2022</v>
      </c>
      <c r="C4982" s="16">
        <v>19</v>
      </c>
      <c r="D4982" s="14" t="s">
        <v>80</v>
      </c>
      <c r="E4982" s="16">
        <v>133</v>
      </c>
      <c r="F4982" s="14" t="s">
        <v>152</v>
      </c>
      <c r="G4982" s="16">
        <v>41</v>
      </c>
      <c r="H4982" s="14" t="s">
        <v>186</v>
      </c>
      <c r="I4982" s="16">
        <v>2</v>
      </c>
      <c r="J4982" s="14" t="s">
        <v>83</v>
      </c>
      <c r="K4982" s="14" t="s">
        <v>84</v>
      </c>
      <c r="L4982" s="14" t="s">
        <v>85</v>
      </c>
      <c r="M4982" s="23">
        <v>0.7</v>
      </c>
      <c r="N4982" s="16">
        <v>40</v>
      </c>
      <c r="O4982" s="16">
        <v>31</v>
      </c>
      <c r="P4982" s="16">
        <v>14</v>
      </c>
      <c r="Q4982" s="16">
        <v>97</v>
      </c>
      <c r="R4982" s="16">
        <v>29</v>
      </c>
      <c r="S4982" s="14" t="s">
        <v>86</v>
      </c>
      <c r="T4982" s="16">
        <v>11616</v>
      </c>
      <c r="U4982" s="16">
        <v>0</v>
      </c>
      <c r="V4982" s="18">
        <v>9892228</v>
      </c>
      <c r="W4982" s="18">
        <v>542826</v>
      </c>
      <c r="X4982" s="18">
        <v>351171</v>
      </c>
      <c r="Y4982" s="18">
        <v>0</v>
      </c>
      <c r="Z4982" s="18">
        <v>2462</v>
      </c>
      <c r="AA4982" s="18">
        <v>0</v>
      </c>
      <c r="AB4982" s="18">
        <v>407722</v>
      </c>
      <c r="AC4982" s="23">
        <v>0.75</v>
      </c>
      <c r="AD4982" s="14" t="str">
        <f>IF(E4982=113,"Linn","Iowa ex-Linn")</f>
        <v>Iowa ex-Linn</v>
      </c>
      <c r="AE4982" s="23">
        <f>IFERROR(AB4982/W4982,"N/M")</f>
        <v>0.7511099320961044</v>
      </c>
      <c r="AF4982" s="14" t="str">
        <f>B4982&amp;"|"&amp;TEXT(E4982,"000")&amp;"|"&amp;TEXT(M4982,"0.0000")</f>
        <v>2022|133|0.7000</v>
      </c>
      <c r="AG4982" s="22" t="str">
        <f>IF(AND(B4982&gt;=2015,B4982&lt;=2024,C4982=19,G4982=41,I4982=2,K4982="A",L4982="RBUP",M4982&gt;=0.5,M4982&lt;=0.85),"IN","OUT")</f>
        <v>IN</v>
      </c>
    </row>
    <row r="4983" spans="1:33">
      <c r="A4983" s="14" t="s">
        <v>192</v>
      </c>
      <c r="B4983" s="16">
        <v>2022</v>
      </c>
      <c r="C4983" s="16">
        <v>19</v>
      </c>
      <c r="D4983" s="14" t="s">
        <v>80</v>
      </c>
      <c r="E4983" s="16">
        <v>133</v>
      </c>
      <c r="F4983" s="14" t="s">
        <v>152</v>
      </c>
      <c r="G4983" s="16">
        <v>41</v>
      </c>
      <c r="H4983" s="14" t="s">
        <v>186</v>
      </c>
      <c r="I4983" s="16">
        <v>2</v>
      </c>
      <c r="J4983" s="14" t="s">
        <v>83</v>
      </c>
      <c r="K4983" s="14" t="s">
        <v>84</v>
      </c>
      <c r="L4983" s="14" t="s">
        <v>85</v>
      </c>
      <c r="M4983" s="23">
        <v>0.75</v>
      </c>
      <c r="N4983" s="16">
        <v>183</v>
      </c>
      <c r="O4983" s="16">
        <v>145</v>
      </c>
      <c r="P4983" s="16">
        <v>67</v>
      </c>
      <c r="Q4983" s="16">
        <v>434</v>
      </c>
      <c r="R4983" s="16">
        <v>201</v>
      </c>
      <c r="S4983" s="14" t="s">
        <v>86</v>
      </c>
      <c r="T4983" s="16">
        <v>39341</v>
      </c>
      <c r="U4983" s="16">
        <v>0</v>
      </c>
      <c r="V4983" s="18">
        <v>35221186</v>
      </c>
      <c r="W4983" s="18">
        <v>2546689</v>
      </c>
      <c r="X4983" s="18">
        <v>1592592</v>
      </c>
      <c r="Y4983" s="18">
        <v>0</v>
      </c>
      <c r="Z4983" s="18">
        <v>3494</v>
      </c>
      <c r="AA4983" s="18">
        <v>0</v>
      </c>
      <c r="AB4983" s="18">
        <v>2642028</v>
      </c>
      <c r="AC4983" s="23">
        <v>1.04</v>
      </c>
      <c r="AD4983" s="14" t="str">
        <f>IF(E4983=113,"Linn","Iowa ex-Linn")</f>
        <v>Iowa ex-Linn</v>
      </c>
      <c r="AE4983" s="23">
        <f>IFERROR(AB4983/W4983,"N/M")</f>
        <v>1.03743645180075</v>
      </c>
      <c r="AF4983" s="14" t="str">
        <f>B4983&amp;"|"&amp;TEXT(E4983,"000")&amp;"|"&amp;TEXT(M4983,"0.0000")</f>
        <v>2022|133|0.7500</v>
      </c>
      <c r="AG4983" s="22" t="str">
        <f>IF(AND(B4983&gt;=2015,B4983&lt;=2024,C4983=19,G4983=41,I4983=2,K4983="A",L4983="RBUP",M4983&gt;=0.5,M4983&lt;=0.85),"IN","OUT")</f>
        <v>IN</v>
      </c>
    </row>
    <row r="4984" spans="1:33">
      <c r="A4984" s="14" t="s">
        <v>192</v>
      </c>
      <c r="B4984" s="16">
        <v>2022</v>
      </c>
      <c r="C4984" s="16">
        <v>19</v>
      </c>
      <c r="D4984" s="14" t="s">
        <v>80</v>
      </c>
      <c r="E4984" s="16">
        <v>133</v>
      </c>
      <c r="F4984" s="14" t="s">
        <v>152</v>
      </c>
      <c r="G4984" s="16">
        <v>41</v>
      </c>
      <c r="H4984" s="14" t="s">
        <v>186</v>
      </c>
      <c r="I4984" s="16">
        <v>2</v>
      </c>
      <c r="J4984" s="14" t="s">
        <v>83</v>
      </c>
      <c r="K4984" s="14" t="s">
        <v>84</v>
      </c>
      <c r="L4984" s="14" t="s">
        <v>85</v>
      </c>
      <c r="M4984" s="23">
        <v>0.8</v>
      </c>
      <c r="N4984" s="16">
        <v>341</v>
      </c>
      <c r="O4984" s="16">
        <v>255</v>
      </c>
      <c r="P4984" s="16">
        <v>119</v>
      </c>
      <c r="Q4984" s="16">
        <v>513</v>
      </c>
      <c r="R4984" s="16">
        <v>229</v>
      </c>
      <c r="S4984" s="14" t="s">
        <v>86</v>
      </c>
      <c r="T4984" s="16">
        <v>57671</v>
      </c>
      <c r="U4984" s="16">
        <v>0</v>
      </c>
      <c r="V4984" s="18">
        <v>55901316</v>
      </c>
      <c r="W4984" s="18">
        <v>4834464</v>
      </c>
      <c r="X4984" s="18">
        <v>2768528</v>
      </c>
      <c r="Y4984" s="18">
        <v>254</v>
      </c>
      <c r="Z4984" s="18">
        <v>7552</v>
      </c>
      <c r="AA4984" s="18">
        <v>0</v>
      </c>
      <c r="AB4984" s="18">
        <v>5209432</v>
      </c>
      <c r="AC4984" s="23">
        <v>1.08</v>
      </c>
      <c r="AD4984" s="14" t="str">
        <f>IF(E4984=113,"Linn","Iowa ex-Linn")</f>
        <v>Iowa ex-Linn</v>
      </c>
      <c r="AE4984" s="23">
        <f>IFERROR(AB4984/W4984,"N/M")</f>
        <v>1.0775614421784918</v>
      </c>
      <c r="AF4984" s="14" t="str">
        <f>B4984&amp;"|"&amp;TEXT(E4984,"000")&amp;"|"&amp;TEXT(M4984,"0.0000")</f>
        <v>2022|133|0.8000</v>
      </c>
      <c r="AG4984" s="22" t="str">
        <f>IF(AND(B4984&gt;=2015,B4984&lt;=2024,C4984=19,G4984=41,I4984=2,K4984="A",L4984="RBUP",M4984&gt;=0.5,M4984&lt;=0.85),"IN","OUT")</f>
        <v>IN</v>
      </c>
    </row>
    <row r="4985" spans="1:33">
      <c r="A4985" s="14" t="s">
        <v>192</v>
      </c>
      <c r="B4985" s="16">
        <v>2022</v>
      </c>
      <c r="C4985" s="16">
        <v>19</v>
      </c>
      <c r="D4985" s="14" t="s">
        <v>80</v>
      </c>
      <c r="E4985" s="16">
        <v>133</v>
      </c>
      <c r="F4985" s="14" t="s">
        <v>152</v>
      </c>
      <c r="G4985" s="16">
        <v>41</v>
      </c>
      <c r="H4985" s="14" t="s">
        <v>186</v>
      </c>
      <c r="I4985" s="16">
        <v>2</v>
      </c>
      <c r="J4985" s="14" t="s">
        <v>83</v>
      </c>
      <c r="K4985" s="14" t="s">
        <v>84</v>
      </c>
      <c r="L4985" s="14" t="s">
        <v>85</v>
      </c>
      <c r="M4985" s="23">
        <v>0.85</v>
      </c>
      <c r="N4985" s="16">
        <v>156</v>
      </c>
      <c r="O4985" s="16">
        <v>95</v>
      </c>
      <c r="P4985" s="16">
        <v>58</v>
      </c>
      <c r="Q4985" s="16">
        <v>159</v>
      </c>
      <c r="R4985" s="16">
        <v>91</v>
      </c>
      <c r="S4985" s="14" t="s">
        <v>86</v>
      </c>
      <c r="T4985" s="16">
        <v>29217</v>
      </c>
      <c r="U4985" s="16">
        <v>0</v>
      </c>
      <c r="V4985" s="18">
        <v>30406718</v>
      </c>
      <c r="W4985" s="18">
        <v>3228028</v>
      </c>
      <c r="X4985" s="18">
        <v>1484864</v>
      </c>
      <c r="Y4985" s="18">
        <v>0</v>
      </c>
      <c r="Z4985" s="18">
        <v>3106</v>
      </c>
      <c r="AA4985" s="18">
        <v>0</v>
      </c>
      <c r="AB4985" s="18">
        <v>4362914</v>
      </c>
      <c r="AC4985" s="23">
        <v>1.35</v>
      </c>
      <c r="AD4985" s="14" t="str">
        <f>IF(E4985=113,"Linn","Iowa ex-Linn")</f>
        <v>Iowa ex-Linn</v>
      </c>
      <c r="AE4985" s="23">
        <f>IFERROR(AB4985/W4985,"N/M")</f>
        <v>1.3515725390238251</v>
      </c>
      <c r="AF4985" s="14" t="str">
        <f>B4985&amp;"|"&amp;TEXT(E4985,"000")&amp;"|"&amp;TEXT(M4985,"0.0000")</f>
        <v>2022|133|0.8500</v>
      </c>
      <c r="AG4985" s="22" t="str">
        <f>IF(AND(B4985&gt;=2015,B4985&lt;=2024,C4985=19,G4985=41,I4985=2,K4985="A",L4985="RBUP",M4985&gt;=0.5,M4985&lt;=0.85),"IN","OUT")</f>
        <v>IN</v>
      </c>
    </row>
    <row r="4986" spans="1:33">
      <c r="A4986" s="14" t="s">
        <v>192</v>
      </c>
      <c r="B4986" s="16">
        <v>2022</v>
      </c>
      <c r="C4986" s="16">
        <v>19</v>
      </c>
      <c r="D4986" s="14" t="s">
        <v>80</v>
      </c>
      <c r="E4986" s="16">
        <v>135</v>
      </c>
      <c r="F4986" s="14" t="s">
        <v>153</v>
      </c>
      <c r="G4986" s="16">
        <v>41</v>
      </c>
      <c r="H4986" s="14" t="s">
        <v>186</v>
      </c>
      <c r="I4986" s="16">
        <v>2</v>
      </c>
      <c r="J4986" s="14" t="s">
        <v>83</v>
      </c>
      <c r="K4986" s="14" t="s">
        <v>84</v>
      </c>
      <c r="L4986" s="14" t="s">
        <v>85</v>
      </c>
      <c r="M4986" s="23">
        <v>0.5</v>
      </c>
      <c r="N4986" s="16">
        <v>1</v>
      </c>
      <c r="O4986" s="16">
        <v>1</v>
      </c>
      <c r="P4986" s="16">
        <v>0</v>
      </c>
      <c r="Q4986" s="16">
        <v>1</v>
      </c>
      <c r="R4986" s="16">
        <v>0</v>
      </c>
      <c r="S4986" s="14" t="s">
        <v>86</v>
      </c>
      <c r="T4986" s="16">
        <v>35</v>
      </c>
      <c r="U4986" s="16">
        <v>0</v>
      </c>
      <c r="V4986" s="18">
        <v>18267</v>
      </c>
      <c r="W4986" s="18">
        <v>1527</v>
      </c>
      <c r="X4986" s="18">
        <v>1222</v>
      </c>
      <c r="Y4986" s="18">
        <v>0</v>
      </c>
      <c r="Z4986" s="18">
        <v>0</v>
      </c>
      <c r="AA4986" s="18">
        <v>0</v>
      </c>
      <c r="AB4986" s="18">
        <v>0</v>
      </c>
      <c r="AC4986" s="23">
        <v>0</v>
      </c>
      <c r="AD4986" s="14" t="str">
        <f>IF(E4986=113,"Linn","Iowa ex-Linn")</f>
        <v>Iowa ex-Linn</v>
      </c>
      <c r="AE4986" s="23">
        <f>IFERROR(AB4986/W4986,"N/M")</f>
        <v>0.0</v>
      </c>
      <c r="AF4986" s="14" t="str">
        <f>B4986&amp;"|"&amp;TEXT(E4986,"000")&amp;"|"&amp;TEXT(M4986,"0.0000")</f>
        <v>2022|135|0.5000</v>
      </c>
      <c r="AG4986" s="22" t="str">
        <f>IF(AND(B4986&gt;=2015,B4986&lt;=2024,C4986=19,G4986=41,I4986=2,K4986="A",L4986="RBUP",M4986&gt;=0.5,M4986&lt;=0.85),"IN","OUT")</f>
        <v>IN</v>
      </c>
    </row>
    <row r="4987" spans="1:33">
      <c r="A4987" s="14" t="s">
        <v>192</v>
      </c>
      <c r="B4987" s="16">
        <v>2022</v>
      </c>
      <c r="C4987" s="16">
        <v>19</v>
      </c>
      <c r="D4987" s="14" t="s">
        <v>80</v>
      </c>
      <c r="E4987" s="16">
        <v>135</v>
      </c>
      <c r="F4987" s="14" t="s">
        <v>153</v>
      </c>
      <c r="G4987" s="16">
        <v>41</v>
      </c>
      <c r="H4987" s="14" t="s">
        <v>186</v>
      </c>
      <c r="I4987" s="16">
        <v>2</v>
      </c>
      <c r="J4987" s="14" t="s">
        <v>83</v>
      </c>
      <c r="K4987" s="14" t="s">
        <v>84</v>
      </c>
      <c r="L4987" s="14" t="s">
        <v>85</v>
      </c>
      <c r="M4987" s="23">
        <v>0.6</v>
      </c>
      <c r="N4987" s="16">
        <v>1</v>
      </c>
      <c r="O4987" s="16">
        <v>1</v>
      </c>
      <c r="P4987" s="16">
        <v>0</v>
      </c>
      <c r="Q4987" s="16">
        <v>1</v>
      </c>
      <c r="R4987" s="16">
        <v>0</v>
      </c>
      <c r="S4987" s="14" t="s">
        <v>86</v>
      </c>
      <c r="T4987" s="16">
        <v>73</v>
      </c>
      <c r="U4987" s="16">
        <v>0</v>
      </c>
      <c r="V4987" s="18">
        <v>41449</v>
      </c>
      <c r="W4987" s="18">
        <v>4677</v>
      </c>
      <c r="X4987" s="18">
        <v>2993</v>
      </c>
      <c r="Y4987" s="18">
        <v>0</v>
      </c>
      <c r="Z4987" s="18">
        <v>0</v>
      </c>
      <c r="AA4987" s="18">
        <v>0</v>
      </c>
      <c r="AB4987" s="18">
        <v>0</v>
      </c>
      <c r="AC4987" s="23">
        <v>0</v>
      </c>
      <c r="AD4987" s="14" t="str">
        <f>IF(E4987=113,"Linn","Iowa ex-Linn")</f>
        <v>Iowa ex-Linn</v>
      </c>
      <c r="AE4987" s="23">
        <f>IFERROR(AB4987/W4987,"N/M")</f>
        <v>0.0</v>
      </c>
      <c r="AF4987" s="14" t="str">
        <f>B4987&amp;"|"&amp;TEXT(E4987,"000")&amp;"|"&amp;TEXT(M4987,"0.0000")</f>
        <v>2022|135|0.6000</v>
      </c>
      <c r="AG4987" s="22" t="str">
        <f>IF(AND(B4987&gt;=2015,B4987&lt;=2024,C4987=19,G4987=41,I4987=2,K4987="A",L4987="RBUP",M4987&gt;=0.5,M4987&lt;=0.85),"IN","OUT")</f>
        <v>IN</v>
      </c>
    </row>
    <row r="4988" spans="1:33">
      <c r="A4988" s="14" t="s">
        <v>192</v>
      </c>
      <c r="B4988" s="16">
        <v>2022</v>
      </c>
      <c r="C4988" s="16">
        <v>19</v>
      </c>
      <c r="D4988" s="14" t="s">
        <v>80</v>
      </c>
      <c r="E4988" s="16">
        <v>135</v>
      </c>
      <c r="F4988" s="14" t="s">
        <v>153</v>
      </c>
      <c r="G4988" s="16">
        <v>41</v>
      </c>
      <c r="H4988" s="14" t="s">
        <v>186</v>
      </c>
      <c r="I4988" s="16">
        <v>2</v>
      </c>
      <c r="J4988" s="14" t="s">
        <v>83</v>
      </c>
      <c r="K4988" s="14" t="s">
        <v>84</v>
      </c>
      <c r="L4988" s="14" t="s">
        <v>85</v>
      </c>
      <c r="M4988" s="23">
        <v>0.65</v>
      </c>
      <c r="N4988" s="16">
        <v>3</v>
      </c>
      <c r="O4988" s="16">
        <v>1</v>
      </c>
      <c r="P4988" s="16">
        <v>0</v>
      </c>
      <c r="Q4988" s="16">
        <v>1</v>
      </c>
      <c r="R4988" s="16">
        <v>0</v>
      </c>
      <c r="S4988" s="14" t="s">
        <v>86</v>
      </c>
      <c r="T4988" s="16">
        <v>28</v>
      </c>
      <c r="U4988" s="16">
        <v>0</v>
      </c>
      <c r="V4988" s="18">
        <v>17242</v>
      </c>
      <c r="W4988" s="18">
        <v>1580</v>
      </c>
      <c r="X4988" s="18">
        <v>932</v>
      </c>
      <c r="Y4988" s="18">
        <v>0</v>
      </c>
      <c r="Z4988" s="18">
        <v>0</v>
      </c>
      <c r="AA4988" s="18">
        <v>0</v>
      </c>
      <c r="AB4988" s="18">
        <v>0</v>
      </c>
      <c r="AC4988" s="23">
        <v>0</v>
      </c>
      <c r="AD4988" s="14" t="str">
        <f>IF(E4988=113,"Linn","Iowa ex-Linn")</f>
        <v>Iowa ex-Linn</v>
      </c>
      <c r="AE4988" s="23">
        <f>IFERROR(AB4988/W4988,"N/M")</f>
        <v>0.0</v>
      </c>
      <c r="AF4988" s="14" t="str">
        <f>B4988&amp;"|"&amp;TEXT(E4988,"000")&amp;"|"&amp;TEXT(M4988,"0.0000")</f>
        <v>2022|135|0.6500</v>
      </c>
      <c r="AG4988" s="22" t="str">
        <f>IF(AND(B4988&gt;=2015,B4988&lt;=2024,C4988=19,G4988=41,I4988=2,K4988="A",L4988="RBUP",M4988&gt;=0.5,M4988&lt;=0.85),"IN","OUT")</f>
        <v>IN</v>
      </c>
    </row>
    <row r="4989" spans="1:33">
      <c r="A4989" s="14" t="s">
        <v>192</v>
      </c>
      <c r="B4989" s="16">
        <v>2022</v>
      </c>
      <c r="C4989" s="16">
        <v>19</v>
      </c>
      <c r="D4989" s="14" t="s">
        <v>80</v>
      </c>
      <c r="E4989" s="16">
        <v>135</v>
      </c>
      <c r="F4989" s="14" t="s">
        <v>153</v>
      </c>
      <c r="G4989" s="16">
        <v>41</v>
      </c>
      <c r="H4989" s="14" t="s">
        <v>186</v>
      </c>
      <c r="I4989" s="16">
        <v>2</v>
      </c>
      <c r="J4989" s="14" t="s">
        <v>83</v>
      </c>
      <c r="K4989" s="14" t="s">
        <v>84</v>
      </c>
      <c r="L4989" s="14" t="s">
        <v>85</v>
      </c>
      <c r="M4989" s="23">
        <v>0.7</v>
      </c>
      <c r="N4989" s="16">
        <v>37</v>
      </c>
      <c r="O4989" s="16">
        <v>21</v>
      </c>
      <c r="P4989" s="16">
        <v>6</v>
      </c>
      <c r="Q4989" s="16">
        <v>24</v>
      </c>
      <c r="R4989" s="16">
        <v>8</v>
      </c>
      <c r="S4989" s="14" t="s">
        <v>86</v>
      </c>
      <c r="T4989" s="16">
        <v>2620</v>
      </c>
      <c r="U4989" s="16">
        <v>0</v>
      </c>
      <c r="V4989" s="18">
        <v>1826886</v>
      </c>
      <c r="W4989" s="18">
        <v>225520</v>
      </c>
      <c r="X4989" s="18">
        <v>156964</v>
      </c>
      <c r="Y4989" s="18">
        <v>0</v>
      </c>
      <c r="Z4989" s="18">
        <v>0</v>
      </c>
      <c r="AA4989" s="18">
        <v>0</v>
      </c>
      <c r="AB4989" s="18">
        <v>24619</v>
      </c>
      <c r="AC4989" s="23">
        <v>0.11</v>
      </c>
      <c r="AD4989" s="14" t="str">
        <f>IF(E4989=113,"Linn","Iowa ex-Linn")</f>
        <v>Iowa ex-Linn</v>
      </c>
      <c r="AE4989" s="23">
        <f>IFERROR(AB4989/W4989,"N/M")</f>
        <v>0.10916548421426038</v>
      </c>
      <c r="AF4989" s="14" t="str">
        <f>B4989&amp;"|"&amp;TEXT(E4989,"000")&amp;"|"&amp;TEXT(M4989,"0.0000")</f>
        <v>2022|135|0.7000</v>
      </c>
      <c r="AG4989" s="22" t="str">
        <f>IF(AND(B4989&gt;=2015,B4989&lt;=2024,C4989=19,G4989=41,I4989=2,K4989="A",L4989="RBUP",M4989&gt;=0.5,M4989&lt;=0.85),"IN","OUT")</f>
        <v>IN</v>
      </c>
    </row>
    <row r="4990" spans="1:33">
      <c r="A4990" s="14" t="s">
        <v>192</v>
      </c>
      <c r="B4990" s="16">
        <v>2022</v>
      </c>
      <c r="C4990" s="16">
        <v>19</v>
      </c>
      <c r="D4990" s="14" t="s">
        <v>80</v>
      </c>
      <c r="E4990" s="16">
        <v>135</v>
      </c>
      <c r="F4990" s="14" t="s">
        <v>153</v>
      </c>
      <c r="G4990" s="16">
        <v>41</v>
      </c>
      <c r="H4990" s="14" t="s">
        <v>186</v>
      </c>
      <c r="I4990" s="16">
        <v>2</v>
      </c>
      <c r="J4990" s="14" t="s">
        <v>83</v>
      </c>
      <c r="K4990" s="14" t="s">
        <v>84</v>
      </c>
      <c r="L4990" s="14" t="s">
        <v>85</v>
      </c>
      <c r="M4990" s="23">
        <v>0.75</v>
      </c>
      <c r="N4990" s="16">
        <v>176</v>
      </c>
      <c r="O4990" s="16">
        <v>74</v>
      </c>
      <c r="P4990" s="16">
        <v>13</v>
      </c>
      <c r="Q4990" s="16">
        <v>83</v>
      </c>
      <c r="R4990" s="16">
        <v>12</v>
      </c>
      <c r="S4990" s="14" t="s">
        <v>86</v>
      </c>
      <c r="T4990" s="16">
        <v>5527</v>
      </c>
      <c r="U4990" s="16">
        <v>0</v>
      </c>
      <c r="V4990" s="18">
        <v>3748849</v>
      </c>
      <c r="W4990" s="18">
        <v>567981</v>
      </c>
      <c r="X4990" s="18">
        <v>403087</v>
      </c>
      <c r="Y4990" s="18">
        <v>0</v>
      </c>
      <c r="Z4990" s="18">
        <v>800</v>
      </c>
      <c r="AA4990" s="18">
        <v>0</v>
      </c>
      <c r="AB4990" s="18">
        <v>114669</v>
      </c>
      <c r="AC4990" s="23">
        <v>0.2</v>
      </c>
      <c r="AD4990" s="14" t="str">
        <f>IF(E4990=113,"Linn","Iowa ex-Linn")</f>
        <v>Iowa ex-Linn</v>
      </c>
      <c r="AE4990" s="23">
        <f>IFERROR(AB4990/W4990,"N/M")</f>
        <v>0.20188879557590836</v>
      </c>
      <c r="AF4990" s="14" t="str">
        <f>B4990&amp;"|"&amp;TEXT(E4990,"000")&amp;"|"&amp;TEXT(M4990,"0.0000")</f>
        <v>2022|135|0.7500</v>
      </c>
      <c r="AG4990" s="22" t="str">
        <f>IF(AND(B4990&gt;=2015,B4990&lt;=2024,C4990=19,G4990=41,I4990=2,K4990="A",L4990="RBUP",M4990&gt;=0.5,M4990&lt;=0.85),"IN","OUT")</f>
        <v>IN</v>
      </c>
    </row>
    <row r="4991" spans="1:33">
      <c r="A4991" s="14" t="s">
        <v>192</v>
      </c>
      <c r="B4991" s="16">
        <v>2022</v>
      </c>
      <c r="C4991" s="16">
        <v>19</v>
      </c>
      <c r="D4991" s="14" t="s">
        <v>80</v>
      </c>
      <c r="E4991" s="16">
        <v>135</v>
      </c>
      <c r="F4991" s="14" t="s">
        <v>153</v>
      </c>
      <c r="G4991" s="16">
        <v>41</v>
      </c>
      <c r="H4991" s="14" t="s">
        <v>186</v>
      </c>
      <c r="I4991" s="16">
        <v>2</v>
      </c>
      <c r="J4991" s="14" t="s">
        <v>83</v>
      </c>
      <c r="K4991" s="14" t="s">
        <v>84</v>
      </c>
      <c r="L4991" s="14" t="s">
        <v>85</v>
      </c>
      <c r="M4991" s="23">
        <v>0.8</v>
      </c>
      <c r="N4991" s="16">
        <v>161</v>
      </c>
      <c r="O4991" s="16">
        <v>84</v>
      </c>
      <c r="P4991" s="16">
        <v>27</v>
      </c>
      <c r="Q4991" s="16">
        <v>96</v>
      </c>
      <c r="R4991" s="16">
        <v>30</v>
      </c>
      <c r="S4991" s="14" t="s">
        <v>86</v>
      </c>
      <c r="T4991" s="16">
        <v>12625</v>
      </c>
      <c r="U4991" s="16">
        <v>0</v>
      </c>
      <c r="V4991" s="18">
        <v>9531372</v>
      </c>
      <c r="W4991" s="18">
        <v>1503512</v>
      </c>
      <c r="X4991" s="18">
        <v>982889</v>
      </c>
      <c r="Y4991" s="18">
        <v>0</v>
      </c>
      <c r="Z4991" s="18">
        <v>2172</v>
      </c>
      <c r="AA4991" s="18">
        <v>0</v>
      </c>
      <c r="AB4991" s="18">
        <v>499952</v>
      </c>
      <c r="AC4991" s="23">
        <v>0.33</v>
      </c>
      <c r="AD4991" s="14" t="str">
        <f>IF(E4991=113,"Linn","Iowa ex-Linn")</f>
        <v>Iowa ex-Linn</v>
      </c>
      <c r="AE4991" s="23">
        <f>IFERROR(AB4991/W4991,"N/M")</f>
        <v>0.3325227866488595</v>
      </c>
      <c r="AF4991" s="14" t="str">
        <f>B4991&amp;"|"&amp;TEXT(E4991,"000")&amp;"|"&amp;TEXT(M4991,"0.0000")</f>
        <v>2022|135|0.8000</v>
      </c>
      <c r="AG4991" s="22" t="str">
        <f>IF(AND(B4991&gt;=2015,B4991&lt;=2024,C4991=19,G4991=41,I4991=2,K4991="A",L4991="RBUP",M4991&gt;=0.5,M4991&lt;=0.85),"IN","OUT")</f>
        <v>IN</v>
      </c>
    </row>
    <row r="4992" spans="1:33">
      <c r="A4992" s="14" t="s">
        <v>192</v>
      </c>
      <c r="B4992" s="16">
        <v>2022</v>
      </c>
      <c r="C4992" s="16">
        <v>19</v>
      </c>
      <c r="D4992" s="14" t="s">
        <v>80</v>
      </c>
      <c r="E4992" s="16">
        <v>135</v>
      </c>
      <c r="F4992" s="14" t="s">
        <v>153</v>
      </c>
      <c r="G4992" s="16">
        <v>41</v>
      </c>
      <c r="H4992" s="14" t="s">
        <v>186</v>
      </c>
      <c r="I4992" s="16">
        <v>2</v>
      </c>
      <c r="J4992" s="14" t="s">
        <v>83</v>
      </c>
      <c r="K4992" s="14" t="s">
        <v>84</v>
      </c>
      <c r="L4992" s="14" t="s">
        <v>85</v>
      </c>
      <c r="M4992" s="23">
        <v>0.85</v>
      </c>
      <c r="N4992" s="16">
        <v>33</v>
      </c>
      <c r="O4992" s="16">
        <v>18</v>
      </c>
      <c r="P4992" s="16">
        <v>4</v>
      </c>
      <c r="Q4992" s="16">
        <v>18</v>
      </c>
      <c r="R4992" s="16">
        <v>4</v>
      </c>
      <c r="S4992" s="14" t="s">
        <v>86</v>
      </c>
      <c r="T4992" s="16">
        <v>1580</v>
      </c>
      <c r="U4992" s="16">
        <v>0</v>
      </c>
      <c r="V4992" s="18">
        <v>1300398</v>
      </c>
      <c r="W4992" s="18">
        <v>225065</v>
      </c>
      <c r="X4992" s="18">
        <v>111160</v>
      </c>
      <c r="Y4992" s="18">
        <v>0</v>
      </c>
      <c r="Z4992" s="18">
        <v>249</v>
      </c>
      <c r="AA4992" s="18">
        <v>0</v>
      </c>
      <c r="AB4992" s="18">
        <v>157360</v>
      </c>
      <c r="AC4992" s="23">
        <v>0.7</v>
      </c>
      <c r="AD4992" s="14" t="str">
        <f>IF(E4992=113,"Linn","Iowa ex-Linn")</f>
        <v>Iowa ex-Linn</v>
      </c>
      <c r="AE4992" s="23">
        <f>IFERROR(AB4992/W4992,"N/M")</f>
        <v>0.6991757936596095</v>
      </c>
      <c r="AF4992" s="14" t="str">
        <f>B4992&amp;"|"&amp;TEXT(E4992,"000")&amp;"|"&amp;TEXT(M4992,"0.0000")</f>
        <v>2022|135|0.8500</v>
      </c>
      <c r="AG4992" s="22" t="str">
        <f>IF(AND(B4992&gt;=2015,B4992&lt;=2024,C4992=19,G4992=41,I4992=2,K4992="A",L4992="RBUP",M4992&gt;=0.5,M4992&lt;=0.85),"IN","OUT")</f>
        <v>IN</v>
      </c>
    </row>
    <row r="4993" spans="1:33">
      <c r="A4993" s="14" t="s">
        <v>192</v>
      </c>
      <c r="B4993" s="16">
        <v>2022</v>
      </c>
      <c r="C4993" s="16">
        <v>19</v>
      </c>
      <c r="D4993" s="14" t="s">
        <v>80</v>
      </c>
      <c r="E4993" s="16">
        <v>137</v>
      </c>
      <c r="F4993" s="14" t="s">
        <v>154</v>
      </c>
      <c r="G4993" s="16">
        <v>41</v>
      </c>
      <c r="H4993" s="14" t="s">
        <v>186</v>
      </c>
      <c r="I4993" s="16">
        <v>2</v>
      </c>
      <c r="J4993" s="14" t="s">
        <v>83</v>
      </c>
      <c r="K4993" s="14" t="s">
        <v>84</v>
      </c>
      <c r="L4993" s="14" t="s">
        <v>85</v>
      </c>
      <c r="M4993" s="23">
        <v>0.5</v>
      </c>
      <c r="N4993" s="16">
        <v>1</v>
      </c>
      <c r="O4993" s="16">
        <v>0</v>
      </c>
      <c r="P4993" s="16">
        <v>0</v>
      </c>
      <c r="Q4993" s="16">
        <v>0</v>
      </c>
      <c r="R4993" s="16">
        <v>0</v>
      </c>
      <c r="S4993" s="14" t="s">
        <v>86</v>
      </c>
      <c r="T4993" s="16">
        <v>0</v>
      </c>
      <c r="U4993" s="16">
        <v>0</v>
      </c>
      <c r="V4993" s="18">
        <v>0</v>
      </c>
      <c r="W4993" s="18">
        <v>0</v>
      </c>
      <c r="X4993" s="18">
        <v>0</v>
      </c>
      <c r="Y4993" s="18">
        <v>0</v>
      </c>
      <c r="Z4993" s="18">
        <v>0</v>
      </c>
      <c r="AA4993" s="18">
        <v>0</v>
      </c>
      <c r="AB4993" s="18">
        <v>0</v>
      </c>
      <c r="AC4993" s="23">
        <v>0</v>
      </c>
      <c r="AD4993" s="14" t="str">
        <f>IF(E4993=113,"Linn","Iowa ex-Linn")</f>
        <v>Iowa ex-Linn</v>
      </c>
      <c r="AE4993" s="23" t="str">
        <f>IFERROR(AB4993/W4993,"N/M")</f>
        <v>N/M</v>
      </c>
      <c r="AF4993" s="14" t="str">
        <f>B4993&amp;"|"&amp;TEXT(E4993,"000")&amp;"|"&amp;TEXT(M4993,"0.0000")</f>
        <v>2022|137|0.5000</v>
      </c>
      <c r="AG4993" s="22" t="str">
        <f>IF(AND(B4993&gt;=2015,B4993&lt;=2024,C4993=19,G4993=41,I4993=2,K4993="A",L4993="RBUP",M4993&gt;=0.5,M4993&lt;=0.85),"IN","OUT")</f>
        <v>IN</v>
      </c>
    </row>
    <row r="4994" spans="1:33">
      <c r="A4994" s="14" t="s">
        <v>192</v>
      </c>
      <c r="B4994" s="16">
        <v>2022</v>
      </c>
      <c r="C4994" s="16">
        <v>19</v>
      </c>
      <c r="D4994" s="14" t="s">
        <v>80</v>
      </c>
      <c r="E4994" s="16">
        <v>137</v>
      </c>
      <c r="F4994" s="14" t="s">
        <v>154</v>
      </c>
      <c r="G4994" s="16">
        <v>41</v>
      </c>
      <c r="H4994" s="14" t="s">
        <v>186</v>
      </c>
      <c r="I4994" s="16">
        <v>2</v>
      </c>
      <c r="J4994" s="14" t="s">
        <v>83</v>
      </c>
      <c r="K4994" s="14" t="s">
        <v>84</v>
      </c>
      <c r="L4994" s="14" t="s">
        <v>85</v>
      </c>
      <c r="M4994" s="23">
        <v>0.65</v>
      </c>
      <c r="N4994" s="16">
        <v>8</v>
      </c>
      <c r="O4994" s="16">
        <v>8</v>
      </c>
      <c r="P4994" s="16">
        <v>0</v>
      </c>
      <c r="Q4994" s="16">
        <v>15</v>
      </c>
      <c r="R4994" s="16">
        <v>0</v>
      </c>
      <c r="S4994" s="14" t="s">
        <v>86</v>
      </c>
      <c r="T4994" s="16">
        <v>966</v>
      </c>
      <c r="U4994" s="16">
        <v>0</v>
      </c>
      <c r="V4994" s="18">
        <v>644789</v>
      </c>
      <c r="W4994" s="18">
        <v>20468</v>
      </c>
      <c r="X4994" s="18">
        <v>13566</v>
      </c>
      <c r="Y4994" s="18">
        <v>0</v>
      </c>
      <c r="Z4994" s="18">
        <v>0</v>
      </c>
      <c r="AA4994" s="18">
        <v>0</v>
      </c>
      <c r="AB4994" s="18">
        <v>0</v>
      </c>
      <c r="AC4994" s="23">
        <v>0</v>
      </c>
      <c r="AD4994" s="14" t="str">
        <f>IF(E4994=113,"Linn","Iowa ex-Linn")</f>
        <v>Iowa ex-Linn</v>
      </c>
      <c r="AE4994" s="23">
        <f>IFERROR(AB4994/W4994,"N/M")</f>
        <v>0.0</v>
      </c>
      <c r="AF4994" s="14" t="str">
        <f>B4994&amp;"|"&amp;TEXT(E4994,"000")&amp;"|"&amp;TEXT(M4994,"0.0000")</f>
        <v>2022|137|0.6500</v>
      </c>
      <c r="AG4994" s="22" t="str">
        <f>IF(AND(B4994&gt;=2015,B4994&lt;=2024,C4994=19,G4994=41,I4994=2,K4994="A",L4994="RBUP",M4994&gt;=0.5,M4994&lt;=0.85),"IN","OUT")</f>
        <v>IN</v>
      </c>
    </row>
    <row r="4995" spans="1:33">
      <c r="A4995" s="14" t="s">
        <v>192</v>
      </c>
      <c r="B4995" s="16">
        <v>2022</v>
      </c>
      <c r="C4995" s="16">
        <v>19</v>
      </c>
      <c r="D4995" s="14" t="s">
        <v>80</v>
      </c>
      <c r="E4995" s="16">
        <v>137</v>
      </c>
      <c r="F4995" s="14" t="s">
        <v>154</v>
      </c>
      <c r="G4995" s="16">
        <v>41</v>
      </c>
      <c r="H4995" s="14" t="s">
        <v>186</v>
      </c>
      <c r="I4995" s="16">
        <v>2</v>
      </c>
      <c r="J4995" s="14" t="s">
        <v>83</v>
      </c>
      <c r="K4995" s="14" t="s">
        <v>84</v>
      </c>
      <c r="L4995" s="14" t="s">
        <v>85</v>
      </c>
      <c r="M4995" s="23">
        <v>0.7</v>
      </c>
      <c r="N4995" s="16">
        <v>37</v>
      </c>
      <c r="O4995" s="16">
        <v>35</v>
      </c>
      <c r="P4995" s="16">
        <v>2</v>
      </c>
      <c r="Q4995" s="16">
        <v>49</v>
      </c>
      <c r="R4995" s="16">
        <v>2</v>
      </c>
      <c r="S4995" s="14" t="s">
        <v>86</v>
      </c>
      <c r="T4995" s="16">
        <v>3874</v>
      </c>
      <c r="U4995" s="16">
        <v>0</v>
      </c>
      <c r="V4995" s="18">
        <v>3145037</v>
      </c>
      <c r="W4995" s="18">
        <v>115672</v>
      </c>
      <c r="X4995" s="18">
        <v>79512</v>
      </c>
      <c r="Y4995" s="18">
        <v>0</v>
      </c>
      <c r="Z4995" s="18">
        <v>140</v>
      </c>
      <c r="AA4995" s="18">
        <v>0</v>
      </c>
      <c r="AB4995" s="18">
        <v>15126</v>
      </c>
      <c r="AC4995" s="23">
        <v>0.13</v>
      </c>
      <c r="AD4995" s="14" t="str">
        <f>IF(E4995=113,"Linn","Iowa ex-Linn")</f>
        <v>Iowa ex-Linn</v>
      </c>
      <c r="AE4995" s="23">
        <f>IFERROR(AB4995/W4995,"N/M")</f>
        <v>0.1307663047237015</v>
      </c>
      <c r="AF4995" s="14" t="str">
        <f>B4995&amp;"|"&amp;TEXT(E4995,"000")&amp;"|"&amp;TEXT(M4995,"0.0000")</f>
        <v>2022|137|0.7000</v>
      </c>
      <c r="AG4995" s="22" t="str">
        <f>IF(AND(B4995&gt;=2015,B4995&lt;=2024,C4995=19,G4995=41,I4995=2,K4995="A",L4995="RBUP",M4995&gt;=0.5,M4995&lt;=0.85),"IN","OUT")</f>
        <v>IN</v>
      </c>
    </row>
    <row r="4996" spans="1:33">
      <c r="A4996" s="14" t="s">
        <v>192</v>
      </c>
      <c r="B4996" s="16">
        <v>2022</v>
      </c>
      <c r="C4996" s="16">
        <v>19</v>
      </c>
      <c r="D4996" s="14" t="s">
        <v>80</v>
      </c>
      <c r="E4996" s="16">
        <v>137</v>
      </c>
      <c r="F4996" s="14" t="s">
        <v>154</v>
      </c>
      <c r="G4996" s="16">
        <v>41</v>
      </c>
      <c r="H4996" s="14" t="s">
        <v>186</v>
      </c>
      <c r="I4996" s="16">
        <v>2</v>
      </c>
      <c r="J4996" s="14" t="s">
        <v>83</v>
      </c>
      <c r="K4996" s="14" t="s">
        <v>84</v>
      </c>
      <c r="L4996" s="14" t="s">
        <v>85</v>
      </c>
      <c r="M4996" s="23">
        <v>0.75</v>
      </c>
      <c r="N4996" s="16">
        <v>167</v>
      </c>
      <c r="O4996" s="16">
        <v>131</v>
      </c>
      <c r="P4996" s="16">
        <v>4</v>
      </c>
      <c r="Q4996" s="16">
        <v>224</v>
      </c>
      <c r="R4996" s="16">
        <v>6</v>
      </c>
      <c r="S4996" s="14" t="s">
        <v>86</v>
      </c>
      <c r="T4996" s="16">
        <v>28057</v>
      </c>
      <c r="U4996" s="16">
        <v>0</v>
      </c>
      <c r="V4996" s="18">
        <v>24543150</v>
      </c>
      <c r="W4996" s="18">
        <v>1246434</v>
      </c>
      <c r="X4996" s="18">
        <v>845301</v>
      </c>
      <c r="Y4996" s="18">
        <v>76</v>
      </c>
      <c r="Z4996" s="18">
        <v>3407</v>
      </c>
      <c r="AA4996" s="18">
        <v>0</v>
      </c>
      <c r="AB4996" s="18">
        <v>211136</v>
      </c>
      <c r="AC4996" s="23">
        <v>0.17</v>
      </c>
      <c r="AD4996" s="14" t="str">
        <f>IF(E4996=113,"Linn","Iowa ex-Linn")</f>
        <v>Iowa ex-Linn</v>
      </c>
      <c r="AE4996" s="23">
        <f>IFERROR(AB4996/W4996,"N/M")</f>
        <v>0.16939204161632304</v>
      </c>
      <c r="AF4996" s="14" t="str">
        <f>B4996&amp;"|"&amp;TEXT(E4996,"000")&amp;"|"&amp;TEXT(M4996,"0.0000")</f>
        <v>2022|137|0.7500</v>
      </c>
      <c r="AG4996" s="22" t="str">
        <f>IF(AND(B4996&gt;=2015,B4996&lt;=2024,C4996=19,G4996=41,I4996=2,K4996="A",L4996="RBUP",M4996&gt;=0.5,M4996&lt;=0.85),"IN","OUT")</f>
        <v>IN</v>
      </c>
    </row>
    <row r="4997" spans="1:33">
      <c r="A4997" s="14" t="s">
        <v>192</v>
      </c>
      <c r="B4997" s="16">
        <v>2022</v>
      </c>
      <c r="C4997" s="16">
        <v>19</v>
      </c>
      <c r="D4997" s="14" t="s">
        <v>80</v>
      </c>
      <c r="E4997" s="16">
        <v>137</v>
      </c>
      <c r="F4997" s="14" t="s">
        <v>154</v>
      </c>
      <c r="G4997" s="16">
        <v>41</v>
      </c>
      <c r="H4997" s="14" t="s">
        <v>186</v>
      </c>
      <c r="I4997" s="16">
        <v>2</v>
      </c>
      <c r="J4997" s="14" t="s">
        <v>83</v>
      </c>
      <c r="K4997" s="14" t="s">
        <v>84</v>
      </c>
      <c r="L4997" s="14" t="s">
        <v>85</v>
      </c>
      <c r="M4997" s="23">
        <v>0.8</v>
      </c>
      <c r="N4997" s="16">
        <v>228</v>
      </c>
      <c r="O4997" s="16">
        <v>183</v>
      </c>
      <c r="P4997" s="16">
        <v>8</v>
      </c>
      <c r="Q4997" s="16">
        <v>268</v>
      </c>
      <c r="R4997" s="16">
        <v>11</v>
      </c>
      <c r="S4997" s="14" t="s">
        <v>86</v>
      </c>
      <c r="T4997" s="16">
        <v>40745</v>
      </c>
      <c r="U4997" s="16">
        <v>0</v>
      </c>
      <c r="V4997" s="18">
        <v>38746649</v>
      </c>
      <c r="W4997" s="18">
        <v>2560370</v>
      </c>
      <c r="X4997" s="18">
        <v>1564126</v>
      </c>
      <c r="Y4997" s="18">
        <v>728</v>
      </c>
      <c r="Z4997" s="18">
        <v>2575</v>
      </c>
      <c r="AA4997" s="18">
        <v>0</v>
      </c>
      <c r="AB4997" s="18">
        <v>157441</v>
      </c>
      <c r="AC4997" s="23">
        <v>0.06</v>
      </c>
      <c r="AD4997" s="14" t="str">
        <f>IF(E4997=113,"Linn","Iowa ex-Linn")</f>
        <v>Iowa ex-Linn</v>
      </c>
      <c r="AE4997" s="23">
        <f>IFERROR(AB4997/W4997,"N/M")</f>
        <v>0.061491503181180844</v>
      </c>
      <c r="AF4997" s="14" t="str">
        <f>B4997&amp;"|"&amp;TEXT(E4997,"000")&amp;"|"&amp;TEXT(M4997,"0.0000")</f>
        <v>2022|137|0.8000</v>
      </c>
      <c r="AG4997" s="22" t="str">
        <f>IF(AND(B4997&gt;=2015,B4997&lt;=2024,C4997=19,G4997=41,I4997=2,K4997="A",L4997="RBUP",M4997&gt;=0.5,M4997&lt;=0.85),"IN","OUT")</f>
        <v>IN</v>
      </c>
    </row>
    <row r="4998" spans="1:33">
      <c r="A4998" s="14" t="s">
        <v>192</v>
      </c>
      <c r="B4998" s="16">
        <v>2022</v>
      </c>
      <c r="C4998" s="16">
        <v>19</v>
      </c>
      <c r="D4998" s="14" t="s">
        <v>80</v>
      </c>
      <c r="E4998" s="16">
        <v>137</v>
      </c>
      <c r="F4998" s="14" t="s">
        <v>154</v>
      </c>
      <c r="G4998" s="16">
        <v>41</v>
      </c>
      <c r="H4998" s="14" t="s">
        <v>186</v>
      </c>
      <c r="I4998" s="16">
        <v>2</v>
      </c>
      <c r="J4998" s="14" t="s">
        <v>83</v>
      </c>
      <c r="K4998" s="14" t="s">
        <v>84</v>
      </c>
      <c r="L4998" s="14" t="s">
        <v>85</v>
      </c>
      <c r="M4998" s="23">
        <v>0.85</v>
      </c>
      <c r="N4998" s="16">
        <v>120</v>
      </c>
      <c r="O4998" s="16">
        <v>89</v>
      </c>
      <c r="P4998" s="16">
        <v>12</v>
      </c>
      <c r="Q4998" s="16">
        <v>126</v>
      </c>
      <c r="R4998" s="16">
        <v>21</v>
      </c>
      <c r="S4998" s="14" t="s">
        <v>86</v>
      </c>
      <c r="T4998" s="16">
        <v>13819</v>
      </c>
      <c r="U4998" s="16">
        <v>0</v>
      </c>
      <c r="V4998" s="18">
        <v>13664316</v>
      </c>
      <c r="W4998" s="18">
        <v>1134853</v>
      </c>
      <c r="X4998" s="18">
        <v>526262</v>
      </c>
      <c r="Y4998" s="18">
        <v>76</v>
      </c>
      <c r="Z4998" s="18">
        <v>4490</v>
      </c>
      <c r="AA4998" s="18">
        <v>0</v>
      </c>
      <c r="AB4998" s="18">
        <v>304771</v>
      </c>
      <c r="AC4998" s="23">
        <v>0.27</v>
      </c>
      <c r="AD4998" s="14" t="str">
        <f>IF(E4998=113,"Linn","Iowa ex-Linn")</f>
        <v>Iowa ex-Linn</v>
      </c>
      <c r="AE4998" s="23">
        <f>IFERROR(AB4998/W4998,"N/M")</f>
        <v>0.26855548692209474</v>
      </c>
      <c r="AF4998" s="14" t="str">
        <f>B4998&amp;"|"&amp;TEXT(E4998,"000")&amp;"|"&amp;TEXT(M4998,"0.0000")</f>
        <v>2022|137|0.8500</v>
      </c>
      <c r="AG4998" s="22" t="str">
        <f>IF(AND(B4998&gt;=2015,B4998&lt;=2024,C4998=19,G4998=41,I4998=2,K4998="A",L4998="RBUP",M4998&gt;=0.5,M4998&lt;=0.85),"IN","OUT")</f>
        <v>IN</v>
      </c>
    </row>
    <row r="4999" spans="1:33">
      <c r="A4999" s="14" t="s">
        <v>192</v>
      </c>
      <c r="B4999" s="16">
        <v>2022</v>
      </c>
      <c r="C4999" s="16">
        <v>19</v>
      </c>
      <c r="D4999" s="14" t="s">
        <v>80</v>
      </c>
      <c r="E4999" s="16">
        <v>139</v>
      </c>
      <c r="F4999" s="14" t="s">
        <v>155</v>
      </c>
      <c r="G4999" s="16">
        <v>41</v>
      </c>
      <c r="H4999" s="14" t="s">
        <v>186</v>
      </c>
      <c r="I4999" s="16">
        <v>2</v>
      </c>
      <c r="J4999" s="14" t="s">
        <v>83</v>
      </c>
      <c r="K4999" s="14" t="s">
        <v>84</v>
      </c>
      <c r="L4999" s="14" t="s">
        <v>85</v>
      </c>
      <c r="M4999" s="23">
        <v>0.5</v>
      </c>
      <c r="N4999" s="16">
        <v>3</v>
      </c>
      <c r="O4999" s="16">
        <v>1</v>
      </c>
      <c r="P4999" s="16">
        <v>0</v>
      </c>
      <c r="Q4999" s="16">
        <v>2</v>
      </c>
      <c r="R4999" s="16">
        <v>0</v>
      </c>
      <c r="S4999" s="14" t="s">
        <v>86</v>
      </c>
      <c r="T4999" s="16">
        <v>269</v>
      </c>
      <c r="U4999" s="16">
        <v>0</v>
      </c>
      <c r="V4999" s="18">
        <v>165835</v>
      </c>
      <c r="W4999" s="18">
        <v>1608</v>
      </c>
      <c r="X4999" s="18">
        <v>1178</v>
      </c>
      <c r="Y4999" s="18">
        <v>0</v>
      </c>
      <c r="Z4999" s="18">
        <v>274</v>
      </c>
      <c r="AA4999" s="18">
        <v>0</v>
      </c>
      <c r="AB4999" s="18">
        <v>0</v>
      </c>
      <c r="AC4999" s="23">
        <v>0</v>
      </c>
      <c r="AD4999" s="14" t="str">
        <f>IF(E4999=113,"Linn","Iowa ex-Linn")</f>
        <v>Iowa ex-Linn</v>
      </c>
      <c r="AE4999" s="23">
        <f>IFERROR(AB4999/W4999,"N/M")</f>
        <v>0.0</v>
      </c>
      <c r="AF4999" s="14" t="str">
        <f>B4999&amp;"|"&amp;TEXT(E4999,"000")&amp;"|"&amp;TEXT(M4999,"0.0000")</f>
        <v>2022|139|0.5000</v>
      </c>
      <c r="AG4999" s="22" t="str">
        <f>IF(AND(B4999&gt;=2015,B4999&lt;=2024,C4999=19,G4999=41,I4999=2,K4999="A",L4999="RBUP",M4999&gt;=0.5,M4999&lt;=0.85),"IN","OUT")</f>
        <v>IN</v>
      </c>
    </row>
    <row r="5000" spans="1:33">
      <c r="A5000" s="14" t="s">
        <v>192</v>
      </c>
      <c r="B5000" s="16">
        <v>2022</v>
      </c>
      <c r="C5000" s="16">
        <v>19</v>
      </c>
      <c r="D5000" s="14" t="s">
        <v>80</v>
      </c>
      <c r="E5000" s="16">
        <v>139</v>
      </c>
      <c r="F5000" s="14" t="s">
        <v>155</v>
      </c>
      <c r="G5000" s="16">
        <v>41</v>
      </c>
      <c r="H5000" s="14" t="s">
        <v>186</v>
      </c>
      <c r="I5000" s="16">
        <v>2</v>
      </c>
      <c r="J5000" s="14" t="s">
        <v>83</v>
      </c>
      <c r="K5000" s="14" t="s">
        <v>84</v>
      </c>
      <c r="L5000" s="14" t="s">
        <v>85</v>
      </c>
      <c r="M5000" s="23">
        <v>0.55</v>
      </c>
      <c r="N5000" s="16">
        <v>0</v>
      </c>
      <c r="O5000" s="16">
        <v>0</v>
      </c>
      <c r="P5000" s="16">
        <v>0</v>
      </c>
      <c r="Q5000" s="16">
        <v>1</v>
      </c>
      <c r="R5000" s="16">
        <v>0</v>
      </c>
      <c r="S5000" s="14" t="s">
        <v>86</v>
      </c>
      <c r="T5000" s="16">
        <v>4</v>
      </c>
      <c r="U5000" s="16">
        <v>0</v>
      </c>
      <c r="V5000" s="18">
        <v>2085</v>
      </c>
      <c r="W5000" s="18">
        <v>196</v>
      </c>
      <c r="X5000" s="18">
        <v>125</v>
      </c>
      <c r="Y5000" s="18">
        <v>0</v>
      </c>
      <c r="Z5000" s="18">
        <v>0</v>
      </c>
      <c r="AA5000" s="18">
        <v>0</v>
      </c>
      <c r="AB5000" s="18">
        <v>0</v>
      </c>
      <c r="AC5000" s="23">
        <v>0</v>
      </c>
      <c r="AD5000" s="14" t="str">
        <f>IF(E5000=113,"Linn","Iowa ex-Linn")</f>
        <v>Iowa ex-Linn</v>
      </c>
      <c r="AE5000" s="23">
        <f>IFERROR(AB5000/W5000,"N/M")</f>
        <v>0.0</v>
      </c>
      <c r="AF5000" s="14" t="str">
        <f>B5000&amp;"|"&amp;TEXT(E5000,"000")&amp;"|"&amp;TEXT(M5000,"0.0000")</f>
        <v>2022|139|0.5500</v>
      </c>
      <c r="AG5000" s="22" t="str">
        <f>IF(AND(B5000&gt;=2015,B5000&lt;=2024,C5000=19,G5000=41,I5000=2,K5000="A",L5000="RBUP",M5000&gt;=0.5,M5000&lt;=0.85),"IN","OUT")</f>
        <v>IN</v>
      </c>
    </row>
    <row r="5001" spans="1:33">
      <c r="A5001" s="14" t="s">
        <v>192</v>
      </c>
      <c r="B5001" s="16">
        <v>2022</v>
      </c>
      <c r="C5001" s="16">
        <v>19</v>
      </c>
      <c r="D5001" s="14" t="s">
        <v>80</v>
      </c>
      <c r="E5001" s="16">
        <v>139</v>
      </c>
      <c r="F5001" s="14" t="s">
        <v>155</v>
      </c>
      <c r="G5001" s="16">
        <v>41</v>
      </c>
      <c r="H5001" s="14" t="s">
        <v>186</v>
      </c>
      <c r="I5001" s="16">
        <v>2</v>
      </c>
      <c r="J5001" s="14" t="s">
        <v>83</v>
      </c>
      <c r="K5001" s="14" t="s">
        <v>84</v>
      </c>
      <c r="L5001" s="14" t="s">
        <v>85</v>
      </c>
      <c r="M5001" s="23">
        <v>0.6</v>
      </c>
      <c r="N5001" s="16">
        <v>4</v>
      </c>
      <c r="O5001" s="16">
        <v>4</v>
      </c>
      <c r="P5001" s="16">
        <v>0</v>
      </c>
      <c r="Q5001" s="16">
        <v>5</v>
      </c>
      <c r="R5001" s="16">
        <v>0</v>
      </c>
      <c r="S5001" s="14" t="s">
        <v>86</v>
      </c>
      <c r="T5001" s="16">
        <v>646</v>
      </c>
      <c r="U5001" s="16">
        <v>0</v>
      </c>
      <c r="V5001" s="18">
        <v>365900</v>
      </c>
      <c r="W5001" s="18">
        <v>24596</v>
      </c>
      <c r="X5001" s="18">
        <v>16674</v>
      </c>
      <c r="Y5001" s="18">
        <v>0</v>
      </c>
      <c r="Z5001" s="18">
        <v>0</v>
      </c>
      <c r="AA5001" s="18">
        <v>0</v>
      </c>
      <c r="AB5001" s="18">
        <v>0</v>
      </c>
      <c r="AC5001" s="23">
        <v>0</v>
      </c>
      <c r="AD5001" s="14" t="str">
        <f>IF(E5001=113,"Linn","Iowa ex-Linn")</f>
        <v>Iowa ex-Linn</v>
      </c>
      <c r="AE5001" s="23">
        <f>IFERROR(AB5001/W5001,"N/M")</f>
        <v>0.0</v>
      </c>
      <c r="AF5001" s="14" t="str">
        <f>B5001&amp;"|"&amp;TEXT(E5001,"000")&amp;"|"&amp;TEXT(M5001,"0.0000")</f>
        <v>2022|139|0.6000</v>
      </c>
      <c r="AG5001" s="22" t="str">
        <f>IF(AND(B5001&gt;=2015,B5001&lt;=2024,C5001=19,G5001=41,I5001=2,K5001="A",L5001="RBUP",M5001&gt;=0.5,M5001&lt;=0.85),"IN","OUT")</f>
        <v>IN</v>
      </c>
    </row>
    <row r="5002" spans="1:33">
      <c r="A5002" s="14" t="s">
        <v>192</v>
      </c>
      <c r="B5002" s="16">
        <v>2022</v>
      </c>
      <c r="C5002" s="16">
        <v>19</v>
      </c>
      <c r="D5002" s="14" t="s">
        <v>80</v>
      </c>
      <c r="E5002" s="16">
        <v>139</v>
      </c>
      <c r="F5002" s="14" t="s">
        <v>155</v>
      </c>
      <c r="G5002" s="16">
        <v>41</v>
      </c>
      <c r="H5002" s="14" t="s">
        <v>186</v>
      </c>
      <c r="I5002" s="16">
        <v>2</v>
      </c>
      <c r="J5002" s="14" t="s">
        <v>83</v>
      </c>
      <c r="K5002" s="14" t="s">
        <v>84</v>
      </c>
      <c r="L5002" s="14" t="s">
        <v>85</v>
      </c>
      <c r="M5002" s="23">
        <v>0.65</v>
      </c>
      <c r="N5002" s="16">
        <v>6</v>
      </c>
      <c r="O5002" s="16">
        <v>3</v>
      </c>
      <c r="P5002" s="16">
        <v>0</v>
      </c>
      <c r="Q5002" s="16">
        <v>5</v>
      </c>
      <c r="R5002" s="16">
        <v>0</v>
      </c>
      <c r="S5002" s="14" t="s">
        <v>86</v>
      </c>
      <c r="T5002" s="16">
        <v>431</v>
      </c>
      <c r="U5002" s="16">
        <v>0</v>
      </c>
      <c r="V5002" s="18">
        <v>343769</v>
      </c>
      <c r="W5002" s="18">
        <v>9663</v>
      </c>
      <c r="X5002" s="18">
        <v>6182</v>
      </c>
      <c r="Y5002" s="18">
        <v>0</v>
      </c>
      <c r="Z5002" s="18">
        <v>0</v>
      </c>
      <c r="AA5002" s="18">
        <v>0</v>
      </c>
      <c r="AB5002" s="18">
        <v>0</v>
      </c>
      <c r="AC5002" s="23">
        <v>0</v>
      </c>
      <c r="AD5002" s="14" t="str">
        <f>IF(E5002=113,"Linn","Iowa ex-Linn")</f>
        <v>Iowa ex-Linn</v>
      </c>
      <c r="AE5002" s="23">
        <f>IFERROR(AB5002/W5002,"N/M")</f>
        <v>0.0</v>
      </c>
      <c r="AF5002" s="14" t="str">
        <f>B5002&amp;"|"&amp;TEXT(E5002,"000")&amp;"|"&amp;TEXT(M5002,"0.0000")</f>
        <v>2022|139|0.6500</v>
      </c>
      <c r="AG5002" s="22" t="str">
        <f>IF(AND(B5002&gt;=2015,B5002&lt;=2024,C5002=19,G5002=41,I5002=2,K5002="A",L5002="RBUP",M5002&gt;=0.5,M5002&lt;=0.85),"IN","OUT")</f>
        <v>IN</v>
      </c>
    </row>
    <row r="5003" spans="1:33">
      <c r="A5003" s="14" t="s">
        <v>192</v>
      </c>
      <c r="B5003" s="16">
        <v>2022</v>
      </c>
      <c r="C5003" s="16">
        <v>19</v>
      </c>
      <c r="D5003" s="14" t="s">
        <v>80</v>
      </c>
      <c r="E5003" s="16">
        <v>139</v>
      </c>
      <c r="F5003" s="14" t="s">
        <v>155</v>
      </c>
      <c r="G5003" s="16">
        <v>41</v>
      </c>
      <c r="H5003" s="14" t="s">
        <v>186</v>
      </c>
      <c r="I5003" s="16">
        <v>2</v>
      </c>
      <c r="J5003" s="14" t="s">
        <v>83</v>
      </c>
      <c r="K5003" s="14" t="s">
        <v>84</v>
      </c>
      <c r="L5003" s="14" t="s">
        <v>85</v>
      </c>
      <c r="M5003" s="23">
        <v>0.7</v>
      </c>
      <c r="N5003" s="16">
        <v>30</v>
      </c>
      <c r="O5003" s="16">
        <v>27</v>
      </c>
      <c r="P5003" s="16">
        <v>0</v>
      </c>
      <c r="Q5003" s="16">
        <v>30</v>
      </c>
      <c r="R5003" s="16">
        <v>0</v>
      </c>
      <c r="S5003" s="14" t="s">
        <v>86</v>
      </c>
      <c r="T5003" s="16">
        <v>4698</v>
      </c>
      <c r="U5003" s="16">
        <v>0</v>
      </c>
      <c r="V5003" s="18">
        <v>3958157</v>
      </c>
      <c r="W5003" s="18">
        <v>146595</v>
      </c>
      <c r="X5003" s="18">
        <v>113724</v>
      </c>
      <c r="Y5003" s="18">
        <v>0</v>
      </c>
      <c r="Z5003" s="18">
        <v>947</v>
      </c>
      <c r="AA5003" s="18">
        <v>0</v>
      </c>
      <c r="AB5003" s="18">
        <v>0</v>
      </c>
      <c r="AC5003" s="23">
        <v>0</v>
      </c>
      <c r="AD5003" s="14" t="str">
        <f>IF(E5003=113,"Linn","Iowa ex-Linn")</f>
        <v>Iowa ex-Linn</v>
      </c>
      <c r="AE5003" s="23">
        <f>IFERROR(AB5003/W5003,"N/M")</f>
        <v>0.0</v>
      </c>
      <c r="AF5003" s="14" t="str">
        <f>B5003&amp;"|"&amp;TEXT(E5003,"000")&amp;"|"&amp;TEXT(M5003,"0.0000")</f>
        <v>2022|139|0.7000</v>
      </c>
      <c r="AG5003" s="22" t="str">
        <f>IF(AND(B5003&gt;=2015,B5003&lt;=2024,C5003=19,G5003=41,I5003=2,K5003="A",L5003="RBUP",M5003&gt;=0.5,M5003&lt;=0.85),"IN","OUT")</f>
        <v>IN</v>
      </c>
    </row>
    <row r="5004" spans="1:33">
      <c r="A5004" s="14" t="s">
        <v>192</v>
      </c>
      <c r="B5004" s="16">
        <v>2022</v>
      </c>
      <c r="C5004" s="16">
        <v>19</v>
      </c>
      <c r="D5004" s="14" t="s">
        <v>80</v>
      </c>
      <c r="E5004" s="16">
        <v>139</v>
      </c>
      <c r="F5004" s="14" t="s">
        <v>155</v>
      </c>
      <c r="G5004" s="16">
        <v>41</v>
      </c>
      <c r="H5004" s="14" t="s">
        <v>186</v>
      </c>
      <c r="I5004" s="16">
        <v>2</v>
      </c>
      <c r="J5004" s="14" t="s">
        <v>83</v>
      </c>
      <c r="K5004" s="14" t="s">
        <v>84</v>
      </c>
      <c r="L5004" s="14" t="s">
        <v>85</v>
      </c>
      <c r="M5004" s="23">
        <v>0.75</v>
      </c>
      <c r="N5004" s="16">
        <v>85</v>
      </c>
      <c r="O5004" s="16">
        <v>57</v>
      </c>
      <c r="P5004" s="16">
        <v>4</v>
      </c>
      <c r="Q5004" s="16">
        <v>92</v>
      </c>
      <c r="R5004" s="16">
        <v>5</v>
      </c>
      <c r="S5004" s="14" t="s">
        <v>86</v>
      </c>
      <c r="T5004" s="16">
        <v>11148</v>
      </c>
      <c r="U5004" s="16">
        <v>0</v>
      </c>
      <c r="V5004" s="18">
        <v>10035655</v>
      </c>
      <c r="W5004" s="18">
        <v>545746</v>
      </c>
      <c r="X5004" s="18">
        <v>374350</v>
      </c>
      <c r="Y5004" s="18">
        <v>413</v>
      </c>
      <c r="Z5004" s="18">
        <v>856</v>
      </c>
      <c r="AA5004" s="18">
        <v>0</v>
      </c>
      <c r="AB5004" s="18">
        <v>36483</v>
      </c>
      <c r="AC5004" s="23">
        <v>0.07000000000000001</v>
      </c>
      <c r="AD5004" s="14" t="str">
        <f>IF(E5004=113,"Linn","Iowa ex-Linn")</f>
        <v>Iowa ex-Linn</v>
      </c>
      <c r="AE5004" s="23">
        <f>IFERROR(AB5004/W5004,"N/M")</f>
        <v>0.06684977993425513</v>
      </c>
      <c r="AF5004" s="14" t="str">
        <f>B5004&amp;"|"&amp;TEXT(E5004,"000")&amp;"|"&amp;TEXT(M5004,"0.0000")</f>
        <v>2022|139|0.7500</v>
      </c>
      <c r="AG5004" s="22" t="str">
        <f>IF(AND(B5004&gt;=2015,B5004&lt;=2024,C5004=19,G5004=41,I5004=2,K5004="A",L5004="RBUP",M5004&gt;=0.5,M5004&lt;=0.85),"IN","OUT")</f>
        <v>IN</v>
      </c>
    </row>
    <row r="5005" spans="1:33">
      <c r="A5005" s="14" t="s">
        <v>192</v>
      </c>
      <c r="B5005" s="16">
        <v>2022</v>
      </c>
      <c r="C5005" s="16">
        <v>19</v>
      </c>
      <c r="D5005" s="14" t="s">
        <v>80</v>
      </c>
      <c r="E5005" s="16">
        <v>139</v>
      </c>
      <c r="F5005" s="14" t="s">
        <v>155</v>
      </c>
      <c r="G5005" s="16">
        <v>41</v>
      </c>
      <c r="H5005" s="14" t="s">
        <v>186</v>
      </c>
      <c r="I5005" s="16">
        <v>2</v>
      </c>
      <c r="J5005" s="14" t="s">
        <v>83</v>
      </c>
      <c r="K5005" s="14" t="s">
        <v>84</v>
      </c>
      <c r="L5005" s="14" t="s">
        <v>85</v>
      </c>
      <c r="M5005" s="23">
        <v>0.8</v>
      </c>
      <c r="N5005" s="16">
        <v>227</v>
      </c>
      <c r="O5005" s="16">
        <v>187</v>
      </c>
      <c r="P5005" s="16">
        <v>4</v>
      </c>
      <c r="Q5005" s="16">
        <v>287</v>
      </c>
      <c r="R5005" s="16">
        <v>5</v>
      </c>
      <c r="S5005" s="14" t="s">
        <v>86</v>
      </c>
      <c r="T5005" s="16">
        <v>35691</v>
      </c>
      <c r="U5005" s="16">
        <v>0</v>
      </c>
      <c r="V5005" s="18">
        <v>34008746</v>
      </c>
      <c r="W5005" s="18">
        <v>2344908</v>
      </c>
      <c r="X5005" s="18">
        <v>1397013</v>
      </c>
      <c r="Y5005" s="18">
        <v>1975</v>
      </c>
      <c r="Z5005" s="18">
        <v>9486</v>
      </c>
      <c r="AA5005" s="18">
        <v>0</v>
      </c>
      <c r="AB5005" s="18">
        <v>77376</v>
      </c>
      <c r="AC5005" s="23">
        <v>0.03</v>
      </c>
      <c r="AD5005" s="14" t="str">
        <f>IF(E5005=113,"Linn","Iowa ex-Linn")</f>
        <v>Iowa ex-Linn</v>
      </c>
      <c r="AE5005" s="23">
        <f>IFERROR(AB5005/W5005,"N/M")</f>
        <v>0.032997456616634856</v>
      </c>
      <c r="AF5005" s="14" t="str">
        <f>B5005&amp;"|"&amp;TEXT(E5005,"000")&amp;"|"&amp;TEXT(M5005,"0.0000")</f>
        <v>2022|139|0.8000</v>
      </c>
      <c r="AG5005" s="22" t="str">
        <f>IF(AND(B5005&gt;=2015,B5005&lt;=2024,C5005=19,G5005=41,I5005=2,K5005="A",L5005="RBUP",M5005&gt;=0.5,M5005&lt;=0.85),"IN","OUT")</f>
        <v>IN</v>
      </c>
    </row>
    <row r="5006" spans="1:33">
      <c r="A5006" s="14" t="s">
        <v>192</v>
      </c>
      <c r="B5006" s="16">
        <v>2022</v>
      </c>
      <c r="C5006" s="16">
        <v>19</v>
      </c>
      <c r="D5006" s="14" t="s">
        <v>80</v>
      </c>
      <c r="E5006" s="16">
        <v>139</v>
      </c>
      <c r="F5006" s="14" t="s">
        <v>155</v>
      </c>
      <c r="G5006" s="16">
        <v>41</v>
      </c>
      <c r="H5006" s="14" t="s">
        <v>186</v>
      </c>
      <c r="I5006" s="16">
        <v>2</v>
      </c>
      <c r="J5006" s="14" t="s">
        <v>83</v>
      </c>
      <c r="K5006" s="14" t="s">
        <v>84</v>
      </c>
      <c r="L5006" s="14" t="s">
        <v>85</v>
      </c>
      <c r="M5006" s="23">
        <v>0.85</v>
      </c>
      <c r="N5006" s="16">
        <v>163</v>
      </c>
      <c r="O5006" s="16">
        <v>130</v>
      </c>
      <c r="P5006" s="16">
        <v>4</v>
      </c>
      <c r="Q5006" s="16">
        <v>188</v>
      </c>
      <c r="R5006" s="16">
        <v>4</v>
      </c>
      <c r="S5006" s="14" t="s">
        <v>86</v>
      </c>
      <c r="T5006" s="16">
        <v>26359</v>
      </c>
      <c r="U5006" s="16">
        <v>0</v>
      </c>
      <c r="V5006" s="18">
        <v>26356174</v>
      </c>
      <c r="W5006" s="18">
        <v>2180369</v>
      </c>
      <c r="X5006" s="18">
        <v>1057314</v>
      </c>
      <c r="Y5006" s="18">
        <v>3642</v>
      </c>
      <c r="Z5006" s="18">
        <v>11958</v>
      </c>
      <c r="AA5006" s="18">
        <v>0</v>
      </c>
      <c r="AB5006" s="18">
        <v>29823</v>
      </c>
      <c r="AC5006" s="23">
        <v>0.01</v>
      </c>
      <c r="AD5006" s="14" t="str">
        <f>IF(E5006=113,"Linn","Iowa ex-Linn")</f>
        <v>Iowa ex-Linn</v>
      </c>
      <c r="AE5006" s="23">
        <f>IFERROR(AB5006/W5006,"N/M")</f>
        <v>0.013677960015024979</v>
      </c>
      <c r="AF5006" s="14" t="str">
        <f>B5006&amp;"|"&amp;TEXT(E5006,"000")&amp;"|"&amp;TEXT(M5006,"0.0000")</f>
        <v>2022|139|0.8500</v>
      </c>
      <c r="AG5006" s="22" t="str">
        <f>IF(AND(B5006&gt;=2015,B5006&lt;=2024,C5006=19,G5006=41,I5006=2,K5006="A",L5006="RBUP",M5006&gt;=0.5,M5006&lt;=0.85),"IN","OUT")</f>
        <v>IN</v>
      </c>
    </row>
    <row r="5007" spans="1:33">
      <c r="A5007" s="14" t="s">
        <v>192</v>
      </c>
      <c r="B5007" s="16">
        <v>2022</v>
      </c>
      <c r="C5007" s="16">
        <v>19</v>
      </c>
      <c r="D5007" s="14" t="s">
        <v>80</v>
      </c>
      <c r="E5007" s="16">
        <v>141</v>
      </c>
      <c r="F5007" s="14" t="s">
        <v>156</v>
      </c>
      <c r="G5007" s="16">
        <v>41</v>
      </c>
      <c r="H5007" s="14" t="s">
        <v>186</v>
      </c>
      <c r="I5007" s="16">
        <v>2</v>
      </c>
      <c r="J5007" s="14" t="s">
        <v>83</v>
      </c>
      <c r="K5007" s="14" t="s">
        <v>84</v>
      </c>
      <c r="L5007" s="14" t="s">
        <v>85</v>
      </c>
      <c r="M5007" s="23">
        <v>0.5</v>
      </c>
      <c r="N5007" s="16">
        <v>1</v>
      </c>
      <c r="O5007" s="16">
        <v>1</v>
      </c>
      <c r="P5007" s="16">
        <v>1</v>
      </c>
      <c r="Q5007" s="16">
        <v>9</v>
      </c>
      <c r="R5007" s="16">
        <v>1</v>
      </c>
      <c r="S5007" s="14" t="s">
        <v>86</v>
      </c>
      <c r="T5007" s="16">
        <v>1208</v>
      </c>
      <c r="U5007" s="16">
        <v>0</v>
      </c>
      <c r="V5007" s="18">
        <v>843824</v>
      </c>
      <c r="W5007" s="18">
        <v>4830</v>
      </c>
      <c r="X5007" s="18">
        <v>3236</v>
      </c>
      <c r="Y5007" s="18">
        <v>0</v>
      </c>
      <c r="Z5007" s="18">
        <v>0</v>
      </c>
      <c r="AA5007" s="18">
        <v>0</v>
      </c>
      <c r="AB5007" s="18">
        <v>4796</v>
      </c>
      <c r="AC5007" s="23">
        <v>0.99</v>
      </c>
      <c r="AD5007" s="14" t="str">
        <f>IF(E5007=113,"Linn","Iowa ex-Linn")</f>
        <v>Iowa ex-Linn</v>
      </c>
      <c r="AE5007" s="23">
        <f>IFERROR(AB5007/W5007,"N/M")</f>
        <v>0.9929606625258799</v>
      </c>
      <c r="AF5007" s="14" t="str">
        <f>B5007&amp;"|"&amp;TEXT(E5007,"000")&amp;"|"&amp;TEXT(M5007,"0.0000")</f>
        <v>2022|141|0.5000</v>
      </c>
      <c r="AG5007" s="22" t="str">
        <f>IF(AND(B5007&gt;=2015,B5007&lt;=2024,C5007=19,G5007=41,I5007=2,K5007="A",L5007="RBUP",M5007&gt;=0.5,M5007&lt;=0.85),"IN","OUT")</f>
        <v>IN</v>
      </c>
    </row>
    <row r="5008" spans="1:33">
      <c r="A5008" s="14" t="s">
        <v>192</v>
      </c>
      <c r="B5008" s="16">
        <v>2022</v>
      </c>
      <c r="C5008" s="16">
        <v>19</v>
      </c>
      <c r="D5008" s="14" t="s">
        <v>80</v>
      </c>
      <c r="E5008" s="16">
        <v>141</v>
      </c>
      <c r="F5008" s="14" t="s">
        <v>156</v>
      </c>
      <c r="G5008" s="16">
        <v>41</v>
      </c>
      <c r="H5008" s="14" t="s">
        <v>186</v>
      </c>
      <c r="I5008" s="16">
        <v>2</v>
      </c>
      <c r="J5008" s="14" t="s">
        <v>83</v>
      </c>
      <c r="K5008" s="14" t="s">
        <v>84</v>
      </c>
      <c r="L5008" s="14" t="s">
        <v>85</v>
      </c>
      <c r="M5008" s="23">
        <v>0.6</v>
      </c>
      <c r="N5008" s="16">
        <v>2</v>
      </c>
      <c r="O5008" s="16">
        <v>2</v>
      </c>
      <c r="P5008" s="16">
        <v>0</v>
      </c>
      <c r="Q5008" s="16">
        <v>2</v>
      </c>
      <c r="R5008" s="16">
        <v>0</v>
      </c>
      <c r="S5008" s="14" t="s">
        <v>86</v>
      </c>
      <c r="T5008" s="16">
        <v>228</v>
      </c>
      <c r="U5008" s="16">
        <v>0</v>
      </c>
      <c r="V5008" s="18">
        <v>173048</v>
      </c>
      <c r="W5008" s="18">
        <v>2455</v>
      </c>
      <c r="X5008" s="18">
        <v>1571</v>
      </c>
      <c r="Y5008" s="18">
        <v>0</v>
      </c>
      <c r="Z5008" s="18">
        <v>0</v>
      </c>
      <c r="AA5008" s="18">
        <v>0</v>
      </c>
      <c r="AB5008" s="18">
        <v>0</v>
      </c>
      <c r="AC5008" s="23">
        <v>0</v>
      </c>
      <c r="AD5008" s="14" t="str">
        <f>IF(E5008=113,"Linn","Iowa ex-Linn")</f>
        <v>Iowa ex-Linn</v>
      </c>
      <c r="AE5008" s="23">
        <f>IFERROR(AB5008/W5008,"N/M")</f>
        <v>0.0</v>
      </c>
      <c r="AF5008" s="14" t="str">
        <f>B5008&amp;"|"&amp;TEXT(E5008,"000")&amp;"|"&amp;TEXT(M5008,"0.0000")</f>
        <v>2022|141|0.6000</v>
      </c>
      <c r="AG5008" s="22" t="str">
        <f>IF(AND(B5008&gt;=2015,B5008&lt;=2024,C5008=19,G5008=41,I5008=2,K5008="A",L5008="RBUP",M5008&gt;=0.5,M5008&lt;=0.85),"IN","OUT")</f>
        <v>IN</v>
      </c>
    </row>
    <row r="5009" spans="1:33">
      <c r="A5009" s="14" t="s">
        <v>192</v>
      </c>
      <c r="B5009" s="16">
        <v>2022</v>
      </c>
      <c r="C5009" s="16">
        <v>19</v>
      </c>
      <c r="D5009" s="14" t="s">
        <v>80</v>
      </c>
      <c r="E5009" s="16">
        <v>141</v>
      </c>
      <c r="F5009" s="14" t="s">
        <v>156</v>
      </c>
      <c r="G5009" s="16">
        <v>41</v>
      </c>
      <c r="H5009" s="14" t="s">
        <v>186</v>
      </c>
      <c r="I5009" s="16">
        <v>2</v>
      </c>
      <c r="J5009" s="14" t="s">
        <v>83</v>
      </c>
      <c r="K5009" s="14" t="s">
        <v>84</v>
      </c>
      <c r="L5009" s="14" t="s">
        <v>85</v>
      </c>
      <c r="M5009" s="23">
        <v>0.65</v>
      </c>
      <c r="N5009" s="16">
        <v>12</v>
      </c>
      <c r="O5009" s="16">
        <v>11</v>
      </c>
      <c r="P5009" s="16">
        <v>0</v>
      </c>
      <c r="Q5009" s="16">
        <v>13</v>
      </c>
      <c r="R5009" s="16">
        <v>0</v>
      </c>
      <c r="S5009" s="14" t="s">
        <v>86</v>
      </c>
      <c r="T5009" s="16">
        <v>391</v>
      </c>
      <c r="U5009" s="16">
        <v>0</v>
      </c>
      <c r="V5009" s="18">
        <v>355073</v>
      </c>
      <c r="W5009" s="18">
        <v>5632</v>
      </c>
      <c r="X5009" s="18">
        <v>3325</v>
      </c>
      <c r="Y5009" s="18">
        <v>0</v>
      </c>
      <c r="Z5009" s="18">
        <v>0</v>
      </c>
      <c r="AA5009" s="18">
        <v>0</v>
      </c>
      <c r="AB5009" s="18">
        <v>0</v>
      </c>
      <c r="AC5009" s="23">
        <v>0</v>
      </c>
      <c r="AD5009" s="14" t="str">
        <f>IF(E5009=113,"Linn","Iowa ex-Linn")</f>
        <v>Iowa ex-Linn</v>
      </c>
      <c r="AE5009" s="23">
        <f>IFERROR(AB5009/W5009,"N/M")</f>
        <v>0.0</v>
      </c>
      <c r="AF5009" s="14" t="str">
        <f>B5009&amp;"|"&amp;TEXT(E5009,"000")&amp;"|"&amp;TEXT(M5009,"0.0000")</f>
        <v>2022|141|0.6500</v>
      </c>
      <c r="AG5009" s="22" t="str">
        <f>IF(AND(B5009&gt;=2015,B5009&lt;=2024,C5009=19,G5009=41,I5009=2,K5009="A",L5009="RBUP",M5009&gt;=0.5,M5009&lt;=0.85),"IN","OUT")</f>
        <v>IN</v>
      </c>
    </row>
    <row r="5010" spans="1:33">
      <c r="A5010" s="14" t="s">
        <v>192</v>
      </c>
      <c r="B5010" s="16">
        <v>2022</v>
      </c>
      <c r="C5010" s="16">
        <v>19</v>
      </c>
      <c r="D5010" s="14" t="s">
        <v>80</v>
      </c>
      <c r="E5010" s="16">
        <v>141</v>
      </c>
      <c r="F5010" s="14" t="s">
        <v>156</v>
      </c>
      <c r="G5010" s="16">
        <v>41</v>
      </c>
      <c r="H5010" s="14" t="s">
        <v>186</v>
      </c>
      <c r="I5010" s="16">
        <v>2</v>
      </c>
      <c r="J5010" s="14" t="s">
        <v>83</v>
      </c>
      <c r="K5010" s="14" t="s">
        <v>84</v>
      </c>
      <c r="L5010" s="14" t="s">
        <v>85</v>
      </c>
      <c r="M5010" s="23">
        <v>0.7</v>
      </c>
      <c r="N5010" s="16">
        <v>40</v>
      </c>
      <c r="O5010" s="16">
        <v>30</v>
      </c>
      <c r="P5010" s="16">
        <v>1</v>
      </c>
      <c r="Q5010" s="16">
        <v>46</v>
      </c>
      <c r="R5010" s="16">
        <v>1</v>
      </c>
      <c r="S5010" s="14" t="s">
        <v>86</v>
      </c>
      <c r="T5010" s="16">
        <v>4721</v>
      </c>
      <c r="U5010" s="16">
        <v>0</v>
      </c>
      <c r="V5010" s="18">
        <v>4224471</v>
      </c>
      <c r="W5010" s="18">
        <v>123901</v>
      </c>
      <c r="X5010" s="18">
        <v>82610</v>
      </c>
      <c r="Y5010" s="18">
        <v>3629</v>
      </c>
      <c r="Z5010" s="18">
        <v>1832</v>
      </c>
      <c r="AA5010" s="18">
        <v>0</v>
      </c>
      <c r="AB5010" s="18">
        <v>2139</v>
      </c>
      <c r="AC5010" s="23">
        <v>0.02</v>
      </c>
      <c r="AD5010" s="14" t="str">
        <f>IF(E5010=113,"Linn","Iowa ex-Linn")</f>
        <v>Iowa ex-Linn</v>
      </c>
      <c r="AE5010" s="23">
        <f>IFERROR(AB5010/W5010,"N/M")</f>
        <v>0.017263783181733803</v>
      </c>
      <c r="AF5010" s="14" t="str">
        <f>B5010&amp;"|"&amp;TEXT(E5010,"000")&amp;"|"&amp;TEXT(M5010,"0.0000")</f>
        <v>2022|141|0.7000</v>
      </c>
      <c r="AG5010" s="22" t="str">
        <f>IF(AND(B5010&gt;=2015,B5010&lt;=2024,C5010=19,G5010=41,I5010=2,K5010="A",L5010="RBUP",M5010&gt;=0.5,M5010&lt;=0.85),"IN","OUT")</f>
        <v>IN</v>
      </c>
    </row>
    <row r="5011" spans="1:33">
      <c r="A5011" s="14" t="s">
        <v>192</v>
      </c>
      <c r="B5011" s="16">
        <v>2022</v>
      </c>
      <c r="C5011" s="16">
        <v>19</v>
      </c>
      <c r="D5011" s="14" t="s">
        <v>80</v>
      </c>
      <c r="E5011" s="16">
        <v>141</v>
      </c>
      <c r="F5011" s="14" t="s">
        <v>156</v>
      </c>
      <c r="G5011" s="16">
        <v>41</v>
      </c>
      <c r="H5011" s="14" t="s">
        <v>186</v>
      </c>
      <c r="I5011" s="16">
        <v>2</v>
      </c>
      <c r="J5011" s="14" t="s">
        <v>83</v>
      </c>
      <c r="K5011" s="14" t="s">
        <v>84</v>
      </c>
      <c r="L5011" s="14" t="s">
        <v>85</v>
      </c>
      <c r="M5011" s="23">
        <v>0.75</v>
      </c>
      <c r="N5011" s="16">
        <v>144</v>
      </c>
      <c r="O5011" s="16">
        <v>127</v>
      </c>
      <c r="P5011" s="16">
        <v>7</v>
      </c>
      <c r="Q5011" s="16">
        <v>209</v>
      </c>
      <c r="R5011" s="16">
        <v>9</v>
      </c>
      <c r="S5011" s="14" t="s">
        <v>86</v>
      </c>
      <c r="T5011" s="16">
        <v>19549</v>
      </c>
      <c r="U5011" s="16">
        <v>0</v>
      </c>
      <c r="V5011" s="18">
        <v>18633420</v>
      </c>
      <c r="W5011" s="18">
        <v>741936</v>
      </c>
      <c r="X5011" s="18">
        <v>481779</v>
      </c>
      <c r="Y5011" s="18">
        <v>0</v>
      </c>
      <c r="Z5011" s="18">
        <v>0</v>
      </c>
      <c r="AA5011" s="18">
        <v>0</v>
      </c>
      <c r="AB5011" s="18">
        <v>26988</v>
      </c>
      <c r="AC5011" s="23">
        <v>0.04</v>
      </c>
      <c r="AD5011" s="14" t="str">
        <f>IF(E5011=113,"Linn","Iowa ex-Linn")</f>
        <v>Iowa ex-Linn</v>
      </c>
      <c r="AE5011" s="23">
        <f>IFERROR(AB5011/W5011,"N/M")</f>
        <v>0.03637510513036165</v>
      </c>
      <c r="AF5011" s="14" t="str">
        <f>B5011&amp;"|"&amp;TEXT(E5011,"000")&amp;"|"&amp;TEXT(M5011,"0.0000")</f>
        <v>2022|141|0.7500</v>
      </c>
      <c r="AG5011" s="22" t="str">
        <f>IF(AND(B5011&gt;=2015,B5011&lt;=2024,C5011=19,G5011=41,I5011=2,K5011="A",L5011="RBUP",M5011&gt;=0.5,M5011&lt;=0.85),"IN","OUT")</f>
        <v>IN</v>
      </c>
    </row>
    <row r="5012" spans="1:33">
      <c r="A5012" s="14" t="s">
        <v>192</v>
      </c>
      <c r="B5012" s="16">
        <v>2022</v>
      </c>
      <c r="C5012" s="16">
        <v>19</v>
      </c>
      <c r="D5012" s="14" t="s">
        <v>80</v>
      </c>
      <c r="E5012" s="16">
        <v>141</v>
      </c>
      <c r="F5012" s="14" t="s">
        <v>156</v>
      </c>
      <c r="G5012" s="16">
        <v>41</v>
      </c>
      <c r="H5012" s="14" t="s">
        <v>186</v>
      </c>
      <c r="I5012" s="16">
        <v>2</v>
      </c>
      <c r="J5012" s="14" t="s">
        <v>83</v>
      </c>
      <c r="K5012" s="14" t="s">
        <v>84</v>
      </c>
      <c r="L5012" s="14" t="s">
        <v>85</v>
      </c>
      <c r="M5012" s="23">
        <v>0.8</v>
      </c>
      <c r="N5012" s="16">
        <v>413</v>
      </c>
      <c r="O5012" s="16">
        <v>353</v>
      </c>
      <c r="P5012" s="16">
        <v>45</v>
      </c>
      <c r="Q5012" s="16">
        <v>580</v>
      </c>
      <c r="R5012" s="16">
        <v>68</v>
      </c>
      <c r="S5012" s="14" t="s">
        <v>86</v>
      </c>
      <c r="T5012" s="16">
        <v>64474</v>
      </c>
      <c r="U5012" s="16">
        <v>0</v>
      </c>
      <c r="V5012" s="18">
        <v>66070821</v>
      </c>
      <c r="W5012" s="18">
        <v>3536975</v>
      </c>
      <c r="X5012" s="18">
        <v>2062359</v>
      </c>
      <c r="Y5012" s="18">
        <v>111</v>
      </c>
      <c r="Z5012" s="18">
        <v>2662</v>
      </c>
      <c r="AA5012" s="18">
        <v>0</v>
      </c>
      <c r="AB5012" s="18">
        <v>520152</v>
      </c>
      <c r="AC5012" s="23">
        <v>0.15</v>
      </c>
      <c r="AD5012" s="14" t="str">
        <f>IF(E5012=113,"Linn","Iowa ex-Linn")</f>
        <v>Iowa ex-Linn</v>
      </c>
      <c r="AE5012" s="23">
        <f>IFERROR(AB5012/W5012,"N/M")</f>
        <v>0.14706125997497863</v>
      </c>
      <c r="AF5012" s="14" t="str">
        <f>B5012&amp;"|"&amp;TEXT(E5012,"000")&amp;"|"&amp;TEXT(M5012,"0.0000")</f>
        <v>2022|141|0.8000</v>
      </c>
      <c r="AG5012" s="22" t="str">
        <f>IF(AND(B5012&gt;=2015,B5012&lt;=2024,C5012=19,G5012=41,I5012=2,K5012="A",L5012="RBUP",M5012&gt;=0.5,M5012&lt;=0.85),"IN","OUT")</f>
        <v>IN</v>
      </c>
    </row>
    <row r="5013" spans="1:33">
      <c r="A5013" s="14" t="s">
        <v>192</v>
      </c>
      <c r="B5013" s="16">
        <v>2022</v>
      </c>
      <c r="C5013" s="16">
        <v>19</v>
      </c>
      <c r="D5013" s="14" t="s">
        <v>80</v>
      </c>
      <c r="E5013" s="16">
        <v>141</v>
      </c>
      <c r="F5013" s="14" t="s">
        <v>156</v>
      </c>
      <c r="G5013" s="16">
        <v>41</v>
      </c>
      <c r="H5013" s="14" t="s">
        <v>186</v>
      </c>
      <c r="I5013" s="16">
        <v>2</v>
      </c>
      <c r="J5013" s="14" t="s">
        <v>83</v>
      </c>
      <c r="K5013" s="14" t="s">
        <v>84</v>
      </c>
      <c r="L5013" s="14" t="s">
        <v>85</v>
      </c>
      <c r="M5013" s="23">
        <v>0.85</v>
      </c>
      <c r="N5013" s="16">
        <v>385</v>
      </c>
      <c r="O5013" s="16">
        <v>314</v>
      </c>
      <c r="P5013" s="16">
        <v>65</v>
      </c>
      <c r="Q5013" s="16">
        <v>563</v>
      </c>
      <c r="R5013" s="16">
        <v>88</v>
      </c>
      <c r="S5013" s="14" t="s">
        <v>86</v>
      </c>
      <c r="T5013" s="16">
        <v>54483</v>
      </c>
      <c r="U5013" s="16">
        <v>0</v>
      </c>
      <c r="V5013" s="18">
        <v>58782590</v>
      </c>
      <c r="W5013" s="18">
        <v>4072318</v>
      </c>
      <c r="X5013" s="18">
        <v>1796244</v>
      </c>
      <c r="Y5013" s="18">
        <v>0</v>
      </c>
      <c r="Z5013" s="18">
        <v>1361</v>
      </c>
      <c r="AA5013" s="18">
        <v>0</v>
      </c>
      <c r="AB5013" s="18">
        <v>892372</v>
      </c>
      <c r="AC5013" s="23">
        <v>0.22</v>
      </c>
      <c r="AD5013" s="14" t="str">
        <f>IF(E5013=113,"Linn","Iowa ex-Linn")</f>
        <v>Iowa ex-Linn</v>
      </c>
      <c r="AE5013" s="23">
        <f>IFERROR(AB5013/W5013,"N/M")</f>
        <v>0.21913121715936723</v>
      </c>
      <c r="AF5013" s="14" t="str">
        <f>B5013&amp;"|"&amp;TEXT(E5013,"000")&amp;"|"&amp;TEXT(M5013,"0.0000")</f>
        <v>2022|141|0.8500</v>
      </c>
      <c r="AG5013" s="22" t="str">
        <f>IF(AND(B5013&gt;=2015,B5013&lt;=2024,C5013=19,G5013=41,I5013=2,K5013="A",L5013="RBUP",M5013&gt;=0.5,M5013&lt;=0.85),"IN","OUT")</f>
        <v>IN</v>
      </c>
    </row>
    <row r="5014" spans="1:33">
      <c r="A5014" s="14" t="s">
        <v>192</v>
      </c>
      <c r="B5014" s="16">
        <v>2022</v>
      </c>
      <c r="C5014" s="16">
        <v>19</v>
      </c>
      <c r="D5014" s="14" t="s">
        <v>80</v>
      </c>
      <c r="E5014" s="16">
        <v>143</v>
      </c>
      <c r="F5014" s="14" t="s">
        <v>157</v>
      </c>
      <c r="G5014" s="16">
        <v>41</v>
      </c>
      <c r="H5014" s="14" t="s">
        <v>186</v>
      </c>
      <c r="I5014" s="16">
        <v>2</v>
      </c>
      <c r="J5014" s="14" t="s">
        <v>83</v>
      </c>
      <c r="K5014" s="14" t="s">
        <v>84</v>
      </c>
      <c r="L5014" s="14" t="s">
        <v>85</v>
      </c>
      <c r="M5014" s="23">
        <v>0.65</v>
      </c>
      <c r="N5014" s="16">
        <v>6</v>
      </c>
      <c r="O5014" s="16">
        <v>5</v>
      </c>
      <c r="P5014" s="16">
        <v>0</v>
      </c>
      <c r="Q5014" s="16">
        <v>7</v>
      </c>
      <c r="R5014" s="16">
        <v>0</v>
      </c>
      <c r="S5014" s="14" t="s">
        <v>86</v>
      </c>
      <c r="T5014" s="16">
        <v>484</v>
      </c>
      <c r="U5014" s="16">
        <v>0</v>
      </c>
      <c r="V5014" s="18">
        <v>361656</v>
      </c>
      <c r="W5014" s="18">
        <v>6766</v>
      </c>
      <c r="X5014" s="18">
        <v>3993</v>
      </c>
      <c r="Y5014" s="18">
        <v>0</v>
      </c>
      <c r="Z5014" s="18">
        <v>0</v>
      </c>
      <c r="AA5014" s="18">
        <v>0</v>
      </c>
      <c r="AB5014" s="18">
        <v>0</v>
      </c>
      <c r="AC5014" s="23">
        <v>0</v>
      </c>
      <c r="AD5014" s="14" t="str">
        <f>IF(E5014=113,"Linn","Iowa ex-Linn")</f>
        <v>Iowa ex-Linn</v>
      </c>
      <c r="AE5014" s="23">
        <f>IFERROR(AB5014/W5014,"N/M")</f>
        <v>0.0</v>
      </c>
      <c r="AF5014" s="14" t="str">
        <f>B5014&amp;"|"&amp;TEXT(E5014,"000")&amp;"|"&amp;TEXT(M5014,"0.0000")</f>
        <v>2022|143|0.6500</v>
      </c>
      <c r="AG5014" s="22" t="str">
        <f>IF(AND(B5014&gt;=2015,B5014&lt;=2024,C5014=19,G5014=41,I5014=2,K5014="A",L5014="RBUP",M5014&gt;=0.5,M5014&lt;=0.85),"IN","OUT")</f>
        <v>IN</v>
      </c>
    </row>
    <row r="5015" spans="1:33">
      <c r="A5015" s="14" t="s">
        <v>192</v>
      </c>
      <c r="B5015" s="16">
        <v>2022</v>
      </c>
      <c r="C5015" s="16">
        <v>19</v>
      </c>
      <c r="D5015" s="14" t="s">
        <v>80</v>
      </c>
      <c r="E5015" s="16">
        <v>143</v>
      </c>
      <c r="F5015" s="14" t="s">
        <v>157</v>
      </c>
      <c r="G5015" s="16">
        <v>41</v>
      </c>
      <c r="H5015" s="14" t="s">
        <v>186</v>
      </c>
      <c r="I5015" s="16">
        <v>2</v>
      </c>
      <c r="J5015" s="14" t="s">
        <v>83</v>
      </c>
      <c r="K5015" s="14" t="s">
        <v>84</v>
      </c>
      <c r="L5015" s="14" t="s">
        <v>85</v>
      </c>
      <c r="M5015" s="23">
        <v>0.7</v>
      </c>
      <c r="N5015" s="16">
        <v>17</v>
      </c>
      <c r="O5015" s="16">
        <v>13</v>
      </c>
      <c r="P5015" s="16">
        <v>0</v>
      </c>
      <c r="Q5015" s="16">
        <v>22</v>
      </c>
      <c r="R5015" s="16">
        <v>0</v>
      </c>
      <c r="S5015" s="14" t="s">
        <v>86</v>
      </c>
      <c r="T5015" s="16">
        <v>3497</v>
      </c>
      <c r="U5015" s="16">
        <v>0</v>
      </c>
      <c r="V5015" s="18">
        <v>3241020</v>
      </c>
      <c r="W5015" s="18">
        <v>94195</v>
      </c>
      <c r="X5015" s="18">
        <v>65675</v>
      </c>
      <c r="Y5015" s="18">
        <v>0</v>
      </c>
      <c r="Z5015" s="18">
        <v>0</v>
      </c>
      <c r="AA5015" s="18">
        <v>0</v>
      </c>
      <c r="AB5015" s="18">
        <v>0</v>
      </c>
      <c r="AC5015" s="23">
        <v>0</v>
      </c>
      <c r="AD5015" s="14" t="str">
        <f>IF(E5015=113,"Linn","Iowa ex-Linn")</f>
        <v>Iowa ex-Linn</v>
      </c>
      <c r="AE5015" s="23">
        <f>IFERROR(AB5015/W5015,"N/M")</f>
        <v>0.0</v>
      </c>
      <c r="AF5015" s="14" t="str">
        <f>B5015&amp;"|"&amp;TEXT(E5015,"000")&amp;"|"&amp;TEXT(M5015,"0.0000")</f>
        <v>2022|143|0.7000</v>
      </c>
      <c r="AG5015" s="22" t="str">
        <f>IF(AND(B5015&gt;=2015,B5015&lt;=2024,C5015=19,G5015=41,I5015=2,K5015="A",L5015="RBUP",M5015&gt;=0.5,M5015&lt;=0.85),"IN","OUT")</f>
        <v>IN</v>
      </c>
    </row>
    <row r="5016" spans="1:33">
      <c r="A5016" s="14" t="s">
        <v>192</v>
      </c>
      <c r="B5016" s="16">
        <v>2022</v>
      </c>
      <c r="C5016" s="16">
        <v>19</v>
      </c>
      <c r="D5016" s="14" t="s">
        <v>80</v>
      </c>
      <c r="E5016" s="16">
        <v>143</v>
      </c>
      <c r="F5016" s="14" t="s">
        <v>157</v>
      </c>
      <c r="G5016" s="16">
        <v>41</v>
      </c>
      <c r="H5016" s="14" t="s">
        <v>186</v>
      </c>
      <c r="I5016" s="16">
        <v>2</v>
      </c>
      <c r="J5016" s="14" t="s">
        <v>83</v>
      </c>
      <c r="K5016" s="14" t="s">
        <v>84</v>
      </c>
      <c r="L5016" s="14" t="s">
        <v>85</v>
      </c>
      <c r="M5016" s="23">
        <v>0.75</v>
      </c>
      <c r="N5016" s="16">
        <v>74</v>
      </c>
      <c r="O5016" s="16">
        <v>65</v>
      </c>
      <c r="P5016" s="16">
        <v>0</v>
      </c>
      <c r="Q5016" s="16">
        <v>96</v>
      </c>
      <c r="R5016" s="16">
        <v>0</v>
      </c>
      <c r="S5016" s="14" t="s">
        <v>86</v>
      </c>
      <c r="T5016" s="16">
        <v>12944</v>
      </c>
      <c r="U5016" s="16">
        <v>0</v>
      </c>
      <c r="V5016" s="18">
        <v>12033795</v>
      </c>
      <c r="W5016" s="18">
        <v>528219</v>
      </c>
      <c r="X5016" s="18">
        <v>345439</v>
      </c>
      <c r="Y5016" s="18">
        <v>0</v>
      </c>
      <c r="Z5016" s="18">
        <v>0</v>
      </c>
      <c r="AA5016" s="18">
        <v>0</v>
      </c>
      <c r="AB5016" s="18">
        <v>0</v>
      </c>
      <c r="AC5016" s="23">
        <v>0</v>
      </c>
      <c r="AD5016" s="14" t="str">
        <f>IF(E5016=113,"Linn","Iowa ex-Linn")</f>
        <v>Iowa ex-Linn</v>
      </c>
      <c r="AE5016" s="23">
        <f>IFERROR(AB5016/W5016,"N/M")</f>
        <v>0.0</v>
      </c>
      <c r="AF5016" s="14" t="str">
        <f>B5016&amp;"|"&amp;TEXT(E5016,"000")&amp;"|"&amp;TEXT(M5016,"0.0000")</f>
        <v>2022|143|0.7500</v>
      </c>
      <c r="AG5016" s="22" t="str">
        <f>IF(AND(B5016&gt;=2015,B5016&lt;=2024,C5016=19,G5016=41,I5016=2,K5016="A",L5016="RBUP",M5016&gt;=0.5,M5016&lt;=0.85),"IN","OUT")</f>
        <v>IN</v>
      </c>
    </row>
    <row r="5017" spans="1:33">
      <c r="A5017" s="14" t="s">
        <v>192</v>
      </c>
      <c r="B5017" s="16">
        <v>2022</v>
      </c>
      <c r="C5017" s="16">
        <v>19</v>
      </c>
      <c r="D5017" s="14" t="s">
        <v>80</v>
      </c>
      <c r="E5017" s="16">
        <v>143</v>
      </c>
      <c r="F5017" s="14" t="s">
        <v>157</v>
      </c>
      <c r="G5017" s="16">
        <v>41</v>
      </c>
      <c r="H5017" s="14" t="s">
        <v>186</v>
      </c>
      <c r="I5017" s="16">
        <v>2</v>
      </c>
      <c r="J5017" s="14" t="s">
        <v>83</v>
      </c>
      <c r="K5017" s="14" t="s">
        <v>84</v>
      </c>
      <c r="L5017" s="14" t="s">
        <v>85</v>
      </c>
      <c r="M5017" s="23">
        <v>0.8</v>
      </c>
      <c r="N5017" s="16">
        <v>260</v>
      </c>
      <c r="O5017" s="16">
        <v>218</v>
      </c>
      <c r="P5017" s="16">
        <v>6</v>
      </c>
      <c r="Q5017" s="16">
        <v>343</v>
      </c>
      <c r="R5017" s="16">
        <v>7</v>
      </c>
      <c r="S5017" s="14" t="s">
        <v>86</v>
      </c>
      <c r="T5017" s="16">
        <v>35270</v>
      </c>
      <c r="U5017" s="16">
        <v>0</v>
      </c>
      <c r="V5017" s="18">
        <v>34255551</v>
      </c>
      <c r="W5017" s="18">
        <v>1973777</v>
      </c>
      <c r="X5017" s="18">
        <v>1117427</v>
      </c>
      <c r="Y5017" s="18">
        <v>0</v>
      </c>
      <c r="Z5017" s="18">
        <v>1630</v>
      </c>
      <c r="AA5017" s="18">
        <v>0</v>
      </c>
      <c r="AB5017" s="18">
        <v>40663</v>
      </c>
      <c r="AC5017" s="23">
        <v>0.02</v>
      </c>
      <c r="AD5017" s="14" t="str">
        <f>IF(E5017=113,"Linn","Iowa ex-Linn")</f>
        <v>Iowa ex-Linn</v>
      </c>
      <c r="AE5017" s="23">
        <f>IFERROR(AB5017/W5017,"N/M")</f>
        <v>0.020601618115926975</v>
      </c>
      <c r="AF5017" s="14" t="str">
        <f>B5017&amp;"|"&amp;TEXT(E5017,"000")&amp;"|"&amp;TEXT(M5017,"0.0000")</f>
        <v>2022|143|0.8000</v>
      </c>
      <c r="AG5017" s="22" t="str">
        <f>IF(AND(B5017&gt;=2015,B5017&lt;=2024,C5017=19,G5017=41,I5017=2,K5017="A",L5017="RBUP",M5017&gt;=0.5,M5017&lt;=0.85),"IN","OUT")</f>
        <v>IN</v>
      </c>
    </row>
    <row r="5018" spans="1:33">
      <c r="A5018" s="14" t="s">
        <v>192</v>
      </c>
      <c r="B5018" s="16">
        <v>2022</v>
      </c>
      <c r="C5018" s="16">
        <v>19</v>
      </c>
      <c r="D5018" s="14" t="s">
        <v>80</v>
      </c>
      <c r="E5018" s="16">
        <v>143</v>
      </c>
      <c r="F5018" s="14" t="s">
        <v>157</v>
      </c>
      <c r="G5018" s="16">
        <v>41</v>
      </c>
      <c r="H5018" s="14" t="s">
        <v>186</v>
      </c>
      <c r="I5018" s="16">
        <v>2</v>
      </c>
      <c r="J5018" s="14" t="s">
        <v>83</v>
      </c>
      <c r="K5018" s="14" t="s">
        <v>84</v>
      </c>
      <c r="L5018" s="14" t="s">
        <v>85</v>
      </c>
      <c r="M5018" s="23">
        <v>0.85</v>
      </c>
      <c r="N5018" s="16">
        <v>359</v>
      </c>
      <c r="O5018" s="16">
        <v>296</v>
      </c>
      <c r="P5018" s="16">
        <v>31</v>
      </c>
      <c r="Q5018" s="16">
        <v>617</v>
      </c>
      <c r="R5018" s="16">
        <v>36</v>
      </c>
      <c r="S5018" s="14" t="s">
        <v>86</v>
      </c>
      <c r="T5018" s="16">
        <v>55806</v>
      </c>
      <c r="U5018" s="16">
        <v>0</v>
      </c>
      <c r="V5018" s="18">
        <v>57464900</v>
      </c>
      <c r="W5018" s="18">
        <v>4284824</v>
      </c>
      <c r="X5018" s="18">
        <v>1801029</v>
      </c>
      <c r="Y5018" s="18">
        <v>475</v>
      </c>
      <c r="Z5018" s="18">
        <v>2077</v>
      </c>
      <c r="AA5018" s="18">
        <v>0</v>
      </c>
      <c r="AB5018" s="18">
        <v>240298</v>
      </c>
      <c r="AC5018" s="23">
        <v>0.06</v>
      </c>
      <c r="AD5018" s="14" t="str">
        <f>IF(E5018=113,"Linn","Iowa ex-Linn")</f>
        <v>Iowa ex-Linn</v>
      </c>
      <c r="AE5018" s="23">
        <f>IFERROR(AB5018/W5018,"N/M")</f>
        <v>0.05608118326447014</v>
      </c>
      <c r="AF5018" s="14" t="str">
        <f>B5018&amp;"|"&amp;TEXT(E5018,"000")&amp;"|"&amp;TEXT(M5018,"0.0000")</f>
        <v>2022|143|0.8500</v>
      </c>
      <c r="AG5018" s="22" t="str">
        <f>IF(AND(B5018&gt;=2015,B5018&lt;=2024,C5018=19,G5018=41,I5018=2,K5018="A",L5018="RBUP",M5018&gt;=0.5,M5018&lt;=0.85),"IN","OUT")</f>
        <v>IN</v>
      </c>
    </row>
    <row r="5019" spans="1:33">
      <c r="A5019" s="14" t="s">
        <v>192</v>
      </c>
      <c r="B5019" s="16">
        <v>2022</v>
      </c>
      <c r="C5019" s="16">
        <v>19</v>
      </c>
      <c r="D5019" s="14" t="s">
        <v>80</v>
      </c>
      <c r="E5019" s="16">
        <v>145</v>
      </c>
      <c r="F5019" s="14" t="s">
        <v>158</v>
      </c>
      <c r="G5019" s="16">
        <v>41</v>
      </c>
      <c r="H5019" s="14" t="s">
        <v>186</v>
      </c>
      <c r="I5019" s="16">
        <v>2</v>
      </c>
      <c r="J5019" s="14" t="s">
        <v>83</v>
      </c>
      <c r="K5019" s="14" t="s">
        <v>84</v>
      </c>
      <c r="L5019" s="14" t="s">
        <v>85</v>
      </c>
      <c r="M5019" s="23">
        <v>0.6</v>
      </c>
      <c r="N5019" s="16">
        <v>1</v>
      </c>
      <c r="O5019" s="16">
        <v>1</v>
      </c>
      <c r="P5019" s="16">
        <v>0</v>
      </c>
      <c r="Q5019" s="16">
        <v>1</v>
      </c>
      <c r="R5019" s="16">
        <v>0</v>
      </c>
      <c r="S5019" s="14" t="s">
        <v>86</v>
      </c>
      <c r="T5019" s="16">
        <v>50</v>
      </c>
      <c r="U5019" s="16">
        <v>0</v>
      </c>
      <c r="V5019" s="18">
        <v>37965</v>
      </c>
      <c r="W5019" s="18">
        <v>829</v>
      </c>
      <c r="X5019" s="18">
        <v>531</v>
      </c>
      <c r="Y5019" s="18">
        <v>0</v>
      </c>
      <c r="Z5019" s="18">
        <v>0</v>
      </c>
      <c r="AA5019" s="18">
        <v>0</v>
      </c>
      <c r="AB5019" s="18">
        <v>0</v>
      </c>
      <c r="AC5019" s="23">
        <v>0</v>
      </c>
      <c r="AD5019" s="14" t="str">
        <f>IF(E5019=113,"Linn","Iowa ex-Linn")</f>
        <v>Iowa ex-Linn</v>
      </c>
      <c r="AE5019" s="23">
        <f>IFERROR(AB5019/W5019,"N/M")</f>
        <v>0.0</v>
      </c>
      <c r="AF5019" s="14" t="str">
        <f>B5019&amp;"|"&amp;TEXT(E5019,"000")&amp;"|"&amp;TEXT(M5019,"0.0000")</f>
        <v>2022|145|0.6000</v>
      </c>
      <c r="AG5019" s="22" t="str">
        <f>IF(AND(B5019&gt;=2015,B5019&lt;=2024,C5019=19,G5019=41,I5019=2,K5019="A",L5019="RBUP",M5019&gt;=0.5,M5019&lt;=0.85),"IN","OUT")</f>
        <v>IN</v>
      </c>
    </row>
    <row r="5020" spans="1:33">
      <c r="A5020" s="14" t="s">
        <v>192</v>
      </c>
      <c r="B5020" s="16">
        <v>2022</v>
      </c>
      <c r="C5020" s="16">
        <v>19</v>
      </c>
      <c r="D5020" s="14" t="s">
        <v>80</v>
      </c>
      <c r="E5020" s="16">
        <v>145</v>
      </c>
      <c r="F5020" s="14" t="s">
        <v>158</v>
      </c>
      <c r="G5020" s="16">
        <v>41</v>
      </c>
      <c r="H5020" s="14" t="s">
        <v>186</v>
      </c>
      <c r="I5020" s="16">
        <v>2</v>
      </c>
      <c r="J5020" s="14" t="s">
        <v>83</v>
      </c>
      <c r="K5020" s="14" t="s">
        <v>84</v>
      </c>
      <c r="L5020" s="14" t="s">
        <v>85</v>
      </c>
      <c r="M5020" s="23">
        <v>0.65</v>
      </c>
      <c r="N5020" s="16">
        <v>6</v>
      </c>
      <c r="O5020" s="16">
        <v>6</v>
      </c>
      <c r="P5020" s="16">
        <v>1</v>
      </c>
      <c r="Q5020" s="16">
        <v>7</v>
      </c>
      <c r="R5020" s="16">
        <v>1</v>
      </c>
      <c r="S5020" s="14" t="s">
        <v>86</v>
      </c>
      <c r="T5020" s="16">
        <v>197</v>
      </c>
      <c r="U5020" s="16">
        <v>0</v>
      </c>
      <c r="V5020" s="18">
        <v>136719</v>
      </c>
      <c r="W5020" s="18">
        <v>3284</v>
      </c>
      <c r="X5020" s="18">
        <v>1938</v>
      </c>
      <c r="Y5020" s="18">
        <v>0</v>
      </c>
      <c r="Z5020" s="18">
        <v>0</v>
      </c>
      <c r="AA5020" s="18">
        <v>0</v>
      </c>
      <c r="AB5020" s="18">
        <v>2233</v>
      </c>
      <c r="AC5020" s="23">
        <v>0.68</v>
      </c>
      <c r="AD5020" s="14" t="str">
        <f>IF(E5020=113,"Linn","Iowa ex-Linn")</f>
        <v>Iowa ex-Linn</v>
      </c>
      <c r="AE5020" s="23">
        <f>IFERROR(AB5020/W5020,"N/M")</f>
        <v>0.6799634591961023</v>
      </c>
      <c r="AF5020" s="14" t="str">
        <f>B5020&amp;"|"&amp;TEXT(E5020,"000")&amp;"|"&amp;TEXT(M5020,"0.0000")</f>
        <v>2022|145|0.6500</v>
      </c>
      <c r="AG5020" s="22" t="str">
        <f>IF(AND(B5020&gt;=2015,B5020&lt;=2024,C5020=19,G5020=41,I5020=2,K5020="A",L5020="RBUP",M5020&gt;=0.5,M5020&lt;=0.85),"IN","OUT")</f>
        <v>IN</v>
      </c>
    </row>
    <row r="5021" spans="1:33">
      <c r="A5021" s="14" t="s">
        <v>192</v>
      </c>
      <c r="B5021" s="16">
        <v>2022</v>
      </c>
      <c r="C5021" s="16">
        <v>19</v>
      </c>
      <c r="D5021" s="14" t="s">
        <v>80</v>
      </c>
      <c r="E5021" s="16">
        <v>145</v>
      </c>
      <c r="F5021" s="14" t="s">
        <v>158</v>
      </c>
      <c r="G5021" s="16">
        <v>41</v>
      </c>
      <c r="H5021" s="14" t="s">
        <v>186</v>
      </c>
      <c r="I5021" s="16">
        <v>2</v>
      </c>
      <c r="J5021" s="14" t="s">
        <v>83</v>
      </c>
      <c r="K5021" s="14" t="s">
        <v>84</v>
      </c>
      <c r="L5021" s="14" t="s">
        <v>85</v>
      </c>
      <c r="M5021" s="23">
        <v>0.7</v>
      </c>
      <c r="N5021" s="16">
        <v>32</v>
      </c>
      <c r="O5021" s="16">
        <v>24</v>
      </c>
      <c r="P5021" s="16">
        <v>2</v>
      </c>
      <c r="Q5021" s="16">
        <v>35</v>
      </c>
      <c r="R5021" s="16">
        <v>2</v>
      </c>
      <c r="S5021" s="14" t="s">
        <v>86</v>
      </c>
      <c r="T5021" s="16">
        <v>3346</v>
      </c>
      <c r="U5021" s="16">
        <v>0</v>
      </c>
      <c r="V5021" s="18">
        <v>2711141</v>
      </c>
      <c r="W5021" s="18">
        <v>95162</v>
      </c>
      <c r="X5021" s="18">
        <v>67467</v>
      </c>
      <c r="Y5021" s="18">
        <v>0</v>
      </c>
      <c r="Z5021" s="18">
        <v>0</v>
      </c>
      <c r="AA5021" s="18">
        <v>0</v>
      </c>
      <c r="AB5021" s="18">
        <v>19373</v>
      </c>
      <c r="AC5021" s="23">
        <v>0.2</v>
      </c>
      <c r="AD5021" s="14" t="str">
        <f>IF(E5021=113,"Linn","Iowa ex-Linn")</f>
        <v>Iowa ex-Linn</v>
      </c>
      <c r="AE5021" s="23">
        <f>IFERROR(AB5021/W5021,"N/M")</f>
        <v>0.20357915974863916</v>
      </c>
      <c r="AF5021" s="14" t="str">
        <f>B5021&amp;"|"&amp;TEXT(E5021,"000")&amp;"|"&amp;TEXT(M5021,"0.0000")</f>
        <v>2022|145|0.7000</v>
      </c>
      <c r="AG5021" s="22" t="str">
        <f>IF(AND(B5021&gt;=2015,B5021&lt;=2024,C5021=19,G5021=41,I5021=2,K5021="A",L5021="RBUP",M5021&gt;=0.5,M5021&lt;=0.85),"IN","OUT")</f>
        <v>IN</v>
      </c>
    </row>
    <row r="5022" spans="1:33">
      <c r="A5022" s="14" t="s">
        <v>192</v>
      </c>
      <c r="B5022" s="16">
        <v>2022</v>
      </c>
      <c r="C5022" s="16">
        <v>19</v>
      </c>
      <c r="D5022" s="14" t="s">
        <v>80</v>
      </c>
      <c r="E5022" s="16">
        <v>145</v>
      </c>
      <c r="F5022" s="14" t="s">
        <v>158</v>
      </c>
      <c r="G5022" s="16">
        <v>41</v>
      </c>
      <c r="H5022" s="14" t="s">
        <v>186</v>
      </c>
      <c r="I5022" s="16">
        <v>2</v>
      </c>
      <c r="J5022" s="14" t="s">
        <v>83</v>
      </c>
      <c r="K5022" s="14" t="s">
        <v>84</v>
      </c>
      <c r="L5022" s="14" t="s">
        <v>85</v>
      </c>
      <c r="M5022" s="23">
        <v>0.75</v>
      </c>
      <c r="N5022" s="16">
        <v>175</v>
      </c>
      <c r="O5022" s="16">
        <v>142</v>
      </c>
      <c r="P5022" s="16">
        <v>23</v>
      </c>
      <c r="Q5022" s="16">
        <v>204</v>
      </c>
      <c r="R5022" s="16">
        <v>31</v>
      </c>
      <c r="S5022" s="14" t="s">
        <v>86</v>
      </c>
      <c r="T5022" s="16">
        <v>20574</v>
      </c>
      <c r="U5022" s="16">
        <v>0</v>
      </c>
      <c r="V5022" s="18">
        <v>16968403</v>
      </c>
      <c r="W5022" s="18">
        <v>861186</v>
      </c>
      <c r="X5022" s="18">
        <v>588868</v>
      </c>
      <c r="Y5022" s="18">
        <v>0</v>
      </c>
      <c r="Z5022" s="18">
        <v>2548</v>
      </c>
      <c r="AA5022" s="18">
        <v>0</v>
      </c>
      <c r="AB5022" s="18">
        <v>199663</v>
      </c>
      <c r="AC5022" s="23">
        <v>0.23</v>
      </c>
      <c r="AD5022" s="14" t="str">
        <f>IF(E5022=113,"Linn","Iowa ex-Linn")</f>
        <v>Iowa ex-Linn</v>
      </c>
      <c r="AE5022" s="23">
        <f>IFERROR(AB5022/W5022,"N/M")</f>
        <v>0.23184654650679412</v>
      </c>
      <c r="AF5022" s="14" t="str">
        <f>B5022&amp;"|"&amp;TEXT(E5022,"000")&amp;"|"&amp;TEXT(M5022,"0.0000")</f>
        <v>2022|145|0.7500</v>
      </c>
      <c r="AG5022" s="22" t="str">
        <f>IF(AND(B5022&gt;=2015,B5022&lt;=2024,C5022=19,G5022=41,I5022=2,K5022="A",L5022="RBUP",M5022&gt;=0.5,M5022&lt;=0.85),"IN","OUT")</f>
        <v>IN</v>
      </c>
    </row>
    <row r="5023" spans="1:33">
      <c r="A5023" s="14" t="s">
        <v>192</v>
      </c>
      <c r="B5023" s="16">
        <v>2022</v>
      </c>
      <c r="C5023" s="16">
        <v>19</v>
      </c>
      <c r="D5023" s="14" t="s">
        <v>80</v>
      </c>
      <c r="E5023" s="16">
        <v>145</v>
      </c>
      <c r="F5023" s="14" t="s">
        <v>158</v>
      </c>
      <c r="G5023" s="16">
        <v>41</v>
      </c>
      <c r="H5023" s="14" t="s">
        <v>186</v>
      </c>
      <c r="I5023" s="16">
        <v>2</v>
      </c>
      <c r="J5023" s="14" t="s">
        <v>83</v>
      </c>
      <c r="K5023" s="14" t="s">
        <v>84</v>
      </c>
      <c r="L5023" s="14" t="s">
        <v>85</v>
      </c>
      <c r="M5023" s="23">
        <v>0.8</v>
      </c>
      <c r="N5023" s="16">
        <v>323</v>
      </c>
      <c r="O5023" s="16">
        <v>281</v>
      </c>
      <c r="P5023" s="16">
        <v>64</v>
      </c>
      <c r="Q5023" s="16">
        <v>481</v>
      </c>
      <c r="R5023" s="16">
        <v>73</v>
      </c>
      <c r="S5023" s="14" t="s">
        <v>86</v>
      </c>
      <c r="T5023" s="16">
        <v>50522</v>
      </c>
      <c r="U5023" s="16">
        <v>0</v>
      </c>
      <c r="V5023" s="18">
        <v>45782127</v>
      </c>
      <c r="W5023" s="18">
        <v>3017681</v>
      </c>
      <c r="X5023" s="18">
        <v>1770201</v>
      </c>
      <c r="Y5023" s="18">
        <v>0</v>
      </c>
      <c r="Z5023" s="18">
        <v>4815</v>
      </c>
      <c r="AA5023" s="18">
        <v>0</v>
      </c>
      <c r="AB5023" s="18">
        <v>995251</v>
      </c>
      <c r="AC5023" s="23">
        <v>0.33</v>
      </c>
      <c r="AD5023" s="14" t="str">
        <f>IF(E5023=113,"Linn","Iowa ex-Linn")</f>
        <v>Iowa ex-Linn</v>
      </c>
      <c r="AE5023" s="23">
        <f>IFERROR(AB5023/W5023,"N/M")</f>
        <v>0.3298065633842676</v>
      </c>
      <c r="AF5023" s="14" t="str">
        <f>B5023&amp;"|"&amp;TEXT(E5023,"000")&amp;"|"&amp;TEXT(M5023,"0.0000")</f>
        <v>2022|145|0.8000</v>
      </c>
      <c r="AG5023" s="22" t="str">
        <f>IF(AND(B5023&gt;=2015,B5023&lt;=2024,C5023=19,G5023=41,I5023=2,K5023="A",L5023="RBUP",M5023&gt;=0.5,M5023&lt;=0.85),"IN","OUT")</f>
        <v>IN</v>
      </c>
    </row>
    <row r="5024" spans="1:33">
      <c r="A5024" s="14" t="s">
        <v>192</v>
      </c>
      <c r="B5024" s="16">
        <v>2022</v>
      </c>
      <c r="C5024" s="16">
        <v>19</v>
      </c>
      <c r="D5024" s="14" t="s">
        <v>80</v>
      </c>
      <c r="E5024" s="16">
        <v>145</v>
      </c>
      <c r="F5024" s="14" t="s">
        <v>158</v>
      </c>
      <c r="G5024" s="16">
        <v>41</v>
      </c>
      <c r="H5024" s="14" t="s">
        <v>186</v>
      </c>
      <c r="I5024" s="16">
        <v>2</v>
      </c>
      <c r="J5024" s="14" t="s">
        <v>83</v>
      </c>
      <c r="K5024" s="14" t="s">
        <v>84</v>
      </c>
      <c r="L5024" s="14" t="s">
        <v>85</v>
      </c>
      <c r="M5024" s="23">
        <v>0.85</v>
      </c>
      <c r="N5024" s="16">
        <v>185</v>
      </c>
      <c r="O5024" s="16">
        <v>151</v>
      </c>
      <c r="P5024" s="16">
        <v>51</v>
      </c>
      <c r="Q5024" s="16">
        <v>252</v>
      </c>
      <c r="R5024" s="16">
        <v>77</v>
      </c>
      <c r="S5024" s="14" t="s">
        <v>86</v>
      </c>
      <c r="T5024" s="16">
        <v>32980</v>
      </c>
      <c r="U5024" s="16">
        <v>0</v>
      </c>
      <c r="V5024" s="18">
        <v>32107066</v>
      </c>
      <c r="W5024" s="18">
        <v>2510248</v>
      </c>
      <c r="X5024" s="18">
        <v>1191856</v>
      </c>
      <c r="Y5024" s="18">
        <v>0</v>
      </c>
      <c r="Z5024" s="18">
        <v>1757</v>
      </c>
      <c r="AA5024" s="18">
        <v>0</v>
      </c>
      <c r="AB5024" s="18">
        <v>1320799</v>
      </c>
      <c r="AC5024" s="23">
        <v>0.53</v>
      </c>
      <c r="AD5024" s="14" t="str">
        <f>IF(E5024=113,"Linn","Iowa ex-Linn")</f>
        <v>Iowa ex-Linn</v>
      </c>
      <c r="AE5024" s="23">
        <f>IFERROR(AB5024/W5024,"N/M")</f>
        <v>0.5261627536402778</v>
      </c>
      <c r="AF5024" s="14" t="str">
        <f>B5024&amp;"|"&amp;TEXT(E5024,"000")&amp;"|"&amp;TEXT(M5024,"0.0000")</f>
        <v>2022|145|0.8500</v>
      </c>
      <c r="AG5024" s="22" t="str">
        <f>IF(AND(B5024&gt;=2015,B5024&lt;=2024,C5024=19,G5024=41,I5024=2,K5024="A",L5024="RBUP",M5024&gt;=0.5,M5024&lt;=0.85),"IN","OUT")</f>
        <v>IN</v>
      </c>
    </row>
    <row r="5025" spans="1:33">
      <c r="A5025" s="14" t="s">
        <v>192</v>
      </c>
      <c r="B5025" s="16">
        <v>2022</v>
      </c>
      <c r="C5025" s="16">
        <v>19</v>
      </c>
      <c r="D5025" s="14" t="s">
        <v>80</v>
      </c>
      <c r="E5025" s="16">
        <v>147</v>
      </c>
      <c r="F5025" s="14" t="s">
        <v>159</v>
      </c>
      <c r="G5025" s="16">
        <v>41</v>
      </c>
      <c r="H5025" s="14" t="s">
        <v>186</v>
      </c>
      <c r="I5025" s="16">
        <v>2</v>
      </c>
      <c r="J5025" s="14" t="s">
        <v>83</v>
      </c>
      <c r="K5025" s="14" t="s">
        <v>84</v>
      </c>
      <c r="L5025" s="14" t="s">
        <v>85</v>
      </c>
      <c r="M5025" s="23">
        <v>0.5</v>
      </c>
      <c r="N5025" s="16">
        <v>1</v>
      </c>
      <c r="O5025" s="16">
        <v>0</v>
      </c>
      <c r="P5025" s="16">
        <v>0</v>
      </c>
      <c r="Q5025" s="16">
        <v>0</v>
      </c>
      <c r="R5025" s="16">
        <v>0</v>
      </c>
      <c r="S5025" s="14" t="s">
        <v>86</v>
      </c>
      <c r="T5025" s="16">
        <v>0</v>
      </c>
      <c r="U5025" s="16">
        <v>0</v>
      </c>
      <c r="V5025" s="18">
        <v>0</v>
      </c>
      <c r="W5025" s="18">
        <v>0</v>
      </c>
      <c r="X5025" s="18">
        <v>0</v>
      </c>
      <c r="Y5025" s="18">
        <v>0</v>
      </c>
      <c r="Z5025" s="18">
        <v>0</v>
      </c>
      <c r="AA5025" s="18">
        <v>0</v>
      </c>
      <c r="AB5025" s="18">
        <v>0</v>
      </c>
      <c r="AC5025" s="23">
        <v>0</v>
      </c>
      <c r="AD5025" s="14" t="str">
        <f>IF(E5025=113,"Linn","Iowa ex-Linn")</f>
        <v>Iowa ex-Linn</v>
      </c>
      <c r="AE5025" s="23" t="str">
        <f>IFERROR(AB5025/W5025,"N/M")</f>
        <v>N/M</v>
      </c>
      <c r="AF5025" s="14" t="str">
        <f>B5025&amp;"|"&amp;TEXT(E5025,"000")&amp;"|"&amp;TEXT(M5025,"0.0000")</f>
        <v>2022|147|0.5000</v>
      </c>
      <c r="AG5025" s="22" t="str">
        <f>IF(AND(B5025&gt;=2015,B5025&lt;=2024,C5025=19,G5025=41,I5025=2,K5025="A",L5025="RBUP",M5025&gt;=0.5,M5025&lt;=0.85),"IN","OUT")</f>
        <v>IN</v>
      </c>
    </row>
    <row r="5026" spans="1:33">
      <c r="A5026" s="14" t="s">
        <v>192</v>
      </c>
      <c r="B5026" s="16">
        <v>2022</v>
      </c>
      <c r="C5026" s="16">
        <v>19</v>
      </c>
      <c r="D5026" s="14" t="s">
        <v>80</v>
      </c>
      <c r="E5026" s="16">
        <v>147</v>
      </c>
      <c r="F5026" s="14" t="s">
        <v>159</v>
      </c>
      <c r="G5026" s="16">
        <v>41</v>
      </c>
      <c r="H5026" s="14" t="s">
        <v>186</v>
      </c>
      <c r="I5026" s="16">
        <v>2</v>
      </c>
      <c r="J5026" s="14" t="s">
        <v>83</v>
      </c>
      <c r="K5026" s="14" t="s">
        <v>84</v>
      </c>
      <c r="L5026" s="14" t="s">
        <v>85</v>
      </c>
      <c r="M5026" s="23">
        <v>0.55</v>
      </c>
      <c r="N5026" s="16">
        <v>1</v>
      </c>
      <c r="O5026" s="16">
        <v>1</v>
      </c>
      <c r="P5026" s="16">
        <v>0</v>
      </c>
      <c r="Q5026" s="16">
        <v>1</v>
      </c>
      <c r="R5026" s="16">
        <v>0</v>
      </c>
      <c r="S5026" s="14" t="s">
        <v>86</v>
      </c>
      <c r="T5026" s="16">
        <v>364</v>
      </c>
      <c r="U5026" s="16">
        <v>0</v>
      </c>
      <c r="V5026" s="18">
        <v>211344</v>
      </c>
      <c r="W5026" s="18">
        <v>2729</v>
      </c>
      <c r="X5026" s="18">
        <v>2184</v>
      </c>
      <c r="Y5026" s="18">
        <v>0</v>
      </c>
      <c r="Z5026" s="18">
        <v>0</v>
      </c>
      <c r="AA5026" s="18">
        <v>0</v>
      </c>
      <c r="AB5026" s="18">
        <v>0</v>
      </c>
      <c r="AC5026" s="23">
        <v>0</v>
      </c>
      <c r="AD5026" s="14" t="str">
        <f>IF(E5026=113,"Linn","Iowa ex-Linn")</f>
        <v>Iowa ex-Linn</v>
      </c>
      <c r="AE5026" s="23">
        <f>IFERROR(AB5026/W5026,"N/M")</f>
        <v>0.0</v>
      </c>
      <c r="AF5026" s="14" t="str">
        <f>B5026&amp;"|"&amp;TEXT(E5026,"000")&amp;"|"&amp;TEXT(M5026,"0.0000")</f>
        <v>2022|147|0.5500</v>
      </c>
      <c r="AG5026" s="22" t="str">
        <f>IF(AND(B5026&gt;=2015,B5026&lt;=2024,C5026=19,G5026=41,I5026=2,K5026="A",L5026="RBUP",M5026&gt;=0.5,M5026&lt;=0.85),"IN","OUT")</f>
        <v>IN</v>
      </c>
    </row>
    <row r="5027" spans="1:33">
      <c r="A5027" s="14" t="s">
        <v>192</v>
      </c>
      <c r="B5027" s="16">
        <v>2022</v>
      </c>
      <c r="C5027" s="16">
        <v>19</v>
      </c>
      <c r="D5027" s="14" t="s">
        <v>80</v>
      </c>
      <c r="E5027" s="16">
        <v>147</v>
      </c>
      <c r="F5027" s="14" t="s">
        <v>159</v>
      </c>
      <c r="G5027" s="16">
        <v>41</v>
      </c>
      <c r="H5027" s="14" t="s">
        <v>186</v>
      </c>
      <c r="I5027" s="16">
        <v>2</v>
      </c>
      <c r="J5027" s="14" t="s">
        <v>83</v>
      </c>
      <c r="K5027" s="14" t="s">
        <v>84</v>
      </c>
      <c r="L5027" s="14" t="s">
        <v>85</v>
      </c>
      <c r="M5027" s="23">
        <v>0.6</v>
      </c>
      <c r="N5027" s="16">
        <v>1</v>
      </c>
      <c r="O5027" s="16">
        <v>1</v>
      </c>
      <c r="P5027" s="16">
        <v>0</v>
      </c>
      <c r="Q5027" s="16">
        <v>1</v>
      </c>
      <c r="R5027" s="16">
        <v>0</v>
      </c>
      <c r="S5027" s="14" t="s">
        <v>86</v>
      </c>
      <c r="T5027" s="16">
        <v>237</v>
      </c>
      <c r="U5027" s="16">
        <v>0</v>
      </c>
      <c r="V5027" s="18">
        <v>180232</v>
      </c>
      <c r="W5027" s="18">
        <v>2887</v>
      </c>
      <c r="X5027" s="18">
        <v>2309</v>
      </c>
      <c r="Y5027" s="18">
        <v>0</v>
      </c>
      <c r="Z5027" s="18">
        <v>0</v>
      </c>
      <c r="AA5027" s="18">
        <v>0</v>
      </c>
      <c r="AB5027" s="18">
        <v>0</v>
      </c>
      <c r="AC5027" s="23">
        <v>0</v>
      </c>
      <c r="AD5027" s="14" t="str">
        <f>IF(E5027=113,"Linn","Iowa ex-Linn")</f>
        <v>Iowa ex-Linn</v>
      </c>
      <c r="AE5027" s="23">
        <f>IFERROR(AB5027/W5027,"N/M")</f>
        <v>0.0</v>
      </c>
      <c r="AF5027" s="14" t="str">
        <f>B5027&amp;"|"&amp;TEXT(E5027,"000")&amp;"|"&amp;TEXT(M5027,"0.0000")</f>
        <v>2022|147|0.6000</v>
      </c>
      <c r="AG5027" s="22" t="str">
        <f>IF(AND(B5027&gt;=2015,B5027&lt;=2024,C5027=19,G5027=41,I5027=2,K5027="A",L5027="RBUP",M5027&gt;=0.5,M5027&lt;=0.85),"IN","OUT")</f>
        <v>IN</v>
      </c>
    </row>
    <row r="5028" spans="1:33">
      <c r="A5028" s="14" t="s">
        <v>192</v>
      </c>
      <c r="B5028" s="16">
        <v>2022</v>
      </c>
      <c r="C5028" s="16">
        <v>19</v>
      </c>
      <c r="D5028" s="14" t="s">
        <v>80</v>
      </c>
      <c r="E5028" s="16">
        <v>147</v>
      </c>
      <c r="F5028" s="14" t="s">
        <v>159</v>
      </c>
      <c r="G5028" s="16">
        <v>41</v>
      </c>
      <c r="H5028" s="14" t="s">
        <v>186</v>
      </c>
      <c r="I5028" s="16">
        <v>2</v>
      </c>
      <c r="J5028" s="14" t="s">
        <v>83</v>
      </c>
      <c r="K5028" s="14" t="s">
        <v>84</v>
      </c>
      <c r="L5028" s="14" t="s">
        <v>85</v>
      </c>
      <c r="M5028" s="23">
        <v>0.65</v>
      </c>
      <c r="N5028" s="16">
        <v>1</v>
      </c>
      <c r="O5028" s="16">
        <v>0</v>
      </c>
      <c r="P5028" s="16">
        <v>0</v>
      </c>
      <c r="Q5028" s="16">
        <v>0</v>
      </c>
      <c r="R5028" s="16">
        <v>0</v>
      </c>
      <c r="S5028" s="14" t="s">
        <v>86</v>
      </c>
      <c r="T5028" s="16">
        <v>0</v>
      </c>
      <c r="U5028" s="16">
        <v>0</v>
      </c>
      <c r="V5028" s="18">
        <v>0</v>
      </c>
      <c r="W5028" s="18">
        <v>0</v>
      </c>
      <c r="X5028" s="18">
        <v>0</v>
      </c>
      <c r="Y5028" s="18">
        <v>0</v>
      </c>
      <c r="Z5028" s="18">
        <v>0</v>
      </c>
      <c r="AA5028" s="18">
        <v>0</v>
      </c>
      <c r="AB5028" s="18">
        <v>0</v>
      </c>
      <c r="AC5028" s="23">
        <v>0</v>
      </c>
      <c r="AD5028" s="14" t="str">
        <f>IF(E5028=113,"Linn","Iowa ex-Linn")</f>
        <v>Iowa ex-Linn</v>
      </c>
      <c r="AE5028" s="23" t="str">
        <f>IFERROR(AB5028/W5028,"N/M")</f>
        <v>N/M</v>
      </c>
      <c r="AF5028" s="14" t="str">
        <f>B5028&amp;"|"&amp;TEXT(E5028,"000")&amp;"|"&amp;TEXT(M5028,"0.0000")</f>
        <v>2022|147|0.6500</v>
      </c>
      <c r="AG5028" s="22" t="str">
        <f>IF(AND(B5028&gt;=2015,B5028&lt;=2024,C5028=19,G5028=41,I5028=2,K5028="A",L5028="RBUP",M5028&gt;=0.5,M5028&lt;=0.85),"IN","OUT")</f>
        <v>IN</v>
      </c>
    </row>
    <row r="5029" spans="1:33">
      <c r="A5029" s="14" t="s">
        <v>192</v>
      </c>
      <c r="B5029" s="16">
        <v>2022</v>
      </c>
      <c r="C5029" s="16">
        <v>19</v>
      </c>
      <c r="D5029" s="14" t="s">
        <v>80</v>
      </c>
      <c r="E5029" s="16">
        <v>147</v>
      </c>
      <c r="F5029" s="14" t="s">
        <v>159</v>
      </c>
      <c r="G5029" s="16">
        <v>41</v>
      </c>
      <c r="H5029" s="14" t="s">
        <v>186</v>
      </c>
      <c r="I5029" s="16">
        <v>2</v>
      </c>
      <c r="J5029" s="14" t="s">
        <v>83</v>
      </c>
      <c r="K5029" s="14" t="s">
        <v>84</v>
      </c>
      <c r="L5029" s="14" t="s">
        <v>85</v>
      </c>
      <c r="M5029" s="23">
        <v>0.7</v>
      </c>
      <c r="N5029" s="16">
        <v>31</v>
      </c>
      <c r="O5029" s="16">
        <v>25</v>
      </c>
      <c r="P5029" s="16">
        <v>0</v>
      </c>
      <c r="Q5029" s="16">
        <v>59</v>
      </c>
      <c r="R5029" s="16">
        <v>0</v>
      </c>
      <c r="S5029" s="14" t="s">
        <v>86</v>
      </c>
      <c r="T5029" s="16">
        <v>6573</v>
      </c>
      <c r="U5029" s="16">
        <v>0</v>
      </c>
      <c r="V5029" s="18">
        <v>8242584</v>
      </c>
      <c r="W5029" s="18">
        <v>284957</v>
      </c>
      <c r="X5029" s="18">
        <v>169524</v>
      </c>
      <c r="Y5029" s="18">
        <v>0</v>
      </c>
      <c r="Z5029" s="18">
        <v>0</v>
      </c>
      <c r="AA5029" s="18">
        <v>0</v>
      </c>
      <c r="AB5029" s="18">
        <v>0</v>
      </c>
      <c r="AC5029" s="23">
        <v>0</v>
      </c>
      <c r="AD5029" s="14" t="str">
        <f>IF(E5029=113,"Linn","Iowa ex-Linn")</f>
        <v>Iowa ex-Linn</v>
      </c>
      <c r="AE5029" s="23">
        <f>IFERROR(AB5029/W5029,"N/M")</f>
        <v>0.0</v>
      </c>
      <c r="AF5029" s="14" t="str">
        <f>B5029&amp;"|"&amp;TEXT(E5029,"000")&amp;"|"&amp;TEXT(M5029,"0.0000")</f>
        <v>2022|147|0.7000</v>
      </c>
      <c r="AG5029" s="22" t="str">
        <f>IF(AND(B5029&gt;=2015,B5029&lt;=2024,C5029=19,G5029=41,I5029=2,K5029="A",L5029="RBUP",M5029&gt;=0.5,M5029&lt;=0.85),"IN","OUT")</f>
        <v>IN</v>
      </c>
    </row>
    <row r="5030" spans="1:33">
      <c r="A5030" s="14" t="s">
        <v>192</v>
      </c>
      <c r="B5030" s="16">
        <v>2022</v>
      </c>
      <c r="C5030" s="16">
        <v>19</v>
      </c>
      <c r="D5030" s="14" t="s">
        <v>80</v>
      </c>
      <c r="E5030" s="16">
        <v>147</v>
      </c>
      <c r="F5030" s="14" t="s">
        <v>159</v>
      </c>
      <c r="G5030" s="16">
        <v>41</v>
      </c>
      <c r="H5030" s="14" t="s">
        <v>186</v>
      </c>
      <c r="I5030" s="16">
        <v>2</v>
      </c>
      <c r="J5030" s="14" t="s">
        <v>83</v>
      </c>
      <c r="K5030" s="14" t="s">
        <v>84</v>
      </c>
      <c r="L5030" s="14" t="s">
        <v>85</v>
      </c>
      <c r="M5030" s="23">
        <v>0.75</v>
      </c>
      <c r="N5030" s="16">
        <v>99</v>
      </c>
      <c r="O5030" s="16">
        <v>85</v>
      </c>
      <c r="P5030" s="16">
        <v>6</v>
      </c>
      <c r="Q5030" s="16">
        <v>128</v>
      </c>
      <c r="R5030" s="16">
        <v>6</v>
      </c>
      <c r="S5030" s="14" t="s">
        <v>86</v>
      </c>
      <c r="T5030" s="16">
        <v>17344</v>
      </c>
      <c r="U5030" s="16">
        <v>0</v>
      </c>
      <c r="V5030" s="18">
        <v>15226167</v>
      </c>
      <c r="W5030" s="18">
        <v>739621</v>
      </c>
      <c r="X5030" s="18">
        <v>498082</v>
      </c>
      <c r="Y5030" s="18">
        <v>0</v>
      </c>
      <c r="Z5030" s="18">
        <v>0</v>
      </c>
      <c r="AA5030" s="18">
        <v>0</v>
      </c>
      <c r="AB5030" s="18">
        <v>33205</v>
      </c>
      <c r="AC5030" s="23">
        <v>0.04</v>
      </c>
      <c r="AD5030" s="14" t="str">
        <f>IF(E5030=113,"Linn","Iowa ex-Linn")</f>
        <v>Iowa ex-Linn</v>
      </c>
      <c r="AE5030" s="23">
        <f>IFERROR(AB5030/W5030,"N/M")</f>
        <v>0.044894614944681124</v>
      </c>
      <c r="AF5030" s="14" t="str">
        <f>B5030&amp;"|"&amp;TEXT(E5030,"000")&amp;"|"&amp;TEXT(M5030,"0.0000")</f>
        <v>2022|147|0.7500</v>
      </c>
      <c r="AG5030" s="22" t="str">
        <f>IF(AND(B5030&gt;=2015,B5030&lt;=2024,C5030=19,G5030=41,I5030=2,K5030="A",L5030="RBUP",M5030&gt;=0.5,M5030&lt;=0.85),"IN","OUT")</f>
        <v>IN</v>
      </c>
    </row>
    <row r="5031" spans="1:33">
      <c r="A5031" s="14" t="s">
        <v>192</v>
      </c>
      <c r="B5031" s="16">
        <v>2022</v>
      </c>
      <c r="C5031" s="16">
        <v>19</v>
      </c>
      <c r="D5031" s="14" t="s">
        <v>80</v>
      </c>
      <c r="E5031" s="16">
        <v>147</v>
      </c>
      <c r="F5031" s="14" t="s">
        <v>159</v>
      </c>
      <c r="G5031" s="16">
        <v>41</v>
      </c>
      <c r="H5031" s="14" t="s">
        <v>186</v>
      </c>
      <c r="I5031" s="16">
        <v>2</v>
      </c>
      <c r="J5031" s="14" t="s">
        <v>83</v>
      </c>
      <c r="K5031" s="14" t="s">
        <v>84</v>
      </c>
      <c r="L5031" s="14" t="s">
        <v>85</v>
      </c>
      <c r="M5031" s="23">
        <v>0.8</v>
      </c>
      <c r="N5031" s="16">
        <v>356</v>
      </c>
      <c r="O5031" s="16">
        <v>308</v>
      </c>
      <c r="P5031" s="16">
        <v>38</v>
      </c>
      <c r="Q5031" s="16">
        <v>651</v>
      </c>
      <c r="R5031" s="16">
        <v>55</v>
      </c>
      <c r="S5031" s="14" t="s">
        <v>86</v>
      </c>
      <c r="T5031" s="16">
        <v>70011</v>
      </c>
      <c r="U5031" s="16">
        <v>0</v>
      </c>
      <c r="V5031" s="18">
        <v>67149281</v>
      </c>
      <c r="W5031" s="18">
        <v>4347179</v>
      </c>
      <c r="X5031" s="18">
        <v>2473640</v>
      </c>
      <c r="Y5031" s="18">
        <v>0</v>
      </c>
      <c r="Z5031" s="18">
        <v>2026</v>
      </c>
      <c r="AA5031" s="18">
        <v>0</v>
      </c>
      <c r="AB5031" s="18">
        <v>781980</v>
      </c>
      <c r="AC5031" s="23">
        <v>0.18</v>
      </c>
      <c r="AD5031" s="14" t="str">
        <f>IF(E5031=113,"Linn","Iowa ex-Linn")</f>
        <v>Iowa ex-Linn</v>
      </c>
      <c r="AE5031" s="23">
        <f>IFERROR(AB5031/W5031,"N/M")</f>
        <v>0.17988217186363847</v>
      </c>
      <c r="AF5031" s="14" t="str">
        <f>B5031&amp;"|"&amp;TEXT(E5031,"000")&amp;"|"&amp;TEXT(M5031,"0.0000")</f>
        <v>2022|147|0.8000</v>
      </c>
      <c r="AG5031" s="22" t="str">
        <f>IF(AND(B5031&gt;=2015,B5031&lt;=2024,C5031=19,G5031=41,I5031=2,K5031="A",L5031="RBUP",M5031&gt;=0.5,M5031&lt;=0.85),"IN","OUT")</f>
        <v>IN</v>
      </c>
    </row>
    <row r="5032" spans="1:33">
      <c r="A5032" s="14" t="s">
        <v>192</v>
      </c>
      <c r="B5032" s="16">
        <v>2022</v>
      </c>
      <c r="C5032" s="16">
        <v>19</v>
      </c>
      <c r="D5032" s="14" t="s">
        <v>80</v>
      </c>
      <c r="E5032" s="16">
        <v>147</v>
      </c>
      <c r="F5032" s="14" t="s">
        <v>159</v>
      </c>
      <c r="G5032" s="16">
        <v>41</v>
      </c>
      <c r="H5032" s="14" t="s">
        <v>186</v>
      </c>
      <c r="I5032" s="16">
        <v>2</v>
      </c>
      <c r="J5032" s="14" t="s">
        <v>83</v>
      </c>
      <c r="K5032" s="14" t="s">
        <v>84</v>
      </c>
      <c r="L5032" s="14" t="s">
        <v>85</v>
      </c>
      <c r="M5032" s="23">
        <v>0.85</v>
      </c>
      <c r="N5032" s="16">
        <v>313</v>
      </c>
      <c r="O5032" s="16">
        <v>251</v>
      </c>
      <c r="P5032" s="16">
        <v>41</v>
      </c>
      <c r="Q5032" s="16">
        <v>529</v>
      </c>
      <c r="R5032" s="16">
        <v>47</v>
      </c>
      <c r="S5032" s="14" t="s">
        <v>86</v>
      </c>
      <c r="T5032" s="16">
        <v>49607</v>
      </c>
      <c r="U5032" s="16">
        <v>0</v>
      </c>
      <c r="V5032" s="18">
        <v>50439239</v>
      </c>
      <c r="W5032" s="18">
        <v>4048723</v>
      </c>
      <c r="X5032" s="18">
        <v>1803476</v>
      </c>
      <c r="Y5032" s="18">
        <v>542</v>
      </c>
      <c r="Z5032" s="18">
        <v>4486</v>
      </c>
      <c r="AA5032" s="18">
        <v>0</v>
      </c>
      <c r="AB5032" s="18">
        <v>830750</v>
      </c>
      <c r="AC5032" s="23">
        <v>0.21</v>
      </c>
      <c r="AD5032" s="14" t="str">
        <f>IF(E5032=113,"Linn","Iowa ex-Linn")</f>
        <v>Iowa ex-Linn</v>
      </c>
      <c r="AE5032" s="23">
        <f>IFERROR(AB5032/W5032,"N/M")</f>
        <v>0.2051881543884331</v>
      </c>
      <c r="AF5032" s="14" t="str">
        <f>B5032&amp;"|"&amp;TEXT(E5032,"000")&amp;"|"&amp;TEXT(M5032,"0.0000")</f>
        <v>2022|147|0.8500</v>
      </c>
      <c r="AG5032" s="22" t="str">
        <f>IF(AND(B5032&gt;=2015,B5032&lt;=2024,C5032=19,G5032=41,I5032=2,K5032="A",L5032="RBUP",M5032&gt;=0.5,M5032&lt;=0.85),"IN","OUT")</f>
        <v>IN</v>
      </c>
    </row>
    <row r="5033" spans="1:33">
      <c r="A5033" s="14" t="s">
        <v>192</v>
      </c>
      <c r="B5033" s="16">
        <v>2022</v>
      </c>
      <c r="C5033" s="16">
        <v>19</v>
      </c>
      <c r="D5033" s="14" t="s">
        <v>80</v>
      </c>
      <c r="E5033" s="16">
        <v>149</v>
      </c>
      <c r="F5033" s="14" t="s">
        <v>160</v>
      </c>
      <c r="G5033" s="16">
        <v>41</v>
      </c>
      <c r="H5033" s="14" t="s">
        <v>186</v>
      </c>
      <c r="I5033" s="16">
        <v>2</v>
      </c>
      <c r="J5033" s="14" t="s">
        <v>83</v>
      </c>
      <c r="K5033" s="14" t="s">
        <v>84</v>
      </c>
      <c r="L5033" s="14" t="s">
        <v>85</v>
      </c>
      <c r="M5033" s="23">
        <v>0.5</v>
      </c>
      <c r="N5033" s="16">
        <v>1</v>
      </c>
      <c r="O5033" s="16">
        <v>1</v>
      </c>
      <c r="P5033" s="16">
        <v>0</v>
      </c>
      <c r="Q5033" s="16">
        <v>1</v>
      </c>
      <c r="R5033" s="16">
        <v>0</v>
      </c>
      <c r="S5033" s="14" t="s">
        <v>86</v>
      </c>
      <c r="T5033" s="16">
        <v>57</v>
      </c>
      <c r="U5033" s="16">
        <v>0</v>
      </c>
      <c r="V5033" s="18">
        <v>33895</v>
      </c>
      <c r="W5033" s="18">
        <v>332</v>
      </c>
      <c r="X5033" s="18">
        <v>222</v>
      </c>
      <c r="Y5033" s="18">
        <v>0</v>
      </c>
      <c r="Z5033" s="18">
        <v>0</v>
      </c>
      <c r="AA5033" s="18">
        <v>0</v>
      </c>
      <c r="AB5033" s="18">
        <v>0</v>
      </c>
      <c r="AC5033" s="23">
        <v>0</v>
      </c>
      <c r="AD5033" s="14" t="str">
        <f>IF(E5033=113,"Linn","Iowa ex-Linn")</f>
        <v>Iowa ex-Linn</v>
      </c>
      <c r="AE5033" s="23">
        <f>IFERROR(AB5033/W5033,"N/M")</f>
        <v>0.0</v>
      </c>
      <c r="AF5033" s="14" t="str">
        <f>B5033&amp;"|"&amp;TEXT(E5033,"000")&amp;"|"&amp;TEXT(M5033,"0.0000")</f>
        <v>2022|149|0.5000</v>
      </c>
      <c r="AG5033" s="22" t="str">
        <f>IF(AND(B5033&gt;=2015,B5033&lt;=2024,C5033=19,G5033=41,I5033=2,K5033="A",L5033="RBUP",M5033&gt;=0.5,M5033&lt;=0.85),"IN","OUT")</f>
        <v>IN</v>
      </c>
    </row>
    <row r="5034" spans="1:33">
      <c r="A5034" s="14" t="s">
        <v>192</v>
      </c>
      <c r="B5034" s="16">
        <v>2022</v>
      </c>
      <c r="C5034" s="16">
        <v>19</v>
      </c>
      <c r="D5034" s="14" t="s">
        <v>80</v>
      </c>
      <c r="E5034" s="16">
        <v>149</v>
      </c>
      <c r="F5034" s="14" t="s">
        <v>160</v>
      </c>
      <c r="G5034" s="16">
        <v>41</v>
      </c>
      <c r="H5034" s="14" t="s">
        <v>186</v>
      </c>
      <c r="I5034" s="16">
        <v>2</v>
      </c>
      <c r="J5034" s="14" t="s">
        <v>83</v>
      </c>
      <c r="K5034" s="14" t="s">
        <v>84</v>
      </c>
      <c r="L5034" s="14" t="s">
        <v>85</v>
      </c>
      <c r="M5034" s="23">
        <v>0.65</v>
      </c>
      <c r="N5034" s="16">
        <v>6</v>
      </c>
      <c r="O5034" s="16">
        <v>4</v>
      </c>
      <c r="P5034" s="16">
        <v>1</v>
      </c>
      <c r="Q5034" s="16">
        <v>4</v>
      </c>
      <c r="R5034" s="16">
        <v>1</v>
      </c>
      <c r="S5034" s="14" t="s">
        <v>86</v>
      </c>
      <c r="T5034" s="16">
        <v>159</v>
      </c>
      <c r="U5034" s="16">
        <v>0</v>
      </c>
      <c r="V5034" s="18">
        <v>125125</v>
      </c>
      <c r="W5034" s="18">
        <v>2276</v>
      </c>
      <c r="X5034" s="18">
        <v>1343</v>
      </c>
      <c r="Y5034" s="18">
        <v>0</v>
      </c>
      <c r="Z5034" s="18">
        <v>0</v>
      </c>
      <c r="AA5034" s="18">
        <v>0</v>
      </c>
      <c r="AB5034" s="18">
        <v>5051</v>
      </c>
      <c r="AC5034" s="23">
        <v>2.22</v>
      </c>
      <c r="AD5034" s="14" t="str">
        <f>IF(E5034=113,"Linn","Iowa ex-Linn")</f>
        <v>Iowa ex-Linn</v>
      </c>
      <c r="AE5034" s="23">
        <f>IFERROR(AB5034/W5034,"N/M")</f>
        <v>2.219244288224956</v>
      </c>
      <c r="AF5034" s="14" t="str">
        <f>B5034&amp;"|"&amp;TEXT(E5034,"000")&amp;"|"&amp;TEXT(M5034,"0.0000")</f>
        <v>2022|149|0.6500</v>
      </c>
      <c r="AG5034" s="22" t="str">
        <f>IF(AND(B5034&gt;=2015,B5034&lt;=2024,C5034=19,G5034=41,I5034=2,K5034="A",L5034="RBUP",M5034&gt;=0.5,M5034&lt;=0.85),"IN","OUT")</f>
        <v>IN</v>
      </c>
    </row>
    <row r="5035" spans="1:33">
      <c r="A5035" s="14" t="s">
        <v>192</v>
      </c>
      <c r="B5035" s="16">
        <v>2022</v>
      </c>
      <c r="C5035" s="16">
        <v>19</v>
      </c>
      <c r="D5035" s="14" t="s">
        <v>80</v>
      </c>
      <c r="E5035" s="16">
        <v>149</v>
      </c>
      <c r="F5035" s="14" t="s">
        <v>160</v>
      </c>
      <c r="G5035" s="16">
        <v>41</v>
      </c>
      <c r="H5035" s="14" t="s">
        <v>186</v>
      </c>
      <c r="I5035" s="16">
        <v>2</v>
      </c>
      <c r="J5035" s="14" t="s">
        <v>83</v>
      </c>
      <c r="K5035" s="14" t="s">
        <v>84</v>
      </c>
      <c r="L5035" s="14" t="s">
        <v>85</v>
      </c>
      <c r="M5035" s="23">
        <v>0.7</v>
      </c>
      <c r="N5035" s="16">
        <v>26</v>
      </c>
      <c r="O5035" s="16">
        <v>25</v>
      </c>
      <c r="P5035" s="16">
        <v>12</v>
      </c>
      <c r="Q5035" s="16">
        <v>25</v>
      </c>
      <c r="R5035" s="16">
        <v>12</v>
      </c>
      <c r="S5035" s="14" t="s">
        <v>86</v>
      </c>
      <c r="T5035" s="16">
        <v>2628</v>
      </c>
      <c r="U5035" s="16">
        <v>0</v>
      </c>
      <c r="V5035" s="18">
        <v>2319944</v>
      </c>
      <c r="W5035" s="18">
        <v>92548</v>
      </c>
      <c r="X5035" s="18">
        <v>64049</v>
      </c>
      <c r="Y5035" s="18">
        <v>0</v>
      </c>
      <c r="Z5035" s="18">
        <v>421</v>
      </c>
      <c r="AA5035" s="18">
        <v>0</v>
      </c>
      <c r="AB5035" s="18">
        <v>288658</v>
      </c>
      <c r="AC5035" s="23">
        <v>3.12</v>
      </c>
      <c r="AD5035" s="14" t="str">
        <f>IF(E5035=113,"Linn","Iowa ex-Linn")</f>
        <v>Iowa ex-Linn</v>
      </c>
      <c r="AE5035" s="23">
        <f>IFERROR(AB5035/W5035,"N/M")</f>
        <v>3.1190085145005835</v>
      </c>
      <c r="AF5035" s="14" t="str">
        <f>B5035&amp;"|"&amp;TEXT(E5035,"000")&amp;"|"&amp;TEXT(M5035,"0.0000")</f>
        <v>2022|149|0.7000</v>
      </c>
      <c r="AG5035" s="22" t="str">
        <f>IF(AND(B5035&gt;=2015,B5035&lt;=2024,C5035=19,G5035=41,I5035=2,K5035="A",L5035="RBUP",M5035&gt;=0.5,M5035&lt;=0.85),"IN","OUT")</f>
        <v>IN</v>
      </c>
    </row>
    <row r="5036" spans="1:33">
      <c r="A5036" s="14" t="s">
        <v>192</v>
      </c>
      <c r="B5036" s="16">
        <v>2022</v>
      </c>
      <c r="C5036" s="16">
        <v>19</v>
      </c>
      <c r="D5036" s="14" t="s">
        <v>80</v>
      </c>
      <c r="E5036" s="16">
        <v>149</v>
      </c>
      <c r="F5036" s="14" t="s">
        <v>160</v>
      </c>
      <c r="G5036" s="16">
        <v>41</v>
      </c>
      <c r="H5036" s="14" t="s">
        <v>186</v>
      </c>
      <c r="I5036" s="16">
        <v>2</v>
      </c>
      <c r="J5036" s="14" t="s">
        <v>83</v>
      </c>
      <c r="K5036" s="14" t="s">
        <v>84</v>
      </c>
      <c r="L5036" s="14" t="s">
        <v>85</v>
      </c>
      <c r="M5036" s="23">
        <v>0.75</v>
      </c>
      <c r="N5036" s="16">
        <v>131</v>
      </c>
      <c r="O5036" s="16">
        <v>110</v>
      </c>
      <c r="P5036" s="16">
        <v>40</v>
      </c>
      <c r="Q5036" s="16">
        <v>228</v>
      </c>
      <c r="R5036" s="16">
        <v>81</v>
      </c>
      <c r="S5036" s="14" t="s">
        <v>86</v>
      </c>
      <c r="T5036" s="16">
        <v>20436</v>
      </c>
      <c r="U5036" s="16">
        <v>0</v>
      </c>
      <c r="V5036" s="18">
        <v>20057250</v>
      </c>
      <c r="W5036" s="18">
        <v>1102539</v>
      </c>
      <c r="X5036" s="18">
        <v>683718</v>
      </c>
      <c r="Y5036" s="18">
        <v>97</v>
      </c>
      <c r="Z5036" s="18">
        <v>423</v>
      </c>
      <c r="AA5036" s="18">
        <v>0</v>
      </c>
      <c r="AB5036" s="18">
        <v>1479525</v>
      </c>
      <c r="AC5036" s="23">
        <v>1.34</v>
      </c>
      <c r="AD5036" s="14" t="str">
        <f>IF(E5036=113,"Linn","Iowa ex-Linn")</f>
        <v>Iowa ex-Linn</v>
      </c>
      <c r="AE5036" s="23">
        <f>IFERROR(AB5036/W5036,"N/M")</f>
        <v>1.3419253196485565</v>
      </c>
      <c r="AF5036" s="14" t="str">
        <f>B5036&amp;"|"&amp;TEXT(E5036,"000")&amp;"|"&amp;TEXT(M5036,"0.0000")</f>
        <v>2022|149|0.7500</v>
      </c>
      <c r="AG5036" s="22" t="str">
        <f>IF(AND(B5036&gt;=2015,B5036&lt;=2024,C5036=19,G5036=41,I5036=2,K5036="A",L5036="RBUP",M5036&gt;=0.5,M5036&lt;=0.85),"IN","OUT")</f>
        <v>IN</v>
      </c>
    </row>
    <row r="5037" spans="1:33">
      <c r="A5037" s="14" t="s">
        <v>192</v>
      </c>
      <c r="B5037" s="16">
        <v>2022</v>
      </c>
      <c r="C5037" s="16">
        <v>19</v>
      </c>
      <c r="D5037" s="14" t="s">
        <v>80</v>
      </c>
      <c r="E5037" s="16">
        <v>149</v>
      </c>
      <c r="F5037" s="14" t="s">
        <v>160</v>
      </c>
      <c r="G5037" s="16">
        <v>41</v>
      </c>
      <c r="H5037" s="14" t="s">
        <v>186</v>
      </c>
      <c r="I5037" s="16">
        <v>2</v>
      </c>
      <c r="J5037" s="14" t="s">
        <v>83</v>
      </c>
      <c r="K5037" s="14" t="s">
        <v>84</v>
      </c>
      <c r="L5037" s="14" t="s">
        <v>85</v>
      </c>
      <c r="M5037" s="23">
        <v>0.8</v>
      </c>
      <c r="N5037" s="16">
        <v>471</v>
      </c>
      <c r="O5037" s="16">
        <v>401</v>
      </c>
      <c r="P5037" s="16">
        <v>164</v>
      </c>
      <c r="Q5037" s="16">
        <v>767</v>
      </c>
      <c r="R5037" s="16">
        <v>307</v>
      </c>
      <c r="S5037" s="14" t="s">
        <v>86</v>
      </c>
      <c r="T5037" s="16">
        <v>88848</v>
      </c>
      <c r="U5037" s="16">
        <v>0</v>
      </c>
      <c r="V5037" s="18">
        <v>91922895</v>
      </c>
      <c r="W5037" s="18">
        <v>6356031</v>
      </c>
      <c r="X5037" s="18">
        <v>3626618</v>
      </c>
      <c r="Y5037" s="18">
        <v>0</v>
      </c>
      <c r="Z5037" s="18">
        <v>5196</v>
      </c>
      <c r="AA5037" s="18">
        <v>0</v>
      </c>
      <c r="AB5037" s="18">
        <v>7638588</v>
      </c>
      <c r="AC5037" s="23">
        <v>1.2</v>
      </c>
      <c r="AD5037" s="14" t="str">
        <f>IF(E5037=113,"Linn","Iowa ex-Linn")</f>
        <v>Iowa ex-Linn</v>
      </c>
      <c r="AE5037" s="23">
        <f>IFERROR(AB5037/W5037,"N/M")</f>
        <v>1.2017858314410361</v>
      </c>
      <c r="AF5037" s="14" t="str">
        <f>B5037&amp;"|"&amp;TEXT(E5037,"000")&amp;"|"&amp;TEXT(M5037,"0.0000")</f>
        <v>2022|149|0.8000</v>
      </c>
      <c r="AG5037" s="22" t="str">
        <f>IF(AND(B5037&gt;=2015,B5037&lt;=2024,C5037=19,G5037=41,I5037=2,K5037="A",L5037="RBUP",M5037&gt;=0.5,M5037&lt;=0.85),"IN","OUT")</f>
        <v>IN</v>
      </c>
    </row>
    <row r="5038" spans="1:33">
      <c r="A5038" s="14" t="s">
        <v>192</v>
      </c>
      <c r="B5038" s="16">
        <v>2022</v>
      </c>
      <c r="C5038" s="16">
        <v>19</v>
      </c>
      <c r="D5038" s="14" t="s">
        <v>80</v>
      </c>
      <c r="E5038" s="16">
        <v>149</v>
      </c>
      <c r="F5038" s="14" t="s">
        <v>160</v>
      </c>
      <c r="G5038" s="16">
        <v>41</v>
      </c>
      <c r="H5038" s="14" t="s">
        <v>186</v>
      </c>
      <c r="I5038" s="16">
        <v>2</v>
      </c>
      <c r="J5038" s="14" t="s">
        <v>83</v>
      </c>
      <c r="K5038" s="14" t="s">
        <v>84</v>
      </c>
      <c r="L5038" s="14" t="s">
        <v>85</v>
      </c>
      <c r="M5038" s="23">
        <v>0.85</v>
      </c>
      <c r="N5038" s="16">
        <v>563</v>
      </c>
      <c r="O5038" s="16">
        <v>477</v>
      </c>
      <c r="P5038" s="16">
        <v>317</v>
      </c>
      <c r="Q5038" s="16">
        <v>1211</v>
      </c>
      <c r="R5038" s="16">
        <v>719</v>
      </c>
      <c r="S5038" s="14" t="s">
        <v>86</v>
      </c>
      <c r="T5038" s="16">
        <v>104252</v>
      </c>
      <c r="U5038" s="16">
        <v>0</v>
      </c>
      <c r="V5038" s="18">
        <v>112298597</v>
      </c>
      <c r="W5038" s="18">
        <v>9810318</v>
      </c>
      <c r="X5038" s="18">
        <v>4195537</v>
      </c>
      <c r="Y5038" s="18">
        <v>1666</v>
      </c>
      <c r="Z5038" s="18">
        <v>12210</v>
      </c>
      <c r="AA5038" s="18">
        <v>0</v>
      </c>
      <c r="AB5038" s="18">
        <v>16237308</v>
      </c>
      <c r="AC5038" s="23">
        <v>1.66</v>
      </c>
      <c r="AD5038" s="14" t="str">
        <f>IF(E5038=113,"Linn","Iowa ex-Linn")</f>
        <v>Iowa ex-Linn</v>
      </c>
      <c r="AE5038" s="23">
        <f>IFERROR(AB5038/W5038,"N/M")</f>
        <v>1.655125552505026</v>
      </c>
      <c r="AF5038" s="14" t="str">
        <f>B5038&amp;"|"&amp;TEXT(E5038,"000")&amp;"|"&amp;TEXT(M5038,"0.0000")</f>
        <v>2022|149|0.8500</v>
      </c>
      <c r="AG5038" s="22" t="str">
        <f>IF(AND(B5038&gt;=2015,B5038&lt;=2024,C5038=19,G5038=41,I5038=2,K5038="A",L5038="RBUP",M5038&gt;=0.5,M5038&lt;=0.85),"IN","OUT")</f>
        <v>IN</v>
      </c>
    </row>
    <row r="5039" spans="1:33">
      <c r="A5039" s="14" t="s">
        <v>192</v>
      </c>
      <c r="B5039" s="16">
        <v>2022</v>
      </c>
      <c r="C5039" s="16">
        <v>19</v>
      </c>
      <c r="D5039" s="14" t="s">
        <v>80</v>
      </c>
      <c r="E5039" s="16">
        <v>151</v>
      </c>
      <c r="F5039" s="14" t="s">
        <v>161</v>
      </c>
      <c r="G5039" s="16">
        <v>41</v>
      </c>
      <c r="H5039" s="14" t="s">
        <v>186</v>
      </c>
      <c r="I5039" s="16">
        <v>2</v>
      </c>
      <c r="J5039" s="14" t="s">
        <v>83</v>
      </c>
      <c r="K5039" s="14" t="s">
        <v>84</v>
      </c>
      <c r="L5039" s="14" t="s">
        <v>85</v>
      </c>
      <c r="M5039" s="23">
        <v>0.55</v>
      </c>
      <c r="N5039" s="16">
        <v>1</v>
      </c>
      <c r="O5039" s="16">
        <v>1</v>
      </c>
      <c r="P5039" s="16">
        <v>0</v>
      </c>
      <c r="Q5039" s="16">
        <v>1</v>
      </c>
      <c r="R5039" s="16">
        <v>0</v>
      </c>
      <c r="S5039" s="14" t="s">
        <v>86</v>
      </c>
      <c r="T5039" s="16">
        <v>1657</v>
      </c>
      <c r="U5039" s="16">
        <v>0</v>
      </c>
      <c r="V5039" s="18">
        <v>922017</v>
      </c>
      <c r="W5039" s="18">
        <v>6691</v>
      </c>
      <c r="X5039" s="18">
        <v>5352</v>
      </c>
      <c r="Y5039" s="18">
        <v>0</v>
      </c>
      <c r="Z5039" s="18">
        <v>0</v>
      </c>
      <c r="AA5039" s="18">
        <v>0</v>
      </c>
      <c r="AB5039" s="18">
        <v>0</v>
      </c>
      <c r="AC5039" s="23">
        <v>0</v>
      </c>
      <c r="AD5039" s="14" t="str">
        <f>IF(E5039=113,"Linn","Iowa ex-Linn")</f>
        <v>Iowa ex-Linn</v>
      </c>
      <c r="AE5039" s="23">
        <f>IFERROR(AB5039/W5039,"N/M")</f>
        <v>0.0</v>
      </c>
      <c r="AF5039" s="14" t="str">
        <f>B5039&amp;"|"&amp;TEXT(E5039,"000")&amp;"|"&amp;TEXT(M5039,"0.0000")</f>
        <v>2022|151|0.5500</v>
      </c>
      <c r="AG5039" s="22" t="str">
        <f>IF(AND(B5039&gt;=2015,B5039&lt;=2024,C5039=19,G5039=41,I5039=2,K5039="A",L5039="RBUP",M5039&gt;=0.5,M5039&lt;=0.85),"IN","OUT")</f>
        <v>IN</v>
      </c>
    </row>
    <row r="5040" spans="1:33">
      <c r="A5040" s="14" t="s">
        <v>192</v>
      </c>
      <c r="B5040" s="16">
        <v>2022</v>
      </c>
      <c r="C5040" s="16">
        <v>19</v>
      </c>
      <c r="D5040" s="14" t="s">
        <v>80</v>
      </c>
      <c r="E5040" s="16">
        <v>151</v>
      </c>
      <c r="F5040" s="14" t="s">
        <v>161</v>
      </c>
      <c r="G5040" s="16">
        <v>41</v>
      </c>
      <c r="H5040" s="14" t="s">
        <v>186</v>
      </c>
      <c r="I5040" s="16">
        <v>2</v>
      </c>
      <c r="J5040" s="14" t="s">
        <v>83</v>
      </c>
      <c r="K5040" s="14" t="s">
        <v>84</v>
      </c>
      <c r="L5040" s="14" t="s">
        <v>85</v>
      </c>
      <c r="M5040" s="23">
        <v>0.6</v>
      </c>
      <c r="N5040" s="16">
        <v>3</v>
      </c>
      <c r="O5040" s="16">
        <v>3</v>
      </c>
      <c r="P5040" s="16">
        <v>0</v>
      </c>
      <c r="Q5040" s="16">
        <v>3</v>
      </c>
      <c r="R5040" s="16">
        <v>0</v>
      </c>
      <c r="S5040" s="14" t="s">
        <v>86</v>
      </c>
      <c r="T5040" s="16">
        <v>338</v>
      </c>
      <c r="U5040" s="16">
        <v>0</v>
      </c>
      <c r="V5040" s="18">
        <v>221015</v>
      </c>
      <c r="W5040" s="18">
        <v>2753</v>
      </c>
      <c r="X5040" s="18">
        <v>1761</v>
      </c>
      <c r="Y5040" s="18">
        <v>0</v>
      </c>
      <c r="Z5040" s="18">
        <v>0</v>
      </c>
      <c r="AA5040" s="18">
        <v>0</v>
      </c>
      <c r="AB5040" s="18">
        <v>0</v>
      </c>
      <c r="AC5040" s="23">
        <v>0</v>
      </c>
      <c r="AD5040" s="14" t="str">
        <f>IF(E5040=113,"Linn","Iowa ex-Linn")</f>
        <v>Iowa ex-Linn</v>
      </c>
      <c r="AE5040" s="23">
        <f>IFERROR(AB5040/W5040,"N/M")</f>
        <v>0.0</v>
      </c>
      <c r="AF5040" s="14" t="str">
        <f>B5040&amp;"|"&amp;TEXT(E5040,"000")&amp;"|"&amp;TEXT(M5040,"0.0000")</f>
        <v>2022|151|0.6000</v>
      </c>
      <c r="AG5040" s="22" t="str">
        <f>IF(AND(B5040&gt;=2015,B5040&lt;=2024,C5040=19,G5040=41,I5040=2,K5040="A",L5040="RBUP",M5040&gt;=0.5,M5040&lt;=0.85),"IN","OUT")</f>
        <v>IN</v>
      </c>
    </row>
    <row r="5041" spans="1:33">
      <c r="A5041" s="14" t="s">
        <v>192</v>
      </c>
      <c r="B5041" s="16">
        <v>2022</v>
      </c>
      <c r="C5041" s="16">
        <v>19</v>
      </c>
      <c r="D5041" s="14" t="s">
        <v>80</v>
      </c>
      <c r="E5041" s="16">
        <v>151</v>
      </c>
      <c r="F5041" s="14" t="s">
        <v>161</v>
      </c>
      <c r="G5041" s="16">
        <v>41</v>
      </c>
      <c r="H5041" s="14" t="s">
        <v>186</v>
      </c>
      <c r="I5041" s="16">
        <v>2</v>
      </c>
      <c r="J5041" s="14" t="s">
        <v>83</v>
      </c>
      <c r="K5041" s="14" t="s">
        <v>84</v>
      </c>
      <c r="L5041" s="14" t="s">
        <v>85</v>
      </c>
      <c r="M5041" s="23">
        <v>0.65</v>
      </c>
      <c r="N5041" s="16">
        <v>8</v>
      </c>
      <c r="O5041" s="16">
        <v>2</v>
      </c>
      <c r="P5041" s="16">
        <v>0</v>
      </c>
      <c r="Q5041" s="16">
        <v>4</v>
      </c>
      <c r="R5041" s="16">
        <v>0</v>
      </c>
      <c r="S5041" s="14" t="s">
        <v>86</v>
      </c>
      <c r="T5041" s="16">
        <v>152</v>
      </c>
      <c r="U5041" s="16">
        <v>0</v>
      </c>
      <c r="V5041" s="18">
        <v>112502</v>
      </c>
      <c r="W5041" s="18">
        <v>2181</v>
      </c>
      <c r="X5041" s="18">
        <v>1287</v>
      </c>
      <c r="Y5041" s="18">
        <v>0</v>
      </c>
      <c r="Z5041" s="18">
        <v>0</v>
      </c>
      <c r="AA5041" s="18">
        <v>0</v>
      </c>
      <c r="AB5041" s="18">
        <v>0</v>
      </c>
      <c r="AC5041" s="23">
        <v>0</v>
      </c>
      <c r="AD5041" s="14" t="str">
        <f>IF(E5041=113,"Linn","Iowa ex-Linn")</f>
        <v>Iowa ex-Linn</v>
      </c>
      <c r="AE5041" s="23">
        <f>IFERROR(AB5041/W5041,"N/M")</f>
        <v>0.0</v>
      </c>
      <c r="AF5041" s="14" t="str">
        <f>B5041&amp;"|"&amp;TEXT(E5041,"000")&amp;"|"&amp;TEXT(M5041,"0.0000")</f>
        <v>2022|151|0.6500</v>
      </c>
      <c r="AG5041" s="22" t="str">
        <f>IF(AND(B5041&gt;=2015,B5041&lt;=2024,C5041=19,G5041=41,I5041=2,K5041="A",L5041="RBUP",M5041&gt;=0.5,M5041&lt;=0.85),"IN","OUT")</f>
        <v>IN</v>
      </c>
    </row>
    <row r="5042" spans="1:33">
      <c r="A5042" s="14" t="s">
        <v>192</v>
      </c>
      <c r="B5042" s="16">
        <v>2022</v>
      </c>
      <c r="C5042" s="16">
        <v>19</v>
      </c>
      <c r="D5042" s="14" t="s">
        <v>80</v>
      </c>
      <c r="E5042" s="16">
        <v>151</v>
      </c>
      <c r="F5042" s="14" t="s">
        <v>161</v>
      </c>
      <c r="G5042" s="16">
        <v>41</v>
      </c>
      <c r="H5042" s="14" t="s">
        <v>186</v>
      </c>
      <c r="I5042" s="16">
        <v>2</v>
      </c>
      <c r="J5042" s="14" t="s">
        <v>83</v>
      </c>
      <c r="K5042" s="14" t="s">
        <v>84</v>
      </c>
      <c r="L5042" s="14" t="s">
        <v>85</v>
      </c>
      <c r="M5042" s="23">
        <v>0.7</v>
      </c>
      <c r="N5042" s="16">
        <v>20</v>
      </c>
      <c r="O5042" s="16">
        <v>18</v>
      </c>
      <c r="P5042" s="16">
        <v>1</v>
      </c>
      <c r="Q5042" s="16">
        <v>33</v>
      </c>
      <c r="R5042" s="16">
        <v>1</v>
      </c>
      <c r="S5042" s="14" t="s">
        <v>86</v>
      </c>
      <c r="T5042" s="16">
        <v>1977</v>
      </c>
      <c r="U5042" s="16">
        <v>0</v>
      </c>
      <c r="V5042" s="18">
        <v>1784899</v>
      </c>
      <c r="W5042" s="18">
        <v>49602</v>
      </c>
      <c r="X5042" s="18">
        <v>30103</v>
      </c>
      <c r="Y5042" s="18">
        <v>0</v>
      </c>
      <c r="Z5042" s="18">
        <v>0</v>
      </c>
      <c r="AA5042" s="18">
        <v>0</v>
      </c>
      <c r="AB5042" s="18">
        <v>9054</v>
      </c>
      <c r="AC5042" s="23">
        <v>0.18</v>
      </c>
      <c r="AD5042" s="14" t="str">
        <f>IF(E5042=113,"Linn","Iowa ex-Linn")</f>
        <v>Iowa ex-Linn</v>
      </c>
      <c r="AE5042" s="23">
        <f>IFERROR(AB5042/W5042,"N/M")</f>
        <v>0.18253296238054917</v>
      </c>
      <c r="AF5042" s="14" t="str">
        <f>B5042&amp;"|"&amp;TEXT(E5042,"000")&amp;"|"&amp;TEXT(M5042,"0.0000")</f>
        <v>2022|151|0.7000</v>
      </c>
      <c r="AG5042" s="22" t="str">
        <f>IF(AND(B5042&gt;=2015,B5042&lt;=2024,C5042=19,G5042=41,I5042=2,K5042="A",L5042="RBUP",M5042&gt;=0.5,M5042&lt;=0.85),"IN","OUT")</f>
        <v>IN</v>
      </c>
    </row>
    <row r="5043" spans="1:33">
      <c r="A5043" s="14" t="s">
        <v>192</v>
      </c>
      <c r="B5043" s="16">
        <v>2022</v>
      </c>
      <c r="C5043" s="16">
        <v>19</v>
      </c>
      <c r="D5043" s="14" t="s">
        <v>80</v>
      </c>
      <c r="E5043" s="16">
        <v>151</v>
      </c>
      <c r="F5043" s="14" t="s">
        <v>161</v>
      </c>
      <c r="G5043" s="16">
        <v>41</v>
      </c>
      <c r="H5043" s="14" t="s">
        <v>186</v>
      </c>
      <c r="I5043" s="16">
        <v>2</v>
      </c>
      <c r="J5043" s="14" t="s">
        <v>83</v>
      </c>
      <c r="K5043" s="14" t="s">
        <v>84</v>
      </c>
      <c r="L5043" s="14" t="s">
        <v>85</v>
      </c>
      <c r="M5043" s="23">
        <v>0.75</v>
      </c>
      <c r="N5043" s="16">
        <v>80</v>
      </c>
      <c r="O5043" s="16">
        <v>68</v>
      </c>
      <c r="P5043" s="16">
        <v>0</v>
      </c>
      <c r="Q5043" s="16">
        <v>113</v>
      </c>
      <c r="R5043" s="16">
        <v>0</v>
      </c>
      <c r="S5043" s="14" t="s">
        <v>86</v>
      </c>
      <c r="T5043" s="16">
        <v>8357</v>
      </c>
      <c r="U5043" s="16">
        <v>0</v>
      </c>
      <c r="V5043" s="18">
        <v>7624029</v>
      </c>
      <c r="W5043" s="18">
        <v>297496</v>
      </c>
      <c r="X5043" s="18">
        <v>183660</v>
      </c>
      <c r="Y5043" s="18">
        <v>0</v>
      </c>
      <c r="Z5043" s="18">
        <v>0</v>
      </c>
      <c r="AA5043" s="18">
        <v>0</v>
      </c>
      <c r="AB5043" s="18">
        <v>0</v>
      </c>
      <c r="AC5043" s="23">
        <v>0</v>
      </c>
      <c r="AD5043" s="14" t="str">
        <f>IF(E5043=113,"Linn","Iowa ex-Linn")</f>
        <v>Iowa ex-Linn</v>
      </c>
      <c r="AE5043" s="23">
        <f>IFERROR(AB5043/W5043,"N/M")</f>
        <v>0.0</v>
      </c>
      <c r="AF5043" s="14" t="str">
        <f>B5043&amp;"|"&amp;TEXT(E5043,"000")&amp;"|"&amp;TEXT(M5043,"0.0000")</f>
        <v>2022|151|0.7500</v>
      </c>
      <c r="AG5043" s="22" t="str">
        <f>IF(AND(B5043&gt;=2015,B5043&lt;=2024,C5043=19,G5043=41,I5043=2,K5043="A",L5043="RBUP",M5043&gt;=0.5,M5043&lt;=0.85),"IN","OUT")</f>
        <v>IN</v>
      </c>
    </row>
    <row r="5044" spans="1:33">
      <c r="A5044" s="14" t="s">
        <v>192</v>
      </c>
      <c r="B5044" s="16">
        <v>2022</v>
      </c>
      <c r="C5044" s="16">
        <v>19</v>
      </c>
      <c r="D5044" s="14" t="s">
        <v>80</v>
      </c>
      <c r="E5044" s="16">
        <v>151</v>
      </c>
      <c r="F5044" s="14" t="s">
        <v>161</v>
      </c>
      <c r="G5044" s="16">
        <v>41</v>
      </c>
      <c r="H5044" s="14" t="s">
        <v>186</v>
      </c>
      <c r="I5044" s="16">
        <v>2</v>
      </c>
      <c r="J5044" s="14" t="s">
        <v>83</v>
      </c>
      <c r="K5044" s="14" t="s">
        <v>84</v>
      </c>
      <c r="L5044" s="14" t="s">
        <v>85</v>
      </c>
      <c r="M5044" s="23">
        <v>0.8</v>
      </c>
      <c r="N5044" s="16">
        <v>396</v>
      </c>
      <c r="O5044" s="16">
        <v>339</v>
      </c>
      <c r="P5044" s="16">
        <v>24</v>
      </c>
      <c r="Q5044" s="16">
        <v>670</v>
      </c>
      <c r="R5044" s="16">
        <v>27</v>
      </c>
      <c r="S5044" s="14" t="s">
        <v>86</v>
      </c>
      <c r="T5044" s="16">
        <v>56446</v>
      </c>
      <c r="U5044" s="16">
        <v>0</v>
      </c>
      <c r="V5044" s="18">
        <v>53727568</v>
      </c>
      <c r="W5044" s="18">
        <v>2952935</v>
      </c>
      <c r="X5044" s="18">
        <v>1589197</v>
      </c>
      <c r="Y5044" s="18">
        <v>2080</v>
      </c>
      <c r="Z5044" s="18">
        <v>4966</v>
      </c>
      <c r="AA5044" s="18">
        <v>0</v>
      </c>
      <c r="AB5044" s="18">
        <v>236554</v>
      </c>
      <c r="AC5044" s="23">
        <v>0.08</v>
      </c>
      <c r="AD5044" s="14" t="str">
        <f>IF(E5044=113,"Linn","Iowa ex-Linn")</f>
        <v>Iowa ex-Linn</v>
      </c>
      <c r="AE5044" s="23">
        <f>IFERROR(AB5044/W5044,"N/M")</f>
        <v>0.08010809584362677</v>
      </c>
      <c r="AF5044" s="14" t="str">
        <f>B5044&amp;"|"&amp;TEXT(E5044,"000")&amp;"|"&amp;TEXT(M5044,"0.0000")</f>
        <v>2022|151|0.8000</v>
      </c>
      <c r="AG5044" s="22" t="str">
        <f>IF(AND(B5044&gt;=2015,B5044&lt;=2024,C5044=19,G5044=41,I5044=2,K5044="A",L5044="RBUP",M5044&gt;=0.5,M5044&lt;=0.85),"IN","OUT")</f>
        <v>IN</v>
      </c>
    </row>
    <row r="5045" spans="1:33">
      <c r="A5045" s="14" t="s">
        <v>192</v>
      </c>
      <c r="B5045" s="16">
        <v>2022</v>
      </c>
      <c r="C5045" s="16">
        <v>19</v>
      </c>
      <c r="D5045" s="14" t="s">
        <v>80</v>
      </c>
      <c r="E5045" s="16">
        <v>151</v>
      </c>
      <c r="F5045" s="14" t="s">
        <v>161</v>
      </c>
      <c r="G5045" s="16">
        <v>41</v>
      </c>
      <c r="H5045" s="14" t="s">
        <v>186</v>
      </c>
      <c r="I5045" s="16">
        <v>2</v>
      </c>
      <c r="J5045" s="14" t="s">
        <v>83</v>
      </c>
      <c r="K5045" s="14" t="s">
        <v>84</v>
      </c>
      <c r="L5045" s="14" t="s">
        <v>85</v>
      </c>
      <c r="M5045" s="23">
        <v>0.85</v>
      </c>
      <c r="N5045" s="16">
        <v>456</v>
      </c>
      <c r="O5045" s="16">
        <v>375</v>
      </c>
      <c r="P5045" s="16">
        <v>48</v>
      </c>
      <c r="Q5045" s="16">
        <v>853</v>
      </c>
      <c r="R5045" s="16">
        <v>74</v>
      </c>
      <c r="S5045" s="14" t="s">
        <v>86</v>
      </c>
      <c r="T5045" s="16">
        <v>81320</v>
      </c>
      <c r="U5045" s="16">
        <v>0</v>
      </c>
      <c r="V5045" s="18">
        <v>82062955</v>
      </c>
      <c r="W5045" s="18">
        <v>5667961</v>
      </c>
      <c r="X5045" s="18">
        <v>2405373</v>
      </c>
      <c r="Y5045" s="18">
        <v>292</v>
      </c>
      <c r="Z5045" s="18">
        <v>12390</v>
      </c>
      <c r="AA5045" s="18">
        <v>0</v>
      </c>
      <c r="AB5045" s="18">
        <v>912543</v>
      </c>
      <c r="AC5045" s="23">
        <v>0.16</v>
      </c>
      <c r="AD5045" s="14" t="str">
        <f>IF(E5045=113,"Linn","Iowa ex-Linn")</f>
        <v>Iowa ex-Linn</v>
      </c>
      <c r="AE5045" s="23">
        <f>IFERROR(AB5045/W5045,"N/M")</f>
        <v>0.16100022565434025</v>
      </c>
      <c r="AF5045" s="14" t="str">
        <f>B5045&amp;"|"&amp;TEXT(E5045,"000")&amp;"|"&amp;TEXT(M5045,"0.0000")</f>
        <v>2022|151|0.8500</v>
      </c>
      <c r="AG5045" s="22" t="str">
        <f>IF(AND(B5045&gt;=2015,B5045&lt;=2024,C5045=19,G5045=41,I5045=2,K5045="A",L5045="RBUP",M5045&gt;=0.5,M5045&lt;=0.85),"IN","OUT")</f>
        <v>IN</v>
      </c>
    </row>
    <row r="5046" spans="1:33">
      <c r="A5046" s="14" t="s">
        <v>192</v>
      </c>
      <c r="B5046" s="16">
        <v>2022</v>
      </c>
      <c r="C5046" s="16">
        <v>19</v>
      </c>
      <c r="D5046" s="14" t="s">
        <v>80</v>
      </c>
      <c r="E5046" s="16">
        <v>153</v>
      </c>
      <c r="F5046" s="14" t="s">
        <v>162</v>
      </c>
      <c r="G5046" s="16">
        <v>41</v>
      </c>
      <c r="H5046" s="14" t="s">
        <v>186</v>
      </c>
      <c r="I5046" s="16">
        <v>2</v>
      </c>
      <c r="J5046" s="14" t="s">
        <v>83</v>
      </c>
      <c r="K5046" s="14" t="s">
        <v>84</v>
      </c>
      <c r="L5046" s="14" t="s">
        <v>85</v>
      </c>
      <c r="M5046" s="23">
        <v>0.5</v>
      </c>
      <c r="N5046" s="16">
        <v>1</v>
      </c>
      <c r="O5046" s="16">
        <v>0</v>
      </c>
      <c r="P5046" s="16">
        <v>0</v>
      </c>
      <c r="Q5046" s="16">
        <v>0</v>
      </c>
      <c r="R5046" s="16">
        <v>0</v>
      </c>
      <c r="S5046" s="14" t="s">
        <v>86</v>
      </c>
      <c r="T5046" s="16">
        <v>0</v>
      </c>
      <c r="U5046" s="16">
        <v>0</v>
      </c>
      <c r="V5046" s="18">
        <v>0</v>
      </c>
      <c r="W5046" s="18">
        <v>0</v>
      </c>
      <c r="X5046" s="18">
        <v>0</v>
      </c>
      <c r="Y5046" s="18">
        <v>0</v>
      </c>
      <c r="Z5046" s="18">
        <v>0</v>
      </c>
      <c r="AA5046" s="18">
        <v>0</v>
      </c>
      <c r="AB5046" s="18">
        <v>0</v>
      </c>
      <c r="AC5046" s="23">
        <v>0</v>
      </c>
      <c r="AD5046" s="14" t="str">
        <f>IF(E5046=113,"Linn","Iowa ex-Linn")</f>
        <v>Iowa ex-Linn</v>
      </c>
      <c r="AE5046" s="23" t="str">
        <f>IFERROR(AB5046/W5046,"N/M")</f>
        <v>N/M</v>
      </c>
      <c r="AF5046" s="14" t="str">
        <f>B5046&amp;"|"&amp;TEXT(E5046,"000")&amp;"|"&amp;TEXT(M5046,"0.0000")</f>
        <v>2022|153|0.5000</v>
      </c>
      <c r="AG5046" s="22" t="str">
        <f>IF(AND(B5046&gt;=2015,B5046&lt;=2024,C5046=19,G5046=41,I5046=2,K5046="A",L5046="RBUP",M5046&gt;=0.5,M5046&lt;=0.85),"IN","OUT")</f>
        <v>IN</v>
      </c>
    </row>
    <row r="5047" spans="1:33">
      <c r="A5047" s="14" t="s">
        <v>192</v>
      </c>
      <c r="B5047" s="16">
        <v>2022</v>
      </c>
      <c r="C5047" s="16">
        <v>19</v>
      </c>
      <c r="D5047" s="14" t="s">
        <v>80</v>
      </c>
      <c r="E5047" s="16">
        <v>153</v>
      </c>
      <c r="F5047" s="14" t="s">
        <v>162</v>
      </c>
      <c r="G5047" s="16">
        <v>41</v>
      </c>
      <c r="H5047" s="14" t="s">
        <v>186</v>
      </c>
      <c r="I5047" s="16">
        <v>2</v>
      </c>
      <c r="J5047" s="14" t="s">
        <v>83</v>
      </c>
      <c r="K5047" s="14" t="s">
        <v>84</v>
      </c>
      <c r="L5047" s="14" t="s">
        <v>85</v>
      </c>
      <c r="M5047" s="23">
        <v>0.6</v>
      </c>
      <c r="N5047" s="16">
        <v>1</v>
      </c>
      <c r="O5047" s="16">
        <v>1</v>
      </c>
      <c r="P5047" s="16">
        <v>0</v>
      </c>
      <c r="Q5047" s="16">
        <v>1</v>
      </c>
      <c r="R5047" s="16">
        <v>0</v>
      </c>
      <c r="S5047" s="14" t="s">
        <v>86</v>
      </c>
      <c r="T5047" s="16">
        <v>35</v>
      </c>
      <c r="U5047" s="16">
        <v>0</v>
      </c>
      <c r="V5047" s="18">
        <v>27635</v>
      </c>
      <c r="W5047" s="18">
        <v>271</v>
      </c>
      <c r="X5047" s="18">
        <v>173</v>
      </c>
      <c r="Y5047" s="18">
        <v>0</v>
      </c>
      <c r="Z5047" s="18">
        <v>0</v>
      </c>
      <c r="AA5047" s="18">
        <v>0</v>
      </c>
      <c r="AB5047" s="18">
        <v>0</v>
      </c>
      <c r="AC5047" s="23">
        <v>0</v>
      </c>
      <c r="AD5047" s="14" t="str">
        <f>IF(E5047=113,"Linn","Iowa ex-Linn")</f>
        <v>Iowa ex-Linn</v>
      </c>
      <c r="AE5047" s="23">
        <f>IFERROR(AB5047/W5047,"N/M")</f>
        <v>0.0</v>
      </c>
      <c r="AF5047" s="14" t="str">
        <f>B5047&amp;"|"&amp;TEXT(E5047,"000")&amp;"|"&amp;TEXT(M5047,"0.0000")</f>
        <v>2022|153|0.6000</v>
      </c>
      <c r="AG5047" s="22" t="str">
        <f>IF(AND(B5047&gt;=2015,B5047&lt;=2024,C5047=19,G5047=41,I5047=2,K5047="A",L5047="RBUP",M5047&gt;=0.5,M5047&lt;=0.85),"IN","OUT")</f>
        <v>IN</v>
      </c>
    </row>
    <row r="5048" spans="1:33">
      <c r="A5048" s="14" t="s">
        <v>192</v>
      </c>
      <c r="B5048" s="16">
        <v>2022</v>
      </c>
      <c r="C5048" s="16">
        <v>19</v>
      </c>
      <c r="D5048" s="14" t="s">
        <v>80</v>
      </c>
      <c r="E5048" s="16">
        <v>153</v>
      </c>
      <c r="F5048" s="14" t="s">
        <v>162</v>
      </c>
      <c r="G5048" s="16">
        <v>41</v>
      </c>
      <c r="H5048" s="14" t="s">
        <v>186</v>
      </c>
      <c r="I5048" s="16">
        <v>2</v>
      </c>
      <c r="J5048" s="14" t="s">
        <v>83</v>
      </c>
      <c r="K5048" s="14" t="s">
        <v>84</v>
      </c>
      <c r="L5048" s="14" t="s">
        <v>85</v>
      </c>
      <c r="M5048" s="23">
        <v>0.65</v>
      </c>
      <c r="N5048" s="16">
        <v>3</v>
      </c>
      <c r="O5048" s="16">
        <v>2</v>
      </c>
      <c r="P5048" s="16">
        <v>0</v>
      </c>
      <c r="Q5048" s="16">
        <v>2</v>
      </c>
      <c r="R5048" s="16">
        <v>0</v>
      </c>
      <c r="S5048" s="14" t="s">
        <v>86</v>
      </c>
      <c r="T5048" s="16">
        <v>219</v>
      </c>
      <c r="U5048" s="16">
        <v>0</v>
      </c>
      <c r="V5048" s="18">
        <v>151615</v>
      </c>
      <c r="W5048" s="18">
        <v>7153</v>
      </c>
      <c r="X5048" s="18">
        <v>5653</v>
      </c>
      <c r="Y5048" s="18">
        <v>0</v>
      </c>
      <c r="Z5048" s="18">
        <v>0</v>
      </c>
      <c r="AA5048" s="18">
        <v>0</v>
      </c>
      <c r="AB5048" s="18">
        <v>0</v>
      </c>
      <c r="AC5048" s="23">
        <v>0</v>
      </c>
      <c r="AD5048" s="14" t="str">
        <f>IF(E5048=113,"Linn","Iowa ex-Linn")</f>
        <v>Iowa ex-Linn</v>
      </c>
      <c r="AE5048" s="23">
        <f>IFERROR(AB5048/W5048,"N/M")</f>
        <v>0.0</v>
      </c>
      <c r="AF5048" s="14" t="str">
        <f>B5048&amp;"|"&amp;TEXT(E5048,"000")&amp;"|"&amp;TEXT(M5048,"0.0000")</f>
        <v>2022|153|0.6500</v>
      </c>
      <c r="AG5048" s="22" t="str">
        <f>IF(AND(B5048&gt;=2015,B5048&lt;=2024,C5048=19,G5048=41,I5048=2,K5048="A",L5048="RBUP",M5048&gt;=0.5,M5048&lt;=0.85),"IN","OUT")</f>
        <v>IN</v>
      </c>
    </row>
    <row r="5049" spans="1:33">
      <c r="A5049" s="14" t="s">
        <v>192</v>
      </c>
      <c r="B5049" s="16">
        <v>2022</v>
      </c>
      <c r="C5049" s="16">
        <v>19</v>
      </c>
      <c r="D5049" s="14" t="s">
        <v>80</v>
      </c>
      <c r="E5049" s="16">
        <v>153</v>
      </c>
      <c r="F5049" s="14" t="s">
        <v>162</v>
      </c>
      <c r="G5049" s="16">
        <v>41</v>
      </c>
      <c r="H5049" s="14" t="s">
        <v>186</v>
      </c>
      <c r="I5049" s="16">
        <v>2</v>
      </c>
      <c r="J5049" s="14" t="s">
        <v>83</v>
      </c>
      <c r="K5049" s="14" t="s">
        <v>84</v>
      </c>
      <c r="L5049" s="14" t="s">
        <v>85</v>
      </c>
      <c r="M5049" s="23">
        <v>0.7</v>
      </c>
      <c r="N5049" s="16">
        <v>27</v>
      </c>
      <c r="O5049" s="16">
        <v>17</v>
      </c>
      <c r="P5049" s="16">
        <v>1</v>
      </c>
      <c r="Q5049" s="16">
        <v>23</v>
      </c>
      <c r="R5049" s="16">
        <v>1</v>
      </c>
      <c r="S5049" s="14" t="s">
        <v>86</v>
      </c>
      <c r="T5049" s="16">
        <v>1688</v>
      </c>
      <c r="U5049" s="16">
        <v>0</v>
      </c>
      <c r="V5049" s="18">
        <v>1336126</v>
      </c>
      <c r="W5049" s="18">
        <v>42452</v>
      </c>
      <c r="X5049" s="18">
        <v>26581</v>
      </c>
      <c r="Y5049" s="18">
        <v>0</v>
      </c>
      <c r="Z5049" s="18">
        <v>0</v>
      </c>
      <c r="AA5049" s="18">
        <v>0</v>
      </c>
      <c r="AB5049" s="18">
        <v>17311</v>
      </c>
      <c r="AC5049" s="23">
        <v>0.41</v>
      </c>
      <c r="AD5049" s="14" t="str">
        <f>IF(E5049=113,"Linn","Iowa ex-Linn")</f>
        <v>Iowa ex-Linn</v>
      </c>
      <c r="AE5049" s="23">
        <f>IFERROR(AB5049/W5049,"N/M")</f>
        <v>0.40777819655139924</v>
      </c>
      <c r="AF5049" s="14" t="str">
        <f>B5049&amp;"|"&amp;TEXT(E5049,"000")&amp;"|"&amp;TEXT(M5049,"0.0000")</f>
        <v>2022|153|0.7000</v>
      </c>
      <c r="AG5049" s="22" t="str">
        <f>IF(AND(B5049&gt;=2015,B5049&lt;=2024,C5049=19,G5049=41,I5049=2,K5049="A",L5049="RBUP",M5049&gt;=0.5,M5049&lt;=0.85),"IN","OUT")</f>
        <v>IN</v>
      </c>
    </row>
    <row r="5050" spans="1:33">
      <c r="A5050" s="14" t="s">
        <v>192</v>
      </c>
      <c r="B5050" s="16">
        <v>2022</v>
      </c>
      <c r="C5050" s="16">
        <v>19</v>
      </c>
      <c r="D5050" s="14" t="s">
        <v>80</v>
      </c>
      <c r="E5050" s="16">
        <v>153</v>
      </c>
      <c r="F5050" s="14" t="s">
        <v>162</v>
      </c>
      <c r="G5050" s="16">
        <v>41</v>
      </c>
      <c r="H5050" s="14" t="s">
        <v>186</v>
      </c>
      <c r="I5050" s="16">
        <v>2</v>
      </c>
      <c r="J5050" s="14" t="s">
        <v>83</v>
      </c>
      <c r="K5050" s="14" t="s">
        <v>84</v>
      </c>
      <c r="L5050" s="14" t="s">
        <v>85</v>
      </c>
      <c r="M5050" s="23">
        <v>0.75</v>
      </c>
      <c r="N5050" s="16">
        <v>84</v>
      </c>
      <c r="O5050" s="16">
        <v>59</v>
      </c>
      <c r="P5050" s="16">
        <v>4</v>
      </c>
      <c r="Q5050" s="16">
        <v>82</v>
      </c>
      <c r="R5050" s="16">
        <v>4</v>
      </c>
      <c r="S5050" s="14" t="s">
        <v>86</v>
      </c>
      <c r="T5050" s="16">
        <v>6671</v>
      </c>
      <c r="U5050" s="16">
        <v>0</v>
      </c>
      <c r="V5050" s="18">
        <v>5581020</v>
      </c>
      <c r="W5050" s="18">
        <v>267401</v>
      </c>
      <c r="X5050" s="18">
        <v>176634</v>
      </c>
      <c r="Y5050" s="18">
        <v>185</v>
      </c>
      <c r="Z5050" s="18">
        <v>644</v>
      </c>
      <c r="AA5050" s="18">
        <v>0</v>
      </c>
      <c r="AB5050" s="18">
        <v>2971</v>
      </c>
      <c r="AC5050" s="23">
        <v>0.01</v>
      </c>
      <c r="AD5050" s="14" t="str">
        <f>IF(E5050=113,"Linn","Iowa ex-Linn")</f>
        <v>Iowa ex-Linn</v>
      </c>
      <c r="AE5050" s="23">
        <f>IFERROR(AB5050/W5050,"N/M")</f>
        <v>0.011110654036447135</v>
      </c>
      <c r="AF5050" s="14" t="str">
        <f>B5050&amp;"|"&amp;TEXT(E5050,"000")&amp;"|"&amp;TEXT(M5050,"0.0000")</f>
        <v>2022|153|0.7500</v>
      </c>
      <c r="AG5050" s="22" t="str">
        <f>IF(AND(B5050&gt;=2015,B5050&lt;=2024,C5050=19,G5050=41,I5050=2,K5050="A",L5050="RBUP",M5050&gt;=0.5,M5050&lt;=0.85),"IN","OUT")</f>
        <v>IN</v>
      </c>
    </row>
    <row r="5051" spans="1:33">
      <c r="A5051" s="14" t="s">
        <v>192</v>
      </c>
      <c r="B5051" s="16">
        <v>2022</v>
      </c>
      <c r="C5051" s="16">
        <v>19</v>
      </c>
      <c r="D5051" s="14" t="s">
        <v>80</v>
      </c>
      <c r="E5051" s="16">
        <v>153</v>
      </c>
      <c r="F5051" s="14" t="s">
        <v>162</v>
      </c>
      <c r="G5051" s="16">
        <v>41</v>
      </c>
      <c r="H5051" s="14" t="s">
        <v>186</v>
      </c>
      <c r="I5051" s="16">
        <v>2</v>
      </c>
      <c r="J5051" s="14" t="s">
        <v>83</v>
      </c>
      <c r="K5051" s="14" t="s">
        <v>84</v>
      </c>
      <c r="L5051" s="14" t="s">
        <v>85</v>
      </c>
      <c r="M5051" s="23">
        <v>0.8</v>
      </c>
      <c r="N5051" s="16">
        <v>234</v>
      </c>
      <c r="O5051" s="16">
        <v>190</v>
      </c>
      <c r="P5051" s="16">
        <v>9</v>
      </c>
      <c r="Q5051" s="16">
        <v>327</v>
      </c>
      <c r="R5051" s="16">
        <v>16</v>
      </c>
      <c r="S5051" s="14" t="s">
        <v>86</v>
      </c>
      <c r="T5051" s="16">
        <v>31109</v>
      </c>
      <c r="U5051" s="16">
        <v>0</v>
      </c>
      <c r="V5051" s="18">
        <v>28549885</v>
      </c>
      <c r="W5051" s="18">
        <v>1582777</v>
      </c>
      <c r="X5051" s="18">
        <v>962517</v>
      </c>
      <c r="Y5051" s="18">
        <v>1358</v>
      </c>
      <c r="Z5051" s="18">
        <v>2441</v>
      </c>
      <c r="AA5051" s="18">
        <v>0</v>
      </c>
      <c r="AB5051" s="18">
        <v>158429</v>
      </c>
      <c r="AC5051" s="23">
        <v>0.1</v>
      </c>
      <c r="AD5051" s="14" t="str">
        <f>IF(E5051=113,"Linn","Iowa ex-Linn")</f>
        <v>Iowa ex-Linn</v>
      </c>
      <c r="AE5051" s="23">
        <f>IFERROR(AB5051/W5051,"N/M")</f>
        <v>0.10009559148256514</v>
      </c>
      <c r="AF5051" s="14" t="str">
        <f>B5051&amp;"|"&amp;TEXT(E5051,"000")&amp;"|"&amp;TEXT(M5051,"0.0000")</f>
        <v>2022|153|0.8000</v>
      </c>
      <c r="AG5051" s="22" t="str">
        <f>IF(AND(B5051&gt;=2015,B5051&lt;=2024,C5051=19,G5051=41,I5051=2,K5051="A",L5051="RBUP",M5051&gt;=0.5,M5051&lt;=0.85),"IN","OUT")</f>
        <v>IN</v>
      </c>
    </row>
    <row r="5052" spans="1:33">
      <c r="A5052" s="14" t="s">
        <v>192</v>
      </c>
      <c r="B5052" s="16">
        <v>2022</v>
      </c>
      <c r="C5052" s="16">
        <v>19</v>
      </c>
      <c r="D5052" s="14" t="s">
        <v>80</v>
      </c>
      <c r="E5052" s="16">
        <v>153</v>
      </c>
      <c r="F5052" s="14" t="s">
        <v>162</v>
      </c>
      <c r="G5052" s="16">
        <v>41</v>
      </c>
      <c r="H5052" s="14" t="s">
        <v>186</v>
      </c>
      <c r="I5052" s="16">
        <v>2</v>
      </c>
      <c r="J5052" s="14" t="s">
        <v>83</v>
      </c>
      <c r="K5052" s="14" t="s">
        <v>84</v>
      </c>
      <c r="L5052" s="14" t="s">
        <v>85</v>
      </c>
      <c r="M5052" s="23">
        <v>0.85</v>
      </c>
      <c r="N5052" s="16">
        <v>176</v>
      </c>
      <c r="O5052" s="16">
        <v>123</v>
      </c>
      <c r="P5052" s="16">
        <v>19</v>
      </c>
      <c r="Q5052" s="16">
        <v>215</v>
      </c>
      <c r="R5052" s="16">
        <v>29</v>
      </c>
      <c r="S5052" s="14" t="s">
        <v>86</v>
      </c>
      <c r="T5052" s="16">
        <v>22189</v>
      </c>
      <c r="U5052" s="16">
        <v>0</v>
      </c>
      <c r="V5052" s="18">
        <v>21335817</v>
      </c>
      <c r="W5052" s="18">
        <v>1507313</v>
      </c>
      <c r="X5052" s="18">
        <v>693834</v>
      </c>
      <c r="Y5052" s="18">
        <v>1234</v>
      </c>
      <c r="Z5052" s="18">
        <v>2307</v>
      </c>
      <c r="AA5052" s="18">
        <v>0</v>
      </c>
      <c r="AB5052" s="18">
        <v>408842</v>
      </c>
      <c r="AC5052" s="23">
        <v>0.27</v>
      </c>
      <c r="AD5052" s="14" t="str">
        <f>IF(E5052=113,"Linn","Iowa ex-Linn")</f>
        <v>Iowa ex-Linn</v>
      </c>
      <c r="AE5052" s="23">
        <f>IFERROR(AB5052/W5052,"N/M")</f>
        <v>0.27123895302435524</v>
      </c>
      <c r="AF5052" s="14" t="str">
        <f>B5052&amp;"|"&amp;TEXT(E5052,"000")&amp;"|"&amp;TEXT(M5052,"0.0000")</f>
        <v>2022|153|0.8500</v>
      </c>
      <c r="AG5052" s="22" t="str">
        <f>IF(AND(B5052&gt;=2015,B5052&lt;=2024,C5052=19,G5052=41,I5052=2,K5052="A",L5052="RBUP",M5052&gt;=0.5,M5052&lt;=0.85),"IN","OUT")</f>
        <v>IN</v>
      </c>
    </row>
    <row r="5053" spans="1:33">
      <c r="A5053" s="14" t="s">
        <v>192</v>
      </c>
      <c r="B5053" s="16">
        <v>2022</v>
      </c>
      <c r="C5053" s="16">
        <v>19</v>
      </c>
      <c r="D5053" s="14" t="s">
        <v>80</v>
      </c>
      <c r="E5053" s="16">
        <v>155</v>
      </c>
      <c r="F5053" s="14" t="s">
        <v>163</v>
      </c>
      <c r="G5053" s="16">
        <v>41</v>
      </c>
      <c r="H5053" s="14" t="s">
        <v>186</v>
      </c>
      <c r="I5053" s="16">
        <v>2</v>
      </c>
      <c r="J5053" s="14" t="s">
        <v>83</v>
      </c>
      <c r="K5053" s="14" t="s">
        <v>84</v>
      </c>
      <c r="L5053" s="14" t="s">
        <v>85</v>
      </c>
      <c r="M5053" s="23">
        <v>0.5</v>
      </c>
      <c r="N5053" s="16">
        <v>3</v>
      </c>
      <c r="O5053" s="16">
        <v>3</v>
      </c>
      <c r="P5053" s="16">
        <v>0</v>
      </c>
      <c r="Q5053" s="16">
        <v>3</v>
      </c>
      <c r="R5053" s="16">
        <v>0</v>
      </c>
      <c r="S5053" s="14" t="s">
        <v>86</v>
      </c>
      <c r="T5053" s="16">
        <v>735</v>
      </c>
      <c r="U5053" s="16">
        <v>0</v>
      </c>
      <c r="V5053" s="18">
        <v>424970</v>
      </c>
      <c r="W5053" s="18">
        <v>3584</v>
      </c>
      <c r="X5053" s="18">
        <v>2807</v>
      </c>
      <c r="Y5053" s="18">
        <v>0</v>
      </c>
      <c r="Z5053" s="18">
        <v>0</v>
      </c>
      <c r="AA5053" s="18">
        <v>0</v>
      </c>
      <c r="AB5053" s="18">
        <v>0</v>
      </c>
      <c r="AC5053" s="23">
        <v>0</v>
      </c>
      <c r="AD5053" s="14" t="str">
        <f>IF(E5053=113,"Linn","Iowa ex-Linn")</f>
        <v>Iowa ex-Linn</v>
      </c>
      <c r="AE5053" s="23">
        <f>IFERROR(AB5053/W5053,"N/M")</f>
        <v>0.0</v>
      </c>
      <c r="AF5053" s="14" t="str">
        <f>B5053&amp;"|"&amp;TEXT(E5053,"000")&amp;"|"&amp;TEXT(M5053,"0.0000")</f>
        <v>2022|155|0.5000</v>
      </c>
      <c r="AG5053" s="22" t="str">
        <f>IF(AND(B5053&gt;=2015,B5053&lt;=2024,C5053=19,G5053=41,I5053=2,K5053="A",L5053="RBUP",M5053&gt;=0.5,M5053&lt;=0.85),"IN","OUT")</f>
        <v>IN</v>
      </c>
    </row>
    <row r="5054" spans="1:33">
      <c r="A5054" s="14" t="s">
        <v>192</v>
      </c>
      <c r="B5054" s="16">
        <v>2022</v>
      </c>
      <c r="C5054" s="16">
        <v>19</v>
      </c>
      <c r="D5054" s="14" t="s">
        <v>80</v>
      </c>
      <c r="E5054" s="16">
        <v>155</v>
      </c>
      <c r="F5054" s="14" t="s">
        <v>163</v>
      </c>
      <c r="G5054" s="16">
        <v>41</v>
      </c>
      <c r="H5054" s="14" t="s">
        <v>186</v>
      </c>
      <c r="I5054" s="16">
        <v>2</v>
      </c>
      <c r="J5054" s="14" t="s">
        <v>83</v>
      </c>
      <c r="K5054" s="14" t="s">
        <v>84</v>
      </c>
      <c r="L5054" s="14" t="s">
        <v>85</v>
      </c>
      <c r="M5054" s="23">
        <v>0.65</v>
      </c>
      <c r="N5054" s="16">
        <v>8</v>
      </c>
      <c r="O5054" s="16">
        <v>6</v>
      </c>
      <c r="P5054" s="16">
        <v>0</v>
      </c>
      <c r="Q5054" s="16">
        <v>8</v>
      </c>
      <c r="R5054" s="16">
        <v>0</v>
      </c>
      <c r="S5054" s="14" t="s">
        <v>86</v>
      </c>
      <c r="T5054" s="16">
        <v>381</v>
      </c>
      <c r="U5054" s="16">
        <v>0</v>
      </c>
      <c r="V5054" s="18">
        <v>274868</v>
      </c>
      <c r="W5054" s="18">
        <v>5646</v>
      </c>
      <c r="X5054" s="18">
        <v>2304</v>
      </c>
      <c r="Y5054" s="18">
        <v>0</v>
      </c>
      <c r="Z5054" s="18">
        <v>0</v>
      </c>
      <c r="AA5054" s="18">
        <v>0</v>
      </c>
      <c r="AB5054" s="18">
        <v>0</v>
      </c>
      <c r="AC5054" s="23">
        <v>0</v>
      </c>
      <c r="AD5054" s="14" t="str">
        <f>IF(E5054=113,"Linn","Iowa ex-Linn")</f>
        <v>Iowa ex-Linn</v>
      </c>
      <c r="AE5054" s="23">
        <f>IFERROR(AB5054/W5054,"N/M")</f>
        <v>0.0</v>
      </c>
      <c r="AF5054" s="14" t="str">
        <f>B5054&amp;"|"&amp;TEXT(E5054,"000")&amp;"|"&amp;TEXT(M5054,"0.0000")</f>
        <v>2022|155|0.6500</v>
      </c>
      <c r="AG5054" s="22" t="str">
        <f>IF(AND(B5054&gt;=2015,B5054&lt;=2024,C5054=19,G5054=41,I5054=2,K5054="A",L5054="RBUP",M5054&gt;=0.5,M5054&lt;=0.85),"IN","OUT")</f>
        <v>IN</v>
      </c>
    </row>
    <row r="5055" spans="1:33">
      <c r="A5055" s="14" t="s">
        <v>192</v>
      </c>
      <c r="B5055" s="16">
        <v>2022</v>
      </c>
      <c r="C5055" s="16">
        <v>19</v>
      </c>
      <c r="D5055" s="14" t="s">
        <v>80</v>
      </c>
      <c r="E5055" s="16">
        <v>155</v>
      </c>
      <c r="F5055" s="14" t="s">
        <v>163</v>
      </c>
      <c r="G5055" s="16">
        <v>41</v>
      </c>
      <c r="H5055" s="14" t="s">
        <v>186</v>
      </c>
      <c r="I5055" s="16">
        <v>2</v>
      </c>
      <c r="J5055" s="14" t="s">
        <v>83</v>
      </c>
      <c r="K5055" s="14" t="s">
        <v>84</v>
      </c>
      <c r="L5055" s="14" t="s">
        <v>85</v>
      </c>
      <c r="M5055" s="23">
        <v>0.7</v>
      </c>
      <c r="N5055" s="16">
        <v>25</v>
      </c>
      <c r="O5055" s="16">
        <v>22</v>
      </c>
      <c r="P5055" s="16">
        <v>1</v>
      </c>
      <c r="Q5055" s="16">
        <v>33</v>
      </c>
      <c r="R5055" s="16">
        <v>2</v>
      </c>
      <c r="S5055" s="14" t="s">
        <v>86</v>
      </c>
      <c r="T5055" s="16">
        <v>3543</v>
      </c>
      <c r="U5055" s="16">
        <v>0</v>
      </c>
      <c r="V5055" s="18">
        <v>2960891</v>
      </c>
      <c r="W5055" s="18">
        <v>110263</v>
      </c>
      <c r="X5055" s="18">
        <v>79166</v>
      </c>
      <c r="Y5055" s="18">
        <v>0</v>
      </c>
      <c r="Z5055" s="18">
        <v>127</v>
      </c>
      <c r="AA5055" s="18">
        <v>0</v>
      </c>
      <c r="AB5055" s="18">
        <v>2014</v>
      </c>
      <c r="AC5055" s="23">
        <v>0.02</v>
      </c>
      <c r="AD5055" s="14" t="str">
        <f>IF(E5055=113,"Linn","Iowa ex-Linn")</f>
        <v>Iowa ex-Linn</v>
      </c>
      <c r="AE5055" s="23">
        <f>IFERROR(AB5055/W5055,"N/M")</f>
        <v>0.018265419950482028</v>
      </c>
      <c r="AF5055" s="14" t="str">
        <f>B5055&amp;"|"&amp;TEXT(E5055,"000")&amp;"|"&amp;TEXT(M5055,"0.0000")</f>
        <v>2022|155|0.7000</v>
      </c>
      <c r="AG5055" s="22" t="str">
        <f>IF(AND(B5055&gt;=2015,B5055&lt;=2024,C5055=19,G5055=41,I5055=2,K5055="A",L5055="RBUP",M5055&gt;=0.5,M5055&lt;=0.85),"IN","OUT")</f>
        <v>IN</v>
      </c>
    </row>
    <row r="5056" spans="1:33">
      <c r="A5056" s="14" t="s">
        <v>192</v>
      </c>
      <c r="B5056" s="16">
        <v>2022</v>
      </c>
      <c r="C5056" s="16">
        <v>19</v>
      </c>
      <c r="D5056" s="14" t="s">
        <v>80</v>
      </c>
      <c r="E5056" s="16">
        <v>155</v>
      </c>
      <c r="F5056" s="14" t="s">
        <v>163</v>
      </c>
      <c r="G5056" s="16">
        <v>41</v>
      </c>
      <c r="H5056" s="14" t="s">
        <v>186</v>
      </c>
      <c r="I5056" s="16">
        <v>2</v>
      </c>
      <c r="J5056" s="14" t="s">
        <v>83</v>
      </c>
      <c r="K5056" s="14" t="s">
        <v>84</v>
      </c>
      <c r="L5056" s="14" t="s">
        <v>85</v>
      </c>
      <c r="M5056" s="23">
        <v>0.75</v>
      </c>
      <c r="N5056" s="16">
        <v>176</v>
      </c>
      <c r="O5056" s="16">
        <v>145</v>
      </c>
      <c r="P5056" s="16">
        <v>10</v>
      </c>
      <c r="Q5056" s="16">
        <v>265</v>
      </c>
      <c r="R5056" s="16">
        <v>13</v>
      </c>
      <c r="S5056" s="14" t="s">
        <v>86</v>
      </c>
      <c r="T5056" s="16">
        <v>26187</v>
      </c>
      <c r="U5056" s="16">
        <v>0</v>
      </c>
      <c r="V5056" s="18">
        <v>23397118</v>
      </c>
      <c r="W5056" s="18">
        <v>1367391</v>
      </c>
      <c r="X5056" s="18">
        <v>828927</v>
      </c>
      <c r="Y5056" s="18">
        <v>1138</v>
      </c>
      <c r="Z5056" s="18">
        <v>1637</v>
      </c>
      <c r="AA5056" s="18">
        <v>0</v>
      </c>
      <c r="AB5056" s="18">
        <v>57217</v>
      </c>
      <c r="AC5056" s="23">
        <v>0.04</v>
      </c>
      <c r="AD5056" s="14" t="str">
        <f>IF(E5056=113,"Linn","Iowa ex-Linn")</f>
        <v>Iowa ex-Linn</v>
      </c>
      <c r="AE5056" s="23">
        <f>IFERROR(AB5056/W5056,"N/M")</f>
        <v>0.0418439202832255</v>
      </c>
      <c r="AF5056" s="14" t="str">
        <f>B5056&amp;"|"&amp;TEXT(E5056,"000")&amp;"|"&amp;TEXT(M5056,"0.0000")</f>
        <v>2022|155|0.7500</v>
      </c>
      <c r="AG5056" s="22" t="str">
        <f>IF(AND(B5056&gt;=2015,B5056&lt;=2024,C5056=19,G5056=41,I5056=2,K5056="A",L5056="RBUP",M5056&gt;=0.5,M5056&lt;=0.85),"IN","OUT")</f>
        <v>IN</v>
      </c>
    </row>
    <row r="5057" spans="1:33">
      <c r="A5057" s="14" t="s">
        <v>192</v>
      </c>
      <c r="B5057" s="16">
        <v>2022</v>
      </c>
      <c r="C5057" s="16">
        <v>19</v>
      </c>
      <c r="D5057" s="14" t="s">
        <v>80</v>
      </c>
      <c r="E5057" s="16">
        <v>155</v>
      </c>
      <c r="F5057" s="14" t="s">
        <v>163</v>
      </c>
      <c r="G5057" s="16">
        <v>41</v>
      </c>
      <c r="H5057" s="14" t="s">
        <v>186</v>
      </c>
      <c r="I5057" s="16">
        <v>2</v>
      </c>
      <c r="J5057" s="14" t="s">
        <v>83</v>
      </c>
      <c r="K5057" s="14" t="s">
        <v>84</v>
      </c>
      <c r="L5057" s="14" t="s">
        <v>85</v>
      </c>
      <c r="M5057" s="23">
        <v>0.8</v>
      </c>
      <c r="N5057" s="16">
        <v>485</v>
      </c>
      <c r="O5057" s="16">
        <v>424</v>
      </c>
      <c r="P5057" s="16">
        <v>50</v>
      </c>
      <c r="Q5057" s="16">
        <v>729</v>
      </c>
      <c r="R5057" s="16">
        <v>67</v>
      </c>
      <c r="S5057" s="14" t="s">
        <v>86</v>
      </c>
      <c r="T5057" s="16">
        <v>104364</v>
      </c>
      <c r="U5057" s="16">
        <v>0</v>
      </c>
      <c r="V5057" s="18">
        <v>100933729</v>
      </c>
      <c r="W5057" s="18">
        <v>6936821</v>
      </c>
      <c r="X5057" s="18">
        <v>4182425</v>
      </c>
      <c r="Y5057" s="18">
        <v>1630</v>
      </c>
      <c r="Z5057" s="18">
        <v>9532</v>
      </c>
      <c r="AA5057" s="18">
        <v>0</v>
      </c>
      <c r="AB5057" s="18">
        <v>1186059</v>
      </c>
      <c r="AC5057" s="23">
        <v>0.17</v>
      </c>
      <c r="AD5057" s="14" t="str">
        <f>IF(E5057=113,"Linn","Iowa ex-Linn")</f>
        <v>Iowa ex-Linn</v>
      </c>
      <c r="AE5057" s="23">
        <f>IFERROR(AB5057/W5057,"N/M")</f>
        <v>0.1709801939533974</v>
      </c>
      <c r="AF5057" s="14" t="str">
        <f>B5057&amp;"|"&amp;TEXT(E5057,"000")&amp;"|"&amp;TEXT(M5057,"0.0000")</f>
        <v>2022|155|0.8000</v>
      </c>
      <c r="AG5057" s="22" t="str">
        <f>IF(AND(B5057&gt;=2015,B5057&lt;=2024,C5057=19,G5057=41,I5057=2,K5057="A",L5057="RBUP",M5057&gt;=0.5,M5057&lt;=0.85),"IN","OUT")</f>
        <v>IN</v>
      </c>
    </row>
    <row r="5058" spans="1:33">
      <c r="A5058" s="14" t="s">
        <v>192</v>
      </c>
      <c r="B5058" s="16">
        <v>2022</v>
      </c>
      <c r="C5058" s="16">
        <v>19</v>
      </c>
      <c r="D5058" s="14" t="s">
        <v>80</v>
      </c>
      <c r="E5058" s="16">
        <v>155</v>
      </c>
      <c r="F5058" s="14" t="s">
        <v>163</v>
      </c>
      <c r="G5058" s="16">
        <v>41</v>
      </c>
      <c r="H5058" s="14" t="s">
        <v>186</v>
      </c>
      <c r="I5058" s="16">
        <v>2</v>
      </c>
      <c r="J5058" s="14" t="s">
        <v>83</v>
      </c>
      <c r="K5058" s="14" t="s">
        <v>84</v>
      </c>
      <c r="L5058" s="14" t="s">
        <v>85</v>
      </c>
      <c r="M5058" s="23">
        <v>0.85</v>
      </c>
      <c r="N5058" s="16">
        <v>455</v>
      </c>
      <c r="O5058" s="16">
        <v>383</v>
      </c>
      <c r="P5058" s="16">
        <v>75</v>
      </c>
      <c r="Q5058" s="16">
        <v>737</v>
      </c>
      <c r="R5058" s="16">
        <v>122</v>
      </c>
      <c r="S5058" s="14" t="s">
        <v>86</v>
      </c>
      <c r="T5058" s="16">
        <v>87533</v>
      </c>
      <c r="U5058" s="16">
        <v>0</v>
      </c>
      <c r="V5058" s="18">
        <v>88948590</v>
      </c>
      <c r="W5058" s="18">
        <v>7527856</v>
      </c>
      <c r="X5058" s="18">
        <v>3444730</v>
      </c>
      <c r="Y5058" s="18">
        <v>3314</v>
      </c>
      <c r="Z5058" s="18">
        <v>9341</v>
      </c>
      <c r="AA5058" s="18">
        <v>0</v>
      </c>
      <c r="AB5058" s="18">
        <v>1907873</v>
      </c>
      <c r="AC5058" s="23">
        <v>0.25</v>
      </c>
      <c r="AD5058" s="14" t="str">
        <f>IF(E5058=113,"Linn","Iowa ex-Linn")</f>
        <v>Iowa ex-Linn</v>
      </c>
      <c r="AE5058" s="23">
        <f>IFERROR(AB5058/W5058,"N/M")</f>
        <v>0.253441750214138</v>
      </c>
      <c r="AF5058" s="14" t="str">
        <f>B5058&amp;"|"&amp;TEXT(E5058,"000")&amp;"|"&amp;TEXT(M5058,"0.0000")</f>
        <v>2022|155|0.8500</v>
      </c>
      <c r="AG5058" s="22" t="str">
        <f>IF(AND(B5058&gt;=2015,B5058&lt;=2024,C5058=19,G5058=41,I5058=2,K5058="A",L5058="RBUP",M5058&gt;=0.5,M5058&lt;=0.85),"IN","OUT")</f>
        <v>IN</v>
      </c>
    </row>
    <row r="5059" spans="1:33">
      <c r="A5059" s="14" t="s">
        <v>192</v>
      </c>
      <c r="B5059" s="16">
        <v>2022</v>
      </c>
      <c r="C5059" s="16">
        <v>19</v>
      </c>
      <c r="D5059" s="14" t="s">
        <v>80</v>
      </c>
      <c r="E5059" s="16">
        <v>157</v>
      </c>
      <c r="F5059" s="14" t="s">
        <v>164</v>
      </c>
      <c r="G5059" s="16">
        <v>41</v>
      </c>
      <c r="H5059" s="14" t="s">
        <v>186</v>
      </c>
      <c r="I5059" s="16">
        <v>2</v>
      </c>
      <c r="J5059" s="14" t="s">
        <v>83</v>
      </c>
      <c r="K5059" s="14" t="s">
        <v>84</v>
      </c>
      <c r="L5059" s="14" t="s">
        <v>85</v>
      </c>
      <c r="M5059" s="23">
        <v>0.5</v>
      </c>
      <c r="N5059" s="16">
        <v>1</v>
      </c>
      <c r="O5059" s="16">
        <v>1</v>
      </c>
      <c r="P5059" s="16">
        <v>0</v>
      </c>
      <c r="Q5059" s="16">
        <v>4</v>
      </c>
      <c r="R5059" s="16">
        <v>0</v>
      </c>
      <c r="S5059" s="14" t="s">
        <v>86</v>
      </c>
      <c r="T5059" s="16">
        <v>142</v>
      </c>
      <c r="U5059" s="16">
        <v>0</v>
      </c>
      <c r="V5059" s="18">
        <v>81301</v>
      </c>
      <c r="W5059" s="18">
        <v>2659</v>
      </c>
      <c r="X5059" s="18">
        <v>1781</v>
      </c>
      <c r="Y5059" s="18">
        <v>0</v>
      </c>
      <c r="Z5059" s="18">
        <v>0</v>
      </c>
      <c r="AA5059" s="18">
        <v>0</v>
      </c>
      <c r="AB5059" s="18">
        <v>0</v>
      </c>
      <c r="AC5059" s="23">
        <v>0</v>
      </c>
      <c r="AD5059" s="14" t="str">
        <f>IF(E5059=113,"Linn","Iowa ex-Linn")</f>
        <v>Iowa ex-Linn</v>
      </c>
      <c r="AE5059" s="23">
        <f>IFERROR(AB5059/W5059,"N/M")</f>
        <v>0.0</v>
      </c>
      <c r="AF5059" s="14" t="str">
        <f>B5059&amp;"|"&amp;TEXT(E5059,"000")&amp;"|"&amp;TEXT(M5059,"0.0000")</f>
        <v>2022|157|0.5000</v>
      </c>
      <c r="AG5059" s="22" t="str">
        <f>IF(AND(B5059&gt;=2015,B5059&lt;=2024,C5059=19,G5059=41,I5059=2,K5059="A",L5059="RBUP",M5059&gt;=0.5,M5059&lt;=0.85),"IN","OUT")</f>
        <v>IN</v>
      </c>
    </row>
    <row r="5060" spans="1:33">
      <c r="A5060" s="14" t="s">
        <v>192</v>
      </c>
      <c r="B5060" s="16">
        <v>2022</v>
      </c>
      <c r="C5060" s="16">
        <v>19</v>
      </c>
      <c r="D5060" s="14" t="s">
        <v>80</v>
      </c>
      <c r="E5060" s="16">
        <v>157</v>
      </c>
      <c r="F5060" s="14" t="s">
        <v>164</v>
      </c>
      <c r="G5060" s="16">
        <v>41</v>
      </c>
      <c r="H5060" s="14" t="s">
        <v>186</v>
      </c>
      <c r="I5060" s="16">
        <v>2</v>
      </c>
      <c r="J5060" s="14" t="s">
        <v>83</v>
      </c>
      <c r="K5060" s="14" t="s">
        <v>84</v>
      </c>
      <c r="L5060" s="14" t="s">
        <v>85</v>
      </c>
      <c r="M5060" s="23">
        <v>0.6</v>
      </c>
      <c r="N5060" s="16">
        <v>0</v>
      </c>
      <c r="O5060" s="16">
        <v>0</v>
      </c>
      <c r="P5060" s="16">
        <v>0</v>
      </c>
      <c r="Q5060" s="16">
        <v>1</v>
      </c>
      <c r="R5060" s="16">
        <v>0</v>
      </c>
      <c r="S5060" s="14" t="s">
        <v>86</v>
      </c>
      <c r="T5060" s="16">
        <v>70</v>
      </c>
      <c r="U5060" s="16">
        <v>0</v>
      </c>
      <c r="V5060" s="18">
        <v>33711</v>
      </c>
      <c r="W5060" s="18">
        <v>3531</v>
      </c>
      <c r="X5060" s="18">
        <v>2260</v>
      </c>
      <c r="Y5060" s="18">
        <v>0</v>
      </c>
      <c r="Z5060" s="18">
        <v>0</v>
      </c>
      <c r="AA5060" s="18">
        <v>0</v>
      </c>
      <c r="AB5060" s="18">
        <v>0</v>
      </c>
      <c r="AC5060" s="23">
        <v>0</v>
      </c>
      <c r="AD5060" s="14" t="str">
        <f>IF(E5060=113,"Linn","Iowa ex-Linn")</f>
        <v>Iowa ex-Linn</v>
      </c>
      <c r="AE5060" s="23">
        <f>IFERROR(AB5060/W5060,"N/M")</f>
        <v>0.0</v>
      </c>
      <c r="AF5060" s="14" t="str">
        <f>B5060&amp;"|"&amp;TEXT(E5060,"000")&amp;"|"&amp;TEXT(M5060,"0.0000")</f>
        <v>2022|157|0.6000</v>
      </c>
      <c r="AG5060" s="22" t="str">
        <f>IF(AND(B5060&gt;=2015,B5060&lt;=2024,C5060=19,G5060=41,I5060=2,K5060="A",L5060="RBUP",M5060&gt;=0.5,M5060&lt;=0.85),"IN","OUT")</f>
        <v>IN</v>
      </c>
    </row>
    <row r="5061" spans="1:33">
      <c r="A5061" s="14" t="s">
        <v>192</v>
      </c>
      <c r="B5061" s="16">
        <v>2022</v>
      </c>
      <c r="C5061" s="16">
        <v>19</v>
      </c>
      <c r="D5061" s="14" t="s">
        <v>80</v>
      </c>
      <c r="E5061" s="16">
        <v>157</v>
      </c>
      <c r="F5061" s="14" t="s">
        <v>164</v>
      </c>
      <c r="G5061" s="16">
        <v>41</v>
      </c>
      <c r="H5061" s="14" t="s">
        <v>186</v>
      </c>
      <c r="I5061" s="16">
        <v>2</v>
      </c>
      <c r="J5061" s="14" t="s">
        <v>83</v>
      </c>
      <c r="K5061" s="14" t="s">
        <v>84</v>
      </c>
      <c r="L5061" s="14" t="s">
        <v>85</v>
      </c>
      <c r="M5061" s="23">
        <v>0.65</v>
      </c>
      <c r="N5061" s="16">
        <v>5</v>
      </c>
      <c r="O5061" s="16">
        <v>4</v>
      </c>
      <c r="P5061" s="16">
        <v>1</v>
      </c>
      <c r="Q5061" s="16">
        <v>5</v>
      </c>
      <c r="R5061" s="16">
        <v>1</v>
      </c>
      <c r="S5061" s="14" t="s">
        <v>86</v>
      </c>
      <c r="T5061" s="16">
        <v>592</v>
      </c>
      <c r="U5061" s="16">
        <v>0</v>
      </c>
      <c r="V5061" s="18">
        <v>451856</v>
      </c>
      <c r="W5061" s="18">
        <v>10033</v>
      </c>
      <c r="X5061" s="18">
        <v>6872</v>
      </c>
      <c r="Y5061" s="18">
        <v>0</v>
      </c>
      <c r="Z5061" s="18">
        <v>0</v>
      </c>
      <c r="AA5061" s="18">
        <v>0</v>
      </c>
      <c r="AB5061" s="18">
        <v>5715</v>
      </c>
      <c r="AC5061" s="23">
        <v>0.57</v>
      </c>
      <c r="AD5061" s="14" t="str">
        <f>IF(E5061=113,"Linn","Iowa ex-Linn")</f>
        <v>Iowa ex-Linn</v>
      </c>
      <c r="AE5061" s="23">
        <f>IFERROR(AB5061/W5061,"N/M")</f>
        <v>0.569620253164557</v>
      </c>
      <c r="AF5061" s="14" t="str">
        <f>B5061&amp;"|"&amp;TEXT(E5061,"000")&amp;"|"&amp;TEXT(M5061,"0.0000")</f>
        <v>2022|157|0.6500</v>
      </c>
      <c r="AG5061" s="22" t="str">
        <f>IF(AND(B5061&gt;=2015,B5061&lt;=2024,C5061=19,G5061=41,I5061=2,K5061="A",L5061="RBUP",M5061&gt;=0.5,M5061&lt;=0.85),"IN","OUT")</f>
        <v>IN</v>
      </c>
    </row>
    <row r="5062" spans="1:33">
      <c r="A5062" s="14" t="s">
        <v>192</v>
      </c>
      <c r="B5062" s="16">
        <v>2022</v>
      </c>
      <c r="C5062" s="16">
        <v>19</v>
      </c>
      <c r="D5062" s="14" t="s">
        <v>80</v>
      </c>
      <c r="E5062" s="16">
        <v>157</v>
      </c>
      <c r="F5062" s="14" t="s">
        <v>164</v>
      </c>
      <c r="G5062" s="16">
        <v>41</v>
      </c>
      <c r="H5062" s="14" t="s">
        <v>186</v>
      </c>
      <c r="I5062" s="16">
        <v>2</v>
      </c>
      <c r="J5062" s="14" t="s">
        <v>83</v>
      </c>
      <c r="K5062" s="14" t="s">
        <v>84</v>
      </c>
      <c r="L5062" s="14" t="s">
        <v>85</v>
      </c>
      <c r="M5062" s="23">
        <v>0.7</v>
      </c>
      <c r="N5062" s="16">
        <v>25</v>
      </c>
      <c r="O5062" s="16">
        <v>24</v>
      </c>
      <c r="P5062" s="16">
        <v>2</v>
      </c>
      <c r="Q5062" s="16">
        <v>36</v>
      </c>
      <c r="R5062" s="16">
        <v>2</v>
      </c>
      <c r="S5062" s="14" t="s">
        <v>86</v>
      </c>
      <c r="T5062" s="16">
        <v>2900</v>
      </c>
      <c r="U5062" s="16">
        <v>0</v>
      </c>
      <c r="V5062" s="18">
        <v>2532294</v>
      </c>
      <c r="W5062" s="18">
        <v>75335</v>
      </c>
      <c r="X5062" s="18">
        <v>53133</v>
      </c>
      <c r="Y5062" s="18">
        <v>0</v>
      </c>
      <c r="Z5062" s="18">
        <v>80</v>
      </c>
      <c r="AA5062" s="18">
        <v>0</v>
      </c>
      <c r="AB5062" s="18">
        <v>3352</v>
      </c>
      <c r="AC5062" s="23">
        <v>0.04</v>
      </c>
      <c r="AD5062" s="14" t="str">
        <f>IF(E5062=113,"Linn","Iowa ex-Linn")</f>
        <v>Iowa ex-Linn</v>
      </c>
      <c r="AE5062" s="23">
        <f>IFERROR(AB5062/W5062,"N/M")</f>
        <v>0.04449459082763656</v>
      </c>
      <c r="AF5062" s="14" t="str">
        <f>B5062&amp;"|"&amp;TEXT(E5062,"000")&amp;"|"&amp;TEXT(M5062,"0.0000")</f>
        <v>2022|157|0.7000</v>
      </c>
      <c r="AG5062" s="22" t="str">
        <f>IF(AND(B5062&gt;=2015,B5062&lt;=2024,C5062=19,G5062=41,I5062=2,K5062="A",L5062="RBUP",M5062&gt;=0.5,M5062&lt;=0.85),"IN","OUT")</f>
        <v>IN</v>
      </c>
    </row>
    <row r="5063" spans="1:33">
      <c r="A5063" s="14" t="s">
        <v>192</v>
      </c>
      <c r="B5063" s="16">
        <v>2022</v>
      </c>
      <c r="C5063" s="16">
        <v>19</v>
      </c>
      <c r="D5063" s="14" t="s">
        <v>80</v>
      </c>
      <c r="E5063" s="16">
        <v>157</v>
      </c>
      <c r="F5063" s="14" t="s">
        <v>164</v>
      </c>
      <c r="G5063" s="16">
        <v>41</v>
      </c>
      <c r="H5063" s="14" t="s">
        <v>186</v>
      </c>
      <c r="I5063" s="16">
        <v>2</v>
      </c>
      <c r="J5063" s="14" t="s">
        <v>83</v>
      </c>
      <c r="K5063" s="14" t="s">
        <v>84</v>
      </c>
      <c r="L5063" s="14" t="s">
        <v>85</v>
      </c>
      <c r="M5063" s="23">
        <v>0.75</v>
      </c>
      <c r="N5063" s="16">
        <v>66</v>
      </c>
      <c r="O5063" s="16">
        <v>53</v>
      </c>
      <c r="P5063" s="16">
        <v>4</v>
      </c>
      <c r="Q5063" s="16">
        <v>66</v>
      </c>
      <c r="R5063" s="16">
        <v>4</v>
      </c>
      <c r="S5063" s="14" t="s">
        <v>86</v>
      </c>
      <c r="T5063" s="16">
        <v>6720</v>
      </c>
      <c r="U5063" s="16">
        <v>0</v>
      </c>
      <c r="V5063" s="18">
        <v>6106777</v>
      </c>
      <c r="W5063" s="18">
        <v>253594</v>
      </c>
      <c r="X5063" s="18">
        <v>172040</v>
      </c>
      <c r="Y5063" s="18">
        <v>230</v>
      </c>
      <c r="Z5063" s="18">
        <v>230</v>
      </c>
      <c r="AA5063" s="18">
        <v>0</v>
      </c>
      <c r="AB5063" s="18">
        <v>38974</v>
      </c>
      <c r="AC5063" s="23">
        <v>0.15</v>
      </c>
      <c r="AD5063" s="14" t="str">
        <f>IF(E5063=113,"Linn","Iowa ex-Linn")</f>
        <v>Iowa ex-Linn</v>
      </c>
      <c r="AE5063" s="23">
        <f>IFERROR(AB5063/W5063,"N/M")</f>
        <v>0.15368660141801463</v>
      </c>
      <c r="AF5063" s="14" t="str">
        <f>B5063&amp;"|"&amp;TEXT(E5063,"000")&amp;"|"&amp;TEXT(M5063,"0.0000")</f>
        <v>2022|157|0.7500</v>
      </c>
      <c r="AG5063" s="22" t="str">
        <f>IF(AND(B5063&gt;=2015,B5063&lt;=2024,C5063=19,G5063=41,I5063=2,K5063="A",L5063="RBUP",M5063&gt;=0.5,M5063&lt;=0.85),"IN","OUT")</f>
        <v>IN</v>
      </c>
    </row>
    <row r="5064" spans="1:33">
      <c r="A5064" s="14" t="s">
        <v>192</v>
      </c>
      <c r="B5064" s="16">
        <v>2022</v>
      </c>
      <c r="C5064" s="16">
        <v>19</v>
      </c>
      <c r="D5064" s="14" t="s">
        <v>80</v>
      </c>
      <c r="E5064" s="16">
        <v>157</v>
      </c>
      <c r="F5064" s="14" t="s">
        <v>164</v>
      </c>
      <c r="G5064" s="16">
        <v>41</v>
      </c>
      <c r="H5064" s="14" t="s">
        <v>186</v>
      </c>
      <c r="I5064" s="16">
        <v>2</v>
      </c>
      <c r="J5064" s="14" t="s">
        <v>83</v>
      </c>
      <c r="K5064" s="14" t="s">
        <v>84</v>
      </c>
      <c r="L5064" s="14" t="s">
        <v>85</v>
      </c>
      <c r="M5064" s="23">
        <v>0.8</v>
      </c>
      <c r="N5064" s="16">
        <v>288</v>
      </c>
      <c r="O5064" s="16">
        <v>240</v>
      </c>
      <c r="P5064" s="16">
        <v>35</v>
      </c>
      <c r="Q5064" s="16">
        <v>374</v>
      </c>
      <c r="R5064" s="16">
        <v>43</v>
      </c>
      <c r="S5064" s="14" t="s">
        <v>86</v>
      </c>
      <c r="T5064" s="16">
        <v>50003</v>
      </c>
      <c r="U5064" s="16">
        <v>0</v>
      </c>
      <c r="V5064" s="18">
        <v>49426662</v>
      </c>
      <c r="W5064" s="18">
        <v>2844743</v>
      </c>
      <c r="X5064" s="18">
        <v>1711404</v>
      </c>
      <c r="Y5064" s="18">
        <v>1391</v>
      </c>
      <c r="Z5064" s="18">
        <v>2705</v>
      </c>
      <c r="AA5064" s="18">
        <v>0</v>
      </c>
      <c r="AB5064" s="18">
        <v>507278</v>
      </c>
      <c r="AC5064" s="23">
        <v>0.18</v>
      </c>
      <c r="AD5064" s="14" t="str">
        <f>IF(E5064=113,"Linn","Iowa ex-Linn")</f>
        <v>Iowa ex-Linn</v>
      </c>
      <c r="AE5064" s="23">
        <f>IFERROR(AB5064/W5064,"N/M")</f>
        <v>0.1783212051141351</v>
      </c>
      <c r="AF5064" s="14" t="str">
        <f>B5064&amp;"|"&amp;TEXT(E5064,"000")&amp;"|"&amp;TEXT(M5064,"0.0000")</f>
        <v>2022|157|0.8000</v>
      </c>
      <c r="AG5064" s="22" t="str">
        <f>IF(AND(B5064&gt;=2015,B5064&lt;=2024,C5064=19,G5064=41,I5064=2,K5064="A",L5064="RBUP",M5064&gt;=0.5,M5064&lt;=0.85),"IN","OUT")</f>
        <v>IN</v>
      </c>
    </row>
    <row r="5065" spans="1:33">
      <c r="A5065" s="14" t="s">
        <v>192</v>
      </c>
      <c r="B5065" s="16">
        <v>2022</v>
      </c>
      <c r="C5065" s="16">
        <v>19</v>
      </c>
      <c r="D5065" s="14" t="s">
        <v>80</v>
      </c>
      <c r="E5065" s="16">
        <v>157</v>
      </c>
      <c r="F5065" s="14" t="s">
        <v>164</v>
      </c>
      <c r="G5065" s="16">
        <v>41</v>
      </c>
      <c r="H5065" s="14" t="s">
        <v>186</v>
      </c>
      <c r="I5065" s="16">
        <v>2</v>
      </c>
      <c r="J5065" s="14" t="s">
        <v>83</v>
      </c>
      <c r="K5065" s="14" t="s">
        <v>84</v>
      </c>
      <c r="L5065" s="14" t="s">
        <v>85</v>
      </c>
      <c r="M5065" s="23">
        <v>0.85</v>
      </c>
      <c r="N5065" s="16">
        <v>333</v>
      </c>
      <c r="O5065" s="16">
        <v>272</v>
      </c>
      <c r="P5065" s="16">
        <v>78</v>
      </c>
      <c r="Q5065" s="16">
        <v>621</v>
      </c>
      <c r="R5065" s="16">
        <v>155</v>
      </c>
      <c r="S5065" s="14" t="s">
        <v>86</v>
      </c>
      <c r="T5065" s="16">
        <v>67747</v>
      </c>
      <c r="U5065" s="16">
        <v>0</v>
      </c>
      <c r="V5065" s="18">
        <v>70145595</v>
      </c>
      <c r="W5065" s="18">
        <v>5154416</v>
      </c>
      <c r="X5065" s="18">
        <v>2356939</v>
      </c>
      <c r="Y5065" s="18">
        <v>11108</v>
      </c>
      <c r="Z5065" s="18">
        <v>24288</v>
      </c>
      <c r="AA5065" s="18">
        <v>0</v>
      </c>
      <c r="AB5065" s="18">
        <v>1802430</v>
      </c>
      <c r="AC5065" s="23">
        <v>0.35</v>
      </c>
      <c r="AD5065" s="14" t="str">
        <f>IF(E5065=113,"Linn","Iowa ex-Linn")</f>
        <v>Iowa ex-Linn</v>
      </c>
      <c r="AE5065" s="23">
        <f>IFERROR(AB5065/W5065,"N/M")</f>
        <v>0.34968656002930304</v>
      </c>
      <c r="AF5065" s="14" t="str">
        <f>B5065&amp;"|"&amp;TEXT(E5065,"000")&amp;"|"&amp;TEXT(M5065,"0.0000")</f>
        <v>2022|157|0.8500</v>
      </c>
      <c r="AG5065" s="22" t="str">
        <f>IF(AND(B5065&gt;=2015,B5065&lt;=2024,C5065=19,G5065=41,I5065=2,K5065="A",L5065="RBUP",M5065&gt;=0.5,M5065&lt;=0.85),"IN","OUT")</f>
        <v>IN</v>
      </c>
    </row>
    <row r="5066" spans="1:33">
      <c r="A5066" s="14" t="s">
        <v>192</v>
      </c>
      <c r="B5066" s="16">
        <v>2022</v>
      </c>
      <c r="C5066" s="16">
        <v>19</v>
      </c>
      <c r="D5066" s="14" t="s">
        <v>80</v>
      </c>
      <c r="E5066" s="16">
        <v>159</v>
      </c>
      <c r="F5066" s="14" t="s">
        <v>165</v>
      </c>
      <c r="G5066" s="16">
        <v>41</v>
      </c>
      <c r="H5066" s="14" t="s">
        <v>186</v>
      </c>
      <c r="I5066" s="16">
        <v>2</v>
      </c>
      <c r="J5066" s="14" t="s">
        <v>83</v>
      </c>
      <c r="K5066" s="14" t="s">
        <v>84</v>
      </c>
      <c r="L5066" s="14" t="s">
        <v>85</v>
      </c>
      <c r="M5066" s="23">
        <v>0.5</v>
      </c>
      <c r="N5066" s="16">
        <v>4</v>
      </c>
      <c r="O5066" s="16">
        <v>3</v>
      </c>
      <c r="P5066" s="16">
        <v>0</v>
      </c>
      <c r="Q5066" s="16">
        <v>3</v>
      </c>
      <c r="R5066" s="16">
        <v>0</v>
      </c>
      <c r="S5066" s="14" t="s">
        <v>86</v>
      </c>
      <c r="T5066" s="16">
        <v>811</v>
      </c>
      <c r="U5066" s="16">
        <v>0</v>
      </c>
      <c r="V5066" s="18">
        <v>357497</v>
      </c>
      <c r="W5066" s="18">
        <v>17051</v>
      </c>
      <c r="X5066" s="18">
        <v>10350</v>
      </c>
      <c r="Y5066" s="18">
        <v>0</v>
      </c>
      <c r="Z5066" s="18">
        <v>0</v>
      </c>
      <c r="AA5066" s="18">
        <v>0</v>
      </c>
      <c r="AB5066" s="18">
        <v>0</v>
      </c>
      <c r="AC5066" s="23">
        <v>0</v>
      </c>
      <c r="AD5066" s="14" t="str">
        <f>IF(E5066=113,"Linn","Iowa ex-Linn")</f>
        <v>Iowa ex-Linn</v>
      </c>
      <c r="AE5066" s="23">
        <f>IFERROR(AB5066/W5066,"N/M")</f>
        <v>0.0</v>
      </c>
      <c r="AF5066" s="14" t="str">
        <f>B5066&amp;"|"&amp;TEXT(E5066,"000")&amp;"|"&amp;TEXT(M5066,"0.0000")</f>
        <v>2022|159|0.5000</v>
      </c>
      <c r="AG5066" s="22" t="str">
        <f>IF(AND(B5066&gt;=2015,B5066&lt;=2024,C5066=19,G5066=41,I5066=2,K5066="A",L5066="RBUP",M5066&gt;=0.5,M5066&lt;=0.85),"IN","OUT")</f>
        <v>IN</v>
      </c>
    </row>
    <row r="5067" spans="1:33">
      <c r="A5067" s="14" t="s">
        <v>192</v>
      </c>
      <c r="B5067" s="16">
        <v>2022</v>
      </c>
      <c r="C5067" s="16">
        <v>19</v>
      </c>
      <c r="D5067" s="14" t="s">
        <v>80</v>
      </c>
      <c r="E5067" s="16">
        <v>159</v>
      </c>
      <c r="F5067" s="14" t="s">
        <v>165</v>
      </c>
      <c r="G5067" s="16">
        <v>41</v>
      </c>
      <c r="H5067" s="14" t="s">
        <v>186</v>
      </c>
      <c r="I5067" s="16">
        <v>2</v>
      </c>
      <c r="J5067" s="14" t="s">
        <v>83</v>
      </c>
      <c r="K5067" s="14" t="s">
        <v>84</v>
      </c>
      <c r="L5067" s="14" t="s">
        <v>85</v>
      </c>
      <c r="M5067" s="23">
        <v>0.55</v>
      </c>
      <c r="N5067" s="16">
        <v>1</v>
      </c>
      <c r="O5067" s="16">
        <v>1</v>
      </c>
      <c r="P5067" s="16">
        <v>0</v>
      </c>
      <c r="Q5067" s="16">
        <v>1</v>
      </c>
      <c r="R5067" s="16">
        <v>0</v>
      </c>
      <c r="S5067" s="14" t="s">
        <v>86</v>
      </c>
      <c r="T5067" s="16">
        <v>1820</v>
      </c>
      <c r="U5067" s="16">
        <v>0</v>
      </c>
      <c r="V5067" s="18">
        <v>768077</v>
      </c>
      <c r="W5067" s="18">
        <v>38111</v>
      </c>
      <c r="X5067" s="18">
        <v>30490</v>
      </c>
      <c r="Y5067" s="18">
        <v>3809</v>
      </c>
      <c r="Z5067" s="18">
        <v>0</v>
      </c>
      <c r="AA5067" s="18">
        <v>0</v>
      </c>
      <c r="AB5067" s="18">
        <v>0</v>
      </c>
      <c r="AC5067" s="23">
        <v>0</v>
      </c>
      <c r="AD5067" s="14" t="str">
        <f>IF(E5067=113,"Linn","Iowa ex-Linn")</f>
        <v>Iowa ex-Linn</v>
      </c>
      <c r="AE5067" s="23">
        <f>IFERROR(AB5067/W5067,"N/M")</f>
        <v>0.0</v>
      </c>
      <c r="AF5067" s="14" t="str">
        <f>B5067&amp;"|"&amp;TEXT(E5067,"000")&amp;"|"&amp;TEXT(M5067,"0.0000")</f>
        <v>2022|159|0.5500</v>
      </c>
      <c r="AG5067" s="22" t="str">
        <f>IF(AND(B5067&gt;=2015,B5067&lt;=2024,C5067=19,G5067=41,I5067=2,K5067="A",L5067="RBUP",M5067&gt;=0.5,M5067&lt;=0.85),"IN","OUT")</f>
        <v>IN</v>
      </c>
    </row>
    <row r="5068" spans="1:33">
      <c r="A5068" s="14" t="s">
        <v>192</v>
      </c>
      <c r="B5068" s="16">
        <v>2022</v>
      </c>
      <c r="C5068" s="16">
        <v>19</v>
      </c>
      <c r="D5068" s="14" t="s">
        <v>80</v>
      </c>
      <c r="E5068" s="16">
        <v>159</v>
      </c>
      <c r="F5068" s="14" t="s">
        <v>165</v>
      </c>
      <c r="G5068" s="16">
        <v>41</v>
      </c>
      <c r="H5068" s="14" t="s">
        <v>186</v>
      </c>
      <c r="I5068" s="16">
        <v>2</v>
      </c>
      <c r="J5068" s="14" t="s">
        <v>83</v>
      </c>
      <c r="K5068" s="14" t="s">
        <v>84</v>
      </c>
      <c r="L5068" s="14" t="s">
        <v>85</v>
      </c>
      <c r="M5068" s="23">
        <v>0.6</v>
      </c>
      <c r="N5068" s="16">
        <v>2</v>
      </c>
      <c r="O5068" s="16">
        <v>1</v>
      </c>
      <c r="P5068" s="16">
        <v>0</v>
      </c>
      <c r="Q5068" s="16">
        <v>1</v>
      </c>
      <c r="R5068" s="16">
        <v>0</v>
      </c>
      <c r="S5068" s="14" t="s">
        <v>86</v>
      </c>
      <c r="T5068" s="16">
        <v>33</v>
      </c>
      <c r="U5068" s="16">
        <v>0</v>
      </c>
      <c r="V5068" s="18">
        <v>17536</v>
      </c>
      <c r="W5068" s="18">
        <v>1174</v>
      </c>
      <c r="X5068" s="18">
        <v>751</v>
      </c>
      <c r="Y5068" s="18">
        <v>0</v>
      </c>
      <c r="Z5068" s="18">
        <v>0</v>
      </c>
      <c r="AA5068" s="18">
        <v>0</v>
      </c>
      <c r="AB5068" s="18">
        <v>0</v>
      </c>
      <c r="AC5068" s="23">
        <v>0</v>
      </c>
      <c r="AD5068" s="14" t="str">
        <f>IF(E5068=113,"Linn","Iowa ex-Linn")</f>
        <v>Iowa ex-Linn</v>
      </c>
      <c r="AE5068" s="23">
        <f>IFERROR(AB5068/W5068,"N/M")</f>
        <v>0.0</v>
      </c>
      <c r="AF5068" s="14" t="str">
        <f>B5068&amp;"|"&amp;TEXT(E5068,"000")&amp;"|"&amp;TEXT(M5068,"0.0000")</f>
        <v>2022|159|0.6000</v>
      </c>
      <c r="AG5068" s="22" t="str">
        <f>IF(AND(B5068&gt;=2015,B5068&lt;=2024,C5068=19,G5068=41,I5068=2,K5068="A",L5068="RBUP",M5068&gt;=0.5,M5068&lt;=0.85),"IN","OUT")</f>
        <v>IN</v>
      </c>
    </row>
    <row r="5069" spans="1:33">
      <c r="A5069" s="14" t="s">
        <v>192</v>
      </c>
      <c r="B5069" s="16">
        <v>2022</v>
      </c>
      <c r="C5069" s="16">
        <v>19</v>
      </c>
      <c r="D5069" s="14" t="s">
        <v>80</v>
      </c>
      <c r="E5069" s="16">
        <v>159</v>
      </c>
      <c r="F5069" s="14" t="s">
        <v>165</v>
      </c>
      <c r="G5069" s="16">
        <v>41</v>
      </c>
      <c r="H5069" s="14" t="s">
        <v>186</v>
      </c>
      <c r="I5069" s="16">
        <v>2</v>
      </c>
      <c r="J5069" s="14" t="s">
        <v>83</v>
      </c>
      <c r="K5069" s="14" t="s">
        <v>84</v>
      </c>
      <c r="L5069" s="14" t="s">
        <v>85</v>
      </c>
      <c r="M5069" s="23">
        <v>0.65</v>
      </c>
      <c r="N5069" s="16">
        <v>4</v>
      </c>
      <c r="O5069" s="16">
        <v>3</v>
      </c>
      <c r="P5069" s="16">
        <v>0</v>
      </c>
      <c r="Q5069" s="16">
        <v>3</v>
      </c>
      <c r="R5069" s="16">
        <v>0</v>
      </c>
      <c r="S5069" s="14" t="s">
        <v>86</v>
      </c>
      <c r="T5069" s="16">
        <v>1012</v>
      </c>
      <c r="U5069" s="16">
        <v>0</v>
      </c>
      <c r="V5069" s="18">
        <v>697627</v>
      </c>
      <c r="W5069" s="18">
        <v>53396</v>
      </c>
      <c r="X5069" s="18">
        <v>41097</v>
      </c>
      <c r="Y5069" s="18">
        <v>0</v>
      </c>
      <c r="Z5069" s="18">
        <v>0</v>
      </c>
      <c r="AA5069" s="18">
        <v>0</v>
      </c>
      <c r="AB5069" s="18">
        <v>0</v>
      </c>
      <c r="AC5069" s="23">
        <v>0</v>
      </c>
      <c r="AD5069" s="14" t="str">
        <f>IF(E5069=113,"Linn","Iowa ex-Linn")</f>
        <v>Iowa ex-Linn</v>
      </c>
      <c r="AE5069" s="23">
        <f>IFERROR(AB5069/W5069,"N/M")</f>
        <v>0.0</v>
      </c>
      <c r="AF5069" s="14" t="str">
        <f>B5069&amp;"|"&amp;TEXT(E5069,"000")&amp;"|"&amp;TEXT(M5069,"0.0000")</f>
        <v>2022|159|0.6500</v>
      </c>
      <c r="AG5069" s="22" t="str">
        <f>IF(AND(B5069&gt;=2015,B5069&lt;=2024,C5069=19,G5069=41,I5069=2,K5069="A",L5069="RBUP",M5069&gt;=0.5,M5069&lt;=0.85),"IN","OUT")</f>
        <v>IN</v>
      </c>
    </row>
    <row r="5070" spans="1:33">
      <c r="A5070" s="14" t="s">
        <v>192</v>
      </c>
      <c r="B5070" s="16">
        <v>2022</v>
      </c>
      <c r="C5070" s="16">
        <v>19</v>
      </c>
      <c r="D5070" s="14" t="s">
        <v>80</v>
      </c>
      <c r="E5070" s="16">
        <v>159</v>
      </c>
      <c r="F5070" s="14" t="s">
        <v>165</v>
      </c>
      <c r="G5070" s="16">
        <v>41</v>
      </c>
      <c r="H5070" s="14" t="s">
        <v>186</v>
      </c>
      <c r="I5070" s="16">
        <v>2</v>
      </c>
      <c r="J5070" s="14" t="s">
        <v>83</v>
      </c>
      <c r="K5070" s="14" t="s">
        <v>84</v>
      </c>
      <c r="L5070" s="14" t="s">
        <v>85</v>
      </c>
      <c r="M5070" s="23">
        <v>0.7</v>
      </c>
      <c r="N5070" s="16">
        <v>59</v>
      </c>
      <c r="O5070" s="16">
        <v>42</v>
      </c>
      <c r="P5070" s="16">
        <v>3</v>
      </c>
      <c r="Q5070" s="16">
        <v>59</v>
      </c>
      <c r="R5070" s="16">
        <v>5</v>
      </c>
      <c r="S5070" s="14" t="s">
        <v>86</v>
      </c>
      <c r="T5070" s="16">
        <v>3801</v>
      </c>
      <c r="U5070" s="16">
        <v>0</v>
      </c>
      <c r="V5070" s="18">
        <v>2475742</v>
      </c>
      <c r="W5070" s="18">
        <v>236596</v>
      </c>
      <c r="X5070" s="18">
        <v>161465</v>
      </c>
      <c r="Y5070" s="18">
        <v>0</v>
      </c>
      <c r="Z5070" s="18">
        <v>0</v>
      </c>
      <c r="AA5070" s="18">
        <v>0</v>
      </c>
      <c r="AB5070" s="18">
        <v>20297</v>
      </c>
      <c r="AC5070" s="23">
        <v>0.09</v>
      </c>
      <c r="AD5070" s="14" t="str">
        <f>IF(E5070=113,"Linn","Iowa ex-Linn")</f>
        <v>Iowa ex-Linn</v>
      </c>
      <c r="AE5070" s="23">
        <f>IFERROR(AB5070/W5070,"N/M")</f>
        <v>0.08578758727958208</v>
      </c>
      <c r="AF5070" s="14" t="str">
        <f>B5070&amp;"|"&amp;TEXT(E5070,"000")&amp;"|"&amp;TEXT(M5070,"0.0000")</f>
        <v>2022|159|0.7000</v>
      </c>
      <c r="AG5070" s="22" t="str">
        <f>IF(AND(B5070&gt;=2015,B5070&lt;=2024,C5070=19,G5070=41,I5070=2,K5070="A",L5070="RBUP",M5070&gt;=0.5,M5070&lt;=0.85),"IN","OUT")</f>
        <v>IN</v>
      </c>
    </row>
    <row r="5071" spans="1:33">
      <c r="A5071" s="14" t="s">
        <v>192</v>
      </c>
      <c r="B5071" s="16">
        <v>2022</v>
      </c>
      <c r="C5071" s="16">
        <v>19</v>
      </c>
      <c r="D5071" s="14" t="s">
        <v>80</v>
      </c>
      <c r="E5071" s="16">
        <v>159</v>
      </c>
      <c r="F5071" s="14" t="s">
        <v>165</v>
      </c>
      <c r="G5071" s="16">
        <v>41</v>
      </c>
      <c r="H5071" s="14" t="s">
        <v>186</v>
      </c>
      <c r="I5071" s="16">
        <v>2</v>
      </c>
      <c r="J5071" s="14" t="s">
        <v>83</v>
      </c>
      <c r="K5071" s="14" t="s">
        <v>84</v>
      </c>
      <c r="L5071" s="14" t="s">
        <v>85</v>
      </c>
      <c r="M5071" s="23">
        <v>0.75</v>
      </c>
      <c r="N5071" s="16">
        <v>171</v>
      </c>
      <c r="O5071" s="16">
        <v>124</v>
      </c>
      <c r="P5071" s="16">
        <v>20</v>
      </c>
      <c r="Q5071" s="16">
        <v>139</v>
      </c>
      <c r="R5071" s="16">
        <v>22</v>
      </c>
      <c r="S5071" s="14" t="s">
        <v>86</v>
      </c>
      <c r="T5071" s="16">
        <v>15220</v>
      </c>
      <c r="U5071" s="16">
        <v>0</v>
      </c>
      <c r="V5071" s="18">
        <v>10929638</v>
      </c>
      <c r="W5071" s="18">
        <v>1197053</v>
      </c>
      <c r="X5071" s="18">
        <v>871278</v>
      </c>
      <c r="Y5071" s="18">
        <v>157</v>
      </c>
      <c r="Z5071" s="18">
        <v>954</v>
      </c>
      <c r="AA5071" s="18">
        <v>0</v>
      </c>
      <c r="AB5071" s="18">
        <v>237533</v>
      </c>
      <c r="AC5071" s="23">
        <v>0.2</v>
      </c>
      <c r="AD5071" s="14" t="str">
        <f>IF(E5071=113,"Linn","Iowa ex-Linn")</f>
        <v>Iowa ex-Linn</v>
      </c>
      <c r="AE5071" s="23">
        <f>IFERROR(AB5071/W5071,"N/M")</f>
        <v>0.19843148131285748</v>
      </c>
      <c r="AF5071" s="14" t="str">
        <f>B5071&amp;"|"&amp;TEXT(E5071,"000")&amp;"|"&amp;TEXT(M5071,"0.0000")</f>
        <v>2022|159|0.7500</v>
      </c>
      <c r="AG5071" s="22" t="str">
        <f>IF(AND(B5071&gt;=2015,B5071&lt;=2024,C5071=19,G5071=41,I5071=2,K5071="A",L5071="RBUP",M5071&gt;=0.5,M5071&lt;=0.85),"IN","OUT")</f>
        <v>IN</v>
      </c>
    </row>
    <row r="5072" spans="1:33">
      <c r="A5072" s="14" t="s">
        <v>192</v>
      </c>
      <c r="B5072" s="16">
        <v>2022</v>
      </c>
      <c r="C5072" s="16">
        <v>19</v>
      </c>
      <c r="D5072" s="14" t="s">
        <v>80</v>
      </c>
      <c r="E5072" s="16">
        <v>159</v>
      </c>
      <c r="F5072" s="14" t="s">
        <v>165</v>
      </c>
      <c r="G5072" s="16">
        <v>41</v>
      </c>
      <c r="H5072" s="14" t="s">
        <v>186</v>
      </c>
      <c r="I5072" s="16">
        <v>2</v>
      </c>
      <c r="J5072" s="14" t="s">
        <v>83</v>
      </c>
      <c r="K5072" s="14" t="s">
        <v>84</v>
      </c>
      <c r="L5072" s="14" t="s">
        <v>85</v>
      </c>
      <c r="M5072" s="23">
        <v>0.8</v>
      </c>
      <c r="N5072" s="16">
        <v>162</v>
      </c>
      <c r="O5072" s="16">
        <v>97</v>
      </c>
      <c r="P5072" s="16">
        <v>30</v>
      </c>
      <c r="Q5072" s="16">
        <v>103</v>
      </c>
      <c r="R5072" s="16">
        <v>33</v>
      </c>
      <c r="S5072" s="14" t="s">
        <v>86</v>
      </c>
      <c r="T5072" s="16">
        <v>23224</v>
      </c>
      <c r="U5072" s="16">
        <v>0</v>
      </c>
      <c r="V5072" s="18">
        <v>17959380</v>
      </c>
      <c r="W5072" s="18">
        <v>2127663</v>
      </c>
      <c r="X5072" s="18">
        <v>1414008</v>
      </c>
      <c r="Y5072" s="18">
        <v>1438</v>
      </c>
      <c r="Z5072" s="18">
        <v>2022</v>
      </c>
      <c r="AA5072" s="18">
        <v>0</v>
      </c>
      <c r="AB5072" s="18">
        <v>871293</v>
      </c>
      <c r="AC5072" s="23">
        <v>0.41</v>
      </c>
      <c r="AD5072" s="14" t="str">
        <f>IF(E5072=113,"Linn","Iowa ex-Linn")</f>
        <v>Iowa ex-Linn</v>
      </c>
      <c r="AE5072" s="23">
        <f>IFERROR(AB5072/W5072,"N/M")</f>
        <v>0.4095070506936484</v>
      </c>
      <c r="AF5072" s="14" t="str">
        <f>B5072&amp;"|"&amp;TEXT(E5072,"000")&amp;"|"&amp;TEXT(M5072,"0.0000")</f>
        <v>2022|159|0.8000</v>
      </c>
      <c r="AG5072" s="22" t="str">
        <f>IF(AND(B5072&gt;=2015,B5072&lt;=2024,C5072=19,G5072=41,I5072=2,K5072="A",L5072="RBUP",M5072&gt;=0.5,M5072&lt;=0.85),"IN","OUT")</f>
        <v>IN</v>
      </c>
    </row>
    <row r="5073" spans="1:33">
      <c r="A5073" s="14" t="s">
        <v>192</v>
      </c>
      <c r="B5073" s="16">
        <v>2022</v>
      </c>
      <c r="C5073" s="16">
        <v>19</v>
      </c>
      <c r="D5073" s="14" t="s">
        <v>80</v>
      </c>
      <c r="E5073" s="16">
        <v>159</v>
      </c>
      <c r="F5073" s="14" t="s">
        <v>165</v>
      </c>
      <c r="G5073" s="16">
        <v>41</v>
      </c>
      <c r="H5073" s="14" t="s">
        <v>186</v>
      </c>
      <c r="I5073" s="16">
        <v>2</v>
      </c>
      <c r="J5073" s="14" t="s">
        <v>83</v>
      </c>
      <c r="K5073" s="14" t="s">
        <v>84</v>
      </c>
      <c r="L5073" s="14" t="s">
        <v>85</v>
      </c>
      <c r="M5073" s="23">
        <v>0.85</v>
      </c>
      <c r="N5073" s="16">
        <v>39</v>
      </c>
      <c r="O5073" s="16">
        <v>10</v>
      </c>
      <c r="P5073" s="16">
        <v>5</v>
      </c>
      <c r="Q5073" s="16">
        <v>12</v>
      </c>
      <c r="R5073" s="16">
        <v>5</v>
      </c>
      <c r="S5073" s="14" t="s">
        <v>86</v>
      </c>
      <c r="T5073" s="16">
        <v>3456</v>
      </c>
      <c r="U5073" s="16">
        <v>0</v>
      </c>
      <c r="V5073" s="18">
        <v>2486111</v>
      </c>
      <c r="W5073" s="18">
        <v>353582</v>
      </c>
      <c r="X5073" s="18">
        <v>182182</v>
      </c>
      <c r="Y5073" s="18">
        <v>0</v>
      </c>
      <c r="Z5073" s="18">
        <v>0</v>
      </c>
      <c r="AA5073" s="18">
        <v>0</v>
      </c>
      <c r="AB5073" s="18">
        <v>169256</v>
      </c>
      <c r="AC5073" s="23">
        <v>0.48</v>
      </c>
      <c r="AD5073" s="14" t="str">
        <f>IF(E5073=113,"Linn","Iowa ex-Linn")</f>
        <v>Iowa ex-Linn</v>
      </c>
      <c r="AE5073" s="23">
        <f>IFERROR(AB5073/W5073,"N/M")</f>
        <v>0.4786895260505342</v>
      </c>
      <c r="AF5073" s="14" t="str">
        <f>B5073&amp;"|"&amp;TEXT(E5073,"000")&amp;"|"&amp;TEXT(M5073,"0.0000")</f>
        <v>2022|159|0.8500</v>
      </c>
      <c r="AG5073" s="22" t="str">
        <f>IF(AND(B5073&gt;=2015,B5073&lt;=2024,C5073=19,G5073=41,I5073=2,K5073="A",L5073="RBUP",M5073&gt;=0.5,M5073&lt;=0.85),"IN","OUT")</f>
        <v>IN</v>
      </c>
    </row>
    <row r="5074" spans="1:33">
      <c r="A5074" s="14" t="s">
        <v>192</v>
      </c>
      <c r="B5074" s="16">
        <v>2022</v>
      </c>
      <c r="C5074" s="16">
        <v>19</v>
      </c>
      <c r="D5074" s="14" t="s">
        <v>80</v>
      </c>
      <c r="E5074" s="16">
        <v>161</v>
      </c>
      <c r="F5074" s="14" t="s">
        <v>166</v>
      </c>
      <c r="G5074" s="16">
        <v>41</v>
      </c>
      <c r="H5074" s="14" t="s">
        <v>186</v>
      </c>
      <c r="I5074" s="16">
        <v>2</v>
      </c>
      <c r="J5074" s="14" t="s">
        <v>83</v>
      </c>
      <c r="K5074" s="14" t="s">
        <v>84</v>
      </c>
      <c r="L5074" s="14" t="s">
        <v>85</v>
      </c>
      <c r="M5074" s="23">
        <v>0.5</v>
      </c>
      <c r="N5074" s="16">
        <v>5</v>
      </c>
      <c r="O5074" s="16">
        <v>3</v>
      </c>
      <c r="P5074" s="16">
        <v>0</v>
      </c>
      <c r="Q5074" s="16">
        <v>3</v>
      </c>
      <c r="R5074" s="16">
        <v>0</v>
      </c>
      <c r="S5074" s="14" t="s">
        <v>86</v>
      </c>
      <c r="T5074" s="16">
        <v>223</v>
      </c>
      <c r="U5074" s="16">
        <v>0</v>
      </c>
      <c r="V5074" s="18">
        <v>140118</v>
      </c>
      <c r="W5074" s="18">
        <v>1145</v>
      </c>
      <c r="X5074" s="18">
        <v>832</v>
      </c>
      <c r="Y5074" s="18">
        <v>0</v>
      </c>
      <c r="Z5074" s="18">
        <v>0</v>
      </c>
      <c r="AA5074" s="18">
        <v>0</v>
      </c>
      <c r="AB5074" s="18">
        <v>0</v>
      </c>
      <c r="AC5074" s="23">
        <v>0</v>
      </c>
      <c r="AD5074" s="14" t="str">
        <f>IF(E5074=113,"Linn","Iowa ex-Linn")</f>
        <v>Iowa ex-Linn</v>
      </c>
      <c r="AE5074" s="23">
        <f>IFERROR(AB5074/W5074,"N/M")</f>
        <v>0.0</v>
      </c>
      <c r="AF5074" s="14" t="str">
        <f>B5074&amp;"|"&amp;TEXT(E5074,"000")&amp;"|"&amp;TEXT(M5074,"0.0000")</f>
        <v>2022|161|0.5000</v>
      </c>
      <c r="AG5074" s="22" t="str">
        <f>IF(AND(B5074&gt;=2015,B5074&lt;=2024,C5074=19,G5074=41,I5074=2,K5074="A",L5074="RBUP",M5074&gt;=0.5,M5074&lt;=0.85),"IN","OUT")</f>
        <v>IN</v>
      </c>
    </row>
    <row r="5075" spans="1:33">
      <c r="A5075" s="14" t="s">
        <v>192</v>
      </c>
      <c r="B5075" s="16">
        <v>2022</v>
      </c>
      <c r="C5075" s="16">
        <v>19</v>
      </c>
      <c r="D5075" s="14" t="s">
        <v>80</v>
      </c>
      <c r="E5075" s="16">
        <v>161</v>
      </c>
      <c r="F5075" s="14" t="s">
        <v>166</v>
      </c>
      <c r="G5075" s="16">
        <v>41</v>
      </c>
      <c r="H5075" s="14" t="s">
        <v>186</v>
      </c>
      <c r="I5075" s="16">
        <v>2</v>
      </c>
      <c r="J5075" s="14" t="s">
        <v>83</v>
      </c>
      <c r="K5075" s="14" t="s">
        <v>84</v>
      </c>
      <c r="L5075" s="14" t="s">
        <v>85</v>
      </c>
      <c r="M5075" s="23">
        <v>0.6</v>
      </c>
      <c r="N5075" s="16">
        <v>1</v>
      </c>
      <c r="O5075" s="16">
        <v>1</v>
      </c>
      <c r="P5075" s="16">
        <v>0</v>
      </c>
      <c r="Q5075" s="16">
        <v>1</v>
      </c>
      <c r="R5075" s="16">
        <v>0</v>
      </c>
      <c r="S5075" s="14" t="s">
        <v>86</v>
      </c>
      <c r="T5075" s="16">
        <v>59</v>
      </c>
      <c r="U5075" s="16">
        <v>0</v>
      </c>
      <c r="V5075" s="18">
        <v>43043</v>
      </c>
      <c r="W5075" s="18">
        <v>768</v>
      </c>
      <c r="X5075" s="18">
        <v>492</v>
      </c>
      <c r="Y5075" s="18">
        <v>0</v>
      </c>
      <c r="Z5075" s="18">
        <v>0</v>
      </c>
      <c r="AA5075" s="18">
        <v>0</v>
      </c>
      <c r="AB5075" s="18">
        <v>0</v>
      </c>
      <c r="AC5075" s="23">
        <v>0</v>
      </c>
      <c r="AD5075" s="14" t="str">
        <f>IF(E5075=113,"Linn","Iowa ex-Linn")</f>
        <v>Iowa ex-Linn</v>
      </c>
      <c r="AE5075" s="23">
        <f>IFERROR(AB5075/W5075,"N/M")</f>
        <v>0.0</v>
      </c>
      <c r="AF5075" s="14" t="str">
        <f>B5075&amp;"|"&amp;TEXT(E5075,"000")&amp;"|"&amp;TEXT(M5075,"0.0000")</f>
        <v>2022|161|0.6000</v>
      </c>
      <c r="AG5075" s="22" t="str">
        <f>IF(AND(B5075&gt;=2015,B5075&lt;=2024,C5075=19,G5075=41,I5075=2,K5075="A",L5075="RBUP",M5075&gt;=0.5,M5075&lt;=0.85),"IN","OUT")</f>
        <v>IN</v>
      </c>
    </row>
    <row r="5076" spans="1:33">
      <c r="A5076" s="14" t="s">
        <v>192</v>
      </c>
      <c r="B5076" s="16">
        <v>2022</v>
      </c>
      <c r="C5076" s="16">
        <v>19</v>
      </c>
      <c r="D5076" s="14" t="s">
        <v>80</v>
      </c>
      <c r="E5076" s="16">
        <v>161</v>
      </c>
      <c r="F5076" s="14" t="s">
        <v>166</v>
      </c>
      <c r="G5076" s="16">
        <v>41</v>
      </c>
      <c r="H5076" s="14" t="s">
        <v>186</v>
      </c>
      <c r="I5076" s="16">
        <v>2</v>
      </c>
      <c r="J5076" s="14" t="s">
        <v>83</v>
      </c>
      <c r="K5076" s="14" t="s">
        <v>84</v>
      </c>
      <c r="L5076" s="14" t="s">
        <v>85</v>
      </c>
      <c r="M5076" s="23">
        <v>0.65</v>
      </c>
      <c r="N5076" s="16">
        <v>2</v>
      </c>
      <c r="O5076" s="16">
        <v>2</v>
      </c>
      <c r="P5076" s="16">
        <v>0</v>
      </c>
      <c r="Q5076" s="16">
        <v>5</v>
      </c>
      <c r="R5076" s="16">
        <v>0</v>
      </c>
      <c r="S5076" s="14" t="s">
        <v>86</v>
      </c>
      <c r="T5076" s="16">
        <v>418</v>
      </c>
      <c r="U5076" s="16">
        <v>0</v>
      </c>
      <c r="V5076" s="18">
        <v>326193</v>
      </c>
      <c r="W5076" s="18">
        <v>11180</v>
      </c>
      <c r="X5076" s="18">
        <v>6596</v>
      </c>
      <c r="Y5076" s="18">
        <v>0</v>
      </c>
      <c r="Z5076" s="18">
        <v>0</v>
      </c>
      <c r="AA5076" s="18">
        <v>0</v>
      </c>
      <c r="AB5076" s="18">
        <v>0</v>
      </c>
      <c r="AC5076" s="23">
        <v>0</v>
      </c>
      <c r="AD5076" s="14" t="str">
        <f>IF(E5076=113,"Linn","Iowa ex-Linn")</f>
        <v>Iowa ex-Linn</v>
      </c>
      <c r="AE5076" s="23">
        <f>IFERROR(AB5076/W5076,"N/M")</f>
        <v>0.0</v>
      </c>
      <c r="AF5076" s="14" t="str">
        <f>B5076&amp;"|"&amp;TEXT(E5076,"000")&amp;"|"&amp;TEXT(M5076,"0.0000")</f>
        <v>2022|161|0.6500</v>
      </c>
      <c r="AG5076" s="22" t="str">
        <f>IF(AND(B5076&gt;=2015,B5076&lt;=2024,C5076=19,G5076=41,I5076=2,K5076="A",L5076="RBUP",M5076&gt;=0.5,M5076&lt;=0.85),"IN","OUT")</f>
        <v>IN</v>
      </c>
    </row>
    <row r="5077" spans="1:33">
      <c r="A5077" s="14" t="s">
        <v>192</v>
      </c>
      <c r="B5077" s="16">
        <v>2022</v>
      </c>
      <c r="C5077" s="16">
        <v>19</v>
      </c>
      <c r="D5077" s="14" t="s">
        <v>80</v>
      </c>
      <c r="E5077" s="16">
        <v>161</v>
      </c>
      <c r="F5077" s="14" t="s">
        <v>166</v>
      </c>
      <c r="G5077" s="16">
        <v>41</v>
      </c>
      <c r="H5077" s="14" t="s">
        <v>186</v>
      </c>
      <c r="I5077" s="16">
        <v>2</v>
      </c>
      <c r="J5077" s="14" t="s">
        <v>83</v>
      </c>
      <c r="K5077" s="14" t="s">
        <v>84</v>
      </c>
      <c r="L5077" s="14" t="s">
        <v>85</v>
      </c>
      <c r="M5077" s="23">
        <v>0.7</v>
      </c>
      <c r="N5077" s="16">
        <v>14</v>
      </c>
      <c r="O5077" s="16">
        <v>11</v>
      </c>
      <c r="P5077" s="16">
        <v>0</v>
      </c>
      <c r="Q5077" s="16">
        <v>13</v>
      </c>
      <c r="R5077" s="16">
        <v>0</v>
      </c>
      <c r="S5077" s="14" t="s">
        <v>86</v>
      </c>
      <c r="T5077" s="16">
        <v>1181</v>
      </c>
      <c r="U5077" s="16">
        <v>0</v>
      </c>
      <c r="V5077" s="18">
        <v>1000854</v>
      </c>
      <c r="W5077" s="18">
        <v>32215</v>
      </c>
      <c r="X5077" s="18">
        <v>23362</v>
      </c>
      <c r="Y5077" s="18">
        <v>0</v>
      </c>
      <c r="Z5077" s="18">
        <v>753</v>
      </c>
      <c r="AA5077" s="18">
        <v>0</v>
      </c>
      <c r="AB5077" s="18">
        <v>0</v>
      </c>
      <c r="AC5077" s="23">
        <v>0</v>
      </c>
      <c r="AD5077" s="14" t="str">
        <f>IF(E5077=113,"Linn","Iowa ex-Linn")</f>
        <v>Iowa ex-Linn</v>
      </c>
      <c r="AE5077" s="23">
        <f>IFERROR(AB5077/W5077,"N/M")</f>
        <v>0.0</v>
      </c>
      <c r="AF5077" s="14" t="str">
        <f>B5077&amp;"|"&amp;TEXT(E5077,"000")&amp;"|"&amp;TEXT(M5077,"0.0000")</f>
        <v>2022|161|0.7000</v>
      </c>
      <c r="AG5077" s="22" t="str">
        <f>IF(AND(B5077&gt;=2015,B5077&lt;=2024,C5077=19,G5077=41,I5077=2,K5077="A",L5077="RBUP",M5077&gt;=0.5,M5077&lt;=0.85),"IN","OUT")</f>
        <v>IN</v>
      </c>
    </row>
    <row r="5078" spans="1:33">
      <c r="A5078" s="14" t="s">
        <v>192</v>
      </c>
      <c r="B5078" s="16">
        <v>2022</v>
      </c>
      <c r="C5078" s="16">
        <v>19</v>
      </c>
      <c r="D5078" s="14" t="s">
        <v>80</v>
      </c>
      <c r="E5078" s="16">
        <v>161</v>
      </c>
      <c r="F5078" s="14" t="s">
        <v>166</v>
      </c>
      <c r="G5078" s="16">
        <v>41</v>
      </c>
      <c r="H5078" s="14" t="s">
        <v>186</v>
      </c>
      <c r="I5078" s="16">
        <v>2</v>
      </c>
      <c r="J5078" s="14" t="s">
        <v>83</v>
      </c>
      <c r="K5078" s="14" t="s">
        <v>84</v>
      </c>
      <c r="L5078" s="14" t="s">
        <v>85</v>
      </c>
      <c r="M5078" s="23">
        <v>0.75</v>
      </c>
      <c r="N5078" s="16">
        <v>81</v>
      </c>
      <c r="O5078" s="16">
        <v>63</v>
      </c>
      <c r="P5078" s="16">
        <v>0</v>
      </c>
      <c r="Q5078" s="16">
        <v>97</v>
      </c>
      <c r="R5078" s="16">
        <v>0</v>
      </c>
      <c r="S5078" s="14" t="s">
        <v>86</v>
      </c>
      <c r="T5078" s="16">
        <v>7638</v>
      </c>
      <c r="U5078" s="16">
        <v>0</v>
      </c>
      <c r="V5078" s="18">
        <v>7163917</v>
      </c>
      <c r="W5078" s="18">
        <v>393910</v>
      </c>
      <c r="X5078" s="18">
        <v>243991</v>
      </c>
      <c r="Y5078" s="18">
        <v>0</v>
      </c>
      <c r="Z5078" s="18">
        <v>183</v>
      </c>
      <c r="AA5078" s="18">
        <v>0</v>
      </c>
      <c r="AB5078" s="18">
        <v>0</v>
      </c>
      <c r="AC5078" s="23">
        <v>0</v>
      </c>
      <c r="AD5078" s="14" t="str">
        <f>IF(E5078=113,"Linn","Iowa ex-Linn")</f>
        <v>Iowa ex-Linn</v>
      </c>
      <c r="AE5078" s="23">
        <f>IFERROR(AB5078/W5078,"N/M")</f>
        <v>0.0</v>
      </c>
      <c r="AF5078" s="14" t="str">
        <f>B5078&amp;"|"&amp;TEXT(E5078,"000")&amp;"|"&amp;TEXT(M5078,"0.0000")</f>
        <v>2022|161|0.7500</v>
      </c>
      <c r="AG5078" s="22" t="str">
        <f>IF(AND(B5078&gt;=2015,B5078&lt;=2024,C5078=19,G5078=41,I5078=2,K5078="A",L5078="RBUP",M5078&gt;=0.5,M5078&lt;=0.85),"IN","OUT")</f>
        <v>IN</v>
      </c>
    </row>
    <row r="5079" spans="1:33">
      <c r="A5079" s="14" t="s">
        <v>192</v>
      </c>
      <c r="B5079" s="16">
        <v>2022</v>
      </c>
      <c r="C5079" s="16">
        <v>19</v>
      </c>
      <c r="D5079" s="14" t="s">
        <v>80</v>
      </c>
      <c r="E5079" s="16">
        <v>161</v>
      </c>
      <c r="F5079" s="14" t="s">
        <v>166</v>
      </c>
      <c r="G5079" s="16">
        <v>41</v>
      </c>
      <c r="H5079" s="14" t="s">
        <v>186</v>
      </c>
      <c r="I5079" s="16">
        <v>2</v>
      </c>
      <c r="J5079" s="14" t="s">
        <v>83</v>
      </c>
      <c r="K5079" s="14" t="s">
        <v>84</v>
      </c>
      <c r="L5079" s="14" t="s">
        <v>85</v>
      </c>
      <c r="M5079" s="23">
        <v>0.8</v>
      </c>
      <c r="N5079" s="16">
        <v>350</v>
      </c>
      <c r="O5079" s="16">
        <v>295</v>
      </c>
      <c r="P5079" s="16">
        <v>12</v>
      </c>
      <c r="Q5079" s="16">
        <v>569</v>
      </c>
      <c r="R5079" s="16">
        <v>14</v>
      </c>
      <c r="S5079" s="14" t="s">
        <v>86</v>
      </c>
      <c r="T5079" s="16">
        <v>55314</v>
      </c>
      <c r="U5079" s="16">
        <v>0</v>
      </c>
      <c r="V5079" s="18">
        <v>54631571</v>
      </c>
      <c r="W5079" s="18">
        <v>3776339</v>
      </c>
      <c r="X5079" s="18">
        <v>2171392</v>
      </c>
      <c r="Y5079" s="18">
        <v>0</v>
      </c>
      <c r="Z5079" s="18">
        <v>4107</v>
      </c>
      <c r="AA5079" s="18">
        <v>0</v>
      </c>
      <c r="AB5079" s="18">
        <v>88049</v>
      </c>
      <c r="AC5079" s="23">
        <v>0.02</v>
      </c>
      <c r="AD5079" s="14" t="str">
        <f>IF(E5079=113,"Linn","Iowa ex-Linn")</f>
        <v>Iowa ex-Linn</v>
      </c>
      <c r="AE5079" s="23">
        <f>IFERROR(AB5079/W5079,"N/M")</f>
        <v>0.023315968190355793</v>
      </c>
      <c r="AF5079" s="14" t="str">
        <f>B5079&amp;"|"&amp;TEXT(E5079,"000")&amp;"|"&amp;TEXT(M5079,"0.0000")</f>
        <v>2022|161|0.8000</v>
      </c>
      <c r="AG5079" s="22" t="str">
        <f>IF(AND(B5079&gt;=2015,B5079&lt;=2024,C5079=19,G5079=41,I5079=2,K5079="A",L5079="RBUP",M5079&gt;=0.5,M5079&lt;=0.85),"IN","OUT")</f>
        <v>IN</v>
      </c>
    </row>
    <row r="5080" spans="1:33">
      <c r="A5080" s="14" t="s">
        <v>192</v>
      </c>
      <c r="B5080" s="16">
        <v>2022</v>
      </c>
      <c r="C5080" s="16">
        <v>19</v>
      </c>
      <c r="D5080" s="14" t="s">
        <v>80</v>
      </c>
      <c r="E5080" s="16">
        <v>161</v>
      </c>
      <c r="F5080" s="14" t="s">
        <v>166</v>
      </c>
      <c r="G5080" s="16">
        <v>41</v>
      </c>
      <c r="H5080" s="14" t="s">
        <v>186</v>
      </c>
      <c r="I5080" s="16">
        <v>2</v>
      </c>
      <c r="J5080" s="14" t="s">
        <v>83</v>
      </c>
      <c r="K5080" s="14" t="s">
        <v>84</v>
      </c>
      <c r="L5080" s="14" t="s">
        <v>85</v>
      </c>
      <c r="M5080" s="23">
        <v>0.85</v>
      </c>
      <c r="N5080" s="16">
        <v>422</v>
      </c>
      <c r="O5080" s="16">
        <v>349</v>
      </c>
      <c r="P5080" s="16">
        <v>34</v>
      </c>
      <c r="Q5080" s="16">
        <v>734</v>
      </c>
      <c r="R5080" s="16">
        <v>39</v>
      </c>
      <c r="S5080" s="14" t="s">
        <v>86</v>
      </c>
      <c r="T5080" s="16">
        <v>85021</v>
      </c>
      <c r="U5080" s="16">
        <v>0</v>
      </c>
      <c r="V5080" s="18">
        <v>91008982</v>
      </c>
      <c r="W5080" s="18">
        <v>7840428</v>
      </c>
      <c r="X5080" s="18">
        <v>3475708</v>
      </c>
      <c r="Y5080" s="18">
        <v>2836</v>
      </c>
      <c r="Z5080" s="18">
        <v>6643</v>
      </c>
      <c r="AA5080" s="18">
        <v>0</v>
      </c>
      <c r="AB5080" s="18">
        <v>497308</v>
      </c>
      <c r="AC5080" s="23">
        <v>0.06</v>
      </c>
      <c r="AD5080" s="14" t="str">
        <f>IF(E5080=113,"Linn","Iowa ex-Linn")</f>
        <v>Iowa ex-Linn</v>
      </c>
      <c r="AE5080" s="23">
        <f>IFERROR(AB5080/W5080,"N/M")</f>
        <v>0.06342868016899078</v>
      </c>
      <c r="AF5080" s="14" t="str">
        <f>B5080&amp;"|"&amp;TEXT(E5080,"000")&amp;"|"&amp;TEXT(M5080,"0.0000")</f>
        <v>2022|161|0.8500</v>
      </c>
      <c r="AG5080" s="22" t="str">
        <f>IF(AND(B5080&gt;=2015,B5080&lt;=2024,C5080=19,G5080=41,I5080=2,K5080="A",L5080="RBUP",M5080&gt;=0.5,M5080&lt;=0.85),"IN","OUT")</f>
        <v>IN</v>
      </c>
    </row>
    <row r="5081" spans="1:33">
      <c r="A5081" s="14" t="s">
        <v>192</v>
      </c>
      <c r="B5081" s="16">
        <v>2022</v>
      </c>
      <c r="C5081" s="16">
        <v>19</v>
      </c>
      <c r="D5081" s="14" t="s">
        <v>80</v>
      </c>
      <c r="E5081" s="16">
        <v>163</v>
      </c>
      <c r="F5081" s="14" t="s">
        <v>167</v>
      </c>
      <c r="G5081" s="16">
        <v>41</v>
      </c>
      <c r="H5081" s="14" t="s">
        <v>186</v>
      </c>
      <c r="I5081" s="16">
        <v>2</v>
      </c>
      <c r="J5081" s="14" t="s">
        <v>83</v>
      </c>
      <c r="K5081" s="14" t="s">
        <v>84</v>
      </c>
      <c r="L5081" s="14" t="s">
        <v>85</v>
      </c>
      <c r="M5081" s="23">
        <v>0.5</v>
      </c>
      <c r="N5081" s="16">
        <v>1</v>
      </c>
      <c r="O5081" s="16">
        <v>1</v>
      </c>
      <c r="P5081" s="16">
        <v>0</v>
      </c>
      <c r="Q5081" s="16">
        <v>1</v>
      </c>
      <c r="R5081" s="16">
        <v>0</v>
      </c>
      <c r="S5081" s="14" t="s">
        <v>86</v>
      </c>
      <c r="T5081" s="16">
        <v>77</v>
      </c>
      <c r="U5081" s="16">
        <v>0</v>
      </c>
      <c r="V5081" s="18">
        <v>44363</v>
      </c>
      <c r="W5081" s="18">
        <v>182</v>
      </c>
      <c r="X5081" s="18">
        <v>140</v>
      </c>
      <c r="Y5081" s="18">
        <v>0</v>
      </c>
      <c r="Z5081" s="18">
        <v>0</v>
      </c>
      <c r="AA5081" s="18">
        <v>0</v>
      </c>
      <c r="AB5081" s="18">
        <v>0</v>
      </c>
      <c r="AC5081" s="23">
        <v>0</v>
      </c>
      <c r="AD5081" s="14" t="str">
        <f>IF(E5081=113,"Linn","Iowa ex-Linn")</f>
        <v>Iowa ex-Linn</v>
      </c>
      <c r="AE5081" s="23">
        <f>IFERROR(AB5081/W5081,"N/M")</f>
        <v>0.0</v>
      </c>
      <c r="AF5081" s="14" t="str">
        <f>B5081&amp;"|"&amp;TEXT(E5081,"000")&amp;"|"&amp;TEXT(M5081,"0.0000")</f>
        <v>2022|163|0.5000</v>
      </c>
      <c r="AG5081" s="22" t="str">
        <f>IF(AND(B5081&gt;=2015,B5081&lt;=2024,C5081=19,G5081=41,I5081=2,K5081="A",L5081="RBUP",M5081&gt;=0.5,M5081&lt;=0.85),"IN","OUT")</f>
        <v>IN</v>
      </c>
    </row>
    <row r="5082" spans="1:33">
      <c r="A5082" s="14" t="s">
        <v>192</v>
      </c>
      <c r="B5082" s="16">
        <v>2022</v>
      </c>
      <c r="C5082" s="16">
        <v>19</v>
      </c>
      <c r="D5082" s="14" t="s">
        <v>80</v>
      </c>
      <c r="E5082" s="16">
        <v>163</v>
      </c>
      <c r="F5082" s="14" t="s">
        <v>167</v>
      </c>
      <c r="G5082" s="16">
        <v>41</v>
      </c>
      <c r="H5082" s="14" t="s">
        <v>186</v>
      </c>
      <c r="I5082" s="16">
        <v>2</v>
      </c>
      <c r="J5082" s="14" t="s">
        <v>83</v>
      </c>
      <c r="K5082" s="14" t="s">
        <v>84</v>
      </c>
      <c r="L5082" s="14" t="s">
        <v>85</v>
      </c>
      <c r="M5082" s="23">
        <v>0.6</v>
      </c>
      <c r="N5082" s="16">
        <v>0</v>
      </c>
      <c r="O5082" s="16">
        <v>0</v>
      </c>
      <c r="P5082" s="16">
        <v>0</v>
      </c>
      <c r="Q5082" s="16">
        <v>1</v>
      </c>
      <c r="R5082" s="16">
        <v>0</v>
      </c>
      <c r="S5082" s="14" t="s">
        <v>86</v>
      </c>
      <c r="T5082" s="16">
        <v>26</v>
      </c>
      <c r="U5082" s="16">
        <v>0</v>
      </c>
      <c r="V5082" s="18">
        <v>17622</v>
      </c>
      <c r="W5082" s="18">
        <v>2120</v>
      </c>
      <c r="X5082" s="18">
        <v>1357</v>
      </c>
      <c r="Y5082" s="18">
        <v>0</v>
      </c>
      <c r="Z5082" s="18">
        <v>0</v>
      </c>
      <c r="AA5082" s="18">
        <v>0</v>
      </c>
      <c r="AB5082" s="18">
        <v>0</v>
      </c>
      <c r="AC5082" s="23">
        <v>0</v>
      </c>
      <c r="AD5082" s="14" t="str">
        <f>IF(E5082=113,"Linn","Iowa ex-Linn")</f>
        <v>Iowa ex-Linn</v>
      </c>
      <c r="AE5082" s="23">
        <f>IFERROR(AB5082/W5082,"N/M")</f>
        <v>0.0</v>
      </c>
      <c r="AF5082" s="14" t="str">
        <f>B5082&amp;"|"&amp;TEXT(E5082,"000")&amp;"|"&amp;TEXT(M5082,"0.0000")</f>
        <v>2022|163|0.6000</v>
      </c>
      <c r="AG5082" s="22" t="str">
        <f>IF(AND(B5082&gt;=2015,B5082&lt;=2024,C5082=19,G5082=41,I5082=2,K5082="A",L5082="RBUP",M5082&gt;=0.5,M5082&lt;=0.85),"IN","OUT")</f>
        <v>IN</v>
      </c>
    </row>
    <row r="5083" spans="1:33">
      <c r="A5083" s="14" t="s">
        <v>192</v>
      </c>
      <c r="B5083" s="16">
        <v>2022</v>
      </c>
      <c r="C5083" s="16">
        <v>19</v>
      </c>
      <c r="D5083" s="14" t="s">
        <v>80</v>
      </c>
      <c r="E5083" s="16">
        <v>163</v>
      </c>
      <c r="F5083" s="14" t="s">
        <v>167</v>
      </c>
      <c r="G5083" s="16">
        <v>41</v>
      </c>
      <c r="H5083" s="14" t="s">
        <v>186</v>
      </c>
      <c r="I5083" s="16">
        <v>2</v>
      </c>
      <c r="J5083" s="14" t="s">
        <v>83</v>
      </c>
      <c r="K5083" s="14" t="s">
        <v>84</v>
      </c>
      <c r="L5083" s="14" t="s">
        <v>85</v>
      </c>
      <c r="M5083" s="23">
        <v>0.65</v>
      </c>
      <c r="N5083" s="16">
        <v>2</v>
      </c>
      <c r="O5083" s="16">
        <v>2</v>
      </c>
      <c r="P5083" s="16">
        <v>0</v>
      </c>
      <c r="Q5083" s="16">
        <v>3</v>
      </c>
      <c r="R5083" s="16">
        <v>0</v>
      </c>
      <c r="S5083" s="14" t="s">
        <v>86</v>
      </c>
      <c r="T5083" s="16">
        <v>201</v>
      </c>
      <c r="U5083" s="16">
        <v>0</v>
      </c>
      <c r="V5083" s="18">
        <v>141196</v>
      </c>
      <c r="W5083" s="18">
        <v>6464</v>
      </c>
      <c r="X5083" s="18">
        <v>4449</v>
      </c>
      <c r="Y5083" s="18">
        <v>0</v>
      </c>
      <c r="Z5083" s="18">
        <v>0</v>
      </c>
      <c r="AA5083" s="18">
        <v>0</v>
      </c>
      <c r="AB5083" s="18">
        <v>0</v>
      </c>
      <c r="AC5083" s="23">
        <v>0</v>
      </c>
      <c r="AD5083" s="14" t="str">
        <f>IF(E5083=113,"Linn","Iowa ex-Linn")</f>
        <v>Iowa ex-Linn</v>
      </c>
      <c r="AE5083" s="23">
        <f>IFERROR(AB5083/W5083,"N/M")</f>
        <v>0.0</v>
      </c>
      <c r="AF5083" s="14" t="str">
        <f>B5083&amp;"|"&amp;TEXT(E5083,"000")&amp;"|"&amp;TEXT(M5083,"0.0000")</f>
        <v>2022|163|0.6500</v>
      </c>
      <c r="AG5083" s="22" t="str">
        <f>IF(AND(B5083&gt;=2015,B5083&lt;=2024,C5083=19,G5083=41,I5083=2,K5083="A",L5083="RBUP",M5083&gt;=0.5,M5083&lt;=0.85),"IN","OUT")</f>
        <v>IN</v>
      </c>
    </row>
    <row r="5084" spans="1:33">
      <c r="A5084" s="14" t="s">
        <v>192</v>
      </c>
      <c r="B5084" s="16">
        <v>2022</v>
      </c>
      <c r="C5084" s="16">
        <v>19</v>
      </c>
      <c r="D5084" s="14" t="s">
        <v>80</v>
      </c>
      <c r="E5084" s="16">
        <v>163</v>
      </c>
      <c r="F5084" s="14" t="s">
        <v>167</v>
      </c>
      <c r="G5084" s="16">
        <v>41</v>
      </c>
      <c r="H5084" s="14" t="s">
        <v>186</v>
      </c>
      <c r="I5084" s="16">
        <v>2</v>
      </c>
      <c r="J5084" s="14" t="s">
        <v>83</v>
      </c>
      <c r="K5084" s="14" t="s">
        <v>84</v>
      </c>
      <c r="L5084" s="14" t="s">
        <v>85</v>
      </c>
      <c r="M5084" s="23">
        <v>0.7</v>
      </c>
      <c r="N5084" s="16">
        <v>12</v>
      </c>
      <c r="O5084" s="16">
        <v>11</v>
      </c>
      <c r="P5084" s="16">
        <v>0</v>
      </c>
      <c r="Q5084" s="16">
        <v>11</v>
      </c>
      <c r="R5084" s="16">
        <v>0</v>
      </c>
      <c r="S5084" s="14" t="s">
        <v>86</v>
      </c>
      <c r="T5084" s="16">
        <v>1887</v>
      </c>
      <c r="U5084" s="16">
        <v>0</v>
      </c>
      <c r="V5084" s="18">
        <v>1689864</v>
      </c>
      <c r="W5084" s="18">
        <v>40075</v>
      </c>
      <c r="X5084" s="18">
        <v>30347</v>
      </c>
      <c r="Y5084" s="18">
        <v>0</v>
      </c>
      <c r="Z5084" s="18">
        <v>0</v>
      </c>
      <c r="AA5084" s="18">
        <v>0</v>
      </c>
      <c r="AB5084" s="18">
        <v>0</v>
      </c>
      <c r="AC5084" s="23">
        <v>0</v>
      </c>
      <c r="AD5084" s="14" t="str">
        <f>IF(E5084=113,"Linn","Iowa ex-Linn")</f>
        <v>Iowa ex-Linn</v>
      </c>
      <c r="AE5084" s="23">
        <f>IFERROR(AB5084/W5084,"N/M")</f>
        <v>0.0</v>
      </c>
      <c r="AF5084" s="14" t="str">
        <f>B5084&amp;"|"&amp;TEXT(E5084,"000")&amp;"|"&amp;TEXT(M5084,"0.0000")</f>
        <v>2022|163|0.7000</v>
      </c>
      <c r="AG5084" s="22" t="str">
        <f>IF(AND(B5084&gt;=2015,B5084&lt;=2024,C5084=19,G5084=41,I5084=2,K5084="A",L5084="RBUP",M5084&gt;=0.5,M5084&lt;=0.85),"IN","OUT")</f>
        <v>IN</v>
      </c>
    </row>
    <row r="5085" spans="1:33">
      <c r="A5085" s="14" t="s">
        <v>192</v>
      </c>
      <c r="B5085" s="16">
        <v>2022</v>
      </c>
      <c r="C5085" s="16">
        <v>19</v>
      </c>
      <c r="D5085" s="14" t="s">
        <v>80</v>
      </c>
      <c r="E5085" s="16">
        <v>163</v>
      </c>
      <c r="F5085" s="14" t="s">
        <v>167</v>
      </c>
      <c r="G5085" s="16">
        <v>41</v>
      </c>
      <c r="H5085" s="14" t="s">
        <v>186</v>
      </c>
      <c r="I5085" s="16">
        <v>2</v>
      </c>
      <c r="J5085" s="14" t="s">
        <v>83</v>
      </c>
      <c r="K5085" s="14" t="s">
        <v>84</v>
      </c>
      <c r="L5085" s="14" t="s">
        <v>85</v>
      </c>
      <c r="M5085" s="23">
        <v>0.75</v>
      </c>
      <c r="N5085" s="16">
        <v>54</v>
      </c>
      <c r="O5085" s="16">
        <v>43</v>
      </c>
      <c r="P5085" s="16">
        <v>0</v>
      </c>
      <c r="Q5085" s="16">
        <v>64</v>
      </c>
      <c r="R5085" s="16">
        <v>0</v>
      </c>
      <c r="S5085" s="14" t="s">
        <v>86</v>
      </c>
      <c r="T5085" s="16">
        <v>6810</v>
      </c>
      <c r="U5085" s="16">
        <v>0</v>
      </c>
      <c r="V5085" s="18">
        <v>6216004</v>
      </c>
      <c r="W5085" s="18">
        <v>265233</v>
      </c>
      <c r="X5085" s="18">
        <v>166625</v>
      </c>
      <c r="Y5085" s="18">
        <v>999</v>
      </c>
      <c r="Z5085" s="18">
        <v>1201</v>
      </c>
      <c r="AA5085" s="18">
        <v>0</v>
      </c>
      <c r="AB5085" s="18">
        <v>0</v>
      </c>
      <c r="AC5085" s="23">
        <v>0</v>
      </c>
      <c r="AD5085" s="14" t="str">
        <f>IF(E5085=113,"Linn","Iowa ex-Linn")</f>
        <v>Iowa ex-Linn</v>
      </c>
      <c r="AE5085" s="23">
        <f>IFERROR(AB5085/W5085,"N/M")</f>
        <v>0.0</v>
      </c>
      <c r="AF5085" s="14" t="str">
        <f>B5085&amp;"|"&amp;TEXT(E5085,"000")&amp;"|"&amp;TEXT(M5085,"0.0000")</f>
        <v>2022|163|0.7500</v>
      </c>
      <c r="AG5085" s="22" t="str">
        <f>IF(AND(B5085&gt;=2015,B5085&lt;=2024,C5085=19,G5085=41,I5085=2,K5085="A",L5085="RBUP",M5085&gt;=0.5,M5085&lt;=0.85),"IN","OUT")</f>
        <v>IN</v>
      </c>
    </row>
    <row r="5086" spans="1:33">
      <c r="A5086" s="14" t="s">
        <v>192</v>
      </c>
      <c r="B5086" s="16">
        <v>2022</v>
      </c>
      <c r="C5086" s="16">
        <v>19</v>
      </c>
      <c r="D5086" s="14" t="s">
        <v>80</v>
      </c>
      <c r="E5086" s="16">
        <v>163</v>
      </c>
      <c r="F5086" s="14" t="s">
        <v>167</v>
      </c>
      <c r="G5086" s="16">
        <v>41</v>
      </c>
      <c r="H5086" s="14" t="s">
        <v>186</v>
      </c>
      <c r="I5086" s="16">
        <v>2</v>
      </c>
      <c r="J5086" s="14" t="s">
        <v>83</v>
      </c>
      <c r="K5086" s="14" t="s">
        <v>84</v>
      </c>
      <c r="L5086" s="14" t="s">
        <v>85</v>
      </c>
      <c r="M5086" s="23">
        <v>0.8</v>
      </c>
      <c r="N5086" s="16">
        <v>192</v>
      </c>
      <c r="O5086" s="16">
        <v>169</v>
      </c>
      <c r="P5086" s="16">
        <v>1</v>
      </c>
      <c r="Q5086" s="16">
        <v>210</v>
      </c>
      <c r="R5086" s="16">
        <v>1</v>
      </c>
      <c r="S5086" s="14" t="s">
        <v>86</v>
      </c>
      <c r="T5086" s="16">
        <v>38683</v>
      </c>
      <c r="U5086" s="16">
        <v>0</v>
      </c>
      <c r="V5086" s="18">
        <v>39275280</v>
      </c>
      <c r="W5086" s="18">
        <v>1992531</v>
      </c>
      <c r="X5086" s="18">
        <v>1276103</v>
      </c>
      <c r="Y5086" s="18">
        <v>269</v>
      </c>
      <c r="Z5086" s="18">
        <v>2571</v>
      </c>
      <c r="AA5086" s="18">
        <v>0</v>
      </c>
      <c r="AB5086" s="18">
        <v>949</v>
      </c>
      <c r="AC5086" s="23">
        <v>0</v>
      </c>
      <c r="AD5086" s="14" t="str">
        <f>IF(E5086=113,"Linn","Iowa ex-Linn")</f>
        <v>Iowa ex-Linn</v>
      </c>
      <c r="AE5086" s="23">
        <f>IFERROR(AB5086/W5086,"N/M")</f>
        <v>0.00047627866266572515</v>
      </c>
      <c r="AF5086" s="14" t="str">
        <f>B5086&amp;"|"&amp;TEXT(E5086,"000")&amp;"|"&amp;TEXT(M5086,"0.0000")</f>
        <v>2022|163|0.8000</v>
      </c>
      <c r="AG5086" s="22" t="str">
        <f>IF(AND(B5086&gt;=2015,B5086&lt;=2024,C5086=19,G5086=41,I5086=2,K5086="A",L5086="RBUP",M5086&gt;=0.5,M5086&lt;=0.85),"IN","OUT")</f>
        <v>IN</v>
      </c>
    </row>
    <row r="5087" spans="1:33">
      <c r="A5087" s="14" t="s">
        <v>192</v>
      </c>
      <c r="B5087" s="16">
        <v>2022</v>
      </c>
      <c r="C5087" s="16">
        <v>19</v>
      </c>
      <c r="D5087" s="14" t="s">
        <v>80</v>
      </c>
      <c r="E5087" s="16">
        <v>163</v>
      </c>
      <c r="F5087" s="14" t="s">
        <v>167</v>
      </c>
      <c r="G5087" s="16">
        <v>41</v>
      </c>
      <c r="H5087" s="14" t="s">
        <v>186</v>
      </c>
      <c r="I5087" s="16">
        <v>2</v>
      </c>
      <c r="J5087" s="14" t="s">
        <v>83</v>
      </c>
      <c r="K5087" s="14" t="s">
        <v>84</v>
      </c>
      <c r="L5087" s="14" t="s">
        <v>85</v>
      </c>
      <c r="M5087" s="23">
        <v>0.85</v>
      </c>
      <c r="N5087" s="16">
        <v>203</v>
      </c>
      <c r="O5087" s="16">
        <v>166</v>
      </c>
      <c r="P5087" s="16">
        <v>1</v>
      </c>
      <c r="Q5087" s="16">
        <v>252</v>
      </c>
      <c r="R5087" s="16">
        <v>1</v>
      </c>
      <c r="S5087" s="14" t="s">
        <v>86</v>
      </c>
      <c r="T5087" s="16">
        <v>38527</v>
      </c>
      <c r="U5087" s="16">
        <v>0</v>
      </c>
      <c r="V5087" s="18">
        <v>40364777</v>
      </c>
      <c r="W5087" s="18">
        <v>2658483</v>
      </c>
      <c r="X5087" s="18">
        <v>1286411</v>
      </c>
      <c r="Y5087" s="18">
        <v>7708</v>
      </c>
      <c r="Z5087" s="18">
        <v>9757</v>
      </c>
      <c r="AA5087" s="18">
        <v>0</v>
      </c>
      <c r="AB5087" s="18">
        <v>17723</v>
      </c>
      <c r="AC5087" s="23">
        <v>0.01</v>
      </c>
      <c r="AD5087" s="14" t="str">
        <f>IF(E5087=113,"Linn","Iowa ex-Linn")</f>
        <v>Iowa ex-Linn</v>
      </c>
      <c r="AE5087" s="23">
        <f>IFERROR(AB5087/W5087,"N/M")</f>
        <v>0.006666583912705103</v>
      </c>
      <c r="AF5087" s="14" t="str">
        <f>B5087&amp;"|"&amp;TEXT(E5087,"000")&amp;"|"&amp;TEXT(M5087,"0.0000")</f>
        <v>2022|163|0.8500</v>
      </c>
      <c r="AG5087" s="22" t="str">
        <f>IF(AND(B5087&gt;=2015,B5087&lt;=2024,C5087=19,G5087=41,I5087=2,K5087="A",L5087="RBUP",M5087&gt;=0.5,M5087&lt;=0.85),"IN","OUT")</f>
        <v>IN</v>
      </c>
    </row>
    <row r="5088" spans="1:33">
      <c r="A5088" s="14" t="s">
        <v>192</v>
      </c>
      <c r="B5088" s="16">
        <v>2022</v>
      </c>
      <c r="C5088" s="16">
        <v>19</v>
      </c>
      <c r="D5088" s="14" t="s">
        <v>80</v>
      </c>
      <c r="E5088" s="16">
        <v>165</v>
      </c>
      <c r="F5088" s="14" t="s">
        <v>168</v>
      </c>
      <c r="G5088" s="16">
        <v>41</v>
      </c>
      <c r="H5088" s="14" t="s">
        <v>186</v>
      </c>
      <c r="I5088" s="16">
        <v>2</v>
      </c>
      <c r="J5088" s="14" t="s">
        <v>83</v>
      </c>
      <c r="K5088" s="14" t="s">
        <v>84</v>
      </c>
      <c r="L5088" s="14" t="s">
        <v>85</v>
      </c>
      <c r="M5088" s="23">
        <v>0.5</v>
      </c>
      <c r="N5088" s="16">
        <v>2</v>
      </c>
      <c r="O5088" s="16">
        <v>2</v>
      </c>
      <c r="P5088" s="16">
        <v>0</v>
      </c>
      <c r="Q5088" s="16">
        <v>2</v>
      </c>
      <c r="R5088" s="16">
        <v>0</v>
      </c>
      <c r="S5088" s="14" t="s">
        <v>86</v>
      </c>
      <c r="T5088" s="16">
        <v>1200</v>
      </c>
      <c r="U5088" s="16">
        <v>0</v>
      </c>
      <c r="V5088" s="18">
        <v>737617</v>
      </c>
      <c r="W5088" s="18">
        <v>3283</v>
      </c>
      <c r="X5088" s="18">
        <v>2555</v>
      </c>
      <c r="Y5088" s="18">
        <v>0</v>
      </c>
      <c r="Z5088" s="18">
        <v>0</v>
      </c>
      <c r="AA5088" s="18">
        <v>0</v>
      </c>
      <c r="AB5088" s="18">
        <v>0</v>
      </c>
      <c r="AC5088" s="23">
        <v>0</v>
      </c>
      <c r="AD5088" s="14" t="str">
        <f>IF(E5088=113,"Linn","Iowa ex-Linn")</f>
        <v>Iowa ex-Linn</v>
      </c>
      <c r="AE5088" s="23">
        <f>IFERROR(AB5088/W5088,"N/M")</f>
        <v>0.0</v>
      </c>
      <c r="AF5088" s="14" t="str">
        <f>B5088&amp;"|"&amp;TEXT(E5088,"000")&amp;"|"&amp;TEXT(M5088,"0.0000")</f>
        <v>2022|165|0.5000</v>
      </c>
      <c r="AG5088" s="22" t="str">
        <f>IF(AND(B5088&gt;=2015,B5088&lt;=2024,C5088=19,G5088=41,I5088=2,K5088="A",L5088="RBUP",M5088&gt;=0.5,M5088&lt;=0.85),"IN","OUT")</f>
        <v>IN</v>
      </c>
    </row>
    <row r="5089" spans="1:33">
      <c r="A5089" s="14" t="s">
        <v>192</v>
      </c>
      <c r="B5089" s="16">
        <v>2022</v>
      </c>
      <c r="C5089" s="16">
        <v>19</v>
      </c>
      <c r="D5089" s="14" t="s">
        <v>80</v>
      </c>
      <c r="E5089" s="16">
        <v>165</v>
      </c>
      <c r="F5089" s="14" t="s">
        <v>168</v>
      </c>
      <c r="G5089" s="16">
        <v>41</v>
      </c>
      <c r="H5089" s="14" t="s">
        <v>186</v>
      </c>
      <c r="I5089" s="16">
        <v>2</v>
      </c>
      <c r="J5089" s="14" t="s">
        <v>83</v>
      </c>
      <c r="K5089" s="14" t="s">
        <v>84</v>
      </c>
      <c r="L5089" s="14" t="s">
        <v>85</v>
      </c>
      <c r="M5089" s="23">
        <v>0.65</v>
      </c>
      <c r="N5089" s="16">
        <v>3</v>
      </c>
      <c r="O5089" s="16">
        <v>3</v>
      </c>
      <c r="P5089" s="16">
        <v>0</v>
      </c>
      <c r="Q5089" s="16">
        <v>3</v>
      </c>
      <c r="R5089" s="16">
        <v>0</v>
      </c>
      <c r="S5089" s="14" t="s">
        <v>86</v>
      </c>
      <c r="T5089" s="16">
        <v>105</v>
      </c>
      <c r="U5089" s="16">
        <v>0</v>
      </c>
      <c r="V5089" s="18">
        <v>77736</v>
      </c>
      <c r="W5089" s="18">
        <v>1505</v>
      </c>
      <c r="X5089" s="18">
        <v>888</v>
      </c>
      <c r="Y5089" s="18">
        <v>0</v>
      </c>
      <c r="Z5089" s="18">
        <v>0</v>
      </c>
      <c r="AA5089" s="18">
        <v>0</v>
      </c>
      <c r="AB5089" s="18">
        <v>0</v>
      </c>
      <c r="AC5089" s="23">
        <v>0</v>
      </c>
      <c r="AD5089" s="14" t="str">
        <f>IF(E5089=113,"Linn","Iowa ex-Linn")</f>
        <v>Iowa ex-Linn</v>
      </c>
      <c r="AE5089" s="23">
        <f>IFERROR(AB5089/W5089,"N/M")</f>
        <v>0.0</v>
      </c>
      <c r="AF5089" s="14" t="str">
        <f>B5089&amp;"|"&amp;TEXT(E5089,"000")&amp;"|"&amp;TEXT(M5089,"0.0000")</f>
        <v>2022|165|0.6500</v>
      </c>
      <c r="AG5089" s="22" t="str">
        <f>IF(AND(B5089&gt;=2015,B5089&lt;=2024,C5089=19,G5089=41,I5089=2,K5089="A",L5089="RBUP",M5089&gt;=0.5,M5089&lt;=0.85),"IN","OUT")</f>
        <v>IN</v>
      </c>
    </row>
    <row r="5090" spans="1:33">
      <c r="A5090" s="14" t="s">
        <v>192</v>
      </c>
      <c r="B5090" s="16">
        <v>2022</v>
      </c>
      <c r="C5090" s="16">
        <v>19</v>
      </c>
      <c r="D5090" s="14" t="s">
        <v>80</v>
      </c>
      <c r="E5090" s="16">
        <v>165</v>
      </c>
      <c r="F5090" s="14" t="s">
        <v>168</v>
      </c>
      <c r="G5090" s="16">
        <v>41</v>
      </c>
      <c r="H5090" s="14" t="s">
        <v>186</v>
      </c>
      <c r="I5090" s="16">
        <v>2</v>
      </c>
      <c r="J5090" s="14" t="s">
        <v>83</v>
      </c>
      <c r="K5090" s="14" t="s">
        <v>84</v>
      </c>
      <c r="L5090" s="14" t="s">
        <v>85</v>
      </c>
      <c r="M5090" s="23">
        <v>0.7</v>
      </c>
      <c r="N5090" s="16">
        <v>17</v>
      </c>
      <c r="O5090" s="16">
        <v>17</v>
      </c>
      <c r="P5090" s="16">
        <v>0</v>
      </c>
      <c r="Q5090" s="16">
        <v>24</v>
      </c>
      <c r="R5090" s="16">
        <v>0</v>
      </c>
      <c r="S5090" s="14" t="s">
        <v>86</v>
      </c>
      <c r="T5090" s="16">
        <v>1841</v>
      </c>
      <c r="U5090" s="16">
        <v>0</v>
      </c>
      <c r="V5090" s="18">
        <v>1621491</v>
      </c>
      <c r="W5090" s="18">
        <v>51230</v>
      </c>
      <c r="X5090" s="18">
        <v>32809</v>
      </c>
      <c r="Y5090" s="18">
        <v>0</v>
      </c>
      <c r="Z5090" s="18">
        <v>0</v>
      </c>
      <c r="AA5090" s="18">
        <v>0</v>
      </c>
      <c r="AB5090" s="18">
        <v>0</v>
      </c>
      <c r="AC5090" s="23">
        <v>0</v>
      </c>
      <c r="AD5090" s="14" t="str">
        <f>IF(E5090=113,"Linn","Iowa ex-Linn")</f>
        <v>Iowa ex-Linn</v>
      </c>
      <c r="AE5090" s="23">
        <f>IFERROR(AB5090/W5090,"N/M")</f>
        <v>0.0</v>
      </c>
      <c r="AF5090" s="14" t="str">
        <f>B5090&amp;"|"&amp;TEXT(E5090,"000")&amp;"|"&amp;TEXT(M5090,"0.0000")</f>
        <v>2022|165|0.7000</v>
      </c>
      <c r="AG5090" s="22" t="str">
        <f>IF(AND(B5090&gt;=2015,B5090&lt;=2024,C5090=19,G5090=41,I5090=2,K5090="A",L5090="RBUP",M5090&gt;=0.5,M5090&lt;=0.85),"IN","OUT")</f>
        <v>IN</v>
      </c>
    </row>
    <row r="5091" spans="1:33">
      <c r="A5091" s="14" t="s">
        <v>192</v>
      </c>
      <c r="B5091" s="16">
        <v>2022</v>
      </c>
      <c r="C5091" s="16">
        <v>19</v>
      </c>
      <c r="D5091" s="14" t="s">
        <v>80</v>
      </c>
      <c r="E5091" s="16">
        <v>165</v>
      </c>
      <c r="F5091" s="14" t="s">
        <v>168</v>
      </c>
      <c r="G5091" s="16">
        <v>41</v>
      </c>
      <c r="H5091" s="14" t="s">
        <v>186</v>
      </c>
      <c r="I5091" s="16">
        <v>2</v>
      </c>
      <c r="J5091" s="14" t="s">
        <v>83</v>
      </c>
      <c r="K5091" s="14" t="s">
        <v>84</v>
      </c>
      <c r="L5091" s="14" t="s">
        <v>85</v>
      </c>
      <c r="M5091" s="23">
        <v>0.75</v>
      </c>
      <c r="N5091" s="16">
        <v>75</v>
      </c>
      <c r="O5091" s="16">
        <v>62</v>
      </c>
      <c r="P5091" s="16">
        <v>3</v>
      </c>
      <c r="Q5091" s="16">
        <v>91</v>
      </c>
      <c r="R5091" s="16">
        <v>4</v>
      </c>
      <c r="S5091" s="14" t="s">
        <v>86</v>
      </c>
      <c r="T5091" s="16">
        <v>9511</v>
      </c>
      <c r="U5091" s="16">
        <v>0</v>
      </c>
      <c r="V5091" s="18">
        <v>8883216</v>
      </c>
      <c r="W5091" s="18">
        <v>392764</v>
      </c>
      <c r="X5091" s="18">
        <v>255448</v>
      </c>
      <c r="Y5091" s="18">
        <v>960</v>
      </c>
      <c r="Z5091" s="18">
        <v>0</v>
      </c>
      <c r="AA5091" s="18">
        <v>0</v>
      </c>
      <c r="AB5091" s="18">
        <v>41042</v>
      </c>
      <c r="AC5091" s="23">
        <v>0.1</v>
      </c>
      <c r="AD5091" s="14" t="str">
        <f>IF(E5091=113,"Linn","Iowa ex-Linn")</f>
        <v>Iowa ex-Linn</v>
      </c>
      <c r="AE5091" s="23">
        <f>IFERROR(AB5091/W5091,"N/M")</f>
        <v>0.1044953203450418</v>
      </c>
      <c r="AF5091" s="14" t="str">
        <f>B5091&amp;"|"&amp;TEXT(E5091,"000")&amp;"|"&amp;TEXT(M5091,"0.0000")</f>
        <v>2022|165|0.7500</v>
      </c>
      <c r="AG5091" s="22" t="str">
        <f>IF(AND(B5091&gt;=2015,B5091&lt;=2024,C5091=19,G5091=41,I5091=2,K5091="A",L5091="RBUP",M5091&gt;=0.5,M5091&lt;=0.85),"IN","OUT")</f>
        <v>IN</v>
      </c>
    </row>
    <row r="5092" spans="1:33">
      <c r="A5092" s="14" t="s">
        <v>192</v>
      </c>
      <c r="B5092" s="16">
        <v>2022</v>
      </c>
      <c r="C5092" s="16">
        <v>19</v>
      </c>
      <c r="D5092" s="14" t="s">
        <v>80</v>
      </c>
      <c r="E5092" s="16">
        <v>165</v>
      </c>
      <c r="F5092" s="14" t="s">
        <v>168</v>
      </c>
      <c r="G5092" s="16">
        <v>41</v>
      </c>
      <c r="H5092" s="14" t="s">
        <v>186</v>
      </c>
      <c r="I5092" s="16">
        <v>2</v>
      </c>
      <c r="J5092" s="14" t="s">
        <v>83</v>
      </c>
      <c r="K5092" s="14" t="s">
        <v>84</v>
      </c>
      <c r="L5092" s="14" t="s">
        <v>85</v>
      </c>
      <c r="M5092" s="23">
        <v>0.8</v>
      </c>
      <c r="N5092" s="16">
        <v>337</v>
      </c>
      <c r="O5092" s="16">
        <v>289</v>
      </c>
      <c r="P5092" s="16">
        <v>8</v>
      </c>
      <c r="Q5092" s="16">
        <v>417</v>
      </c>
      <c r="R5092" s="16">
        <v>8</v>
      </c>
      <c r="S5092" s="14" t="s">
        <v>86</v>
      </c>
      <c r="T5092" s="16">
        <v>54499</v>
      </c>
      <c r="U5092" s="16">
        <v>0</v>
      </c>
      <c r="V5092" s="18">
        <v>55007380</v>
      </c>
      <c r="W5092" s="18">
        <v>3199910</v>
      </c>
      <c r="X5092" s="18">
        <v>1916107</v>
      </c>
      <c r="Y5092" s="18">
        <v>0</v>
      </c>
      <c r="Z5092" s="18">
        <v>3014</v>
      </c>
      <c r="AA5092" s="18">
        <v>0</v>
      </c>
      <c r="AB5092" s="18">
        <v>93304</v>
      </c>
      <c r="AC5092" s="23">
        <v>0.03</v>
      </c>
      <c r="AD5092" s="14" t="str">
        <f>IF(E5092=113,"Linn","Iowa ex-Linn")</f>
        <v>Iowa ex-Linn</v>
      </c>
      <c r="AE5092" s="23">
        <f>IFERROR(AB5092/W5092,"N/M")</f>
        <v>0.029158320077752188</v>
      </c>
      <c r="AF5092" s="14" t="str">
        <f>B5092&amp;"|"&amp;TEXT(E5092,"000")&amp;"|"&amp;TEXT(M5092,"0.0000")</f>
        <v>2022|165|0.8000</v>
      </c>
      <c r="AG5092" s="22" t="str">
        <f>IF(AND(B5092&gt;=2015,B5092&lt;=2024,C5092=19,G5092=41,I5092=2,K5092="A",L5092="RBUP",M5092&gt;=0.5,M5092&lt;=0.85),"IN","OUT")</f>
        <v>IN</v>
      </c>
    </row>
    <row r="5093" spans="1:33">
      <c r="A5093" s="14" t="s">
        <v>192</v>
      </c>
      <c r="B5093" s="16">
        <v>2022</v>
      </c>
      <c r="C5093" s="16">
        <v>19</v>
      </c>
      <c r="D5093" s="14" t="s">
        <v>80</v>
      </c>
      <c r="E5093" s="16">
        <v>165</v>
      </c>
      <c r="F5093" s="14" t="s">
        <v>168</v>
      </c>
      <c r="G5093" s="16">
        <v>41</v>
      </c>
      <c r="H5093" s="14" t="s">
        <v>186</v>
      </c>
      <c r="I5093" s="16">
        <v>2</v>
      </c>
      <c r="J5093" s="14" t="s">
        <v>83</v>
      </c>
      <c r="K5093" s="14" t="s">
        <v>84</v>
      </c>
      <c r="L5093" s="14" t="s">
        <v>85</v>
      </c>
      <c r="M5093" s="23">
        <v>0.85</v>
      </c>
      <c r="N5093" s="16">
        <v>462</v>
      </c>
      <c r="O5093" s="16">
        <v>416</v>
      </c>
      <c r="P5093" s="16">
        <v>29</v>
      </c>
      <c r="Q5093" s="16">
        <v>720</v>
      </c>
      <c r="R5093" s="16">
        <v>38</v>
      </c>
      <c r="S5093" s="14" t="s">
        <v>86</v>
      </c>
      <c r="T5093" s="16">
        <v>91098</v>
      </c>
      <c r="U5093" s="16">
        <v>0</v>
      </c>
      <c r="V5093" s="18">
        <v>99858363</v>
      </c>
      <c r="W5093" s="18">
        <v>7285699</v>
      </c>
      <c r="X5093" s="18">
        <v>3306555</v>
      </c>
      <c r="Y5093" s="18">
        <v>4176</v>
      </c>
      <c r="Z5093" s="18">
        <v>9552</v>
      </c>
      <c r="AA5093" s="18">
        <v>0</v>
      </c>
      <c r="AB5093" s="18">
        <v>879723</v>
      </c>
      <c r="AC5093" s="23">
        <v>0.12</v>
      </c>
      <c r="AD5093" s="14" t="str">
        <f>IF(E5093=113,"Linn","Iowa ex-Linn")</f>
        <v>Iowa ex-Linn</v>
      </c>
      <c r="AE5093" s="23">
        <f>IFERROR(AB5093/W5093,"N/M")</f>
        <v>0.12074654744863876</v>
      </c>
      <c r="AF5093" s="14" t="str">
        <f>B5093&amp;"|"&amp;TEXT(E5093,"000")&amp;"|"&amp;TEXT(M5093,"0.0000")</f>
        <v>2022|165|0.8500</v>
      </c>
      <c r="AG5093" s="22" t="str">
        <f>IF(AND(B5093&gt;=2015,B5093&lt;=2024,C5093=19,G5093=41,I5093=2,K5093="A",L5093="RBUP",M5093&gt;=0.5,M5093&lt;=0.85),"IN","OUT")</f>
        <v>IN</v>
      </c>
    </row>
    <row r="5094" spans="1:33">
      <c r="A5094" s="14" t="s">
        <v>192</v>
      </c>
      <c r="B5094" s="16">
        <v>2022</v>
      </c>
      <c r="C5094" s="16">
        <v>19</v>
      </c>
      <c r="D5094" s="14" t="s">
        <v>80</v>
      </c>
      <c r="E5094" s="16">
        <v>167</v>
      </c>
      <c r="F5094" s="14" t="s">
        <v>169</v>
      </c>
      <c r="G5094" s="16">
        <v>41</v>
      </c>
      <c r="H5094" s="14" t="s">
        <v>186</v>
      </c>
      <c r="I5094" s="16">
        <v>2</v>
      </c>
      <c r="J5094" s="14" t="s">
        <v>83</v>
      </c>
      <c r="K5094" s="14" t="s">
        <v>84</v>
      </c>
      <c r="L5094" s="14" t="s">
        <v>85</v>
      </c>
      <c r="M5094" s="23">
        <v>0.6</v>
      </c>
      <c r="N5094" s="16">
        <v>3</v>
      </c>
      <c r="O5094" s="16">
        <v>2</v>
      </c>
      <c r="P5094" s="16">
        <v>0</v>
      </c>
      <c r="Q5094" s="16">
        <v>7</v>
      </c>
      <c r="R5094" s="16">
        <v>0</v>
      </c>
      <c r="S5094" s="14" t="s">
        <v>86</v>
      </c>
      <c r="T5094" s="16">
        <v>901</v>
      </c>
      <c r="U5094" s="16">
        <v>0</v>
      </c>
      <c r="V5094" s="18">
        <v>694932</v>
      </c>
      <c r="W5094" s="18">
        <v>16237</v>
      </c>
      <c r="X5094" s="18">
        <v>10392</v>
      </c>
      <c r="Y5094" s="18">
        <v>0</v>
      </c>
      <c r="Z5094" s="18">
        <v>0</v>
      </c>
      <c r="AA5094" s="18">
        <v>0</v>
      </c>
      <c r="AB5094" s="18">
        <v>0</v>
      </c>
      <c r="AC5094" s="23">
        <v>0</v>
      </c>
      <c r="AD5094" s="14" t="str">
        <f>IF(E5094=113,"Linn","Iowa ex-Linn")</f>
        <v>Iowa ex-Linn</v>
      </c>
      <c r="AE5094" s="23">
        <f>IFERROR(AB5094/W5094,"N/M")</f>
        <v>0.0</v>
      </c>
      <c r="AF5094" s="14" t="str">
        <f>B5094&amp;"|"&amp;TEXT(E5094,"000")&amp;"|"&amp;TEXT(M5094,"0.0000")</f>
        <v>2022|167|0.6000</v>
      </c>
      <c r="AG5094" s="22" t="str">
        <f>IF(AND(B5094&gt;=2015,B5094&lt;=2024,C5094=19,G5094=41,I5094=2,K5094="A",L5094="RBUP",M5094&gt;=0.5,M5094&lt;=0.85),"IN","OUT")</f>
        <v>IN</v>
      </c>
    </row>
    <row r="5095" spans="1:33">
      <c r="A5095" s="14" t="s">
        <v>192</v>
      </c>
      <c r="B5095" s="16">
        <v>2022</v>
      </c>
      <c r="C5095" s="16">
        <v>19</v>
      </c>
      <c r="D5095" s="14" t="s">
        <v>80</v>
      </c>
      <c r="E5095" s="16">
        <v>167</v>
      </c>
      <c r="F5095" s="14" t="s">
        <v>169</v>
      </c>
      <c r="G5095" s="16">
        <v>41</v>
      </c>
      <c r="H5095" s="14" t="s">
        <v>186</v>
      </c>
      <c r="I5095" s="16">
        <v>2</v>
      </c>
      <c r="J5095" s="14" t="s">
        <v>83</v>
      </c>
      <c r="K5095" s="14" t="s">
        <v>84</v>
      </c>
      <c r="L5095" s="14" t="s">
        <v>85</v>
      </c>
      <c r="M5095" s="23">
        <v>0.65</v>
      </c>
      <c r="N5095" s="16">
        <v>16</v>
      </c>
      <c r="O5095" s="16">
        <v>11</v>
      </c>
      <c r="P5095" s="16">
        <v>0</v>
      </c>
      <c r="Q5095" s="16">
        <v>14</v>
      </c>
      <c r="R5095" s="16">
        <v>0</v>
      </c>
      <c r="S5095" s="14" t="s">
        <v>86</v>
      </c>
      <c r="T5095" s="16">
        <v>1535</v>
      </c>
      <c r="U5095" s="16">
        <v>0</v>
      </c>
      <c r="V5095" s="18">
        <v>1369733</v>
      </c>
      <c r="W5095" s="18">
        <v>32853</v>
      </c>
      <c r="X5095" s="18">
        <v>23263</v>
      </c>
      <c r="Y5095" s="18">
        <v>0</v>
      </c>
      <c r="Z5095" s="18">
        <v>0</v>
      </c>
      <c r="AA5095" s="18">
        <v>0</v>
      </c>
      <c r="AB5095" s="18">
        <v>0</v>
      </c>
      <c r="AC5095" s="23">
        <v>0</v>
      </c>
      <c r="AD5095" s="14" t="str">
        <f>IF(E5095=113,"Linn","Iowa ex-Linn")</f>
        <v>Iowa ex-Linn</v>
      </c>
      <c r="AE5095" s="23">
        <f>IFERROR(AB5095/W5095,"N/M")</f>
        <v>0.0</v>
      </c>
      <c r="AF5095" s="14" t="str">
        <f>B5095&amp;"|"&amp;TEXT(E5095,"000")&amp;"|"&amp;TEXT(M5095,"0.0000")</f>
        <v>2022|167|0.6500</v>
      </c>
      <c r="AG5095" s="22" t="str">
        <f>IF(AND(B5095&gt;=2015,B5095&lt;=2024,C5095=19,G5095=41,I5095=2,K5095="A",L5095="RBUP",M5095&gt;=0.5,M5095&lt;=0.85),"IN","OUT")</f>
        <v>IN</v>
      </c>
    </row>
    <row r="5096" spans="1:33">
      <c r="A5096" s="14" t="s">
        <v>192</v>
      </c>
      <c r="B5096" s="16">
        <v>2022</v>
      </c>
      <c r="C5096" s="16">
        <v>19</v>
      </c>
      <c r="D5096" s="14" t="s">
        <v>80</v>
      </c>
      <c r="E5096" s="16">
        <v>167</v>
      </c>
      <c r="F5096" s="14" t="s">
        <v>169</v>
      </c>
      <c r="G5096" s="16">
        <v>41</v>
      </c>
      <c r="H5096" s="14" t="s">
        <v>186</v>
      </c>
      <c r="I5096" s="16">
        <v>2</v>
      </c>
      <c r="J5096" s="14" t="s">
        <v>83</v>
      </c>
      <c r="K5096" s="14" t="s">
        <v>84</v>
      </c>
      <c r="L5096" s="14" t="s">
        <v>85</v>
      </c>
      <c r="M5096" s="23">
        <v>0.7</v>
      </c>
      <c r="N5096" s="16">
        <v>66</v>
      </c>
      <c r="O5096" s="16">
        <v>58</v>
      </c>
      <c r="P5096" s="16">
        <v>8</v>
      </c>
      <c r="Q5096" s="16">
        <v>83</v>
      </c>
      <c r="R5096" s="16">
        <v>9</v>
      </c>
      <c r="S5096" s="14" t="s">
        <v>86</v>
      </c>
      <c r="T5096" s="16">
        <v>8811</v>
      </c>
      <c r="U5096" s="16">
        <v>0</v>
      </c>
      <c r="V5096" s="18">
        <v>8316407</v>
      </c>
      <c r="W5096" s="18">
        <v>295416</v>
      </c>
      <c r="X5096" s="18">
        <v>201665</v>
      </c>
      <c r="Y5096" s="18">
        <v>0</v>
      </c>
      <c r="Z5096" s="18">
        <v>963</v>
      </c>
      <c r="AA5096" s="18">
        <v>0</v>
      </c>
      <c r="AB5096" s="18">
        <v>112944</v>
      </c>
      <c r="AC5096" s="23">
        <v>0.38</v>
      </c>
      <c r="AD5096" s="14" t="str">
        <f>IF(E5096=113,"Linn","Iowa ex-Linn")</f>
        <v>Iowa ex-Linn</v>
      </c>
      <c r="AE5096" s="23">
        <f>IFERROR(AB5096/W5096,"N/M")</f>
        <v>0.3823218783004306</v>
      </c>
      <c r="AF5096" s="14" t="str">
        <f>B5096&amp;"|"&amp;TEXT(E5096,"000")&amp;"|"&amp;TEXT(M5096,"0.0000")</f>
        <v>2022|167|0.7000</v>
      </c>
      <c r="AG5096" s="22" t="str">
        <f>IF(AND(B5096&gt;=2015,B5096&lt;=2024,C5096=19,G5096=41,I5096=2,K5096="A",L5096="RBUP",M5096&gt;=0.5,M5096&lt;=0.85),"IN","OUT")</f>
        <v>IN</v>
      </c>
    </row>
    <row r="5097" spans="1:33">
      <c r="A5097" s="14" t="s">
        <v>192</v>
      </c>
      <c r="B5097" s="16">
        <v>2022</v>
      </c>
      <c r="C5097" s="16">
        <v>19</v>
      </c>
      <c r="D5097" s="14" t="s">
        <v>80</v>
      </c>
      <c r="E5097" s="16">
        <v>167</v>
      </c>
      <c r="F5097" s="14" t="s">
        <v>169</v>
      </c>
      <c r="G5097" s="16">
        <v>41</v>
      </c>
      <c r="H5097" s="14" t="s">
        <v>186</v>
      </c>
      <c r="I5097" s="16">
        <v>2</v>
      </c>
      <c r="J5097" s="14" t="s">
        <v>83</v>
      </c>
      <c r="K5097" s="14" t="s">
        <v>84</v>
      </c>
      <c r="L5097" s="14" t="s">
        <v>85</v>
      </c>
      <c r="M5097" s="23">
        <v>0.75</v>
      </c>
      <c r="N5097" s="16">
        <v>267</v>
      </c>
      <c r="O5097" s="16">
        <v>236</v>
      </c>
      <c r="P5097" s="16">
        <v>35</v>
      </c>
      <c r="Q5097" s="16">
        <v>368</v>
      </c>
      <c r="R5097" s="16">
        <v>53</v>
      </c>
      <c r="S5097" s="14" t="s">
        <v>86</v>
      </c>
      <c r="T5097" s="16">
        <v>38318</v>
      </c>
      <c r="U5097" s="16">
        <v>0</v>
      </c>
      <c r="V5097" s="18">
        <v>37646186</v>
      </c>
      <c r="W5097" s="18">
        <v>1962310</v>
      </c>
      <c r="X5097" s="18">
        <v>1266943</v>
      </c>
      <c r="Y5097" s="18">
        <v>0</v>
      </c>
      <c r="Z5097" s="18">
        <v>1449</v>
      </c>
      <c r="AA5097" s="18">
        <v>0</v>
      </c>
      <c r="AB5097" s="18">
        <v>1336371</v>
      </c>
      <c r="AC5097" s="23">
        <v>0.68</v>
      </c>
      <c r="AD5097" s="14" t="str">
        <f>IF(E5097=113,"Linn","Iowa ex-Linn")</f>
        <v>Iowa ex-Linn</v>
      </c>
      <c r="AE5097" s="23">
        <f>IFERROR(AB5097/W5097,"N/M")</f>
        <v>0.6810193088757638</v>
      </c>
      <c r="AF5097" s="14" t="str">
        <f>B5097&amp;"|"&amp;TEXT(E5097,"000")&amp;"|"&amp;TEXT(M5097,"0.0000")</f>
        <v>2022|167|0.7500</v>
      </c>
      <c r="AG5097" s="22" t="str">
        <f>IF(AND(B5097&gt;=2015,B5097&lt;=2024,C5097=19,G5097=41,I5097=2,K5097="A",L5097="RBUP",M5097&gt;=0.5,M5097&lt;=0.85),"IN","OUT")</f>
        <v>IN</v>
      </c>
    </row>
    <row r="5098" spans="1:33">
      <c r="A5098" s="14" t="s">
        <v>192</v>
      </c>
      <c r="B5098" s="16">
        <v>2022</v>
      </c>
      <c r="C5098" s="16">
        <v>19</v>
      </c>
      <c r="D5098" s="14" t="s">
        <v>80</v>
      </c>
      <c r="E5098" s="16">
        <v>167</v>
      </c>
      <c r="F5098" s="14" t="s">
        <v>169</v>
      </c>
      <c r="G5098" s="16">
        <v>41</v>
      </c>
      <c r="H5098" s="14" t="s">
        <v>186</v>
      </c>
      <c r="I5098" s="16">
        <v>2</v>
      </c>
      <c r="J5098" s="14" t="s">
        <v>83</v>
      </c>
      <c r="K5098" s="14" t="s">
        <v>84</v>
      </c>
      <c r="L5098" s="14" t="s">
        <v>85</v>
      </c>
      <c r="M5098" s="23">
        <v>0.8</v>
      </c>
      <c r="N5098" s="16">
        <v>517</v>
      </c>
      <c r="O5098" s="16">
        <v>450</v>
      </c>
      <c r="P5098" s="16">
        <v>135</v>
      </c>
      <c r="Q5098" s="16">
        <v>742</v>
      </c>
      <c r="R5098" s="16">
        <v>201</v>
      </c>
      <c r="S5098" s="14" t="s">
        <v>86</v>
      </c>
      <c r="T5098" s="16">
        <v>90720</v>
      </c>
      <c r="U5098" s="16">
        <v>0</v>
      </c>
      <c r="V5098" s="18">
        <v>95822989</v>
      </c>
      <c r="W5098" s="18">
        <v>6518065</v>
      </c>
      <c r="X5098" s="18">
        <v>3777514</v>
      </c>
      <c r="Y5098" s="18">
        <v>7575</v>
      </c>
      <c r="Z5098" s="18">
        <v>8102</v>
      </c>
      <c r="AA5098" s="18">
        <v>0</v>
      </c>
      <c r="AB5098" s="18">
        <v>5448488</v>
      </c>
      <c r="AC5098" s="23">
        <v>0.84</v>
      </c>
      <c r="AD5098" s="14" t="str">
        <f>IF(E5098=113,"Linn","Iowa ex-Linn")</f>
        <v>Iowa ex-Linn</v>
      </c>
      <c r="AE5098" s="23">
        <f>IFERROR(AB5098/W5098,"N/M")</f>
        <v>0.8359057481016222</v>
      </c>
      <c r="AF5098" s="14" t="str">
        <f>B5098&amp;"|"&amp;TEXT(E5098,"000")&amp;"|"&amp;TEXT(M5098,"0.0000")</f>
        <v>2022|167|0.8000</v>
      </c>
      <c r="AG5098" s="22" t="str">
        <f>IF(AND(B5098&gt;=2015,B5098&lt;=2024,C5098=19,G5098=41,I5098=2,K5098="A",L5098="RBUP",M5098&gt;=0.5,M5098&lt;=0.85),"IN","OUT")</f>
        <v>IN</v>
      </c>
    </row>
    <row r="5099" spans="1:33">
      <c r="A5099" s="14" t="s">
        <v>192</v>
      </c>
      <c r="B5099" s="16">
        <v>2022</v>
      </c>
      <c r="C5099" s="16">
        <v>19</v>
      </c>
      <c r="D5099" s="14" t="s">
        <v>80</v>
      </c>
      <c r="E5099" s="16">
        <v>167</v>
      </c>
      <c r="F5099" s="14" t="s">
        <v>169</v>
      </c>
      <c r="G5099" s="16">
        <v>41</v>
      </c>
      <c r="H5099" s="14" t="s">
        <v>186</v>
      </c>
      <c r="I5099" s="16">
        <v>2</v>
      </c>
      <c r="J5099" s="14" t="s">
        <v>83</v>
      </c>
      <c r="K5099" s="14" t="s">
        <v>84</v>
      </c>
      <c r="L5099" s="14" t="s">
        <v>85</v>
      </c>
      <c r="M5099" s="23">
        <v>0.85</v>
      </c>
      <c r="N5099" s="16">
        <v>476</v>
      </c>
      <c r="O5099" s="16">
        <v>410</v>
      </c>
      <c r="P5099" s="16">
        <v>172</v>
      </c>
      <c r="Q5099" s="16">
        <v>768</v>
      </c>
      <c r="R5099" s="16">
        <v>286</v>
      </c>
      <c r="S5099" s="14" t="s">
        <v>86</v>
      </c>
      <c r="T5099" s="16">
        <v>74732</v>
      </c>
      <c r="U5099" s="16">
        <v>0</v>
      </c>
      <c r="V5099" s="18">
        <v>83150973</v>
      </c>
      <c r="W5099" s="18">
        <v>6910036</v>
      </c>
      <c r="X5099" s="18">
        <v>3029882</v>
      </c>
      <c r="Y5099" s="18">
        <v>6404</v>
      </c>
      <c r="Z5099" s="18">
        <v>12009</v>
      </c>
      <c r="AA5099" s="18">
        <v>0</v>
      </c>
      <c r="AB5099" s="18">
        <v>9055362</v>
      </c>
      <c r="AC5099" s="23">
        <v>1.31</v>
      </c>
      <c r="AD5099" s="14" t="str">
        <f>IF(E5099=113,"Linn","Iowa ex-Linn")</f>
        <v>Iowa ex-Linn</v>
      </c>
      <c r="AE5099" s="23">
        <f>IFERROR(AB5099/W5099,"N/M")</f>
        <v>1.3104652421492449</v>
      </c>
      <c r="AF5099" s="14" t="str">
        <f>B5099&amp;"|"&amp;TEXT(E5099,"000")&amp;"|"&amp;TEXT(M5099,"0.0000")</f>
        <v>2022|167|0.8500</v>
      </c>
      <c r="AG5099" s="22" t="str">
        <f>IF(AND(B5099&gt;=2015,B5099&lt;=2024,C5099=19,G5099=41,I5099=2,K5099="A",L5099="RBUP",M5099&gt;=0.5,M5099&lt;=0.85),"IN","OUT")</f>
        <v>IN</v>
      </c>
    </row>
    <row r="5100" spans="1:33">
      <c r="A5100" s="14" t="s">
        <v>192</v>
      </c>
      <c r="B5100" s="16">
        <v>2022</v>
      </c>
      <c r="C5100" s="16">
        <v>19</v>
      </c>
      <c r="D5100" s="14" t="s">
        <v>80</v>
      </c>
      <c r="E5100" s="16">
        <v>169</v>
      </c>
      <c r="F5100" s="14" t="s">
        <v>170</v>
      </c>
      <c r="G5100" s="16">
        <v>41</v>
      </c>
      <c r="H5100" s="14" t="s">
        <v>186</v>
      </c>
      <c r="I5100" s="16">
        <v>2</v>
      </c>
      <c r="J5100" s="14" t="s">
        <v>83</v>
      </c>
      <c r="K5100" s="14" t="s">
        <v>84</v>
      </c>
      <c r="L5100" s="14" t="s">
        <v>85</v>
      </c>
      <c r="M5100" s="23">
        <v>0.55</v>
      </c>
      <c r="N5100" s="16">
        <v>1</v>
      </c>
      <c r="O5100" s="16">
        <v>1</v>
      </c>
      <c r="P5100" s="16">
        <v>0</v>
      </c>
      <c r="Q5100" s="16">
        <v>1</v>
      </c>
      <c r="R5100" s="16">
        <v>0</v>
      </c>
      <c r="S5100" s="14" t="s">
        <v>86</v>
      </c>
      <c r="T5100" s="16">
        <v>482</v>
      </c>
      <c r="U5100" s="16">
        <v>0</v>
      </c>
      <c r="V5100" s="18">
        <v>335263</v>
      </c>
      <c r="W5100" s="18">
        <v>2448</v>
      </c>
      <c r="X5100" s="18">
        <v>1958</v>
      </c>
      <c r="Y5100" s="18">
        <v>0</v>
      </c>
      <c r="Z5100" s="18">
        <v>0</v>
      </c>
      <c r="AA5100" s="18">
        <v>0</v>
      </c>
      <c r="AB5100" s="18">
        <v>0</v>
      </c>
      <c r="AC5100" s="23">
        <v>0</v>
      </c>
      <c r="AD5100" s="14" t="str">
        <f>IF(E5100=113,"Linn","Iowa ex-Linn")</f>
        <v>Iowa ex-Linn</v>
      </c>
      <c r="AE5100" s="23">
        <f>IFERROR(AB5100/W5100,"N/M")</f>
        <v>0.0</v>
      </c>
      <c r="AF5100" s="14" t="str">
        <f>B5100&amp;"|"&amp;TEXT(E5100,"000")&amp;"|"&amp;TEXT(M5100,"0.0000")</f>
        <v>2022|169|0.5500</v>
      </c>
      <c r="AG5100" s="22" t="str">
        <f>IF(AND(B5100&gt;=2015,B5100&lt;=2024,C5100=19,G5100=41,I5100=2,K5100="A",L5100="RBUP",M5100&gt;=0.5,M5100&lt;=0.85),"IN","OUT")</f>
        <v>IN</v>
      </c>
    </row>
    <row r="5101" spans="1:33">
      <c r="A5101" s="14" t="s">
        <v>192</v>
      </c>
      <c r="B5101" s="16">
        <v>2022</v>
      </c>
      <c r="C5101" s="16">
        <v>19</v>
      </c>
      <c r="D5101" s="14" t="s">
        <v>80</v>
      </c>
      <c r="E5101" s="16">
        <v>169</v>
      </c>
      <c r="F5101" s="14" t="s">
        <v>170</v>
      </c>
      <c r="G5101" s="16">
        <v>41</v>
      </c>
      <c r="H5101" s="14" t="s">
        <v>186</v>
      </c>
      <c r="I5101" s="16">
        <v>2</v>
      </c>
      <c r="J5101" s="14" t="s">
        <v>83</v>
      </c>
      <c r="K5101" s="14" t="s">
        <v>84</v>
      </c>
      <c r="L5101" s="14" t="s">
        <v>85</v>
      </c>
      <c r="M5101" s="23">
        <v>0.65</v>
      </c>
      <c r="N5101" s="16">
        <v>1</v>
      </c>
      <c r="O5101" s="16">
        <v>1</v>
      </c>
      <c r="P5101" s="16">
        <v>0</v>
      </c>
      <c r="Q5101" s="16">
        <v>1</v>
      </c>
      <c r="R5101" s="16">
        <v>0</v>
      </c>
      <c r="S5101" s="14" t="s">
        <v>86</v>
      </c>
      <c r="T5101" s="16">
        <v>74</v>
      </c>
      <c r="U5101" s="16">
        <v>0</v>
      </c>
      <c r="V5101" s="18">
        <v>58192</v>
      </c>
      <c r="W5101" s="18">
        <v>856</v>
      </c>
      <c r="X5101" s="18">
        <v>505</v>
      </c>
      <c r="Y5101" s="18">
        <v>0</v>
      </c>
      <c r="Z5101" s="18">
        <v>0</v>
      </c>
      <c r="AA5101" s="18">
        <v>0</v>
      </c>
      <c r="AB5101" s="18">
        <v>0</v>
      </c>
      <c r="AC5101" s="23">
        <v>0</v>
      </c>
      <c r="AD5101" s="14" t="str">
        <f>IF(E5101=113,"Linn","Iowa ex-Linn")</f>
        <v>Iowa ex-Linn</v>
      </c>
      <c r="AE5101" s="23">
        <f>IFERROR(AB5101/W5101,"N/M")</f>
        <v>0.0</v>
      </c>
      <c r="AF5101" s="14" t="str">
        <f>B5101&amp;"|"&amp;TEXT(E5101,"000")&amp;"|"&amp;TEXT(M5101,"0.0000")</f>
        <v>2022|169|0.6500</v>
      </c>
      <c r="AG5101" s="22" t="str">
        <f>IF(AND(B5101&gt;=2015,B5101&lt;=2024,C5101=19,G5101=41,I5101=2,K5101="A",L5101="RBUP",M5101&gt;=0.5,M5101&lt;=0.85),"IN","OUT")</f>
        <v>IN</v>
      </c>
    </row>
    <row r="5102" spans="1:33">
      <c r="A5102" s="14" t="s">
        <v>192</v>
      </c>
      <c r="B5102" s="16">
        <v>2022</v>
      </c>
      <c r="C5102" s="16">
        <v>19</v>
      </c>
      <c r="D5102" s="14" t="s">
        <v>80</v>
      </c>
      <c r="E5102" s="16">
        <v>169</v>
      </c>
      <c r="F5102" s="14" t="s">
        <v>170</v>
      </c>
      <c r="G5102" s="16">
        <v>41</v>
      </c>
      <c r="H5102" s="14" t="s">
        <v>186</v>
      </c>
      <c r="I5102" s="16">
        <v>2</v>
      </c>
      <c r="J5102" s="14" t="s">
        <v>83</v>
      </c>
      <c r="K5102" s="14" t="s">
        <v>84</v>
      </c>
      <c r="L5102" s="14" t="s">
        <v>85</v>
      </c>
      <c r="M5102" s="23">
        <v>0.7</v>
      </c>
      <c r="N5102" s="16">
        <v>12</v>
      </c>
      <c r="O5102" s="16">
        <v>11</v>
      </c>
      <c r="P5102" s="16">
        <v>0</v>
      </c>
      <c r="Q5102" s="16">
        <v>32</v>
      </c>
      <c r="R5102" s="16">
        <v>0</v>
      </c>
      <c r="S5102" s="14" t="s">
        <v>86</v>
      </c>
      <c r="T5102" s="16">
        <v>1778</v>
      </c>
      <c r="U5102" s="16">
        <v>0</v>
      </c>
      <c r="V5102" s="18">
        <v>1466702</v>
      </c>
      <c r="W5102" s="18">
        <v>39216</v>
      </c>
      <c r="X5102" s="18">
        <v>23488</v>
      </c>
      <c r="Y5102" s="18">
        <v>0</v>
      </c>
      <c r="Z5102" s="18">
        <v>0</v>
      </c>
      <c r="AA5102" s="18">
        <v>0</v>
      </c>
      <c r="AB5102" s="18">
        <v>0</v>
      </c>
      <c r="AC5102" s="23">
        <v>0</v>
      </c>
      <c r="AD5102" s="14" t="str">
        <f>IF(E5102=113,"Linn","Iowa ex-Linn")</f>
        <v>Iowa ex-Linn</v>
      </c>
      <c r="AE5102" s="23">
        <f>IFERROR(AB5102/W5102,"N/M")</f>
        <v>0.0</v>
      </c>
      <c r="AF5102" s="14" t="str">
        <f>B5102&amp;"|"&amp;TEXT(E5102,"000")&amp;"|"&amp;TEXT(M5102,"0.0000")</f>
        <v>2022|169|0.7000</v>
      </c>
      <c r="AG5102" s="22" t="str">
        <f>IF(AND(B5102&gt;=2015,B5102&lt;=2024,C5102=19,G5102=41,I5102=2,K5102="A",L5102="RBUP",M5102&gt;=0.5,M5102&lt;=0.85),"IN","OUT")</f>
        <v>IN</v>
      </c>
    </row>
    <row r="5103" spans="1:33">
      <c r="A5103" s="14" t="s">
        <v>192</v>
      </c>
      <c r="B5103" s="16">
        <v>2022</v>
      </c>
      <c r="C5103" s="16">
        <v>19</v>
      </c>
      <c r="D5103" s="14" t="s">
        <v>80</v>
      </c>
      <c r="E5103" s="16">
        <v>169</v>
      </c>
      <c r="F5103" s="14" t="s">
        <v>170</v>
      </c>
      <c r="G5103" s="16">
        <v>41</v>
      </c>
      <c r="H5103" s="14" t="s">
        <v>186</v>
      </c>
      <c r="I5103" s="16">
        <v>2</v>
      </c>
      <c r="J5103" s="14" t="s">
        <v>83</v>
      </c>
      <c r="K5103" s="14" t="s">
        <v>84</v>
      </c>
      <c r="L5103" s="14" t="s">
        <v>85</v>
      </c>
      <c r="M5103" s="23">
        <v>0.75</v>
      </c>
      <c r="N5103" s="16">
        <v>61</v>
      </c>
      <c r="O5103" s="16">
        <v>41</v>
      </c>
      <c r="P5103" s="16">
        <v>2</v>
      </c>
      <c r="Q5103" s="16">
        <v>77</v>
      </c>
      <c r="R5103" s="16">
        <v>10</v>
      </c>
      <c r="S5103" s="14" t="s">
        <v>86</v>
      </c>
      <c r="T5103" s="16">
        <v>6407</v>
      </c>
      <c r="U5103" s="16">
        <v>0</v>
      </c>
      <c r="V5103" s="18">
        <v>5481685</v>
      </c>
      <c r="W5103" s="18">
        <v>243029</v>
      </c>
      <c r="X5103" s="18">
        <v>154380</v>
      </c>
      <c r="Y5103" s="18">
        <v>211</v>
      </c>
      <c r="Z5103" s="18">
        <v>232</v>
      </c>
      <c r="AA5103" s="18">
        <v>0</v>
      </c>
      <c r="AB5103" s="18">
        <v>64779</v>
      </c>
      <c r="AC5103" s="23">
        <v>0.27</v>
      </c>
      <c r="AD5103" s="14" t="str">
        <f>IF(E5103=113,"Linn","Iowa ex-Linn")</f>
        <v>Iowa ex-Linn</v>
      </c>
      <c r="AE5103" s="23">
        <f>IFERROR(AB5103/W5103,"N/M")</f>
        <v>0.26654843660633093</v>
      </c>
      <c r="AF5103" s="14" t="str">
        <f>B5103&amp;"|"&amp;TEXT(E5103,"000")&amp;"|"&amp;TEXT(M5103,"0.0000")</f>
        <v>2022|169|0.7500</v>
      </c>
      <c r="AG5103" s="22" t="str">
        <f>IF(AND(B5103&gt;=2015,B5103&lt;=2024,C5103=19,G5103=41,I5103=2,K5103="A",L5103="RBUP",M5103&gt;=0.5,M5103&lt;=0.85),"IN","OUT")</f>
        <v>IN</v>
      </c>
    </row>
    <row r="5104" spans="1:33">
      <c r="A5104" s="14" t="s">
        <v>192</v>
      </c>
      <c r="B5104" s="16">
        <v>2022</v>
      </c>
      <c r="C5104" s="16">
        <v>19</v>
      </c>
      <c r="D5104" s="14" t="s">
        <v>80</v>
      </c>
      <c r="E5104" s="16">
        <v>169</v>
      </c>
      <c r="F5104" s="14" t="s">
        <v>170</v>
      </c>
      <c r="G5104" s="16">
        <v>41</v>
      </c>
      <c r="H5104" s="14" t="s">
        <v>186</v>
      </c>
      <c r="I5104" s="16">
        <v>2</v>
      </c>
      <c r="J5104" s="14" t="s">
        <v>83</v>
      </c>
      <c r="K5104" s="14" t="s">
        <v>84</v>
      </c>
      <c r="L5104" s="14" t="s">
        <v>85</v>
      </c>
      <c r="M5104" s="23">
        <v>0.8</v>
      </c>
      <c r="N5104" s="16">
        <v>344</v>
      </c>
      <c r="O5104" s="16">
        <v>277</v>
      </c>
      <c r="P5104" s="16">
        <v>8</v>
      </c>
      <c r="Q5104" s="16">
        <v>418</v>
      </c>
      <c r="R5104" s="16">
        <v>9</v>
      </c>
      <c r="S5104" s="14" t="s">
        <v>86</v>
      </c>
      <c r="T5104" s="16">
        <v>52328</v>
      </c>
      <c r="U5104" s="16">
        <v>0</v>
      </c>
      <c r="V5104" s="18">
        <v>49712701</v>
      </c>
      <c r="W5104" s="18">
        <v>2770439</v>
      </c>
      <c r="X5104" s="18">
        <v>1647894</v>
      </c>
      <c r="Y5104" s="18">
        <v>3775</v>
      </c>
      <c r="Z5104" s="18">
        <v>6346</v>
      </c>
      <c r="AA5104" s="18">
        <v>0</v>
      </c>
      <c r="AB5104" s="18">
        <v>52449</v>
      </c>
      <c r="AC5104" s="23">
        <v>0.02</v>
      </c>
      <c r="AD5104" s="14" t="str">
        <f>IF(E5104=113,"Linn","Iowa ex-Linn")</f>
        <v>Iowa ex-Linn</v>
      </c>
      <c r="AE5104" s="23">
        <f>IFERROR(AB5104/W5104,"N/M")</f>
        <v>0.01893165667968145</v>
      </c>
      <c r="AF5104" s="14" t="str">
        <f>B5104&amp;"|"&amp;TEXT(E5104,"000")&amp;"|"&amp;TEXT(M5104,"0.0000")</f>
        <v>2022|169|0.8000</v>
      </c>
      <c r="AG5104" s="22" t="str">
        <f>IF(AND(B5104&gt;=2015,B5104&lt;=2024,C5104=19,G5104=41,I5104=2,K5104="A",L5104="RBUP",M5104&gt;=0.5,M5104&lt;=0.85),"IN","OUT")</f>
        <v>IN</v>
      </c>
    </row>
    <row r="5105" spans="1:33">
      <c r="A5105" s="14" t="s">
        <v>192</v>
      </c>
      <c r="B5105" s="16">
        <v>2022</v>
      </c>
      <c r="C5105" s="16">
        <v>19</v>
      </c>
      <c r="D5105" s="14" t="s">
        <v>80</v>
      </c>
      <c r="E5105" s="16">
        <v>169</v>
      </c>
      <c r="F5105" s="14" t="s">
        <v>170</v>
      </c>
      <c r="G5105" s="16">
        <v>41</v>
      </c>
      <c r="H5105" s="14" t="s">
        <v>186</v>
      </c>
      <c r="I5105" s="16">
        <v>2</v>
      </c>
      <c r="J5105" s="14" t="s">
        <v>83</v>
      </c>
      <c r="K5105" s="14" t="s">
        <v>84</v>
      </c>
      <c r="L5105" s="14" t="s">
        <v>85</v>
      </c>
      <c r="M5105" s="23">
        <v>0.85</v>
      </c>
      <c r="N5105" s="16">
        <v>424</v>
      </c>
      <c r="O5105" s="16">
        <v>325</v>
      </c>
      <c r="P5105" s="16">
        <v>20</v>
      </c>
      <c r="Q5105" s="16">
        <v>577</v>
      </c>
      <c r="R5105" s="16">
        <v>26</v>
      </c>
      <c r="S5105" s="14" t="s">
        <v>86</v>
      </c>
      <c r="T5105" s="16">
        <v>76069</v>
      </c>
      <c r="U5105" s="16">
        <v>0</v>
      </c>
      <c r="V5105" s="18">
        <v>76726239</v>
      </c>
      <c r="W5105" s="18">
        <v>5321299</v>
      </c>
      <c r="X5105" s="18">
        <v>2487276</v>
      </c>
      <c r="Y5105" s="18">
        <v>12484</v>
      </c>
      <c r="Z5105" s="18">
        <v>16171</v>
      </c>
      <c r="AA5105" s="18">
        <v>0</v>
      </c>
      <c r="AB5105" s="18">
        <v>243262</v>
      </c>
      <c r="AC5105" s="23">
        <v>0.05</v>
      </c>
      <c r="AD5105" s="14" t="str">
        <f>IF(E5105=113,"Linn","Iowa ex-Linn")</f>
        <v>Iowa ex-Linn</v>
      </c>
      <c r="AE5105" s="23">
        <f>IFERROR(AB5105/W5105,"N/M")</f>
        <v>0.045714777538341675</v>
      </c>
      <c r="AF5105" s="14" t="str">
        <f>B5105&amp;"|"&amp;TEXT(E5105,"000")&amp;"|"&amp;TEXT(M5105,"0.0000")</f>
        <v>2022|169|0.8500</v>
      </c>
      <c r="AG5105" s="22" t="str">
        <f>IF(AND(B5105&gt;=2015,B5105&lt;=2024,C5105=19,G5105=41,I5105=2,K5105="A",L5105="RBUP",M5105&gt;=0.5,M5105&lt;=0.85),"IN","OUT")</f>
        <v>IN</v>
      </c>
    </row>
    <row r="5106" spans="1:33">
      <c r="A5106" s="14" t="s">
        <v>192</v>
      </c>
      <c r="B5106" s="16">
        <v>2022</v>
      </c>
      <c r="C5106" s="16">
        <v>19</v>
      </c>
      <c r="D5106" s="14" t="s">
        <v>80</v>
      </c>
      <c r="E5106" s="16">
        <v>171</v>
      </c>
      <c r="F5106" s="14" t="s">
        <v>171</v>
      </c>
      <c r="G5106" s="16">
        <v>41</v>
      </c>
      <c r="H5106" s="14" t="s">
        <v>186</v>
      </c>
      <c r="I5106" s="16">
        <v>2</v>
      </c>
      <c r="J5106" s="14" t="s">
        <v>83</v>
      </c>
      <c r="K5106" s="14" t="s">
        <v>84</v>
      </c>
      <c r="L5106" s="14" t="s">
        <v>85</v>
      </c>
      <c r="M5106" s="23">
        <v>0.5</v>
      </c>
      <c r="N5106" s="16">
        <v>2</v>
      </c>
      <c r="O5106" s="16">
        <v>1</v>
      </c>
      <c r="P5106" s="16">
        <v>0</v>
      </c>
      <c r="Q5106" s="16">
        <v>5</v>
      </c>
      <c r="R5106" s="16">
        <v>0</v>
      </c>
      <c r="S5106" s="14" t="s">
        <v>86</v>
      </c>
      <c r="T5106" s="16">
        <v>468</v>
      </c>
      <c r="U5106" s="16">
        <v>0</v>
      </c>
      <c r="V5106" s="18">
        <v>285658</v>
      </c>
      <c r="W5106" s="18">
        <v>2233</v>
      </c>
      <c r="X5106" s="18">
        <v>1497</v>
      </c>
      <c r="Y5106" s="18">
        <v>0</v>
      </c>
      <c r="Z5106" s="18">
        <v>0</v>
      </c>
      <c r="AA5106" s="18">
        <v>0</v>
      </c>
      <c r="AB5106" s="18">
        <v>0</v>
      </c>
      <c r="AC5106" s="23">
        <v>0</v>
      </c>
      <c r="AD5106" s="14" t="str">
        <f>IF(E5106=113,"Linn","Iowa ex-Linn")</f>
        <v>Iowa ex-Linn</v>
      </c>
      <c r="AE5106" s="23">
        <f>IFERROR(AB5106/W5106,"N/M")</f>
        <v>0.0</v>
      </c>
      <c r="AF5106" s="14" t="str">
        <f>B5106&amp;"|"&amp;TEXT(E5106,"000")&amp;"|"&amp;TEXT(M5106,"0.0000")</f>
        <v>2022|171|0.5000</v>
      </c>
      <c r="AG5106" s="22" t="str">
        <f>IF(AND(B5106&gt;=2015,B5106&lt;=2024,C5106=19,G5106=41,I5106=2,K5106="A",L5106="RBUP",M5106&gt;=0.5,M5106&lt;=0.85),"IN","OUT")</f>
        <v>IN</v>
      </c>
    </row>
    <row r="5107" spans="1:33">
      <c r="A5107" s="14" t="s">
        <v>192</v>
      </c>
      <c r="B5107" s="16">
        <v>2022</v>
      </c>
      <c r="C5107" s="16">
        <v>19</v>
      </c>
      <c r="D5107" s="14" t="s">
        <v>80</v>
      </c>
      <c r="E5107" s="16">
        <v>171</v>
      </c>
      <c r="F5107" s="14" t="s">
        <v>171</v>
      </c>
      <c r="G5107" s="16">
        <v>41</v>
      </c>
      <c r="H5107" s="14" t="s">
        <v>186</v>
      </c>
      <c r="I5107" s="16">
        <v>2</v>
      </c>
      <c r="J5107" s="14" t="s">
        <v>83</v>
      </c>
      <c r="K5107" s="14" t="s">
        <v>84</v>
      </c>
      <c r="L5107" s="14" t="s">
        <v>85</v>
      </c>
      <c r="M5107" s="23">
        <v>0.55</v>
      </c>
      <c r="N5107" s="16">
        <v>1</v>
      </c>
      <c r="O5107" s="16">
        <v>1</v>
      </c>
      <c r="P5107" s="16">
        <v>0</v>
      </c>
      <c r="Q5107" s="16">
        <v>2</v>
      </c>
      <c r="R5107" s="16">
        <v>0</v>
      </c>
      <c r="S5107" s="14" t="s">
        <v>86</v>
      </c>
      <c r="T5107" s="16">
        <v>45</v>
      </c>
      <c r="U5107" s="16">
        <v>0</v>
      </c>
      <c r="V5107" s="18">
        <v>30615</v>
      </c>
      <c r="W5107" s="18">
        <v>192</v>
      </c>
      <c r="X5107" s="18">
        <v>123</v>
      </c>
      <c r="Y5107" s="18">
        <v>0</v>
      </c>
      <c r="Z5107" s="18">
        <v>0</v>
      </c>
      <c r="AA5107" s="18">
        <v>0</v>
      </c>
      <c r="AB5107" s="18">
        <v>0</v>
      </c>
      <c r="AC5107" s="23">
        <v>0</v>
      </c>
      <c r="AD5107" s="14" t="str">
        <f>IF(E5107=113,"Linn","Iowa ex-Linn")</f>
        <v>Iowa ex-Linn</v>
      </c>
      <c r="AE5107" s="23">
        <f>IFERROR(AB5107/W5107,"N/M")</f>
        <v>0.0</v>
      </c>
      <c r="AF5107" s="14" t="str">
        <f>B5107&amp;"|"&amp;TEXT(E5107,"000")&amp;"|"&amp;TEXT(M5107,"0.0000")</f>
        <v>2022|171|0.5500</v>
      </c>
      <c r="AG5107" s="22" t="str">
        <f>IF(AND(B5107&gt;=2015,B5107&lt;=2024,C5107=19,G5107=41,I5107=2,K5107="A",L5107="RBUP",M5107&gt;=0.5,M5107&lt;=0.85),"IN","OUT")</f>
        <v>IN</v>
      </c>
    </row>
    <row r="5108" spans="1:33">
      <c r="A5108" s="14" t="s">
        <v>192</v>
      </c>
      <c r="B5108" s="16">
        <v>2022</v>
      </c>
      <c r="C5108" s="16">
        <v>19</v>
      </c>
      <c r="D5108" s="14" t="s">
        <v>80</v>
      </c>
      <c r="E5108" s="16">
        <v>171</v>
      </c>
      <c r="F5108" s="14" t="s">
        <v>171</v>
      </c>
      <c r="G5108" s="16">
        <v>41</v>
      </c>
      <c r="H5108" s="14" t="s">
        <v>186</v>
      </c>
      <c r="I5108" s="16">
        <v>2</v>
      </c>
      <c r="J5108" s="14" t="s">
        <v>83</v>
      </c>
      <c r="K5108" s="14" t="s">
        <v>84</v>
      </c>
      <c r="L5108" s="14" t="s">
        <v>85</v>
      </c>
      <c r="M5108" s="23">
        <v>0.6</v>
      </c>
      <c r="N5108" s="16">
        <v>2</v>
      </c>
      <c r="O5108" s="16">
        <v>2</v>
      </c>
      <c r="P5108" s="16">
        <v>0</v>
      </c>
      <c r="Q5108" s="16">
        <v>3</v>
      </c>
      <c r="R5108" s="16">
        <v>0</v>
      </c>
      <c r="S5108" s="14" t="s">
        <v>86</v>
      </c>
      <c r="T5108" s="16">
        <v>364</v>
      </c>
      <c r="U5108" s="16">
        <v>0</v>
      </c>
      <c r="V5108" s="18">
        <v>263183</v>
      </c>
      <c r="W5108" s="18">
        <v>5016</v>
      </c>
      <c r="X5108" s="18">
        <v>3404</v>
      </c>
      <c r="Y5108" s="18">
        <v>0</v>
      </c>
      <c r="Z5108" s="18">
        <v>0</v>
      </c>
      <c r="AA5108" s="18">
        <v>0</v>
      </c>
      <c r="AB5108" s="18">
        <v>0</v>
      </c>
      <c r="AC5108" s="23">
        <v>0</v>
      </c>
      <c r="AD5108" s="14" t="str">
        <f>IF(E5108=113,"Linn","Iowa ex-Linn")</f>
        <v>Iowa ex-Linn</v>
      </c>
      <c r="AE5108" s="23">
        <f>IFERROR(AB5108/W5108,"N/M")</f>
        <v>0.0</v>
      </c>
      <c r="AF5108" s="14" t="str">
        <f>B5108&amp;"|"&amp;TEXT(E5108,"000")&amp;"|"&amp;TEXT(M5108,"0.0000")</f>
        <v>2022|171|0.6000</v>
      </c>
      <c r="AG5108" s="22" t="str">
        <f>IF(AND(B5108&gt;=2015,B5108&lt;=2024,C5108=19,G5108=41,I5108=2,K5108="A",L5108="RBUP",M5108&gt;=0.5,M5108&lt;=0.85),"IN","OUT")</f>
        <v>IN</v>
      </c>
    </row>
    <row r="5109" spans="1:33">
      <c r="A5109" s="14" t="s">
        <v>192</v>
      </c>
      <c r="B5109" s="16">
        <v>2022</v>
      </c>
      <c r="C5109" s="16">
        <v>19</v>
      </c>
      <c r="D5109" s="14" t="s">
        <v>80</v>
      </c>
      <c r="E5109" s="16">
        <v>171</v>
      </c>
      <c r="F5109" s="14" t="s">
        <v>171</v>
      </c>
      <c r="G5109" s="16">
        <v>41</v>
      </c>
      <c r="H5109" s="14" t="s">
        <v>186</v>
      </c>
      <c r="I5109" s="16">
        <v>2</v>
      </c>
      <c r="J5109" s="14" t="s">
        <v>83</v>
      </c>
      <c r="K5109" s="14" t="s">
        <v>84</v>
      </c>
      <c r="L5109" s="14" t="s">
        <v>85</v>
      </c>
      <c r="M5109" s="23">
        <v>0.65</v>
      </c>
      <c r="N5109" s="16">
        <v>8</v>
      </c>
      <c r="O5109" s="16">
        <v>6</v>
      </c>
      <c r="P5109" s="16">
        <v>0</v>
      </c>
      <c r="Q5109" s="16">
        <v>12</v>
      </c>
      <c r="R5109" s="16">
        <v>0</v>
      </c>
      <c r="S5109" s="14" t="s">
        <v>86</v>
      </c>
      <c r="T5109" s="16">
        <v>885</v>
      </c>
      <c r="U5109" s="16">
        <v>0</v>
      </c>
      <c r="V5109" s="18">
        <v>685593</v>
      </c>
      <c r="W5109" s="18">
        <v>11654</v>
      </c>
      <c r="X5109" s="18">
        <v>7510</v>
      </c>
      <c r="Y5109" s="18">
        <v>0</v>
      </c>
      <c r="Z5109" s="18">
        <v>155</v>
      </c>
      <c r="AA5109" s="18">
        <v>0</v>
      </c>
      <c r="AB5109" s="18">
        <v>0</v>
      </c>
      <c r="AC5109" s="23">
        <v>0</v>
      </c>
      <c r="AD5109" s="14" t="str">
        <f>IF(E5109=113,"Linn","Iowa ex-Linn")</f>
        <v>Iowa ex-Linn</v>
      </c>
      <c r="AE5109" s="23">
        <f>IFERROR(AB5109/W5109,"N/M")</f>
        <v>0.0</v>
      </c>
      <c r="AF5109" s="14" t="str">
        <f>B5109&amp;"|"&amp;TEXT(E5109,"000")&amp;"|"&amp;TEXT(M5109,"0.0000")</f>
        <v>2022|171|0.6500</v>
      </c>
      <c r="AG5109" s="22" t="str">
        <f>IF(AND(B5109&gt;=2015,B5109&lt;=2024,C5109=19,G5109=41,I5109=2,K5109="A",L5109="RBUP",M5109&gt;=0.5,M5109&lt;=0.85),"IN","OUT")</f>
        <v>IN</v>
      </c>
    </row>
    <row r="5110" spans="1:33">
      <c r="A5110" s="14" t="s">
        <v>192</v>
      </c>
      <c r="B5110" s="16">
        <v>2022</v>
      </c>
      <c r="C5110" s="16">
        <v>19</v>
      </c>
      <c r="D5110" s="14" t="s">
        <v>80</v>
      </c>
      <c r="E5110" s="16">
        <v>171</v>
      </c>
      <c r="F5110" s="14" t="s">
        <v>171</v>
      </c>
      <c r="G5110" s="16">
        <v>41</v>
      </c>
      <c r="H5110" s="14" t="s">
        <v>186</v>
      </c>
      <c r="I5110" s="16">
        <v>2</v>
      </c>
      <c r="J5110" s="14" t="s">
        <v>83</v>
      </c>
      <c r="K5110" s="14" t="s">
        <v>84</v>
      </c>
      <c r="L5110" s="14" t="s">
        <v>85</v>
      </c>
      <c r="M5110" s="23">
        <v>0.7</v>
      </c>
      <c r="N5110" s="16">
        <v>27</v>
      </c>
      <c r="O5110" s="16">
        <v>21</v>
      </c>
      <c r="P5110" s="16">
        <v>0</v>
      </c>
      <c r="Q5110" s="16">
        <v>35</v>
      </c>
      <c r="R5110" s="16">
        <v>0</v>
      </c>
      <c r="S5110" s="14" t="s">
        <v>86</v>
      </c>
      <c r="T5110" s="16">
        <v>2798</v>
      </c>
      <c r="U5110" s="16">
        <v>0</v>
      </c>
      <c r="V5110" s="18">
        <v>2433961</v>
      </c>
      <c r="W5110" s="18">
        <v>71068</v>
      </c>
      <c r="X5110" s="18">
        <v>46213</v>
      </c>
      <c r="Y5110" s="18">
        <v>0</v>
      </c>
      <c r="Z5110" s="18">
        <v>0</v>
      </c>
      <c r="AA5110" s="18">
        <v>0</v>
      </c>
      <c r="AB5110" s="18">
        <v>0</v>
      </c>
      <c r="AC5110" s="23">
        <v>0</v>
      </c>
      <c r="AD5110" s="14" t="str">
        <f>IF(E5110=113,"Linn","Iowa ex-Linn")</f>
        <v>Iowa ex-Linn</v>
      </c>
      <c r="AE5110" s="23">
        <f>IFERROR(AB5110/W5110,"N/M")</f>
        <v>0.0</v>
      </c>
      <c r="AF5110" s="14" t="str">
        <f>B5110&amp;"|"&amp;TEXT(E5110,"000")&amp;"|"&amp;TEXT(M5110,"0.0000")</f>
        <v>2022|171|0.7000</v>
      </c>
      <c r="AG5110" s="22" t="str">
        <f>IF(AND(B5110&gt;=2015,B5110&lt;=2024,C5110=19,G5110=41,I5110=2,K5110="A",L5110="RBUP",M5110&gt;=0.5,M5110&lt;=0.85),"IN","OUT")</f>
        <v>IN</v>
      </c>
    </row>
    <row r="5111" spans="1:33">
      <c r="A5111" s="14" t="s">
        <v>192</v>
      </c>
      <c r="B5111" s="16">
        <v>2022</v>
      </c>
      <c r="C5111" s="16">
        <v>19</v>
      </c>
      <c r="D5111" s="14" t="s">
        <v>80</v>
      </c>
      <c r="E5111" s="16">
        <v>171</v>
      </c>
      <c r="F5111" s="14" t="s">
        <v>171</v>
      </c>
      <c r="G5111" s="16">
        <v>41</v>
      </c>
      <c r="H5111" s="14" t="s">
        <v>186</v>
      </c>
      <c r="I5111" s="16">
        <v>2</v>
      </c>
      <c r="J5111" s="14" t="s">
        <v>83</v>
      </c>
      <c r="K5111" s="14" t="s">
        <v>84</v>
      </c>
      <c r="L5111" s="14" t="s">
        <v>85</v>
      </c>
      <c r="M5111" s="23">
        <v>0.75</v>
      </c>
      <c r="N5111" s="16">
        <v>74</v>
      </c>
      <c r="O5111" s="16">
        <v>50</v>
      </c>
      <c r="P5111" s="16">
        <v>2</v>
      </c>
      <c r="Q5111" s="16">
        <v>69</v>
      </c>
      <c r="R5111" s="16">
        <v>2</v>
      </c>
      <c r="S5111" s="14" t="s">
        <v>86</v>
      </c>
      <c r="T5111" s="16">
        <v>6399</v>
      </c>
      <c r="U5111" s="16">
        <v>0</v>
      </c>
      <c r="V5111" s="18">
        <v>5949701</v>
      </c>
      <c r="W5111" s="18">
        <v>266734</v>
      </c>
      <c r="X5111" s="18">
        <v>173493</v>
      </c>
      <c r="Y5111" s="18">
        <v>52</v>
      </c>
      <c r="Z5111" s="18">
        <v>775</v>
      </c>
      <c r="AA5111" s="18">
        <v>0</v>
      </c>
      <c r="AB5111" s="18">
        <v>3745</v>
      </c>
      <c r="AC5111" s="23">
        <v>0.01</v>
      </c>
      <c r="AD5111" s="14" t="str">
        <f>IF(E5111=113,"Linn","Iowa ex-Linn")</f>
        <v>Iowa ex-Linn</v>
      </c>
      <c r="AE5111" s="23">
        <f>IFERROR(AB5111/W5111,"N/M")</f>
        <v>0.01404020484827581</v>
      </c>
      <c r="AF5111" s="14" t="str">
        <f>B5111&amp;"|"&amp;TEXT(E5111,"000")&amp;"|"&amp;TEXT(M5111,"0.0000")</f>
        <v>2022|171|0.7500</v>
      </c>
      <c r="AG5111" s="22" t="str">
        <f>IF(AND(B5111&gt;=2015,B5111&lt;=2024,C5111=19,G5111=41,I5111=2,K5111="A",L5111="RBUP",M5111&gt;=0.5,M5111&lt;=0.85),"IN","OUT")</f>
        <v>IN</v>
      </c>
    </row>
    <row r="5112" spans="1:33">
      <c r="A5112" s="14" t="s">
        <v>192</v>
      </c>
      <c r="B5112" s="16">
        <v>2022</v>
      </c>
      <c r="C5112" s="16">
        <v>19</v>
      </c>
      <c r="D5112" s="14" t="s">
        <v>80</v>
      </c>
      <c r="E5112" s="16">
        <v>171</v>
      </c>
      <c r="F5112" s="14" t="s">
        <v>171</v>
      </c>
      <c r="G5112" s="16">
        <v>41</v>
      </c>
      <c r="H5112" s="14" t="s">
        <v>186</v>
      </c>
      <c r="I5112" s="16">
        <v>2</v>
      </c>
      <c r="J5112" s="14" t="s">
        <v>83</v>
      </c>
      <c r="K5112" s="14" t="s">
        <v>84</v>
      </c>
      <c r="L5112" s="14" t="s">
        <v>85</v>
      </c>
      <c r="M5112" s="23">
        <v>0.8</v>
      </c>
      <c r="N5112" s="16">
        <v>371</v>
      </c>
      <c r="O5112" s="16">
        <v>302</v>
      </c>
      <c r="P5112" s="16">
        <v>5</v>
      </c>
      <c r="Q5112" s="16">
        <v>484</v>
      </c>
      <c r="R5112" s="16">
        <v>8</v>
      </c>
      <c r="S5112" s="14" t="s">
        <v>86</v>
      </c>
      <c r="T5112" s="16">
        <v>65690</v>
      </c>
      <c r="U5112" s="16">
        <v>0</v>
      </c>
      <c r="V5112" s="18">
        <v>68176463</v>
      </c>
      <c r="W5112" s="18">
        <v>4032667</v>
      </c>
      <c r="X5112" s="18">
        <v>2439381</v>
      </c>
      <c r="Y5112" s="18">
        <v>4279</v>
      </c>
      <c r="Z5112" s="18">
        <v>6961</v>
      </c>
      <c r="AA5112" s="18">
        <v>0</v>
      </c>
      <c r="AB5112" s="18">
        <v>73358</v>
      </c>
      <c r="AC5112" s="23">
        <v>0.02</v>
      </c>
      <c r="AD5112" s="14" t="str">
        <f>IF(E5112=113,"Linn","Iowa ex-Linn")</f>
        <v>Iowa ex-Linn</v>
      </c>
      <c r="AE5112" s="23">
        <f>IFERROR(AB5112/W5112,"N/M")</f>
        <v>0.018190939147715395</v>
      </c>
      <c r="AF5112" s="14" t="str">
        <f>B5112&amp;"|"&amp;TEXT(E5112,"000")&amp;"|"&amp;TEXT(M5112,"0.0000")</f>
        <v>2022|171|0.8000</v>
      </c>
      <c r="AG5112" s="22" t="str">
        <f>IF(AND(B5112&gt;=2015,B5112&lt;=2024,C5112=19,G5112=41,I5112=2,K5112="A",L5112="RBUP",M5112&gt;=0.5,M5112&lt;=0.85),"IN","OUT")</f>
        <v>IN</v>
      </c>
    </row>
    <row r="5113" spans="1:33">
      <c r="A5113" s="14" t="s">
        <v>192</v>
      </c>
      <c r="B5113" s="16">
        <v>2022</v>
      </c>
      <c r="C5113" s="16">
        <v>19</v>
      </c>
      <c r="D5113" s="14" t="s">
        <v>80</v>
      </c>
      <c r="E5113" s="16">
        <v>171</v>
      </c>
      <c r="F5113" s="14" t="s">
        <v>171</v>
      </c>
      <c r="G5113" s="16">
        <v>41</v>
      </c>
      <c r="H5113" s="14" t="s">
        <v>186</v>
      </c>
      <c r="I5113" s="16">
        <v>2</v>
      </c>
      <c r="J5113" s="14" t="s">
        <v>83</v>
      </c>
      <c r="K5113" s="14" t="s">
        <v>84</v>
      </c>
      <c r="L5113" s="14" t="s">
        <v>85</v>
      </c>
      <c r="M5113" s="23">
        <v>0.85</v>
      </c>
      <c r="N5113" s="16">
        <v>371</v>
      </c>
      <c r="O5113" s="16">
        <v>293</v>
      </c>
      <c r="P5113" s="16">
        <v>12</v>
      </c>
      <c r="Q5113" s="16">
        <v>429</v>
      </c>
      <c r="R5113" s="16">
        <v>12</v>
      </c>
      <c r="S5113" s="14" t="s">
        <v>86</v>
      </c>
      <c r="T5113" s="16">
        <v>63992</v>
      </c>
      <c r="U5113" s="16">
        <v>0</v>
      </c>
      <c r="V5113" s="18">
        <v>68638217</v>
      </c>
      <c r="W5113" s="18">
        <v>5030509</v>
      </c>
      <c r="X5113" s="18">
        <v>2426441</v>
      </c>
      <c r="Y5113" s="18">
        <v>4761</v>
      </c>
      <c r="Z5113" s="18">
        <v>7457</v>
      </c>
      <c r="AA5113" s="18">
        <v>0</v>
      </c>
      <c r="AB5113" s="18">
        <v>135987</v>
      </c>
      <c r="AC5113" s="23">
        <v>0.03</v>
      </c>
      <c r="AD5113" s="14" t="str">
        <f>IF(E5113=113,"Linn","Iowa ex-Linn")</f>
        <v>Iowa ex-Linn</v>
      </c>
      <c r="AE5113" s="23">
        <f>IFERROR(AB5113/W5113,"N/M")</f>
        <v>0.027032453375990383</v>
      </c>
      <c r="AF5113" s="14" t="str">
        <f>B5113&amp;"|"&amp;TEXT(E5113,"000")&amp;"|"&amp;TEXT(M5113,"0.0000")</f>
        <v>2022|171|0.8500</v>
      </c>
      <c r="AG5113" s="22" t="str">
        <f>IF(AND(B5113&gt;=2015,B5113&lt;=2024,C5113=19,G5113=41,I5113=2,K5113="A",L5113="RBUP",M5113&gt;=0.5,M5113&lt;=0.85),"IN","OUT")</f>
        <v>IN</v>
      </c>
    </row>
    <row r="5114" spans="1:33">
      <c r="A5114" s="14" t="s">
        <v>192</v>
      </c>
      <c r="B5114" s="16">
        <v>2022</v>
      </c>
      <c r="C5114" s="16">
        <v>19</v>
      </c>
      <c r="D5114" s="14" t="s">
        <v>80</v>
      </c>
      <c r="E5114" s="16">
        <v>173</v>
      </c>
      <c r="F5114" s="14" t="s">
        <v>172</v>
      </c>
      <c r="G5114" s="16">
        <v>41</v>
      </c>
      <c r="H5114" s="14" t="s">
        <v>186</v>
      </c>
      <c r="I5114" s="16">
        <v>2</v>
      </c>
      <c r="J5114" s="14" t="s">
        <v>83</v>
      </c>
      <c r="K5114" s="14" t="s">
        <v>84</v>
      </c>
      <c r="L5114" s="14" t="s">
        <v>85</v>
      </c>
      <c r="M5114" s="23">
        <v>0.5</v>
      </c>
      <c r="N5114" s="16">
        <v>2</v>
      </c>
      <c r="O5114" s="16">
        <v>2</v>
      </c>
      <c r="P5114" s="16">
        <v>0</v>
      </c>
      <c r="Q5114" s="16">
        <v>2</v>
      </c>
      <c r="R5114" s="16">
        <v>0</v>
      </c>
      <c r="S5114" s="14" t="s">
        <v>86</v>
      </c>
      <c r="T5114" s="16">
        <v>207</v>
      </c>
      <c r="U5114" s="16">
        <v>0</v>
      </c>
      <c r="V5114" s="18">
        <v>61195</v>
      </c>
      <c r="W5114" s="18">
        <v>1519</v>
      </c>
      <c r="X5114" s="18">
        <v>1018</v>
      </c>
      <c r="Y5114" s="18">
        <v>0</v>
      </c>
      <c r="Z5114" s="18">
        <v>0</v>
      </c>
      <c r="AA5114" s="18">
        <v>0</v>
      </c>
      <c r="AB5114" s="18">
        <v>0</v>
      </c>
      <c r="AC5114" s="23">
        <v>0</v>
      </c>
      <c r="AD5114" s="14" t="str">
        <f>IF(E5114=113,"Linn","Iowa ex-Linn")</f>
        <v>Iowa ex-Linn</v>
      </c>
      <c r="AE5114" s="23">
        <f>IFERROR(AB5114/W5114,"N/M")</f>
        <v>0.0</v>
      </c>
      <c r="AF5114" s="14" t="str">
        <f>B5114&amp;"|"&amp;TEXT(E5114,"000")&amp;"|"&amp;TEXT(M5114,"0.0000")</f>
        <v>2022|173|0.5000</v>
      </c>
      <c r="AG5114" s="22" t="str">
        <f>IF(AND(B5114&gt;=2015,B5114&lt;=2024,C5114=19,G5114=41,I5114=2,K5114="A",L5114="RBUP",M5114&gt;=0.5,M5114&lt;=0.85),"IN","OUT")</f>
        <v>IN</v>
      </c>
    </row>
    <row r="5115" spans="1:33">
      <c r="A5115" s="14" t="s">
        <v>192</v>
      </c>
      <c r="B5115" s="16">
        <v>2022</v>
      </c>
      <c r="C5115" s="16">
        <v>19</v>
      </c>
      <c r="D5115" s="14" t="s">
        <v>80</v>
      </c>
      <c r="E5115" s="16">
        <v>173</v>
      </c>
      <c r="F5115" s="14" t="s">
        <v>172</v>
      </c>
      <c r="G5115" s="16">
        <v>41</v>
      </c>
      <c r="H5115" s="14" t="s">
        <v>186</v>
      </c>
      <c r="I5115" s="16">
        <v>2</v>
      </c>
      <c r="J5115" s="14" t="s">
        <v>83</v>
      </c>
      <c r="K5115" s="14" t="s">
        <v>84</v>
      </c>
      <c r="L5115" s="14" t="s">
        <v>85</v>
      </c>
      <c r="M5115" s="23">
        <v>0.55</v>
      </c>
      <c r="N5115" s="16">
        <v>2</v>
      </c>
      <c r="O5115" s="16">
        <v>2</v>
      </c>
      <c r="P5115" s="16">
        <v>0</v>
      </c>
      <c r="Q5115" s="16">
        <v>2</v>
      </c>
      <c r="R5115" s="16">
        <v>0</v>
      </c>
      <c r="S5115" s="14" t="s">
        <v>86</v>
      </c>
      <c r="T5115" s="16">
        <v>448</v>
      </c>
      <c r="U5115" s="16">
        <v>0</v>
      </c>
      <c r="V5115" s="18">
        <v>220324</v>
      </c>
      <c r="W5115" s="18">
        <v>6320</v>
      </c>
      <c r="X5115" s="18">
        <v>5054</v>
      </c>
      <c r="Y5115" s="18">
        <v>0</v>
      </c>
      <c r="Z5115" s="18">
        <v>0</v>
      </c>
      <c r="AA5115" s="18">
        <v>0</v>
      </c>
      <c r="AB5115" s="18">
        <v>0</v>
      </c>
      <c r="AC5115" s="23">
        <v>0</v>
      </c>
      <c r="AD5115" s="14" t="str">
        <f>IF(E5115=113,"Linn","Iowa ex-Linn")</f>
        <v>Iowa ex-Linn</v>
      </c>
      <c r="AE5115" s="23">
        <f>IFERROR(AB5115/W5115,"N/M")</f>
        <v>0.0</v>
      </c>
      <c r="AF5115" s="14" t="str">
        <f>B5115&amp;"|"&amp;TEXT(E5115,"000")&amp;"|"&amp;TEXT(M5115,"0.0000")</f>
        <v>2022|173|0.5500</v>
      </c>
      <c r="AG5115" s="22" t="str">
        <f>IF(AND(B5115&gt;=2015,B5115&lt;=2024,C5115=19,G5115=41,I5115=2,K5115="A",L5115="RBUP",M5115&gt;=0.5,M5115&lt;=0.85),"IN","OUT")</f>
        <v>IN</v>
      </c>
    </row>
    <row r="5116" spans="1:33">
      <c r="A5116" s="14" t="s">
        <v>192</v>
      </c>
      <c r="B5116" s="16">
        <v>2022</v>
      </c>
      <c r="C5116" s="16">
        <v>19</v>
      </c>
      <c r="D5116" s="14" t="s">
        <v>80</v>
      </c>
      <c r="E5116" s="16">
        <v>173</v>
      </c>
      <c r="F5116" s="14" t="s">
        <v>172</v>
      </c>
      <c r="G5116" s="16">
        <v>41</v>
      </c>
      <c r="H5116" s="14" t="s">
        <v>186</v>
      </c>
      <c r="I5116" s="16">
        <v>2</v>
      </c>
      <c r="J5116" s="14" t="s">
        <v>83</v>
      </c>
      <c r="K5116" s="14" t="s">
        <v>84</v>
      </c>
      <c r="L5116" s="14" t="s">
        <v>85</v>
      </c>
      <c r="M5116" s="23">
        <v>0.6</v>
      </c>
      <c r="N5116" s="16">
        <v>2</v>
      </c>
      <c r="O5116" s="16">
        <v>1</v>
      </c>
      <c r="P5116" s="16">
        <v>0</v>
      </c>
      <c r="Q5116" s="16">
        <v>2</v>
      </c>
      <c r="R5116" s="16">
        <v>0</v>
      </c>
      <c r="S5116" s="14" t="s">
        <v>86</v>
      </c>
      <c r="T5116" s="16">
        <v>23</v>
      </c>
      <c r="U5116" s="16">
        <v>0</v>
      </c>
      <c r="V5116" s="18">
        <v>12720</v>
      </c>
      <c r="W5116" s="18">
        <v>348</v>
      </c>
      <c r="X5116" s="18">
        <v>223</v>
      </c>
      <c r="Y5116" s="18">
        <v>0</v>
      </c>
      <c r="Z5116" s="18">
        <v>0</v>
      </c>
      <c r="AA5116" s="18">
        <v>0</v>
      </c>
      <c r="AB5116" s="18">
        <v>0</v>
      </c>
      <c r="AC5116" s="23">
        <v>0</v>
      </c>
      <c r="AD5116" s="14" t="str">
        <f>IF(E5116=113,"Linn","Iowa ex-Linn")</f>
        <v>Iowa ex-Linn</v>
      </c>
      <c r="AE5116" s="23">
        <f>IFERROR(AB5116/W5116,"N/M")</f>
        <v>0.0</v>
      </c>
      <c r="AF5116" s="14" t="str">
        <f>B5116&amp;"|"&amp;TEXT(E5116,"000")&amp;"|"&amp;TEXT(M5116,"0.0000")</f>
        <v>2022|173|0.6000</v>
      </c>
      <c r="AG5116" s="22" t="str">
        <f>IF(AND(B5116&gt;=2015,B5116&lt;=2024,C5116=19,G5116=41,I5116=2,K5116="A",L5116="RBUP",M5116&gt;=0.5,M5116&lt;=0.85),"IN","OUT")</f>
        <v>IN</v>
      </c>
    </row>
    <row r="5117" spans="1:33">
      <c r="A5117" s="14" t="s">
        <v>192</v>
      </c>
      <c r="B5117" s="16">
        <v>2022</v>
      </c>
      <c r="C5117" s="16">
        <v>19</v>
      </c>
      <c r="D5117" s="14" t="s">
        <v>80</v>
      </c>
      <c r="E5117" s="16">
        <v>173</v>
      </c>
      <c r="F5117" s="14" t="s">
        <v>172</v>
      </c>
      <c r="G5117" s="16">
        <v>41</v>
      </c>
      <c r="H5117" s="14" t="s">
        <v>186</v>
      </c>
      <c r="I5117" s="16">
        <v>2</v>
      </c>
      <c r="J5117" s="14" t="s">
        <v>83</v>
      </c>
      <c r="K5117" s="14" t="s">
        <v>84</v>
      </c>
      <c r="L5117" s="14" t="s">
        <v>85</v>
      </c>
      <c r="M5117" s="23">
        <v>0.65</v>
      </c>
      <c r="N5117" s="16">
        <v>12</v>
      </c>
      <c r="O5117" s="16">
        <v>9</v>
      </c>
      <c r="P5117" s="16">
        <v>0</v>
      </c>
      <c r="Q5117" s="16">
        <v>12</v>
      </c>
      <c r="R5117" s="16">
        <v>0</v>
      </c>
      <c r="S5117" s="14" t="s">
        <v>86</v>
      </c>
      <c r="T5117" s="16">
        <v>350</v>
      </c>
      <c r="U5117" s="16">
        <v>0</v>
      </c>
      <c r="V5117" s="18">
        <v>208887</v>
      </c>
      <c r="W5117" s="18">
        <v>9424</v>
      </c>
      <c r="X5117" s="18">
        <v>5561</v>
      </c>
      <c r="Y5117" s="18">
        <v>0</v>
      </c>
      <c r="Z5117" s="18">
        <v>0</v>
      </c>
      <c r="AA5117" s="18">
        <v>0</v>
      </c>
      <c r="AB5117" s="18">
        <v>0</v>
      </c>
      <c r="AC5117" s="23">
        <v>0</v>
      </c>
      <c r="AD5117" s="14" t="str">
        <f>IF(E5117=113,"Linn","Iowa ex-Linn")</f>
        <v>Iowa ex-Linn</v>
      </c>
      <c r="AE5117" s="23">
        <f>IFERROR(AB5117/W5117,"N/M")</f>
        <v>0.0</v>
      </c>
      <c r="AF5117" s="14" t="str">
        <f>B5117&amp;"|"&amp;TEXT(E5117,"000")&amp;"|"&amp;TEXT(M5117,"0.0000")</f>
        <v>2022|173|0.6500</v>
      </c>
      <c r="AG5117" s="22" t="str">
        <f>IF(AND(B5117&gt;=2015,B5117&lt;=2024,C5117=19,G5117=41,I5117=2,K5117="A",L5117="RBUP",M5117&gt;=0.5,M5117&lt;=0.85),"IN","OUT")</f>
        <v>IN</v>
      </c>
    </row>
    <row r="5118" spans="1:33">
      <c r="A5118" s="14" t="s">
        <v>192</v>
      </c>
      <c r="B5118" s="16">
        <v>2022</v>
      </c>
      <c r="C5118" s="16">
        <v>19</v>
      </c>
      <c r="D5118" s="14" t="s">
        <v>80</v>
      </c>
      <c r="E5118" s="16">
        <v>173</v>
      </c>
      <c r="F5118" s="14" t="s">
        <v>172</v>
      </c>
      <c r="G5118" s="16">
        <v>41</v>
      </c>
      <c r="H5118" s="14" t="s">
        <v>186</v>
      </c>
      <c r="I5118" s="16">
        <v>2</v>
      </c>
      <c r="J5118" s="14" t="s">
        <v>83</v>
      </c>
      <c r="K5118" s="14" t="s">
        <v>84</v>
      </c>
      <c r="L5118" s="14" t="s">
        <v>85</v>
      </c>
      <c r="M5118" s="23">
        <v>0.7</v>
      </c>
      <c r="N5118" s="16">
        <v>40</v>
      </c>
      <c r="O5118" s="16">
        <v>25</v>
      </c>
      <c r="P5118" s="16">
        <v>2</v>
      </c>
      <c r="Q5118" s="16">
        <v>34</v>
      </c>
      <c r="R5118" s="16">
        <v>2</v>
      </c>
      <c r="S5118" s="14" t="s">
        <v>86</v>
      </c>
      <c r="T5118" s="16">
        <v>4480</v>
      </c>
      <c r="U5118" s="16">
        <v>0</v>
      </c>
      <c r="V5118" s="18">
        <v>3256881</v>
      </c>
      <c r="W5118" s="18">
        <v>181881</v>
      </c>
      <c r="X5118" s="18">
        <v>134494</v>
      </c>
      <c r="Y5118" s="18">
        <v>0</v>
      </c>
      <c r="Z5118" s="18">
        <v>254</v>
      </c>
      <c r="AA5118" s="18">
        <v>0</v>
      </c>
      <c r="AB5118" s="18">
        <v>3210</v>
      </c>
      <c r="AC5118" s="23">
        <v>0.02</v>
      </c>
      <c r="AD5118" s="14" t="str">
        <f>IF(E5118=113,"Linn","Iowa ex-Linn")</f>
        <v>Iowa ex-Linn</v>
      </c>
      <c r="AE5118" s="23">
        <f>IFERROR(AB5118/W5118,"N/M")</f>
        <v>0.01764890230425388</v>
      </c>
      <c r="AF5118" s="14" t="str">
        <f>B5118&amp;"|"&amp;TEXT(E5118,"000")&amp;"|"&amp;TEXT(M5118,"0.0000")</f>
        <v>2022|173|0.7000</v>
      </c>
      <c r="AG5118" s="22" t="str">
        <f>IF(AND(B5118&gt;=2015,B5118&lt;=2024,C5118=19,G5118=41,I5118=2,K5118="A",L5118="RBUP",M5118&gt;=0.5,M5118&lt;=0.85),"IN","OUT")</f>
        <v>IN</v>
      </c>
    </row>
    <row r="5119" spans="1:33">
      <c r="A5119" s="14" t="s">
        <v>192</v>
      </c>
      <c r="B5119" s="16">
        <v>2022</v>
      </c>
      <c r="C5119" s="16">
        <v>19</v>
      </c>
      <c r="D5119" s="14" t="s">
        <v>80</v>
      </c>
      <c r="E5119" s="16">
        <v>173</v>
      </c>
      <c r="F5119" s="14" t="s">
        <v>172</v>
      </c>
      <c r="G5119" s="16">
        <v>41</v>
      </c>
      <c r="H5119" s="14" t="s">
        <v>186</v>
      </c>
      <c r="I5119" s="16">
        <v>2</v>
      </c>
      <c r="J5119" s="14" t="s">
        <v>83</v>
      </c>
      <c r="K5119" s="14" t="s">
        <v>84</v>
      </c>
      <c r="L5119" s="14" t="s">
        <v>85</v>
      </c>
      <c r="M5119" s="23">
        <v>0.75</v>
      </c>
      <c r="N5119" s="16">
        <v>165</v>
      </c>
      <c r="O5119" s="16">
        <v>133</v>
      </c>
      <c r="P5119" s="16">
        <v>17</v>
      </c>
      <c r="Q5119" s="16">
        <v>173</v>
      </c>
      <c r="R5119" s="16">
        <v>19</v>
      </c>
      <c r="S5119" s="14" t="s">
        <v>86</v>
      </c>
      <c r="T5119" s="16">
        <v>21515</v>
      </c>
      <c r="U5119" s="16">
        <v>0</v>
      </c>
      <c r="V5119" s="18">
        <v>16289259</v>
      </c>
      <c r="W5119" s="18">
        <v>1242420</v>
      </c>
      <c r="X5119" s="18">
        <v>851714</v>
      </c>
      <c r="Y5119" s="18">
        <v>0</v>
      </c>
      <c r="Z5119" s="18">
        <v>1521</v>
      </c>
      <c r="AA5119" s="18">
        <v>0</v>
      </c>
      <c r="AB5119" s="18">
        <v>160297</v>
      </c>
      <c r="AC5119" s="23">
        <v>0.13</v>
      </c>
      <c r="AD5119" s="14" t="str">
        <f>IF(E5119=113,"Linn","Iowa ex-Linn")</f>
        <v>Iowa ex-Linn</v>
      </c>
      <c r="AE5119" s="23">
        <f>IFERROR(AB5119/W5119,"N/M")</f>
        <v>0.12901997714138536</v>
      </c>
      <c r="AF5119" s="14" t="str">
        <f>B5119&amp;"|"&amp;TEXT(E5119,"000")&amp;"|"&amp;TEXT(M5119,"0.0000")</f>
        <v>2022|173|0.7500</v>
      </c>
      <c r="AG5119" s="22" t="str">
        <f>IF(AND(B5119&gt;=2015,B5119&lt;=2024,C5119=19,G5119=41,I5119=2,K5119="A",L5119="RBUP",M5119&gt;=0.5,M5119&lt;=0.85),"IN","OUT")</f>
        <v>IN</v>
      </c>
    </row>
    <row r="5120" spans="1:33">
      <c r="A5120" s="14" t="s">
        <v>192</v>
      </c>
      <c r="B5120" s="16">
        <v>2022</v>
      </c>
      <c r="C5120" s="16">
        <v>19</v>
      </c>
      <c r="D5120" s="14" t="s">
        <v>80</v>
      </c>
      <c r="E5120" s="16">
        <v>173</v>
      </c>
      <c r="F5120" s="14" t="s">
        <v>172</v>
      </c>
      <c r="G5120" s="16">
        <v>41</v>
      </c>
      <c r="H5120" s="14" t="s">
        <v>186</v>
      </c>
      <c r="I5120" s="16">
        <v>2</v>
      </c>
      <c r="J5120" s="14" t="s">
        <v>83</v>
      </c>
      <c r="K5120" s="14" t="s">
        <v>84</v>
      </c>
      <c r="L5120" s="14" t="s">
        <v>85</v>
      </c>
      <c r="M5120" s="23">
        <v>0.8</v>
      </c>
      <c r="N5120" s="16">
        <v>213</v>
      </c>
      <c r="O5120" s="16">
        <v>141</v>
      </c>
      <c r="P5120" s="16">
        <v>21</v>
      </c>
      <c r="Q5120" s="16">
        <v>286</v>
      </c>
      <c r="R5120" s="16">
        <v>33</v>
      </c>
      <c r="S5120" s="14" t="s">
        <v>86</v>
      </c>
      <c r="T5120" s="16">
        <v>39551</v>
      </c>
      <c r="U5120" s="16">
        <v>0</v>
      </c>
      <c r="V5120" s="18">
        <v>32954785</v>
      </c>
      <c r="W5120" s="18">
        <v>3076627</v>
      </c>
      <c r="X5120" s="18">
        <v>1837576</v>
      </c>
      <c r="Y5120" s="18">
        <v>3880</v>
      </c>
      <c r="Z5120" s="18">
        <v>9964</v>
      </c>
      <c r="AA5120" s="18">
        <v>0</v>
      </c>
      <c r="AB5120" s="18">
        <v>518687</v>
      </c>
      <c r="AC5120" s="23">
        <v>0.17</v>
      </c>
      <c r="AD5120" s="14" t="str">
        <f>IF(E5120=113,"Linn","Iowa ex-Linn")</f>
        <v>Iowa ex-Linn</v>
      </c>
      <c r="AE5120" s="23">
        <f>IFERROR(AB5120/W5120,"N/M")</f>
        <v>0.16858949752439928</v>
      </c>
      <c r="AF5120" s="14" t="str">
        <f>B5120&amp;"|"&amp;TEXT(E5120,"000")&amp;"|"&amp;TEXT(M5120,"0.0000")</f>
        <v>2022|173|0.8000</v>
      </c>
      <c r="AG5120" s="22" t="str">
        <f>IF(AND(B5120&gt;=2015,B5120&lt;=2024,C5120=19,G5120=41,I5120=2,K5120="A",L5120="RBUP",M5120&gt;=0.5,M5120&lt;=0.85),"IN","OUT")</f>
        <v>IN</v>
      </c>
    </row>
    <row r="5121" spans="1:33">
      <c r="A5121" s="14" t="s">
        <v>192</v>
      </c>
      <c r="B5121" s="16">
        <v>2022</v>
      </c>
      <c r="C5121" s="16">
        <v>19</v>
      </c>
      <c r="D5121" s="14" t="s">
        <v>80</v>
      </c>
      <c r="E5121" s="16">
        <v>173</v>
      </c>
      <c r="F5121" s="14" t="s">
        <v>172</v>
      </c>
      <c r="G5121" s="16">
        <v>41</v>
      </c>
      <c r="H5121" s="14" t="s">
        <v>186</v>
      </c>
      <c r="I5121" s="16">
        <v>2</v>
      </c>
      <c r="J5121" s="14" t="s">
        <v>83</v>
      </c>
      <c r="K5121" s="14" t="s">
        <v>84</v>
      </c>
      <c r="L5121" s="14" t="s">
        <v>85</v>
      </c>
      <c r="M5121" s="23">
        <v>0.85</v>
      </c>
      <c r="N5121" s="16">
        <v>94</v>
      </c>
      <c r="O5121" s="16">
        <v>60</v>
      </c>
      <c r="P5121" s="16">
        <v>18</v>
      </c>
      <c r="Q5121" s="16">
        <v>79</v>
      </c>
      <c r="R5121" s="16">
        <v>21</v>
      </c>
      <c r="S5121" s="14" t="s">
        <v>86</v>
      </c>
      <c r="T5121" s="16">
        <v>9223</v>
      </c>
      <c r="U5121" s="16">
        <v>0</v>
      </c>
      <c r="V5121" s="18">
        <v>7670756</v>
      </c>
      <c r="W5121" s="18">
        <v>790376</v>
      </c>
      <c r="X5121" s="18">
        <v>377979</v>
      </c>
      <c r="Y5121" s="18">
        <v>0</v>
      </c>
      <c r="Z5121" s="18">
        <v>1689</v>
      </c>
      <c r="AA5121" s="18">
        <v>0</v>
      </c>
      <c r="AB5121" s="18">
        <v>361284</v>
      </c>
      <c r="AC5121" s="23">
        <v>0.46</v>
      </c>
      <c r="AD5121" s="14" t="str">
        <f>IF(E5121=113,"Linn","Iowa ex-Linn")</f>
        <v>Iowa ex-Linn</v>
      </c>
      <c r="AE5121" s="23">
        <f>IFERROR(AB5121/W5121,"N/M")</f>
        <v>0.4571039606465783</v>
      </c>
      <c r="AF5121" s="14" t="str">
        <f>B5121&amp;"|"&amp;TEXT(E5121,"000")&amp;"|"&amp;TEXT(M5121,"0.0000")</f>
        <v>2022|173|0.8500</v>
      </c>
      <c r="AG5121" s="22" t="str">
        <f>IF(AND(B5121&gt;=2015,B5121&lt;=2024,C5121=19,G5121=41,I5121=2,K5121="A",L5121="RBUP",M5121&gt;=0.5,M5121&lt;=0.85),"IN","OUT")</f>
        <v>IN</v>
      </c>
    </row>
    <row r="5122" spans="1:33">
      <c r="A5122" s="14" t="s">
        <v>192</v>
      </c>
      <c r="B5122" s="16">
        <v>2022</v>
      </c>
      <c r="C5122" s="16">
        <v>19</v>
      </c>
      <c r="D5122" s="14" t="s">
        <v>80</v>
      </c>
      <c r="E5122" s="16">
        <v>175</v>
      </c>
      <c r="F5122" s="14" t="s">
        <v>173</v>
      </c>
      <c r="G5122" s="16">
        <v>41</v>
      </c>
      <c r="H5122" s="14" t="s">
        <v>186</v>
      </c>
      <c r="I5122" s="16">
        <v>2</v>
      </c>
      <c r="J5122" s="14" t="s">
        <v>83</v>
      </c>
      <c r="K5122" s="14" t="s">
        <v>84</v>
      </c>
      <c r="L5122" s="14" t="s">
        <v>85</v>
      </c>
      <c r="M5122" s="23">
        <v>0.5</v>
      </c>
      <c r="N5122" s="16">
        <v>2</v>
      </c>
      <c r="O5122" s="16">
        <v>1</v>
      </c>
      <c r="P5122" s="16">
        <v>0</v>
      </c>
      <c r="Q5122" s="16">
        <v>1</v>
      </c>
      <c r="R5122" s="16">
        <v>0</v>
      </c>
      <c r="S5122" s="14" t="s">
        <v>86</v>
      </c>
      <c r="T5122" s="16">
        <v>26</v>
      </c>
      <c r="U5122" s="16">
        <v>0</v>
      </c>
      <c r="V5122" s="18">
        <v>14059</v>
      </c>
      <c r="W5122" s="18">
        <v>469</v>
      </c>
      <c r="X5122" s="18">
        <v>314</v>
      </c>
      <c r="Y5122" s="18">
        <v>0</v>
      </c>
      <c r="Z5122" s="18">
        <v>0</v>
      </c>
      <c r="AA5122" s="18">
        <v>0</v>
      </c>
      <c r="AB5122" s="18">
        <v>0</v>
      </c>
      <c r="AC5122" s="23">
        <v>0</v>
      </c>
      <c r="AD5122" s="14" t="str">
        <f>IF(E5122=113,"Linn","Iowa ex-Linn")</f>
        <v>Iowa ex-Linn</v>
      </c>
      <c r="AE5122" s="23">
        <f>IFERROR(AB5122/W5122,"N/M")</f>
        <v>0.0</v>
      </c>
      <c r="AF5122" s="14" t="str">
        <f>B5122&amp;"|"&amp;TEXT(E5122,"000")&amp;"|"&amp;TEXT(M5122,"0.0000")</f>
        <v>2022|175|0.5000</v>
      </c>
      <c r="AG5122" s="22" t="str">
        <f>IF(AND(B5122&gt;=2015,B5122&lt;=2024,C5122=19,G5122=41,I5122=2,K5122="A",L5122="RBUP",M5122&gt;=0.5,M5122&lt;=0.85),"IN","OUT")</f>
        <v>IN</v>
      </c>
    </row>
    <row r="5123" spans="1:33">
      <c r="A5123" s="14" t="s">
        <v>192</v>
      </c>
      <c r="B5123" s="16">
        <v>2022</v>
      </c>
      <c r="C5123" s="16">
        <v>19</v>
      </c>
      <c r="D5123" s="14" t="s">
        <v>80</v>
      </c>
      <c r="E5123" s="16">
        <v>175</v>
      </c>
      <c r="F5123" s="14" t="s">
        <v>173</v>
      </c>
      <c r="G5123" s="16">
        <v>41</v>
      </c>
      <c r="H5123" s="14" t="s">
        <v>186</v>
      </c>
      <c r="I5123" s="16">
        <v>2</v>
      </c>
      <c r="J5123" s="14" t="s">
        <v>83</v>
      </c>
      <c r="K5123" s="14" t="s">
        <v>84</v>
      </c>
      <c r="L5123" s="14" t="s">
        <v>85</v>
      </c>
      <c r="M5123" s="23">
        <v>0.55</v>
      </c>
      <c r="N5123" s="16">
        <v>1</v>
      </c>
      <c r="O5123" s="16">
        <v>1</v>
      </c>
      <c r="P5123" s="16">
        <v>0</v>
      </c>
      <c r="Q5123" s="16">
        <v>1</v>
      </c>
      <c r="R5123" s="16">
        <v>0</v>
      </c>
      <c r="S5123" s="14" t="s">
        <v>86</v>
      </c>
      <c r="T5123" s="16">
        <v>267</v>
      </c>
      <c r="U5123" s="16">
        <v>0</v>
      </c>
      <c r="V5123" s="18">
        <v>177629</v>
      </c>
      <c r="W5123" s="18">
        <v>5799</v>
      </c>
      <c r="X5123" s="18">
        <v>4639</v>
      </c>
      <c r="Y5123" s="18">
        <v>0</v>
      </c>
      <c r="Z5123" s="18">
        <v>0</v>
      </c>
      <c r="AA5123" s="18">
        <v>0</v>
      </c>
      <c r="AB5123" s="18">
        <v>0</v>
      </c>
      <c r="AC5123" s="23">
        <v>0</v>
      </c>
      <c r="AD5123" s="14" t="str">
        <f>IF(E5123=113,"Linn","Iowa ex-Linn")</f>
        <v>Iowa ex-Linn</v>
      </c>
      <c r="AE5123" s="23">
        <f>IFERROR(AB5123/W5123,"N/M")</f>
        <v>0.0</v>
      </c>
      <c r="AF5123" s="14" t="str">
        <f>B5123&amp;"|"&amp;TEXT(E5123,"000")&amp;"|"&amp;TEXT(M5123,"0.0000")</f>
        <v>2022|175|0.5500</v>
      </c>
      <c r="AG5123" s="22" t="str">
        <f>IF(AND(B5123&gt;=2015,B5123&lt;=2024,C5123=19,G5123=41,I5123=2,K5123="A",L5123="RBUP",M5123&gt;=0.5,M5123&lt;=0.85),"IN","OUT")</f>
        <v>IN</v>
      </c>
    </row>
    <row r="5124" spans="1:33">
      <c r="A5124" s="14" t="s">
        <v>192</v>
      </c>
      <c r="B5124" s="16">
        <v>2022</v>
      </c>
      <c r="C5124" s="16">
        <v>19</v>
      </c>
      <c r="D5124" s="14" t="s">
        <v>80</v>
      </c>
      <c r="E5124" s="16">
        <v>175</v>
      </c>
      <c r="F5124" s="14" t="s">
        <v>173</v>
      </c>
      <c r="G5124" s="16">
        <v>41</v>
      </c>
      <c r="H5124" s="14" t="s">
        <v>186</v>
      </c>
      <c r="I5124" s="16">
        <v>2</v>
      </c>
      <c r="J5124" s="14" t="s">
        <v>83</v>
      </c>
      <c r="K5124" s="14" t="s">
        <v>84</v>
      </c>
      <c r="L5124" s="14" t="s">
        <v>85</v>
      </c>
      <c r="M5124" s="23">
        <v>0.6</v>
      </c>
      <c r="N5124" s="16">
        <v>4</v>
      </c>
      <c r="O5124" s="16">
        <v>3</v>
      </c>
      <c r="P5124" s="16">
        <v>1</v>
      </c>
      <c r="Q5124" s="16">
        <v>3</v>
      </c>
      <c r="R5124" s="16">
        <v>1</v>
      </c>
      <c r="S5124" s="14" t="s">
        <v>86</v>
      </c>
      <c r="T5124" s="16">
        <v>230</v>
      </c>
      <c r="U5124" s="16">
        <v>0</v>
      </c>
      <c r="V5124" s="18">
        <v>145734</v>
      </c>
      <c r="W5124" s="18">
        <v>7347</v>
      </c>
      <c r="X5124" s="18">
        <v>5561</v>
      </c>
      <c r="Y5124" s="18">
        <v>0</v>
      </c>
      <c r="Z5124" s="18">
        <v>0</v>
      </c>
      <c r="AA5124" s="18">
        <v>0</v>
      </c>
      <c r="AB5124" s="18">
        <v>2067</v>
      </c>
      <c r="AC5124" s="23">
        <v>0.28</v>
      </c>
      <c r="AD5124" s="14" t="str">
        <f>IF(E5124=113,"Linn","Iowa ex-Linn")</f>
        <v>Iowa ex-Linn</v>
      </c>
      <c r="AE5124" s="23">
        <f>IFERROR(AB5124/W5124,"N/M")</f>
        <v>0.2813393221723152</v>
      </c>
      <c r="AF5124" s="14" t="str">
        <f>B5124&amp;"|"&amp;TEXT(E5124,"000")&amp;"|"&amp;TEXT(M5124,"0.0000")</f>
        <v>2022|175|0.6000</v>
      </c>
      <c r="AG5124" s="22" t="str">
        <f>IF(AND(B5124&gt;=2015,B5124&lt;=2024,C5124=19,G5124=41,I5124=2,K5124="A",L5124="RBUP",M5124&gt;=0.5,M5124&lt;=0.85),"IN","OUT")</f>
        <v>IN</v>
      </c>
    </row>
    <row r="5125" spans="1:33">
      <c r="A5125" s="14" t="s">
        <v>192</v>
      </c>
      <c r="B5125" s="16">
        <v>2022</v>
      </c>
      <c r="C5125" s="16">
        <v>19</v>
      </c>
      <c r="D5125" s="14" t="s">
        <v>80</v>
      </c>
      <c r="E5125" s="16">
        <v>175</v>
      </c>
      <c r="F5125" s="14" t="s">
        <v>173</v>
      </c>
      <c r="G5125" s="16">
        <v>41</v>
      </c>
      <c r="H5125" s="14" t="s">
        <v>186</v>
      </c>
      <c r="I5125" s="16">
        <v>2</v>
      </c>
      <c r="J5125" s="14" t="s">
        <v>83</v>
      </c>
      <c r="K5125" s="14" t="s">
        <v>84</v>
      </c>
      <c r="L5125" s="14" t="s">
        <v>85</v>
      </c>
      <c r="M5125" s="23">
        <v>0.65</v>
      </c>
      <c r="N5125" s="16">
        <v>10</v>
      </c>
      <c r="O5125" s="16">
        <v>7</v>
      </c>
      <c r="P5125" s="16">
        <v>0</v>
      </c>
      <c r="Q5125" s="16">
        <v>7</v>
      </c>
      <c r="R5125" s="16">
        <v>0</v>
      </c>
      <c r="S5125" s="14" t="s">
        <v>86</v>
      </c>
      <c r="T5125" s="16">
        <v>966</v>
      </c>
      <c r="U5125" s="16">
        <v>0</v>
      </c>
      <c r="V5125" s="18">
        <v>678572</v>
      </c>
      <c r="W5125" s="18">
        <v>40390</v>
      </c>
      <c r="X5125" s="18">
        <v>30733</v>
      </c>
      <c r="Y5125" s="18">
        <v>0</v>
      </c>
      <c r="Z5125" s="18">
        <v>0</v>
      </c>
      <c r="AA5125" s="18">
        <v>0</v>
      </c>
      <c r="AB5125" s="18">
        <v>0</v>
      </c>
      <c r="AC5125" s="23">
        <v>0</v>
      </c>
      <c r="AD5125" s="14" t="str">
        <f>IF(E5125=113,"Linn","Iowa ex-Linn")</f>
        <v>Iowa ex-Linn</v>
      </c>
      <c r="AE5125" s="23">
        <f>IFERROR(AB5125/W5125,"N/M")</f>
        <v>0.0</v>
      </c>
      <c r="AF5125" s="14" t="str">
        <f>B5125&amp;"|"&amp;TEXT(E5125,"000")&amp;"|"&amp;TEXT(M5125,"0.0000")</f>
        <v>2022|175|0.6500</v>
      </c>
      <c r="AG5125" s="22" t="str">
        <f>IF(AND(B5125&gt;=2015,B5125&lt;=2024,C5125=19,G5125=41,I5125=2,K5125="A",L5125="RBUP",M5125&gt;=0.5,M5125&lt;=0.85),"IN","OUT")</f>
        <v>IN</v>
      </c>
    </row>
    <row r="5126" spans="1:33">
      <c r="A5126" s="14" t="s">
        <v>192</v>
      </c>
      <c r="B5126" s="16">
        <v>2022</v>
      </c>
      <c r="C5126" s="16">
        <v>19</v>
      </c>
      <c r="D5126" s="14" t="s">
        <v>80</v>
      </c>
      <c r="E5126" s="16">
        <v>175</v>
      </c>
      <c r="F5126" s="14" t="s">
        <v>173</v>
      </c>
      <c r="G5126" s="16">
        <v>41</v>
      </c>
      <c r="H5126" s="14" t="s">
        <v>186</v>
      </c>
      <c r="I5126" s="16">
        <v>2</v>
      </c>
      <c r="J5126" s="14" t="s">
        <v>83</v>
      </c>
      <c r="K5126" s="14" t="s">
        <v>84</v>
      </c>
      <c r="L5126" s="14" t="s">
        <v>85</v>
      </c>
      <c r="M5126" s="23">
        <v>0.7</v>
      </c>
      <c r="N5126" s="16">
        <v>46</v>
      </c>
      <c r="O5126" s="16">
        <v>34</v>
      </c>
      <c r="P5126" s="16">
        <v>8</v>
      </c>
      <c r="Q5126" s="16">
        <v>44</v>
      </c>
      <c r="R5126" s="16">
        <v>8</v>
      </c>
      <c r="S5126" s="14" t="s">
        <v>86</v>
      </c>
      <c r="T5126" s="16">
        <v>4898</v>
      </c>
      <c r="U5126" s="16">
        <v>0</v>
      </c>
      <c r="V5126" s="18">
        <v>3823048</v>
      </c>
      <c r="W5126" s="18">
        <v>275067</v>
      </c>
      <c r="X5126" s="18">
        <v>201211</v>
      </c>
      <c r="Y5126" s="18">
        <v>0</v>
      </c>
      <c r="Z5126" s="18">
        <v>241</v>
      </c>
      <c r="AA5126" s="18">
        <v>0</v>
      </c>
      <c r="AB5126" s="18">
        <v>83547</v>
      </c>
      <c r="AC5126" s="23">
        <v>0.3</v>
      </c>
      <c r="AD5126" s="14" t="str">
        <f>IF(E5126=113,"Linn","Iowa ex-Linn")</f>
        <v>Iowa ex-Linn</v>
      </c>
      <c r="AE5126" s="23">
        <f>IFERROR(AB5126/W5126,"N/M")</f>
        <v>0.30373327225730457</v>
      </c>
      <c r="AF5126" s="14" t="str">
        <f>B5126&amp;"|"&amp;TEXT(E5126,"000")&amp;"|"&amp;TEXT(M5126,"0.0000")</f>
        <v>2022|175|0.7000</v>
      </c>
      <c r="AG5126" s="22" t="str">
        <f>IF(AND(B5126&gt;=2015,B5126&lt;=2024,C5126=19,G5126=41,I5126=2,K5126="A",L5126="RBUP",M5126&gt;=0.5,M5126&lt;=0.85),"IN","OUT")</f>
        <v>IN</v>
      </c>
    </row>
    <row r="5127" spans="1:33">
      <c r="A5127" s="14" t="s">
        <v>192</v>
      </c>
      <c r="B5127" s="16">
        <v>2022</v>
      </c>
      <c r="C5127" s="16">
        <v>19</v>
      </c>
      <c r="D5127" s="14" t="s">
        <v>80</v>
      </c>
      <c r="E5127" s="16">
        <v>175</v>
      </c>
      <c r="F5127" s="14" t="s">
        <v>173</v>
      </c>
      <c r="G5127" s="16">
        <v>41</v>
      </c>
      <c r="H5127" s="14" t="s">
        <v>186</v>
      </c>
      <c r="I5127" s="16">
        <v>2</v>
      </c>
      <c r="J5127" s="14" t="s">
        <v>83</v>
      </c>
      <c r="K5127" s="14" t="s">
        <v>84</v>
      </c>
      <c r="L5127" s="14" t="s">
        <v>85</v>
      </c>
      <c r="M5127" s="23">
        <v>0.75</v>
      </c>
      <c r="N5127" s="16">
        <v>144</v>
      </c>
      <c r="O5127" s="16">
        <v>104</v>
      </c>
      <c r="P5127" s="16">
        <v>39</v>
      </c>
      <c r="Q5127" s="16">
        <v>124</v>
      </c>
      <c r="R5127" s="16">
        <v>45</v>
      </c>
      <c r="S5127" s="14" t="s">
        <v>86</v>
      </c>
      <c r="T5127" s="16">
        <v>14422</v>
      </c>
      <c r="U5127" s="16">
        <v>0</v>
      </c>
      <c r="V5127" s="18">
        <v>11429229</v>
      </c>
      <c r="W5127" s="18">
        <v>1014222</v>
      </c>
      <c r="X5127" s="18">
        <v>725156</v>
      </c>
      <c r="Y5127" s="18">
        <v>1138</v>
      </c>
      <c r="Z5127" s="18">
        <v>1091</v>
      </c>
      <c r="AA5127" s="18">
        <v>0</v>
      </c>
      <c r="AB5127" s="18">
        <v>707934</v>
      </c>
      <c r="AC5127" s="23">
        <v>0.7</v>
      </c>
      <c r="AD5127" s="14" t="str">
        <f>IF(E5127=113,"Linn","Iowa ex-Linn")</f>
        <v>Iowa ex-Linn</v>
      </c>
      <c r="AE5127" s="23">
        <f>IFERROR(AB5127/W5127,"N/M")</f>
        <v>0.69800694522501</v>
      </c>
      <c r="AF5127" s="14" t="str">
        <f>B5127&amp;"|"&amp;TEXT(E5127,"000")&amp;"|"&amp;TEXT(M5127,"0.0000")</f>
        <v>2022|175|0.7500</v>
      </c>
      <c r="AG5127" s="22" t="str">
        <f>IF(AND(B5127&gt;=2015,B5127&lt;=2024,C5127=19,G5127=41,I5127=2,K5127="A",L5127="RBUP",M5127&gt;=0.5,M5127&lt;=0.85),"IN","OUT")</f>
        <v>IN</v>
      </c>
    </row>
    <row r="5128" spans="1:33">
      <c r="A5128" s="14" t="s">
        <v>192</v>
      </c>
      <c r="B5128" s="16">
        <v>2022</v>
      </c>
      <c r="C5128" s="16">
        <v>19</v>
      </c>
      <c r="D5128" s="14" t="s">
        <v>80</v>
      </c>
      <c r="E5128" s="16">
        <v>175</v>
      </c>
      <c r="F5128" s="14" t="s">
        <v>173</v>
      </c>
      <c r="G5128" s="16">
        <v>41</v>
      </c>
      <c r="H5128" s="14" t="s">
        <v>186</v>
      </c>
      <c r="I5128" s="16">
        <v>2</v>
      </c>
      <c r="J5128" s="14" t="s">
        <v>83</v>
      </c>
      <c r="K5128" s="14" t="s">
        <v>84</v>
      </c>
      <c r="L5128" s="14" t="s">
        <v>85</v>
      </c>
      <c r="M5128" s="23">
        <v>0.8</v>
      </c>
      <c r="N5128" s="16">
        <v>177</v>
      </c>
      <c r="O5128" s="16">
        <v>123</v>
      </c>
      <c r="P5128" s="16">
        <v>70</v>
      </c>
      <c r="Q5128" s="16">
        <v>156</v>
      </c>
      <c r="R5128" s="16">
        <v>82</v>
      </c>
      <c r="S5128" s="14" t="s">
        <v>86</v>
      </c>
      <c r="T5128" s="16">
        <v>20690</v>
      </c>
      <c r="U5128" s="16">
        <v>0</v>
      </c>
      <c r="V5128" s="18">
        <v>16601758</v>
      </c>
      <c r="W5128" s="18">
        <v>1733707</v>
      </c>
      <c r="X5128" s="18">
        <v>1112993</v>
      </c>
      <c r="Y5128" s="18">
        <v>686</v>
      </c>
      <c r="Z5128" s="18">
        <v>1793</v>
      </c>
      <c r="AA5128" s="18">
        <v>0</v>
      </c>
      <c r="AB5128" s="18">
        <v>1853805</v>
      </c>
      <c r="AC5128" s="23">
        <v>1.07</v>
      </c>
      <c r="AD5128" s="14" t="str">
        <f>IF(E5128=113,"Linn","Iowa ex-Linn")</f>
        <v>Iowa ex-Linn</v>
      </c>
      <c r="AE5128" s="23">
        <f>IFERROR(AB5128/W5128,"N/M")</f>
        <v>1.0692723741670305</v>
      </c>
      <c r="AF5128" s="14" t="str">
        <f>B5128&amp;"|"&amp;TEXT(E5128,"000")&amp;"|"&amp;TEXT(M5128,"0.0000")</f>
        <v>2022|175|0.8000</v>
      </c>
      <c r="AG5128" s="22" t="str">
        <f>IF(AND(B5128&gt;=2015,B5128&lt;=2024,C5128=19,G5128=41,I5128=2,K5128="A",L5128="RBUP",M5128&gt;=0.5,M5128&lt;=0.85),"IN","OUT")</f>
        <v>IN</v>
      </c>
    </row>
    <row r="5129" spans="1:33">
      <c r="A5129" s="14" t="s">
        <v>192</v>
      </c>
      <c r="B5129" s="16">
        <v>2022</v>
      </c>
      <c r="C5129" s="16">
        <v>19</v>
      </c>
      <c r="D5129" s="14" t="s">
        <v>80</v>
      </c>
      <c r="E5129" s="16">
        <v>175</v>
      </c>
      <c r="F5129" s="14" t="s">
        <v>173</v>
      </c>
      <c r="G5129" s="16">
        <v>41</v>
      </c>
      <c r="H5129" s="14" t="s">
        <v>186</v>
      </c>
      <c r="I5129" s="16">
        <v>2</v>
      </c>
      <c r="J5129" s="14" t="s">
        <v>83</v>
      </c>
      <c r="K5129" s="14" t="s">
        <v>84</v>
      </c>
      <c r="L5129" s="14" t="s">
        <v>85</v>
      </c>
      <c r="M5129" s="23">
        <v>0.85</v>
      </c>
      <c r="N5129" s="16">
        <v>42</v>
      </c>
      <c r="O5129" s="16">
        <v>15</v>
      </c>
      <c r="P5129" s="16">
        <v>10</v>
      </c>
      <c r="Q5129" s="16">
        <v>15</v>
      </c>
      <c r="R5129" s="16">
        <v>10</v>
      </c>
      <c r="S5129" s="14" t="s">
        <v>86</v>
      </c>
      <c r="T5129" s="16">
        <v>8831</v>
      </c>
      <c r="U5129" s="16">
        <v>0</v>
      </c>
      <c r="V5129" s="18">
        <v>7776318</v>
      </c>
      <c r="W5129" s="18">
        <v>946181</v>
      </c>
      <c r="X5129" s="18">
        <v>495876</v>
      </c>
      <c r="Y5129" s="18">
        <v>0</v>
      </c>
      <c r="Z5129" s="18">
        <v>1208</v>
      </c>
      <c r="AA5129" s="18">
        <v>0</v>
      </c>
      <c r="AB5129" s="18">
        <v>671957</v>
      </c>
      <c r="AC5129" s="23">
        <v>0.71</v>
      </c>
      <c r="AD5129" s="14" t="str">
        <f>IF(E5129=113,"Linn","Iowa ex-Linn")</f>
        <v>Iowa ex-Linn</v>
      </c>
      <c r="AE5129" s="23">
        <f>IFERROR(AB5129/W5129,"N/M")</f>
        <v>0.7101780737512168</v>
      </c>
      <c r="AF5129" s="14" t="str">
        <f>B5129&amp;"|"&amp;TEXT(E5129,"000")&amp;"|"&amp;TEXT(M5129,"0.0000")</f>
        <v>2022|175|0.8500</v>
      </c>
      <c r="AG5129" s="22" t="str">
        <f>IF(AND(B5129&gt;=2015,B5129&lt;=2024,C5129=19,G5129=41,I5129=2,K5129="A",L5129="RBUP",M5129&gt;=0.5,M5129&lt;=0.85),"IN","OUT")</f>
        <v>IN</v>
      </c>
    </row>
    <row r="5130" spans="1:33">
      <c r="A5130" s="14" t="s">
        <v>192</v>
      </c>
      <c r="B5130" s="16">
        <v>2022</v>
      </c>
      <c r="C5130" s="16">
        <v>19</v>
      </c>
      <c r="D5130" s="14" t="s">
        <v>80</v>
      </c>
      <c r="E5130" s="16">
        <v>177</v>
      </c>
      <c r="F5130" s="14" t="s">
        <v>174</v>
      </c>
      <c r="G5130" s="16">
        <v>41</v>
      </c>
      <c r="H5130" s="14" t="s">
        <v>186</v>
      </c>
      <c r="I5130" s="16">
        <v>2</v>
      </c>
      <c r="J5130" s="14" t="s">
        <v>83</v>
      </c>
      <c r="K5130" s="14" t="s">
        <v>84</v>
      </c>
      <c r="L5130" s="14" t="s">
        <v>85</v>
      </c>
      <c r="M5130" s="23">
        <v>0.5</v>
      </c>
      <c r="N5130" s="16">
        <v>1</v>
      </c>
      <c r="O5130" s="16">
        <v>1</v>
      </c>
      <c r="P5130" s="16">
        <v>0</v>
      </c>
      <c r="Q5130" s="16">
        <v>1</v>
      </c>
      <c r="R5130" s="16">
        <v>0</v>
      </c>
      <c r="S5130" s="14" t="s">
        <v>86</v>
      </c>
      <c r="T5130" s="16">
        <v>20</v>
      </c>
      <c r="U5130" s="16">
        <v>0</v>
      </c>
      <c r="V5130" s="18">
        <v>9250</v>
      </c>
      <c r="W5130" s="18">
        <v>368</v>
      </c>
      <c r="X5130" s="18">
        <v>247</v>
      </c>
      <c r="Y5130" s="18">
        <v>0</v>
      </c>
      <c r="Z5130" s="18">
        <v>0</v>
      </c>
      <c r="AA5130" s="18">
        <v>0</v>
      </c>
      <c r="AB5130" s="18">
        <v>0</v>
      </c>
      <c r="AC5130" s="23">
        <v>0</v>
      </c>
      <c r="AD5130" s="14" t="str">
        <f>IF(E5130=113,"Linn","Iowa ex-Linn")</f>
        <v>Iowa ex-Linn</v>
      </c>
      <c r="AE5130" s="23">
        <f>IFERROR(AB5130/W5130,"N/M")</f>
        <v>0.0</v>
      </c>
      <c r="AF5130" s="14" t="str">
        <f>B5130&amp;"|"&amp;TEXT(E5130,"000")&amp;"|"&amp;TEXT(M5130,"0.0000")</f>
        <v>2022|177|0.5000</v>
      </c>
      <c r="AG5130" s="22" t="str">
        <f>IF(AND(B5130&gt;=2015,B5130&lt;=2024,C5130=19,G5130=41,I5130=2,K5130="A",L5130="RBUP",M5130&gt;=0.5,M5130&lt;=0.85),"IN","OUT")</f>
        <v>IN</v>
      </c>
    </row>
    <row r="5131" spans="1:33">
      <c r="A5131" s="14" t="s">
        <v>192</v>
      </c>
      <c r="B5131" s="16">
        <v>2022</v>
      </c>
      <c r="C5131" s="16">
        <v>19</v>
      </c>
      <c r="D5131" s="14" t="s">
        <v>80</v>
      </c>
      <c r="E5131" s="16">
        <v>177</v>
      </c>
      <c r="F5131" s="14" t="s">
        <v>174</v>
      </c>
      <c r="G5131" s="16">
        <v>41</v>
      </c>
      <c r="H5131" s="14" t="s">
        <v>186</v>
      </c>
      <c r="I5131" s="16">
        <v>2</v>
      </c>
      <c r="J5131" s="14" t="s">
        <v>83</v>
      </c>
      <c r="K5131" s="14" t="s">
        <v>84</v>
      </c>
      <c r="L5131" s="14" t="s">
        <v>85</v>
      </c>
      <c r="M5131" s="23">
        <v>0.55</v>
      </c>
      <c r="N5131" s="16">
        <v>1</v>
      </c>
      <c r="O5131" s="16">
        <v>1</v>
      </c>
      <c r="P5131" s="16">
        <v>0</v>
      </c>
      <c r="Q5131" s="16">
        <v>1</v>
      </c>
      <c r="R5131" s="16">
        <v>0</v>
      </c>
      <c r="S5131" s="14" t="s">
        <v>86</v>
      </c>
      <c r="T5131" s="16">
        <v>77</v>
      </c>
      <c r="U5131" s="16">
        <v>0</v>
      </c>
      <c r="V5131" s="18">
        <v>51812</v>
      </c>
      <c r="W5131" s="18">
        <v>2253</v>
      </c>
      <c r="X5131" s="18">
        <v>1442</v>
      </c>
      <c r="Y5131" s="18">
        <v>0</v>
      </c>
      <c r="Z5131" s="18">
        <v>0</v>
      </c>
      <c r="AA5131" s="18">
        <v>0</v>
      </c>
      <c r="AB5131" s="18">
        <v>0</v>
      </c>
      <c r="AC5131" s="23">
        <v>0</v>
      </c>
      <c r="AD5131" s="14" t="str">
        <f>IF(E5131=113,"Linn","Iowa ex-Linn")</f>
        <v>Iowa ex-Linn</v>
      </c>
      <c r="AE5131" s="23">
        <f>IFERROR(AB5131/W5131,"N/M")</f>
        <v>0.0</v>
      </c>
      <c r="AF5131" s="14" t="str">
        <f>B5131&amp;"|"&amp;TEXT(E5131,"000")&amp;"|"&amp;TEXT(M5131,"0.0000")</f>
        <v>2022|177|0.5500</v>
      </c>
      <c r="AG5131" s="22" t="str">
        <f>IF(AND(B5131&gt;=2015,B5131&lt;=2024,C5131=19,G5131=41,I5131=2,K5131="A",L5131="RBUP",M5131&gt;=0.5,M5131&lt;=0.85),"IN","OUT")</f>
        <v>IN</v>
      </c>
    </row>
    <row r="5132" spans="1:33">
      <c r="A5132" s="14" t="s">
        <v>192</v>
      </c>
      <c r="B5132" s="16">
        <v>2022</v>
      </c>
      <c r="C5132" s="16">
        <v>19</v>
      </c>
      <c r="D5132" s="14" t="s">
        <v>80</v>
      </c>
      <c r="E5132" s="16">
        <v>177</v>
      </c>
      <c r="F5132" s="14" t="s">
        <v>174</v>
      </c>
      <c r="G5132" s="16">
        <v>41</v>
      </c>
      <c r="H5132" s="14" t="s">
        <v>186</v>
      </c>
      <c r="I5132" s="16">
        <v>2</v>
      </c>
      <c r="J5132" s="14" t="s">
        <v>83</v>
      </c>
      <c r="K5132" s="14" t="s">
        <v>84</v>
      </c>
      <c r="L5132" s="14" t="s">
        <v>85</v>
      </c>
      <c r="M5132" s="23">
        <v>0.6</v>
      </c>
      <c r="N5132" s="16">
        <v>1</v>
      </c>
      <c r="O5132" s="16">
        <v>0</v>
      </c>
      <c r="P5132" s="16">
        <v>0</v>
      </c>
      <c r="Q5132" s="16">
        <v>0</v>
      </c>
      <c r="R5132" s="16">
        <v>0</v>
      </c>
      <c r="S5132" s="14" t="s">
        <v>86</v>
      </c>
      <c r="T5132" s="16">
        <v>0</v>
      </c>
      <c r="U5132" s="16">
        <v>0</v>
      </c>
      <c r="V5132" s="18">
        <v>0</v>
      </c>
      <c r="W5132" s="18">
        <v>0</v>
      </c>
      <c r="X5132" s="18">
        <v>0</v>
      </c>
      <c r="Y5132" s="18">
        <v>0</v>
      </c>
      <c r="Z5132" s="18">
        <v>0</v>
      </c>
      <c r="AA5132" s="18">
        <v>0</v>
      </c>
      <c r="AB5132" s="18">
        <v>0</v>
      </c>
      <c r="AC5132" s="23">
        <v>0</v>
      </c>
      <c r="AD5132" s="14" t="str">
        <f>IF(E5132=113,"Linn","Iowa ex-Linn")</f>
        <v>Iowa ex-Linn</v>
      </c>
      <c r="AE5132" s="23" t="str">
        <f>IFERROR(AB5132/W5132,"N/M")</f>
        <v>N/M</v>
      </c>
      <c r="AF5132" s="14" t="str">
        <f>B5132&amp;"|"&amp;TEXT(E5132,"000")&amp;"|"&amp;TEXT(M5132,"0.0000")</f>
        <v>2022|177|0.6000</v>
      </c>
      <c r="AG5132" s="22" t="str">
        <f>IF(AND(B5132&gt;=2015,B5132&lt;=2024,C5132=19,G5132=41,I5132=2,K5132="A",L5132="RBUP",M5132&gt;=0.5,M5132&lt;=0.85),"IN","OUT")</f>
        <v>IN</v>
      </c>
    </row>
    <row r="5133" spans="1:33">
      <c r="A5133" s="14" t="s">
        <v>192</v>
      </c>
      <c r="B5133" s="16">
        <v>2022</v>
      </c>
      <c r="C5133" s="16">
        <v>19</v>
      </c>
      <c r="D5133" s="14" t="s">
        <v>80</v>
      </c>
      <c r="E5133" s="16">
        <v>177</v>
      </c>
      <c r="F5133" s="14" t="s">
        <v>174</v>
      </c>
      <c r="G5133" s="16">
        <v>41</v>
      </c>
      <c r="H5133" s="14" t="s">
        <v>186</v>
      </c>
      <c r="I5133" s="16">
        <v>2</v>
      </c>
      <c r="J5133" s="14" t="s">
        <v>83</v>
      </c>
      <c r="K5133" s="14" t="s">
        <v>84</v>
      </c>
      <c r="L5133" s="14" t="s">
        <v>85</v>
      </c>
      <c r="M5133" s="23">
        <v>0.65</v>
      </c>
      <c r="N5133" s="16">
        <v>6</v>
      </c>
      <c r="O5133" s="16">
        <v>5</v>
      </c>
      <c r="P5133" s="16">
        <v>0</v>
      </c>
      <c r="Q5133" s="16">
        <v>6</v>
      </c>
      <c r="R5133" s="16">
        <v>0</v>
      </c>
      <c r="S5133" s="14" t="s">
        <v>86</v>
      </c>
      <c r="T5133" s="16">
        <v>126</v>
      </c>
      <c r="U5133" s="16">
        <v>0</v>
      </c>
      <c r="V5133" s="18">
        <v>76436</v>
      </c>
      <c r="W5133" s="18">
        <v>5726</v>
      </c>
      <c r="X5133" s="18">
        <v>3379</v>
      </c>
      <c r="Y5133" s="18">
        <v>0</v>
      </c>
      <c r="Z5133" s="18">
        <v>0</v>
      </c>
      <c r="AA5133" s="18">
        <v>0</v>
      </c>
      <c r="AB5133" s="18">
        <v>0</v>
      </c>
      <c r="AC5133" s="23">
        <v>0</v>
      </c>
      <c r="AD5133" s="14" t="str">
        <f>IF(E5133=113,"Linn","Iowa ex-Linn")</f>
        <v>Iowa ex-Linn</v>
      </c>
      <c r="AE5133" s="23">
        <f>IFERROR(AB5133/W5133,"N/M")</f>
        <v>0.0</v>
      </c>
      <c r="AF5133" s="14" t="str">
        <f>B5133&amp;"|"&amp;TEXT(E5133,"000")&amp;"|"&amp;TEXT(M5133,"0.0000")</f>
        <v>2022|177|0.6500</v>
      </c>
      <c r="AG5133" s="22" t="str">
        <f>IF(AND(B5133&gt;=2015,B5133&lt;=2024,C5133=19,G5133=41,I5133=2,K5133="A",L5133="RBUP",M5133&gt;=0.5,M5133&lt;=0.85),"IN","OUT")</f>
        <v>IN</v>
      </c>
    </row>
    <row r="5134" spans="1:33">
      <c r="A5134" s="14" t="s">
        <v>192</v>
      </c>
      <c r="B5134" s="16">
        <v>2022</v>
      </c>
      <c r="C5134" s="16">
        <v>19</v>
      </c>
      <c r="D5134" s="14" t="s">
        <v>80</v>
      </c>
      <c r="E5134" s="16">
        <v>177</v>
      </c>
      <c r="F5134" s="14" t="s">
        <v>174</v>
      </c>
      <c r="G5134" s="16">
        <v>41</v>
      </c>
      <c r="H5134" s="14" t="s">
        <v>186</v>
      </c>
      <c r="I5134" s="16">
        <v>2</v>
      </c>
      <c r="J5134" s="14" t="s">
        <v>83</v>
      </c>
      <c r="K5134" s="14" t="s">
        <v>84</v>
      </c>
      <c r="L5134" s="14" t="s">
        <v>85</v>
      </c>
      <c r="M5134" s="23">
        <v>0.7</v>
      </c>
      <c r="N5134" s="16">
        <v>27</v>
      </c>
      <c r="O5134" s="16">
        <v>17</v>
      </c>
      <c r="P5134" s="16">
        <v>3</v>
      </c>
      <c r="Q5134" s="16">
        <v>32</v>
      </c>
      <c r="R5134" s="16">
        <v>5</v>
      </c>
      <c r="S5134" s="14" t="s">
        <v>86</v>
      </c>
      <c r="T5134" s="16">
        <v>1789</v>
      </c>
      <c r="U5134" s="16">
        <v>0</v>
      </c>
      <c r="V5134" s="18">
        <v>1139808</v>
      </c>
      <c r="W5134" s="18">
        <v>108347</v>
      </c>
      <c r="X5134" s="18">
        <v>67973</v>
      </c>
      <c r="Y5134" s="18">
        <v>43</v>
      </c>
      <c r="Z5134" s="18">
        <v>82</v>
      </c>
      <c r="AA5134" s="18">
        <v>0</v>
      </c>
      <c r="AB5134" s="18">
        <v>76648</v>
      </c>
      <c r="AC5134" s="23">
        <v>0.71</v>
      </c>
      <c r="AD5134" s="14" t="str">
        <f>IF(E5134=113,"Linn","Iowa ex-Linn")</f>
        <v>Iowa ex-Linn</v>
      </c>
      <c r="AE5134" s="23">
        <f>IFERROR(AB5134/W5134,"N/M")</f>
        <v>0.7074307548893832</v>
      </c>
      <c r="AF5134" s="14" t="str">
        <f>B5134&amp;"|"&amp;TEXT(E5134,"000")&amp;"|"&amp;TEXT(M5134,"0.0000")</f>
        <v>2022|177|0.7000</v>
      </c>
      <c r="AG5134" s="22" t="str">
        <f>IF(AND(B5134&gt;=2015,B5134&lt;=2024,C5134=19,G5134=41,I5134=2,K5134="A",L5134="RBUP",M5134&gt;=0.5,M5134&lt;=0.85),"IN","OUT")</f>
        <v>IN</v>
      </c>
    </row>
    <row r="5135" spans="1:33">
      <c r="A5135" s="14" t="s">
        <v>192</v>
      </c>
      <c r="B5135" s="16">
        <v>2022</v>
      </c>
      <c r="C5135" s="16">
        <v>19</v>
      </c>
      <c r="D5135" s="14" t="s">
        <v>80</v>
      </c>
      <c r="E5135" s="16">
        <v>177</v>
      </c>
      <c r="F5135" s="14" t="s">
        <v>174</v>
      </c>
      <c r="G5135" s="16">
        <v>41</v>
      </c>
      <c r="H5135" s="14" t="s">
        <v>186</v>
      </c>
      <c r="I5135" s="16">
        <v>2</v>
      </c>
      <c r="J5135" s="14" t="s">
        <v>83</v>
      </c>
      <c r="K5135" s="14" t="s">
        <v>84</v>
      </c>
      <c r="L5135" s="14" t="s">
        <v>85</v>
      </c>
      <c r="M5135" s="23">
        <v>0.75</v>
      </c>
      <c r="N5135" s="16">
        <v>129</v>
      </c>
      <c r="O5135" s="16">
        <v>96</v>
      </c>
      <c r="P5135" s="16">
        <v>27</v>
      </c>
      <c r="Q5135" s="16">
        <v>173</v>
      </c>
      <c r="R5135" s="16">
        <v>42</v>
      </c>
      <c r="S5135" s="14" t="s">
        <v>86</v>
      </c>
      <c r="T5135" s="16">
        <v>17102</v>
      </c>
      <c r="U5135" s="16">
        <v>0</v>
      </c>
      <c r="V5135" s="18">
        <v>13343491</v>
      </c>
      <c r="W5135" s="18">
        <v>1419806</v>
      </c>
      <c r="X5135" s="18">
        <v>944584</v>
      </c>
      <c r="Y5135" s="18">
        <v>0</v>
      </c>
      <c r="Z5135" s="18">
        <v>878</v>
      </c>
      <c r="AA5135" s="18">
        <v>0</v>
      </c>
      <c r="AB5135" s="18">
        <v>376833</v>
      </c>
      <c r="AC5135" s="23">
        <v>0.27</v>
      </c>
      <c r="AD5135" s="14" t="str">
        <f>IF(E5135=113,"Linn","Iowa ex-Linn")</f>
        <v>Iowa ex-Linn</v>
      </c>
      <c r="AE5135" s="23">
        <f>IFERROR(AB5135/W5135,"N/M")</f>
        <v>0.26541161257242185</v>
      </c>
      <c r="AF5135" s="14" t="str">
        <f>B5135&amp;"|"&amp;TEXT(E5135,"000")&amp;"|"&amp;TEXT(M5135,"0.0000")</f>
        <v>2022|177|0.7500</v>
      </c>
      <c r="AG5135" s="22" t="str">
        <f>IF(AND(B5135&gt;=2015,B5135&lt;=2024,C5135=19,G5135=41,I5135=2,K5135="A",L5135="RBUP",M5135&gt;=0.5,M5135&lt;=0.85),"IN","OUT")</f>
        <v>IN</v>
      </c>
    </row>
    <row r="5136" spans="1:33">
      <c r="A5136" s="14" t="s">
        <v>192</v>
      </c>
      <c r="B5136" s="16">
        <v>2022</v>
      </c>
      <c r="C5136" s="16">
        <v>19</v>
      </c>
      <c r="D5136" s="14" t="s">
        <v>80</v>
      </c>
      <c r="E5136" s="16">
        <v>177</v>
      </c>
      <c r="F5136" s="14" t="s">
        <v>174</v>
      </c>
      <c r="G5136" s="16">
        <v>41</v>
      </c>
      <c r="H5136" s="14" t="s">
        <v>186</v>
      </c>
      <c r="I5136" s="16">
        <v>2</v>
      </c>
      <c r="J5136" s="14" t="s">
        <v>83</v>
      </c>
      <c r="K5136" s="14" t="s">
        <v>84</v>
      </c>
      <c r="L5136" s="14" t="s">
        <v>85</v>
      </c>
      <c r="M5136" s="23">
        <v>0.8</v>
      </c>
      <c r="N5136" s="16">
        <v>200</v>
      </c>
      <c r="O5136" s="16">
        <v>129</v>
      </c>
      <c r="P5136" s="16">
        <v>45</v>
      </c>
      <c r="Q5136" s="16">
        <v>203</v>
      </c>
      <c r="R5136" s="16">
        <v>66</v>
      </c>
      <c r="S5136" s="14" t="s">
        <v>86</v>
      </c>
      <c r="T5136" s="16">
        <v>29436</v>
      </c>
      <c r="U5136" s="16">
        <v>0</v>
      </c>
      <c r="V5136" s="18">
        <v>24092076</v>
      </c>
      <c r="W5136" s="18">
        <v>2859617</v>
      </c>
      <c r="X5136" s="18">
        <v>1790773</v>
      </c>
      <c r="Y5136" s="18">
        <v>974</v>
      </c>
      <c r="Z5136" s="18">
        <v>1078</v>
      </c>
      <c r="AA5136" s="18">
        <v>0</v>
      </c>
      <c r="AB5136" s="18">
        <v>861166</v>
      </c>
      <c r="AC5136" s="23">
        <v>0.3</v>
      </c>
      <c r="AD5136" s="14" t="str">
        <f>IF(E5136=113,"Linn","Iowa ex-Linn")</f>
        <v>Iowa ex-Linn</v>
      </c>
      <c r="AE5136" s="23">
        <f>IFERROR(AB5136/W5136,"N/M")</f>
        <v>0.30114732147696704</v>
      </c>
      <c r="AF5136" s="14" t="str">
        <f>B5136&amp;"|"&amp;TEXT(E5136,"000")&amp;"|"&amp;TEXT(M5136,"0.0000")</f>
        <v>2022|177|0.8000</v>
      </c>
      <c r="AG5136" s="22" t="str">
        <f>IF(AND(B5136&gt;=2015,B5136&lt;=2024,C5136=19,G5136=41,I5136=2,K5136="A",L5136="RBUP",M5136&gt;=0.5,M5136&lt;=0.85),"IN","OUT")</f>
        <v>IN</v>
      </c>
    </row>
    <row r="5137" spans="1:33">
      <c r="A5137" s="14" t="s">
        <v>192</v>
      </c>
      <c r="B5137" s="16">
        <v>2022</v>
      </c>
      <c r="C5137" s="16">
        <v>19</v>
      </c>
      <c r="D5137" s="14" t="s">
        <v>80</v>
      </c>
      <c r="E5137" s="16">
        <v>177</v>
      </c>
      <c r="F5137" s="14" t="s">
        <v>174</v>
      </c>
      <c r="G5137" s="16">
        <v>41</v>
      </c>
      <c r="H5137" s="14" t="s">
        <v>186</v>
      </c>
      <c r="I5137" s="16">
        <v>2</v>
      </c>
      <c r="J5137" s="14" t="s">
        <v>83</v>
      </c>
      <c r="K5137" s="14" t="s">
        <v>84</v>
      </c>
      <c r="L5137" s="14" t="s">
        <v>85</v>
      </c>
      <c r="M5137" s="23">
        <v>0.85</v>
      </c>
      <c r="N5137" s="16">
        <v>39</v>
      </c>
      <c r="O5137" s="16">
        <v>21</v>
      </c>
      <c r="P5137" s="16">
        <v>18</v>
      </c>
      <c r="Q5137" s="16">
        <v>27</v>
      </c>
      <c r="R5137" s="16">
        <v>24</v>
      </c>
      <c r="S5137" s="14" t="s">
        <v>86</v>
      </c>
      <c r="T5137" s="16">
        <v>3381</v>
      </c>
      <c r="U5137" s="16">
        <v>0</v>
      </c>
      <c r="V5137" s="18">
        <v>2684416</v>
      </c>
      <c r="W5137" s="18">
        <v>341685</v>
      </c>
      <c r="X5137" s="18">
        <v>175918</v>
      </c>
      <c r="Y5137" s="18">
        <v>0</v>
      </c>
      <c r="Z5137" s="18">
        <v>0</v>
      </c>
      <c r="AA5137" s="18">
        <v>0</v>
      </c>
      <c r="AB5137" s="18">
        <v>628938</v>
      </c>
      <c r="AC5137" s="23">
        <v>1.84</v>
      </c>
      <c r="AD5137" s="14" t="str">
        <f>IF(E5137=113,"Linn","Iowa ex-Linn")</f>
        <v>Iowa ex-Linn</v>
      </c>
      <c r="AE5137" s="23">
        <f>IFERROR(AB5137/W5137,"N/M")</f>
        <v>1.840695377321217</v>
      </c>
      <c r="AF5137" s="14" t="str">
        <f>B5137&amp;"|"&amp;TEXT(E5137,"000")&amp;"|"&amp;TEXT(M5137,"0.0000")</f>
        <v>2022|177|0.8500</v>
      </c>
      <c r="AG5137" s="22" t="str">
        <f>IF(AND(B5137&gt;=2015,B5137&lt;=2024,C5137=19,G5137=41,I5137=2,K5137="A",L5137="RBUP",M5137&gt;=0.5,M5137&lt;=0.85),"IN","OUT")</f>
        <v>IN</v>
      </c>
    </row>
    <row r="5138" spans="1:33">
      <c r="A5138" s="14" t="s">
        <v>192</v>
      </c>
      <c r="B5138" s="16">
        <v>2022</v>
      </c>
      <c r="C5138" s="16">
        <v>19</v>
      </c>
      <c r="D5138" s="14" t="s">
        <v>80</v>
      </c>
      <c r="E5138" s="16">
        <v>179</v>
      </c>
      <c r="F5138" s="14" t="s">
        <v>175</v>
      </c>
      <c r="G5138" s="16">
        <v>41</v>
      </c>
      <c r="H5138" s="14" t="s">
        <v>186</v>
      </c>
      <c r="I5138" s="16">
        <v>2</v>
      </c>
      <c r="J5138" s="14" t="s">
        <v>83</v>
      </c>
      <c r="K5138" s="14" t="s">
        <v>84</v>
      </c>
      <c r="L5138" s="14" t="s">
        <v>85</v>
      </c>
      <c r="M5138" s="23">
        <v>0.6</v>
      </c>
      <c r="N5138" s="16">
        <v>0</v>
      </c>
      <c r="O5138" s="16">
        <v>0</v>
      </c>
      <c r="P5138" s="16">
        <v>0</v>
      </c>
      <c r="Q5138" s="16">
        <v>0</v>
      </c>
      <c r="R5138" s="16">
        <v>0</v>
      </c>
      <c r="S5138" s="14" t="s">
        <v>86</v>
      </c>
      <c r="T5138" s="16">
        <v>60</v>
      </c>
      <c r="U5138" s="16">
        <v>0</v>
      </c>
      <c r="V5138" s="18">
        <v>33912</v>
      </c>
      <c r="W5138" s="18">
        <v>2855</v>
      </c>
      <c r="X5138" s="18">
        <v>1827</v>
      </c>
      <c r="Y5138" s="18">
        <v>0</v>
      </c>
      <c r="Z5138" s="18">
        <v>0</v>
      </c>
      <c r="AA5138" s="18">
        <v>0</v>
      </c>
      <c r="AB5138" s="18">
        <v>0</v>
      </c>
      <c r="AC5138" s="23">
        <v>0</v>
      </c>
      <c r="AD5138" s="14" t="str">
        <f>IF(E5138=113,"Linn","Iowa ex-Linn")</f>
        <v>Iowa ex-Linn</v>
      </c>
      <c r="AE5138" s="23">
        <f>IFERROR(AB5138/W5138,"N/M")</f>
        <v>0.0</v>
      </c>
      <c r="AF5138" s="14" t="str">
        <f>B5138&amp;"|"&amp;TEXT(E5138,"000")&amp;"|"&amp;TEXT(M5138,"0.0000")</f>
        <v>2022|179|0.6000</v>
      </c>
      <c r="AG5138" s="22" t="str">
        <f>IF(AND(B5138&gt;=2015,B5138&lt;=2024,C5138=19,G5138=41,I5138=2,K5138="A",L5138="RBUP",M5138&gt;=0.5,M5138&lt;=0.85),"IN","OUT")</f>
        <v>IN</v>
      </c>
    </row>
    <row r="5139" spans="1:33">
      <c r="A5139" s="14" t="s">
        <v>192</v>
      </c>
      <c r="B5139" s="16">
        <v>2022</v>
      </c>
      <c r="C5139" s="16">
        <v>19</v>
      </c>
      <c r="D5139" s="14" t="s">
        <v>80</v>
      </c>
      <c r="E5139" s="16">
        <v>179</v>
      </c>
      <c r="F5139" s="14" t="s">
        <v>175</v>
      </c>
      <c r="G5139" s="16">
        <v>41</v>
      </c>
      <c r="H5139" s="14" t="s">
        <v>186</v>
      </c>
      <c r="I5139" s="16">
        <v>2</v>
      </c>
      <c r="J5139" s="14" t="s">
        <v>83</v>
      </c>
      <c r="K5139" s="14" t="s">
        <v>84</v>
      </c>
      <c r="L5139" s="14" t="s">
        <v>85</v>
      </c>
      <c r="M5139" s="23">
        <v>0.65</v>
      </c>
      <c r="N5139" s="16">
        <v>8</v>
      </c>
      <c r="O5139" s="16">
        <v>6</v>
      </c>
      <c r="P5139" s="16">
        <v>0</v>
      </c>
      <c r="Q5139" s="16">
        <v>10</v>
      </c>
      <c r="R5139" s="16">
        <v>0</v>
      </c>
      <c r="S5139" s="14" t="s">
        <v>86</v>
      </c>
      <c r="T5139" s="16">
        <v>608</v>
      </c>
      <c r="U5139" s="16">
        <v>0</v>
      </c>
      <c r="V5139" s="18">
        <v>460044</v>
      </c>
      <c r="W5139" s="18">
        <v>30293</v>
      </c>
      <c r="X5139" s="18">
        <v>17874</v>
      </c>
      <c r="Y5139" s="18">
        <v>0</v>
      </c>
      <c r="Z5139" s="18">
        <v>0</v>
      </c>
      <c r="AA5139" s="18">
        <v>0</v>
      </c>
      <c r="AB5139" s="18">
        <v>0</v>
      </c>
      <c r="AC5139" s="23">
        <v>0</v>
      </c>
      <c r="AD5139" s="14" t="str">
        <f>IF(E5139=113,"Linn","Iowa ex-Linn")</f>
        <v>Iowa ex-Linn</v>
      </c>
      <c r="AE5139" s="23">
        <f>IFERROR(AB5139/W5139,"N/M")</f>
        <v>0.0</v>
      </c>
      <c r="AF5139" s="14" t="str">
        <f>B5139&amp;"|"&amp;TEXT(E5139,"000")&amp;"|"&amp;TEXT(M5139,"0.0000")</f>
        <v>2022|179|0.6500</v>
      </c>
      <c r="AG5139" s="22" t="str">
        <f>IF(AND(B5139&gt;=2015,B5139&lt;=2024,C5139=19,G5139=41,I5139=2,K5139="A",L5139="RBUP",M5139&gt;=0.5,M5139&lt;=0.85),"IN","OUT")</f>
        <v>IN</v>
      </c>
    </row>
    <row r="5140" spans="1:33">
      <c r="A5140" s="14" t="s">
        <v>192</v>
      </c>
      <c r="B5140" s="16">
        <v>2022</v>
      </c>
      <c r="C5140" s="16">
        <v>19</v>
      </c>
      <c r="D5140" s="14" t="s">
        <v>80</v>
      </c>
      <c r="E5140" s="16">
        <v>179</v>
      </c>
      <c r="F5140" s="14" t="s">
        <v>175</v>
      </c>
      <c r="G5140" s="16">
        <v>41</v>
      </c>
      <c r="H5140" s="14" t="s">
        <v>186</v>
      </c>
      <c r="I5140" s="16">
        <v>2</v>
      </c>
      <c r="J5140" s="14" t="s">
        <v>83</v>
      </c>
      <c r="K5140" s="14" t="s">
        <v>84</v>
      </c>
      <c r="L5140" s="14" t="s">
        <v>85</v>
      </c>
      <c r="M5140" s="23">
        <v>0.7</v>
      </c>
      <c r="N5140" s="16">
        <v>41</v>
      </c>
      <c r="O5140" s="16">
        <v>26</v>
      </c>
      <c r="P5140" s="16">
        <v>6</v>
      </c>
      <c r="Q5140" s="16">
        <v>45</v>
      </c>
      <c r="R5140" s="16">
        <v>8</v>
      </c>
      <c r="S5140" s="14" t="s">
        <v>86</v>
      </c>
      <c r="T5140" s="16">
        <v>3387</v>
      </c>
      <c r="U5140" s="16">
        <v>0</v>
      </c>
      <c r="V5140" s="18">
        <v>2580914</v>
      </c>
      <c r="W5140" s="18">
        <v>206901</v>
      </c>
      <c r="X5140" s="18">
        <v>133646</v>
      </c>
      <c r="Y5140" s="18">
        <v>0</v>
      </c>
      <c r="Z5140" s="18">
        <v>347</v>
      </c>
      <c r="AA5140" s="18">
        <v>0</v>
      </c>
      <c r="AB5140" s="18">
        <v>19214</v>
      </c>
      <c r="AC5140" s="23">
        <v>0.09</v>
      </c>
      <c r="AD5140" s="14" t="str">
        <f>IF(E5140=113,"Linn","Iowa ex-Linn")</f>
        <v>Iowa ex-Linn</v>
      </c>
      <c r="AE5140" s="23">
        <f>IFERROR(AB5140/W5140,"N/M")</f>
        <v>0.09286567005476049</v>
      </c>
      <c r="AF5140" s="14" t="str">
        <f>B5140&amp;"|"&amp;TEXT(E5140,"000")&amp;"|"&amp;TEXT(M5140,"0.0000")</f>
        <v>2022|179|0.7000</v>
      </c>
      <c r="AG5140" s="22" t="str">
        <f>IF(AND(B5140&gt;=2015,B5140&lt;=2024,C5140=19,G5140=41,I5140=2,K5140="A",L5140="RBUP",M5140&gt;=0.5,M5140&lt;=0.85),"IN","OUT")</f>
        <v>IN</v>
      </c>
    </row>
    <row r="5141" spans="1:33">
      <c r="A5141" s="14" t="s">
        <v>192</v>
      </c>
      <c r="B5141" s="16">
        <v>2022</v>
      </c>
      <c r="C5141" s="16">
        <v>19</v>
      </c>
      <c r="D5141" s="14" t="s">
        <v>80</v>
      </c>
      <c r="E5141" s="16">
        <v>179</v>
      </c>
      <c r="F5141" s="14" t="s">
        <v>175</v>
      </c>
      <c r="G5141" s="16">
        <v>41</v>
      </c>
      <c r="H5141" s="14" t="s">
        <v>186</v>
      </c>
      <c r="I5141" s="16">
        <v>2</v>
      </c>
      <c r="J5141" s="14" t="s">
        <v>83</v>
      </c>
      <c r="K5141" s="14" t="s">
        <v>84</v>
      </c>
      <c r="L5141" s="14" t="s">
        <v>85</v>
      </c>
      <c r="M5141" s="23">
        <v>0.75</v>
      </c>
      <c r="N5141" s="16">
        <v>151</v>
      </c>
      <c r="O5141" s="16">
        <v>99</v>
      </c>
      <c r="P5141" s="16">
        <v>14</v>
      </c>
      <c r="Q5141" s="16">
        <v>138</v>
      </c>
      <c r="R5141" s="16">
        <v>22</v>
      </c>
      <c r="S5141" s="14" t="s">
        <v>86</v>
      </c>
      <c r="T5141" s="16">
        <v>15638</v>
      </c>
      <c r="U5141" s="16">
        <v>0</v>
      </c>
      <c r="V5141" s="18">
        <v>12826219</v>
      </c>
      <c r="W5141" s="18">
        <v>1126868</v>
      </c>
      <c r="X5141" s="18">
        <v>779092</v>
      </c>
      <c r="Y5141" s="18">
        <v>353</v>
      </c>
      <c r="Z5141" s="18">
        <v>1230</v>
      </c>
      <c r="AA5141" s="18">
        <v>0</v>
      </c>
      <c r="AB5141" s="18">
        <v>197627</v>
      </c>
      <c r="AC5141" s="23">
        <v>0.18</v>
      </c>
      <c r="AD5141" s="14" t="str">
        <f>IF(E5141=113,"Linn","Iowa ex-Linn")</f>
        <v>Iowa ex-Linn</v>
      </c>
      <c r="AE5141" s="23">
        <f>IFERROR(AB5141/W5141,"N/M")</f>
        <v>0.1753772402801393</v>
      </c>
      <c r="AF5141" s="14" t="str">
        <f>B5141&amp;"|"&amp;TEXT(E5141,"000")&amp;"|"&amp;TEXT(M5141,"0.0000")</f>
        <v>2022|179|0.7500</v>
      </c>
      <c r="AG5141" s="22" t="str">
        <f>IF(AND(B5141&gt;=2015,B5141&lt;=2024,C5141=19,G5141=41,I5141=2,K5141="A",L5141="RBUP",M5141&gt;=0.5,M5141&lt;=0.85),"IN","OUT")</f>
        <v>IN</v>
      </c>
    </row>
    <row r="5142" spans="1:33">
      <c r="A5142" s="14" t="s">
        <v>192</v>
      </c>
      <c r="B5142" s="16">
        <v>2022</v>
      </c>
      <c r="C5142" s="16">
        <v>19</v>
      </c>
      <c r="D5142" s="14" t="s">
        <v>80</v>
      </c>
      <c r="E5142" s="16">
        <v>179</v>
      </c>
      <c r="F5142" s="14" t="s">
        <v>175</v>
      </c>
      <c r="G5142" s="16">
        <v>41</v>
      </c>
      <c r="H5142" s="14" t="s">
        <v>186</v>
      </c>
      <c r="I5142" s="16">
        <v>2</v>
      </c>
      <c r="J5142" s="14" t="s">
        <v>83</v>
      </c>
      <c r="K5142" s="14" t="s">
        <v>84</v>
      </c>
      <c r="L5142" s="14" t="s">
        <v>85</v>
      </c>
      <c r="M5142" s="23">
        <v>0.8</v>
      </c>
      <c r="N5142" s="16">
        <v>228</v>
      </c>
      <c r="O5142" s="16">
        <v>159</v>
      </c>
      <c r="P5142" s="16">
        <v>41</v>
      </c>
      <c r="Q5142" s="16">
        <v>193</v>
      </c>
      <c r="R5142" s="16">
        <v>47</v>
      </c>
      <c r="S5142" s="14" t="s">
        <v>86</v>
      </c>
      <c r="T5142" s="16">
        <v>26061</v>
      </c>
      <c r="U5142" s="16">
        <v>0</v>
      </c>
      <c r="V5142" s="18">
        <v>22256199</v>
      </c>
      <c r="W5142" s="18">
        <v>2195670</v>
      </c>
      <c r="X5142" s="18">
        <v>1395267</v>
      </c>
      <c r="Y5142" s="18">
        <v>1031</v>
      </c>
      <c r="Z5142" s="18">
        <v>7975</v>
      </c>
      <c r="AA5142" s="18">
        <v>0</v>
      </c>
      <c r="AB5142" s="18">
        <v>648850</v>
      </c>
      <c r="AC5142" s="23">
        <v>0.3</v>
      </c>
      <c r="AD5142" s="14" t="str">
        <f>IF(E5142=113,"Linn","Iowa ex-Linn")</f>
        <v>Iowa ex-Linn</v>
      </c>
      <c r="AE5142" s="23">
        <f>IFERROR(AB5142/W5142,"N/M")</f>
        <v>0.2955134423661115</v>
      </c>
      <c r="AF5142" s="14" t="str">
        <f>B5142&amp;"|"&amp;TEXT(E5142,"000")&amp;"|"&amp;TEXT(M5142,"0.0000")</f>
        <v>2022|179|0.8000</v>
      </c>
      <c r="AG5142" s="22" t="str">
        <f>IF(AND(B5142&gt;=2015,B5142&lt;=2024,C5142=19,G5142=41,I5142=2,K5142="A",L5142="RBUP",M5142&gt;=0.5,M5142&lt;=0.85),"IN","OUT")</f>
        <v>IN</v>
      </c>
    </row>
    <row r="5143" spans="1:33">
      <c r="A5143" s="14" t="s">
        <v>192</v>
      </c>
      <c r="B5143" s="16">
        <v>2022</v>
      </c>
      <c r="C5143" s="16">
        <v>19</v>
      </c>
      <c r="D5143" s="14" t="s">
        <v>80</v>
      </c>
      <c r="E5143" s="16">
        <v>179</v>
      </c>
      <c r="F5143" s="14" t="s">
        <v>175</v>
      </c>
      <c r="G5143" s="16">
        <v>41</v>
      </c>
      <c r="H5143" s="14" t="s">
        <v>186</v>
      </c>
      <c r="I5143" s="16">
        <v>2</v>
      </c>
      <c r="J5143" s="14" t="s">
        <v>83</v>
      </c>
      <c r="K5143" s="14" t="s">
        <v>84</v>
      </c>
      <c r="L5143" s="14" t="s">
        <v>85</v>
      </c>
      <c r="M5143" s="23">
        <v>0.85</v>
      </c>
      <c r="N5143" s="16">
        <v>56</v>
      </c>
      <c r="O5143" s="16">
        <v>33</v>
      </c>
      <c r="P5143" s="16">
        <v>13</v>
      </c>
      <c r="Q5143" s="16">
        <v>40</v>
      </c>
      <c r="R5143" s="16">
        <v>14</v>
      </c>
      <c r="S5143" s="14" t="s">
        <v>86</v>
      </c>
      <c r="T5143" s="16">
        <v>6342</v>
      </c>
      <c r="U5143" s="16">
        <v>0</v>
      </c>
      <c r="V5143" s="18">
        <v>6039708</v>
      </c>
      <c r="W5143" s="18">
        <v>650799</v>
      </c>
      <c r="X5143" s="18">
        <v>327707</v>
      </c>
      <c r="Y5143" s="18">
        <v>0</v>
      </c>
      <c r="Z5143" s="18">
        <v>891</v>
      </c>
      <c r="AA5143" s="18">
        <v>0</v>
      </c>
      <c r="AB5143" s="18">
        <v>271588</v>
      </c>
      <c r="AC5143" s="23">
        <v>0.42</v>
      </c>
      <c r="AD5143" s="14" t="str">
        <f>IF(E5143=113,"Linn","Iowa ex-Linn")</f>
        <v>Iowa ex-Linn</v>
      </c>
      <c r="AE5143" s="23">
        <f>IFERROR(AB5143/W5143,"N/M")</f>
        <v>0.41731471621806426</v>
      </c>
      <c r="AF5143" s="14" t="str">
        <f>B5143&amp;"|"&amp;TEXT(E5143,"000")&amp;"|"&amp;TEXT(M5143,"0.0000")</f>
        <v>2022|179|0.8500</v>
      </c>
      <c r="AG5143" s="22" t="str">
        <f>IF(AND(B5143&gt;=2015,B5143&lt;=2024,C5143=19,G5143=41,I5143=2,K5143="A",L5143="RBUP",M5143&gt;=0.5,M5143&lt;=0.85),"IN","OUT")</f>
        <v>IN</v>
      </c>
    </row>
    <row r="5144" spans="1:33">
      <c r="A5144" s="14" t="s">
        <v>192</v>
      </c>
      <c r="B5144" s="16">
        <v>2022</v>
      </c>
      <c r="C5144" s="16">
        <v>19</v>
      </c>
      <c r="D5144" s="14" t="s">
        <v>80</v>
      </c>
      <c r="E5144" s="16">
        <v>181</v>
      </c>
      <c r="F5144" s="14" t="s">
        <v>176</v>
      </c>
      <c r="G5144" s="16">
        <v>41</v>
      </c>
      <c r="H5144" s="14" t="s">
        <v>186</v>
      </c>
      <c r="I5144" s="16">
        <v>2</v>
      </c>
      <c r="J5144" s="14" t="s">
        <v>83</v>
      </c>
      <c r="K5144" s="14" t="s">
        <v>84</v>
      </c>
      <c r="L5144" s="14" t="s">
        <v>85</v>
      </c>
      <c r="M5144" s="23">
        <v>0.5</v>
      </c>
      <c r="N5144" s="16">
        <v>2</v>
      </c>
      <c r="O5144" s="16">
        <v>2</v>
      </c>
      <c r="P5144" s="16">
        <v>0</v>
      </c>
      <c r="Q5144" s="16">
        <v>2</v>
      </c>
      <c r="R5144" s="16">
        <v>0</v>
      </c>
      <c r="S5144" s="14" t="s">
        <v>86</v>
      </c>
      <c r="T5144" s="16">
        <v>306</v>
      </c>
      <c r="U5144" s="16">
        <v>0</v>
      </c>
      <c r="V5144" s="18">
        <v>136803</v>
      </c>
      <c r="W5144" s="18">
        <v>2827</v>
      </c>
      <c r="X5144" s="18">
        <v>1894</v>
      </c>
      <c r="Y5144" s="18">
        <v>0</v>
      </c>
      <c r="Z5144" s="18">
        <v>0</v>
      </c>
      <c r="AA5144" s="18">
        <v>0</v>
      </c>
      <c r="AB5144" s="18">
        <v>0</v>
      </c>
      <c r="AC5144" s="23">
        <v>0</v>
      </c>
      <c r="AD5144" s="14" t="str">
        <f>IF(E5144=113,"Linn","Iowa ex-Linn")</f>
        <v>Iowa ex-Linn</v>
      </c>
      <c r="AE5144" s="23">
        <f>IFERROR(AB5144/W5144,"N/M")</f>
        <v>0.0</v>
      </c>
      <c r="AF5144" s="14" t="str">
        <f>B5144&amp;"|"&amp;TEXT(E5144,"000")&amp;"|"&amp;TEXT(M5144,"0.0000")</f>
        <v>2022|181|0.5000</v>
      </c>
      <c r="AG5144" s="22" t="str">
        <f>IF(AND(B5144&gt;=2015,B5144&lt;=2024,C5144=19,G5144=41,I5144=2,K5144="A",L5144="RBUP",M5144&gt;=0.5,M5144&lt;=0.85),"IN","OUT")</f>
        <v>IN</v>
      </c>
    </row>
    <row r="5145" spans="1:33">
      <c r="A5145" s="14" t="s">
        <v>192</v>
      </c>
      <c r="B5145" s="16">
        <v>2022</v>
      </c>
      <c r="C5145" s="16">
        <v>19</v>
      </c>
      <c r="D5145" s="14" t="s">
        <v>80</v>
      </c>
      <c r="E5145" s="16">
        <v>181</v>
      </c>
      <c r="F5145" s="14" t="s">
        <v>176</v>
      </c>
      <c r="G5145" s="16">
        <v>41</v>
      </c>
      <c r="H5145" s="14" t="s">
        <v>186</v>
      </c>
      <c r="I5145" s="16">
        <v>2</v>
      </c>
      <c r="J5145" s="14" t="s">
        <v>83</v>
      </c>
      <c r="K5145" s="14" t="s">
        <v>84</v>
      </c>
      <c r="L5145" s="14" t="s">
        <v>85</v>
      </c>
      <c r="M5145" s="23">
        <v>0.6</v>
      </c>
      <c r="N5145" s="16">
        <v>2</v>
      </c>
      <c r="O5145" s="16">
        <v>1</v>
      </c>
      <c r="P5145" s="16">
        <v>1</v>
      </c>
      <c r="Q5145" s="16">
        <v>2</v>
      </c>
      <c r="R5145" s="16">
        <v>1</v>
      </c>
      <c r="S5145" s="14" t="s">
        <v>86</v>
      </c>
      <c r="T5145" s="16">
        <v>48</v>
      </c>
      <c r="U5145" s="16">
        <v>0</v>
      </c>
      <c r="V5145" s="18">
        <v>27566</v>
      </c>
      <c r="W5145" s="18">
        <v>1093</v>
      </c>
      <c r="X5145" s="18">
        <v>699</v>
      </c>
      <c r="Y5145" s="18">
        <v>0</v>
      </c>
      <c r="Z5145" s="18">
        <v>0</v>
      </c>
      <c r="AA5145" s="18">
        <v>0</v>
      </c>
      <c r="AB5145" s="18">
        <v>3078</v>
      </c>
      <c r="AC5145" s="23">
        <v>2.82</v>
      </c>
      <c r="AD5145" s="14" t="str">
        <f>IF(E5145=113,"Linn","Iowa ex-Linn")</f>
        <v>Iowa ex-Linn</v>
      </c>
      <c r="AE5145" s="23">
        <f>IFERROR(AB5145/W5145,"N/M")</f>
        <v>2.816102470265325</v>
      </c>
      <c r="AF5145" s="14" t="str">
        <f>B5145&amp;"|"&amp;TEXT(E5145,"000")&amp;"|"&amp;TEXT(M5145,"0.0000")</f>
        <v>2022|181|0.6000</v>
      </c>
      <c r="AG5145" s="22" t="str">
        <f>IF(AND(B5145&gt;=2015,B5145&lt;=2024,C5145=19,G5145=41,I5145=2,K5145="A",L5145="RBUP",M5145&gt;=0.5,M5145&lt;=0.85),"IN","OUT")</f>
        <v>IN</v>
      </c>
    </row>
    <row r="5146" spans="1:33">
      <c r="A5146" s="14" t="s">
        <v>192</v>
      </c>
      <c r="B5146" s="16">
        <v>2022</v>
      </c>
      <c r="C5146" s="16">
        <v>19</v>
      </c>
      <c r="D5146" s="14" t="s">
        <v>80</v>
      </c>
      <c r="E5146" s="16">
        <v>181</v>
      </c>
      <c r="F5146" s="14" t="s">
        <v>176</v>
      </c>
      <c r="G5146" s="16">
        <v>41</v>
      </c>
      <c r="H5146" s="14" t="s">
        <v>186</v>
      </c>
      <c r="I5146" s="16">
        <v>2</v>
      </c>
      <c r="J5146" s="14" t="s">
        <v>83</v>
      </c>
      <c r="K5146" s="14" t="s">
        <v>84</v>
      </c>
      <c r="L5146" s="14" t="s">
        <v>85</v>
      </c>
      <c r="M5146" s="23">
        <v>0.65</v>
      </c>
      <c r="N5146" s="16">
        <v>15</v>
      </c>
      <c r="O5146" s="16">
        <v>6</v>
      </c>
      <c r="P5146" s="16">
        <v>0</v>
      </c>
      <c r="Q5146" s="16">
        <v>6</v>
      </c>
      <c r="R5146" s="16">
        <v>0</v>
      </c>
      <c r="S5146" s="14" t="s">
        <v>86</v>
      </c>
      <c r="T5146" s="16">
        <v>360</v>
      </c>
      <c r="U5146" s="16">
        <v>0</v>
      </c>
      <c r="V5146" s="18">
        <v>237101</v>
      </c>
      <c r="W5146" s="18">
        <v>10354</v>
      </c>
      <c r="X5146" s="18">
        <v>7264</v>
      </c>
      <c r="Y5146" s="18">
        <v>0</v>
      </c>
      <c r="Z5146" s="18">
        <v>0</v>
      </c>
      <c r="AA5146" s="18">
        <v>0</v>
      </c>
      <c r="AB5146" s="18">
        <v>0</v>
      </c>
      <c r="AC5146" s="23">
        <v>0</v>
      </c>
      <c r="AD5146" s="14" t="str">
        <f>IF(E5146=113,"Linn","Iowa ex-Linn")</f>
        <v>Iowa ex-Linn</v>
      </c>
      <c r="AE5146" s="23">
        <f>IFERROR(AB5146/W5146,"N/M")</f>
        <v>0.0</v>
      </c>
      <c r="AF5146" s="14" t="str">
        <f>B5146&amp;"|"&amp;TEXT(E5146,"000")&amp;"|"&amp;TEXT(M5146,"0.0000")</f>
        <v>2022|181|0.6500</v>
      </c>
      <c r="AG5146" s="22" t="str">
        <f>IF(AND(B5146&gt;=2015,B5146&lt;=2024,C5146=19,G5146=41,I5146=2,K5146="A",L5146="RBUP",M5146&gt;=0.5,M5146&lt;=0.85),"IN","OUT")</f>
        <v>IN</v>
      </c>
    </row>
    <row r="5147" spans="1:33">
      <c r="A5147" s="14" t="s">
        <v>192</v>
      </c>
      <c r="B5147" s="16">
        <v>2022</v>
      </c>
      <c r="C5147" s="16">
        <v>19</v>
      </c>
      <c r="D5147" s="14" t="s">
        <v>80</v>
      </c>
      <c r="E5147" s="16">
        <v>181</v>
      </c>
      <c r="F5147" s="14" t="s">
        <v>176</v>
      </c>
      <c r="G5147" s="16">
        <v>41</v>
      </c>
      <c r="H5147" s="14" t="s">
        <v>186</v>
      </c>
      <c r="I5147" s="16">
        <v>2</v>
      </c>
      <c r="J5147" s="14" t="s">
        <v>83</v>
      </c>
      <c r="K5147" s="14" t="s">
        <v>84</v>
      </c>
      <c r="L5147" s="14" t="s">
        <v>85</v>
      </c>
      <c r="M5147" s="23">
        <v>0.7</v>
      </c>
      <c r="N5147" s="16">
        <v>67</v>
      </c>
      <c r="O5147" s="16">
        <v>43</v>
      </c>
      <c r="P5147" s="16">
        <v>7</v>
      </c>
      <c r="Q5147" s="16">
        <v>70</v>
      </c>
      <c r="R5147" s="16">
        <v>8</v>
      </c>
      <c r="S5147" s="14" t="s">
        <v>86</v>
      </c>
      <c r="T5147" s="16">
        <v>4424</v>
      </c>
      <c r="U5147" s="16">
        <v>0</v>
      </c>
      <c r="V5147" s="18">
        <v>3262150</v>
      </c>
      <c r="W5147" s="18">
        <v>210132</v>
      </c>
      <c r="X5147" s="18">
        <v>134606</v>
      </c>
      <c r="Y5147" s="18">
        <v>0</v>
      </c>
      <c r="Z5147" s="18">
        <v>0</v>
      </c>
      <c r="AA5147" s="18">
        <v>0</v>
      </c>
      <c r="AB5147" s="18">
        <v>32436</v>
      </c>
      <c r="AC5147" s="23">
        <v>0.15</v>
      </c>
      <c r="AD5147" s="14" t="str">
        <f>IF(E5147=113,"Linn","Iowa ex-Linn")</f>
        <v>Iowa ex-Linn</v>
      </c>
      <c r="AE5147" s="23">
        <f>IFERROR(AB5147/W5147,"N/M")</f>
        <v>0.15436011649820114</v>
      </c>
      <c r="AF5147" s="14" t="str">
        <f>B5147&amp;"|"&amp;TEXT(E5147,"000")&amp;"|"&amp;TEXT(M5147,"0.0000")</f>
        <v>2022|181|0.7000</v>
      </c>
      <c r="AG5147" s="22" t="str">
        <f>IF(AND(B5147&gt;=2015,B5147&lt;=2024,C5147=19,G5147=41,I5147=2,K5147="A",L5147="RBUP",M5147&gt;=0.5,M5147&lt;=0.85),"IN","OUT")</f>
        <v>IN</v>
      </c>
    </row>
    <row r="5148" spans="1:33">
      <c r="A5148" s="14" t="s">
        <v>192</v>
      </c>
      <c r="B5148" s="16">
        <v>2022</v>
      </c>
      <c r="C5148" s="16">
        <v>19</v>
      </c>
      <c r="D5148" s="14" t="s">
        <v>80</v>
      </c>
      <c r="E5148" s="16">
        <v>181</v>
      </c>
      <c r="F5148" s="14" t="s">
        <v>176</v>
      </c>
      <c r="G5148" s="16">
        <v>41</v>
      </c>
      <c r="H5148" s="14" t="s">
        <v>186</v>
      </c>
      <c r="I5148" s="16">
        <v>2</v>
      </c>
      <c r="J5148" s="14" t="s">
        <v>83</v>
      </c>
      <c r="K5148" s="14" t="s">
        <v>84</v>
      </c>
      <c r="L5148" s="14" t="s">
        <v>85</v>
      </c>
      <c r="M5148" s="23">
        <v>0.75</v>
      </c>
      <c r="N5148" s="16">
        <v>213</v>
      </c>
      <c r="O5148" s="16">
        <v>149</v>
      </c>
      <c r="P5148" s="16">
        <v>30</v>
      </c>
      <c r="Q5148" s="16">
        <v>199</v>
      </c>
      <c r="R5148" s="16">
        <v>33</v>
      </c>
      <c r="S5148" s="14" t="s">
        <v>86</v>
      </c>
      <c r="T5148" s="16">
        <v>25756</v>
      </c>
      <c r="U5148" s="16">
        <v>0</v>
      </c>
      <c r="V5148" s="18">
        <v>20300042</v>
      </c>
      <c r="W5148" s="18">
        <v>1532377</v>
      </c>
      <c r="X5148" s="18">
        <v>1079098</v>
      </c>
      <c r="Y5148" s="18">
        <v>0</v>
      </c>
      <c r="Z5148" s="18">
        <v>2269</v>
      </c>
      <c r="AA5148" s="18">
        <v>0</v>
      </c>
      <c r="AB5148" s="18">
        <v>440298</v>
      </c>
      <c r="AC5148" s="23">
        <v>0.29</v>
      </c>
      <c r="AD5148" s="14" t="str">
        <f>IF(E5148=113,"Linn","Iowa ex-Linn")</f>
        <v>Iowa ex-Linn</v>
      </c>
      <c r="AE5148" s="23">
        <f>IFERROR(AB5148/W5148,"N/M")</f>
        <v>0.28733007608441</v>
      </c>
      <c r="AF5148" s="14" t="str">
        <f>B5148&amp;"|"&amp;TEXT(E5148,"000")&amp;"|"&amp;TEXT(M5148,"0.0000")</f>
        <v>2022|181|0.7500</v>
      </c>
      <c r="AG5148" s="22" t="str">
        <f>IF(AND(B5148&gt;=2015,B5148&lt;=2024,C5148=19,G5148=41,I5148=2,K5148="A",L5148="RBUP",M5148&gt;=0.5,M5148&lt;=0.85),"IN","OUT")</f>
        <v>IN</v>
      </c>
    </row>
    <row r="5149" spans="1:33">
      <c r="A5149" s="14" t="s">
        <v>192</v>
      </c>
      <c r="B5149" s="16">
        <v>2022</v>
      </c>
      <c r="C5149" s="16">
        <v>19</v>
      </c>
      <c r="D5149" s="14" t="s">
        <v>80</v>
      </c>
      <c r="E5149" s="16">
        <v>181</v>
      </c>
      <c r="F5149" s="14" t="s">
        <v>176</v>
      </c>
      <c r="G5149" s="16">
        <v>41</v>
      </c>
      <c r="H5149" s="14" t="s">
        <v>186</v>
      </c>
      <c r="I5149" s="16">
        <v>2</v>
      </c>
      <c r="J5149" s="14" t="s">
        <v>83</v>
      </c>
      <c r="K5149" s="14" t="s">
        <v>84</v>
      </c>
      <c r="L5149" s="14" t="s">
        <v>85</v>
      </c>
      <c r="M5149" s="23">
        <v>0.8</v>
      </c>
      <c r="N5149" s="16">
        <v>216</v>
      </c>
      <c r="O5149" s="16">
        <v>141</v>
      </c>
      <c r="P5149" s="16">
        <v>57</v>
      </c>
      <c r="Q5149" s="16">
        <v>198</v>
      </c>
      <c r="R5149" s="16">
        <v>69</v>
      </c>
      <c r="S5149" s="14" t="s">
        <v>86</v>
      </c>
      <c r="T5149" s="16">
        <v>21993</v>
      </c>
      <c r="U5149" s="16">
        <v>0</v>
      </c>
      <c r="V5149" s="18">
        <v>17566347</v>
      </c>
      <c r="W5149" s="18">
        <v>1643928</v>
      </c>
      <c r="X5149" s="18">
        <v>1020795</v>
      </c>
      <c r="Y5149" s="18">
        <v>514</v>
      </c>
      <c r="Z5149" s="18">
        <v>821</v>
      </c>
      <c r="AA5149" s="18">
        <v>0</v>
      </c>
      <c r="AB5149" s="18">
        <v>751351</v>
      </c>
      <c r="AC5149" s="23">
        <v>0.46</v>
      </c>
      <c r="AD5149" s="14" t="str">
        <f>IF(E5149=113,"Linn","Iowa ex-Linn")</f>
        <v>Iowa ex-Linn</v>
      </c>
      <c r="AE5149" s="23">
        <f>IFERROR(AB5149/W5149,"N/M")</f>
        <v>0.4570461723384479</v>
      </c>
      <c r="AF5149" s="14" t="str">
        <f>B5149&amp;"|"&amp;TEXT(E5149,"000")&amp;"|"&amp;TEXT(M5149,"0.0000")</f>
        <v>2022|181|0.8000</v>
      </c>
      <c r="AG5149" s="22" t="str">
        <f>IF(AND(B5149&gt;=2015,B5149&lt;=2024,C5149=19,G5149=41,I5149=2,K5149="A",L5149="RBUP",M5149&gt;=0.5,M5149&lt;=0.85),"IN","OUT")</f>
        <v>IN</v>
      </c>
    </row>
    <row r="5150" spans="1:33">
      <c r="A5150" s="14" t="s">
        <v>192</v>
      </c>
      <c r="B5150" s="16">
        <v>2022</v>
      </c>
      <c r="C5150" s="16">
        <v>19</v>
      </c>
      <c r="D5150" s="14" t="s">
        <v>80</v>
      </c>
      <c r="E5150" s="16">
        <v>181</v>
      </c>
      <c r="F5150" s="14" t="s">
        <v>176</v>
      </c>
      <c r="G5150" s="16">
        <v>41</v>
      </c>
      <c r="H5150" s="14" t="s">
        <v>186</v>
      </c>
      <c r="I5150" s="16">
        <v>2</v>
      </c>
      <c r="J5150" s="14" t="s">
        <v>83</v>
      </c>
      <c r="K5150" s="14" t="s">
        <v>84</v>
      </c>
      <c r="L5150" s="14" t="s">
        <v>85</v>
      </c>
      <c r="M5150" s="23">
        <v>0.85</v>
      </c>
      <c r="N5150" s="16">
        <v>60</v>
      </c>
      <c r="O5150" s="16">
        <v>36</v>
      </c>
      <c r="P5150" s="16">
        <v>20</v>
      </c>
      <c r="Q5150" s="16">
        <v>48</v>
      </c>
      <c r="R5150" s="16">
        <v>26</v>
      </c>
      <c r="S5150" s="14" t="s">
        <v>86</v>
      </c>
      <c r="T5150" s="16">
        <v>5275</v>
      </c>
      <c r="U5150" s="16">
        <v>0</v>
      </c>
      <c r="V5150" s="18">
        <v>4645622</v>
      </c>
      <c r="W5150" s="18">
        <v>504926</v>
      </c>
      <c r="X5150" s="18">
        <v>242419</v>
      </c>
      <c r="Y5150" s="18">
        <v>0</v>
      </c>
      <c r="Z5150" s="18">
        <v>929</v>
      </c>
      <c r="AA5150" s="18">
        <v>0</v>
      </c>
      <c r="AB5150" s="18">
        <v>370067</v>
      </c>
      <c r="AC5150" s="23">
        <v>0.73</v>
      </c>
      <c r="AD5150" s="14" t="str">
        <f>IF(E5150=113,"Linn","Iowa ex-Linn")</f>
        <v>Iowa ex-Linn</v>
      </c>
      <c r="AE5150" s="23">
        <f>IFERROR(AB5150/W5150,"N/M")</f>
        <v>0.7329133377960335</v>
      </c>
      <c r="AF5150" s="14" t="str">
        <f>B5150&amp;"|"&amp;TEXT(E5150,"000")&amp;"|"&amp;TEXT(M5150,"0.0000")</f>
        <v>2022|181|0.8500</v>
      </c>
      <c r="AG5150" s="22" t="str">
        <f>IF(AND(B5150&gt;=2015,B5150&lt;=2024,C5150=19,G5150=41,I5150=2,K5150="A",L5150="RBUP",M5150&gt;=0.5,M5150&lt;=0.85),"IN","OUT")</f>
        <v>IN</v>
      </c>
    </row>
    <row r="5151" spans="1:33">
      <c r="A5151" s="14" t="s">
        <v>192</v>
      </c>
      <c r="B5151" s="16">
        <v>2022</v>
      </c>
      <c r="C5151" s="16">
        <v>19</v>
      </c>
      <c r="D5151" s="14" t="s">
        <v>80</v>
      </c>
      <c r="E5151" s="16">
        <v>183</v>
      </c>
      <c r="F5151" s="14" t="s">
        <v>177</v>
      </c>
      <c r="G5151" s="16">
        <v>41</v>
      </c>
      <c r="H5151" s="14" t="s">
        <v>186</v>
      </c>
      <c r="I5151" s="16">
        <v>2</v>
      </c>
      <c r="J5151" s="14" t="s">
        <v>83</v>
      </c>
      <c r="K5151" s="14" t="s">
        <v>84</v>
      </c>
      <c r="L5151" s="14" t="s">
        <v>85</v>
      </c>
      <c r="M5151" s="23">
        <v>0.5</v>
      </c>
      <c r="N5151" s="16">
        <v>2</v>
      </c>
      <c r="O5151" s="16">
        <v>2</v>
      </c>
      <c r="P5151" s="16">
        <v>0</v>
      </c>
      <c r="Q5151" s="16">
        <v>2</v>
      </c>
      <c r="R5151" s="16">
        <v>0</v>
      </c>
      <c r="S5151" s="14" t="s">
        <v>86</v>
      </c>
      <c r="T5151" s="16">
        <v>370</v>
      </c>
      <c r="U5151" s="16">
        <v>0</v>
      </c>
      <c r="V5151" s="18">
        <v>209053</v>
      </c>
      <c r="W5151" s="18">
        <v>10748</v>
      </c>
      <c r="X5151" s="18">
        <v>8597</v>
      </c>
      <c r="Y5151" s="18">
        <v>0</v>
      </c>
      <c r="Z5151" s="18">
        <v>0</v>
      </c>
      <c r="AA5151" s="18">
        <v>0</v>
      </c>
      <c r="AB5151" s="18">
        <v>0</v>
      </c>
      <c r="AC5151" s="23">
        <v>0</v>
      </c>
      <c r="AD5151" s="14" t="str">
        <f>IF(E5151=113,"Linn","Iowa ex-Linn")</f>
        <v>Iowa ex-Linn</v>
      </c>
      <c r="AE5151" s="23">
        <f>IFERROR(AB5151/W5151,"N/M")</f>
        <v>0.0</v>
      </c>
      <c r="AF5151" s="14" t="str">
        <f>B5151&amp;"|"&amp;TEXT(E5151,"000")&amp;"|"&amp;TEXT(M5151,"0.0000")</f>
        <v>2022|183|0.5000</v>
      </c>
      <c r="AG5151" s="22" t="str">
        <f>IF(AND(B5151&gt;=2015,B5151&lt;=2024,C5151=19,G5151=41,I5151=2,K5151="A",L5151="RBUP",M5151&gt;=0.5,M5151&lt;=0.85),"IN","OUT")</f>
        <v>IN</v>
      </c>
    </row>
    <row r="5152" spans="1:33">
      <c r="A5152" s="14" t="s">
        <v>192</v>
      </c>
      <c r="B5152" s="16">
        <v>2022</v>
      </c>
      <c r="C5152" s="16">
        <v>19</v>
      </c>
      <c r="D5152" s="14" t="s">
        <v>80</v>
      </c>
      <c r="E5152" s="16">
        <v>183</v>
      </c>
      <c r="F5152" s="14" t="s">
        <v>177</v>
      </c>
      <c r="G5152" s="16">
        <v>41</v>
      </c>
      <c r="H5152" s="14" t="s">
        <v>186</v>
      </c>
      <c r="I5152" s="16">
        <v>2</v>
      </c>
      <c r="J5152" s="14" t="s">
        <v>83</v>
      </c>
      <c r="K5152" s="14" t="s">
        <v>84</v>
      </c>
      <c r="L5152" s="14" t="s">
        <v>85</v>
      </c>
      <c r="M5152" s="23">
        <v>0.55</v>
      </c>
      <c r="N5152" s="16">
        <v>2</v>
      </c>
      <c r="O5152" s="16">
        <v>1</v>
      </c>
      <c r="P5152" s="16">
        <v>0</v>
      </c>
      <c r="Q5152" s="16">
        <v>1</v>
      </c>
      <c r="R5152" s="16">
        <v>0</v>
      </c>
      <c r="S5152" s="14" t="s">
        <v>86</v>
      </c>
      <c r="T5152" s="16">
        <v>19</v>
      </c>
      <c r="U5152" s="16">
        <v>0</v>
      </c>
      <c r="V5152" s="18">
        <v>13138</v>
      </c>
      <c r="W5152" s="18">
        <v>259</v>
      </c>
      <c r="X5152" s="18">
        <v>166</v>
      </c>
      <c r="Y5152" s="18">
        <v>0</v>
      </c>
      <c r="Z5152" s="18">
        <v>0</v>
      </c>
      <c r="AA5152" s="18">
        <v>0</v>
      </c>
      <c r="AB5152" s="18">
        <v>0</v>
      </c>
      <c r="AC5152" s="23">
        <v>0</v>
      </c>
      <c r="AD5152" s="14" t="str">
        <f>IF(E5152=113,"Linn","Iowa ex-Linn")</f>
        <v>Iowa ex-Linn</v>
      </c>
      <c r="AE5152" s="23">
        <f>IFERROR(AB5152/W5152,"N/M")</f>
        <v>0.0</v>
      </c>
      <c r="AF5152" s="14" t="str">
        <f>B5152&amp;"|"&amp;TEXT(E5152,"000")&amp;"|"&amp;TEXT(M5152,"0.0000")</f>
        <v>2022|183|0.5500</v>
      </c>
      <c r="AG5152" s="22" t="str">
        <f>IF(AND(B5152&gt;=2015,B5152&lt;=2024,C5152=19,G5152=41,I5152=2,K5152="A",L5152="RBUP",M5152&gt;=0.5,M5152&lt;=0.85),"IN","OUT")</f>
        <v>IN</v>
      </c>
    </row>
    <row r="5153" spans="1:33">
      <c r="A5153" s="14" t="s">
        <v>192</v>
      </c>
      <c r="B5153" s="16">
        <v>2022</v>
      </c>
      <c r="C5153" s="16">
        <v>19</v>
      </c>
      <c r="D5153" s="14" t="s">
        <v>80</v>
      </c>
      <c r="E5153" s="16">
        <v>183</v>
      </c>
      <c r="F5153" s="14" t="s">
        <v>177</v>
      </c>
      <c r="G5153" s="16">
        <v>41</v>
      </c>
      <c r="H5153" s="14" t="s">
        <v>186</v>
      </c>
      <c r="I5153" s="16">
        <v>2</v>
      </c>
      <c r="J5153" s="14" t="s">
        <v>83</v>
      </c>
      <c r="K5153" s="14" t="s">
        <v>84</v>
      </c>
      <c r="L5153" s="14" t="s">
        <v>85</v>
      </c>
      <c r="M5153" s="23">
        <v>0.6</v>
      </c>
      <c r="N5153" s="16">
        <v>2</v>
      </c>
      <c r="O5153" s="16">
        <v>1</v>
      </c>
      <c r="P5153" s="16">
        <v>0</v>
      </c>
      <c r="Q5153" s="16">
        <v>3</v>
      </c>
      <c r="R5153" s="16">
        <v>0</v>
      </c>
      <c r="S5153" s="14" t="s">
        <v>86</v>
      </c>
      <c r="T5153" s="16">
        <v>319</v>
      </c>
      <c r="U5153" s="16">
        <v>0</v>
      </c>
      <c r="V5153" s="18">
        <v>215566</v>
      </c>
      <c r="W5153" s="18">
        <v>7310</v>
      </c>
      <c r="X5153" s="18">
        <v>4679</v>
      </c>
      <c r="Y5153" s="18">
        <v>0</v>
      </c>
      <c r="Z5153" s="18">
        <v>374</v>
      </c>
      <c r="AA5153" s="18">
        <v>0</v>
      </c>
      <c r="AB5153" s="18">
        <v>0</v>
      </c>
      <c r="AC5153" s="23">
        <v>0</v>
      </c>
      <c r="AD5153" s="14" t="str">
        <f>IF(E5153=113,"Linn","Iowa ex-Linn")</f>
        <v>Iowa ex-Linn</v>
      </c>
      <c r="AE5153" s="23">
        <f>IFERROR(AB5153/W5153,"N/M")</f>
        <v>0.0</v>
      </c>
      <c r="AF5153" s="14" t="str">
        <f>B5153&amp;"|"&amp;TEXT(E5153,"000")&amp;"|"&amp;TEXT(M5153,"0.0000")</f>
        <v>2022|183|0.6000</v>
      </c>
      <c r="AG5153" s="22" t="str">
        <f>IF(AND(B5153&gt;=2015,B5153&lt;=2024,C5153=19,G5153=41,I5153=2,K5153="A",L5153="RBUP",M5153&gt;=0.5,M5153&lt;=0.85),"IN","OUT")</f>
        <v>IN</v>
      </c>
    </row>
    <row r="5154" spans="1:33">
      <c r="A5154" s="14" t="s">
        <v>192</v>
      </c>
      <c r="B5154" s="16">
        <v>2022</v>
      </c>
      <c r="C5154" s="16">
        <v>19</v>
      </c>
      <c r="D5154" s="14" t="s">
        <v>80</v>
      </c>
      <c r="E5154" s="16">
        <v>183</v>
      </c>
      <c r="F5154" s="14" t="s">
        <v>177</v>
      </c>
      <c r="G5154" s="16">
        <v>41</v>
      </c>
      <c r="H5154" s="14" t="s">
        <v>186</v>
      </c>
      <c r="I5154" s="16">
        <v>2</v>
      </c>
      <c r="J5154" s="14" t="s">
        <v>83</v>
      </c>
      <c r="K5154" s="14" t="s">
        <v>84</v>
      </c>
      <c r="L5154" s="14" t="s">
        <v>85</v>
      </c>
      <c r="M5154" s="23">
        <v>0.65</v>
      </c>
      <c r="N5154" s="16">
        <v>5</v>
      </c>
      <c r="O5154" s="16">
        <v>3</v>
      </c>
      <c r="P5154" s="16">
        <v>1</v>
      </c>
      <c r="Q5154" s="16">
        <v>12</v>
      </c>
      <c r="R5154" s="16">
        <v>1</v>
      </c>
      <c r="S5154" s="14" t="s">
        <v>86</v>
      </c>
      <c r="T5154" s="16">
        <v>832</v>
      </c>
      <c r="U5154" s="16">
        <v>0</v>
      </c>
      <c r="V5154" s="18">
        <v>609723</v>
      </c>
      <c r="W5154" s="18">
        <v>49674</v>
      </c>
      <c r="X5154" s="18">
        <v>32347</v>
      </c>
      <c r="Y5154" s="18">
        <v>0</v>
      </c>
      <c r="Z5154" s="18">
        <v>354</v>
      </c>
      <c r="AA5154" s="18">
        <v>0</v>
      </c>
      <c r="AB5154" s="18">
        <v>1795</v>
      </c>
      <c r="AC5154" s="23">
        <v>0.04</v>
      </c>
      <c r="AD5154" s="14" t="str">
        <f>IF(E5154=113,"Linn","Iowa ex-Linn")</f>
        <v>Iowa ex-Linn</v>
      </c>
      <c r="AE5154" s="23">
        <f>IFERROR(AB5154/W5154,"N/M")</f>
        <v>0.03613560413898619</v>
      </c>
      <c r="AF5154" s="14" t="str">
        <f>B5154&amp;"|"&amp;TEXT(E5154,"000")&amp;"|"&amp;TEXT(M5154,"0.0000")</f>
        <v>2022|183|0.6500</v>
      </c>
      <c r="AG5154" s="22" t="str">
        <f>IF(AND(B5154&gt;=2015,B5154&lt;=2024,C5154=19,G5154=41,I5154=2,K5154="A",L5154="RBUP",M5154&gt;=0.5,M5154&lt;=0.85),"IN","OUT")</f>
        <v>IN</v>
      </c>
    </row>
    <row r="5155" spans="1:33">
      <c r="A5155" s="14" t="s">
        <v>192</v>
      </c>
      <c r="B5155" s="16">
        <v>2022</v>
      </c>
      <c r="C5155" s="16">
        <v>19</v>
      </c>
      <c r="D5155" s="14" t="s">
        <v>80</v>
      </c>
      <c r="E5155" s="16">
        <v>183</v>
      </c>
      <c r="F5155" s="14" t="s">
        <v>177</v>
      </c>
      <c r="G5155" s="16">
        <v>41</v>
      </c>
      <c r="H5155" s="14" t="s">
        <v>186</v>
      </c>
      <c r="I5155" s="16">
        <v>2</v>
      </c>
      <c r="J5155" s="14" t="s">
        <v>83</v>
      </c>
      <c r="K5155" s="14" t="s">
        <v>84</v>
      </c>
      <c r="L5155" s="14" t="s">
        <v>85</v>
      </c>
      <c r="M5155" s="23">
        <v>0.7</v>
      </c>
      <c r="N5155" s="16">
        <v>61</v>
      </c>
      <c r="O5155" s="16">
        <v>51</v>
      </c>
      <c r="P5155" s="16">
        <v>3</v>
      </c>
      <c r="Q5155" s="16">
        <v>67</v>
      </c>
      <c r="R5155" s="16">
        <v>3</v>
      </c>
      <c r="S5155" s="14" t="s">
        <v>86</v>
      </c>
      <c r="T5155" s="16">
        <v>10700</v>
      </c>
      <c r="U5155" s="16">
        <v>0</v>
      </c>
      <c r="V5155" s="18">
        <v>9240413</v>
      </c>
      <c r="W5155" s="18">
        <v>475689</v>
      </c>
      <c r="X5155" s="18">
        <v>360589</v>
      </c>
      <c r="Y5155" s="18">
        <v>598</v>
      </c>
      <c r="Z5155" s="18">
        <v>4043</v>
      </c>
      <c r="AA5155" s="18">
        <v>0</v>
      </c>
      <c r="AB5155" s="18">
        <v>33483</v>
      </c>
      <c r="AC5155" s="23">
        <v>0.07000000000000001</v>
      </c>
      <c r="AD5155" s="14" t="str">
        <f>IF(E5155=113,"Linn","Iowa ex-Linn")</f>
        <v>Iowa ex-Linn</v>
      </c>
      <c r="AE5155" s="23">
        <f>IFERROR(AB5155/W5155,"N/M")</f>
        <v>0.07038842605147481</v>
      </c>
      <c r="AF5155" s="14" t="str">
        <f>B5155&amp;"|"&amp;TEXT(E5155,"000")&amp;"|"&amp;TEXT(M5155,"0.0000")</f>
        <v>2022|183|0.7000</v>
      </c>
      <c r="AG5155" s="22" t="str">
        <f>IF(AND(B5155&gt;=2015,B5155&lt;=2024,C5155=19,G5155=41,I5155=2,K5155="A",L5155="RBUP",M5155&gt;=0.5,M5155&lt;=0.85),"IN","OUT")</f>
        <v>IN</v>
      </c>
    </row>
    <row r="5156" spans="1:33">
      <c r="A5156" s="14" t="s">
        <v>192</v>
      </c>
      <c r="B5156" s="16">
        <v>2022</v>
      </c>
      <c r="C5156" s="16">
        <v>19</v>
      </c>
      <c r="D5156" s="14" t="s">
        <v>80</v>
      </c>
      <c r="E5156" s="16">
        <v>183</v>
      </c>
      <c r="F5156" s="14" t="s">
        <v>177</v>
      </c>
      <c r="G5156" s="16">
        <v>41</v>
      </c>
      <c r="H5156" s="14" t="s">
        <v>186</v>
      </c>
      <c r="I5156" s="16">
        <v>2</v>
      </c>
      <c r="J5156" s="14" t="s">
        <v>83</v>
      </c>
      <c r="K5156" s="14" t="s">
        <v>84</v>
      </c>
      <c r="L5156" s="14" t="s">
        <v>85</v>
      </c>
      <c r="M5156" s="23">
        <v>0.75</v>
      </c>
      <c r="N5156" s="16">
        <v>194</v>
      </c>
      <c r="O5156" s="16">
        <v>143</v>
      </c>
      <c r="P5156" s="16">
        <v>15</v>
      </c>
      <c r="Q5156" s="16">
        <v>195</v>
      </c>
      <c r="R5156" s="16">
        <v>19</v>
      </c>
      <c r="S5156" s="14" t="s">
        <v>86</v>
      </c>
      <c r="T5156" s="16">
        <v>23019</v>
      </c>
      <c r="U5156" s="16">
        <v>0</v>
      </c>
      <c r="V5156" s="18">
        <v>21094906</v>
      </c>
      <c r="W5156" s="18">
        <v>1442790</v>
      </c>
      <c r="X5156" s="18">
        <v>989308</v>
      </c>
      <c r="Y5156" s="18">
        <v>8310</v>
      </c>
      <c r="Z5156" s="18">
        <v>17482</v>
      </c>
      <c r="AA5156" s="18">
        <v>0</v>
      </c>
      <c r="AB5156" s="18">
        <v>123655</v>
      </c>
      <c r="AC5156" s="23">
        <v>0.09</v>
      </c>
      <c r="AD5156" s="14" t="str">
        <f>IF(E5156=113,"Linn","Iowa ex-Linn")</f>
        <v>Iowa ex-Linn</v>
      </c>
      <c r="AE5156" s="23">
        <f>IFERROR(AB5156/W5156,"N/M")</f>
        <v>0.08570547342302068</v>
      </c>
      <c r="AF5156" s="14" t="str">
        <f>B5156&amp;"|"&amp;TEXT(E5156,"000")&amp;"|"&amp;TEXT(M5156,"0.0000")</f>
        <v>2022|183|0.7500</v>
      </c>
      <c r="AG5156" s="22" t="str">
        <f>IF(AND(B5156&gt;=2015,B5156&lt;=2024,C5156=19,G5156=41,I5156=2,K5156="A",L5156="RBUP",M5156&gt;=0.5,M5156&lt;=0.85),"IN","OUT")</f>
        <v>IN</v>
      </c>
    </row>
    <row r="5157" spans="1:33">
      <c r="A5157" s="14" t="s">
        <v>192</v>
      </c>
      <c r="B5157" s="16">
        <v>2022</v>
      </c>
      <c r="C5157" s="16">
        <v>19</v>
      </c>
      <c r="D5157" s="14" t="s">
        <v>80</v>
      </c>
      <c r="E5157" s="16">
        <v>183</v>
      </c>
      <c r="F5157" s="14" t="s">
        <v>177</v>
      </c>
      <c r="G5157" s="16">
        <v>41</v>
      </c>
      <c r="H5157" s="14" t="s">
        <v>186</v>
      </c>
      <c r="I5157" s="16">
        <v>2</v>
      </c>
      <c r="J5157" s="14" t="s">
        <v>83</v>
      </c>
      <c r="K5157" s="14" t="s">
        <v>84</v>
      </c>
      <c r="L5157" s="14" t="s">
        <v>85</v>
      </c>
      <c r="M5157" s="23">
        <v>0.8</v>
      </c>
      <c r="N5157" s="16">
        <v>343</v>
      </c>
      <c r="O5157" s="16">
        <v>263</v>
      </c>
      <c r="P5157" s="16">
        <v>53</v>
      </c>
      <c r="Q5157" s="16">
        <v>397</v>
      </c>
      <c r="R5157" s="16">
        <v>58</v>
      </c>
      <c r="S5157" s="14" t="s">
        <v>86</v>
      </c>
      <c r="T5157" s="16">
        <v>50554</v>
      </c>
      <c r="U5157" s="16">
        <v>0</v>
      </c>
      <c r="V5157" s="18">
        <v>48712048</v>
      </c>
      <c r="W5157" s="18">
        <v>4127153</v>
      </c>
      <c r="X5157" s="18">
        <v>2470213</v>
      </c>
      <c r="Y5157" s="18">
        <v>14489</v>
      </c>
      <c r="Z5157" s="18">
        <v>48278</v>
      </c>
      <c r="AA5157" s="18">
        <v>0</v>
      </c>
      <c r="AB5157" s="18">
        <v>810432</v>
      </c>
      <c r="AC5157" s="23">
        <v>0.2</v>
      </c>
      <c r="AD5157" s="14" t="str">
        <f>IF(E5157=113,"Linn","Iowa ex-Linn")</f>
        <v>Iowa ex-Linn</v>
      </c>
      <c r="AE5157" s="23">
        <f>IFERROR(AB5157/W5157,"N/M")</f>
        <v>0.19636587255185353</v>
      </c>
      <c r="AF5157" s="14" t="str">
        <f>B5157&amp;"|"&amp;TEXT(E5157,"000")&amp;"|"&amp;TEXT(M5157,"0.0000")</f>
        <v>2022|183|0.8000</v>
      </c>
      <c r="AG5157" s="22" t="str">
        <f>IF(AND(B5157&gt;=2015,B5157&lt;=2024,C5157=19,G5157=41,I5157=2,K5157="A",L5157="RBUP",M5157&gt;=0.5,M5157&lt;=0.85),"IN","OUT")</f>
        <v>IN</v>
      </c>
    </row>
    <row r="5158" spans="1:33">
      <c r="A5158" s="14" t="s">
        <v>192</v>
      </c>
      <c r="B5158" s="16">
        <v>2022</v>
      </c>
      <c r="C5158" s="16">
        <v>19</v>
      </c>
      <c r="D5158" s="14" t="s">
        <v>80</v>
      </c>
      <c r="E5158" s="16">
        <v>183</v>
      </c>
      <c r="F5158" s="14" t="s">
        <v>177</v>
      </c>
      <c r="G5158" s="16">
        <v>41</v>
      </c>
      <c r="H5158" s="14" t="s">
        <v>186</v>
      </c>
      <c r="I5158" s="16">
        <v>2</v>
      </c>
      <c r="J5158" s="14" t="s">
        <v>83</v>
      </c>
      <c r="K5158" s="14" t="s">
        <v>84</v>
      </c>
      <c r="L5158" s="14" t="s">
        <v>85</v>
      </c>
      <c r="M5158" s="23">
        <v>0.85</v>
      </c>
      <c r="N5158" s="16">
        <v>169</v>
      </c>
      <c r="O5158" s="16">
        <v>126</v>
      </c>
      <c r="P5158" s="16">
        <v>40</v>
      </c>
      <c r="Q5158" s="16">
        <v>192</v>
      </c>
      <c r="R5158" s="16">
        <v>42</v>
      </c>
      <c r="S5158" s="14" t="s">
        <v>86</v>
      </c>
      <c r="T5158" s="16">
        <v>20319</v>
      </c>
      <c r="U5158" s="16">
        <v>0</v>
      </c>
      <c r="V5158" s="18">
        <v>20829226</v>
      </c>
      <c r="W5158" s="18">
        <v>2127890</v>
      </c>
      <c r="X5158" s="18">
        <v>970525</v>
      </c>
      <c r="Y5158" s="18">
        <v>933</v>
      </c>
      <c r="Z5158" s="18">
        <v>8677</v>
      </c>
      <c r="AA5158" s="18">
        <v>0</v>
      </c>
      <c r="AB5158" s="18">
        <v>721943</v>
      </c>
      <c r="AC5158" s="23">
        <v>0.34</v>
      </c>
      <c r="AD5158" s="14" t="str">
        <f>IF(E5158=113,"Linn","Iowa ex-Linn")</f>
        <v>Iowa ex-Linn</v>
      </c>
      <c r="AE5158" s="23">
        <f>IFERROR(AB5158/W5158,"N/M")</f>
        <v>0.33927646635869335</v>
      </c>
      <c r="AF5158" s="14" t="str">
        <f>B5158&amp;"|"&amp;TEXT(E5158,"000")&amp;"|"&amp;TEXT(M5158,"0.0000")</f>
        <v>2022|183|0.8500</v>
      </c>
      <c r="AG5158" s="22" t="str">
        <f>IF(AND(B5158&gt;=2015,B5158&lt;=2024,C5158=19,G5158=41,I5158=2,K5158="A",L5158="RBUP",M5158&gt;=0.5,M5158&lt;=0.85),"IN","OUT")</f>
        <v>IN</v>
      </c>
    </row>
    <row r="5159" spans="1:33">
      <c r="A5159" s="14" t="s">
        <v>192</v>
      </c>
      <c r="B5159" s="16">
        <v>2022</v>
      </c>
      <c r="C5159" s="16">
        <v>19</v>
      </c>
      <c r="D5159" s="14" t="s">
        <v>80</v>
      </c>
      <c r="E5159" s="16">
        <v>185</v>
      </c>
      <c r="F5159" s="14" t="s">
        <v>178</v>
      </c>
      <c r="G5159" s="16">
        <v>41</v>
      </c>
      <c r="H5159" s="14" t="s">
        <v>186</v>
      </c>
      <c r="I5159" s="16">
        <v>2</v>
      </c>
      <c r="J5159" s="14" t="s">
        <v>83</v>
      </c>
      <c r="K5159" s="14" t="s">
        <v>84</v>
      </c>
      <c r="L5159" s="14" t="s">
        <v>85</v>
      </c>
      <c r="M5159" s="23">
        <v>0.55</v>
      </c>
      <c r="N5159" s="16">
        <v>1</v>
      </c>
      <c r="O5159" s="16">
        <v>1</v>
      </c>
      <c r="P5159" s="16">
        <v>0</v>
      </c>
      <c r="Q5159" s="16">
        <v>1</v>
      </c>
      <c r="R5159" s="16">
        <v>0</v>
      </c>
      <c r="S5159" s="14" t="s">
        <v>86</v>
      </c>
      <c r="T5159" s="16">
        <v>1747</v>
      </c>
      <c r="U5159" s="16">
        <v>0</v>
      </c>
      <c r="V5159" s="18">
        <v>748311</v>
      </c>
      <c r="W5159" s="18">
        <v>48906</v>
      </c>
      <c r="X5159" s="18">
        <v>39125</v>
      </c>
      <c r="Y5159" s="18">
        <v>4890</v>
      </c>
      <c r="Z5159" s="18">
        <v>0</v>
      </c>
      <c r="AA5159" s="18">
        <v>0</v>
      </c>
      <c r="AB5159" s="18">
        <v>0</v>
      </c>
      <c r="AC5159" s="23">
        <v>0</v>
      </c>
      <c r="AD5159" s="14" t="str">
        <f>IF(E5159=113,"Linn","Iowa ex-Linn")</f>
        <v>Iowa ex-Linn</v>
      </c>
      <c r="AE5159" s="23">
        <f>IFERROR(AB5159/W5159,"N/M")</f>
        <v>0.0</v>
      </c>
      <c r="AF5159" s="14" t="str">
        <f>B5159&amp;"|"&amp;TEXT(E5159,"000")&amp;"|"&amp;TEXT(M5159,"0.0000")</f>
        <v>2022|185|0.5500</v>
      </c>
      <c r="AG5159" s="22" t="str">
        <f>IF(AND(B5159&gt;=2015,B5159&lt;=2024,C5159=19,G5159=41,I5159=2,K5159="A",L5159="RBUP",M5159&gt;=0.5,M5159&lt;=0.85),"IN","OUT")</f>
        <v>IN</v>
      </c>
    </row>
    <row r="5160" spans="1:33">
      <c r="A5160" s="14" t="s">
        <v>192</v>
      </c>
      <c r="B5160" s="16">
        <v>2022</v>
      </c>
      <c r="C5160" s="16">
        <v>19</v>
      </c>
      <c r="D5160" s="14" t="s">
        <v>80</v>
      </c>
      <c r="E5160" s="16">
        <v>185</v>
      </c>
      <c r="F5160" s="14" t="s">
        <v>178</v>
      </c>
      <c r="G5160" s="16">
        <v>41</v>
      </c>
      <c r="H5160" s="14" t="s">
        <v>186</v>
      </c>
      <c r="I5160" s="16">
        <v>2</v>
      </c>
      <c r="J5160" s="14" t="s">
        <v>83</v>
      </c>
      <c r="K5160" s="14" t="s">
        <v>84</v>
      </c>
      <c r="L5160" s="14" t="s">
        <v>85</v>
      </c>
      <c r="M5160" s="23">
        <v>0.65</v>
      </c>
      <c r="N5160" s="16">
        <v>5</v>
      </c>
      <c r="O5160" s="16">
        <v>4</v>
      </c>
      <c r="P5160" s="16">
        <v>2</v>
      </c>
      <c r="Q5160" s="16">
        <v>4</v>
      </c>
      <c r="R5160" s="16">
        <v>2</v>
      </c>
      <c r="S5160" s="14" t="s">
        <v>86</v>
      </c>
      <c r="T5160" s="16">
        <v>222</v>
      </c>
      <c r="U5160" s="16">
        <v>0</v>
      </c>
      <c r="V5160" s="18">
        <v>108834</v>
      </c>
      <c r="W5160" s="18">
        <v>11050</v>
      </c>
      <c r="X5160" s="18">
        <v>6519</v>
      </c>
      <c r="Y5160" s="18">
        <v>0</v>
      </c>
      <c r="Z5160" s="18">
        <v>0</v>
      </c>
      <c r="AA5160" s="18">
        <v>0</v>
      </c>
      <c r="AB5160" s="18">
        <v>15971</v>
      </c>
      <c r="AC5160" s="23">
        <v>1.45</v>
      </c>
      <c r="AD5160" s="14" t="str">
        <f>IF(E5160=113,"Linn","Iowa ex-Linn")</f>
        <v>Iowa ex-Linn</v>
      </c>
      <c r="AE5160" s="23">
        <f>IFERROR(AB5160/W5160,"N/M")</f>
        <v>1.4453393665158372</v>
      </c>
      <c r="AF5160" s="14" t="str">
        <f>B5160&amp;"|"&amp;TEXT(E5160,"000")&amp;"|"&amp;TEXT(M5160,"0.0000")</f>
        <v>2022|185|0.6500</v>
      </c>
      <c r="AG5160" s="22" t="str">
        <f>IF(AND(B5160&gt;=2015,B5160&lt;=2024,C5160=19,G5160=41,I5160=2,K5160="A",L5160="RBUP",M5160&gt;=0.5,M5160&lt;=0.85),"IN","OUT")</f>
        <v>IN</v>
      </c>
    </row>
    <row r="5161" spans="1:33">
      <c r="A5161" s="14" t="s">
        <v>192</v>
      </c>
      <c r="B5161" s="16">
        <v>2022</v>
      </c>
      <c r="C5161" s="16">
        <v>19</v>
      </c>
      <c r="D5161" s="14" t="s">
        <v>80</v>
      </c>
      <c r="E5161" s="16">
        <v>185</v>
      </c>
      <c r="F5161" s="14" t="s">
        <v>178</v>
      </c>
      <c r="G5161" s="16">
        <v>41</v>
      </c>
      <c r="H5161" s="14" t="s">
        <v>186</v>
      </c>
      <c r="I5161" s="16">
        <v>2</v>
      </c>
      <c r="J5161" s="14" t="s">
        <v>83</v>
      </c>
      <c r="K5161" s="14" t="s">
        <v>84</v>
      </c>
      <c r="L5161" s="14" t="s">
        <v>85</v>
      </c>
      <c r="M5161" s="23">
        <v>0.7</v>
      </c>
      <c r="N5161" s="16">
        <v>41</v>
      </c>
      <c r="O5161" s="16">
        <v>21</v>
      </c>
      <c r="P5161" s="16">
        <v>4</v>
      </c>
      <c r="Q5161" s="16">
        <v>38</v>
      </c>
      <c r="R5161" s="16">
        <v>5</v>
      </c>
      <c r="S5161" s="14" t="s">
        <v>86</v>
      </c>
      <c r="T5161" s="16">
        <v>2720</v>
      </c>
      <c r="U5161" s="16">
        <v>0</v>
      </c>
      <c r="V5161" s="18">
        <v>1916955</v>
      </c>
      <c r="W5161" s="18">
        <v>262367</v>
      </c>
      <c r="X5161" s="18">
        <v>161290</v>
      </c>
      <c r="Y5161" s="18">
        <v>0</v>
      </c>
      <c r="Z5161" s="18">
        <v>0</v>
      </c>
      <c r="AA5161" s="18">
        <v>0</v>
      </c>
      <c r="AB5161" s="18">
        <v>61330</v>
      </c>
      <c r="AC5161" s="23">
        <v>0.23</v>
      </c>
      <c r="AD5161" s="14" t="str">
        <f>IF(E5161=113,"Linn","Iowa ex-Linn")</f>
        <v>Iowa ex-Linn</v>
      </c>
      <c r="AE5161" s="23">
        <f>IFERROR(AB5161/W5161,"N/M")</f>
        <v>0.23375653188091491</v>
      </c>
      <c r="AF5161" s="14" t="str">
        <f>B5161&amp;"|"&amp;TEXT(E5161,"000")&amp;"|"&amp;TEXT(M5161,"0.0000")</f>
        <v>2022|185|0.7000</v>
      </c>
      <c r="AG5161" s="22" t="str">
        <f>IF(AND(B5161&gt;=2015,B5161&lt;=2024,C5161=19,G5161=41,I5161=2,K5161="A",L5161="RBUP",M5161&gt;=0.5,M5161&lt;=0.85),"IN","OUT")</f>
        <v>IN</v>
      </c>
    </row>
    <row r="5162" spans="1:33">
      <c r="A5162" s="14" t="s">
        <v>192</v>
      </c>
      <c r="B5162" s="16">
        <v>2022</v>
      </c>
      <c r="C5162" s="16">
        <v>19</v>
      </c>
      <c r="D5162" s="14" t="s">
        <v>80</v>
      </c>
      <c r="E5162" s="16">
        <v>185</v>
      </c>
      <c r="F5162" s="14" t="s">
        <v>178</v>
      </c>
      <c r="G5162" s="16">
        <v>41</v>
      </c>
      <c r="H5162" s="14" t="s">
        <v>186</v>
      </c>
      <c r="I5162" s="16">
        <v>2</v>
      </c>
      <c r="J5162" s="14" t="s">
        <v>83</v>
      </c>
      <c r="K5162" s="14" t="s">
        <v>84</v>
      </c>
      <c r="L5162" s="14" t="s">
        <v>85</v>
      </c>
      <c r="M5162" s="23">
        <v>0.75</v>
      </c>
      <c r="N5162" s="16">
        <v>170</v>
      </c>
      <c r="O5162" s="16">
        <v>100</v>
      </c>
      <c r="P5162" s="16">
        <v>22</v>
      </c>
      <c r="Q5162" s="16">
        <v>129</v>
      </c>
      <c r="R5162" s="16">
        <v>22</v>
      </c>
      <c r="S5162" s="14" t="s">
        <v>86</v>
      </c>
      <c r="T5162" s="16">
        <v>20850</v>
      </c>
      <c r="U5162" s="16">
        <v>0</v>
      </c>
      <c r="V5162" s="18">
        <v>14895904</v>
      </c>
      <c r="W5162" s="18">
        <v>1976369</v>
      </c>
      <c r="X5162" s="18">
        <v>1431309</v>
      </c>
      <c r="Y5162" s="18">
        <v>0</v>
      </c>
      <c r="Z5162" s="18">
        <v>2270</v>
      </c>
      <c r="AA5162" s="18">
        <v>0</v>
      </c>
      <c r="AB5162" s="18">
        <v>256117</v>
      </c>
      <c r="AC5162" s="23">
        <v>0.13</v>
      </c>
      <c r="AD5162" s="14" t="str">
        <f>IF(E5162=113,"Linn","Iowa ex-Linn")</f>
        <v>Iowa ex-Linn</v>
      </c>
      <c r="AE5162" s="23">
        <f>IFERROR(AB5162/W5162,"N/M")</f>
        <v>0.12958966670697628</v>
      </c>
      <c r="AF5162" s="14" t="str">
        <f>B5162&amp;"|"&amp;TEXT(E5162,"000")&amp;"|"&amp;TEXT(M5162,"0.0000")</f>
        <v>2022|185|0.7500</v>
      </c>
      <c r="AG5162" s="22" t="str">
        <f>IF(AND(B5162&gt;=2015,B5162&lt;=2024,C5162=19,G5162=41,I5162=2,K5162="A",L5162="RBUP",M5162&gt;=0.5,M5162&lt;=0.85),"IN","OUT")</f>
        <v>IN</v>
      </c>
    </row>
    <row r="5163" spans="1:33">
      <c r="A5163" s="14" t="s">
        <v>192</v>
      </c>
      <c r="B5163" s="16">
        <v>2022</v>
      </c>
      <c r="C5163" s="16">
        <v>19</v>
      </c>
      <c r="D5163" s="14" t="s">
        <v>80</v>
      </c>
      <c r="E5163" s="16">
        <v>185</v>
      </c>
      <c r="F5163" s="14" t="s">
        <v>178</v>
      </c>
      <c r="G5163" s="16">
        <v>41</v>
      </c>
      <c r="H5163" s="14" t="s">
        <v>186</v>
      </c>
      <c r="I5163" s="16">
        <v>2</v>
      </c>
      <c r="J5163" s="14" t="s">
        <v>83</v>
      </c>
      <c r="K5163" s="14" t="s">
        <v>84</v>
      </c>
      <c r="L5163" s="14" t="s">
        <v>85</v>
      </c>
      <c r="M5163" s="23">
        <v>0.8</v>
      </c>
      <c r="N5163" s="16">
        <v>166</v>
      </c>
      <c r="O5163" s="16">
        <v>89</v>
      </c>
      <c r="P5163" s="16">
        <v>20</v>
      </c>
      <c r="Q5163" s="16">
        <v>90</v>
      </c>
      <c r="R5163" s="16">
        <v>20</v>
      </c>
      <c r="S5163" s="14" t="s">
        <v>86</v>
      </c>
      <c r="T5163" s="16">
        <v>24893</v>
      </c>
      <c r="U5163" s="16">
        <v>0</v>
      </c>
      <c r="V5163" s="18">
        <v>18757827</v>
      </c>
      <c r="W5163" s="18">
        <v>2610109</v>
      </c>
      <c r="X5163" s="18">
        <v>1755175</v>
      </c>
      <c r="Y5163" s="18">
        <v>408</v>
      </c>
      <c r="Z5163" s="18">
        <v>2847</v>
      </c>
      <c r="AA5163" s="18">
        <v>0</v>
      </c>
      <c r="AB5163" s="18">
        <v>638351</v>
      </c>
      <c r="AC5163" s="23">
        <v>0.24</v>
      </c>
      <c r="AD5163" s="14" t="str">
        <f>IF(E5163=113,"Linn","Iowa ex-Linn")</f>
        <v>Iowa ex-Linn</v>
      </c>
      <c r="AE5163" s="23">
        <f>IFERROR(AB5163/W5163,"N/M")</f>
        <v>0.24456871341388425</v>
      </c>
      <c r="AF5163" s="14" t="str">
        <f>B5163&amp;"|"&amp;TEXT(E5163,"000")&amp;"|"&amp;TEXT(M5163,"0.0000")</f>
        <v>2022|185|0.8000</v>
      </c>
      <c r="AG5163" s="22" t="str">
        <f>IF(AND(B5163&gt;=2015,B5163&lt;=2024,C5163=19,G5163=41,I5163=2,K5163="A",L5163="RBUP",M5163&gt;=0.5,M5163&lt;=0.85),"IN","OUT")</f>
        <v>IN</v>
      </c>
    </row>
    <row r="5164" spans="1:33">
      <c r="A5164" s="14" t="s">
        <v>192</v>
      </c>
      <c r="B5164" s="16">
        <v>2022</v>
      </c>
      <c r="C5164" s="16">
        <v>19</v>
      </c>
      <c r="D5164" s="14" t="s">
        <v>80</v>
      </c>
      <c r="E5164" s="16">
        <v>185</v>
      </c>
      <c r="F5164" s="14" t="s">
        <v>178</v>
      </c>
      <c r="G5164" s="16">
        <v>41</v>
      </c>
      <c r="H5164" s="14" t="s">
        <v>186</v>
      </c>
      <c r="I5164" s="16">
        <v>2</v>
      </c>
      <c r="J5164" s="14" t="s">
        <v>83</v>
      </c>
      <c r="K5164" s="14" t="s">
        <v>84</v>
      </c>
      <c r="L5164" s="14" t="s">
        <v>85</v>
      </c>
      <c r="M5164" s="23">
        <v>0.85</v>
      </c>
      <c r="N5164" s="16">
        <v>27</v>
      </c>
      <c r="O5164" s="16">
        <v>6</v>
      </c>
      <c r="P5164" s="16">
        <v>2</v>
      </c>
      <c r="Q5164" s="16">
        <v>6</v>
      </c>
      <c r="R5164" s="16">
        <v>2</v>
      </c>
      <c r="S5164" s="14" t="s">
        <v>86</v>
      </c>
      <c r="T5164" s="16">
        <v>2541</v>
      </c>
      <c r="U5164" s="16">
        <v>0</v>
      </c>
      <c r="V5164" s="18">
        <v>2176934</v>
      </c>
      <c r="W5164" s="18">
        <v>353398</v>
      </c>
      <c r="X5164" s="18">
        <v>183808</v>
      </c>
      <c r="Y5164" s="18">
        <v>0</v>
      </c>
      <c r="Z5164" s="18">
        <v>250</v>
      </c>
      <c r="AA5164" s="18">
        <v>0</v>
      </c>
      <c r="AB5164" s="18">
        <v>13013</v>
      </c>
      <c r="AC5164" s="23">
        <v>0.04</v>
      </c>
      <c r="AD5164" s="14" t="str">
        <f>IF(E5164=113,"Linn","Iowa ex-Linn")</f>
        <v>Iowa ex-Linn</v>
      </c>
      <c r="AE5164" s="23">
        <f>IFERROR(AB5164/W5164,"N/M")</f>
        <v>0.03682250606964386</v>
      </c>
      <c r="AF5164" s="14" t="str">
        <f>B5164&amp;"|"&amp;TEXT(E5164,"000")&amp;"|"&amp;TEXT(M5164,"0.0000")</f>
        <v>2022|185|0.8500</v>
      </c>
      <c r="AG5164" s="22" t="str">
        <f>IF(AND(B5164&gt;=2015,B5164&lt;=2024,C5164=19,G5164=41,I5164=2,K5164="A",L5164="RBUP",M5164&gt;=0.5,M5164&lt;=0.85),"IN","OUT")</f>
        <v>IN</v>
      </c>
    </row>
    <row r="5165" spans="1:33">
      <c r="A5165" s="14" t="s">
        <v>192</v>
      </c>
      <c r="B5165" s="16">
        <v>2022</v>
      </c>
      <c r="C5165" s="16">
        <v>19</v>
      </c>
      <c r="D5165" s="14" t="s">
        <v>80</v>
      </c>
      <c r="E5165" s="16">
        <v>187</v>
      </c>
      <c r="F5165" s="14" t="s">
        <v>179</v>
      </c>
      <c r="G5165" s="16">
        <v>41</v>
      </c>
      <c r="H5165" s="14" t="s">
        <v>186</v>
      </c>
      <c r="I5165" s="16">
        <v>2</v>
      </c>
      <c r="J5165" s="14" t="s">
        <v>83</v>
      </c>
      <c r="K5165" s="14" t="s">
        <v>84</v>
      </c>
      <c r="L5165" s="14" t="s">
        <v>85</v>
      </c>
      <c r="M5165" s="23">
        <v>0.55</v>
      </c>
      <c r="N5165" s="16">
        <v>1</v>
      </c>
      <c r="O5165" s="16">
        <v>0</v>
      </c>
      <c r="P5165" s="16">
        <v>0</v>
      </c>
      <c r="Q5165" s="16">
        <v>0</v>
      </c>
      <c r="R5165" s="16">
        <v>0</v>
      </c>
      <c r="S5165" s="14" t="s">
        <v>86</v>
      </c>
      <c r="T5165" s="16">
        <v>0</v>
      </c>
      <c r="U5165" s="16">
        <v>0</v>
      </c>
      <c r="V5165" s="18">
        <v>0</v>
      </c>
      <c r="W5165" s="18">
        <v>0</v>
      </c>
      <c r="X5165" s="18">
        <v>0</v>
      </c>
      <c r="Y5165" s="18">
        <v>0</v>
      </c>
      <c r="Z5165" s="18">
        <v>0</v>
      </c>
      <c r="AA5165" s="18">
        <v>0</v>
      </c>
      <c r="AB5165" s="18">
        <v>0</v>
      </c>
      <c r="AC5165" s="23">
        <v>0</v>
      </c>
      <c r="AD5165" s="14" t="str">
        <f>IF(E5165=113,"Linn","Iowa ex-Linn")</f>
        <v>Iowa ex-Linn</v>
      </c>
      <c r="AE5165" s="23" t="str">
        <f>IFERROR(AB5165/W5165,"N/M")</f>
        <v>N/M</v>
      </c>
      <c r="AF5165" s="14" t="str">
        <f>B5165&amp;"|"&amp;TEXT(E5165,"000")&amp;"|"&amp;TEXT(M5165,"0.0000")</f>
        <v>2022|187|0.5500</v>
      </c>
      <c r="AG5165" s="22" t="str">
        <f>IF(AND(B5165&gt;=2015,B5165&lt;=2024,C5165=19,G5165=41,I5165=2,K5165="A",L5165="RBUP",M5165&gt;=0.5,M5165&lt;=0.85),"IN","OUT")</f>
        <v>IN</v>
      </c>
    </row>
    <row r="5166" spans="1:33">
      <c r="A5166" s="14" t="s">
        <v>192</v>
      </c>
      <c r="B5166" s="16">
        <v>2022</v>
      </c>
      <c r="C5166" s="16">
        <v>19</v>
      </c>
      <c r="D5166" s="14" t="s">
        <v>80</v>
      </c>
      <c r="E5166" s="16">
        <v>187</v>
      </c>
      <c r="F5166" s="14" t="s">
        <v>179</v>
      </c>
      <c r="G5166" s="16">
        <v>41</v>
      </c>
      <c r="H5166" s="14" t="s">
        <v>186</v>
      </c>
      <c r="I5166" s="16">
        <v>2</v>
      </c>
      <c r="J5166" s="14" t="s">
        <v>83</v>
      </c>
      <c r="K5166" s="14" t="s">
        <v>84</v>
      </c>
      <c r="L5166" s="14" t="s">
        <v>85</v>
      </c>
      <c r="M5166" s="23">
        <v>0.6</v>
      </c>
      <c r="N5166" s="16">
        <v>1</v>
      </c>
      <c r="O5166" s="16">
        <v>1</v>
      </c>
      <c r="P5166" s="16">
        <v>0</v>
      </c>
      <c r="Q5166" s="16">
        <v>1</v>
      </c>
      <c r="R5166" s="16">
        <v>0</v>
      </c>
      <c r="S5166" s="14" t="s">
        <v>86</v>
      </c>
      <c r="T5166" s="16">
        <v>207</v>
      </c>
      <c r="U5166" s="16">
        <v>0</v>
      </c>
      <c r="V5166" s="18">
        <v>156151</v>
      </c>
      <c r="W5166" s="18">
        <v>1974</v>
      </c>
      <c r="X5166" s="18">
        <v>1580</v>
      </c>
      <c r="Y5166" s="18">
        <v>0</v>
      </c>
      <c r="Z5166" s="18">
        <v>0</v>
      </c>
      <c r="AA5166" s="18">
        <v>0</v>
      </c>
      <c r="AB5166" s="18">
        <v>0</v>
      </c>
      <c r="AC5166" s="23">
        <v>0</v>
      </c>
      <c r="AD5166" s="14" t="str">
        <f>IF(E5166=113,"Linn","Iowa ex-Linn")</f>
        <v>Iowa ex-Linn</v>
      </c>
      <c r="AE5166" s="23">
        <f>IFERROR(AB5166/W5166,"N/M")</f>
        <v>0.0</v>
      </c>
      <c r="AF5166" s="14" t="str">
        <f>B5166&amp;"|"&amp;TEXT(E5166,"000")&amp;"|"&amp;TEXT(M5166,"0.0000")</f>
        <v>2022|187|0.6000</v>
      </c>
      <c r="AG5166" s="22" t="str">
        <f>IF(AND(B5166&gt;=2015,B5166&lt;=2024,C5166=19,G5166=41,I5166=2,K5166="A",L5166="RBUP",M5166&gt;=0.5,M5166&lt;=0.85),"IN","OUT")</f>
        <v>IN</v>
      </c>
    </row>
    <row r="5167" spans="1:33">
      <c r="A5167" s="14" t="s">
        <v>192</v>
      </c>
      <c r="B5167" s="16">
        <v>2022</v>
      </c>
      <c r="C5167" s="16">
        <v>19</v>
      </c>
      <c r="D5167" s="14" t="s">
        <v>80</v>
      </c>
      <c r="E5167" s="16">
        <v>187</v>
      </c>
      <c r="F5167" s="14" t="s">
        <v>179</v>
      </c>
      <c r="G5167" s="16">
        <v>41</v>
      </c>
      <c r="H5167" s="14" t="s">
        <v>186</v>
      </c>
      <c r="I5167" s="16">
        <v>2</v>
      </c>
      <c r="J5167" s="14" t="s">
        <v>83</v>
      </c>
      <c r="K5167" s="14" t="s">
        <v>84</v>
      </c>
      <c r="L5167" s="14" t="s">
        <v>85</v>
      </c>
      <c r="M5167" s="23">
        <v>0.65</v>
      </c>
      <c r="N5167" s="16">
        <v>5</v>
      </c>
      <c r="O5167" s="16">
        <v>5</v>
      </c>
      <c r="P5167" s="16">
        <v>0</v>
      </c>
      <c r="Q5167" s="16">
        <v>16</v>
      </c>
      <c r="R5167" s="16">
        <v>0</v>
      </c>
      <c r="S5167" s="14" t="s">
        <v>86</v>
      </c>
      <c r="T5167" s="16">
        <v>959</v>
      </c>
      <c r="U5167" s="16">
        <v>0</v>
      </c>
      <c r="V5167" s="18">
        <v>707613</v>
      </c>
      <c r="W5167" s="18">
        <v>19847</v>
      </c>
      <c r="X5167" s="18">
        <v>11713</v>
      </c>
      <c r="Y5167" s="18">
        <v>0</v>
      </c>
      <c r="Z5167" s="18">
        <v>0</v>
      </c>
      <c r="AA5167" s="18">
        <v>0</v>
      </c>
      <c r="AB5167" s="18">
        <v>0</v>
      </c>
      <c r="AC5167" s="23">
        <v>0</v>
      </c>
      <c r="AD5167" s="14" t="str">
        <f>IF(E5167=113,"Linn","Iowa ex-Linn")</f>
        <v>Iowa ex-Linn</v>
      </c>
      <c r="AE5167" s="23">
        <f>IFERROR(AB5167/W5167,"N/M")</f>
        <v>0.0</v>
      </c>
      <c r="AF5167" s="14" t="str">
        <f>B5167&amp;"|"&amp;TEXT(E5167,"000")&amp;"|"&amp;TEXT(M5167,"0.0000")</f>
        <v>2022|187|0.6500</v>
      </c>
      <c r="AG5167" s="22" t="str">
        <f>IF(AND(B5167&gt;=2015,B5167&lt;=2024,C5167=19,G5167=41,I5167=2,K5167="A",L5167="RBUP",M5167&gt;=0.5,M5167&lt;=0.85),"IN","OUT")</f>
        <v>IN</v>
      </c>
    </row>
    <row r="5168" spans="1:33">
      <c r="A5168" s="14" t="s">
        <v>192</v>
      </c>
      <c r="B5168" s="16">
        <v>2022</v>
      </c>
      <c r="C5168" s="16">
        <v>19</v>
      </c>
      <c r="D5168" s="14" t="s">
        <v>80</v>
      </c>
      <c r="E5168" s="16">
        <v>187</v>
      </c>
      <c r="F5168" s="14" t="s">
        <v>179</v>
      </c>
      <c r="G5168" s="16">
        <v>41</v>
      </c>
      <c r="H5168" s="14" t="s">
        <v>186</v>
      </c>
      <c r="I5168" s="16">
        <v>2</v>
      </c>
      <c r="J5168" s="14" t="s">
        <v>83</v>
      </c>
      <c r="K5168" s="14" t="s">
        <v>84</v>
      </c>
      <c r="L5168" s="14" t="s">
        <v>85</v>
      </c>
      <c r="M5168" s="23">
        <v>0.7</v>
      </c>
      <c r="N5168" s="16">
        <v>32</v>
      </c>
      <c r="O5168" s="16">
        <v>27</v>
      </c>
      <c r="P5168" s="16">
        <v>0</v>
      </c>
      <c r="Q5168" s="16">
        <v>56</v>
      </c>
      <c r="R5168" s="16">
        <v>0</v>
      </c>
      <c r="S5168" s="14" t="s">
        <v>86</v>
      </c>
      <c r="T5168" s="16">
        <v>3688</v>
      </c>
      <c r="U5168" s="16">
        <v>0</v>
      </c>
      <c r="V5168" s="18">
        <v>3068655</v>
      </c>
      <c r="W5168" s="18">
        <v>112428</v>
      </c>
      <c r="X5168" s="18">
        <v>68240</v>
      </c>
      <c r="Y5168" s="18">
        <v>0</v>
      </c>
      <c r="Z5168" s="18">
        <v>0</v>
      </c>
      <c r="AA5168" s="18">
        <v>0</v>
      </c>
      <c r="AB5168" s="18">
        <v>0</v>
      </c>
      <c r="AC5168" s="23">
        <v>0</v>
      </c>
      <c r="AD5168" s="14" t="str">
        <f>IF(E5168=113,"Linn","Iowa ex-Linn")</f>
        <v>Iowa ex-Linn</v>
      </c>
      <c r="AE5168" s="23">
        <f>IFERROR(AB5168/W5168,"N/M")</f>
        <v>0.0</v>
      </c>
      <c r="AF5168" s="14" t="str">
        <f>B5168&amp;"|"&amp;TEXT(E5168,"000")&amp;"|"&amp;TEXT(M5168,"0.0000")</f>
        <v>2022|187|0.7000</v>
      </c>
      <c r="AG5168" s="22" t="str">
        <f>IF(AND(B5168&gt;=2015,B5168&lt;=2024,C5168=19,G5168=41,I5168=2,K5168="A",L5168="RBUP",M5168&gt;=0.5,M5168&lt;=0.85),"IN","OUT")</f>
        <v>IN</v>
      </c>
    </row>
    <row r="5169" spans="1:33">
      <c r="A5169" s="14" t="s">
        <v>192</v>
      </c>
      <c r="B5169" s="16">
        <v>2022</v>
      </c>
      <c r="C5169" s="16">
        <v>19</v>
      </c>
      <c r="D5169" s="14" t="s">
        <v>80</v>
      </c>
      <c r="E5169" s="16">
        <v>187</v>
      </c>
      <c r="F5169" s="14" t="s">
        <v>179</v>
      </c>
      <c r="G5169" s="16">
        <v>41</v>
      </c>
      <c r="H5169" s="14" t="s">
        <v>186</v>
      </c>
      <c r="I5169" s="16">
        <v>2</v>
      </c>
      <c r="J5169" s="14" t="s">
        <v>83</v>
      </c>
      <c r="K5169" s="14" t="s">
        <v>84</v>
      </c>
      <c r="L5169" s="14" t="s">
        <v>85</v>
      </c>
      <c r="M5169" s="23">
        <v>0.75</v>
      </c>
      <c r="N5169" s="16">
        <v>85</v>
      </c>
      <c r="O5169" s="16">
        <v>72</v>
      </c>
      <c r="P5169" s="16">
        <v>9</v>
      </c>
      <c r="Q5169" s="16">
        <v>122</v>
      </c>
      <c r="R5169" s="16">
        <v>9</v>
      </c>
      <c r="S5169" s="14" t="s">
        <v>86</v>
      </c>
      <c r="T5169" s="16">
        <v>10382</v>
      </c>
      <c r="U5169" s="16">
        <v>0</v>
      </c>
      <c r="V5169" s="18">
        <v>9242002</v>
      </c>
      <c r="W5169" s="18">
        <v>413867</v>
      </c>
      <c r="X5169" s="18">
        <v>254680</v>
      </c>
      <c r="Y5169" s="18">
        <v>0</v>
      </c>
      <c r="Z5169" s="18">
        <v>74</v>
      </c>
      <c r="AA5169" s="18">
        <v>0</v>
      </c>
      <c r="AB5169" s="18">
        <v>22992</v>
      </c>
      <c r="AC5169" s="23">
        <v>0.06</v>
      </c>
      <c r="AD5169" s="14" t="str">
        <f>IF(E5169=113,"Linn","Iowa ex-Linn")</f>
        <v>Iowa ex-Linn</v>
      </c>
      <c r="AE5169" s="23">
        <f>IFERROR(AB5169/W5169,"N/M")</f>
        <v>0.05555407896739774</v>
      </c>
      <c r="AF5169" s="14" t="str">
        <f>B5169&amp;"|"&amp;TEXT(E5169,"000")&amp;"|"&amp;TEXT(M5169,"0.0000")</f>
        <v>2022|187|0.7500</v>
      </c>
      <c r="AG5169" s="22" t="str">
        <f>IF(AND(B5169&gt;=2015,B5169&lt;=2024,C5169=19,G5169=41,I5169=2,K5169="A",L5169="RBUP",M5169&gt;=0.5,M5169&lt;=0.85),"IN","OUT")</f>
        <v>IN</v>
      </c>
    </row>
    <row r="5170" spans="1:33">
      <c r="A5170" s="14" t="s">
        <v>192</v>
      </c>
      <c r="B5170" s="16">
        <v>2022</v>
      </c>
      <c r="C5170" s="16">
        <v>19</v>
      </c>
      <c r="D5170" s="14" t="s">
        <v>80</v>
      </c>
      <c r="E5170" s="16">
        <v>187</v>
      </c>
      <c r="F5170" s="14" t="s">
        <v>179</v>
      </c>
      <c r="G5170" s="16">
        <v>41</v>
      </c>
      <c r="H5170" s="14" t="s">
        <v>186</v>
      </c>
      <c r="I5170" s="16">
        <v>2</v>
      </c>
      <c r="J5170" s="14" t="s">
        <v>83</v>
      </c>
      <c r="K5170" s="14" t="s">
        <v>84</v>
      </c>
      <c r="L5170" s="14" t="s">
        <v>85</v>
      </c>
      <c r="M5170" s="23">
        <v>0.8</v>
      </c>
      <c r="N5170" s="16">
        <v>378</v>
      </c>
      <c r="O5170" s="16">
        <v>319</v>
      </c>
      <c r="P5170" s="16">
        <v>45</v>
      </c>
      <c r="Q5170" s="16">
        <v>670</v>
      </c>
      <c r="R5170" s="16">
        <v>68</v>
      </c>
      <c r="S5170" s="14" t="s">
        <v>86</v>
      </c>
      <c r="T5170" s="16">
        <v>53261</v>
      </c>
      <c r="U5170" s="16">
        <v>0</v>
      </c>
      <c r="V5170" s="18">
        <v>50384592</v>
      </c>
      <c r="W5170" s="18">
        <v>3088275</v>
      </c>
      <c r="X5170" s="18">
        <v>1642983</v>
      </c>
      <c r="Y5170" s="18">
        <v>627</v>
      </c>
      <c r="Z5170" s="18">
        <v>1387</v>
      </c>
      <c r="AA5170" s="18">
        <v>0</v>
      </c>
      <c r="AB5170" s="18">
        <v>755118</v>
      </c>
      <c r="AC5170" s="23">
        <v>0.24</v>
      </c>
      <c r="AD5170" s="14" t="str">
        <f>IF(E5170=113,"Linn","Iowa ex-Linn")</f>
        <v>Iowa ex-Linn</v>
      </c>
      <c r="AE5170" s="23">
        <f>IFERROR(AB5170/W5170,"N/M")</f>
        <v>0.2445112562838478</v>
      </c>
      <c r="AF5170" s="14" t="str">
        <f>B5170&amp;"|"&amp;TEXT(E5170,"000")&amp;"|"&amp;TEXT(M5170,"0.0000")</f>
        <v>2022|187|0.8000</v>
      </c>
      <c r="AG5170" s="22" t="str">
        <f>IF(AND(B5170&gt;=2015,B5170&lt;=2024,C5170=19,G5170=41,I5170=2,K5170="A",L5170="RBUP",M5170&gt;=0.5,M5170&lt;=0.85),"IN","OUT")</f>
        <v>IN</v>
      </c>
    </row>
    <row r="5171" spans="1:33">
      <c r="A5171" s="14" t="s">
        <v>192</v>
      </c>
      <c r="B5171" s="16">
        <v>2022</v>
      </c>
      <c r="C5171" s="16">
        <v>19</v>
      </c>
      <c r="D5171" s="14" t="s">
        <v>80</v>
      </c>
      <c r="E5171" s="16">
        <v>187</v>
      </c>
      <c r="F5171" s="14" t="s">
        <v>179</v>
      </c>
      <c r="G5171" s="16">
        <v>41</v>
      </c>
      <c r="H5171" s="14" t="s">
        <v>186</v>
      </c>
      <c r="I5171" s="16">
        <v>2</v>
      </c>
      <c r="J5171" s="14" t="s">
        <v>83</v>
      </c>
      <c r="K5171" s="14" t="s">
        <v>84</v>
      </c>
      <c r="L5171" s="14" t="s">
        <v>85</v>
      </c>
      <c r="M5171" s="23">
        <v>0.85</v>
      </c>
      <c r="N5171" s="16">
        <v>557</v>
      </c>
      <c r="O5171" s="16">
        <v>474</v>
      </c>
      <c r="P5171" s="16">
        <v>86</v>
      </c>
      <c r="Q5171" s="16">
        <v>1048</v>
      </c>
      <c r="R5171" s="16">
        <v>147</v>
      </c>
      <c r="S5171" s="14" t="s">
        <v>86</v>
      </c>
      <c r="T5171" s="16">
        <v>106087</v>
      </c>
      <c r="U5171" s="16">
        <v>0</v>
      </c>
      <c r="V5171" s="18">
        <v>107006271</v>
      </c>
      <c r="W5171" s="18">
        <v>7907508</v>
      </c>
      <c r="X5171" s="18">
        <v>3458441</v>
      </c>
      <c r="Y5171" s="18">
        <v>1857</v>
      </c>
      <c r="Z5171" s="18">
        <v>6585</v>
      </c>
      <c r="AA5171" s="18">
        <v>0</v>
      </c>
      <c r="AB5171" s="18">
        <v>1471999</v>
      </c>
      <c r="AC5171" s="23">
        <v>0.19</v>
      </c>
      <c r="AD5171" s="14" t="str">
        <f>IF(E5171=113,"Linn","Iowa ex-Linn")</f>
        <v>Iowa ex-Linn</v>
      </c>
      <c r="AE5171" s="23">
        <f>IFERROR(AB5171/W5171,"N/M")</f>
        <v>0.18615207218253843</v>
      </c>
      <c r="AF5171" s="14" t="str">
        <f>B5171&amp;"|"&amp;TEXT(E5171,"000")&amp;"|"&amp;TEXT(M5171,"0.0000")</f>
        <v>2022|187|0.8500</v>
      </c>
      <c r="AG5171" s="22" t="str">
        <f>IF(AND(B5171&gt;=2015,B5171&lt;=2024,C5171=19,G5171=41,I5171=2,K5171="A",L5171="RBUP",M5171&gt;=0.5,M5171&lt;=0.85),"IN","OUT")</f>
        <v>IN</v>
      </c>
    </row>
    <row r="5172" spans="1:33">
      <c r="A5172" s="14" t="s">
        <v>192</v>
      </c>
      <c r="B5172" s="16">
        <v>2022</v>
      </c>
      <c r="C5172" s="16">
        <v>19</v>
      </c>
      <c r="D5172" s="14" t="s">
        <v>80</v>
      </c>
      <c r="E5172" s="16">
        <v>189</v>
      </c>
      <c r="F5172" s="14" t="s">
        <v>180</v>
      </c>
      <c r="G5172" s="16">
        <v>41</v>
      </c>
      <c r="H5172" s="14" t="s">
        <v>186</v>
      </c>
      <c r="I5172" s="16">
        <v>2</v>
      </c>
      <c r="J5172" s="14" t="s">
        <v>83</v>
      </c>
      <c r="K5172" s="14" t="s">
        <v>84</v>
      </c>
      <c r="L5172" s="14" t="s">
        <v>85</v>
      </c>
      <c r="M5172" s="23">
        <v>0.55</v>
      </c>
      <c r="N5172" s="16">
        <v>1</v>
      </c>
      <c r="O5172" s="16">
        <v>1</v>
      </c>
      <c r="P5172" s="16">
        <v>0</v>
      </c>
      <c r="Q5172" s="16">
        <v>1</v>
      </c>
      <c r="R5172" s="16">
        <v>0</v>
      </c>
      <c r="S5172" s="14" t="s">
        <v>86</v>
      </c>
      <c r="T5172" s="16">
        <v>106</v>
      </c>
      <c r="U5172" s="16">
        <v>0</v>
      </c>
      <c r="V5172" s="18">
        <v>62166</v>
      </c>
      <c r="W5172" s="18">
        <v>1181</v>
      </c>
      <c r="X5172" s="18">
        <v>756</v>
      </c>
      <c r="Y5172" s="18">
        <v>0</v>
      </c>
      <c r="Z5172" s="18">
        <v>0</v>
      </c>
      <c r="AA5172" s="18">
        <v>0</v>
      </c>
      <c r="AB5172" s="18">
        <v>0</v>
      </c>
      <c r="AC5172" s="23">
        <v>0</v>
      </c>
      <c r="AD5172" s="14" t="str">
        <f>IF(E5172=113,"Linn","Iowa ex-Linn")</f>
        <v>Iowa ex-Linn</v>
      </c>
      <c r="AE5172" s="23">
        <f>IFERROR(AB5172/W5172,"N/M")</f>
        <v>0.0</v>
      </c>
      <c r="AF5172" s="14" t="str">
        <f>B5172&amp;"|"&amp;TEXT(E5172,"000")&amp;"|"&amp;TEXT(M5172,"0.0000")</f>
        <v>2022|189|0.5500</v>
      </c>
      <c r="AG5172" s="22" t="str">
        <f>IF(AND(B5172&gt;=2015,B5172&lt;=2024,C5172=19,G5172=41,I5172=2,K5172="A",L5172="RBUP",M5172&gt;=0.5,M5172&lt;=0.85),"IN","OUT")</f>
        <v>IN</v>
      </c>
    </row>
    <row r="5173" spans="1:33">
      <c r="A5173" s="14" t="s">
        <v>192</v>
      </c>
      <c r="B5173" s="16">
        <v>2022</v>
      </c>
      <c r="C5173" s="16">
        <v>19</v>
      </c>
      <c r="D5173" s="14" t="s">
        <v>80</v>
      </c>
      <c r="E5173" s="16">
        <v>189</v>
      </c>
      <c r="F5173" s="14" t="s">
        <v>180</v>
      </c>
      <c r="G5173" s="16">
        <v>41</v>
      </c>
      <c r="H5173" s="14" t="s">
        <v>186</v>
      </c>
      <c r="I5173" s="16">
        <v>2</v>
      </c>
      <c r="J5173" s="14" t="s">
        <v>83</v>
      </c>
      <c r="K5173" s="14" t="s">
        <v>84</v>
      </c>
      <c r="L5173" s="14" t="s">
        <v>85</v>
      </c>
      <c r="M5173" s="23">
        <v>0.6</v>
      </c>
      <c r="N5173" s="16">
        <v>1</v>
      </c>
      <c r="O5173" s="16">
        <v>1</v>
      </c>
      <c r="P5173" s="16">
        <v>0</v>
      </c>
      <c r="Q5173" s="16">
        <v>1</v>
      </c>
      <c r="R5173" s="16">
        <v>0</v>
      </c>
      <c r="S5173" s="14" t="s">
        <v>86</v>
      </c>
      <c r="T5173" s="16">
        <v>308</v>
      </c>
      <c r="U5173" s="16">
        <v>0</v>
      </c>
      <c r="V5173" s="18">
        <v>239065</v>
      </c>
      <c r="W5173" s="18">
        <v>4758</v>
      </c>
      <c r="X5173" s="18">
        <v>3806</v>
      </c>
      <c r="Y5173" s="18">
        <v>0</v>
      </c>
      <c r="Z5173" s="18">
        <v>0</v>
      </c>
      <c r="AA5173" s="18">
        <v>0</v>
      </c>
      <c r="AB5173" s="18">
        <v>0</v>
      </c>
      <c r="AC5173" s="23">
        <v>0</v>
      </c>
      <c r="AD5173" s="14" t="str">
        <f>IF(E5173=113,"Linn","Iowa ex-Linn")</f>
        <v>Iowa ex-Linn</v>
      </c>
      <c r="AE5173" s="23">
        <f>IFERROR(AB5173/W5173,"N/M")</f>
        <v>0.0</v>
      </c>
      <c r="AF5173" s="14" t="str">
        <f>B5173&amp;"|"&amp;TEXT(E5173,"000")&amp;"|"&amp;TEXT(M5173,"0.0000")</f>
        <v>2022|189|0.6000</v>
      </c>
      <c r="AG5173" s="22" t="str">
        <f>IF(AND(B5173&gt;=2015,B5173&lt;=2024,C5173=19,G5173=41,I5173=2,K5173="A",L5173="RBUP",M5173&gt;=0.5,M5173&lt;=0.85),"IN","OUT")</f>
        <v>IN</v>
      </c>
    </row>
    <row r="5174" spans="1:33">
      <c r="A5174" s="14" t="s">
        <v>192</v>
      </c>
      <c r="B5174" s="16">
        <v>2022</v>
      </c>
      <c r="C5174" s="16">
        <v>19</v>
      </c>
      <c r="D5174" s="14" t="s">
        <v>80</v>
      </c>
      <c r="E5174" s="16">
        <v>189</v>
      </c>
      <c r="F5174" s="14" t="s">
        <v>180</v>
      </c>
      <c r="G5174" s="16">
        <v>41</v>
      </c>
      <c r="H5174" s="14" t="s">
        <v>186</v>
      </c>
      <c r="I5174" s="16">
        <v>2</v>
      </c>
      <c r="J5174" s="14" t="s">
        <v>83</v>
      </c>
      <c r="K5174" s="14" t="s">
        <v>84</v>
      </c>
      <c r="L5174" s="14" t="s">
        <v>85</v>
      </c>
      <c r="M5174" s="23">
        <v>0.65</v>
      </c>
      <c r="N5174" s="16">
        <v>2</v>
      </c>
      <c r="O5174" s="16">
        <v>2</v>
      </c>
      <c r="P5174" s="16">
        <v>0</v>
      </c>
      <c r="Q5174" s="16">
        <v>2</v>
      </c>
      <c r="R5174" s="16">
        <v>0</v>
      </c>
      <c r="S5174" s="14" t="s">
        <v>86</v>
      </c>
      <c r="T5174" s="16">
        <v>246</v>
      </c>
      <c r="U5174" s="16">
        <v>0</v>
      </c>
      <c r="V5174" s="18">
        <v>186237</v>
      </c>
      <c r="W5174" s="18">
        <v>5499</v>
      </c>
      <c r="X5174" s="18">
        <v>3245</v>
      </c>
      <c r="Y5174" s="18">
        <v>0</v>
      </c>
      <c r="Z5174" s="18">
        <v>0</v>
      </c>
      <c r="AA5174" s="18">
        <v>0</v>
      </c>
      <c r="AB5174" s="18">
        <v>0</v>
      </c>
      <c r="AC5174" s="23">
        <v>0</v>
      </c>
      <c r="AD5174" s="14" t="str">
        <f>IF(E5174=113,"Linn","Iowa ex-Linn")</f>
        <v>Iowa ex-Linn</v>
      </c>
      <c r="AE5174" s="23">
        <f>IFERROR(AB5174/W5174,"N/M")</f>
        <v>0.0</v>
      </c>
      <c r="AF5174" s="14" t="str">
        <f>B5174&amp;"|"&amp;TEXT(E5174,"000")&amp;"|"&amp;TEXT(M5174,"0.0000")</f>
        <v>2022|189|0.6500</v>
      </c>
      <c r="AG5174" s="22" t="str">
        <f>IF(AND(B5174&gt;=2015,B5174&lt;=2024,C5174=19,G5174=41,I5174=2,K5174="A",L5174="RBUP",M5174&gt;=0.5,M5174&lt;=0.85),"IN","OUT")</f>
        <v>IN</v>
      </c>
    </row>
    <row r="5175" spans="1:33">
      <c r="A5175" s="14" t="s">
        <v>192</v>
      </c>
      <c r="B5175" s="16">
        <v>2022</v>
      </c>
      <c r="C5175" s="16">
        <v>19</v>
      </c>
      <c r="D5175" s="14" t="s">
        <v>80</v>
      </c>
      <c r="E5175" s="16">
        <v>189</v>
      </c>
      <c r="F5175" s="14" t="s">
        <v>180</v>
      </c>
      <c r="G5175" s="16">
        <v>41</v>
      </c>
      <c r="H5175" s="14" t="s">
        <v>186</v>
      </c>
      <c r="I5175" s="16">
        <v>2</v>
      </c>
      <c r="J5175" s="14" t="s">
        <v>83</v>
      </c>
      <c r="K5175" s="14" t="s">
        <v>84</v>
      </c>
      <c r="L5175" s="14" t="s">
        <v>85</v>
      </c>
      <c r="M5175" s="23">
        <v>0.7</v>
      </c>
      <c r="N5175" s="16">
        <v>24</v>
      </c>
      <c r="O5175" s="16">
        <v>19</v>
      </c>
      <c r="P5175" s="16">
        <v>2</v>
      </c>
      <c r="Q5175" s="16">
        <v>26</v>
      </c>
      <c r="R5175" s="16">
        <v>2</v>
      </c>
      <c r="S5175" s="14" t="s">
        <v>86</v>
      </c>
      <c r="T5175" s="16">
        <v>3379</v>
      </c>
      <c r="U5175" s="16">
        <v>0</v>
      </c>
      <c r="V5175" s="18">
        <v>2885422</v>
      </c>
      <c r="W5175" s="18">
        <v>129745</v>
      </c>
      <c r="X5175" s="18">
        <v>87720</v>
      </c>
      <c r="Y5175" s="18">
        <v>0</v>
      </c>
      <c r="Z5175" s="18">
        <v>0</v>
      </c>
      <c r="AA5175" s="18">
        <v>0</v>
      </c>
      <c r="AB5175" s="18">
        <v>34433</v>
      </c>
      <c r="AC5175" s="23">
        <v>0.27</v>
      </c>
      <c r="AD5175" s="14" t="str">
        <f>IF(E5175=113,"Linn","Iowa ex-Linn")</f>
        <v>Iowa ex-Linn</v>
      </c>
      <c r="AE5175" s="23">
        <f>IFERROR(AB5175/W5175,"N/M")</f>
        <v>0.265389803075263</v>
      </c>
      <c r="AF5175" s="14" t="str">
        <f>B5175&amp;"|"&amp;TEXT(E5175,"000")&amp;"|"&amp;TEXT(M5175,"0.0000")</f>
        <v>2022|189|0.7000</v>
      </c>
      <c r="AG5175" s="22" t="str">
        <f>IF(AND(B5175&gt;=2015,B5175&lt;=2024,C5175=19,G5175=41,I5175=2,K5175="A",L5175="RBUP",M5175&gt;=0.5,M5175&lt;=0.85),"IN","OUT")</f>
        <v>IN</v>
      </c>
    </row>
    <row r="5176" spans="1:33">
      <c r="A5176" s="14" t="s">
        <v>192</v>
      </c>
      <c r="B5176" s="16">
        <v>2022</v>
      </c>
      <c r="C5176" s="16">
        <v>19</v>
      </c>
      <c r="D5176" s="14" t="s">
        <v>80</v>
      </c>
      <c r="E5176" s="16">
        <v>189</v>
      </c>
      <c r="F5176" s="14" t="s">
        <v>180</v>
      </c>
      <c r="G5176" s="16">
        <v>41</v>
      </c>
      <c r="H5176" s="14" t="s">
        <v>186</v>
      </c>
      <c r="I5176" s="16">
        <v>2</v>
      </c>
      <c r="J5176" s="14" t="s">
        <v>83</v>
      </c>
      <c r="K5176" s="14" t="s">
        <v>84</v>
      </c>
      <c r="L5176" s="14" t="s">
        <v>85</v>
      </c>
      <c r="M5176" s="23">
        <v>0.75</v>
      </c>
      <c r="N5176" s="16">
        <v>72</v>
      </c>
      <c r="O5176" s="16">
        <v>58</v>
      </c>
      <c r="P5176" s="16">
        <v>0</v>
      </c>
      <c r="Q5176" s="16">
        <v>76</v>
      </c>
      <c r="R5176" s="16">
        <v>0</v>
      </c>
      <c r="S5176" s="14" t="s">
        <v>86</v>
      </c>
      <c r="T5176" s="16">
        <v>11600</v>
      </c>
      <c r="U5176" s="16">
        <v>0</v>
      </c>
      <c r="V5176" s="18">
        <v>10656605</v>
      </c>
      <c r="W5176" s="18">
        <v>575127</v>
      </c>
      <c r="X5176" s="18">
        <v>389989</v>
      </c>
      <c r="Y5176" s="18">
        <v>0</v>
      </c>
      <c r="Z5176" s="18">
        <v>153</v>
      </c>
      <c r="AA5176" s="18">
        <v>0</v>
      </c>
      <c r="AB5176" s="18">
        <v>0</v>
      </c>
      <c r="AC5176" s="23">
        <v>0</v>
      </c>
      <c r="AD5176" s="14" t="str">
        <f>IF(E5176=113,"Linn","Iowa ex-Linn")</f>
        <v>Iowa ex-Linn</v>
      </c>
      <c r="AE5176" s="23">
        <f>IFERROR(AB5176/W5176,"N/M")</f>
        <v>0.0</v>
      </c>
      <c r="AF5176" s="14" t="str">
        <f>B5176&amp;"|"&amp;TEXT(E5176,"000")&amp;"|"&amp;TEXT(M5176,"0.0000")</f>
        <v>2022|189|0.7500</v>
      </c>
      <c r="AG5176" s="22" t="str">
        <f>IF(AND(B5176&gt;=2015,B5176&lt;=2024,C5176=19,G5176=41,I5176=2,K5176="A",L5176="RBUP",M5176&gt;=0.5,M5176&lt;=0.85),"IN","OUT")</f>
        <v>IN</v>
      </c>
    </row>
    <row r="5177" spans="1:33">
      <c r="A5177" s="14" t="s">
        <v>192</v>
      </c>
      <c r="B5177" s="16">
        <v>2022</v>
      </c>
      <c r="C5177" s="16">
        <v>19</v>
      </c>
      <c r="D5177" s="14" t="s">
        <v>80</v>
      </c>
      <c r="E5177" s="16">
        <v>189</v>
      </c>
      <c r="F5177" s="14" t="s">
        <v>180</v>
      </c>
      <c r="G5177" s="16">
        <v>41</v>
      </c>
      <c r="H5177" s="14" t="s">
        <v>186</v>
      </c>
      <c r="I5177" s="16">
        <v>2</v>
      </c>
      <c r="J5177" s="14" t="s">
        <v>83</v>
      </c>
      <c r="K5177" s="14" t="s">
        <v>84</v>
      </c>
      <c r="L5177" s="14" t="s">
        <v>85</v>
      </c>
      <c r="M5177" s="23">
        <v>0.8</v>
      </c>
      <c r="N5177" s="16">
        <v>269</v>
      </c>
      <c r="O5177" s="16">
        <v>230</v>
      </c>
      <c r="P5177" s="16">
        <v>6</v>
      </c>
      <c r="Q5177" s="16">
        <v>348</v>
      </c>
      <c r="R5177" s="16">
        <v>6</v>
      </c>
      <c r="S5177" s="14" t="s">
        <v>86</v>
      </c>
      <c r="T5177" s="16">
        <v>62582</v>
      </c>
      <c r="U5177" s="16">
        <v>0</v>
      </c>
      <c r="V5177" s="18">
        <v>60943027</v>
      </c>
      <c r="W5177" s="18">
        <v>4133118</v>
      </c>
      <c r="X5177" s="18">
        <v>2567677</v>
      </c>
      <c r="Y5177" s="18">
        <v>8942</v>
      </c>
      <c r="Z5177" s="18">
        <v>10315</v>
      </c>
      <c r="AA5177" s="18">
        <v>0</v>
      </c>
      <c r="AB5177" s="18">
        <v>14010</v>
      </c>
      <c r="AC5177" s="23">
        <v>0</v>
      </c>
      <c r="AD5177" s="14" t="str">
        <f>IF(E5177=113,"Linn","Iowa ex-Linn")</f>
        <v>Iowa ex-Linn</v>
      </c>
      <c r="AE5177" s="23">
        <f>IFERROR(AB5177/W5177,"N/M")</f>
        <v>0.003389692721088534</v>
      </c>
      <c r="AF5177" s="14" t="str">
        <f>B5177&amp;"|"&amp;TEXT(E5177,"000")&amp;"|"&amp;TEXT(M5177,"0.0000")</f>
        <v>2022|189|0.8000</v>
      </c>
      <c r="AG5177" s="22" t="str">
        <f>IF(AND(B5177&gt;=2015,B5177&lt;=2024,C5177=19,G5177=41,I5177=2,K5177="A",L5177="RBUP",M5177&gt;=0.5,M5177&lt;=0.85),"IN","OUT")</f>
        <v>IN</v>
      </c>
    </row>
    <row r="5178" spans="1:33">
      <c r="A5178" s="14" t="s">
        <v>192</v>
      </c>
      <c r="B5178" s="16">
        <v>2022</v>
      </c>
      <c r="C5178" s="16">
        <v>19</v>
      </c>
      <c r="D5178" s="14" t="s">
        <v>80</v>
      </c>
      <c r="E5178" s="16">
        <v>189</v>
      </c>
      <c r="F5178" s="14" t="s">
        <v>180</v>
      </c>
      <c r="G5178" s="16">
        <v>41</v>
      </c>
      <c r="H5178" s="14" t="s">
        <v>186</v>
      </c>
      <c r="I5178" s="16">
        <v>2</v>
      </c>
      <c r="J5178" s="14" t="s">
        <v>83</v>
      </c>
      <c r="K5178" s="14" t="s">
        <v>84</v>
      </c>
      <c r="L5178" s="14" t="s">
        <v>85</v>
      </c>
      <c r="M5178" s="23">
        <v>0.85</v>
      </c>
      <c r="N5178" s="16">
        <v>140</v>
      </c>
      <c r="O5178" s="16">
        <v>112</v>
      </c>
      <c r="P5178" s="16">
        <v>4</v>
      </c>
      <c r="Q5178" s="16">
        <v>154</v>
      </c>
      <c r="R5178" s="16">
        <v>4</v>
      </c>
      <c r="S5178" s="14" t="s">
        <v>86</v>
      </c>
      <c r="T5178" s="16">
        <v>29735</v>
      </c>
      <c r="U5178" s="16">
        <v>0</v>
      </c>
      <c r="V5178" s="18">
        <v>29858231</v>
      </c>
      <c r="W5178" s="18">
        <v>2452234</v>
      </c>
      <c r="X5178" s="18">
        <v>1178506</v>
      </c>
      <c r="Y5178" s="18">
        <v>0</v>
      </c>
      <c r="Z5178" s="18">
        <v>0</v>
      </c>
      <c r="AA5178" s="18">
        <v>0</v>
      </c>
      <c r="AB5178" s="18">
        <v>43332</v>
      </c>
      <c r="AC5178" s="23">
        <v>0.02</v>
      </c>
      <c r="AD5178" s="14" t="str">
        <f>IF(E5178=113,"Linn","Iowa ex-Linn")</f>
        <v>Iowa ex-Linn</v>
      </c>
      <c r="AE5178" s="23">
        <f>IFERROR(AB5178/W5178,"N/M")</f>
        <v>0.01767041807592587</v>
      </c>
      <c r="AF5178" s="14" t="str">
        <f>B5178&amp;"|"&amp;TEXT(E5178,"000")&amp;"|"&amp;TEXT(M5178,"0.0000")</f>
        <v>2022|189|0.8500</v>
      </c>
      <c r="AG5178" s="22" t="str">
        <f>IF(AND(B5178&gt;=2015,B5178&lt;=2024,C5178=19,G5178=41,I5178=2,K5178="A",L5178="RBUP",M5178&gt;=0.5,M5178&lt;=0.85),"IN","OUT")</f>
        <v>IN</v>
      </c>
    </row>
    <row r="5179" spans="1:33">
      <c r="A5179" s="14" t="s">
        <v>192</v>
      </c>
      <c r="B5179" s="16">
        <v>2022</v>
      </c>
      <c r="C5179" s="16">
        <v>19</v>
      </c>
      <c r="D5179" s="14" t="s">
        <v>80</v>
      </c>
      <c r="E5179" s="16">
        <v>191</v>
      </c>
      <c r="F5179" s="14" t="s">
        <v>181</v>
      </c>
      <c r="G5179" s="16">
        <v>41</v>
      </c>
      <c r="H5179" s="14" t="s">
        <v>186</v>
      </c>
      <c r="I5179" s="16">
        <v>2</v>
      </c>
      <c r="J5179" s="14" t="s">
        <v>83</v>
      </c>
      <c r="K5179" s="14" t="s">
        <v>84</v>
      </c>
      <c r="L5179" s="14" t="s">
        <v>85</v>
      </c>
      <c r="M5179" s="23">
        <v>0.5</v>
      </c>
      <c r="N5179" s="16">
        <v>2</v>
      </c>
      <c r="O5179" s="16">
        <v>2</v>
      </c>
      <c r="P5179" s="16">
        <v>0</v>
      </c>
      <c r="Q5179" s="16">
        <v>2</v>
      </c>
      <c r="R5179" s="16">
        <v>0</v>
      </c>
      <c r="S5179" s="14" t="s">
        <v>86</v>
      </c>
      <c r="T5179" s="16">
        <v>144</v>
      </c>
      <c r="U5179" s="16">
        <v>0</v>
      </c>
      <c r="V5179" s="18">
        <v>92514</v>
      </c>
      <c r="W5179" s="18">
        <v>1116</v>
      </c>
      <c r="X5179" s="18">
        <v>892</v>
      </c>
      <c r="Y5179" s="18">
        <v>0</v>
      </c>
      <c r="Z5179" s="18">
        <v>0</v>
      </c>
      <c r="AA5179" s="18">
        <v>0</v>
      </c>
      <c r="AB5179" s="18">
        <v>0</v>
      </c>
      <c r="AC5179" s="23">
        <v>0</v>
      </c>
      <c r="AD5179" s="14" t="str">
        <f>IF(E5179=113,"Linn","Iowa ex-Linn")</f>
        <v>Iowa ex-Linn</v>
      </c>
      <c r="AE5179" s="23">
        <f>IFERROR(AB5179/W5179,"N/M")</f>
        <v>0.0</v>
      </c>
      <c r="AF5179" s="14" t="str">
        <f>B5179&amp;"|"&amp;TEXT(E5179,"000")&amp;"|"&amp;TEXT(M5179,"0.0000")</f>
        <v>2022|191|0.5000</v>
      </c>
      <c r="AG5179" s="22" t="str">
        <f>IF(AND(B5179&gt;=2015,B5179&lt;=2024,C5179=19,G5179=41,I5179=2,K5179="A",L5179="RBUP",M5179&gt;=0.5,M5179&lt;=0.85),"IN","OUT")</f>
        <v>IN</v>
      </c>
    </row>
    <row r="5180" spans="1:33">
      <c r="A5180" s="14" t="s">
        <v>192</v>
      </c>
      <c r="B5180" s="16">
        <v>2022</v>
      </c>
      <c r="C5180" s="16">
        <v>19</v>
      </c>
      <c r="D5180" s="14" t="s">
        <v>80</v>
      </c>
      <c r="E5180" s="16">
        <v>191</v>
      </c>
      <c r="F5180" s="14" t="s">
        <v>181</v>
      </c>
      <c r="G5180" s="16">
        <v>41</v>
      </c>
      <c r="H5180" s="14" t="s">
        <v>186</v>
      </c>
      <c r="I5180" s="16">
        <v>2</v>
      </c>
      <c r="J5180" s="14" t="s">
        <v>83</v>
      </c>
      <c r="K5180" s="14" t="s">
        <v>84</v>
      </c>
      <c r="L5180" s="14" t="s">
        <v>85</v>
      </c>
      <c r="M5180" s="23">
        <v>0.65</v>
      </c>
      <c r="N5180" s="16">
        <v>11</v>
      </c>
      <c r="O5180" s="16">
        <v>7</v>
      </c>
      <c r="P5180" s="16">
        <v>0</v>
      </c>
      <c r="Q5180" s="16">
        <v>14</v>
      </c>
      <c r="R5180" s="16">
        <v>0</v>
      </c>
      <c r="S5180" s="14" t="s">
        <v>86</v>
      </c>
      <c r="T5180" s="16">
        <v>1698</v>
      </c>
      <c r="U5180" s="16">
        <v>0</v>
      </c>
      <c r="V5180" s="18">
        <v>1380629</v>
      </c>
      <c r="W5180" s="18">
        <v>43565</v>
      </c>
      <c r="X5180" s="18">
        <v>29953</v>
      </c>
      <c r="Y5180" s="18">
        <v>623</v>
      </c>
      <c r="Z5180" s="18">
        <v>1470</v>
      </c>
      <c r="AA5180" s="18">
        <v>0</v>
      </c>
      <c r="AB5180" s="18">
        <v>0</v>
      </c>
      <c r="AC5180" s="23">
        <v>0</v>
      </c>
      <c r="AD5180" s="14" t="str">
        <f>IF(E5180=113,"Linn","Iowa ex-Linn")</f>
        <v>Iowa ex-Linn</v>
      </c>
      <c r="AE5180" s="23">
        <f>IFERROR(AB5180/W5180,"N/M")</f>
        <v>0.0</v>
      </c>
      <c r="AF5180" s="14" t="str">
        <f>B5180&amp;"|"&amp;TEXT(E5180,"000")&amp;"|"&amp;TEXT(M5180,"0.0000")</f>
        <v>2022|191|0.6500</v>
      </c>
      <c r="AG5180" s="22" t="str">
        <f>IF(AND(B5180&gt;=2015,B5180&lt;=2024,C5180=19,G5180=41,I5180=2,K5180="A",L5180="RBUP",M5180&gt;=0.5,M5180&lt;=0.85),"IN","OUT")</f>
        <v>IN</v>
      </c>
    </row>
    <row r="5181" spans="1:33">
      <c r="A5181" s="14" t="s">
        <v>192</v>
      </c>
      <c r="B5181" s="16">
        <v>2022</v>
      </c>
      <c r="C5181" s="16">
        <v>19</v>
      </c>
      <c r="D5181" s="14" t="s">
        <v>80</v>
      </c>
      <c r="E5181" s="16">
        <v>191</v>
      </c>
      <c r="F5181" s="14" t="s">
        <v>181</v>
      </c>
      <c r="G5181" s="16">
        <v>41</v>
      </c>
      <c r="H5181" s="14" t="s">
        <v>186</v>
      </c>
      <c r="I5181" s="16">
        <v>2</v>
      </c>
      <c r="J5181" s="14" t="s">
        <v>83</v>
      </c>
      <c r="K5181" s="14" t="s">
        <v>84</v>
      </c>
      <c r="L5181" s="14" t="s">
        <v>85</v>
      </c>
      <c r="M5181" s="23">
        <v>0.7</v>
      </c>
      <c r="N5181" s="16">
        <v>23</v>
      </c>
      <c r="O5181" s="16">
        <v>19</v>
      </c>
      <c r="P5181" s="16">
        <v>0</v>
      </c>
      <c r="Q5181" s="16">
        <v>21</v>
      </c>
      <c r="R5181" s="16">
        <v>0</v>
      </c>
      <c r="S5181" s="14" t="s">
        <v>86</v>
      </c>
      <c r="T5181" s="16">
        <v>3278</v>
      </c>
      <c r="U5181" s="16">
        <v>0</v>
      </c>
      <c r="V5181" s="18">
        <v>2825289</v>
      </c>
      <c r="W5181" s="18">
        <v>104523</v>
      </c>
      <c r="X5181" s="18">
        <v>77435</v>
      </c>
      <c r="Y5181" s="18">
        <v>130</v>
      </c>
      <c r="Z5181" s="18">
        <v>378</v>
      </c>
      <c r="AA5181" s="18">
        <v>0</v>
      </c>
      <c r="AB5181" s="18">
        <v>0</v>
      </c>
      <c r="AC5181" s="23">
        <v>0</v>
      </c>
      <c r="AD5181" s="14" t="str">
        <f>IF(E5181=113,"Linn","Iowa ex-Linn")</f>
        <v>Iowa ex-Linn</v>
      </c>
      <c r="AE5181" s="23">
        <f>IFERROR(AB5181/W5181,"N/M")</f>
        <v>0.0</v>
      </c>
      <c r="AF5181" s="14" t="str">
        <f>B5181&amp;"|"&amp;TEXT(E5181,"000")&amp;"|"&amp;TEXT(M5181,"0.0000")</f>
        <v>2022|191|0.7000</v>
      </c>
      <c r="AG5181" s="22" t="str">
        <f>IF(AND(B5181&gt;=2015,B5181&lt;=2024,C5181=19,G5181=41,I5181=2,K5181="A",L5181="RBUP",M5181&gt;=0.5,M5181&lt;=0.85),"IN","OUT")</f>
        <v>IN</v>
      </c>
    </row>
    <row r="5182" spans="1:33">
      <c r="A5182" s="14" t="s">
        <v>192</v>
      </c>
      <c r="B5182" s="16">
        <v>2022</v>
      </c>
      <c r="C5182" s="16">
        <v>19</v>
      </c>
      <c r="D5182" s="14" t="s">
        <v>80</v>
      </c>
      <c r="E5182" s="16">
        <v>191</v>
      </c>
      <c r="F5182" s="14" t="s">
        <v>181</v>
      </c>
      <c r="G5182" s="16">
        <v>41</v>
      </c>
      <c r="H5182" s="14" t="s">
        <v>186</v>
      </c>
      <c r="I5182" s="16">
        <v>2</v>
      </c>
      <c r="J5182" s="14" t="s">
        <v>83</v>
      </c>
      <c r="K5182" s="14" t="s">
        <v>84</v>
      </c>
      <c r="L5182" s="14" t="s">
        <v>85</v>
      </c>
      <c r="M5182" s="23">
        <v>0.75</v>
      </c>
      <c r="N5182" s="16">
        <v>165</v>
      </c>
      <c r="O5182" s="16">
        <v>147</v>
      </c>
      <c r="P5182" s="16">
        <v>3</v>
      </c>
      <c r="Q5182" s="16">
        <v>171</v>
      </c>
      <c r="R5182" s="16">
        <v>3</v>
      </c>
      <c r="S5182" s="14" t="s">
        <v>86</v>
      </c>
      <c r="T5182" s="16">
        <v>24021</v>
      </c>
      <c r="U5182" s="16">
        <v>0</v>
      </c>
      <c r="V5182" s="18">
        <v>21697611</v>
      </c>
      <c r="W5182" s="18">
        <v>1115144</v>
      </c>
      <c r="X5182" s="18">
        <v>806549</v>
      </c>
      <c r="Y5182" s="18">
        <v>663</v>
      </c>
      <c r="Z5182" s="18">
        <v>9122</v>
      </c>
      <c r="AA5182" s="18">
        <v>0</v>
      </c>
      <c r="AB5182" s="18">
        <v>52267</v>
      </c>
      <c r="AC5182" s="23">
        <v>0.05</v>
      </c>
      <c r="AD5182" s="14" t="str">
        <f>IF(E5182=113,"Linn","Iowa ex-Linn")</f>
        <v>Iowa ex-Linn</v>
      </c>
      <c r="AE5182" s="23">
        <f>IFERROR(AB5182/W5182,"N/M")</f>
        <v>0.04687017999469127</v>
      </c>
      <c r="AF5182" s="14" t="str">
        <f>B5182&amp;"|"&amp;TEXT(E5182,"000")&amp;"|"&amp;TEXT(M5182,"0.0000")</f>
        <v>2022|191|0.7500</v>
      </c>
      <c r="AG5182" s="22" t="str">
        <f>IF(AND(B5182&gt;=2015,B5182&lt;=2024,C5182=19,G5182=41,I5182=2,K5182="A",L5182="RBUP",M5182&gt;=0.5,M5182&lt;=0.85),"IN","OUT")</f>
        <v>IN</v>
      </c>
    </row>
    <row r="5183" spans="1:33">
      <c r="A5183" s="14" t="s">
        <v>192</v>
      </c>
      <c r="B5183" s="16">
        <v>2022</v>
      </c>
      <c r="C5183" s="16">
        <v>19</v>
      </c>
      <c r="D5183" s="14" t="s">
        <v>80</v>
      </c>
      <c r="E5183" s="16">
        <v>191</v>
      </c>
      <c r="F5183" s="14" t="s">
        <v>181</v>
      </c>
      <c r="G5183" s="16">
        <v>41</v>
      </c>
      <c r="H5183" s="14" t="s">
        <v>186</v>
      </c>
      <c r="I5183" s="16">
        <v>2</v>
      </c>
      <c r="J5183" s="14" t="s">
        <v>83</v>
      </c>
      <c r="K5183" s="14" t="s">
        <v>84</v>
      </c>
      <c r="L5183" s="14" t="s">
        <v>85</v>
      </c>
      <c r="M5183" s="23">
        <v>0.8</v>
      </c>
      <c r="N5183" s="16">
        <v>413</v>
      </c>
      <c r="O5183" s="16">
        <v>360</v>
      </c>
      <c r="P5183" s="16">
        <v>10</v>
      </c>
      <c r="Q5183" s="16">
        <v>409</v>
      </c>
      <c r="R5183" s="16">
        <v>10</v>
      </c>
      <c r="S5183" s="14" t="s">
        <v>86</v>
      </c>
      <c r="T5183" s="16">
        <v>66315</v>
      </c>
      <c r="U5183" s="16">
        <v>0</v>
      </c>
      <c r="V5183" s="18">
        <v>63708975</v>
      </c>
      <c r="W5183" s="18">
        <v>4186693</v>
      </c>
      <c r="X5183" s="18">
        <v>2718511</v>
      </c>
      <c r="Y5183" s="18">
        <v>2641</v>
      </c>
      <c r="Z5183" s="18">
        <v>32195</v>
      </c>
      <c r="AA5183" s="18">
        <v>0</v>
      </c>
      <c r="AB5183" s="18">
        <v>126132</v>
      </c>
      <c r="AC5183" s="23">
        <v>0.03</v>
      </c>
      <c r="AD5183" s="14" t="str">
        <f>IF(E5183=113,"Linn","Iowa ex-Linn")</f>
        <v>Iowa ex-Linn</v>
      </c>
      <c r="AE5183" s="23">
        <f>IFERROR(AB5183/W5183,"N/M")</f>
        <v>0.0301268805713722</v>
      </c>
      <c r="AF5183" s="14" t="str">
        <f>B5183&amp;"|"&amp;TEXT(E5183,"000")&amp;"|"&amp;TEXT(M5183,"0.0000")</f>
        <v>2022|191|0.8000</v>
      </c>
      <c r="AG5183" s="22" t="str">
        <f>IF(AND(B5183&gt;=2015,B5183&lt;=2024,C5183=19,G5183=41,I5183=2,K5183="A",L5183="RBUP",M5183&gt;=0.5,M5183&lt;=0.85),"IN","OUT")</f>
        <v>IN</v>
      </c>
    </row>
    <row r="5184" spans="1:33">
      <c r="A5184" s="14" t="s">
        <v>192</v>
      </c>
      <c r="B5184" s="16">
        <v>2022</v>
      </c>
      <c r="C5184" s="16">
        <v>19</v>
      </c>
      <c r="D5184" s="14" t="s">
        <v>80</v>
      </c>
      <c r="E5184" s="16">
        <v>191</v>
      </c>
      <c r="F5184" s="14" t="s">
        <v>181</v>
      </c>
      <c r="G5184" s="16">
        <v>41</v>
      </c>
      <c r="H5184" s="14" t="s">
        <v>186</v>
      </c>
      <c r="I5184" s="16">
        <v>2</v>
      </c>
      <c r="J5184" s="14" t="s">
        <v>83</v>
      </c>
      <c r="K5184" s="14" t="s">
        <v>84</v>
      </c>
      <c r="L5184" s="14" t="s">
        <v>85</v>
      </c>
      <c r="M5184" s="23">
        <v>0.85</v>
      </c>
      <c r="N5184" s="16">
        <v>247</v>
      </c>
      <c r="O5184" s="16">
        <v>217</v>
      </c>
      <c r="P5184" s="16">
        <v>19</v>
      </c>
      <c r="Q5184" s="16">
        <v>275</v>
      </c>
      <c r="R5184" s="16">
        <v>20</v>
      </c>
      <c r="S5184" s="14" t="s">
        <v>86</v>
      </c>
      <c r="T5184" s="16">
        <v>42264</v>
      </c>
      <c r="U5184" s="16">
        <v>0</v>
      </c>
      <c r="V5184" s="18">
        <v>42894273</v>
      </c>
      <c r="W5184" s="18">
        <v>3569792</v>
      </c>
      <c r="X5184" s="18">
        <v>1776493</v>
      </c>
      <c r="Y5184" s="18">
        <v>433</v>
      </c>
      <c r="Z5184" s="18">
        <v>24189</v>
      </c>
      <c r="AA5184" s="18">
        <v>0</v>
      </c>
      <c r="AB5184" s="18">
        <v>367375</v>
      </c>
      <c r="AC5184" s="23">
        <v>0.1</v>
      </c>
      <c r="AD5184" s="14" t="str">
        <f>IF(E5184=113,"Linn","Iowa ex-Linn")</f>
        <v>Iowa ex-Linn</v>
      </c>
      <c r="AE5184" s="23">
        <f>IFERROR(AB5184/W5184,"N/M")</f>
        <v>0.10291215846749614</v>
      </c>
      <c r="AF5184" s="14" t="str">
        <f>B5184&amp;"|"&amp;TEXT(E5184,"000")&amp;"|"&amp;TEXT(M5184,"0.0000")</f>
        <v>2022|191|0.8500</v>
      </c>
      <c r="AG5184" s="22" t="str">
        <f>IF(AND(B5184&gt;=2015,B5184&lt;=2024,C5184=19,G5184=41,I5184=2,K5184="A",L5184="RBUP",M5184&gt;=0.5,M5184&lt;=0.85),"IN","OUT")</f>
        <v>IN</v>
      </c>
    </row>
    <row r="5185" spans="1:33">
      <c r="A5185" s="14" t="s">
        <v>192</v>
      </c>
      <c r="B5185" s="16">
        <v>2022</v>
      </c>
      <c r="C5185" s="16">
        <v>19</v>
      </c>
      <c r="D5185" s="14" t="s">
        <v>80</v>
      </c>
      <c r="E5185" s="16">
        <v>193</v>
      </c>
      <c r="F5185" s="14" t="s">
        <v>182</v>
      </c>
      <c r="G5185" s="16">
        <v>41</v>
      </c>
      <c r="H5185" s="14" t="s">
        <v>186</v>
      </c>
      <c r="I5185" s="16">
        <v>2</v>
      </c>
      <c r="J5185" s="14" t="s">
        <v>83</v>
      </c>
      <c r="K5185" s="14" t="s">
        <v>84</v>
      </c>
      <c r="L5185" s="14" t="s">
        <v>85</v>
      </c>
      <c r="M5185" s="23">
        <v>0.6</v>
      </c>
      <c r="N5185" s="16">
        <v>1</v>
      </c>
      <c r="O5185" s="16">
        <v>0</v>
      </c>
      <c r="P5185" s="16">
        <v>0</v>
      </c>
      <c r="Q5185" s="16">
        <v>0</v>
      </c>
      <c r="R5185" s="16">
        <v>0</v>
      </c>
      <c r="S5185" s="14" t="s">
        <v>86</v>
      </c>
      <c r="T5185" s="16">
        <v>0</v>
      </c>
      <c r="U5185" s="16">
        <v>0</v>
      </c>
      <c r="V5185" s="18">
        <v>0</v>
      </c>
      <c r="W5185" s="18">
        <v>0</v>
      </c>
      <c r="X5185" s="18">
        <v>0</v>
      </c>
      <c r="Y5185" s="18">
        <v>0</v>
      </c>
      <c r="Z5185" s="18">
        <v>0</v>
      </c>
      <c r="AA5185" s="18">
        <v>0</v>
      </c>
      <c r="AB5185" s="18">
        <v>0</v>
      </c>
      <c r="AC5185" s="23">
        <v>0</v>
      </c>
      <c r="AD5185" s="14" t="str">
        <f>IF(E5185=113,"Linn","Iowa ex-Linn")</f>
        <v>Iowa ex-Linn</v>
      </c>
      <c r="AE5185" s="23" t="str">
        <f>IFERROR(AB5185/W5185,"N/M")</f>
        <v>N/M</v>
      </c>
      <c r="AF5185" s="14" t="str">
        <f>B5185&amp;"|"&amp;TEXT(E5185,"000")&amp;"|"&amp;TEXT(M5185,"0.0000")</f>
        <v>2022|193|0.6000</v>
      </c>
      <c r="AG5185" s="22" t="str">
        <f>IF(AND(B5185&gt;=2015,B5185&lt;=2024,C5185=19,G5185=41,I5185=2,K5185="A",L5185="RBUP",M5185&gt;=0.5,M5185&lt;=0.85),"IN","OUT")</f>
        <v>IN</v>
      </c>
    </row>
    <row r="5186" spans="1:33">
      <c r="A5186" s="14" t="s">
        <v>192</v>
      </c>
      <c r="B5186" s="16">
        <v>2022</v>
      </c>
      <c r="C5186" s="16">
        <v>19</v>
      </c>
      <c r="D5186" s="14" t="s">
        <v>80</v>
      </c>
      <c r="E5186" s="16">
        <v>193</v>
      </c>
      <c r="F5186" s="14" t="s">
        <v>182</v>
      </c>
      <c r="G5186" s="16">
        <v>41</v>
      </c>
      <c r="H5186" s="14" t="s">
        <v>186</v>
      </c>
      <c r="I5186" s="16">
        <v>2</v>
      </c>
      <c r="J5186" s="14" t="s">
        <v>83</v>
      </c>
      <c r="K5186" s="14" t="s">
        <v>84</v>
      </c>
      <c r="L5186" s="14" t="s">
        <v>85</v>
      </c>
      <c r="M5186" s="23">
        <v>0.65</v>
      </c>
      <c r="N5186" s="16">
        <v>2</v>
      </c>
      <c r="O5186" s="16">
        <v>2</v>
      </c>
      <c r="P5186" s="16">
        <v>0</v>
      </c>
      <c r="Q5186" s="16">
        <v>2</v>
      </c>
      <c r="R5186" s="16">
        <v>0</v>
      </c>
      <c r="S5186" s="14" t="s">
        <v>86</v>
      </c>
      <c r="T5186" s="16">
        <v>705</v>
      </c>
      <c r="U5186" s="16">
        <v>0</v>
      </c>
      <c r="V5186" s="18">
        <v>591009</v>
      </c>
      <c r="W5186" s="18">
        <v>15987</v>
      </c>
      <c r="X5186" s="18">
        <v>12789</v>
      </c>
      <c r="Y5186" s="18">
        <v>0</v>
      </c>
      <c r="Z5186" s="18">
        <v>0</v>
      </c>
      <c r="AA5186" s="18">
        <v>0</v>
      </c>
      <c r="AB5186" s="18">
        <v>0</v>
      </c>
      <c r="AC5186" s="23">
        <v>0</v>
      </c>
      <c r="AD5186" s="14" t="str">
        <f>IF(E5186=113,"Linn","Iowa ex-Linn")</f>
        <v>Iowa ex-Linn</v>
      </c>
      <c r="AE5186" s="23">
        <f>IFERROR(AB5186/W5186,"N/M")</f>
        <v>0.0</v>
      </c>
      <c r="AF5186" s="14" t="str">
        <f>B5186&amp;"|"&amp;TEXT(E5186,"000")&amp;"|"&amp;TEXT(M5186,"0.0000")</f>
        <v>2022|193|0.6500</v>
      </c>
      <c r="AG5186" s="22" t="str">
        <f>IF(AND(B5186&gt;=2015,B5186&lt;=2024,C5186=19,G5186=41,I5186=2,K5186="A",L5186="RBUP",M5186&gt;=0.5,M5186&lt;=0.85),"IN","OUT")</f>
        <v>IN</v>
      </c>
    </row>
    <row r="5187" spans="1:33">
      <c r="A5187" s="14" t="s">
        <v>192</v>
      </c>
      <c r="B5187" s="16">
        <v>2022</v>
      </c>
      <c r="C5187" s="16">
        <v>19</v>
      </c>
      <c r="D5187" s="14" t="s">
        <v>80</v>
      </c>
      <c r="E5187" s="16">
        <v>193</v>
      </c>
      <c r="F5187" s="14" t="s">
        <v>182</v>
      </c>
      <c r="G5187" s="16">
        <v>41</v>
      </c>
      <c r="H5187" s="14" t="s">
        <v>186</v>
      </c>
      <c r="I5187" s="16">
        <v>2</v>
      </c>
      <c r="J5187" s="14" t="s">
        <v>83</v>
      </c>
      <c r="K5187" s="14" t="s">
        <v>84</v>
      </c>
      <c r="L5187" s="14" t="s">
        <v>85</v>
      </c>
      <c r="M5187" s="23">
        <v>0.7</v>
      </c>
      <c r="N5187" s="16">
        <v>25</v>
      </c>
      <c r="O5187" s="16">
        <v>19</v>
      </c>
      <c r="P5187" s="16">
        <v>5</v>
      </c>
      <c r="Q5187" s="16">
        <v>24</v>
      </c>
      <c r="R5187" s="16">
        <v>5</v>
      </c>
      <c r="S5187" s="14" t="s">
        <v>86</v>
      </c>
      <c r="T5187" s="16">
        <v>2943</v>
      </c>
      <c r="U5187" s="16">
        <v>0</v>
      </c>
      <c r="V5187" s="18">
        <v>2553735</v>
      </c>
      <c r="W5187" s="18">
        <v>138174</v>
      </c>
      <c r="X5187" s="18">
        <v>96981</v>
      </c>
      <c r="Y5187" s="18">
        <v>0</v>
      </c>
      <c r="Z5187" s="18">
        <v>0</v>
      </c>
      <c r="AA5187" s="18">
        <v>0</v>
      </c>
      <c r="AB5187" s="18">
        <v>20691</v>
      </c>
      <c r="AC5187" s="23">
        <v>0.15</v>
      </c>
      <c r="AD5187" s="14" t="str">
        <f>IF(E5187=113,"Linn","Iowa ex-Linn")</f>
        <v>Iowa ex-Linn</v>
      </c>
      <c r="AE5187" s="23">
        <f>IFERROR(AB5187/W5187,"N/M")</f>
        <v>0.14974597246949498</v>
      </c>
      <c r="AF5187" s="14" t="str">
        <f>B5187&amp;"|"&amp;TEXT(E5187,"000")&amp;"|"&amp;TEXT(M5187,"0.0000")</f>
        <v>2022|193|0.7000</v>
      </c>
      <c r="AG5187" s="22" t="str">
        <f>IF(AND(B5187&gt;=2015,B5187&lt;=2024,C5187=19,G5187=41,I5187=2,K5187="A",L5187="RBUP",M5187&gt;=0.5,M5187&lt;=0.85),"IN","OUT")</f>
        <v>IN</v>
      </c>
    </row>
    <row r="5188" spans="1:33">
      <c r="A5188" s="14" t="s">
        <v>192</v>
      </c>
      <c r="B5188" s="16">
        <v>2022</v>
      </c>
      <c r="C5188" s="16">
        <v>19</v>
      </c>
      <c r="D5188" s="14" t="s">
        <v>80</v>
      </c>
      <c r="E5188" s="16">
        <v>193</v>
      </c>
      <c r="F5188" s="14" t="s">
        <v>182</v>
      </c>
      <c r="G5188" s="16">
        <v>41</v>
      </c>
      <c r="H5188" s="14" t="s">
        <v>186</v>
      </c>
      <c r="I5188" s="16">
        <v>2</v>
      </c>
      <c r="J5188" s="14" t="s">
        <v>83</v>
      </c>
      <c r="K5188" s="14" t="s">
        <v>84</v>
      </c>
      <c r="L5188" s="14" t="s">
        <v>85</v>
      </c>
      <c r="M5188" s="23">
        <v>0.75</v>
      </c>
      <c r="N5188" s="16">
        <v>127</v>
      </c>
      <c r="O5188" s="16">
        <v>93</v>
      </c>
      <c r="P5188" s="16">
        <v>32</v>
      </c>
      <c r="Q5188" s="16">
        <v>158</v>
      </c>
      <c r="R5188" s="16">
        <v>54</v>
      </c>
      <c r="S5188" s="14" t="s">
        <v>86</v>
      </c>
      <c r="T5188" s="16">
        <v>20792</v>
      </c>
      <c r="U5188" s="16">
        <v>0</v>
      </c>
      <c r="V5188" s="18">
        <v>18695176</v>
      </c>
      <c r="W5188" s="18">
        <v>1240312</v>
      </c>
      <c r="X5188" s="18">
        <v>813483</v>
      </c>
      <c r="Y5188" s="18">
        <v>0</v>
      </c>
      <c r="Z5188" s="18">
        <v>978</v>
      </c>
      <c r="AA5188" s="18">
        <v>0</v>
      </c>
      <c r="AB5188" s="18">
        <v>975669</v>
      </c>
      <c r="AC5188" s="23">
        <v>0.79</v>
      </c>
      <c r="AD5188" s="14" t="str">
        <f>IF(E5188=113,"Linn","Iowa ex-Linn")</f>
        <v>Iowa ex-Linn</v>
      </c>
      <c r="AE5188" s="23">
        <f>IFERROR(AB5188/W5188,"N/M")</f>
        <v>0.7866319119705364</v>
      </c>
      <c r="AF5188" s="14" t="str">
        <f>B5188&amp;"|"&amp;TEXT(E5188,"000")&amp;"|"&amp;TEXT(M5188,"0.0000")</f>
        <v>2022|193|0.7500</v>
      </c>
      <c r="AG5188" s="22" t="str">
        <f>IF(AND(B5188&gt;=2015,B5188&lt;=2024,C5188=19,G5188=41,I5188=2,K5188="A",L5188="RBUP",M5188&gt;=0.5,M5188&lt;=0.85),"IN","OUT")</f>
        <v>IN</v>
      </c>
    </row>
    <row r="5189" spans="1:33">
      <c r="A5189" s="14" t="s">
        <v>192</v>
      </c>
      <c r="B5189" s="16">
        <v>2022</v>
      </c>
      <c r="C5189" s="16">
        <v>19</v>
      </c>
      <c r="D5189" s="14" t="s">
        <v>80</v>
      </c>
      <c r="E5189" s="16">
        <v>193</v>
      </c>
      <c r="F5189" s="14" t="s">
        <v>182</v>
      </c>
      <c r="G5189" s="16">
        <v>41</v>
      </c>
      <c r="H5189" s="14" t="s">
        <v>186</v>
      </c>
      <c r="I5189" s="16">
        <v>2</v>
      </c>
      <c r="J5189" s="14" t="s">
        <v>83</v>
      </c>
      <c r="K5189" s="14" t="s">
        <v>84</v>
      </c>
      <c r="L5189" s="14" t="s">
        <v>85</v>
      </c>
      <c r="M5189" s="23">
        <v>0.8</v>
      </c>
      <c r="N5189" s="16">
        <v>431</v>
      </c>
      <c r="O5189" s="16">
        <v>352</v>
      </c>
      <c r="P5189" s="16">
        <v>133</v>
      </c>
      <c r="Q5189" s="16">
        <v>753</v>
      </c>
      <c r="R5189" s="16">
        <v>258</v>
      </c>
      <c r="S5189" s="14" t="s">
        <v>86</v>
      </c>
      <c r="T5189" s="16">
        <v>97888</v>
      </c>
      <c r="U5189" s="16">
        <v>0</v>
      </c>
      <c r="V5189" s="18">
        <v>95780440</v>
      </c>
      <c r="W5189" s="18">
        <v>7798269</v>
      </c>
      <c r="X5189" s="18">
        <v>4417076</v>
      </c>
      <c r="Y5189" s="18">
        <v>3886</v>
      </c>
      <c r="Z5189" s="18">
        <v>1900</v>
      </c>
      <c r="AA5189" s="18">
        <v>0</v>
      </c>
      <c r="AB5189" s="18">
        <v>6629821</v>
      </c>
      <c r="AC5189" s="23">
        <v>0.85</v>
      </c>
      <c r="AD5189" s="14" t="str">
        <f>IF(E5189=113,"Linn","Iowa ex-Linn")</f>
        <v>Iowa ex-Linn</v>
      </c>
      <c r="AE5189" s="23">
        <f>IFERROR(AB5189/W5189,"N/M")</f>
        <v>0.8501657226751219</v>
      </c>
      <c r="AF5189" s="14" t="str">
        <f>B5189&amp;"|"&amp;TEXT(E5189,"000")&amp;"|"&amp;TEXT(M5189,"0.0000")</f>
        <v>2022|193|0.8000</v>
      </c>
      <c r="AG5189" s="22" t="str">
        <f>IF(AND(B5189&gt;=2015,B5189&lt;=2024,C5189=19,G5189=41,I5189=2,K5189="A",L5189="RBUP",M5189&gt;=0.5,M5189&lt;=0.85),"IN","OUT")</f>
        <v>IN</v>
      </c>
    </row>
    <row r="5190" spans="1:33">
      <c r="A5190" s="14" t="s">
        <v>192</v>
      </c>
      <c r="B5190" s="16">
        <v>2022</v>
      </c>
      <c r="C5190" s="16">
        <v>19</v>
      </c>
      <c r="D5190" s="14" t="s">
        <v>80</v>
      </c>
      <c r="E5190" s="16">
        <v>193</v>
      </c>
      <c r="F5190" s="14" t="s">
        <v>182</v>
      </c>
      <c r="G5190" s="16">
        <v>41</v>
      </c>
      <c r="H5190" s="14" t="s">
        <v>186</v>
      </c>
      <c r="I5190" s="16">
        <v>2</v>
      </c>
      <c r="J5190" s="14" t="s">
        <v>83</v>
      </c>
      <c r="K5190" s="14" t="s">
        <v>84</v>
      </c>
      <c r="L5190" s="14" t="s">
        <v>85</v>
      </c>
      <c r="M5190" s="23">
        <v>0.85</v>
      </c>
      <c r="N5190" s="16">
        <v>285</v>
      </c>
      <c r="O5190" s="16">
        <v>206</v>
      </c>
      <c r="P5190" s="16">
        <v>76</v>
      </c>
      <c r="Q5190" s="16">
        <v>398</v>
      </c>
      <c r="R5190" s="16">
        <v>136</v>
      </c>
      <c r="S5190" s="14" t="s">
        <v>86</v>
      </c>
      <c r="T5190" s="16">
        <v>62210</v>
      </c>
      <c r="U5190" s="16">
        <v>0</v>
      </c>
      <c r="V5190" s="18">
        <v>65287389</v>
      </c>
      <c r="W5190" s="18">
        <v>6411586</v>
      </c>
      <c r="X5190" s="18">
        <v>2855703</v>
      </c>
      <c r="Y5190" s="18">
        <v>7679</v>
      </c>
      <c r="Z5190" s="18">
        <v>2525</v>
      </c>
      <c r="AA5190" s="18">
        <v>0</v>
      </c>
      <c r="AB5190" s="18">
        <v>3747565</v>
      </c>
      <c r="AC5190" s="23">
        <v>0.58</v>
      </c>
      <c r="AD5190" s="14" t="str">
        <f>IF(E5190=113,"Linn","Iowa ex-Linn")</f>
        <v>Iowa ex-Linn</v>
      </c>
      <c r="AE5190" s="23">
        <f>IFERROR(AB5190/W5190,"N/M")</f>
        <v>0.5844989055750013</v>
      </c>
      <c r="AF5190" s="14" t="str">
        <f>B5190&amp;"|"&amp;TEXT(E5190,"000")&amp;"|"&amp;TEXT(M5190,"0.0000")</f>
        <v>2022|193|0.8500</v>
      </c>
      <c r="AG5190" s="22" t="str">
        <f>IF(AND(B5190&gt;=2015,B5190&lt;=2024,C5190=19,G5190=41,I5190=2,K5190="A",L5190="RBUP",M5190&gt;=0.5,M5190&lt;=0.85),"IN","OUT")</f>
        <v>IN</v>
      </c>
    </row>
    <row r="5191" spans="1:33">
      <c r="A5191" s="14" t="s">
        <v>192</v>
      </c>
      <c r="B5191" s="16">
        <v>2022</v>
      </c>
      <c r="C5191" s="16">
        <v>19</v>
      </c>
      <c r="D5191" s="14" t="s">
        <v>80</v>
      </c>
      <c r="E5191" s="16">
        <v>195</v>
      </c>
      <c r="F5191" s="14" t="s">
        <v>183</v>
      </c>
      <c r="G5191" s="16">
        <v>41</v>
      </c>
      <c r="H5191" s="14" t="s">
        <v>186</v>
      </c>
      <c r="I5191" s="16">
        <v>2</v>
      </c>
      <c r="J5191" s="14" t="s">
        <v>83</v>
      </c>
      <c r="K5191" s="14" t="s">
        <v>84</v>
      </c>
      <c r="L5191" s="14" t="s">
        <v>85</v>
      </c>
      <c r="M5191" s="23">
        <v>0.55</v>
      </c>
      <c r="N5191" s="16">
        <v>1</v>
      </c>
      <c r="O5191" s="16">
        <v>1</v>
      </c>
      <c r="P5191" s="16">
        <v>0</v>
      </c>
      <c r="Q5191" s="16">
        <v>1</v>
      </c>
      <c r="R5191" s="16">
        <v>0</v>
      </c>
      <c r="S5191" s="14" t="s">
        <v>86</v>
      </c>
      <c r="T5191" s="16">
        <v>282</v>
      </c>
      <c r="U5191" s="16">
        <v>0</v>
      </c>
      <c r="V5191" s="18">
        <v>159248</v>
      </c>
      <c r="W5191" s="18">
        <v>2715</v>
      </c>
      <c r="X5191" s="18">
        <v>2172</v>
      </c>
      <c r="Y5191" s="18">
        <v>0</v>
      </c>
      <c r="Z5191" s="18">
        <v>0</v>
      </c>
      <c r="AA5191" s="18">
        <v>0</v>
      </c>
      <c r="AB5191" s="18">
        <v>0</v>
      </c>
      <c r="AC5191" s="23">
        <v>0</v>
      </c>
      <c r="AD5191" s="14" t="str">
        <f>IF(E5191=113,"Linn","Iowa ex-Linn")</f>
        <v>Iowa ex-Linn</v>
      </c>
      <c r="AE5191" s="23">
        <f>IFERROR(AB5191/W5191,"N/M")</f>
        <v>0.0</v>
      </c>
      <c r="AF5191" s="14" t="str">
        <f>B5191&amp;"|"&amp;TEXT(E5191,"000")&amp;"|"&amp;TEXT(M5191,"0.0000")</f>
        <v>2022|195|0.5500</v>
      </c>
      <c r="AG5191" s="22" t="str">
        <f>IF(AND(B5191&gt;=2015,B5191&lt;=2024,C5191=19,G5191=41,I5191=2,K5191="A",L5191="RBUP",M5191&gt;=0.5,M5191&lt;=0.85),"IN","OUT")</f>
        <v>IN</v>
      </c>
    </row>
    <row r="5192" spans="1:33">
      <c r="A5192" s="14" t="s">
        <v>192</v>
      </c>
      <c r="B5192" s="16">
        <v>2022</v>
      </c>
      <c r="C5192" s="16">
        <v>19</v>
      </c>
      <c r="D5192" s="14" t="s">
        <v>80</v>
      </c>
      <c r="E5192" s="16">
        <v>195</v>
      </c>
      <c r="F5192" s="14" t="s">
        <v>183</v>
      </c>
      <c r="G5192" s="16">
        <v>41</v>
      </c>
      <c r="H5192" s="14" t="s">
        <v>186</v>
      </c>
      <c r="I5192" s="16">
        <v>2</v>
      </c>
      <c r="J5192" s="14" t="s">
        <v>83</v>
      </c>
      <c r="K5192" s="14" t="s">
        <v>84</v>
      </c>
      <c r="L5192" s="14" t="s">
        <v>85</v>
      </c>
      <c r="M5192" s="23">
        <v>0.6</v>
      </c>
      <c r="N5192" s="16">
        <v>2</v>
      </c>
      <c r="O5192" s="16">
        <v>2</v>
      </c>
      <c r="P5192" s="16">
        <v>0</v>
      </c>
      <c r="Q5192" s="16">
        <v>2</v>
      </c>
      <c r="R5192" s="16">
        <v>0</v>
      </c>
      <c r="S5192" s="14" t="s">
        <v>86</v>
      </c>
      <c r="T5192" s="16">
        <v>76</v>
      </c>
      <c r="U5192" s="16">
        <v>0</v>
      </c>
      <c r="V5192" s="18">
        <v>45758</v>
      </c>
      <c r="W5192" s="18">
        <v>1194</v>
      </c>
      <c r="X5192" s="18">
        <v>765</v>
      </c>
      <c r="Y5192" s="18">
        <v>0</v>
      </c>
      <c r="Z5192" s="18">
        <v>0</v>
      </c>
      <c r="AA5192" s="18">
        <v>0</v>
      </c>
      <c r="AB5192" s="18">
        <v>0</v>
      </c>
      <c r="AC5192" s="23">
        <v>0</v>
      </c>
      <c r="AD5192" s="14" t="str">
        <f>IF(E5192=113,"Linn","Iowa ex-Linn")</f>
        <v>Iowa ex-Linn</v>
      </c>
      <c r="AE5192" s="23">
        <f>IFERROR(AB5192/W5192,"N/M")</f>
        <v>0.0</v>
      </c>
      <c r="AF5192" s="14" t="str">
        <f>B5192&amp;"|"&amp;TEXT(E5192,"000")&amp;"|"&amp;TEXT(M5192,"0.0000")</f>
        <v>2022|195|0.6000</v>
      </c>
      <c r="AG5192" s="22" t="str">
        <f>IF(AND(B5192&gt;=2015,B5192&lt;=2024,C5192=19,G5192=41,I5192=2,K5192="A",L5192="RBUP",M5192&gt;=0.5,M5192&lt;=0.85),"IN","OUT")</f>
        <v>IN</v>
      </c>
    </row>
    <row r="5193" spans="1:33">
      <c r="A5193" s="14" t="s">
        <v>192</v>
      </c>
      <c r="B5193" s="16">
        <v>2022</v>
      </c>
      <c r="C5193" s="16">
        <v>19</v>
      </c>
      <c r="D5193" s="14" t="s">
        <v>80</v>
      </c>
      <c r="E5193" s="16">
        <v>195</v>
      </c>
      <c r="F5193" s="14" t="s">
        <v>183</v>
      </c>
      <c r="G5193" s="16">
        <v>41</v>
      </c>
      <c r="H5193" s="14" t="s">
        <v>186</v>
      </c>
      <c r="I5193" s="16">
        <v>2</v>
      </c>
      <c r="J5193" s="14" t="s">
        <v>83</v>
      </c>
      <c r="K5193" s="14" t="s">
        <v>84</v>
      </c>
      <c r="L5193" s="14" t="s">
        <v>85</v>
      </c>
      <c r="M5193" s="23">
        <v>0.65</v>
      </c>
      <c r="N5193" s="16">
        <v>5</v>
      </c>
      <c r="O5193" s="16">
        <v>4</v>
      </c>
      <c r="P5193" s="16">
        <v>0</v>
      </c>
      <c r="Q5193" s="16">
        <v>4</v>
      </c>
      <c r="R5193" s="16">
        <v>0</v>
      </c>
      <c r="S5193" s="14" t="s">
        <v>86</v>
      </c>
      <c r="T5193" s="16">
        <v>291</v>
      </c>
      <c r="U5193" s="16">
        <v>0</v>
      </c>
      <c r="V5193" s="18">
        <v>214256</v>
      </c>
      <c r="W5193" s="18">
        <v>6617</v>
      </c>
      <c r="X5193" s="18">
        <v>4524</v>
      </c>
      <c r="Y5193" s="18">
        <v>0</v>
      </c>
      <c r="Z5193" s="18">
        <v>0</v>
      </c>
      <c r="AA5193" s="18">
        <v>0</v>
      </c>
      <c r="AB5193" s="18">
        <v>0</v>
      </c>
      <c r="AC5193" s="23">
        <v>0</v>
      </c>
      <c r="AD5193" s="14" t="str">
        <f>IF(E5193=113,"Linn","Iowa ex-Linn")</f>
        <v>Iowa ex-Linn</v>
      </c>
      <c r="AE5193" s="23">
        <f>IFERROR(AB5193/W5193,"N/M")</f>
        <v>0.0</v>
      </c>
      <c r="AF5193" s="14" t="str">
        <f>B5193&amp;"|"&amp;TEXT(E5193,"000")&amp;"|"&amp;TEXT(M5193,"0.0000")</f>
        <v>2022|195|0.6500</v>
      </c>
      <c r="AG5193" s="22" t="str">
        <f>IF(AND(B5193&gt;=2015,B5193&lt;=2024,C5193=19,G5193=41,I5193=2,K5193="A",L5193="RBUP",M5193&gt;=0.5,M5193&lt;=0.85),"IN","OUT")</f>
        <v>IN</v>
      </c>
    </row>
    <row r="5194" spans="1:33">
      <c r="A5194" s="14" t="s">
        <v>192</v>
      </c>
      <c r="B5194" s="16">
        <v>2022</v>
      </c>
      <c r="C5194" s="16">
        <v>19</v>
      </c>
      <c r="D5194" s="14" t="s">
        <v>80</v>
      </c>
      <c r="E5194" s="16">
        <v>195</v>
      </c>
      <c r="F5194" s="14" t="s">
        <v>183</v>
      </c>
      <c r="G5194" s="16">
        <v>41</v>
      </c>
      <c r="H5194" s="14" t="s">
        <v>186</v>
      </c>
      <c r="I5194" s="16">
        <v>2</v>
      </c>
      <c r="J5194" s="14" t="s">
        <v>83</v>
      </c>
      <c r="K5194" s="14" t="s">
        <v>84</v>
      </c>
      <c r="L5194" s="14" t="s">
        <v>85</v>
      </c>
      <c r="M5194" s="23">
        <v>0.7</v>
      </c>
      <c r="N5194" s="16">
        <v>16</v>
      </c>
      <c r="O5194" s="16">
        <v>12</v>
      </c>
      <c r="P5194" s="16">
        <v>0</v>
      </c>
      <c r="Q5194" s="16">
        <v>17</v>
      </c>
      <c r="R5194" s="16">
        <v>0</v>
      </c>
      <c r="S5194" s="14" t="s">
        <v>86</v>
      </c>
      <c r="T5194" s="16">
        <v>1436</v>
      </c>
      <c r="U5194" s="16">
        <v>0</v>
      </c>
      <c r="V5194" s="18">
        <v>1152362</v>
      </c>
      <c r="W5194" s="18">
        <v>56611</v>
      </c>
      <c r="X5194" s="18">
        <v>35385</v>
      </c>
      <c r="Y5194" s="18">
        <v>0</v>
      </c>
      <c r="Z5194" s="18">
        <v>801</v>
      </c>
      <c r="AA5194" s="18">
        <v>0</v>
      </c>
      <c r="AB5194" s="18">
        <v>0</v>
      </c>
      <c r="AC5194" s="23">
        <v>0</v>
      </c>
      <c r="AD5194" s="14" t="str">
        <f>IF(E5194=113,"Linn","Iowa ex-Linn")</f>
        <v>Iowa ex-Linn</v>
      </c>
      <c r="AE5194" s="23">
        <f>IFERROR(AB5194/W5194,"N/M")</f>
        <v>0.0</v>
      </c>
      <c r="AF5194" s="14" t="str">
        <f>B5194&amp;"|"&amp;TEXT(E5194,"000")&amp;"|"&amp;TEXT(M5194,"0.0000")</f>
        <v>2022|195|0.7000</v>
      </c>
      <c r="AG5194" s="22" t="str">
        <f>IF(AND(B5194&gt;=2015,B5194&lt;=2024,C5194=19,G5194=41,I5194=2,K5194="A",L5194="RBUP",M5194&gt;=0.5,M5194&lt;=0.85),"IN","OUT")</f>
        <v>IN</v>
      </c>
    </row>
    <row r="5195" spans="1:33">
      <c r="A5195" s="14" t="s">
        <v>192</v>
      </c>
      <c r="B5195" s="16">
        <v>2022</v>
      </c>
      <c r="C5195" s="16">
        <v>19</v>
      </c>
      <c r="D5195" s="14" t="s">
        <v>80</v>
      </c>
      <c r="E5195" s="16">
        <v>195</v>
      </c>
      <c r="F5195" s="14" t="s">
        <v>183</v>
      </c>
      <c r="G5195" s="16">
        <v>41</v>
      </c>
      <c r="H5195" s="14" t="s">
        <v>186</v>
      </c>
      <c r="I5195" s="16">
        <v>2</v>
      </c>
      <c r="J5195" s="14" t="s">
        <v>83</v>
      </c>
      <c r="K5195" s="14" t="s">
        <v>84</v>
      </c>
      <c r="L5195" s="14" t="s">
        <v>85</v>
      </c>
      <c r="M5195" s="23">
        <v>0.75</v>
      </c>
      <c r="N5195" s="16">
        <v>69</v>
      </c>
      <c r="O5195" s="16">
        <v>59</v>
      </c>
      <c r="P5195" s="16">
        <v>0</v>
      </c>
      <c r="Q5195" s="16">
        <v>81</v>
      </c>
      <c r="R5195" s="16">
        <v>0</v>
      </c>
      <c r="S5195" s="14" t="s">
        <v>86</v>
      </c>
      <c r="T5195" s="16">
        <v>13032</v>
      </c>
      <c r="U5195" s="16">
        <v>0</v>
      </c>
      <c r="V5195" s="18">
        <v>12029498</v>
      </c>
      <c r="W5195" s="18">
        <v>709178</v>
      </c>
      <c r="X5195" s="18">
        <v>502162</v>
      </c>
      <c r="Y5195" s="18">
        <v>0</v>
      </c>
      <c r="Z5195" s="18">
        <v>0</v>
      </c>
      <c r="AA5195" s="18">
        <v>0</v>
      </c>
      <c r="AB5195" s="18">
        <v>0</v>
      </c>
      <c r="AC5195" s="23">
        <v>0</v>
      </c>
      <c r="AD5195" s="14" t="str">
        <f>IF(E5195=113,"Linn","Iowa ex-Linn")</f>
        <v>Iowa ex-Linn</v>
      </c>
      <c r="AE5195" s="23">
        <f>IFERROR(AB5195/W5195,"N/M")</f>
        <v>0.0</v>
      </c>
      <c r="AF5195" s="14" t="str">
        <f>B5195&amp;"|"&amp;TEXT(E5195,"000")&amp;"|"&amp;TEXT(M5195,"0.0000")</f>
        <v>2022|195|0.7500</v>
      </c>
      <c r="AG5195" s="22" t="str">
        <f>IF(AND(B5195&gt;=2015,B5195&lt;=2024,C5195=19,G5195=41,I5195=2,K5195="A",L5195="RBUP",M5195&gt;=0.5,M5195&lt;=0.85),"IN","OUT")</f>
        <v>IN</v>
      </c>
    </row>
    <row r="5196" spans="1:33">
      <c r="A5196" s="14" t="s">
        <v>192</v>
      </c>
      <c r="B5196" s="16">
        <v>2022</v>
      </c>
      <c r="C5196" s="16">
        <v>19</v>
      </c>
      <c r="D5196" s="14" t="s">
        <v>80</v>
      </c>
      <c r="E5196" s="16">
        <v>195</v>
      </c>
      <c r="F5196" s="14" t="s">
        <v>183</v>
      </c>
      <c r="G5196" s="16">
        <v>41</v>
      </c>
      <c r="H5196" s="14" t="s">
        <v>186</v>
      </c>
      <c r="I5196" s="16">
        <v>2</v>
      </c>
      <c r="J5196" s="14" t="s">
        <v>83</v>
      </c>
      <c r="K5196" s="14" t="s">
        <v>84</v>
      </c>
      <c r="L5196" s="14" t="s">
        <v>85</v>
      </c>
      <c r="M5196" s="23">
        <v>0.8</v>
      </c>
      <c r="N5196" s="16">
        <v>302</v>
      </c>
      <c r="O5196" s="16">
        <v>248</v>
      </c>
      <c r="P5196" s="16">
        <v>0</v>
      </c>
      <c r="Q5196" s="16">
        <v>416</v>
      </c>
      <c r="R5196" s="16">
        <v>0</v>
      </c>
      <c r="S5196" s="14" t="s">
        <v>86</v>
      </c>
      <c r="T5196" s="16">
        <v>67970</v>
      </c>
      <c r="U5196" s="16">
        <v>0</v>
      </c>
      <c r="V5196" s="18">
        <v>65325819</v>
      </c>
      <c r="W5196" s="18">
        <v>4955810</v>
      </c>
      <c r="X5196" s="18">
        <v>3058433</v>
      </c>
      <c r="Y5196" s="18">
        <v>1497</v>
      </c>
      <c r="Z5196" s="18">
        <v>5221</v>
      </c>
      <c r="AA5196" s="18">
        <v>0</v>
      </c>
      <c r="AB5196" s="18">
        <v>0</v>
      </c>
      <c r="AC5196" s="23">
        <v>0</v>
      </c>
      <c r="AD5196" s="14" t="str">
        <f>IF(E5196=113,"Linn","Iowa ex-Linn")</f>
        <v>Iowa ex-Linn</v>
      </c>
      <c r="AE5196" s="23">
        <f>IFERROR(AB5196/W5196,"N/M")</f>
        <v>0.0</v>
      </c>
      <c r="AF5196" s="14" t="str">
        <f>B5196&amp;"|"&amp;TEXT(E5196,"000")&amp;"|"&amp;TEXT(M5196,"0.0000")</f>
        <v>2022|195|0.8000</v>
      </c>
      <c r="AG5196" s="22" t="str">
        <f>IF(AND(B5196&gt;=2015,B5196&lt;=2024,C5196=19,G5196=41,I5196=2,K5196="A",L5196="RBUP",M5196&gt;=0.5,M5196&lt;=0.85),"IN","OUT")</f>
        <v>IN</v>
      </c>
    </row>
    <row r="5197" spans="1:33">
      <c r="A5197" s="14" t="s">
        <v>192</v>
      </c>
      <c r="B5197" s="16">
        <v>2022</v>
      </c>
      <c r="C5197" s="16">
        <v>19</v>
      </c>
      <c r="D5197" s="14" t="s">
        <v>80</v>
      </c>
      <c r="E5197" s="16">
        <v>195</v>
      </c>
      <c r="F5197" s="14" t="s">
        <v>183</v>
      </c>
      <c r="G5197" s="16">
        <v>41</v>
      </c>
      <c r="H5197" s="14" t="s">
        <v>186</v>
      </c>
      <c r="I5197" s="16">
        <v>2</v>
      </c>
      <c r="J5197" s="14" t="s">
        <v>83</v>
      </c>
      <c r="K5197" s="14" t="s">
        <v>84</v>
      </c>
      <c r="L5197" s="14" t="s">
        <v>85</v>
      </c>
      <c r="M5197" s="23">
        <v>0.85</v>
      </c>
      <c r="N5197" s="16">
        <v>134</v>
      </c>
      <c r="O5197" s="16">
        <v>107</v>
      </c>
      <c r="P5197" s="16">
        <v>2</v>
      </c>
      <c r="Q5197" s="16">
        <v>156</v>
      </c>
      <c r="R5197" s="16">
        <v>2</v>
      </c>
      <c r="S5197" s="14" t="s">
        <v>86</v>
      </c>
      <c r="T5197" s="16">
        <v>21093</v>
      </c>
      <c r="U5197" s="16">
        <v>0</v>
      </c>
      <c r="V5197" s="18">
        <v>21040619</v>
      </c>
      <c r="W5197" s="18">
        <v>1855761</v>
      </c>
      <c r="X5197" s="18">
        <v>861735</v>
      </c>
      <c r="Y5197" s="18">
        <v>313</v>
      </c>
      <c r="Z5197" s="18">
        <v>3431</v>
      </c>
      <c r="AA5197" s="18">
        <v>0</v>
      </c>
      <c r="AB5197" s="18">
        <v>914</v>
      </c>
      <c r="AC5197" s="23">
        <v>0</v>
      </c>
      <c r="AD5197" s="14" t="str">
        <f>IF(E5197=113,"Linn","Iowa ex-Linn")</f>
        <v>Iowa ex-Linn</v>
      </c>
      <c r="AE5197" s="23">
        <f>IFERROR(AB5197/W5197,"N/M")</f>
        <v>0.0004925203191574777</v>
      </c>
      <c r="AF5197" s="14" t="str">
        <f>B5197&amp;"|"&amp;TEXT(E5197,"000")&amp;"|"&amp;TEXT(M5197,"0.0000")</f>
        <v>2022|195|0.8500</v>
      </c>
      <c r="AG5197" s="22" t="str">
        <f>IF(AND(B5197&gt;=2015,B5197&lt;=2024,C5197=19,G5197=41,I5197=2,K5197="A",L5197="RBUP",M5197&gt;=0.5,M5197&lt;=0.85),"IN","OUT")</f>
        <v>IN</v>
      </c>
    </row>
    <row r="5198" spans="1:33">
      <c r="A5198" s="14" t="s">
        <v>192</v>
      </c>
      <c r="B5198" s="16">
        <v>2022</v>
      </c>
      <c r="C5198" s="16">
        <v>19</v>
      </c>
      <c r="D5198" s="14" t="s">
        <v>80</v>
      </c>
      <c r="E5198" s="16">
        <v>197</v>
      </c>
      <c r="F5198" s="14" t="s">
        <v>184</v>
      </c>
      <c r="G5198" s="16">
        <v>41</v>
      </c>
      <c r="H5198" s="14" t="s">
        <v>186</v>
      </c>
      <c r="I5198" s="16">
        <v>2</v>
      </c>
      <c r="J5198" s="14" t="s">
        <v>83</v>
      </c>
      <c r="K5198" s="14" t="s">
        <v>84</v>
      </c>
      <c r="L5198" s="14" t="s">
        <v>85</v>
      </c>
      <c r="M5198" s="23">
        <v>0.55</v>
      </c>
      <c r="N5198" s="16">
        <v>1</v>
      </c>
      <c r="O5198" s="16">
        <v>1</v>
      </c>
      <c r="P5198" s="16">
        <v>0</v>
      </c>
      <c r="Q5198" s="16">
        <v>1</v>
      </c>
      <c r="R5198" s="16">
        <v>0</v>
      </c>
      <c r="S5198" s="14" t="s">
        <v>86</v>
      </c>
      <c r="T5198" s="16">
        <v>374</v>
      </c>
      <c r="U5198" s="16">
        <v>0</v>
      </c>
      <c r="V5198" s="18">
        <v>175430</v>
      </c>
      <c r="W5198" s="18">
        <v>2818</v>
      </c>
      <c r="X5198" s="18">
        <v>2254</v>
      </c>
      <c r="Y5198" s="18">
        <v>0</v>
      </c>
      <c r="Z5198" s="18">
        <v>0</v>
      </c>
      <c r="AA5198" s="18">
        <v>0</v>
      </c>
      <c r="AB5198" s="18">
        <v>0</v>
      </c>
      <c r="AC5198" s="23">
        <v>0</v>
      </c>
      <c r="AD5198" s="14" t="str">
        <f>IF(E5198=113,"Linn","Iowa ex-Linn")</f>
        <v>Iowa ex-Linn</v>
      </c>
      <c r="AE5198" s="23">
        <f>IFERROR(AB5198/W5198,"N/M")</f>
        <v>0.0</v>
      </c>
      <c r="AF5198" s="14" t="str">
        <f>B5198&amp;"|"&amp;TEXT(E5198,"000")&amp;"|"&amp;TEXT(M5198,"0.0000")</f>
        <v>2022|197|0.5500</v>
      </c>
      <c r="AG5198" s="22" t="str">
        <f>IF(AND(B5198&gt;=2015,B5198&lt;=2024,C5198=19,G5198=41,I5198=2,K5198="A",L5198="RBUP",M5198&gt;=0.5,M5198&lt;=0.85),"IN","OUT")</f>
        <v>IN</v>
      </c>
    </row>
    <row r="5199" spans="1:33">
      <c r="A5199" s="14" t="s">
        <v>192</v>
      </c>
      <c r="B5199" s="16">
        <v>2022</v>
      </c>
      <c r="C5199" s="16">
        <v>19</v>
      </c>
      <c r="D5199" s="14" t="s">
        <v>80</v>
      </c>
      <c r="E5199" s="16">
        <v>197</v>
      </c>
      <c r="F5199" s="14" t="s">
        <v>184</v>
      </c>
      <c r="G5199" s="16">
        <v>41</v>
      </c>
      <c r="H5199" s="14" t="s">
        <v>186</v>
      </c>
      <c r="I5199" s="16">
        <v>2</v>
      </c>
      <c r="J5199" s="14" t="s">
        <v>83</v>
      </c>
      <c r="K5199" s="14" t="s">
        <v>84</v>
      </c>
      <c r="L5199" s="14" t="s">
        <v>85</v>
      </c>
      <c r="M5199" s="23">
        <v>0.6</v>
      </c>
      <c r="N5199" s="16">
        <v>1</v>
      </c>
      <c r="O5199" s="16">
        <v>1</v>
      </c>
      <c r="P5199" s="16">
        <v>0</v>
      </c>
      <c r="Q5199" s="16">
        <v>1</v>
      </c>
      <c r="R5199" s="16">
        <v>0</v>
      </c>
      <c r="S5199" s="14" t="s">
        <v>86</v>
      </c>
      <c r="T5199" s="16">
        <v>76</v>
      </c>
      <c r="U5199" s="16">
        <v>0</v>
      </c>
      <c r="V5199" s="18">
        <v>30940</v>
      </c>
      <c r="W5199" s="18">
        <v>522</v>
      </c>
      <c r="X5199" s="18">
        <v>334</v>
      </c>
      <c r="Y5199" s="18">
        <v>0</v>
      </c>
      <c r="Z5199" s="18">
        <v>0</v>
      </c>
      <c r="AA5199" s="18">
        <v>0</v>
      </c>
      <c r="AB5199" s="18">
        <v>0</v>
      </c>
      <c r="AC5199" s="23">
        <v>0</v>
      </c>
      <c r="AD5199" s="14" t="str">
        <f>IF(E5199=113,"Linn","Iowa ex-Linn")</f>
        <v>Iowa ex-Linn</v>
      </c>
      <c r="AE5199" s="23">
        <f>IFERROR(AB5199/W5199,"N/M")</f>
        <v>0.0</v>
      </c>
      <c r="AF5199" s="14" t="str">
        <f>B5199&amp;"|"&amp;TEXT(E5199,"000")&amp;"|"&amp;TEXT(M5199,"0.0000")</f>
        <v>2022|197|0.6000</v>
      </c>
      <c r="AG5199" s="22" t="str">
        <f>IF(AND(B5199&gt;=2015,B5199&lt;=2024,C5199=19,G5199=41,I5199=2,K5199="A",L5199="RBUP",M5199&gt;=0.5,M5199&lt;=0.85),"IN","OUT")</f>
        <v>IN</v>
      </c>
    </row>
    <row r="5200" spans="1:33">
      <c r="A5200" s="14" t="s">
        <v>192</v>
      </c>
      <c r="B5200" s="16">
        <v>2022</v>
      </c>
      <c r="C5200" s="16">
        <v>19</v>
      </c>
      <c r="D5200" s="14" t="s">
        <v>80</v>
      </c>
      <c r="E5200" s="16">
        <v>197</v>
      </c>
      <c r="F5200" s="14" t="s">
        <v>184</v>
      </c>
      <c r="G5200" s="16">
        <v>41</v>
      </c>
      <c r="H5200" s="14" t="s">
        <v>186</v>
      </c>
      <c r="I5200" s="16">
        <v>2</v>
      </c>
      <c r="J5200" s="14" t="s">
        <v>83</v>
      </c>
      <c r="K5200" s="14" t="s">
        <v>84</v>
      </c>
      <c r="L5200" s="14" t="s">
        <v>85</v>
      </c>
      <c r="M5200" s="23">
        <v>0.65</v>
      </c>
      <c r="N5200" s="16">
        <v>6</v>
      </c>
      <c r="O5200" s="16">
        <v>5</v>
      </c>
      <c r="P5200" s="16">
        <v>0</v>
      </c>
      <c r="Q5200" s="16">
        <v>11</v>
      </c>
      <c r="R5200" s="16">
        <v>0</v>
      </c>
      <c r="S5200" s="14" t="s">
        <v>86</v>
      </c>
      <c r="T5200" s="16">
        <v>977</v>
      </c>
      <c r="U5200" s="16">
        <v>0</v>
      </c>
      <c r="V5200" s="18">
        <v>751594</v>
      </c>
      <c r="W5200" s="18">
        <v>17179</v>
      </c>
      <c r="X5200" s="18">
        <v>10769</v>
      </c>
      <c r="Y5200" s="18">
        <v>0</v>
      </c>
      <c r="Z5200" s="18">
        <v>0</v>
      </c>
      <c r="AA5200" s="18">
        <v>0</v>
      </c>
      <c r="AB5200" s="18">
        <v>0</v>
      </c>
      <c r="AC5200" s="23">
        <v>0</v>
      </c>
      <c r="AD5200" s="14" t="str">
        <f>IF(E5200=113,"Linn","Iowa ex-Linn")</f>
        <v>Iowa ex-Linn</v>
      </c>
      <c r="AE5200" s="23">
        <f>IFERROR(AB5200/W5200,"N/M")</f>
        <v>0.0</v>
      </c>
      <c r="AF5200" s="14" t="str">
        <f>B5200&amp;"|"&amp;TEXT(E5200,"000")&amp;"|"&amp;TEXT(M5200,"0.0000")</f>
        <v>2022|197|0.6500</v>
      </c>
      <c r="AG5200" s="22" t="str">
        <f>IF(AND(B5200&gt;=2015,B5200&lt;=2024,C5200=19,G5200=41,I5200=2,K5200="A",L5200="RBUP",M5200&gt;=0.5,M5200&lt;=0.85),"IN","OUT")</f>
        <v>IN</v>
      </c>
    </row>
    <row r="5201" spans="1:33">
      <c r="A5201" s="14" t="s">
        <v>192</v>
      </c>
      <c r="B5201" s="16">
        <v>2022</v>
      </c>
      <c r="C5201" s="16">
        <v>19</v>
      </c>
      <c r="D5201" s="14" t="s">
        <v>80</v>
      </c>
      <c r="E5201" s="16">
        <v>197</v>
      </c>
      <c r="F5201" s="14" t="s">
        <v>184</v>
      </c>
      <c r="G5201" s="16">
        <v>41</v>
      </c>
      <c r="H5201" s="14" t="s">
        <v>186</v>
      </c>
      <c r="I5201" s="16">
        <v>2</v>
      </c>
      <c r="J5201" s="14" t="s">
        <v>83</v>
      </c>
      <c r="K5201" s="14" t="s">
        <v>84</v>
      </c>
      <c r="L5201" s="14" t="s">
        <v>85</v>
      </c>
      <c r="M5201" s="23">
        <v>0.7</v>
      </c>
      <c r="N5201" s="16">
        <v>25</v>
      </c>
      <c r="O5201" s="16">
        <v>19</v>
      </c>
      <c r="P5201" s="16">
        <v>0</v>
      </c>
      <c r="Q5201" s="16">
        <v>37</v>
      </c>
      <c r="R5201" s="16">
        <v>0</v>
      </c>
      <c r="S5201" s="14" t="s">
        <v>86</v>
      </c>
      <c r="T5201" s="16">
        <v>2401</v>
      </c>
      <c r="U5201" s="16">
        <v>0</v>
      </c>
      <c r="V5201" s="18">
        <v>1927120</v>
      </c>
      <c r="W5201" s="18">
        <v>64652</v>
      </c>
      <c r="X5201" s="18">
        <v>42258</v>
      </c>
      <c r="Y5201" s="18">
        <v>0</v>
      </c>
      <c r="Z5201" s="18">
        <v>0</v>
      </c>
      <c r="AA5201" s="18">
        <v>0</v>
      </c>
      <c r="AB5201" s="18">
        <v>0</v>
      </c>
      <c r="AC5201" s="23">
        <v>0</v>
      </c>
      <c r="AD5201" s="14" t="str">
        <f>IF(E5201=113,"Linn","Iowa ex-Linn")</f>
        <v>Iowa ex-Linn</v>
      </c>
      <c r="AE5201" s="23">
        <f>IFERROR(AB5201/W5201,"N/M")</f>
        <v>0.0</v>
      </c>
      <c r="AF5201" s="14" t="str">
        <f>B5201&amp;"|"&amp;TEXT(E5201,"000")&amp;"|"&amp;TEXT(M5201,"0.0000")</f>
        <v>2022|197|0.7000</v>
      </c>
      <c r="AG5201" s="22" t="str">
        <f>IF(AND(B5201&gt;=2015,B5201&lt;=2024,C5201=19,G5201=41,I5201=2,K5201="A",L5201="RBUP",M5201&gt;=0.5,M5201&lt;=0.85),"IN","OUT")</f>
        <v>IN</v>
      </c>
    </row>
    <row r="5202" spans="1:33">
      <c r="A5202" s="14" t="s">
        <v>192</v>
      </c>
      <c r="B5202" s="16">
        <v>2022</v>
      </c>
      <c r="C5202" s="16">
        <v>19</v>
      </c>
      <c r="D5202" s="14" t="s">
        <v>80</v>
      </c>
      <c r="E5202" s="16">
        <v>197</v>
      </c>
      <c r="F5202" s="14" t="s">
        <v>184</v>
      </c>
      <c r="G5202" s="16">
        <v>41</v>
      </c>
      <c r="H5202" s="14" t="s">
        <v>186</v>
      </c>
      <c r="I5202" s="16">
        <v>2</v>
      </c>
      <c r="J5202" s="14" t="s">
        <v>83</v>
      </c>
      <c r="K5202" s="14" t="s">
        <v>84</v>
      </c>
      <c r="L5202" s="14" t="s">
        <v>85</v>
      </c>
      <c r="M5202" s="23">
        <v>0.75</v>
      </c>
      <c r="N5202" s="16">
        <v>82</v>
      </c>
      <c r="O5202" s="16">
        <v>74</v>
      </c>
      <c r="P5202" s="16">
        <v>1</v>
      </c>
      <c r="Q5202" s="16">
        <v>119</v>
      </c>
      <c r="R5202" s="16">
        <v>1</v>
      </c>
      <c r="S5202" s="14" t="s">
        <v>86</v>
      </c>
      <c r="T5202" s="16">
        <v>16772</v>
      </c>
      <c r="U5202" s="16">
        <v>0</v>
      </c>
      <c r="V5202" s="18">
        <v>14807327</v>
      </c>
      <c r="W5202" s="18">
        <v>616157</v>
      </c>
      <c r="X5202" s="18">
        <v>416505</v>
      </c>
      <c r="Y5202" s="18">
        <v>0</v>
      </c>
      <c r="Z5202" s="18">
        <v>472</v>
      </c>
      <c r="AA5202" s="18">
        <v>0</v>
      </c>
      <c r="AB5202" s="18">
        <v>3369</v>
      </c>
      <c r="AC5202" s="23">
        <v>0.01</v>
      </c>
      <c r="AD5202" s="14" t="str">
        <f>IF(E5202=113,"Linn","Iowa ex-Linn")</f>
        <v>Iowa ex-Linn</v>
      </c>
      <c r="AE5202" s="23">
        <f>IFERROR(AB5202/W5202,"N/M")</f>
        <v>0.005467762274874748</v>
      </c>
      <c r="AF5202" s="14" t="str">
        <f>B5202&amp;"|"&amp;TEXT(E5202,"000")&amp;"|"&amp;TEXT(M5202,"0.0000")</f>
        <v>2022|197|0.7500</v>
      </c>
      <c r="AG5202" s="22" t="str">
        <f>IF(AND(B5202&gt;=2015,B5202&lt;=2024,C5202=19,G5202=41,I5202=2,K5202="A",L5202="RBUP",M5202&gt;=0.5,M5202&lt;=0.85),"IN","OUT")</f>
        <v>IN</v>
      </c>
    </row>
    <row r="5203" spans="1:33">
      <c r="A5203" s="14" t="s">
        <v>192</v>
      </c>
      <c r="B5203" s="16">
        <v>2022</v>
      </c>
      <c r="C5203" s="16">
        <v>19</v>
      </c>
      <c r="D5203" s="14" t="s">
        <v>80</v>
      </c>
      <c r="E5203" s="16">
        <v>197</v>
      </c>
      <c r="F5203" s="14" t="s">
        <v>184</v>
      </c>
      <c r="G5203" s="16">
        <v>41</v>
      </c>
      <c r="H5203" s="14" t="s">
        <v>186</v>
      </c>
      <c r="I5203" s="16">
        <v>2</v>
      </c>
      <c r="J5203" s="14" t="s">
        <v>83</v>
      </c>
      <c r="K5203" s="14" t="s">
        <v>84</v>
      </c>
      <c r="L5203" s="14" t="s">
        <v>85</v>
      </c>
      <c r="M5203" s="23">
        <v>0.8</v>
      </c>
      <c r="N5203" s="16">
        <v>244</v>
      </c>
      <c r="O5203" s="16">
        <v>216</v>
      </c>
      <c r="P5203" s="16">
        <v>5</v>
      </c>
      <c r="Q5203" s="16">
        <v>430</v>
      </c>
      <c r="R5203" s="16">
        <v>5</v>
      </c>
      <c r="S5203" s="14" t="s">
        <v>86</v>
      </c>
      <c r="T5203" s="16">
        <v>61992</v>
      </c>
      <c r="U5203" s="16">
        <v>0</v>
      </c>
      <c r="V5203" s="18">
        <v>58103583</v>
      </c>
      <c r="W5203" s="18">
        <v>3257553</v>
      </c>
      <c r="X5203" s="18">
        <v>1864574</v>
      </c>
      <c r="Y5203" s="18">
        <v>3649</v>
      </c>
      <c r="Z5203" s="18">
        <v>10315</v>
      </c>
      <c r="AA5203" s="18">
        <v>0</v>
      </c>
      <c r="AB5203" s="18">
        <v>51135</v>
      </c>
      <c r="AC5203" s="23">
        <v>0.02</v>
      </c>
      <c r="AD5203" s="14" t="str">
        <f>IF(E5203=113,"Linn","Iowa ex-Linn")</f>
        <v>Iowa ex-Linn</v>
      </c>
      <c r="AE5203" s="23">
        <f>IFERROR(AB5203/W5203,"N/M")</f>
        <v>0.015697365476478816</v>
      </c>
      <c r="AF5203" s="14" t="str">
        <f>B5203&amp;"|"&amp;TEXT(E5203,"000")&amp;"|"&amp;TEXT(M5203,"0.0000")</f>
        <v>2022|197|0.8000</v>
      </c>
      <c r="AG5203" s="22" t="str">
        <f>IF(AND(B5203&gt;=2015,B5203&lt;=2024,C5203=19,G5203=41,I5203=2,K5203="A",L5203="RBUP",M5203&gt;=0.5,M5203&lt;=0.85),"IN","OUT")</f>
        <v>IN</v>
      </c>
    </row>
    <row r="5204" spans="1:33">
      <c r="A5204" s="14" t="s">
        <v>192</v>
      </c>
      <c r="B5204" s="16">
        <v>2022</v>
      </c>
      <c r="C5204" s="16">
        <v>19</v>
      </c>
      <c r="D5204" s="14" t="s">
        <v>80</v>
      </c>
      <c r="E5204" s="16">
        <v>197</v>
      </c>
      <c r="F5204" s="14" t="s">
        <v>184</v>
      </c>
      <c r="G5204" s="16">
        <v>41</v>
      </c>
      <c r="H5204" s="14" t="s">
        <v>186</v>
      </c>
      <c r="I5204" s="16">
        <v>2</v>
      </c>
      <c r="J5204" s="14" t="s">
        <v>83</v>
      </c>
      <c r="K5204" s="14" t="s">
        <v>84</v>
      </c>
      <c r="L5204" s="14" t="s">
        <v>85</v>
      </c>
      <c r="M5204" s="23">
        <v>0.85</v>
      </c>
      <c r="N5204" s="16">
        <v>334</v>
      </c>
      <c r="O5204" s="16">
        <v>273</v>
      </c>
      <c r="P5204" s="16">
        <v>12</v>
      </c>
      <c r="Q5204" s="16">
        <v>597</v>
      </c>
      <c r="R5204" s="16">
        <v>16</v>
      </c>
      <c r="S5204" s="14" t="s">
        <v>86</v>
      </c>
      <c r="T5204" s="16">
        <v>74713</v>
      </c>
      <c r="U5204" s="16">
        <v>0</v>
      </c>
      <c r="V5204" s="18">
        <v>71721045</v>
      </c>
      <c r="W5204" s="18">
        <v>5086998</v>
      </c>
      <c r="X5204" s="18">
        <v>2262152</v>
      </c>
      <c r="Y5204" s="18">
        <v>0</v>
      </c>
      <c r="Z5204" s="18">
        <v>1001</v>
      </c>
      <c r="AA5204" s="18">
        <v>0</v>
      </c>
      <c r="AB5204" s="18">
        <v>152301</v>
      </c>
      <c r="AC5204" s="23">
        <v>0.03</v>
      </c>
      <c r="AD5204" s="14" t="str">
        <f>IF(E5204=113,"Linn","Iowa ex-Linn")</f>
        <v>Iowa ex-Linn</v>
      </c>
      <c r="AE5204" s="23">
        <f>IFERROR(AB5204/W5204,"N/M")</f>
        <v>0.02993926870032188</v>
      </c>
      <c r="AF5204" s="14" t="str">
        <f>B5204&amp;"|"&amp;TEXT(E5204,"000")&amp;"|"&amp;TEXT(M5204,"0.0000")</f>
        <v>2022|197|0.8500</v>
      </c>
      <c r="AG5204" s="22" t="str">
        <f>IF(AND(B5204&gt;=2015,B5204&lt;=2024,C5204=19,G5204=41,I5204=2,K5204="A",L5204="RBUP",M5204&gt;=0.5,M5204&lt;=0.85),"IN","OUT")</f>
        <v>IN</v>
      </c>
    </row>
    <row r="5205" spans="1:33">
      <c r="A5205" s="14" t="s">
        <v>193</v>
      </c>
      <c r="B5205" s="16">
        <v>2023</v>
      </c>
      <c r="C5205" s="16">
        <v>19</v>
      </c>
      <c r="D5205" s="14" t="s">
        <v>80</v>
      </c>
      <c r="E5205" s="16">
        <v>1</v>
      </c>
      <c r="F5205" s="14" t="s">
        <v>81</v>
      </c>
      <c r="G5205" s="16">
        <v>41</v>
      </c>
      <c r="H5205" s="14" t="s">
        <v>186</v>
      </c>
      <c r="I5205" s="16">
        <v>2</v>
      </c>
      <c r="J5205" s="14" t="s">
        <v>83</v>
      </c>
      <c r="K5205" s="14" t="s">
        <v>84</v>
      </c>
      <c r="L5205" s="14" t="s">
        <v>85</v>
      </c>
      <c r="M5205" s="23">
        <v>0.6</v>
      </c>
      <c r="N5205" s="16">
        <v>1</v>
      </c>
      <c r="O5205" s="16">
        <v>0</v>
      </c>
      <c r="P5205" s="16">
        <v>0</v>
      </c>
      <c r="Q5205" s="16">
        <v>0</v>
      </c>
      <c r="R5205" s="16">
        <v>0</v>
      </c>
      <c r="S5205" s="14" t="s">
        <v>86</v>
      </c>
      <c r="T5205" s="16">
        <v>0</v>
      </c>
      <c r="U5205" s="16">
        <v>0</v>
      </c>
      <c r="V5205" s="18">
        <v>0</v>
      </c>
      <c r="W5205" s="18">
        <v>0</v>
      </c>
      <c r="X5205" s="18">
        <v>0</v>
      </c>
      <c r="Y5205" s="18">
        <v>0</v>
      </c>
      <c r="Z5205" s="18">
        <v>0</v>
      </c>
      <c r="AA5205" s="18">
        <v>0</v>
      </c>
      <c r="AB5205" s="18">
        <v>0</v>
      </c>
      <c r="AC5205" s="23">
        <v>0</v>
      </c>
      <c r="AD5205" s="14" t="str">
        <f>IF(E5205=113,"Linn","Iowa ex-Linn")</f>
        <v>Iowa ex-Linn</v>
      </c>
      <c r="AE5205" s="23" t="str">
        <f>IFERROR(AB5205/W5205,"N/M")</f>
        <v>N/M</v>
      </c>
      <c r="AF5205" s="14" t="str">
        <f>B5205&amp;"|"&amp;TEXT(E5205,"000")&amp;"|"&amp;TEXT(M5205,"0.0000")</f>
        <v>2023|001|0.6000</v>
      </c>
      <c r="AG5205" s="22" t="str">
        <f>IF(AND(B5205&gt;=2015,B5205&lt;=2024,C5205=19,G5205=41,I5205=2,K5205="A",L5205="RBUP",M5205&gt;=0.5,M5205&lt;=0.85),"IN","OUT")</f>
        <v>IN</v>
      </c>
    </row>
    <row r="5206" spans="1:33">
      <c r="A5206" s="14" t="s">
        <v>193</v>
      </c>
      <c r="B5206" s="16">
        <v>2023</v>
      </c>
      <c r="C5206" s="16">
        <v>19</v>
      </c>
      <c r="D5206" s="14" t="s">
        <v>80</v>
      </c>
      <c r="E5206" s="16">
        <v>1</v>
      </c>
      <c r="F5206" s="14" t="s">
        <v>81</v>
      </c>
      <c r="G5206" s="16">
        <v>41</v>
      </c>
      <c r="H5206" s="14" t="s">
        <v>186</v>
      </c>
      <c r="I5206" s="16">
        <v>2</v>
      </c>
      <c r="J5206" s="14" t="s">
        <v>83</v>
      </c>
      <c r="K5206" s="14" t="s">
        <v>84</v>
      </c>
      <c r="L5206" s="14" t="s">
        <v>85</v>
      </c>
      <c r="M5206" s="23">
        <v>0.65</v>
      </c>
      <c r="N5206" s="16">
        <v>6</v>
      </c>
      <c r="O5206" s="16">
        <v>6</v>
      </c>
      <c r="P5206" s="16">
        <v>0</v>
      </c>
      <c r="Q5206" s="16">
        <v>8</v>
      </c>
      <c r="R5206" s="16">
        <v>0</v>
      </c>
      <c r="S5206" s="14" t="s">
        <v>86</v>
      </c>
      <c r="T5206" s="16">
        <v>1109</v>
      </c>
      <c r="U5206" s="16">
        <v>0</v>
      </c>
      <c r="V5206" s="18">
        <v>787205</v>
      </c>
      <c r="W5206" s="18">
        <v>19540</v>
      </c>
      <c r="X5206" s="18">
        <v>13607</v>
      </c>
      <c r="Y5206" s="18">
        <v>0</v>
      </c>
      <c r="Z5206" s="18">
        <v>0</v>
      </c>
      <c r="AA5206" s="18">
        <v>0</v>
      </c>
      <c r="AB5206" s="18">
        <v>0</v>
      </c>
      <c r="AC5206" s="23">
        <v>0</v>
      </c>
      <c r="AD5206" s="14" t="str">
        <f>IF(E5206=113,"Linn","Iowa ex-Linn")</f>
        <v>Iowa ex-Linn</v>
      </c>
      <c r="AE5206" s="23">
        <f>IFERROR(AB5206/W5206,"N/M")</f>
        <v>0.0</v>
      </c>
      <c r="AF5206" s="14" t="str">
        <f>B5206&amp;"|"&amp;TEXT(E5206,"000")&amp;"|"&amp;TEXT(M5206,"0.0000")</f>
        <v>2023|001|0.6500</v>
      </c>
      <c r="AG5206" s="22" t="str">
        <f>IF(AND(B5206&gt;=2015,B5206&lt;=2024,C5206=19,G5206=41,I5206=2,K5206="A",L5206="RBUP",M5206&gt;=0.5,M5206&lt;=0.85),"IN","OUT")</f>
        <v>IN</v>
      </c>
    </row>
    <row r="5207" spans="1:33">
      <c r="A5207" s="14" t="s">
        <v>193</v>
      </c>
      <c r="B5207" s="16">
        <v>2023</v>
      </c>
      <c r="C5207" s="16">
        <v>19</v>
      </c>
      <c r="D5207" s="14" t="s">
        <v>80</v>
      </c>
      <c r="E5207" s="16">
        <v>1</v>
      </c>
      <c r="F5207" s="14" t="s">
        <v>81</v>
      </c>
      <c r="G5207" s="16">
        <v>41</v>
      </c>
      <c r="H5207" s="14" t="s">
        <v>186</v>
      </c>
      <c r="I5207" s="16">
        <v>2</v>
      </c>
      <c r="J5207" s="14" t="s">
        <v>83</v>
      </c>
      <c r="K5207" s="14" t="s">
        <v>84</v>
      </c>
      <c r="L5207" s="14" t="s">
        <v>85</v>
      </c>
      <c r="M5207" s="23">
        <v>0.7</v>
      </c>
      <c r="N5207" s="16">
        <v>29</v>
      </c>
      <c r="O5207" s="16">
        <v>25</v>
      </c>
      <c r="P5207" s="16">
        <v>0</v>
      </c>
      <c r="Q5207" s="16">
        <v>32</v>
      </c>
      <c r="R5207" s="16">
        <v>0</v>
      </c>
      <c r="S5207" s="14" t="s">
        <v>86</v>
      </c>
      <c r="T5207" s="16">
        <v>2506</v>
      </c>
      <c r="U5207" s="16">
        <v>0</v>
      </c>
      <c r="V5207" s="18">
        <v>1814929</v>
      </c>
      <c r="W5207" s="18">
        <v>57365</v>
      </c>
      <c r="X5207" s="18">
        <v>39552</v>
      </c>
      <c r="Y5207" s="18">
        <v>0</v>
      </c>
      <c r="Z5207" s="18">
        <v>0</v>
      </c>
      <c r="AA5207" s="18">
        <v>0</v>
      </c>
      <c r="AB5207" s="18">
        <v>0</v>
      </c>
      <c r="AC5207" s="23">
        <v>0</v>
      </c>
      <c r="AD5207" s="14" t="str">
        <f>IF(E5207=113,"Linn","Iowa ex-Linn")</f>
        <v>Iowa ex-Linn</v>
      </c>
      <c r="AE5207" s="23">
        <f>IFERROR(AB5207/W5207,"N/M")</f>
        <v>0.0</v>
      </c>
      <c r="AF5207" s="14" t="str">
        <f>B5207&amp;"|"&amp;TEXT(E5207,"000")&amp;"|"&amp;TEXT(M5207,"0.0000")</f>
        <v>2023|001|0.7000</v>
      </c>
      <c r="AG5207" s="22" t="str">
        <f>IF(AND(B5207&gt;=2015,B5207&lt;=2024,C5207=19,G5207=41,I5207=2,K5207="A",L5207="RBUP",M5207&gt;=0.5,M5207&lt;=0.85),"IN","OUT")</f>
        <v>IN</v>
      </c>
    </row>
    <row r="5208" spans="1:33">
      <c r="A5208" s="14" t="s">
        <v>193</v>
      </c>
      <c r="B5208" s="16">
        <v>2023</v>
      </c>
      <c r="C5208" s="16">
        <v>19</v>
      </c>
      <c r="D5208" s="14" t="s">
        <v>80</v>
      </c>
      <c r="E5208" s="16">
        <v>1</v>
      </c>
      <c r="F5208" s="14" t="s">
        <v>81</v>
      </c>
      <c r="G5208" s="16">
        <v>41</v>
      </c>
      <c r="H5208" s="14" t="s">
        <v>186</v>
      </c>
      <c r="I5208" s="16">
        <v>2</v>
      </c>
      <c r="J5208" s="14" t="s">
        <v>83</v>
      </c>
      <c r="K5208" s="14" t="s">
        <v>84</v>
      </c>
      <c r="L5208" s="14" t="s">
        <v>85</v>
      </c>
      <c r="M5208" s="23">
        <v>0.75</v>
      </c>
      <c r="N5208" s="16">
        <v>90</v>
      </c>
      <c r="O5208" s="16">
        <v>68</v>
      </c>
      <c r="P5208" s="16">
        <v>1</v>
      </c>
      <c r="Q5208" s="16">
        <v>120</v>
      </c>
      <c r="R5208" s="16">
        <v>1</v>
      </c>
      <c r="S5208" s="14" t="s">
        <v>86</v>
      </c>
      <c r="T5208" s="16">
        <v>14985</v>
      </c>
      <c r="U5208" s="16">
        <v>0</v>
      </c>
      <c r="V5208" s="18">
        <v>12339908</v>
      </c>
      <c r="W5208" s="18">
        <v>576883</v>
      </c>
      <c r="X5208" s="18">
        <v>390288</v>
      </c>
      <c r="Y5208" s="18">
        <v>1691</v>
      </c>
      <c r="Z5208" s="18">
        <v>0</v>
      </c>
      <c r="AA5208" s="18">
        <v>0</v>
      </c>
      <c r="AB5208" s="18">
        <v>8562</v>
      </c>
      <c r="AC5208" s="23">
        <v>0.01</v>
      </c>
      <c r="AD5208" s="14" t="str">
        <f>IF(E5208=113,"Linn","Iowa ex-Linn")</f>
        <v>Iowa ex-Linn</v>
      </c>
      <c r="AE5208" s="23">
        <f>IFERROR(AB5208/W5208,"N/M")</f>
        <v>0.01484183101252767</v>
      </c>
      <c r="AF5208" s="14" t="str">
        <f>B5208&amp;"|"&amp;TEXT(E5208,"000")&amp;"|"&amp;TEXT(M5208,"0.0000")</f>
        <v>2023|001|0.7500</v>
      </c>
      <c r="AG5208" s="22" t="str">
        <f>IF(AND(B5208&gt;=2015,B5208&lt;=2024,C5208=19,G5208=41,I5208=2,K5208="A",L5208="RBUP",M5208&gt;=0.5,M5208&lt;=0.85),"IN","OUT")</f>
        <v>IN</v>
      </c>
    </row>
    <row r="5209" spans="1:33">
      <c r="A5209" s="14" t="s">
        <v>193</v>
      </c>
      <c r="B5209" s="16">
        <v>2023</v>
      </c>
      <c r="C5209" s="16">
        <v>19</v>
      </c>
      <c r="D5209" s="14" t="s">
        <v>80</v>
      </c>
      <c r="E5209" s="16">
        <v>1</v>
      </c>
      <c r="F5209" s="14" t="s">
        <v>81</v>
      </c>
      <c r="G5209" s="16">
        <v>41</v>
      </c>
      <c r="H5209" s="14" t="s">
        <v>186</v>
      </c>
      <c r="I5209" s="16">
        <v>2</v>
      </c>
      <c r="J5209" s="14" t="s">
        <v>83</v>
      </c>
      <c r="K5209" s="14" t="s">
        <v>84</v>
      </c>
      <c r="L5209" s="14" t="s">
        <v>85</v>
      </c>
      <c r="M5209" s="23">
        <v>0.8</v>
      </c>
      <c r="N5209" s="16">
        <v>272</v>
      </c>
      <c r="O5209" s="16">
        <v>211</v>
      </c>
      <c r="P5209" s="16">
        <v>11</v>
      </c>
      <c r="Q5209" s="16">
        <v>274</v>
      </c>
      <c r="R5209" s="16">
        <v>12</v>
      </c>
      <c r="S5209" s="14" t="s">
        <v>86</v>
      </c>
      <c r="T5209" s="16">
        <v>44464</v>
      </c>
      <c r="U5209" s="16">
        <v>0</v>
      </c>
      <c r="V5209" s="18">
        <v>39188581</v>
      </c>
      <c r="W5209" s="18">
        <v>2174824</v>
      </c>
      <c r="X5209" s="18">
        <v>1378967</v>
      </c>
      <c r="Y5209" s="18">
        <v>23</v>
      </c>
      <c r="Z5209" s="18">
        <v>0</v>
      </c>
      <c r="AA5209" s="18">
        <v>0</v>
      </c>
      <c r="AB5209" s="18">
        <v>65176</v>
      </c>
      <c r="AC5209" s="23">
        <v>0.03</v>
      </c>
      <c r="AD5209" s="14" t="str">
        <f>IF(E5209=113,"Linn","Iowa ex-Linn")</f>
        <v>Iowa ex-Linn</v>
      </c>
      <c r="AE5209" s="23">
        <f>IFERROR(AB5209/W5209,"N/M")</f>
        <v>0.02996840204080882</v>
      </c>
      <c r="AF5209" s="14" t="str">
        <f>B5209&amp;"|"&amp;TEXT(E5209,"000")&amp;"|"&amp;TEXT(M5209,"0.0000")</f>
        <v>2023|001|0.8000</v>
      </c>
      <c r="AG5209" s="22" t="str">
        <f>IF(AND(B5209&gt;=2015,B5209&lt;=2024,C5209=19,G5209=41,I5209=2,K5209="A",L5209="RBUP",M5209&gt;=0.5,M5209&lt;=0.85),"IN","OUT")</f>
        <v>IN</v>
      </c>
    </row>
    <row r="5210" spans="1:33">
      <c r="A5210" s="14" t="s">
        <v>193</v>
      </c>
      <c r="B5210" s="16">
        <v>2023</v>
      </c>
      <c r="C5210" s="16">
        <v>19</v>
      </c>
      <c r="D5210" s="14" t="s">
        <v>80</v>
      </c>
      <c r="E5210" s="16">
        <v>1</v>
      </c>
      <c r="F5210" s="14" t="s">
        <v>81</v>
      </c>
      <c r="G5210" s="16">
        <v>41</v>
      </c>
      <c r="H5210" s="14" t="s">
        <v>186</v>
      </c>
      <c r="I5210" s="16">
        <v>2</v>
      </c>
      <c r="J5210" s="14" t="s">
        <v>83</v>
      </c>
      <c r="K5210" s="14" t="s">
        <v>84</v>
      </c>
      <c r="L5210" s="14" t="s">
        <v>85</v>
      </c>
      <c r="M5210" s="23">
        <v>0.85</v>
      </c>
      <c r="N5210" s="16">
        <v>179</v>
      </c>
      <c r="O5210" s="16">
        <v>132</v>
      </c>
      <c r="P5210" s="16">
        <v>17</v>
      </c>
      <c r="Q5210" s="16">
        <v>223</v>
      </c>
      <c r="R5210" s="16">
        <v>29</v>
      </c>
      <c r="S5210" s="14" t="s">
        <v>86</v>
      </c>
      <c r="T5210" s="16">
        <v>34940</v>
      </c>
      <c r="U5210" s="16">
        <v>0</v>
      </c>
      <c r="V5210" s="18">
        <v>31964511</v>
      </c>
      <c r="W5210" s="18">
        <v>2374680</v>
      </c>
      <c r="X5210" s="18">
        <v>1100797</v>
      </c>
      <c r="Y5210" s="18">
        <v>444</v>
      </c>
      <c r="Z5210" s="18">
        <v>0</v>
      </c>
      <c r="AA5210" s="18">
        <v>0</v>
      </c>
      <c r="AB5210" s="18">
        <v>886881</v>
      </c>
      <c r="AC5210" s="23">
        <v>0.37</v>
      </c>
      <c r="AD5210" s="14" t="str">
        <f>IF(E5210=113,"Linn","Iowa ex-Linn")</f>
        <v>Iowa ex-Linn</v>
      </c>
      <c r="AE5210" s="23">
        <f>IFERROR(AB5210/W5210,"N/M")</f>
        <v>0.3734738996412148</v>
      </c>
      <c r="AF5210" s="14" t="str">
        <f>B5210&amp;"|"&amp;TEXT(E5210,"000")&amp;"|"&amp;TEXT(M5210,"0.0000")</f>
        <v>2023|001|0.8500</v>
      </c>
      <c r="AG5210" s="22" t="str">
        <f>IF(AND(B5210&gt;=2015,B5210&lt;=2024,C5210=19,G5210=41,I5210=2,K5210="A",L5210="RBUP",M5210&gt;=0.5,M5210&lt;=0.85),"IN","OUT")</f>
        <v>IN</v>
      </c>
    </row>
    <row r="5211" spans="1:33">
      <c r="A5211" s="14" t="s">
        <v>193</v>
      </c>
      <c r="B5211" s="16">
        <v>2023</v>
      </c>
      <c r="C5211" s="16">
        <v>19</v>
      </c>
      <c r="D5211" s="14" t="s">
        <v>80</v>
      </c>
      <c r="E5211" s="16">
        <v>3</v>
      </c>
      <c r="F5211" s="14" t="s">
        <v>87</v>
      </c>
      <c r="G5211" s="16">
        <v>41</v>
      </c>
      <c r="H5211" s="14" t="s">
        <v>186</v>
      </c>
      <c r="I5211" s="16">
        <v>2</v>
      </c>
      <c r="J5211" s="14" t="s">
        <v>83</v>
      </c>
      <c r="K5211" s="14" t="s">
        <v>84</v>
      </c>
      <c r="L5211" s="14" t="s">
        <v>85</v>
      </c>
      <c r="M5211" s="23">
        <v>0.6</v>
      </c>
      <c r="N5211" s="16">
        <v>5</v>
      </c>
      <c r="O5211" s="16">
        <v>4</v>
      </c>
      <c r="P5211" s="16">
        <v>0</v>
      </c>
      <c r="Q5211" s="16">
        <v>4</v>
      </c>
      <c r="R5211" s="16">
        <v>0</v>
      </c>
      <c r="S5211" s="14" t="s">
        <v>86</v>
      </c>
      <c r="T5211" s="16">
        <v>2486</v>
      </c>
      <c r="U5211" s="16">
        <v>0</v>
      </c>
      <c r="V5211" s="18">
        <v>1812350</v>
      </c>
      <c r="W5211" s="18">
        <v>33032</v>
      </c>
      <c r="X5211" s="18">
        <v>26219</v>
      </c>
      <c r="Y5211" s="18">
        <v>785</v>
      </c>
      <c r="Z5211" s="18">
        <v>0</v>
      </c>
      <c r="AA5211" s="18">
        <v>0</v>
      </c>
      <c r="AB5211" s="18">
        <v>0</v>
      </c>
      <c r="AC5211" s="23">
        <v>0</v>
      </c>
      <c r="AD5211" s="14" t="str">
        <f>IF(E5211=113,"Linn","Iowa ex-Linn")</f>
        <v>Iowa ex-Linn</v>
      </c>
      <c r="AE5211" s="23">
        <f>IFERROR(AB5211/W5211,"N/M")</f>
        <v>0.0</v>
      </c>
      <c r="AF5211" s="14" t="str">
        <f>B5211&amp;"|"&amp;TEXT(E5211,"000")&amp;"|"&amp;TEXT(M5211,"0.0000")</f>
        <v>2023|003|0.6000</v>
      </c>
      <c r="AG5211" s="22" t="str">
        <f>IF(AND(B5211&gt;=2015,B5211&lt;=2024,C5211=19,G5211=41,I5211=2,K5211="A",L5211="RBUP",M5211&gt;=0.5,M5211&lt;=0.85),"IN","OUT")</f>
        <v>IN</v>
      </c>
    </row>
    <row r="5212" spans="1:33">
      <c r="A5212" s="14" t="s">
        <v>193</v>
      </c>
      <c r="B5212" s="16">
        <v>2023</v>
      </c>
      <c r="C5212" s="16">
        <v>19</v>
      </c>
      <c r="D5212" s="14" t="s">
        <v>80</v>
      </c>
      <c r="E5212" s="16">
        <v>3</v>
      </c>
      <c r="F5212" s="14" t="s">
        <v>87</v>
      </c>
      <c r="G5212" s="16">
        <v>41</v>
      </c>
      <c r="H5212" s="14" t="s">
        <v>186</v>
      </c>
      <c r="I5212" s="16">
        <v>2</v>
      </c>
      <c r="J5212" s="14" t="s">
        <v>83</v>
      </c>
      <c r="K5212" s="14" t="s">
        <v>84</v>
      </c>
      <c r="L5212" s="14" t="s">
        <v>85</v>
      </c>
      <c r="M5212" s="23">
        <v>0.65</v>
      </c>
      <c r="N5212" s="16">
        <v>9</v>
      </c>
      <c r="O5212" s="16">
        <v>8</v>
      </c>
      <c r="P5212" s="16">
        <v>0</v>
      </c>
      <c r="Q5212" s="16">
        <v>18</v>
      </c>
      <c r="R5212" s="16">
        <v>0</v>
      </c>
      <c r="S5212" s="14" t="s">
        <v>86</v>
      </c>
      <c r="T5212" s="16">
        <v>1035</v>
      </c>
      <c r="U5212" s="16">
        <v>0</v>
      </c>
      <c r="V5212" s="18">
        <v>761782</v>
      </c>
      <c r="W5212" s="18">
        <v>29744</v>
      </c>
      <c r="X5212" s="18">
        <v>18594</v>
      </c>
      <c r="Y5212" s="18">
        <v>0</v>
      </c>
      <c r="Z5212" s="18">
        <v>0</v>
      </c>
      <c r="AA5212" s="18">
        <v>0</v>
      </c>
      <c r="AB5212" s="18">
        <v>0</v>
      </c>
      <c r="AC5212" s="23">
        <v>0</v>
      </c>
      <c r="AD5212" s="14" t="str">
        <f>IF(E5212=113,"Linn","Iowa ex-Linn")</f>
        <v>Iowa ex-Linn</v>
      </c>
      <c r="AE5212" s="23">
        <f>IFERROR(AB5212/W5212,"N/M")</f>
        <v>0.0</v>
      </c>
      <c r="AF5212" s="14" t="str">
        <f>B5212&amp;"|"&amp;TEXT(E5212,"000")&amp;"|"&amp;TEXT(M5212,"0.0000")</f>
        <v>2023|003|0.6500</v>
      </c>
      <c r="AG5212" s="22" t="str">
        <f>IF(AND(B5212&gt;=2015,B5212&lt;=2024,C5212=19,G5212=41,I5212=2,K5212="A",L5212="RBUP",M5212&gt;=0.5,M5212&lt;=0.85),"IN","OUT")</f>
        <v>IN</v>
      </c>
    </row>
    <row r="5213" spans="1:33">
      <c r="A5213" s="14" t="s">
        <v>193</v>
      </c>
      <c r="B5213" s="16">
        <v>2023</v>
      </c>
      <c r="C5213" s="16">
        <v>19</v>
      </c>
      <c r="D5213" s="14" t="s">
        <v>80</v>
      </c>
      <c r="E5213" s="16">
        <v>3</v>
      </c>
      <c r="F5213" s="14" t="s">
        <v>87</v>
      </c>
      <c r="G5213" s="16">
        <v>41</v>
      </c>
      <c r="H5213" s="14" t="s">
        <v>186</v>
      </c>
      <c r="I5213" s="16">
        <v>2</v>
      </c>
      <c r="J5213" s="14" t="s">
        <v>83</v>
      </c>
      <c r="K5213" s="14" t="s">
        <v>84</v>
      </c>
      <c r="L5213" s="14" t="s">
        <v>85</v>
      </c>
      <c r="M5213" s="23">
        <v>0.7</v>
      </c>
      <c r="N5213" s="16">
        <v>36</v>
      </c>
      <c r="O5213" s="16">
        <v>26</v>
      </c>
      <c r="P5213" s="16">
        <v>4</v>
      </c>
      <c r="Q5213" s="16">
        <v>50</v>
      </c>
      <c r="R5213" s="16">
        <v>4</v>
      </c>
      <c r="S5213" s="14" t="s">
        <v>86</v>
      </c>
      <c r="T5213" s="16">
        <v>4727</v>
      </c>
      <c r="U5213" s="16">
        <v>0</v>
      </c>
      <c r="V5213" s="18">
        <v>3597092</v>
      </c>
      <c r="W5213" s="18">
        <v>162169</v>
      </c>
      <c r="X5213" s="18">
        <v>108519</v>
      </c>
      <c r="Y5213" s="18">
        <v>2540</v>
      </c>
      <c r="Z5213" s="18">
        <v>0</v>
      </c>
      <c r="AA5213" s="18">
        <v>0</v>
      </c>
      <c r="AB5213" s="18">
        <v>34005</v>
      </c>
      <c r="AC5213" s="23">
        <v>0.21</v>
      </c>
      <c r="AD5213" s="14" t="str">
        <f>IF(E5213=113,"Linn","Iowa ex-Linn")</f>
        <v>Iowa ex-Linn</v>
      </c>
      <c r="AE5213" s="23">
        <f>IFERROR(AB5213/W5213,"N/M")</f>
        <v>0.20968865812824894</v>
      </c>
      <c r="AF5213" s="14" t="str">
        <f>B5213&amp;"|"&amp;TEXT(E5213,"000")&amp;"|"&amp;TEXT(M5213,"0.0000")</f>
        <v>2023|003|0.7000</v>
      </c>
      <c r="AG5213" s="22" t="str">
        <f>IF(AND(B5213&gt;=2015,B5213&lt;=2024,C5213=19,G5213=41,I5213=2,K5213="A",L5213="RBUP",M5213&gt;=0.5,M5213&lt;=0.85),"IN","OUT")</f>
        <v>IN</v>
      </c>
    </row>
    <row r="5214" spans="1:33">
      <c r="A5214" s="14" t="s">
        <v>193</v>
      </c>
      <c r="B5214" s="16">
        <v>2023</v>
      </c>
      <c r="C5214" s="16">
        <v>19</v>
      </c>
      <c r="D5214" s="14" t="s">
        <v>80</v>
      </c>
      <c r="E5214" s="16">
        <v>3</v>
      </c>
      <c r="F5214" s="14" t="s">
        <v>87</v>
      </c>
      <c r="G5214" s="16">
        <v>41</v>
      </c>
      <c r="H5214" s="14" t="s">
        <v>186</v>
      </c>
      <c r="I5214" s="16">
        <v>2</v>
      </c>
      <c r="J5214" s="14" t="s">
        <v>83</v>
      </c>
      <c r="K5214" s="14" t="s">
        <v>84</v>
      </c>
      <c r="L5214" s="14" t="s">
        <v>85</v>
      </c>
      <c r="M5214" s="23">
        <v>0.75</v>
      </c>
      <c r="N5214" s="16">
        <v>139</v>
      </c>
      <c r="O5214" s="16">
        <v>100</v>
      </c>
      <c r="P5214" s="16">
        <v>4</v>
      </c>
      <c r="Q5214" s="16">
        <v>133</v>
      </c>
      <c r="R5214" s="16">
        <v>5</v>
      </c>
      <c r="S5214" s="14" t="s">
        <v>86</v>
      </c>
      <c r="T5214" s="16">
        <v>17317</v>
      </c>
      <c r="U5214" s="16">
        <v>0</v>
      </c>
      <c r="V5214" s="18">
        <v>14285639</v>
      </c>
      <c r="W5214" s="18">
        <v>764742</v>
      </c>
      <c r="X5214" s="18">
        <v>527389</v>
      </c>
      <c r="Y5214" s="18">
        <v>0</v>
      </c>
      <c r="Z5214" s="18">
        <v>0</v>
      </c>
      <c r="AA5214" s="18">
        <v>0</v>
      </c>
      <c r="AB5214" s="18">
        <v>13933</v>
      </c>
      <c r="AC5214" s="23">
        <v>0.02</v>
      </c>
      <c r="AD5214" s="14" t="str">
        <f>IF(E5214=113,"Linn","Iowa ex-Linn")</f>
        <v>Iowa ex-Linn</v>
      </c>
      <c r="AE5214" s="23">
        <f>IFERROR(AB5214/W5214,"N/M")</f>
        <v>0.018219216415470838</v>
      </c>
      <c r="AF5214" s="14" t="str">
        <f>B5214&amp;"|"&amp;TEXT(E5214,"000")&amp;"|"&amp;TEXT(M5214,"0.0000")</f>
        <v>2023|003|0.7500</v>
      </c>
      <c r="AG5214" s="22" t="str">
        <f>IF(AND(B5214&gt;=2015,B5214&lt;=2024,C5214=19,G5214=41,I5214=2,K5214="A",L5214="RBUP",M5214&gt;=0.5,M5214&lt;=0.85),"IN","OUT")</f>
        <v>IN</v>
      </c>
    </row>
    <row r="5215" spans="1:33">
      <c r="A5215" s="14" t="s">
        <v>193</v>
      </c>
      <c r="B5215" s="16">
        <v>2023</v>
      </c>
      <c r="C5215" s="16">
        <v>19</v>
      </c>
      <c r="D5215" s="14" t="s">
        <v>80</v>
      </c>
      <c r="E5215" s="16">
        <v>3</v>
      </c>
      <c r="F5215" s="14" t="s">
        <v>87</v>
      </c>
      <c r="G5215" s="16">
        <v>41</v>
      </c>
      <c r="H5215" s="14" t="s">
        <v>186</v>
      </c>
      <c r="I5215" s="16">
        <v>2</v>
      </c>
      <c r="J5215" s="14" t="s">
        <v>83</v>
      </c>
      <c r="K5215" s="14" t="s">
        <v>84</v>
      </c>
      <c r="L5215" s="14" t="s">
        <v>85</v>
      </c>
      <c r="M5215" s="23">
        <v>0.8</v>
      </c>
      <c r="N5215" s="16">
        <v>202</v>
      </c>
      <c r="O5215" s="16">
        <v>146</v>
      </c>
      <c r="P5215" s="16">
        <v>16</v>
      </c>
      <c r="Q5215" s="16">
        <v>206</v>
      </c>
      <c r="R5215" s="16">
        <v>16</v>
      </c>
      <c r="S5215" s="14" t="s">
        <v>86</v>
      </c>
      <c r="T5215" s="16">
        <v>29967</v>
      </c>
      <c r="U5215" s="16">
        <v>0</v>
      </c>
      <c r="V5215" s="18">
        <v>26896037</v>
      </c>
      <c r="W5215" s="18">
        <v>1726862</v>
      </c>
      <c r="X5215" s="18">
        <v>1079916</v>
      </c>
      <c r="Y5215" s="18">
        <v>110</v>
      </c>
      <c r="Z5215" s="18">
        <v>0</v>
      </c>
      <c r="AA5215" s="18">
        <v>0</v>
      </c>
      <c r="AB5215" s="18">
        <v>233181</v>
      </c>
      <c r="AC5215" s="23">
        <v>0.14</v>
      </c>
      <c r="AD5215" s="14" t="str">
        <f>IF(E5215=113,"Linn","Iowa ex-Linn")</f>
        <v>Iowa ex-Linn</v>
      </c>
      <c r="AE5215" s="23">
        <f>IFERROR(AB5215/W5215,"N/M")</f>
        <v>0.13503163541730606</v>
      </c>
      <c r="AF5215" s="14" t="str">
        <f>B5215&amp;"|"&amp;TEXT(E5215,"000")&amp;"|"&amp;TEXT(M5215,"0.0000")</f>
        <v>2023|003|0.8000</v>
      </c>
      <c r="AG5215" s="22" t="str">
        <f>IF(AND(B5215&gt;=2015,B5215&lt;=2024,C5215=19,G5215=41,I5215=2,K5215="A",L5215="RBUP",M5215&gt;=0.5,M5215&lt;=0.85),"IN","OUT")</f>
        <v>IN</v>
      </c>
    </row>
    <row r="5216" spans="1:33">
      <c r="A5216" s="14" t="s">
        <v>193</v>
      </c>
      <c r="B5216" s="16">
        <v>2023</v>
      </c>
      <c r="C5216" s="16">
        <v>19</v>
      </c>
      <c r="D5216" s="14" t="s">
        <v>80</v>
      </c>
      <c r="E5216" s="16">
        <v>3</v>
      </c>
      <c r="F5216" s="14" t="s">
        <v>87</v>
      </c>
      <c r="G5216" s="16">
        <v>41</v>
      </c>
      <c r="H5216" s="14" t="s">
        <v>186</v>
      </c>
      <c r="I5216" s="16">
        <v>2</v>
      </c>
      <c r="J5216" s="14" t="s">
        <v>83</v>
      </c>
      <c r="K5216" s="14" t="s">
        <v>84</v>
      </c>
      <c r="L5216" s="14" t="s">
        <v>85</v>
      </c>
      <c r="M5216" s="23">
        <v>0.85</v>
      </c>
      <c r="N5216" s="16">
        <v>83</v>
      </c>
      <c r="O5216" s="16">
        <v>45</v>
      </c>
      <c r="P5216" s="16">
        <v>11</v>
      </c>
      <c r="Q5216" s="16">
        <v>53</v>
      </c>
      <c r="R5216" s="16">
        <v>14</v>
      </c>
      <c r="S5216" s="14" t="s">
        <v>86</v>
      </c>
      <c r="T5216" s="16">
        <v>13737</v>
      </c>
      <c r="U5216" s="16">
        <v>0</v>
      </c>
      <c r="V5216" s="18">
        <v>12399692</v>
      </c>
      <c r="W5216" s="18">
        <v>969687</v>
      </c>
      <c r="X5216" s="18">
        <v>494296</v>
      </c>
      <c r="Y5216" s="18">
        <v>0</v>
      </c>
      <c r="Z5216" s="18">
        <v>0</v>
      </c>
      <c r="AA5216" s="18">
        <v>0</v>
      </c>
      <c r="AB5216" s="18">
        <v>229718</v>
      </c>
      <c r="AC5216" s="23">
        <v>0.24</v>
      </c>
      <c r="AD5216" s="14" t="str">
        <f>IF(E5216=113,"Linn","Iowa ex-Linn")</f>
        <v>Iowa ex-Linn</v>
      </c>
      <c r="AE5216" s="23">
        <f>IFERROR(AB5216/W5216,"N/M")</f>
        <v>0.23689912311910957</v>
      </c>
      <c r="AF5216" s="14" t="str">
        <f>B5216&amp;"|"&amp;TEXT(E5216,"000")&amp;"|"&amp;TEXT(M5216,"0.0000")</f>
        <v>2023|003|0.8500</v>
      </c>
      <c r="AG5216" s="22" t="str">
        <f>IF(AND(B5216&gt;=2015,B5216&lt;=2024,C5216=19,G5216=41,I5216=2,K5216="A",L5216="RBUP",M5216&gt;=0.5,M5216&lt;=0.85),"IN","OUT")</f>
        <v>IN</v>
      </c>
    </row>
    <row r="5217" spans="1:33">
      <c r="A5217" s="14" t="s">
        <v>193</v>
      </c>
      <c r="B5217" s="16">
        <v>2023</v>
      </c>
      <c r="C5217" s="16">
        <v>19</v>
      </c>
      <c r="D5217" s="14" t="s">
        <v>80</v>
      </c>
      <c r="E5217" s="16">
        <v>5</v>
      </c>
      <c r="F5217" s="14" t="s">
        <v>88</v>
      </c>
      <c r="G5217" s="16">
        <v>41</v>
      </c>
      <c r="H5217" s="14" t="s">
        <v>186</v>
      </c>
      <c r="I5217" s="16">
        <v>2</v>
      </c>
      <c r="J5217" s="14" t="s">
        <v>83</v>
      </c>
      <c r="K5217" s="14" t="s">
        <v>84</v>
      </c>
      <c r="L5217" s="14" t="s">
        <v>85</v>
      </c>
      <c r="M5217" s="23">
        <v>0.55</v>
      </c>
      <c r="N5217" s="16">
        <v>2</v>
      </c>
      <c r="O5217" s="16">
        <v>2</v>
      </c>
      <c r="P5217" s="16">
        <v>0</v>
      </c>
      <c r="Q5217" s="16">
        <v>2</v>
      </c>
      <c r="R5217" s="16">
        <v>0</v>
      </c>
      <c r="S5217" s="14" t="s">
        <v>86</v>
      </c>
      <c r="T5217" s="16">
        <v>237</v>
      </c>
      <c r="U5217" s="16">
        <v>0</v>
      </c>
      <c r="V5217" s="18">
        <v>163583</v>
      </c>
      <c r="W5217" s="18">
        <v>1489</v>
      </c>
      <c r="X5217" s="18">
        <v>1191</v>
      </c>
      <c r="Y5217" s="18">
        <v>0</v>
      </c>
      <c r="Z5217" s="18">
        <v>0</v>
      </c>
      <c r="AA5217" s="18">
        <v>0</v>
      </c>
      <c r="AB5217" s="18">
        <v>0</v>
      </c>
      <c r="AC5217" s="23">
        <v>0</v>
      </c>
      <c r="AD5217" s="14" t="str">
        <f>IF(E5217=113,"Linn","Iowa ex-Linn")</f>
        <v>Iowa ex-Linn</v>
      </c>
      <c r="AE5217" s="23">
        <f>IFERROR(AB5217/W5217,"N/M")</f>
        <v>0.0</v>
      </c>
      <c r="AF5217" s="14" t="str">
        <f>B5217&amp;"|"&amp;TEXT(E5217,"000")&amp;"|"&amp;TEXT(M5217,"0.0000")</f>
        <v>2023|005|0.5500</v>
      </c>
      <c r="AG5217" s="22" t="str">
        <f>IF(AND(B5217&gt;=2015,B5217&lt;=2024,C5217=19,G5217=41,I5217=2,K5217="A",L5217="RBUP",M5217&gt;=0.5,M5217&lt;=0.85),"IN","OUT")</f>
        <v>IN</v>
      </c>
    </row>
    <row r="5218" spans="1:33">
      <c r="A5218" s="14" t="s">
        <v>193</v>
      </c>
      <c r="B5218" s="16">
        <v>2023</v>
      </c>
      <c r="C5218" s="16">
        <v>19</v>
      </c>
      <c r="D5218" s="14" t="s">
        <v>80</v>
      </c>
      <c r="E5218" s="16">
        <v>5</v>
      </c>
      <c r="F5218" s="14" t="s">
        <v>88</v>
      </c>
      <c r="G5218" s="16">
        <v>41</v>
      </c>
      <c r="H5218" s="14" t="s">
        <v>186</v>
      </c>
      <c r="I5218" s="16">
        <v>2</v>
      </c>
      <c r="J5218" s="14" t="s">
        <v>83</v>
      </c>
      <c r="K5218" s="14" t="s">
        <v>84</v>
      </c>
      <c r="L5218" s="14" t="s">
        <v>85</v>
      </c>
      <c r="M5218" s="23">
        <v>0.65</v>
      </c>
      <c r="N5218" s="16">
        <v>2</v>
      </c>
      <c r="O5218" s="16">
        <v>2</v>
      </c>
      <c r="P5218" s="16">
        <v>1</v>
      </c>
      <c r="Q5218" s="16">
        <v>2</v>
      </c>
      <c r="R5218" s="16">
        <v>1</v>
      </c>
      <c r="S5218" s="14" t="s">
        <v>86</v>
      </c>
      <c r="T5218" s="16">
        <v>1033</v>
      </c>
      <c r="U5218" s="16">
        <v>0</v>
      </c>
      <c r="V5218" s="18">
        <v>857827</v>
      </c>
      <c r="W5218" s="18">
        <v>13492</v>
      </c>
      <c r="X5218" s="18">
        <v>10723</v>
      </c>
      <c r="Y5218" s="18">
        <v>0</v>
      </c>
      <c r="Z5218" s="18">
        <v>0</v>
      </c>
      <c r="AA5218" s="18">
        <v>0</v>
      </c>
      <c r="AB5218" s="18">
        <v>7249</v>
      </c>
      <c r="AC5218" s="23">
        <v>0.54</v>
      </c>
      <c r="AD5218" s="14" t="str">
        <f>IF(E5218=113,"Linn","Iowa ex-Linn")</f>
        <v>Iowa ex-Linn</v>
      </c>
      <c r="AE5218" s="23">
        <f>IFERROR(AB5218/W5218,"N/M")</f>
        <v>0.5372813519122442</v>
      </c>
      <c r="AF5218" s="14" t="str">
        <f>B5218&amp;"|"&amp;TEXT(E5218,"000")&amp;"|"&amp;TEXT(M5218,"0.0000")</f>
        <v>2023|005|0.6500</v>
      </c>
      <c r="AG5218" s="22" t="str">
        <f>IF(AND(B5218&gt;=2015,B5218&lt;=2024,C5218=19,G5218=41,I5218=2,K5218="A",L5218="RBUP",M5218&gt;=0.5,M5218&lt;=0.85),"IN","OUT")</f>
        <v>IN</v>
      </c>
    </row>
    <row r="5219" spans="1:33">
      <c r="A5219" s="14" t="s">
        <v>193</v>
      </c>
      <c r="B5219" s="16">
        <v>2023</v>
      </c>
      <c r="C5219" s="16">
        <v>19</v>
      </c>
      <c r="D5219" s="14" t="s">
        <v>80</v>
      </c>
      <c r="E5219" s="16">
        <v>5</v>
      </c>
      <c r="F5219" s="14" t="s">
        <v>88</v>
      </c>
      <c r="G5219" s="16">
        <v>41</v>
      </c>
      <c r="H5219" s="14" t="s">
        <v>186</v>
      </c>
      <c r="I5219" s="16">
        <v>2</v>
      </c>
      <c r="J5219" s="14" t="s">
        <v>83</v>
      </c>
      <c r="K5219" s="14" t="s">
        <v>84</v>
      </c>
      <c r="L5219" s="14" t="s">
        <v>85</v>
      </c>
      <c r="M5219" s="23">
        <v>0.7</v>
      </c>
      <c r="N5219" s="16">
        <v>18</v>
      </c>
      <c r="O5219" s="16">
        <v>17</v>
      </c>
      <c r="P5219" s="16">
        <v>2</v>
      </c>
      <c r="Q5219" s="16">
        <v>17</v>
      </c>
      <c r="R5219" s="16">
        <v>2</v>
      </c>
      <c r="S5219" s="14" t="s">
        <v>86</v>
      </c>
      <c r="T5219" s="16">
        <v>2034</v>
      </c>
      <c r="U5219" s="16">
        <v>0</v>
      </c>
      <c r="V5219" s="18">
        <v>1700397</v>
      </c>
      <c r="W5219" s="18">
        <v>37961</v>
      </c>
      <c r="X5219" s="18">
        <v>28758</v>
      </c>
      <c r="Y5219" s="18">
        <v>0</v>
      </c>
      <c r="Z5219" s="18">
        <v>0</v>
      </c>
      <c r="AA5219" s="18">
        <v>0</v>
      </c>
      <c r="AB5219" s="18">
        <v>19208</v>
      </c>
      <c r="AC5219" s="23">
        <v>0.51</v>
      </c>
      <c r="AD5219" s="14" t="str">
        <f>IF(E5219=113,"Linn","Iowa ex-Linn")</f>
        <v>Iowa ex-Linn</v>
      </c>
      <c r="AE5219" s="23">
        <f>IFERROR(AB5219/W5219,"N/M")</f>
        <v>0.5059929928084086</v>
      </c>
      <c r="AF5219" s="14" t="str">
        <f>B5219&amp;"|"&amp;TEXT(E5219,"000")&amp;"|"&amp;TEXT(M5219,"0.0000")</f>
        <v>2023|005|0.7000</v>
      </c>
      <c r="AG5219" s="22" t="str">
        <f>IF(AND(B5219&gt;=2015,B5219&lt;=2024,C5219=19,G5219=41,I5219=2,K5219="A",L5219="RBUP",M5219&gt;=0.5,M5219&lt;=0.85),"IN","OUT")</f>
        <v>IN</v>
      </c>
    </row>
    <row r="5220" spans="1:33">
      <c r="A5220" s="14" t="s">
        <v>193</v>
      </c>
      <c r="B5220" s="16">
        <v>2023</v>
      </c>
      <c r="C5220" s="16">
        <v>19</v>
      </c>
      <c r="D5220" s="14" t="s">
        <v>80</v>
      </c>
      <c r="E5220" s="16">
        <v>5</v>
      </c>
      <c r="F5220" s="14" t="s">
        <v>88</v>
      </c>
      <c r="G5220" s="16">
        <v>41</v>
      </c>
      <c r="H5220" s="14" t="s">
        <v>186</v>
      </c>
      <c r="I5220" s="16">
        <v>2</v>
      </c>
      <c r="J5220" s="14" t="s">
        <v>83</v>
      </c>
      <c r="K5220" s="14" t="s">
        <v>84</v>
      </c>
      <c r="L5220" s="14" t="s">
        <v>85</v>
      </c>
      <c r="M5220" s="23">
        <v>0.75</v>
      </c>
      <c r="N5220" s="16">
        <v>107</v>
      </c>
      <c r="O5220" s="16">
        <v>89</v>
      </c>
      <c r="P5220" s="16">
        <v>39</v>
      </c>
      <c r="Q5220" s="16">
        <v>93</v>
      </c>
      <c r="R5220" s="16">
        <v>39</v>
      </c>
      <c r="S5220" s="14" t="s">
        <v>86</v>
      </c>
      <c r="T5220" s="16">
        <v>19744</v>
      </c>
      <c r="U5220" s="16">
        <v>0</v>
      </c>
      <c r="V5220" s="18">
        <v>18370799</v>
      </c>
      <c r="W5220" s="18">
        <v>597626</v>
      </c>
      <c r="X5220" s="18">
        <v>444077</v>
      </c>
      <c r="Y5220" s="18">
        <v>0</v>
      </c>
      <c r="Z5220" s="18">
        <v>0</v>
      </c>
      <c r="AA5220" s="18">
        <v>0</v>
      </c>
      <c r="AB5220" s="18">
        <v>986487</v>
      </c>
      <c r="AC5220" s="23">
        <v>1.65</v>
      </c>
      <c r="AD5220" s="14" t="str">
        <f>IF(E5220=113,"Linn","Iowa ex-Linn")</f>
        <v>Iowa ex-Linn</v>
      </c>
      <c r="AE5220" s="23">
        <f>IFERROR(AB5220/W5220,"N/M")</f>
        <v>1.6506761754006687</v>
      </c>
      <c r="AF5220" s="14" t="str">
        <f>B5220&amp;"|"&amp;TEXT(E5220,"000")&amp;"|"&amp;TEXT(M5220,"0.0000")</f>
        <v>2023|005|0.7500</v>
      </c>
      <c r="AG5220" s="22" t="str">
        <f>IF(AND(B5220&gt;=2015,B5220&lt;=2024,C5220=19,G5220=41,I5220=2,K5220="A",L5220="RBUP",M5220&gt;=0.5,M5220&lt;=0.85),"IN","OUT")</f>
        <v>IN</v>
      </c>
    </row>
    <row r="5221" spans="1:33">
      <c r="A5221" s="14" t="s">
        <v>193</v>
      </c>
      <c r="B5221" s="16">
        <v>2023</v>
      </c>
      <c r="C5221" s="16">
        <v>19</v>
      </c>
      <c r="D5221" s="14" t="s">
        <v>80</v>
      </c>
      <c r="E5221" s="16">
        <v>5</v>
      </c>
      <c r="F5221" s="14" t="s">
        <v>88</v>
      </c>
      <c r="G5221" s="16">
        <v>41</v>
      </c>
      <c r="H5221" s="14" t="s">
        <v>186</v>
      </c>
      <c r="I5221" s="16">
        <v>2</v>
      </c>
      <c r="J5221" s="14" t="s">
        <v>83</v>
      </c>
      <c r="K5221" s="14" t="s">
        <v>84</v>
      </c>
      <c r="L5221" s="14" t="s">
        <v>85</v>
      </c>
      <c r="M5221" s="23">
        <v>0.8</v>
      </c>
      <c r="N5221" s="16">
        <v>234</v>
      </c>
      <c r="O5221" s="16">
        <v>207</v>
      </c>
      <c r="P5221" s="16">
        <v>99</v>
      </c>
      <c r="Q5221" s="16">
        <v>255</v>
      </c>
      <c r="R5221" s="16">
        <v>118</v>
      </c>
      <c r="S5221" s="14" t="s">
        <v>86</v>
      </c>
      <c r="T5221" s="16">
        <v>42833</v>
      </c>
      <c r="U5221" s="16">
        <v>0</v>
      </c>
      <c r="V5221" s="18">
        <v>40882444</v>
      </c>
      <c r="W5221" s="18">
        <v>1916946</v>
      </c>
      <c r="X5221" s="18">
        <v>1231465</v>
      </c>
      <c r="Y5221" s="18">
        <v>4684</v>
      </c>
      <c r="Z5221" s="18">
        <v>0</v>
      </c>
      <c r="AA5221" s="18">
        <v>0</v>
      </c>
      <c r="AB5221" s="18">
        <v>2197090</v>
      </c>
      <c r="AC5221" s="23">
        <v>1.15</v>
      </c>
      <c r="AD5221" s="14" t="str">
        <f>IF(E5221=113,"Linn","Iowa ex-Linn")</f>
        <v>Iowa ex-Linn</v>
      </c>
      <c r="AE5221" s="23">
        <f>IFERROR(AB5221/W5221,"N/M")</f>
        <v>1.146140788525081</v>
      </c>
      <c r="AF5221" s="14" t="str">
        <f>B5221&amp;"|"&amp;TEXT(E5221,"000")&amp;"|"&amp;TEXT(M5221,"0.0000")</f>
        <v>2023|005|0.8000</v>
      </c>
      <c r="AG5221" s="22" t="str">
        <f>IF(AND(B5221&gt;=2015,B5221&lt;=2024,C5221=19,G5221=41,I5221=2,K5221="A",L5221="RBUP",M5221&gt;=0.5,M5221&lt;=0.85),"IN","OUT")</f>
        <v>IN</v>
      </c>
    </row>
    <row r="5222" spans="1:33">
      <c r="A5222" s="14" t="s">
        <v>193</v>
      </c>
      <c r="B5222" s="16">
        <v>2023</v>
      </c>
      <c r="C5222" s="16">
        <v>19</v>
      </c>
      <c r="D5222" s="14" t="s">
        <v>80</v>
      </c>
      <c r="E5222" s="16">
        <v>5</v>
      </c>
      <c r="F5222" s="14" t="s">
        <v>88</v>
      </c>
      <c r="G5222" s="16">
        <v>41</v>
      </c>
      <c r="H5222" s="14" t="s">
        <v>186</v>
      </c>
      <c r="I5222" s="16">
        <v>2</v>
      </c>
      <c r="J5222" s="14" t="s">
        <v>83</v>
      </c>
      <c r="K5222" s="14" t="s">
        <v>84</v>
      </c>
      <c r="L5222" s="14" t="s">
        <v>85</v>
      </c>
      <c r="M5222" s="23">
        <v>0.85</v>
      </c>
      <c r="N5222" s="16">
        <v>107</v>
      </c>
      <c r="O5222" s="16">
        <v>79</v>
      </c>
      <c r="P5222" s="16">
        <v>55</v>
      </c>
      <c r="Q5222" s="16">
        <v>91</v>
      </c>
      <c r="R5222" s="16">
        <v>64</v>
      </c>
      <c r="S5222" s="14" t="s">
        <v>86</v>
      </c>
      <c r="T5222" s="16">
        <v>12744</v>
      </c>
      <c r="U5222" s="16">
        <v>0</v>
      </c>
      <c r="V5222" s="18">
        <v>13073887</v>
      </c>
      <c r="W5222" s="18">
        <v>792485</v>
      </c>
      <c r="X5222" s="18">
        <v>393558</v>
      </c>
      <c r="Y5222" s="18">
        <v>440</v>
      </c>
      <c r="Z5222" s="18">
        <v>0</v>
      </c>
      <c r="AA5222" s="18">
        <v>0</v>
      </c>
      <c r="AB5222" s="18">
        <v>2015900</v>
      </c>
      <c r="AC5222" s="23">
        <v>2.54</v>
      </c>
      <c r="AD5222" s="14" t="str">
        <f>IF(E5222=113,"Linn","Iowa ex-Linn")</f>
        <v>Iowa ex-Linn</v>
      </c>
      <c r="AE5222" s="23">
        <f>IFERROR(AB5222/W5222,"N/M")</f>
        <v>2.5437705445528938</v>
      </c>
      <c r="AF5222" s="14" t="str">
        <f>B5222&amp;"|"&amp;TEXT(E5222,"000")&amp;"|"&amp;TEXT(M5222,"0.0000")</f>
        <v>2023|005|0.8500</v>
      </c>
      <c r="AG5222" s="22" t="str">
        <f>IF(AND(B5222&gt;=2015,B5222&lt;=2024,C5222=19,G5222=41,I5222=2,K5222="A",L5222="RBUP",M5222&gt;=0.5,M5222&lt;=0.85),"IN","OUT")</f>
        <v>IN</v>
      </c>
    </row>
    <row r="5223" spans="1:33">
      <c r="A5223" s="14" t="s">
        <v>193</v>
      </c>
      <c r="B5223" s="16">
        <v>2023</v>
      </c>
      <c r="C5223" s="16">
        <v>19</v>
      </c>
      <c r="D5223" s="14" t="s">
        <v>80</v>
      </c>
      <c r="E5223" s="16">
        <v>7</v>
      </c>
      <c r="F5223" s="14" t="s">
        <v>89</v>
      </c>
      <c r="G5223" s="16">
        <v>41</v>
      </c>
      <c r="H5223" s="14" t="s">
        <v>186</v>
      </c>
      <c r="I5223" s="16">
        <v>2</v>
      </c>
      <c r="J5223" s="14" t="s">
        <v>83</v>
      </c>
      <c r="K5223" s="14" t="s">
        <v>84</v>
      </c>
      <c r="L5223" s="14" t="s">
        <v>85</v>
      </c>
      <c r="M5223" s="23">
        <v>0.5</v>
      </c>
      <c r="N5223" s="16">
        <v>2</v>
      </c>
      <c r="O5223" s="16">
        <v>2</v>
      </c>
      <c r="P5223" s="16">
        <v>0</v>
      </c>
      <c r="Q5223" s="16">
        <v>2</v>
      </c>
      <c r="R5223" s="16">
        <v>0</v>
      </c>
      <c r="S5223" s="14" t="s">
        <v>86</v>
      </c>
      <c r="T5223" s="16">
        <v>248</v>
      </c>
      <c r="U5223" s="16">
        <v>0</v>
      </c>
      <c r="V5223" s="18">
        <v>124436</v>
      </c>
      <c r="W5223" s="18">
        <v>5656</v>
      </c>
      <c r="X5223" s="18">
        <v>4228</v>
      </c>
      <c r="Y5223" s="18">
        <v>0</v>
      </c>
      <c r="Z5223" s="18">
        <v>0</v>
      </c>
      <c r="AA5223" s="18">
        <v>0</v>
      </c>
      <c r="AB5223" s="18">
        <v>0</v>
      </c>
      <c r="AC5223" s="23">
        <v>0</v>
      </c>
      <c r="AD5223" s="14" t="str">
        <f>IF(E5223=113,"Linn","Iowa ex-Linn")</f>
        <v>Iowa ex-Linn</v>
      </c>
      <c r="AE5223" s="23">
        <f>IFERROR(AB5223/W5223,"N/M")</f>
        <v>0.0</v>
      </c>
      <c r="AF5223" s="14" t="str">
        <f>B5223&amp;"|"&amp;TEXT(E5223,"000")&amp;"|"&amp;TEXT(M5223,"0.0000")</f>
        <v>2023|007|0.5000</v>
      </c>
      <c r="AG5223" s="22" t="str">
        <f>IF(AND(B5223&gt;=2015,B5223&lt;=2024,C5223=19,G5223=41,I5223=2,K5223="A",L5223="RBUP",M5223&gt;=0.5,M5223&lt;=0.85),"IN","OUT")</f>
        <v>IN</v>
      </c>
    </row>
    <row r="5224" spans="1:33">
      <c r="A5224" s="14" t="s">
        <v>193</v>
      </c>
      <c r="B5224" s="16">
        <v>2023</v>
      </c>
      <c r="C5224" s="16">
        <v>19</v>
      </c>
      <c r="D5224" s="14" t="s">
        <v>80</v>
      </c>
      <c r="E5224" s="16">
        <v>7</v>
      </c>
      <c r="F5224" s="14" t="s">
        <v>89</v>
      </c>
      <c r="G5224" s="16">
        <v>41</v>
      </c>
      <c r="H5224" s="14" t="s">
        <v>186</v>
      </c>
      <c r="I5224" s="16">
        <v>2</v>
      </c>
      <c r="J5224" s="14" t="s">
        <v>83</v>
      </c>
      <c r="K5224" s="14" t="s">
        <v>84</v>
      </c>
      <c r="L5224" s="14" t="s">
        <v>85</v>
      </c>
      <c r="M5224" s="23">
        <v>0.55</v>
      </c>
      <c r="N5224" s="16">
        <v>2</v>
      </c>
      <c r="O5224" s="16">
        <v>1</v>
      </c>
      <c r="P5224" s="16">
        <v>0</v>
      </c>
      <c r="Q5224" s="16">
        <v>1</v>
      </c>
      <c r="R5224" s="16">
        <v>0</v>
      </c>
      <c r="S5224" s="14" t="s">
        <v>86</v>
      </c>
      <c r="T5224" s="16">
        <v>63</v>
      </c>
      <c r="U5224" s="16">
        <v>0</v>
      </c>
      <c r="V5224" s="18">
        <v>34627</v>
      </c>
      <c r="W5224" s="18">
        <v>2723</v>
      </c>
      <c r="X5224" s="18">
        <v>1743</v>
      </c>
      <c r="Y5224" s="18">
        <v>0</v>
      </c>
      <c r="Z5224" s="18">
        <v>0</v>
      </c>
      <c r="AA5224" s="18">
        <v>0</v>
      </c>
      <c r="AB5224" s="18">
        <v>0</v>
      </c>
      <c r="AC5224" s="23">
        <v>0</v>
      </c>
      <c r="AD5224" s="14" t="str">
        <f>IF(E5224=113,"Linn","Iowa ex-Linn")</f>
        <v>Iowa ex-Linn</v>
      </c>
      <c r="AE5224" s="23">
        <f>IFERROR(AB5224/W5224,"N/M")</f>
        <v>0.0</v>
      </c>
      <c r="AF5224" s="14" t="str">
        <f>B5224&amp;"|"&amp;TEXT(E5224,"000")&amp;"|"&amp;TEXT(M5224,"0.0000")</f>
        <v>2023|007|0.5500</v>
      </c>
      <c r="AG5224" s="22" t="str">
        <f>IF(AND(B5224&gt;=2015,B5224&lt;=2024,C5224=19,G5224=41,I5224=2,K5224="A",L5224="RBUP",M5224&gt;=0.5,M5224&lt;=0.85),"IN","OUT")</f>
        <v>IN</v>
      </c>
    </row>
    <row r="5225" spans="1:33">
      <c r="A5225" s="14" t="s">
        <v>193</v>
      </c>
      <c r="B5225" s="16">
        <v>2023</v>
      </c>
      <c r="C5225" s="16">
        <v>19</v>
      </c>
      <c r="D5225" s="14" t="s">
        <v>80</v>
      </c>
      <c r="E5225" s="16">
        <v>7</v>
      </c>
      <c r="F5225" s="14" t="s">
        <v>89</v>
      </c>
      <c r="G5225" s="16">
        <v>41</v>
      </c>
      <c r="H5225" s="14" t="s">
        <v>186</v>
      </c>
      <c r="I5225" s="16">
        <v>2</v>
      </c>
      <c r="J5225" s="14" t="s">
        <v>83</v>
      </c>
      <c r="K5225" s="14" t="s">
        <v>84</v>
      </c>
      <c r="L5225" s="14" t="s">
        <v>85</v>
      </c>
      <c r="M5225" s="23">
        <v>0.6</v>
      </c>
      <c r="N5225" s="16">
        <v>1</v>
      </c>
      <c r="O5225" s="16">
        <v>0</v>
      </c>
      <c r="P5225" s="16">
        <v>0</v>
      </c>
      <c r="Q5225" s="16">
        <v>0</v>
      </c>
      <c r="R5225" s="16">
        <v>0</v>
      </c>
      <c r="S5225" s="14" t="s">
        <v>86</v>
      </c>
      <c r="T5225" s="16">
        <v>0</v>
      </c>
      <c r="U5225" s="16">
        <v>0</v>
      </c>
      <c r="V5225" s="18">
        <v>0</v>
      </c>
      <c r="W5225" s="18">
        <v>0</v>
      </c>
      <c r="X5225" s="18">
        <v>0</v>
      </c>
      <c r="Y5225" s="18">
        <v>0</v>
      </c>
      <c r="Z5225" s="18">
        <v>0</v>
      </c>
      <c r="AA5225" s="18">
        <v>0</v>
      </c>
      <c r="AB5225" s="18">
        <v>0</v>
      </c>
      <c r="AC5225" s="23">
        <v>0</v>
      </c>
      <c r="AD5225" s="14" t="str">
        <f>IF(E5225=113,"Linn","Iowa ex-Linn")</f>
        <v>Iowa ex-Linn</v>
      </c>
      <c r="AE5225" s="23" t="str">
        <f>IFERROR(AB5225/W5225,"N/M")</f>
        <v>N/M</v>
      </c>
      <c r="AF5225" s="14" t="str">
        <f>B5225&amp;"|"&amp;TEXT(E5225,"000")&amp;"|"&amp;TEXT(M5225,"0.0000")</f>
        <v>2023|007|0.6000</v>
      </c>
      <c r="AG5225" s="22" t="str">
        <f>IF(AND(B5225&gt;=2015,B5225&lt;=2024,C5225=19,G5225=41,I5225=2,K5225="A",L5225="RBUP",M5225&gt;=0.5,M5225&lt;=0.85),"IN","OUT")</f>
        <v>IN</v>
      </c>
    </row>
    <row r="5226" spans="1:33">
      <c r="A5226" s="14" t="s">
        <v>193</v>
      </c>
      <c r="B5226" s="16">
        <v>2023</v>
      </c>
      <c r="C5226" s="16">
        <v>19</v>
      </c>
      <c r="D5226" s="14" t="s">
        <v>80</v>
      </c>
      <c r="E5226" s="16">
        <v>7</v>
      </c>
      <c r="F5226" s="14" t="s">
        <v>89</v>
      </c>
      <c r="G5226" s="16">
        <v>41</v>
      </c>
      <c r="H5226" s="14" t="s">
        <v>186</v>
      </c>
      <c r="I5226" s="16">
        <v>2</v>
      </c>
      <c r="J5226" s="14" t="s">
        <v>83</v>
      </c>
      <c r="K5226" s="14" t="s">
        <v>84</v>
      </c>
      <c r="L5226" s="14" t="s">
        <v>85</v>
      </c>
      <c r="M5226" s="23">
        <v>0.65</v>
      </c>
      <c r="N5226" s="16">
        <v>8</v>
      </c>
      <c r="O5226" s="16">
        <v>4</v>
      </c>
      <c r="P5226" s="16">
        <v>0</v>
      </c>
      <c r="Q5226" s="16">
        <v>4</v>
      </c>
      <c r="R5226" s="16">
        <v>0</v>
      </c>
      <c r="S5226" s="14" t="s">
        <v>86</v>
      </c>
      <c r="T5226" s="16">
        <v>263</v>
      </c>
      <c r="U5226" s="16">
        <v>0</v>
      </c>
      <c r="V5226" s="18">
        <v>161577</v>
      </c>
      <c r="W5226" s="18">
        <v>13592</v>
      </c>
      <c r="X5226" s="18">
        <v>8891</v>
      </c>
      <c r="Y5226" s="18">
        <v>0</v>
      </c>
      <c r="Z5226" s="18">
        <v>0</v>
      </c>
      <c r="AA5226" s="18">
        <v>0</v>
      </c>
      <c r="AB5226" s="18">
        <v>0</v>
      </c>
      <c r="AC5226" s="23">
        <v>0</v>
      </c>
      <c r="AD5226" s="14" t="str">
        <f>IF(E5226=113,"Linn","Iowa ex-Linn")</f>
        <v>Iowa ex-Linn</v>
      </c>
      <c r="AE5226" s="23">
        <f>IFERROR(AB5226/W5226,"N/M")</f>
        <v>0.0</v>
      </c>
      <c r="AF5226" s="14" t="str">
        <f>B5226&amp;"|"&amp;TEXT(E5226,"000")&amp;"|"&amp;TEXT(M5226,"0.0000")</f>
        <v>2023|007|0.6500</v>
      </c>
      <c r="AG5226" s="22" t="str">
        <f>IF(AND(B5226&gt;=2015,B5226&lt;=2024,C5226=19,G5226=41,I5226=2,K5226="A",L5226="RBUP",M5226&gt;=0.5,M5226&lt;=0.85),"IN","OUT")</f>
        <v>IN</v>
      </c>
    </row>
    <row r="5227" spans="1:33">
      <c r="A5227" s="14" t="s">
        <v>193</v>
      </c>
      <c r="B5227" s="16">
        <v>2023</v>
      </c>
      <c r="C5227" s="16">
        <v>19</v>
      </c>
      <c r="D5227" s="14" t="s">
        <v>80</v>
      </c>
      <c r="E5227" s="16">
        <v>7</v>
      </c>
      <c r="F5227" s="14" t="s">
        <v>89</v>
      </c>
      <c r="G5227" s="16">
        <v>41</v>
      </c>
      <c r="H5227" s="14" t="s">
        <v>186</v>
      </c>
      <c r="I5227" s="16">
        <v>2</v>
      </c>
      <c r="J5227" s="14" t="s">
        <v>83</v>
      </c>
      <c r="K5227" s="14" t="s">
        <v>84</v>
      </c>
      <c r="L5227" s="14" t="s">
        <v>85</v>
      </c>
      <c r="M5227" s="23">
        <v>0.7</v>
      </c>
      <c r="N5227" s="16">
        <v>40</v>
      </c>
      <c r="O5227" s="16">
        <v>22</v>
      </c>
      <c r="P5227" s="16">
        <v>3</v>
      </c>
      <c r="Q5227" s="16">
        <v>30</v>
      </c>
      <c r="R5227" s="16">
        <v>3</v>
      </c>
      <c r="S5227" s="14" t="s">
        <v>86</v>
      </c>
      <c r="T5227" s="16">
        <v>1932</v>
      </c>
      <c r="U5227" s="16">
        <v>0</v>
      </c>
      <c r="V5227" s="18">
        <v>1291529</v>
      </c>
      <c r="W5227" s="18">
        <v>126499</v>
      </c>
      <c r="X5227" s="18">
        <v>89045</v>
      </c>
      <c r="Y5227" s="18">
        <v>0</v>
      </c>
      <c r="Z5227" s="18">
        <v>0</v>
      </c>
      <c r="AA5227" s="18">
        <v>0</v>
      </c>
      <c r="AB5227" s="18">
        <v>8843</v>
      </c>
      <c r="AC5227" s="23">
        <v>0.07000000000000001</v>
      </c>
      <c r="AD5227" s="14" t="str">
        <f>IF(E5227=113,"Linn","Iowa ex-Linn")</f>
        <v>Iowa ex-Linn</v>
      </c>
      <c r="AE5227" s="23">
        <f>IFERROR(AB5227/W5227,"N/M")</f>
        <v>0.06990569095407868</v>
      </c>
      <c r="AF5227" s="14" t="str">
        <f>B5227&amp;"|"&amp;TEXT(E5227,"000")&amp;"|"&amp;TEXT(M5227,"0.0000")</f>
        <v>2023|007|0.7000</v>
      </c>
      <c r="AG5227" s="22" t="str">
        <f>IF(AND(B5227&gt;=2015,B5227&lt;=2024,C5227=19,G5227=41,I5227=2,K5227="A",L5227="RBUP",M5227&gt;=0.5,M5227&lt;=0.85),"IN","OUT")</f>
        <v>IN</v>
      </c>
    </row>
    <row r="5228" spans="1:33">
      <c r="A5228" s="14" t="s">
        <v>193</v>
      </c>
      <c r="B5228" s="16">
        <v>2023</v>
      </c>
      <c r="C5228" s="16">
        <v>19</v>
      </c>
      <c r="D5228" s="14" t="s">
        <v>80</v>
      </c>
      <c r="E5228" s="16">
        <v>7</v>
      </c>
      <c r="F5228" s="14" t="s">
        <v>89</v>
      </c>
      <c r="G5228" s="16">
        <v>41</v>
      </c>
      <c r="H5228" s="14" t="s">
        <v>186</v>
      </c>
      <c r="I5228" s="16">
        <v>2</v>
      </c>
      <c r="J5228" s="14" t="s">
        <v>83</v>
      </c>
      <c r="K5228" s="14" t="s">
        <v>84</v>
      </c>
      <c r="L5228" s="14" t="s">
        <v>85</v>
      </c>
      <c r="M5228" s="23">
        <v>0.75</v>
      </c>
      <c r="N5228" s="16">
        <v>133</v>
      </c>
      <c r="O5228" s="16">
        <v>79</v>
      </c>
      <c r="P5228" s="16">
        <v>9</v>
      </c>
      <c r="Q5228" s="16">
        <v>91</v>
      </c>
      <c r="R5228" s="16">
        <v>10</v>
      </c>
      <c r="S5228" s="14" t="s">
        <v>86</v>
      </c>
      <c r="T5228" s="16">
        <v>10345</v>
      </c>
      <c r="U5228" s="16">
        <v>0</v>
      </c>
      <c r="V5228" s="18">
        <v>7640119</v>
      </c>
      <c r="W5228" s="18">
        <v>803512</v>
      </c>
      <c r="X5228" s="18">
        <v>583205</v>
      </c>
      <c r="Y5228" s="18">
        <v>0</v>
      </c>
      <c r="Z5228" s="18">
        <v>0</v>
      </c>
      <c r="AA5228" s="18">
        <v>0</v>
      </c>
      <c r="AB5228" s="18">
        <v>113447</v>
      </c>
      <c r="AC5228" s="23">
        <v>0.14</v>
      </c>
      <c r="AD5228" s="14" t="str">
        <f>IF(E5228=113,"Linn","Iowa ex-Linn")</f>
        <v>Iowa ex-Linn</v>
      </c>
      <c r="AE5228" s="23">
        <f>IFERROR(AB5228/W5228,"N/M")</f>
        <v>0.14118893059468932</v>
      </c>
      <c r="AF5228" s="14" t="str">
        <f>B5228&amp;"|"&amp;TEXT(E5228,"000")&amp;"|"&amp;TEXT(M5228,"0.0000")</f>
        <v>2023|007|0.7500</v>
      </c>
      <c r="AG5228" s="22" t="str">
        <f>IF(AND(B5228&gt;=2015,B5228&lt;=2024,C5228=19,G5228=41,I5228=2,K5228="A",L5228="RBUP",M5228&gt;=0.5,M5228&lt;=0.85),"IN","OUT")</f>
        <v>IN</v>
      </c>
    </row>
    <row r="5229" spans="1:33">
      <c r="A5229" s="14" t="s">
        <v>193</v>
      </c>
      <c r="B5229" s="16">
        <v>2023</v>
      </c>
      <c r="C5229" s="16">
        <v>19</v>
      </c>
      <c r="D5229" s="14" t="s">
        <v>80</v>
      </c>
      <c r="E5229" s="16">
        <v>7</v>
      </c>
      <c r="F5229" s="14" t="s">
        <v>89</v>
      </c>
      <c r="G5229" s="16">
        <v>41</v>
      </c>
      <c r="H5229" s="14" t="s">
        <v>186</v>
      </c>
      <c r="I5229" s="16">
        <v>2</v>
      </c>
      <c r="J5229" s="14" t="s">
        <v>83</v>
      </c>
      <c r="K5229" s="14" t="s">
        <v>84</v>
      </c>
      <c r="L5229" s="14" t="s">
        <v>85</v>
      </c>
      <c r="M5229" s="23">
        <v>0.8</v>
      </c>
      <c r="N5229" s="16">
        <v>164</v>
      </c>
      <c r="O5229" s="16">
        <v>105</v>
      </c>
      <c r="P5229" s="16">
        <v>13</v>
      </c>
      <c r="Q5229" s="16">
        <v>124</v>
      </c>
      <c r="R5229" s="16">
        <v>14</v>
      </c>
      <c r="S5229" s="14" t="s">
        <v>86</v>
      </c>
      <c r="T5229" s="16">
        <v>19944</v>
      </c>
      <c r="U5229" s="16">
        <v>0</v>
      </c>
      <c r="V5229" s="18">
        <v>15426831</v>
      </c>
      <c r="W5229" s="18">
        <v>1810712</v>
      </c>
      <c r="X5229" s="18">
        <v>1167789</v>
      </c>
      <c r="Y5229" s="18">
        <v>842</v>
      </c>
      <c r="Z5229" s="18">
        <v>0</v>
      </c>
      <c r="AA5229" s="18">
        <v>0</v>
      </c>
      <c r="AB5229" s="18">
        <v>270517</v>
      </c>
      <c r="AC5229" s="23">
        <v>0.15</v>
      </c>
      <c r="AD5229" s="14" t="str">
        <f>IF(E5229=113,"Linn","Iowa ex-Linn")</f>
        <v>Iowa ex-Linn</v>
      </c>
      <c r="AE5229" s="23">
        <f>IFERROR(AB5229/W5229,"N/M")</f>
        <v>0.14939813730731336</v>
      </c>
      <c r="AF5229" s="14" t="str">
        <f>B5229&amp;"|"&amp;TEXT(E5229,"000")&amp;"|"&amp;TEXT(M5229,"0.0000")</f>
        <v>2023|007|0.8000</v>
      </c>
      <c r="AG5229" s="22" t="str">
        <f>IF(AND(B5229&gt;=2015,B5229&lt;=2024,C5229=19,G5229=41,I5229=2,K5229="A",L5229="RBUP",M5229&gt;=0.5,M5229&lt;=0.85),"IN","OUT")</f>
        <v>IN</v>
      </c>
    </row>
    <row r="5230" spans="1:33">
      <c r="A5230" s="14" t="s">
        <v>193</v>
      </c>
      <c r="B5230" s="16">
        <v>2023</v>
      </c>
      <c r="C5230" s="16">
        <v>19</v>
      </c>
      <c r="D5230" s="14" t="s">
        <v>80</v>
      </c>
      <c r="E5230" s="16">
        <v>7</v>
      </c>
      <c r="F5230" s="14" t="s">
        <v>89</v>
      </c>
      <c r="G5230" s="16">
        <v>41</v>
      </c>
      <c r="H5230" s="14" t="s">
        <v>186</v>
      </c>
      <c r="I5230" s="16">
        <v>2</v>
      </c>
      <c r="J5230" s="14" t="s">
        <v>83</v>
      </c>
      <c r="K5230" s="14" t="s">
        <v>84</v>
      </c>
      <c r="L5230" s="14" t="s">
        <v>85</v>
      </c>
      <c r="M5230" s="23">
        <v>0.85</v>
      </c>
      <c r="N5230" s="16">
        <v>29</v>
      </c>
      <c r="O5230" s="16">
        <v>13</v>
      </c>
      <c r="P5230" s="16">
        <v>4</v>
      </c>
      <c r="Q5230" s="16">
        <v>13</v>
      </c>
      <c r="R5230" s="16">
        <v>4</v>
      </c>
      <c r="S5230" s="14" t="s">
        <v>86</v>
      </c>
      <c r="T5230" s="16">
        <v>2591</v>
      </c>
      <c r="U5230" s="16">
        <v>0</v>
      </c>
      <c r="V5230" s="18">
        <v>2032742</v>
      </c>
      <c r="W5230" s="18">
        <v>274626</v>
      </c>
      <c r="X5230" s="18">
        <v>143618</v>
      </c>
      <c r="Y5230" s="18">
        <v>0</v>
      </c>
      <c r="Z5230" s="18">
        <v>0</v>
      </c>
      <c r="AA5230" s="18">
        <v>0</v>
      </c>
      <c r="AB5230" s="18">
        <v>147895</v>
      </c>
      <c r="AC5230" s="23">
        <v>0.54</v>
      </c>
      <c r="AD5230" s="14" t="str">
        <f>IF(E5230=113,"Linn","Iowa ex-Linn")</f>
        <v>Iowa ex-Linn</v>
      </c>
      <c r="AE5230" s="23">
        <f>IFERROR(AB5230/W5230,"N/M")</f>
        <v>0.5385324040695346</v>
      </c>
      <c r="AF5230" s="14" t="str">
        <f>B5230&amp;"|"&amp;TEXT(E5230,"000")&amp;"|"&amp;TEXT(M5230,"0.0000")</f>
        <v>2023|007|0.8500</v>
      </c>
      <c r="AG5230" s="22" t="str">
        <f>IF(AND(B5230&gt;=2015,B5230&lt;=2024,C5230=19,G5230=41,I5230=2,K5230="A",L5230="RBUP",M5230&gt;=0.5,M5230&lt;=0.85),"IN","OUT")</f>
        <v>IN</v>
      </c>
    </row>
    <row r="5231" spans="1:33">
      <c r="A5231" s="14" t="s">
        <v>193</v>
      </c>
      <c r="B5231" s="16">
        <v>2023</v>
      </c>
      <c r="C5231" s="16">
        <v>19</v>
      </c>
      <c r="D5231" s="14" t="s">
        <v>80</v>
      </c>
      <c r="E5231" s="16">
        <v>9</v>
      </c>
      <c r="F5231" s="14" t="s">
        <v>90</v>
      </c>
      <c r="G5231" s="16">
        <v>41</v>
      </c>
      <c r="H5231" s="14" t="s">
        <v>186</v>
      </c>
      <c r="I5231" s="16">
        <v>2</v>
      </c>
      <c r="J5231" s="14" t="s">
        <v>83</v>
      </c>
      <c r="K5231" s="14" t="s">
        <v>84</v>
      </c>
      <c r="L5231" s="14" t="s">
        <v>85</v>
      </c>
      <c r="M5231" s="23">
        <v>0.7</v>
      </c>
      <c r="N5231" s="16">
        <v>10</v>
      </c>
      <c r="O5231" s="16">
        <v>7</v>
      </c>
      <c r="P5231" s="16">
        <v>3</v>
      </c>
      <c r="Q5231" s="16">
        <v>9</v>
      </c>
      <c r="R5231" s="16">
        <v>3</v>
      </c>
      <c r="S5231" s="14" t="s">
        <v>86</v>
      </c>
      <c r="T5231" s="16">
        <v>1258</v>
      </c>
      <c r="U5231" s="16">
        <v>0</v>
      </c>
      <c r="V5231" s="18">
        <v>1097208</v>
      </c>
      <c r="W5231" s="18">
        <v>31694</v>
      </c>
      <c r="X5231" s="18">
        <v>19849</v>
      </c>
      <c r="Y5231" s="18">
        <v>0</v>
      </c>
      <c r="Z5231" s="18">
        <v>0</v>
      </c>
      <c r="AA5231" s="18">
        <v>0</v>
      </c>
      <c r="AB5231" s="18">
        <v>99913</v>
      </c>
      <c r="AC5231" s="23">
        <v>3.15</v>
      </c>
      <c r="AD5231" s="14" t="str">
        <f>IF(E5231=113,"Linn","Iowa ex-Linn")</f>
        <v>Iowa ex-Linn</v>
      </c>
      <c r="AE5231" s="23">
        <f>IFERROR(AB5231/W5231,"N/M")</f>
        <v>3.1524263267495427</v>
      </c>
      <c r="AF5231" s="14" t="str">
        <f>B5231&amp;"|"&amp;TEXT(E5231,"000")&amp;"|"&amp;TEXT(M5231,"0.0000")</f>
        <v>2023|009|0.7000</v>
      </c>
      <c r="AG5231" s="22" t="str">
        <f>IF(AND(B5231&gt;=2015,B5231&lt;=2024,C5231=19,G5231=41,I5231=2,K5231="A",L5231="RBUP",M5231&gt;=0.5,M5231&lt;=0.85),"IN","OUT")</f>
        <v>IN</v>
      </c>
    </row>
    <row r="5232" spans="1:33">
      <c r="A5232" s="14" t="s">
        <v>193</v>
      </c>
      <c r="B5232" s="16">
        <v>2023</v>
      </c>
      <c r="C5232" s="16">
        <v>19</v>
      </c>
      <c r="D5232" s="14" t="s">
        <v>80</v>
      </c>
      <c r="E5232" s="16">
        <v>9</v>
      </c>
      <c r="F5232" s="14" t="s">
        <v>90</v>
      </c>
      <c r="G5232" s="16">
        <v>41</v>
      </c>
      <c r="H5232" s="14" t="s">
        <v>186</v>
      </c>
      <c r="I5232" s="16">
        <v>2</v>
      </c>
      <c r="J5232" s="14" t="s">
        <v>83</v>
      </c>
      <c r="K5232" s="14" t="s">
        <v>84</v>
      </c>
      <c r="L5232" s="14" t="s">
        <v>85</v>
      </c>
      <c r="M5232" s="23">
        <v>0.75</v>
      </c>
      <c r="N5232" s="16">
        <v>49</v>
      </c>
      <c r="O5232" s="16">
        <v>35</v>
      </c>
      <c r="P5232" s="16">
        <v>15</v>
      </c>
      <c r="Q5232" s="16">
        <v>54</v>
      </c>
      <c r="R5232" s="16">
        <v>21</v>
      </c>
      <c r="S5232" s="14" t="s">
        <v>86</v>
      </c>
      <c r="T5232" s="16">
        <v>9258</v>
      </c>
      <c r="U5232" s="16">
        <v>0</v>
      </c>
      <c r="V5232" s="18">
        <v>9168310</v>
      </c>
      <c r="W5232" s="18">
        <v>305471</v>
      </c>
      <c r="X5232" s="18">
        <v>200887</v>
      </c>
      <c r="Y5232" s="18">
        <v>0</v>
      </c>
      <c r="Z5232" s="18">
        <v>0</v>
      </c>
      <c r="AA5232" s="18">
        <v>0</v>
      </c>
      <c r="AB5232" s="18">
        <v>445420</v>
      </c>
      <c r="AC5232" s="23">
        <v>1.46</v>
      </c>
      <c r="AD5232" s="14" t="str">
        <f>IF(E5232=113,"Linn","Iowa ex-Linn")</f>
        <v>Iowa ex-Linn</v>
      </c>
      <c r="AE5232" s="23">
        <f>IFERROR(AB5232/W5232,"N/M")</f>
        <v>1.458141689391137</v>
      </c>
      <c r="AF5232" s="14" t="str">
        <f>B5232&amp;"|"&amp;TEXT(E5232,"000")&amp;"|"&amp;TEXT(M5232,"0.0000")</f>
        <v>2023|009|0.7500</v>
      </c>
      <c r="AG5232" s="22" t="str">
        <f>IF(AND(B5232&gt;=2015,B5232&lt;=2024,C5232=19,G5232=41,I5232=2,K5232="A",L5232="RBUP",M5232&gt;=0.5,M5232&lt;=0.85),"IN","OUT")</f>
        <v>IN</v>
      </c>
    </row>
    <row r="5233" spans="1:33">
      <c r="A5233" s="14" t="s">
        <v>193</v>
      </c>
      <c r="B5233" s="16">
        <v>2023</v>
      </c>
      <c r="C5233" s="16">
        <v>19</v>
      </c>
      <c r="D5233" s="14" t="s">
        <v>80</v>
      </c>
      <c r="E5233" s="16">
        <v>9</v>
      </c>
      <c r="F5233" s="14" t="s">
        <v>90</v>
      </c>
      <c r="G5233" s="16">
        <v>41</v>
      </c>
      <c r="H5233" s="14" t="s">
        <v>186</v>
      </c>
      <c r="I5233" s="16">
        <v>2</v>
      </c>
      <c r="J5233" s="14" t="s">
        <v>83</v>
      </c>
      <c r="K5233" s="14" t="s">
        <v>84</v>
      </c>
      <c r="L5233" s="14" t="s">
        <v>85</v>
      </c>
      <c r="M5233" s="23">
        <v>0.8</v>
      </c>
      <c r="N5233" s="16">
        <v>206</v>
      </c>
      <c r="O5233" s="16">
        <v>178</v>
      </c>
      <c r="P5233" s="16">
        <v>104</v>
      </c>
      <c r="Q5233" s="16">
        <v>207</v>
      </c>
      <c r="R5233" s="16">
        <v>121</v>
      </c>
      <c r="S5233" s="14" t="s">
        <v>86</v>
      </c>
      <c r="T5233" s="16">
        <v>34244</v>
      </c>
      <c r="U5233" s="16">
        <v>0</v>
      </c>
      <c r="V5233" s="18">
        <v>35239458</v>
      </c>
      <c r="W5233" s="18">
        <v>1546110</v>
      </c>
      <c r="X5233" s="18">
        <v>983260</v>
      </c>
      <c r="Y5233" s="18">
        <v>549</v>
      </c>
      <c r="Z5233" s="18">
        <v>0</v>
      </c>
      <c r="AA5233" s="18">
        <v>0</v>
      </c>
      <c r="AB5233" s="18">
        <v>1618939</v>
      </c>
      <c r="AC5233" s="23">
        <v>1.05</v>
      </c>
      <c r="AD5233" s="14" t="str">
        <f>IF(E5233=113,"Linn","Iowa ex-Linn")</f>
        <v>Iowa ex-Linn</v>
      </c>
      <c r="AE5233" s="23">
        <f>IFERROR(AB5233/W5233,"N/M")</f>
        <v>1.0471046691373835</v>
      </c>
      <c r="AF5233" s="14" t="str">
        <f>B5233&amp;"|"&amp;TEXT(E5233,"000")&amp;"|"&amp;TEXT(M5233,"0.0000")</f>
        <v>2023|009|0.8000</v>
      </c>
      <c r="AG5233" s="22" t="str">
        <f>IF(AND(B5233&gt;=2015,B5233&lt;=2024,C5233=19,G5233=41,I5233=2,K5233="A",L5233="RBUP",M5233&gt;=0.5,M5233&lt;=0.85),"IN","OUT")</f>
        <v>IN</v>
      </c>
    </row>
    <row r="5234" spans="1:33">
      <c r="A5234" s="14" t="s">
        <v>193</v>
      </c>
      <c r="B5234" s="16">
        <v>2023</v>
      </c>
      <c r="C5234" s="16">
        <v>19</v>
      </c>
      <c r="D5234" s="14" t="s">
        <v>80</v>
      </c>
      <c r="E5234" s="16">
        <v>9</v>
      </c>
      <c r="F5234" s="14" t="s">
        <v>90</v>
      </c>
      <c r="G5234" s="16">
        <v>41</v>
      </c>
      <c r="H5234" s="14" t="s">
        <v>186</v>
      </c>
      <c r="I5234" s="16">
        <v>2</v>
      </c>
      <c r="J5234" s="14" t="s">
        <v>83</v>
      </c>
      <c r="K5234" s="14" t="s">
        <v>84</v>
      </c>
      <c r="L5234" s="14" t="s">
        <v>85</v>
      </c>
      <c r="M5234" s="23">
        <v>0.85</v>
      </c>
      <c r="N5234" s="16">
        <v>287</v>
      </c>
      <c r="O5234" s="16">
        <v>241</v>
      </c>
      <c r="P5234" s="16">
        <v>195</v>
      </c>
      <c r="Q5234" s="16">
        <v>438</v>
      </c>
      <c r="R5234" s="16">
        <v>335</v>
      </c>
      <c r="S5234" s="14" t="s">
        <v>86</v>
      </c>
      <c r="T5234" s="16">
        <v>58130</v>
      </c>
      <c r="U5234" s="16">
        <v>0</v>
      </c>
      <c r="V5234" s="18">
        <v>64175237</v>
      </c>
      <c r="W5234" s="18">
        <v>3777491</v>
      </c>
      <c r="X5234" s="18">
        <v>1729033</v>
      </c>
      <c r="Y5234" s="18">
        <v>540</v>
      </c>
      <c r="Z5234" s="18">
        <v>0</v>
      </c>
      <c r="AA5234" s="18">
        <v>0</v>
      </c>
      <c r="AB5234" s="18">
        <v>7178518</v>
      </c>
      <c r="AC5234" s="23">
        <v>1.9</v>
      </c>
      <c r="AD5234" s="14" t="str">
        <f>IF(E5234=113,"Linn","Iowa ex-Linn")</f>
        <v>Iowa ex-Linn</v>
      </c>
      <c r="AE5234" s="23">
        <f>IFERROR(AB5234/W5234,"N/M")</f>
        <v>1.900340199354545</v>
      </c>
      <c r="AF5234" s="14" t="str">
        <f>B5234&amp;"|"&amp;TEXT(E5234,"000")&amp;"|"&amp;TEXT(M5234,"0.0000")</f>
        <v>2023|009|0.8500</v>
      </c>
      <c r="AG5234" s="22" t="str">
        <f>IF(AND(B5234&gt;=2015,B5234&lt;=2024,C5234=19,G5234=41,I5234=2,K5234="A",L5234="RBUP",M5234&gt;=0.5,M5234&lt;=0.85),"IN","OUT")</f>
        <v>IN</v>
      </c>
    </row>
    <row r="5235" spans="1:33">
      <c r="A5235" s="14" t="s">
        <v>193</v>
      </c>
      <c r="B5235" s="16">
        <v>2023</v>
      </c>
      <c r="C5235" s="16">
        <v>19</v>
      </c>
      <c r="D5235" s="14" t="s">
        <v>80</v>
      </c>
      <c r="E5235" s="16">
        <v>11</v>
      </c>
      <c r="F5235" s="14" t="s">
        <v>91</v>
      </c>
      <c r="G5235" s="16">
        <v>41</v>
      </c>
      <c r="H5235" s="14" t="s">
        <v>186</v>
      </c>
      <c r="I5235" s="16">
        <v>2</v>
      </c>
      <c r="J5235" s="14" t="s">
        <v>83</v>
      </c>
      <c r="K5235" s="14" t="s">
        <v>84</v>
      </c>
      <c r="L5235" s="14" t="s">
        <v>85</v>
      </c>
      <c r="M5235" s="23">
        <v>0.65</v>
      </c>
      <c r="N5235" s="16">
        <v>2</v>
      </c>
      <c r="O5235" s="16">
        <v>2</v>
      </c>
      <c r="P5235" s="16">
        <v>1</v>
      </c>
      <c r="Q5235" s="16">
        <v>2</v>
      </c>
      <c r="R5235" s="16">
        <v>1</v>
      </c>
      <c r="S5235" s="14" t="s">
        <v>86</v>
      </c>
      <c r="T5235" s="16">
        <v>212</v>
      </c>
      <c r="U5235" s="16">
        <v>0</v>
      </c>
      <c r="V5235" s="18">
        <v>165434</v>
      </c>
      <c r="W5235" s="18">
        <v>1823</v>
      </c>
      <c r="X5235" s="18">
        <v>1075</v>
      </c>
      <c r="Y5235" s="18">
        <v>0</v>
      </c>
      <c r="Z5235" s="18">
        <v>0</v>
      </c>
      <c r="AA5235" s="18">
        <v>0</v>
      </c>
      <c r="AB5235" s="18">
        <v>6489</v>
      </c>
      <c r="AC5235" s="23">
        <v>3.56</v>
      </c>
      <c r="AD5235" s="14" t="str">
        <f>IF(E5235=113,"Linn","Iowa ex-Linn")</f>
        <v>Iowa ex-Linn</v>
      </c>
      <c r="AE5235" s="23">
        <f>IFERROR(AB5235/W5235,"N/M")</f>
        <v>3.5595172792100933</v>
      </c>
      <c r="AF5235" s="14" t="str">
        <f>B5235&amp;"|"&amp;TEXT(E5235,"000")&amp;"|"&amp;TEXT(M5235,"0.0000")</f>
        <v>2023|011|0.6500</v>
      </c>
      <c r="AG5235" s="22" t="str">
        <f>IF(AND(B5235&gt;=2015,B5235&lt;=2024,C5235=19,G5235=41,I5235=2,K5235="A",L5235="RBUP",M5235&gt;=0.5,M5235&lt;=0.85),"IN","OUT")</f>
        <v>IN</v>
      </c>
    </row>
    <row r="5236" spans="1:33">
      <c r="A5236" s="14" t="s">
        <v>193</v>
      </c>
      <c r="B5236" s="16">
        <v>2023</v>
      </c>
      <c r="C5236" s="16">
        <v>19</v>
      </c>
      <c r="D5236" s="14" t="s">
        <v>80</v>
      </c>
      <c r="E5236" s="16">
        <v>11</v>
      </c>
      <c r="F5236" s="14" t="s">
        <v>91</v>
      </c>
      <c r="G5236" s="16">
        <v>41</v>
      </c>
      <c r="H5236" s="14" t="s">
        <v>186</v>
      </c>
      <c r="I5236" s="16">
        <v>2</v>
      </c>
      <c r="J5236" s="14" t="s">
        <v>83</v>
      </c>
      <c r="K5236" s="14" t="s">
        <v>84</v>
      </c>
      <c r="L5236" s="14" t="s">
        <v>85</v>
      </c>
      <c r="M5236" s="23">
        <v>0.7</v>
      </c>
      <c r="N5236" s="16">
        <v>8</v>
      </c>
      <c r="O5236" s="16">
        <v>7</v>
      </c>
      <c r="P5236" s="16">
        <v>2</v>
      </c>
      <c r="Q5236" s="16">
        <v>11</v>
      </c>
      <c r="R5236" s="16">
        <v>3</v>
      </c>
      <c r="S5236" s="14" t="s">
        <v>86</v>
      </c>
      <c r="T5236" s="16">
        <v>1014</v>
      </c>
      <c r="U5236" s="16">
        <v>0</v>
      </c>
      <c r="V5236" s="18">
        <v>815396</v>
      </c>
      <c r="W5236" s="18">
        <v>17922</v>
      </c>
      <c r="X5236" s="18">
        <v>10758</v>
      </c>
      <c r="Y5236" s="18">
        <v>0</v>
      </c>
      <c r="Z5236" s="18">
        <v>0</v>
      </c>
      <c r="AA5236" s="18">
        <v>0</v>
      </c>
      <c r="AB5236" s="18">
        <v>35261</v>
      </c>
      <c r="AC5236" s="23">
        <v>1.97</v>
      </c>
      <c r="AD5236" s="14" t="str">
        <f>IF(E5236=113,"Linn","Iowa ex-Linn")</f>
        <v>Iowa ex-Linn</v>
      </c>
      <c r="AE5236" s="23">
        <f>IFERROR(AB5236/W5236,"N/M")</f>
        <v>1.9674701484209351</v>
      </c>
      <c r="AF5236" s="14" t="str">
        <f>B5236&amp;"|"&amp;TEXT(E5236,"000")&amp;"|"&amp;TEXT(M5236,"0.0000")</f>
        <v>2023|011|0.7000</v>
      </c>
      <c r="AG5236" s="22" t="str">
        <f>IF(AND(B5236&gt;=2015,B5236&lt;=2024,C5236=19,G5236=41,I5236=2,K5236="A",L5236="RBUP",M5236&gt;=0.5,M5236&lt;=0.85),"IN","OUT")</f>
        <v>IN</v>
      </c>
    </row>
    <row r="5237" spans="1:33">
      <c r="A5237" s="14" t="s">
        <v>193</v>
      </c>
      <c r="B5237" s="16">
        <v>2023</v>
      </c>
      <c r="C5237" s="16">
        <v>19</v>
      </c>
      <c r="D5237" s="14" t="s">
        <v>80</v>
      </c>
      <c r="E5237" s="16">
        <v>11</v>
      </c>
      <c r="F5237" s="14" t="s">
        <v>91</v>
      </c>
      <c r="G5237" s="16">
        <v>41</v>
      </c>
      <c r="H5237" s="14" t="s">
        <v>186</v>
      </c>
      <c r="I5237" s="16">
        <v>2</v>
      </c>
      <c r="J5237" s="14" t="s">
        <v>83</v>
      </c>
      <c r="K5237" s="14" t="s">
        <v>84</v>
      </c>
      <c r="L5237" s="14" t="s">
        <v>85</v>
      </c>
      <c r="M5237" s="23">
        <v>0.75</v>
      </c>
      <c r="N5237" s="16">
        <v>86</v>
      </c>
      <c r="O5237" s="16">
        <v>76</v>
      </c>
      <c r="P5237" s="16">
        <v>34</v>
      </c>
      <c r="Q5237" s="16">
        <v>89</v>
      </c>
      <c r="R5237" s="16">
        <v>37</v>
      </c>
      <c r="S5237" s="14" t="s">
        <v>86</v>
      </c>
      <c r="T5237" s="16">
        <v>13457</v>
      </c>
      <c r="U5237" s="16">
        <v>0</v>
      </c>
      <c r="V5237" s="18">
        <v>12485957</v>
      </c>
      <c r="W5237" s="18">
        <v>319037</v>
      </c>
      <c r="X5237" s="18">
        <v>224034</v>
      </c>
      <c r="Y5237" s="18">
        <v>313</v>
      </c>
      <c r="Z5237" s="18">
        <v>0</v>
      </c>
      <c r="AA5237" s="18">
        <v>0</v>
      </c>
      <c r="AB5237" s="18">
        <v>761505</v>
      </c>
      <c r="AC5237" s="23">
        <v>2.39</v>
      </c>
      <c r="AD5237" s="14" t="str">
        <f>IF(E5237=113,"Linn","Iowa ex-Linn")</f>
        <v>Iowa ex-Linn</v>
      </c>
      <c r="AE5237" s="23">
        <f>IFERROR(AB5237/W5237,"N/M")</f>
        <v>2.386886160539373</v>
      </c>
      <c r="AF5237" s="14" t="str">
        <f>B5237&amp;"|"&amp;TEXT(E5237,"000")&amp;"|"&amp;TEXT(M5237,"0.0000")</f>
        <v>2023|011|0.7500</v>
      </c>
      <c r="AG5237" s="22" t="str">
        <f>IF(AND(B5237&gt;=2015,B5237&lt;=2024,C5237=19,G5237=41,I5237=2,K5237="A",L5237="RBUP",M5237&gt;=0.5,M5237&lt;=0.85),"IN","OUT")</f>
        <v>IN</v>
      </c>
    </row>
    <row r="5238" spans="1:33">
      <c r="A5238" s="14" t="s">
        <v>193</v>
      </c>
      <c r="B5238" s="16">
        <v>2023</v>
      </c>
      <c r="C5238" s="16">
        <v>19</v>
      </c>
      <c r="D5238" s="14" t="s">
        <v>80</v>
      </c>
      <c r="E5238" s="16">
        <v>11</v>
      </c>
      <c r="F5238" s="14" t="s">
        <v>91</v>
      </c>
      <c r="G5238" s="16">
        <v>41</v>
      </c>
      <c r="H5238" s="14" t="s">
        <v>186</v>
      </c>
      <c r="I5238" s="16">
        <v>2</v>
      </c>
      <c r="J5238" s="14" t="s">
        <v>83</v>
      </c>
      <c r="K5238" s="14" t="s">
        <v>84</v>
      </c>
      <c r="L5238" s="14" t="s">
        <v>85</v>
      </c>
      <c r="M5238" s="23">
        <v>0.8</v>
      </c>
      <c r="N5238" s="16">
        <v>355</v>
      </c>
      <c r="O5238" s="16">
        <v>292</v>
      </c>
      <c r="P5238" s="16">
        <v>180</v>
      </c>
      <c r="Q5238" s="16">
        <v>375</v>
      </c>
      <c r="R5238" s="16">
        <v>225</v>
      </c>
      <c r="S5238" s="14" t="s">
        <v>86</v>
      </c>
      <c r="T5238" s="16">
        <v>61155</v>
      </c>
      <c r="U5238" s="16">
        <v>0</v>
      </c>
      <c r="V5238" s="18">
        <v>61535942</v>
      </c>
      <c r="W5238" s="18">
        <v>2296651</v>
      </c>
      <c r="X5238" s="18">
        <v>1441201</v>
      </c>
      <c r="Y5238" s="18">
        <v>7803</v>
      </c>
      <c r="Z5238" s="18">
        <v>0</v>
      </c>
      <c r="AA5238" s="18">
        <v>0</v>
      </c>
      <c r="AB5238" s="18">
        <v>5014589</v>
      </c>
      <c r="AC5238" s="23">
        <v>2.18</v>
      </c>
      <c r="AD5238" s="14" t="str">
        <f>IF(E5238=113,"Linn","Iowa ex-Linn")</f>
        <v>Iowa ex-Linn</v>
      </c>
      <c r="AE5238" s="23">
        <f>IFERROR(AB5238/W5238,"N/M")</f>
        <v>2.183435358702737</v>
      </c>
      <c r="AF5238" s="14" t="str">
        <f>B5238&amp;"|"&amp;TEXT(E5238,"000")&amp;"|"&amp;TEXT(M5238,"0.0000")</f>
        <v>2023|011|0.8000</v>
      </c>
      <c r="AG5238" s="22" t="str">
        <f>IF(AND(B5238&gt;=2015,B5238&lt;=2024,C5238=19,G5238=41,I5238=2,K5238="A",L5238="RBUP",M5238&gt;=0.5,M5238&lt;=0.85),"IN","OUT")</f>
        <v>IN</v>
      </c>
    </row>
    <row r="5239" spans="1:33">
      <c r="A5239" s="14" t="s">
        <v>193</v>
      </c>
      <c r="B5239" s="16">
        <v>2023</v>
      </c>
      <c r="C5239" s="16">
        <v>19</v>
      </c>
      <c r="D5239" s="14" t="s">
        <v>80</v>
      </c>
      <c r="E5239" s="16">
        <v>11</v>
      </c>
      <c r="F5239" s="14" t="s">
        <v>91</v>
      </c>
      <c r="G5239" s="16">
        <v>41</v>
      </c>
      <c r="H5239" s="14" t="s">
        <v>186</v>
      </c>
      <c r="I5239" s="16">
        <v>2</v>
      </c>
      <c r="J5239" s="14" t="s">
        <v>83</v>
      </c>
      <c r="K5239" s="14" t="s">
        <v>84</v>
      </c>
      <c r="L5239" s="14" t="s">
        <v>85</v>
      </c>
      <c r="M5239" s="23">
        <v>0.85</v>
      </c>
      <c r="N5239" s="16">
        <v>443</v>
      </c>
      <c r="O5239" s="16">
        <v>369</v>
      </c>
      <c r="P5239" s="16">
        <v>336</v>
      </c>
      <c r="Q5239" s="16">
        <v>504</v>
      </c>
      <c r="R5239" s="16">
        <v>446</v>
      </c>
      <c r="S5239" s="14" t="s">
        <v>86</v>
      </c>
      <c r="T5239" s="16">
        <v>101039</v>
      </c>
      <c r="U5239" s="16">
        <v>0</v>
      </c>
      <c r="V5239" s="18">
        <v>109523065</v>
      </c>
      <c r="W5239" s="18">
        <v>5303568</v>
      </c>
      <c r="X5239" s="18">
        <v>2629405</v>
      </c>
      <c r="Y5239" s="18">
        <v>2945</v>
      </c>
      <c r="Z5239" s="18">
        <v>0</v>
      </c>
      <c r="AA5239" s="18">
        <v>0</v>
      </c>
      <c r="AB5239" s="18">
        <v>15867301</v>
      </c>
      <c r="AC5239" s="23">
        <v>2.99</v>
      </c>
      <c r="AD5239" s="14" t="str">
        <f>IF(E5239=113,"Linn","Iowa ex-Linn")</f>
        <v>Iowa ex-Linn</v>
      </c>
      <c r="AE5239" s="23">
        <f>IFERROR(AB5239/W5239,"N/M")</f>
        <v>2.991816264069773</v>
      </c>
      <c r="AF5239" s="14" t="str">
        <f>B5239&amp;"|"&amp;TEXT(E5239,"000")&amp;"|"&amp;TEXT(M5239,"0.0000")</f>
        <v>2023|011|0.8500</v>
      </c>
      <c r="AG5239" s="22" t="str">
        <f>IF(AND(B5239&gt;=2015,B5239&lt;=2024,C5239=19,G5239=41,I5239=2,K5239="A",L5239="RBUP",M5239&gt;=0.5,M5239&lt;=0.85),"IN","OUT")</f>
        <v>IN</v>
      </c>
    </row>
    <row r="5240" spans="1:33">
      <c r="A5240" s="14" t="s">
        <v>193</v>
      </c>
      <c r="B5240" s="16">
        <v>2023</v>
      </c>
      <c r="C5240" s="16">
        <v>19</v>
      </c>
      <c r="D5240" s="14" t="s">
        <v>80</v>
      </c>
      <c r="E5240" s="16">
        <v>13</v>
      </c>
      <c r="F5240" s="14" t="s">
        <v>92</v>
      </c>
      <c r="G5240" s="16">
        <v>41</v>
      </c>
      <c r="H5240" s="14" t="s">
        <v>186</v>
      </c>
      <c r="I5240" s="16">
        <v>2</v>
      </c>
      <c r="J5240" s="14" t="s">
        <v>83</v>
      </c>
      <c r="K5240" s="14" t="s">
        <v>84</v>
      </c>
      <c r="L5240" s="14" t="s">
        <v>85</v>
      </c>
      <c r="M5240" s="23">
        <v>0.5</v>
      </c>
      <c r="N5240" s="16">
        <v>3</v>
      </c>
      <c r="O5240" s="16">
        <v>2</v>
      </c>
      <c r="P5240" s="16">
        <v>0</v>
      </c>
      <c r="Q5240" s="16">
        <v>3</v>
      </c>
      <c r="R5240" s="16">
        <v>0</v>
      </c>
      <c r="S5240" s="14" t="s">
        <v>86</v>
      </c>
      <c r="T5240" s="16">
        <v>212</v>
      </c>
      <c r="U5240" s="16">
        <v>0</v>
      </c>
      <c r="V5240" s="18">
        <v>145073</v>
      </c>
      <c r="W5240" s="18">
        <v>553</v>
      </c>
      <c r="X5240" s="18">
        <v>412</v>
      </c>
      <c r="Y5240" s="18">
        <v>0</v>
      </c>
      <c r="Z5240" s="18">
        <v>0</v>
      </c>
      <c r="AA5240" s="18">
        <v>0</v>
      </c>
      <c r="AB5240" s="18">
        <v>0</v>
      </c>
      <c r="AC5240" s="23">
        <v>0</v>
      </c>
      <c r="AD5240" s="14" t="str">
        <f>IF(E5240=113,"Linn","Iowa ex-Linn")</f>
        <v>Iowa ex-Linn</v>
      </c>
      <c r="AE5240" s="23">
        <f>IFERROR(AB5240/W5240,"N/M")</f>
        <v>0.0</v>
      </c>
      <c r="AF5240" s="14" t="str">
        <f>B5240&amp;"|"&amp;TEXT(E5240,"000")&amp;"|"&amp;TEXT(M5240,"0.0000")</f>
        <v>2023|013|0.5000</v>
      </c>
      <c r="AG5240" s="22" t="str">
        <f>IF(AND(B5240&gt;=2015,B5240&lt;=2024,C5240=19,G5240=41,I5240=2,K5240="A",L5240="RBUP",M5240&gt;=0.5,M5240&lt;=0.85),"IN","OUT")</f>
        <v>IN</v>
      </c>
    </row>
    <row r="5241" spans="1:33">
      <c r="A5241" s="14" t="s">
        <v>193</v>
      </c>
      <c r="B5241" s="16">
        <v>2023</v>
      </c>
      <c r="C5241" s="16">
        <v>19</v>
      </c>
      <c r="D5241" s="14" t="s">
        <v>80</v>
      </c>
      <c r="E5241" s="16">
        <v>13</v>
      </c>
      <c r="F5241" s="14" t="s">
        <v>92</v>
      </c>
      <c r="G5241" s="16">
        <v>41</v>
      </c>
      <c r="H5241" s="14" t="s">
        <v>186</v>
      </c>
      <c r="I5241" s="16">
        <v>2</v>
      </c>
      <c r="J5241" s="14" t="s">
        <v>83</v>
      </c>
      <c r="K5241" s="14" t="s">
        <v>84</v>
      </c>
      <c r="L5241" s="14" t="s">
        <v>85</v>
      </c>
      <c r="M5241" s="23">
        <v>0.6</v>
      </c>
      <c r="N5241" s="16">
        <v>2</v>
      </c>
      <c r="O5241" s="16">
        <v>2</v>
      </c>
      <c r="P5241" s="16">
        <v>0</v>
      </c>
      <c r="Q5241" s="16">
        <v>2</v>
      </c>
      <c r="R5241" s="16">
        <v>0</v>
      </c>
      <c r="S5241" s="14" t="s">
        <v>86</v>
      </c>
      <c r="T5241" s="16">
        <v>112</v>
      </c>
      <c r="U5241" s="16">
        <v>0</v>
      </c>
      <c r="V5241" s="18">
        <v>70449</v>
      </c>
      <c r="W5241" s="18">
        <v>1038</v>
      </c>
      <c r="X5241" s="18">
        <v>714</v>
      </c>
      <c r="Y5241" s="18">
        <v>0</v>
      </c>
      <c r="Z5241" s="18">
        <v>0</v>
      </c>
      <c r="AA5241" s="18">
        <v>0</v>
      </c>
      <c r="AB5241" s="18">
        <v>0</v>
      </c>
      <c r="AC5241" s="23">
        <v>0</v>
      </c>
      <c r="AD5241" s="14" t="str">
        <f>IF(E5241=113,"Linn","Iowa ex-Linn")</f>
        <v>Iowa ex-Linn</v>
      </c>
      <c r="AE5241" s="23">
        <f>IFERROR(AB5241/W5241,"N/M")</f>
        <v>0.0</v>
      </c>
      <c r="AF5241" s="14" t="str">
        <f>B5241&amp;"|"&amp;TEXT(E5241,"000")&amp;"|"&amp;TEXT(M5241,"0.0000")</f>
        <v>2023|013|0.6000</v>
      </c>
      <c r="AG5241" s="22" t="str">
        <f>IF(AND(B5241&gt;=2015,B5241&lt;=2024,C5241=19,G5241=41,I5241=2,K5241="A",L5241="RBUP",M5241&gt;=0.5,M5241&lt;=0.85),"IN","OUT")</f>
        <v>IN</v>
      </c>
    </row>
    <row r="5242" spans="1:33">
      <c r="A5242" s="14" t="s">
        <v>193</v>
      </c>
      <c r="B5242" s="16">
        <v>2023</v>
      </c>
      <c r="C5242" s="16">
        <v>19</v>
      </c>
      <c r="D5242" s="14" t="s">
        <v>80</v>
      </c>
      <c r="E5242" s="16">
        <v>13</v>
      </c>
      <c r="F5242" s="14" t="s">
        <v>92</v>
      </c>
      <c r="G5242" s="16">
        <v>41</v>
      </c>
      <c r="H5242" s="14" t="s">
        <v>186</v>
      </c>
      <c r="I5242" s="16">
        <v>2</v>
      </c>
      <c r="J5242" s="14" t="s">
        <v>83</v>
      </c>
      <c r="K5242" s="14" t="s">
        <v>84</v>
      </c>
      <c r="L5242" s="14" t="s">
        <v>85</v>
      </c>
      <c r="M5242" s="23">
        <v>0.65</v>
      </c>
      <c r="N5242" s="16">
        <v>6</v>
      </c>
      <c r="O5242" s="16">
        <v>5</v>
      </c>
      <c r="P5242" s="16">
        <v>1</v>
      </c>
      <c r="Q5242" s="16">
        <v>6</v>
      </c>
      <c r="R5242" s="16">
        <v>1</v>
      </c>
      <c r="S5242" s="14" t="s">
        <v>86</v>
      </c>
      <c r="T5242" s="16">
        <v>223</v>
      </c>
      <c r="U5242" s="16">
        <v>0</v>
      </c>
      <c r="V5242" s="18">
        <v>195764</v>
      </c>
      <c r="W5242" s="18">
        <v>2515</v>
      </c>
      <c r="X5242" s="18">
        <v>1484</v>
      </c>
      <c r="Y5242" s="18">
        <v>0</v>
      </c>
      <c r="Z5242" s="18">
        <v>0</v>
      </c>
      <c r="AA5242" s="18">
        <v>0</v>
      </c>
      <c r="AB5242" s="18">
        <v>5315</v>
      </c>
      <c r="AC5242" s="23">
        <v>2.11</v>
      </c>
      <c r="AD5242" s="14" t="str">
        <f>IF(E5242=113,"Linn","Iowa ex-Linn")</f>
        <v>Iowa ex-Linn</v>
      </c>
      <c r="AE5242" s="23">
        <f>IFERROR(AB5242/W5242,"N/M")</f>
        <v>2.113320079522863</v>
      </c>
      <c r="AF5242" s="14" t="str">
        <f>B5242&amp;"|"&amp;TEXT(E5242,"000")&amp;"|"&amp;TEXT(M5242,"0.0000")</f>
        <v>2023|013|0.6500</v>
      </c>
      <c r="AG5242" s="22" t="str">
        <f>IF(AND(B5242&gt;=2015,B5242&lt;=2024,C5242=19,G5242=41,I5242=2,K5242="A",L5242="RBUP",M5242&gt;=0.5,M5242&lt;=0.85),"IN","OUT")</f>
        <v>IN</v>
      </c>
    </row>
    <row r="5243" spans="1:33">
      <c r="A5243" s="14" t="s">
        <v>193</v>
      </c>
      <c r="B5243" s="16">
        <v>2023</v>
      </c>
      <c r="C5243" s="16">
        <v>19</v>
      </c>
      <c r="D5243" s="14" t="s">
        <v>80</v>
      </c>
      <c r="E5243" s="16">
        <v>13</v>
      </c>
      <c r="F5243" s="14" t="s">
        <v>92</v>
      </c>
      <c r="G5243" s="16">
        <v>41</v>
      </c>
      <c r="H5243" s="14" t="s">
        <v>186</v>
      </c>
      <c r="I5243" s="16">
        <v>2</v>
      </c>
      <c r="J5243" s="14" t="s">
        <v>83</v>
      </c>
      <c r="K5243" s="14" t="s">
        <v>84</v>
      </c>
      <c r="L5243" s="14" t="s">
        <v>85</v>
      </c>
      <c r="M5243" s="23">
        <v>0.7</v>
      </c>
      <c r="N5243" s="16">
        <v>18</v>
      </c>
      <c r="O5243" s="16">
        <v>15</v>
      </c>
      <c r="P5243" s="16">
        <v>8</v>
      </c>
      <c r="Q5243" s="16">
        <v>22</v>
      </c>
      <c r="R5243" s="16">
        <v>8</v>
      </c>
      <c r="S5243" s="14" t="s">
        <v>86</v>
      </c>
      <c r="T5243" s="16">
        <v>1240</v>
      </c>
      <c r="U5243" s="16">
        <v>0</v>
      </c>
      <c r="V5243" s="18">
        <v>1043494</v>
      </c>
      <c r="W5243" s="18">
        <v>17481</v>
      </c>
      <c r="X5243" s="18">
        <v>11460</v>
      </c>
      <c r="Y5243" s="18">
        <v>0</v>
      </c>
      <c r="Z5243" s="18">
        <v>0</v>
      </c>
      <c r="AA5243" s="18">
        <v>0</v>
      </c>
      <c r="AB5243" s="18">
        <v>23098</v>
      </c>
      <c r="AC5243" s="23">
        <v>1.32</v>
      </c>
      <c r="AD5243" s="14" t="str">
        <f>IF(E5243=113,"Linn","Iowa ex-Linn")</f>
        <v>Iowa ex-Linn</v>
      </c>
      <c r="AE5243" s="23">
        <f>IFERROR(AB5243/W5243,"N/M")</f>
        <v>1.3213202906012242</v>
      </c>
      <c r="AF5243" s="14" t="str">
        <f>B5243&amp;"|"&amp;TEXT(E5243,"000")&amp;"|"&amp;TEXT(M5243,"0.0000")</f>
        <v>2023|013|0.7000</v>
      </c>
      <c r="AG5243" s="22" t="str">
        <f>IF(AND(B5243&gt;=2015,B5243&lt;=2024,C5243=19,G5243=41,I5243=2,K5243="A",L5243="RBUP",M5243&gt;=0.5,M5243&lt;=0.85),"IN","OUT")</f>
        <v>IN</v>
      </c>
    </row>
    <row r="5244" spans="1:33">
      <c r="A5244" s="14" t="s">
        <v>193</v>
      </c>
      <c r="B5244" s="16">
        <v>2023</v>
      </c>
      <c r="C5244" s="16">
        <v>19</v>
      </c>
      <c r="D5244" s="14" t="s">
        <v>80</v>
      </c>
      <c r="E5244" s="16">
        <v>13</v>
      </c>
      <c r="F5244" s="14" t="s">
        <v>92</v>
      </c>
      <c r="G5244" s="16">
        <v>41</v>
      </c>
      <c r="H5244" s="14" t="s">
        <v>186</v>
      </c>
      <c r="I5244" s="16">
        <v>2</v>
      </c>
      <c r="J5244" s="14" t="s">
        <v>83</v>
      </c>
      <c r="K5244" s="14" t="s">
        <v>84</v>
      </c>
      <c r="L5244" s="14" t="s">
        <v>85</v>
      </c>
      <c r="M5244" s="23">
        <v>0.75</v>
      </c>
      <c r="N5244" s="16">
        <v>127</v>
      </c>
      <c r="O5244" s="16">
        <v>111</v>
      </c>
      <c r="P5244" s="16">
        <v>70</v>
      </c>
      <c r="Q5244" s="16">
        <v>128</v>
      </c>
      <c r="R5244" s="16">
        <v>84</v>
      </c>
      <c r="S5244" s="14" t="s">
        <v>86</v>
      </c>
      <c r="T5244" s="16">
        <v>21314</v>
      </c>
      <c r="U5244" s="16">
        <v>0</v>
      </c>
      <c r="V5244" s="18">
        <v>19810479</v>
      </c>
      <c r="W5244" s="18">
        <v>561433</v>
      </c>
      <c r="X5244" s="18">
        <v>402297</v>
      </c>
      <c r="Y5244" s="18">
        <v>2653</v>
      </c>
      <c r="Z5244" s="18">
        <v>0</v>
      </c>
      <c r="AA5244" s="18">
        <v>0</v>
      </c>
      <c r="AB5244" s="18">
        <v>1492465</v>
      </c>
      <c r="AC5244" s="23">
        <v>2.66</v>
      </c>
      <c r="AD5244" s="14" t="str">
        <f>IF(E5244=113,"Linn","Iowa ex-Linn")</f>
        <v>Iowa ex-Linn</v>
      </c>
      <c r="AE5244" s="23">
        <f>IFERROR(AB5244/W5244,"N/M")</f>
        <v>2.6583136367117715</v>
      </c>
      <c r="AF5244" s="14" t="str">
        <f>B5244&amp;"|"&amp;TEXT(E5244,"000")&amp;"|"&amp;TEXT(M5244,"0.0000")</f>
        <v>2023|013|0.7500</v>
      </c>
      <c r="AG5244" s="22" t="str">
        <f>IF(AND(B5244&gt;=2015,B5244&lt;=2024,C5244=19,G5244=41,I5244=2,K5244="A",L5244="RBUP",M5244&gt;=0.5,M5244&lt;=0.85),"IN","OUT")</f>
        <v>IN</v>
      </c>
    </row>
    <row r="5245" spans="1:33">
      <c r="A5245" s="14" t="s">
        <v>193</v>
      </c>
      <c r="B5245" s="16">
        <v>2023</v>
      </c>
      <c r="C5245" s="16">
        <v>19</v>
      </c>
      <c r="D5245" s="14" t="s">
        <v>80</v>
      </c>
      <c r="E5245" s="16">
        <v>13</v>
      </c>
      <c r="F5245" s="14" t="s">
        <v>92</v>
      </c>
      <c r="G5245" s="16">
        <v>41</v>
      </c>
      <c r="H5245" s="14" t="s">
        <v>186</v>
      </c>
      <c r="I5245" s="16">
        <v>2</v>
      </c>
      <c r="J5245" s="14" t="s">
        <v>83</v>
      </c>
      <c r="K5245" s="14" t="s">
        <v>84</v>
      </c>
      <c r="L5245" s="14" t="s">
        <v>85</v>
      </c>
      <c r="M5245" s="23">
        <v>0.8</v>
      </c>
      <c r="N5245" s="16">
        <v>282</v>
      </c>
      <c r="O5245" s="16">
        <v>228</v>
      </c>
      <c r="P5245" s="16">
        <v>197</v>
      </c>
      <c r="Q5245" s="16">
        <v>294</v>
      </c>
      <c r="R5245" s="16">
        <v>251</v>
      </c>
      <c r="S5245" s="14" t="s">
        <v>86</v>
      </c>
      <c r="T5245" s="16">
        <v>51674</v>
      </c>
      <c r="U5245" s="16">
        <v>0</v>
      </c>
      <c r="V5245" s="18">
        <v>51917602</v>
      </c>
      <c r="W5245" s="18">
        <v>2147149</v>
      </c>
      <c r="X5245" s="18">
        <v>1343217</v>
      </c>
      <c r="Y5245" s="18">
        <v>2200</v>
      </c>
      <c r="Z5245" s="18">
        <v>0</v>
      </c>
      <c r="AA5245" s="18">
        <v>0</v>
      </c>
      <c r="AB5245" s="18">
        <v>7696264</v>
      </c>
      <c r="AC5245" s="23">
        <v>3.58</v>
      </c>
      <c r="AD5245" s="14" t="str">
        <f>IF(E5245=113,"Linn","Iowa ex-Linn")</f>
        <v>Iowa ex-Linn</v>
      </c>
      <c r="AE5245" s="23">
        <f>IFERROR(AB5245/W5245,"N/M")</f>
        <v>3.5844107698161607</v>
      </c>
      <c r="AF5245" s="14" t="str">
        <f>B5245&amp;"|"&amp;TEXT(E5245,"000")&amp;"|"&amp;TEXT(M5245,"0.0000")</f>
        <v>2023|013|0.8000</v>
      </c>
      <c r="AG5245" s="22" t="str">
        <f>IF(AND(B5245&gt;=2015,B5245&lt;=2024,C5245=19,G5245=41,I5245=2,K5245="A",L5245="RBUP",M5245&gt;=0.5,M5245&lt;=0.85),"IN","OUT")</f>
        <v>IN</v>
      </c>
    </row>
    <row r="5246" spans="1:33">
      <c r="A5246" s="14" t="s">
        <v>193</v>
      </c>
      <c r="B5246" s="16">
        <v>2023</v>
      </c>
      <c r="C5246" s="16">
        <v>19</v>
      </c>
      <c r="D5246" s="14" t="s">
        <v>80</v>
      </c>
      <c r="E5246" s="16">
        <v>13</v>
      </c>
      <c r="F5246" s="14" t="s">
        <v>92</v>
      </c>
      <c r="G5246" s="16">
        <v>41</v>
      </c>
      <c r="H5246" s="14" t="s">
        <v>186</v>
      </c>
      <c r="I5246" s="16">
        <v>2</v>
      </c>
      <c r="J5246" s="14" t="s">
        <v>83</v>
      </c>
      <c r="K5246" s="14" t="s">
        <v>84</v>
      </c>
      <c r="L5246" s="14" t="s">
        <v>85</v>
      </c>
      <c r="M5246" s="23">
        <v>0.85</v>
      </c>
      <c r="N5246" s="16">
        <v>263</v>
      </c>
      <c r="O5246" s="16">
        <v>203</v>
      </c>
      <c r="P5246" s="16">
        <v>190</v>
      </c>
      <c r="Q5246" s="16">
        <v>349</v>
      </c>
      <c r="R5246" s="16">
        <v>321</v>
      </c>
      <c r="S5246" s="14" t="s">
        <v>86</v>
      </c>
      <c r="T5246" s="16">
        <v>46191</v>
      </c>
      <c r="U5246" s="16">
        <v>0</v>
      </c>
      <c r="V5246" s="18">
        <v>48177830</v>
      </c>
      <c r="W5246" s="18">
        <v>2570702</v>
      </c>
      <c r="X5246" s="18">
        <v>1215951</v>
      </c>
      <c r="Y5246" s="18">
        <v>162</v>
      </c>
      <c r="Z5246" s="18">
        <v>0</v>
      </c>
      <c r="AA5246" s="18">
        <v>0</v>
      </c>
      <c r="AB5246" s="18">
        <v>10480593</v>
      </c>
      <c r="AC5246" s="23">
        <v>4.08</v>
      </c>
      <c r="AD5246" s="14" t="str">
        <f>IF(E5246=113,"Linn","Iowa ex-Linn")</f>
        <v>Iowa ex-Linn</v>
      </c>
      <c r="AE5246" s="23">
        <f>IFERROR(AB5246/W5246,"N/M")</f>
        <v>4.076938128184441</v>
      </c>
      <c r="AF5246" s="14" t="str">
        <f>B5246&amp;"|"&amp;TEXT(E5246,"000")&amp;"|"&amp;TEXT(M5246,"0.0000")</f>
        <v>2023|013|0.8500</v>
      </c>
      <c r="AG5246" s="22" t="str">
        <f>IF(AND(B5246&gt;=2015,B5246&lt;=2024,C5246=19,G5246=41,I5246=2,K5246="A",L5246="RBUP",M5246&gt;=0.5,M5246&lt;=0.85),"IN","OUT")</f>
        <v>IN</v>
      </c>
    </row>
    <row r="5247" spans="1:33">
      <c r="A5247" s="14" t="s">
        <v>193</v>
      </c>
      <c r="B5247" s="16">
        <v>2023</v>
      </c>
      <c r="C5247" s="16">
        <v>19</v>
      </c>
      <c r="D5247" s="14" t="s">
        <v>80</v>
      </c>
      <c r="E5247" s="16">
        <v>15</v>
      </c>
      <c r="F5247" s="14" t="s">
        <v>93</v>
      </c>
      <c r="G5247" s="16">
        <v>41</v>
      </c>
      <c r="H5247" s="14" t="s">
        <v>186</v>
      </c>
      <c r="I5247" s="16">
        <v>2</v>
      </c>
      <c r="J5247" s="14" t="s">
        <v>83</v>
      </c>
      <c r="K5247" s="14" t="s">
        <v>84</v>
      </c>
      <c r="L5247" s="14" t="s">
        <v>85</v>
      </c>
      <c r="M5247" s="23">
        <v>0.5</v>
      </c>
      <c r="N5247" s="16">
        <v>1</v>
      </c>
      <c r="O5247" s="16">
        <v>1</v>
      </c>
      <c r="P5247" s="16">
        <v>0</v>
      </c>
      <c r="Q5247" s="16">
        <v>1</v>
      </c>
      <c r="R5247" s="16">
        <v>0</v>
      </c>
      <c r="S5247" s="14" t="s">
        <v>86</v>
      </c>
      <c r="T5247" s="16">
        <v>35</v>
      </c>
      <c r="U5247" s="16">
        <v>0</v>
      </c>
      <c r="V5247" s="18">
        <v>21427</v>
      </c>
      <c r="W5247" s="18">
        <v>74</v>
      </c>
      <c r="X5247" s="18">
        <v>50</v>
      </c>
      <c r="Y5247" s="18">
        <v>0</v>
      </c>
      <c r="Z5247" s="18">
        <v>0</v>
      </c>
      <c r="AA5247" s="18">
        <v>0</v>
      </c>
      <c r="AB5247" s="18">
        <v>0</v>
      </c>
      <c r="AC5247" s="23">
        <v>0</v>
      </c>
      <c r="AD5247" s="14" t="str">
        <f>IF(E5247=113,"Linn","Iowa ex-Linn")</f>
        <v>Iowa ex-Linn</v>
      </c>
      <c r="AE5247" s="23">
        <f>IFERROR(AB5247/W5247,"N/M")</f>
        <v>0.0</v>
      </c>
      <c r="AF5247" s="14" t="str">
        <f>B5247&amp;"|"&amp;TEXT(E5247,"000")&amp;"|"&amp;TEXT(M5247,"0.0000")</f>
        <v>2023|015|0.5000</v>
      </c>
      <c r="AG5247" s="22" t="str">
        <f>IF(AND(B5247&gt;=2015,B5247&lt;=2024,C5247=19,G5247=41,I5247=2,K5247="A",L5247="RBUP",M5247&gt;=0.5,M5247&lt;=0.85),"IN","OUT")</f>
        <v>IN</v>
      </c>
    </row>
    <row r="5248" spans="1:33">
      <c r="A5248" s="14" t="s">
        <v>193</v>
      </c>
      <c r="B5248" s="16">
        <v>2023</v>
      </c>
      <c r="C5248" s="16">
        <v>19</v>
      </c>
      <c r="D5248" s="14" t="s">
        <v>80</v>
      </c>
      <c r="E5248" s="16">
        <v>15</v>
      </c>
      <c r="F5248" s="14" t="s">
        <v>93</v>
      </c>
      <c r="G5248" s="16">
        <v>41</v>
      </c>
      <c r="H5248" s="14" t="s">
        <v>186</v>
      </c>
      <c r="I5248" s="16">
        <v>2</v>
      </c>
      <c r="J5248" s="14" t="s">
        <v>83</v>
      </c>
      <c r="K5248" s="14" t="s">
        <v>84</v>
      </c>
      <c r="L5248" s="14" t="s">
        <v>85</v>
      </c>
      <c r="M5248" s="23">
        <v>0.6</v>
      </c>
      <c r="N5248" s="16">
        <v>1</v>
      </c>
      <c r="O5248" s="16">
        <v>1</v>
      </c>
      <c r="P5248" s="16">
        <v>0</v>
      </c>
      <c r="Q5248" s="16">
        <v>1</v>
      </c>
      <c r="R5248" s="16">
        <v>0</v>
      </c>
      <c r="S5248" s="14" t="s">
        <v>86</v>
      </c>
      <c r="T5248" s="16">
        <v>57</v>
      </c>
      <c r="U5248" s="16">
        <v>0</v>
      </c>
      <c r="V5248" s="18">
        <v>43499</v>
      </c>
      <c r="W5248" s="18">
        <v>351</v>
      </c>
      <c r="X5248" s="18">
        <v>225</v>
      </c>
      <c r="Y5248" s="18">
        <v>0</v>
      </c>
      <c r="Z5248" s="18">
        <v>0</v>
      </c>
      <c r="AA5248" s="18">
        <v>0</v>
      </c>
      <c r="AB5248" s="18">
        <v>0</v>
      </c>
      <c r="AC5248" s="23">
        <v>0</v>
      </c>
      <c r="AD5248" s="14" t="str">
        <f>IF(E5248=113,"Linn","Iowa ex-Linn")</f>
        <v>Iowa ex-Linn</v>
      </c>
      <c r="AE5248" s="23">
        <f>IFERROR(AB5248/W5248,"N/M")</f>
        <v>0.0</v>
      </c>
      <c r="AF5248" s="14" t="str">
        <f>B5248&amp;"|"&amp;TEXT(E5248,"000")&amp;"|"&amp;TEXT(M5248,"0.0000")</f>
        <v>2023|015|0.6000</v>
      </c>
      <c r="AG5248" s="22" t="str">
        <f>IF(AND(B5248&gt;=2015,B5248&lt;=2024,C5248=19,G5248=41,I5248=2,K5248="A",L5248="RBUP",M5248&gt;=0.5,M5248&lt;=0.85),"IN","OUT")</f>
        <v>IN</v>
      </c>
    </row>
    <row r="5249" spans="1:33">
      <c r="A5249" s="14" t="s">
        <v>193</v>
      </c>
      <c r="B5249" s="16">
        <v>2023</v>
      </c>
      <c r="C5249" s="16">
        <v>19</v>
      </c>
      <c r="D5249" s="14" t="s">
        <v>80</v>
      </c>
      <c r="E5249" s="16">
        <v>15</v>
      </c>
      <c r="F5249" s="14" t="s">
        <v>93</v>
      </c>
      <c r="G5249" s="16">
        <v>41</v>
      </c>
      <c r="H5249" s="14" t="s">
        <v>186</v>
      </c>
      <c r="I5249" s="16">
        <v>2</v>
      </c>
      <c r="J5249" s="14" t="s">
        <v>83</v>
      </c>
      <c r="K5249" s="14" t="s">
        <v>84</v>
      </c>
      <c r="L5249" s="14" t="s">
        <v>85</v>
      </c>
      <c r="M5249" s="23">
        <v>0.7</v>
      </c>
      <c r="N5249" s="16">
        <v>14</v>
      </c>
      <c r="O5249" s="16">
        <v>8</v>
      </c>
      <c r="P5249" s="16">
        <v>0</v>
      </c>
      <c r="Q5249" s="16">
        <v>12</v>
      </c>
      <c r="R5249" s="16">
        <v>0</v>
      </c>
      <c r="S5249" s="14" t="s">
        <v>86</v>
      </c>
      <c r="T5249" s="16">
        <v>782</v>
      </c>
      <c r="U5249" s="16">
        <v>0</v>
      </c>
      <c r="V5249" s="18">
        <v>657788</v>
      </c>
      <c r="W5249" s="18">
        <v>11452</v>
      </c>
      <c r="X5249" s="18">
        <v>6808</v>
      </c>
      <c r="Y5249" s="18">
        <v>0</v>
      </c>
      <c r="Z5249" s="18">
        <v>0</v>
      </c>
      <c r="AA5249" s="18">
        <v>0</v>
      </c>
      <c r="AB5249" s="18">
        <v>0</v>
      </c>
      <c r="AC5249" s="23">
        <v>0</v>
      </c>
      <c r="AD5249" s="14" t="str">
        <f>IF(E5249=113,"Linn","Iowa ex-Linn")</f>
        <v>Iowa ex-Linn</v>
      </c>
      <c r="AE5249" s="23">
        <f>IFERROR(AB5249/W5249,"N/M")</f>
        <v>0.0</v>
      </c>
      <c r="AF5249" s="14" t="str">
        <f>B5249&amp;"|"&amp;TEXT(E5249,"000")&amp;"|"&amp;TEXT(M5249,"0.0000")</f>
        <v>2023|015|0.7000</v>
      </c>
      <c r="AG5249" s="22" t="str">
        <f>IF(AND(B5249&gt;=2015,B5249&lt;=2024,C5249=19,G5249=41,I5249=2,K5249="A",L5249="RBUP",M5249&gt;=0.5,M5249&lt;=0.85),"IN","OUT")</f>
        <v>IN</v>
      </c>
    </row>
    <row r="5250" spans="1:33">
      <c r="A5250" s="14" t="s">
        <v>193</v>
      </c>
      <c r="B5250" s="16">
        <v>2023</v>
      </c>
      <c r="C5250" s="16">
        <v>19</v>
      </c>
      <c r="D5250" s="14" t="s">
        <v>80</v>
      </c>
      <c r="E5250" s="16">
        <v>15</v>
      </c>
      <c r="F5250" s="14" t="s">
        <v>93</v>
      </c>
      <c r="G5250" s="16">
        <v>41</v>
      </c>
      <c r="H5250" s="14" t="s">
        <v>186</v>
      </c>
      <c r="I5250" s="16">
        <v>2</v>
      </c>
      <c r="J5250" s="14" t="s">
        <v>83</v>
      </c>
      <c r="K5250" s="14" t="s">
        <v>84</v>
      </c>
      <c r="L5250" s="14" t="s">
        <v>85</v>
      </c>
      <c r="M5250" s="23">
        <v>0.75</v>
      </c>
      <c r="N5250" s="16">
        <v>77</v>
      </c>
      <c r="O5250" s="16">
        <v>59</v>
      </c>
      <c r="P5250" s="16">
        <v>3</v>
      </c>
      <c r="Q5250" s="16">
        <v>164</v>
      </c>
      <c r="R5250" s="16">
        <v>3</v>
      </c>
      <c r="S5250" s="14" t="s">
        <v>86</v>
      </c>
      <c r="T5250" s="16">
        <v>9733</v>
      </c>
      <c r="U5250" s="16">
        <v>0</v>
      </c>
      <c r="V5250" s="18">
        <v>9008635</v>
      </c>
      <c r="W5250" s="18">
        <v>288928</v>
      </c>
      <c r="X5250" s="18">
        <v>159871</v>
      </c>
      <c r="Y5250" s="18">
        <v>0</v>
      </c>
      <c r="Z5250" s="18">
        <v>0</v>
      </c>
      <c r="AA5250" s="18">
        <v>0</v>
      </c>
      <c r="AB5250" s="18">
        <v>13213</v>
      </c>
      <c r="AC5250" s="23">
        <v>0.05</v>
      </c>
      <c r="AD5250" s="14" t="str">
        <f>IF(E5250=113,"Linn","Iowa ex-Linn")</f>
        <v>Iowa ex-Linn</v>
      </c>
      <c r="AE5250" s="23">
        <f>IFERROR(AB5250/W5250,"N/M")</f>
        <v>0.0457311164027024</v>
      </c>
      <c r="AF5250" s="14" t="str">
        <f>B5250&amp;"|"&amp;TEXT(E5250,"000")&amp;"|"&amp;TEXT(M5250,"0.0000")</f>
        <v>2023|015|0.7500</v>
      </c>
      <c r="AG5250" s="22" t="str">
        <f>IF(AND(B5250&gt;=2015,B5250&lt;=2024,C5250=19,G5250=41,I5250=2,K5250="A",L5250="RBUP",M5250&gt;=0.5,M5250&lt;=0.85),"IN","OUT")</f>
        <v>IN</v>
      </c>
    </row>
    <row r="5251" spans="1:33">
      <c r="A5251" s="14" t="s">
        <v>193</v>
      </c>
      <c r="B5251" s="16">
        <v>2023</v>
      </c>
      <c r="C5251" s="16">
        <v>19</v>
      </c>
      <c r="D5251" s="14" t="s">
        <v>80</v>
      </c>
      <c r="E5251" s="16">
        <v>15</v>
      </c>
      <c r="F5251" s="14" t="s">
        <v>93</v>
      </c>
      <c r="G5251" s="16">
        <v>41</v>
      </c>
      <c r="H5251" s="14" t="s">
        <v>186</v>
      </c>
      <c r="I5251" s="16">
        <v>2</v>
      </c>
      <c r="J5251" s="14" t="s">
        <v>83</v>
      </c>
      <c r="K5251" s="14" t="s">
        <v>84</v>
      </c>
      <c r="L5251" s="14" t="s">
        <v>85</v>
      </c>
      <c r="M5251" s="23">
        <v>0.8</v>
      </c>
      <c r="N5251" s="16">
        <v>365</v>
      </c>
      <c r="O5251" s="16">
        <v>295</v>
      </c>
      <c r="P5251" s="16">
        <v>15</v>
      </c>
      <c r="Q5251" s="16">
        <v>578</v>
      </c>
      <c r="R5251" s="16">
        <v>20</v>
      </c>
      <c r="S5251" s="14" t="s">
        <v>86</v>
      </c>
      <c r="T5251" s="16">
        <v>60977</v>
      </c>
      <c r="U5251" s="16">
        <v>0</v>
      </c>
      <c r="V5251" s="18">
        <v>59810871</v>
      </c>
      <c r="W5251" s="18">
        <v>2450000</v>
      </c>
      <c r="X5251" s="18">
        <v>1420789</v>
      </c>
      <c r="Y5251" s="18">
        <v>1405</v>
      </c>
      <c r="Z5251" s="18">
        <v>0</v>
      </c>
      <c r="AA5251" s="18">
        <v>0</v>
      </c>
      <c r="AB5251" s="18">
        <v>224065</v>
      </c>
      <c r="AC5251" s="23">
        <v>0.09</v>
      </c>
      <c r="AD5251" s="14" t="str">
        <f>IF(E5251=113,"Linn","Iowa ex-Linn")</f>
        <v>Iowa ex-Linn</v>
      </c>
      <c r="AE5251" s="23">
        <f>IFERROR(AB5251/W5251,"N/M")</f>
        <v>0.09145510204081633</v>
      </c>
      <c r="AF5251" s="14" t="str">
        <f>B5251&amp;"|"&amp;TEXT(E5251,"000")&amp;"|"&amp;TEXT(M5251,"0.0000")</f>
        <v>2023|015|0.8000</v>
      </c>
      <c r="AG5251" s="22" t="str">
        <f>IF(AND(B5251&gt;=2015,B5251&lt;=2024,C5251=19,G5251=41,I5251=2,K5251="A",L5251="RBUP",M5251&gt;=0.5,M5251&lt;=0.85),"IN","OUT")</f>
        <v>IN</v>
      </c>
    </row>
    <row r="5252" spans="1:33">
      <c r="A5252" s="14" t="s">
        <v>193</v>
      </c>
      <c r="B5252" s="16">
        <v>2023</v>
      </c>
      <c r="C5252" s="16">
        <v>19</v>
      </c>
      <c r="D5252" s="14" t="s">
        <v>80</v>
      </c>
      <c r="E5252" s="16">
        <v>15</v>
      </c>
      <c r="F5252" s="14" t="s">
        <v>93</v>
      </c>
      <c r="G5252" s="16">
        <v>41</v>
      </c>
      <c r="H5252" s="14" t="s">
        <v>186</v>
      </c>
      <c r="I5252" s="16">
        <v>2</v>
      </c>
      <c r="J5252" s="14" t="s">
        <v>83</v>
      </c>
      <c r="K5252" s="14" t="s">
        <v>84</v>
      </c>
      <c r="L5252" s="14" t="s">
        <v>85</v>
      </c>
      <c r="M5252" s="23">
        <v>0.85</v>
      </c>
      <c r="N5252" s="16">
        <v>359</v>
      </c>
      <c r="O5252" s="16">
        <v>294</v>
      </c>
      <c r="P5252" s="16">
        <v>39</v>
      </c>
      <c r="Q5252" s="16">
        <v>563</v>
      </c>
      <c r="R5252" s="16">
        <v>49</v>
      </c>
      <c r="S5252" s="14" t="s">
        <v>86</v>
      </c>
      <c r="T5252" s="16">
        <v>66058</v>
      </c>
      <c r="U5252" s="16">
        <v>0</v>
      </c>
      <c r="V5252" s="18">
        <v>67450736</v>
      </c>
      <c r="W5252" s="18">
        <v>3516245</v>
      </c>
      <c r="X5252" s="18">
        <v>1612814</v>
      </c>
      <c r="Y5252" s="18">
        <v>1420</v>
      </c>
      <c r="Z5252" s="18">
        <v>0</v>
      </c>
      <c r="AA5252" s="18">
        <v>0</v>
      </c>
      <c r="AB5252" s="18">
        <v>325698</v>
      </c>
      <c r="AC5252" s="23">
        <v>0.09</v>
      </c>
      <c r="AD5252" s="14" t="str">
        <f>IF(E5252=113,"Linn","Iowa ex-Linn")</f>
        <v>Iowa ex-Linn</v>
      </c>
      <c r="AE5252" s="23">
        <f>IFERROR(AB5252/W5252,"N/M")</f>
        <v>0.09262665144209234</v>
      </c>
      <c r="AF5252" s="14" t="str">
        <f>B5252&amp;"|"&amp;TEXT(E5252,"000")&amp;"|"&amp;TEXT(M5252,"0.0000")</f>
        <v>2023|015|0.8500</v>
      </c>
      <c r="AG5252" s="22" t="str">
        <f>IF(AND(B5252&gt;=2015,B5252&lt;=2024,C5252=19,G5252=41,I5252=2,K5252="A",L5252="RBUP",M5252&gt;=0.5,M5252&lt;=0.85),"IN","OUT")</f>
        <v>IN</v>
      </c>
    </row>
    <row r="5253" spans="1:33">
      <c r="A5253" s="14" t="s">
        <v>193</v>
      </c>
      <c r="B5253" s="16">
        <v>2023</v>
      </c>
      <c r="C5253" s="16">
        <v>19</v>
      </c>
      <c r="D5253" s="14" t="s">
        <v>80</v>
      </c>
      <c r="E5253" s="16">
        <v>17</v>
      </c>
      <c r="F5253" s="14" t="s">
        <v>94</v>
      </c>
      <c r="G5253" s="16">
        <v>41</v>
      </c>
      <c r="H5253" s="14" t="s">
        <v>186</v>
      </c>
      <c r="I5253" s="16">
        <v>2</v>
      </c>
      <c r="J5253" s="14" t="s">
        <v>83</v>
      </c>
      <c r="K5253" s="14" t="s">
        <v>84</v>
      </c>
      <c r="L5253" s="14" t="s">
        <v>85</v>
      </c>
      <c r="M5253" s="23">
        <v>0.5</v>
      </c>
      <c r="N5253" s="16">
        <v>3</v>
      </c>
      <c r="O5253" s="16">
        <v>3</v>
      </c>
      <c r="P5253" s="16">
        <v>0</v>
      </c>
      <c r="Q5253" s="16">
        <v>4</v>
      </c>
      <c r="R5253" s="16">
        <v>0</v>
      </c>
      <c r="S5253" s="14" t="s">
        <v>86</v>
      </c>
      <c r="T5253" s="16">
        <v>148</v>
      </c>
      <c r="U5253" s="16">
        <v>0</v>
      </c>
      <c r="V5253" s="18">
        <v>111186</v>
      </c>
      <c r="W5253" s="18">
        <v>599</v>
      </c>
      <c r="X5253" s="18">
        <v>401</v>
      </c>
      <c r="Y5253" s="18">
        <v>0</v>
      </c>
      <c r="Z5253" s="18">
        <v>0</v>
      </c>
      <c r="AA5253" s="18">
        <v>0</v>
      </c>
      <c r="AB5253" s="18">
        <v>0</v>
      </c>
      <c r="AC5253" s="23">
        <v>0</v>
      </c>
      <c r="AD5253" s="14" t="str">
        <f>IF(E5253=113,"Linn","Iowa ex-Linn")</f>
        <v>Iowa ex-Linn</v>
      </c>
      <c r="AE5253" s="23">
        <f>IFERROR(AB5253/W5253,"N/M")</f>
        <v>0.0</v>
      </c>
      <c r="AF5253" s="14" t="str">
        <f>B5253&amp;"|"&amp;TEXT(E5253,"000")&amp;"|"&amp;TEXT(M5253,"0.0000")</f>
        <v>2023|017|0.5000</v>
      </c>
      <c r="AG5253" s="22" t="str">
        <f>IF(AND(B5253&gt;=2015,B5253&lt;=2024,C5253=19,G5253=41,I5253=2,K5253="A",L5253="RBUP",M5253&gt;=0.5,M5253&lt;=0.85),"IN","OUT")</f>
        <v>IN</v>
      </c>
    </row>
    <row r="5254" spans="1:33">
      <c r="A5254" s="14" t="s">
        <v>193</v>
      </c>
      <c r="B5254" s="16">
        <v>2023</v>
      </c>
      <c r="C5254" s="16">
        <v>19</v>
      </c>
      <c r="D5254" s="14" t="s">
        <v>80</v>
      </c>
      <c r="E5254" s="16">
        <v>17</v>
      </c>
      <c r="F5254" s="14" t="s">
        <v>94</v>
      </c>
      <c r="G5254" s="16">
        <v>41</v>
      </c>
      <c r="H5254" s="14" t="s">
        <v>186</v>
      </c>
      <c r="I5254" s="16">
        <v>2</v>
      </c>
      <c r="J5254" s="14" t="s">
        <v>83</v>
      </c>
      <c r="K5254" s="14" t="s">
        <v>84</v>
      </c>
      <c r="L5254" s="14" t="s">
        <v>85</v>
      </c>
      <c r="M5254" s="23">
        <v>0.55</v>
      </c>
      <c r="N5254" s="16">
        <v>0</v>
      </c>
      <c r="O5254" s="16">
        <v>0</v>
      </c>
      <c r="P5254" s="16">
        <v>0</v>
      </c>
      <c r="Q5254" s="16">
        <v>1</v>
      </c>
      <c r="R5254" s="16">
        <v>0</v>
      </c>
      <c r="S5254" s="14" t="s">
        <v>86</v>
      </c>
      <c r="T5254" s="16">
        <v>39</v>
      </c>
      <c r="U5254" s="16">
        <v>0</v>
      </c>
      <c r="V5254" s="18">
        <v>23474</v>
      </c>
      <c r="W5254" s="18">
        <v>2682</v>
      </c>
      <c r="X5254" s="18">
        <v>1716</v>
      </c>
      <c r="Y5254" s="18">
        <v>0</v>
      </c>
      <c r="Z5254" s="18">
        <v>0</v>
      </c>
      <c r="AA5254" s="18">
        <v>0</v>
      </c>
      <c r="AB5254" s="18">
        <v>0</v>
      </c>
      <c r="AC5254" s="23">
        <v>0</v>
      </c>
      <c r="AD5254" s="14" t="str">
        <f>IF(E5254=113,"Linn","Iowa ex-Linn")</f>
        <v>Iowa ex-Linn</v>
      </c>
      <c r="AE5254" s="23">
        <f>IFERROR(AB5254/W5254,"N/M")</f>
        <v>0.0</v>
      </c>
      <c r="AF5254" s="14" t="str">
        <f>B5254&amp;"|"&amp;TEXT(E5254,"000")&amp;"|"&amp;TEXT(M5254,"0.0000")</f>
        <v>2023|017|0.5500</v>
      </c>
      <c r="AG5254" s="22" t="str">
        <f>IF(AND(B5254&gt;=2015,B5254&lt;=2024,C5254=19,G5254=41,I5254=2,K5254="A",L5254="RBUP",M5254&gt;=0.5,M5254&lt;=0.85),"IN","OUT")</f>
        <v>IN</v>
      </c>
    </row>
    <row r="5255" spans="1:33">
      <c r="A5255" s="14" t="s">
        <v>193</v>
      </c>
      <c r="B5255" s="16">
        <v>2023</v>
      </c>
      <c r="C5255" s="16">
        <v>19</v>
      </c>
      <c r="D5255" s="14" t="s">
        <v>80</v>
      </c>
      <c r="E5255" s="16">
        <v>17</v>
      </c>
      <c r="F5255" s="14" t="s">
        <v>94</v>
      </c>
      <c r="G5255" s="16">
        <v>41</v>
      </c>
      <c r="H5255" s="14" t="s">
        <v>186</v>
      </c>
      <c r="I5255" s="16">
        <v>2</v>
      </c>
      <c r="J5255" s="14" t="s">
        <v>83</v>
      </c>
      <c r="K5255" s="14" t="s">
        <v>84</v>
      </c>
      <c r="L5255" s="14" t="s">
        <v>85</v>
      </c>
      <c r="M5255" s="23">
        <v>0.6</v>
      </c>
      <c r="N5255" s="16">
        <v>1</v>
      </c>
      <c r="O5255" s="16">
        <v>0</v>
      </c>
      <c r="P5255" s="16">
        <v>0</v>
      </c>
      <c r="Q5255" s="16">
        <v>0</v>
      </c>
      <c r="R5255" s="16">
        <v>0</v>
      </c>
      <c r="S5255" s="14" t="s">
        <v>86</v>
      </c>
      <c r="T5255" s="16">
        <v>0</v>
      </c>
      <c r="U5255" s="16">
        <v>0</v>
      </c>
      <c r="V5255" s="18">
        <v>0</v>
      </c>
      <c r="W5255" s="18">
        <v>0</v>
      </c>
      <c r="X5255" s="18">
        <v>0</v>
      </c>
      <c r="Y5255" s="18">
        <v>0</v>
      </c>
      <c r="Z5255" s="18">
        <v>0</v>
      </c>
      <c r="AA5255" s="18">
        <v>0</v>
      </c>
      <c r="AB5255" s="18">
        <v>0</v>
      </c>
      <c r="AC5255" s="23">
        <v>0</v>
      </c>
      <c r="AD5255" s="14" t="str">
        <f>IF(E5255=113,"Linn","Iowa ex-Linn")</f>
        <v>Iowa ex-Linn</v>
      </c>
      <c r="AE5255" s="23" t="str">
        <f>IFERROR(AB5255/W5255,"N/M")</f>
        <v>N/M</v>
      </c>
      <c r="AF5255" s="14" t="str">
        <f>B5255&amp;"|"&amp;TEXT(E5255,"000")&amp;"|"&amp;TEXT(M5255,"0.0000")</f>
        <v>2023|017|0.6000</v>
      </c>
      <c r="AG5255" s="22" t="str">
        <f>IF(AND(B5255&gt;=2015,B5255&lt;=2024,C5255=19,G5255=41,I5255=2,K5255="A",L5255="RBUP",M5255&gt;=0.5,M5255&lt;=0.85),"IN","OUT")</f>
        <v>IN</v>
      </c>
    </row>
    <row r="5256" spans="1:33">
      <c r="A5256" s="14" t="s">
        <v>193</v>
      </c>
      <c r="B5256" s="16">
        <v>2023</v>
      </c>
      <c r="C5256" s="16">
        <v>19</v>
      </c>
      <c r="D5256" s="14" t="s">
        <v>80</v>
      </c>
      <c r="E5256" s="16">
        <v>17</v>
      </c>
      <c r="F5256" s="14" t="s">
        <v>94</v>
      </c>
      <c r="G5256" s="16">
        <v>41</v>
      </c>
      <c r="H5256" s="14" t="s">
        <v>186</v>
      </c>
      <c r="I5256" s="16">
        <v>2</v>
      </c>
      <c r="J5256" s="14" t="s">
        <v>83</v>
      </c>
      <c r="K5256" s="14" t="s">
        <v>84</v>
      </c>
      <c r="L5256" s="14" t="s">
        <v>85</v>
      </c>
      <c r="M5256" s="23">
        <v>0.65</v>
      </c>
      <c r="N5256" s="16">
        <v>2</v>
      </c>
      <c r="O5256" s="16">
        <v>2</v>
      </c>
      <c r="P5256" s="16">
        <v>1</v>
      </c>
      <c r="Q5256" s="16">
        <v>2</v>
      </c>
      <c r="R5256" s="16">
        <v>1</v>
      </c>
      <c r="S5256" s="14" t="s">
        <v>86</v>
      </c>
      <c r="T5256" s="16">
        <v>813</v>
      </c>
      <c r="U5256" s="16">
        <v>0</v>
      </c>
      <c r="V5256" s="18">
        <v>708784</v>
      </c>
      <c r="W5256" s="18">
        <v>8620</v>
      </c>
      <c r="X5256" s="18">
        <v>6740</v>
      </c>
      <c r="Y5256" s="18">
        <v>0</v>
      </c>
      <c r="Z5256" s="18">
        <v>0</v>
      </c>
      <c r="AA5256" s="18">
        <v>0</v>
      </c>
      <c r="AB5256" s="18">
        <v>292</v>
      </c>
      <c r="AC5256" s="23">
        <v>0.03</v>
      </c>
      <c r="AD5256" s="14" t="str">
        <f>IF(E5256=113,"Linn","Iowa ex-Linn")</f>
        <v>Iowa ex-Linn</v>
      </c>
      <c r="AE5256" s="23">
        <f>IFERROR(AB5256/W5256,"N/M")</f>
        <v>0.033874709976798145</v>
      </c>
      <c r="AF5256" s="14" t="str">
        <f>B5256&amp;"|"&amp;TEXT(E5256,"000")&amp;"|"&amp;TEXT(M5256,"0.0000")</f>
        <v>2023|017|0.6500</v>
      </c>
      <c r="AG5256" s="22" t="str">
        <f>IF(AND(B5256&gt;=2015,B5256&lt;=2024,C5256=19,G5256=41,I5256=2,K5256="A",L5256="RBUP",M5256&gt;=0.5,M5256&lt;=0.85),"IN","OUT")</f>
        <v>IN</v>
      </c>
    </row>
    <row r="5257" spans="1:33">
      <c r="A5257" s="14" t="s">
        <v>193</v>
      </c>
      <c r="B5257" s="16">
        <v>2023</v>
      </c>
      <c r="C5257" s="16">
        <v>19</v>
      </c>
      <c r="D5257" s="14" t="s">
        <v>80</v>
      </c>
      <c r="E5257" s="16">
        <v>17</v>
      </c>
      <c r="F5257" s="14" t="s">
        <v>94</v>
      </c>
      <c r="G5257" s="16">
        <v>41</v>
      </c>
      <c r="H5257" s="14" t="s">
        <v>186</v>
      </c>
      <c r="I5257" s="16">
        <v>2</v>
      </c>
      <c r="J5257" s="14" t="s">
        <v>83</v>
      </c>
      <c r="K5257" s="14" t="s">
        <v>84</v>
      </c>
      <c r="L5257" s="14" t="s">
        <v>85</v>
      </c>
      <c r="M5257" s="23">
        <v>0.7</v>
      </c>
      <c r="N5257" s="16">
        <v>11</v>
      </c>
      <c r="O5257" s="16">
        <v>11</v>
      </c>
      <c r="P5257" s="16">
        <v>3</v>
      </c>
      <c r="Q5257" s="16">
        <v>13</v>
      </c>
      <c r="R5257" s="16">
        <v>4</v>
      </c>
      <c r="S5257" s="14" t="s">
        <v>86</v>
      </c>
      <c r="T5257" s="16">
        <v>1923</v>
      </c>
      <c r="U5257" s="16">
        <v>0</v>
      </c>
      <c r="V5257" s="18">
        <v>1750259</v>
      </c>
      <c r="W5257" s="18">
        <v>35129</v>
      </c>
      <c r="X5257" s="18">
        <v>25288</v>
      </c>
      <c r="Y5257" s="18">
        <v>0</v>
      </c>
      <c r="Z5257" s="18">
        <v>0</v>
      </c>
      <c r="AA5257" s="18">
        <v>0</v>
      </c>
      <c r="AB5257" s="18">
        <v>51290</v>
      </c>
      <c r="AC5257" s="23">
        <v>1.46</v>
      </c>
      <c r="AD5257" s="14" t="str">
        <f>IF(E5257=113,"Linn","Iowa ex-Linn")</f>
        <v>Iowa ex-Linn</v>
      </c>
      <c r="AE5257" s="23">
        <f>IFERROR(AB5257/W5257,"N/M")</f>
        <v>1.4600472544051923</v>
      </c>
      <c r="AF5257" s="14" t="str">
        <f>B5257&amp;"|"&amp;TEXT(E5257,"000")&amp;"|"&amp;TEXT(M5257,"0.0000")</f>
        <v>2023|017|0.7000</v>
      </c>
      <c r="AG5257" s="22" t="str">
        <f>IF(AND(B5257&gt;=2015,B5257&lt;=2024,C5257=19,G5257=41,I5257=2,K5257="A",L5257="RBUP",M5257&gt;=0.5,M5257&lt;=0.85),"IN","OUT")</f>
        <v>IN</v>
      </c>
    </row>
    <row r="5258" spans="1:33">
      <c r="A5258" s="14" t="s">
        <v>193</v>
      </c>
      <c r="B5258" s="16">
        <v>2023</v>
      </c>
      <c r="C5258" s="16">
        <v>19</v>
      </c>
      <c r="D5258" s="14" t="s">
        <v>80</v>
      </c>
      <c r="E5258" s="16">
        <v>17</v>
      </c>
      <c r="F5258" s="14" t="s">
        <v>94</v>
      </c>
      <c r="G5258" s="16">
        <v>41</v>
      </c>
      <c r="H5258" s="14" t="s">
        <v>186</v>
      </c>
      <c r="I5258" s="16">
        <v>2</v>
      </c>
      <c r="J5258" s="14" t="s">
        <v>83</v>
      </c>
      <c r="K5258" s="14" t="s">
        <v>84</v>
      </c>
      <c r="L5258" s="14" t="s">
        <v>85</v>
      </c>
      <c r="M5258" s="23">
        <v>0.75</v>
      </c>
      <c r="N5258" s="16">
        <v>138</v>
      </c>
      <c r="O5258" s="16">
        <v>115</v>
      </c>
      <c r="P5258" s="16">
        <v>39</v>
      </c>
      <c r="Q5258" s="16">
        <v>120</v>
      </c>
      <c r="R5258" s="16">
        <v>40</v>
      </c>
      <c r="S5258" s="14" t="s">
        <v>86</v>
      </c>
      <c r="T5258" s="16">
        <v>21502</v>
      </c>
      <c r="U5258" s="16">
        <v>0</v>
      </c>
      <c r="V5258" s="18">
        <v>21073062</v>
      </c>
      <c r="W5258" s="18">
        <v>572950</v>
      </c>
      <c r="X5258" s="18">
        <v>422551</v>
      </c>
      <c r="Y5258" s="18">
        <v>813</v>
      </c>
      <c r="Z5258" s="18">
        <v>0</v>
      </c>
      <c r="AA5258" s="18">
        <v>0</v>
      </c>
      <c r="AB5258" s="18">
        <v>678022</v>
      </c>
      <c r="AC5258" s="23">
        <v>1.18</v>
      </c>
      <c r="AD5258" s="14" t="str">
        <f>IF(E5258=113,"Linn","Iowa ex-Linn")</f>
        <v>Iowa ex-Linn</v>
      </c>
      <c r="AE5258" s="23">
        <f>IFERROR(AB5258/W5258,"N/M")</f>
        <v>1.1833877301684266</v>
      </c>
      <c r="AF5258" s="14" t="str">
        <f>B5258&amp;"|"&amp;TEXT(E5258,"000")&amp;"|"&amp;TEXT(M5258,"0.0000")</f>
        <v>2023|017|0.7500</v>
      </c>
      <c r="AG5258" s="22" t="str">
        <f>IF(AND(B5258&gt;=2015,B5258&lt;=2024,C5258=19,G5258=41,I5258=2,K5258="A",L5258="RBUP",M5258&gt;=0.5,M5258&lt;=0.85),"IN","OUT")</f>
        <v>IN</v>
      </c>
    </row>
    <row r="5259" spans="1:33">
      <c r="A5259" s="14" t="s">
        <v>193</v>
      </c>
      <c r="B5259" s="16">
        <v>2023</v>
      </c>
      <c r="C5259" s="16">
        <v>19</v>
      </c>
      <c r="D5259" s="14" t="s">
        <v>80</v>
      </c>
      <c r="E5259" s="16">
        <v>17</v>
      </c>
      <c r="F5259" s="14" t="s">
        <v>94</v>
      </c>
      <c r="G5259" s="16">
        <v>41</v>
      </c>
      <c r="H5259" s="14" t="s">
        <v>186</v>
      </c>
      <c r="I5259" s="16">
        <v>2</v>
      </c>
      <c r="J5259" s="14" t="s">
        <v>83</v>
      </c>
      <c r="K5259" s="14" t="s">
        <v>84</v>
      </c>
      <c r="L5259" s="14" t="s">
        <v>85</v>
      </c>
      <c r="M5259" s="23">
        <v>0.8</v>
      </c>
      <c r="N5259" s="16">
        <v>316</v>
      </c>
      <c r="O5259" s="16">
        <v>267</v>
      </c>
      <c r="P5259" s="16">
        <v>150</v>
      </c>
      <c r="Q5259" s="16">
        <v>347</v>
      </c>
      <c r="R5259" s="16">
        <v>174</v>
      </c>
      <c r="S5259" s="14" t="s">
        <v>86</v>
      </c>
      <c r="T5259" s="16">
        <v>48430</v>
      </c>
      <c r="U5259" s="16">
        <v>0</v>
      </c>
      <c r="V5259" s="18">
        <v>49493977</v>
      </c>
      <c r="W5259" s="18">
        <v>1964605</v>
      </c>
      <c r="X5259" s="18">
        <v>1217658</v>
      </c>
      <c r="Y5259" s="18">
        <v>927</v>
      </c>
      <c r="Z5259" s="18">
        <v>0</v>
      </c>
      <c r="AA5259" s="18">
        <v>0</v>
      </c>
      <c r="AB5259" s="18">
        <v>3025404</v>
      </c>
      <c r="AC5259" s="23">
        <v>1.54</v>
      </c>
      <c r="AD5259" s="14" t="str">
        <f>IF(E5259=113,"Linn","Iowa ex-Linn")</f>
        <v>Iowa ex-Linn</v>
      </c>
      <c r="AE5259" s="23">
        <f>IFERROR(AB5259/W5259,"N/M")</f>
        <v>1.5399553599833045</v>
      </c>
      <c r="AF5259" s="14" t="str">
        <f>B5259&amp;"|"&amp;TEXT(E5259,"000")&amp;"|"&amp;TEXT(M5259,"0.0000")</f>
        <v>2023|017|0.8000</v>
      </c>
      <c r="AG5259" s="22" t="str">
        <f>IF(AND(B5259&gt;=2015,B5259&lt;=2024,C5259=19,G5259=41,I5259=2,K5259="A",L5259="RBUP",M5259&gt;=0.5,M5259&lt;=0.85),"IN","OUT")</f>
        <v>IN</v>
      </c>
    </row>
    <row r="5260" spans="1:33">
      <c r="A5260" s="14" t="s">
        <v>193</v>
      </c>
      <c r="B5260" s="16">
        <v>2023</v>
      </c>
      <c r="C5260" s="16">
        <v>19</v>
      </c>
      <c r="D5260" s="14" t="s">
        <v>80</v>
      </c>
      <c r="E5260" s="16">
        <v>17</v>
      </c>
      <c r="F5260" s="14" t="s">
        <v>94</v>
      </c>
      <c r="G5260" s="16">
        <v>41</v>
      </c>
      <c r="H5260" s="14" t="s">
        <v>186</v>
      </c>
      <c r="I5260" s="16">
        <v>2</v>
      </c>
      <c r="J5260" s="14" t="s">
        <v>83</v>
      </c>
      <c r="K5260" s="14" t="s">
        <v>84</v>
      </c>
      <c r="L5260" s="14" t="s">
        <v>85</v>
      </c>
      <c r="M5260" s="23">
        <v>0.85</v>
      </c>
      <c r="N5260" s="16">
        <v>229</v>
      </c>
      <c r="O5260" s="16">
        <v>186</v>
      </c>
      <c r="P5260" s="16">
        <v>149</v>
      </c>
      <c r="Q5260" s="16">
        <v>288</v>
      </c>
      <c r="R5260" s="16">
        <v>231</v>
      </c>
      <c r="S5260" s="14" t="s">
        <v>86</v>
      </c>
      <c r="T5260" s="16">
        <v>36425</v>
      </c>
      <c r="U5260" s="16">
        <v>0</v>
      </c>
      <c r="V5260" s="18">
        <v>39534197</v>
      </c>
      <c r="W5260" s="18">
        <v>2084053</v>
      </c>
      <c r="X5260" s="18">
        <v>975403</v>
      </c>
      <c r="Y5260" s="18">
        <v>4191</v>
      </c>
      <c r="Z5260" s="18">
        <v>0</v>
      </c>
      <c r="AA5260" s="18">
        <v>0</v>
      </c>
      <c r="AB5260" s="18">
        <v>4544846</v>
      </c>
      <c r="AC5260" s="23">
        <v>2.18</v>
      </c>
      <c r="AD5260" s="14" t="str">
        <f>IF(E5260=113,"Linn","Iowa ex-Linn")</f>
        <v>Iowa ex-Linn</v>
      </c>
      <c r="AE5260" s="23">
        <f>IFERROR(AB5260/W5260,"N/M")</f>
        <v>2.1807727538599067</v>
      </c>
      <c r="AF5260" s="14" t="str">
        <f>B5260&amp;"|"&amp;TEXT(E5260,"000")&amp;"|"&amp;TEXT(M5260,"0.0000")</f>
        <v>2023|017|0.8500</v>
      </c>
      <c r="AG5260" s="22" t="str">
        <f>IF(AND(B5260&gt;=2015,B5260&lt;=2024,C5260=19,G5260=41,I5260=2,K5260="A",L5260="RBUP",M5260&gt;=0.5,M5260&lt;=0.85),"IN","OUT")</f>
        <v>IN</v>
      </c>
    </row>
    <row r="5261" spans="1:33">
      <c r="A5261" s="14" t="s">
        <v>193</v>
      </c>
      <c r="B5261" s="16">
        <v>2023</v>
      </c>
      <c r="C5261" s="16">
        <v>19</v>
      </c>
      <c r="D5261" s="14" t="s">
        <v>80</v>
      </c>
      <c r="E5261" s="16">
        <v>19</v>
      </c>
      <c r="F5261" s="14" t="s">
        <v>95</v>
      </c>
      <c r="G5261" s="16">
        <v>41</v>
      </c>
      <c r="H5261" s="14" t="s">
        <v>186</v>
      </c>
      <c r="I5261" s="16">
        <v>2</v>
      </c>
      <c r="J5261" s="14" t="s">
        <v>83</v>
      </c>
      <c r="K5261" s="14" t="s">
        <v>84</v>
      </c>
      <c r="L5261" s="14" t="s">
        <v>85</v>
      </c>
      <c r="M5261" s="23">
        <v>0.55</v>
      </c>
      <c r="N5261" s="16">
        <v>0</v>
      </c>
      <c r="O5261" s="16">
        <v>0</v>
      </c>
      <c r="P5261" s="16">
        <v>0</v>
      </c>
      <c r="Q5261" s="16">
        <v>0</v>
      </c>
      <c r="R5261" s="16">
        <v>0</v>
      </c>
      <c r="S5261" s="14" t="s">
        <v>86</v>
      </c>
      <c r="T5261" s="16">
        <v>0</v>
      </c>
      <c r="U5261" s="16">
        <v>0</v>
      </c>
      <c r="V5261" s="18">
        <v>0</v>
      </c>
      <c r="W5261" s="18">
        <v>0</v>
      </c>
      <c r="X5261" s="18">
        <v>0</v>
      </c>
      <c r="Y5261" s="18">
        <v>0</v>
      </c>
      <c r="Z5261" s="18">
        <v>0</v>
      </c>
      <c r="AA5261" s="18">
        <v>0</v>
      </c>
      <c r="AB5261" s="18">
        <v>0</v>
      </c>
      <c r="AC5261" s="23">
        <v>0</v>
      </c>
      <c r="AD5261" s="14" t="str">
        <f>IF(E5261=113,"Linn","Iowa ex-Linn")</f>
        <v>Iowa ex-Linn</v>
      </c>
      <c r="AE5261" s="23" t="str">
        <f>IFERROR(AB5261/W5261,"N/M")</f>
        <v>N/M</v>
      </c>
      <c r="AF5261" s="14" t="str">
        <f>B5261&amp;"|"&amp;TEXT(E5261,"000")&amp;"|"&amp;TEXT(M5261,"0.0000")</f>
        <v>2023|019|0.5500</v>
      </c>
      <c r="AG5261" s="22" t="str">
        <f>IF(AND(B5261&gt;=2015,B5261&lt;=2024,C5261=19,G5261=41,I5261=2,K5261="A",L5261="RBUP",M5261&gt;=0.5,M5261&lt;=0.85),"IN","OUT")</f>
        <v>IN</v>
      </c>
    </row>
    <row r="5262" spans="1:33">
      <c r="A5262" s="14" t="s">
        <v>193</v>
      </c>
      <c r="B5262" s="16">
        <v>2023</v>
      </c>
      <c r="C5262" s="16">
        <v>19</v>
      </c>
      <c r="D5262" s="14" t="s">
        <v>80</v>
      </c>
      <c r="E5262" s="16">
        <v>19</v>
      </c>
      <c r="F5262" s="14" t="s">
        <v>95</v>
      </c>
      <c r="G5262" s="16">
        <v>41</v>
      </c>
      <c r="H5262" s="14" t="s">
        <v>186</v>
      </c>
      <c r="I5262" s="16">
        <v>2</v>
      </c>
      <c r="J5262" s="14" t="s">
        <v>83</v>
      </c>
      <c r="K5262" s="14" t="s">
        <v>84</v>
      </c>
      <c r="L5262" s="14" t="s">
        <v>85</v>
      </c>
      <c r="M5262" s="23">
        <v>0.65</v>
      </c>
      <c r="N5262" s="16">
        <v>3</v>
      </c>
      <c r="O5262" s="16">
        <v>3</v>
      </c>
      <c r="P5262" s="16">
        <v>1</v>
      </c>
      <c r="Q5262" s="16">
        <v>3</v>
      </c>
      <c r="R5262" s="16">
        <v>1</v>
      </c>
      <c r="S5262" s="14" t="s">
        <v>86</v>
      </c>
      <c r="T5262" s="16">
        <v>132</v>
      </c>
      <c r="U5262" s="16">
        <v>0</v>
      </c>
      <c r="V5262" s="18">
        <v>96005</v>
      </c>
      <c r="W5262" s="18">
        <v>1194</v>
      </c>
      <c r="X5262" s="18">
        <v>705</v>
      </c>
      <c r="Y5262" s="18">
        <v>0</v>
      </c>
      <c r="Z5262" s="18">
        <v>0</v>
      </c>
      <c r="AA5262" s="18">
        <v>0</v>
      </c>
      <c r="AB5262" s="18">
        <v>397</v>
      </c>
      <c r="AC5262" s="23">
        <v>0.33</v>
      </c>
      <c r="AD5262" s="14" t="str">
        <f>IF(E5262=113,"Linn","Iowa ex-Linn")</f>
        <v>Iowa ex-Linn</v>
      </c>
      <c r="AE5262" s="23">
        <f>IFERROR(AB5262/W5262,"N/M")</f>
        <v>0.3324958123953099</v>
      </c>
      <c r="AF5262" s="14" t="str">
        <f>B5262&amp;"|"&amp;TEXT(E5262,"000")&amp;"|"&amp;TEXT(M5262,"0.0000")</f>
        <v>2023|019|0.6500</v>
      </c>
      <c r="AG5262" s="22" t="str">
        <f>IF(AND(B5262&gt;=2015,B5262&lt;=2024,C5262=19,G5262=41,I5262=2,K5262="A",L5262="RBUP",M5262&gt;=0.5,M5262&lt;=0.85),"IN","OUT")</f>
        <v>IN</v>
      </c>
    </row>
    <row r="5263" spans="1:33">
      <c r="A5263" s="14" t="s">
        <v>193</v>
      </c>
      <c r="B5263" s="16">
        <v>2023</v>
      </c>
      <c r="C5263" s="16">
        <v>19</v>
      </c>
      <c r="D5263" s="14" t="s">
        <v>80</v>
      </c>
      <c r="E5263" s="16">
        <v>19</v>
      </c>
      <c r="F5263" s="14" t="s">
        <v>95</v>
      </c>
      <c r="G5263" s="16">
        <v>41</v>
      </c>
      <c r="H5263" s="14" t="s">
        <v>186</v>
      </c>
      <c r="I5263" s="16">
        <v>2</v>
      </c>
      <c r="J5263" s="14" t="s">
        <v>83</v>
      </c>
      <c r="K5263" s="14" t="s">
        <v>84</v>
      </c>
      <c r="L5263" s="14" t="s">
        <v>85</v>
      </c>
      <c r="M5263" s="23">
        <v>0.7</v>
      </c>
      <c r="N5263" s="16">
        <v>15</v>
      </c>
      <c r="O5263" s="16">
        <v>11</v>
      </c>
      <c r="P5263" s="16">
        <v>5</v>
      </c>
      <c r="Q5263" s="16">
        <v>12</v>
      </c>
      <c r="R5263" s="16">
        <v>6</v>
      </c>
      <c r="S5263" s="14" t="s">
        <v>86</v>
      </c>
      <c r="T5263" s="16">
        <v>1072</v>
      </c>
      <c r="U5263" s="16">
        <v>0</v>
      </c>
      <c r="V5263" s="18">
        <v>859149</v>
      </c>
      <c r="W5263" s="18">
        <v>18020</v>
      </c>
      <c r="X5263" s="18">
        <v>12757</v>
      </c>
      <c r="Y5263" s="18">
        <v>0</v>
      </c>
      <c r="Z5263" s="18">
        <v>0</v>
      </c>
      <c r="AA5263" s="18">
        <v>0</v>
      </c>
      <c r="AB5263" s="18">
        <v>59526</v>
      </c>
      <c r="AC5263" s="23">
        <v>3.3</v>
      </c>
      <c r="AD5263" s="14" t="str">
        <f>IF(E5263=113,"Linn","Iowa ex-Linn")</f>
        <v>Iowa ex-Linn</v>
      </c>
      <c r="AE5263" s="23">
        <f>IFERROR(AB5263/W5263,"N/M")</f>
        <v>3.3033296337402884</v>
      </c>
      <c r="AF5263" s="14" t="str">
        <f>B5263&amp;"|"&amp;TEXT(E5263,"000")&amp;"|"&amp;TEXT(M5263,"0.0000")</f>
        <v>2023|019|0.7000</v>
      </c>
      <c r="AG5263" s="22" t="str">
        <f>IF(AND(B5263&gt;=2015,B5263&lt;=2024,C5263=19,G5263=41,I5263=2,K5263="A",L5263="RBUP",M5263&gt;=0.5,M5263&lt;=0.85),"IN","OUT")</f>
        <v>IN</v>
      </c>
    </row>
    <row r="5264" spans="1:33">
      <c r="A5264" s="14" t="s">
        <v>193</v>
      </c>
      <c r="B5264" s="16">
        <v>2023</v>
      </c>
      <c r="C5264" s="16">
        <v>19</v>
      </c>
      <c r="D5264" s="14" t="s">
        <v>80</v>
      </c>
      <c r="E5264" s="16">
        <v>19</v>
      </c>
      <c r="F5264" s="14" t="s">
        <v>95</v>
      </c>
      <c r="G5264" s="16">
        <v>41</v>
      </c>
      <c r="H5264" s="14" t="s">
        <v>186</v>
      </c>
      <c r="I5264" s="16">
        <v>2</v>
      </c>
      <c r="J5264" s="14" t="s">
        <v>83</v>
      </c>
      <c r="K5264" s="14" t="s">
        <v>84</v>
      </c>
      <c r="L5264" s="14" t="s">
        <v>85</v>
      </c>
      <c r="M5264" s="23">
        <v>0.75</v>
      </c>
      <c r="N5264" s="16">
        <v>93</v>
      </c>
      <c r="O5264" s="16">
        <v>79</v>
      </c>
      <c r="P5264" s="16">
        <v>27</v>
      </c>
      <c r="Q5264" s="16">
        <v>82</v>
      </c>
      <c r="R5264" s="16">
        <v>28</v>
      </c>
      <c r="S5264" s="14" t="s">
        <v>86</v>
      </c>
      <c r="T5264" s="16">
        <v>21620</v>
      </c>
      <c r="U5264" s="16">
        <v>0</v>
      </c>
      <c r="V5264" s="18">
        <v>20593756</v>
      </c>
      <c r="W5264" s="18">
        <v>499850</v>
      </c>
      <c r="X5264" s="18">
        <v>369468</v>
      </c>
      <c r="Y5264" s="18">
        <v>2630</v>
      </c>
      <c r="Z5264" s="18">
        <v>0</v>
      </c>
      <c r="AA5264" s="18">
        <v>0</v>
      </c>
      <c r="AB5264" s="18">
        <v>473313</v>
      </c>
      <c r="AC5264" s="23">
        <v>0.95</v>
      </c>
      <c r="AD5264" s="14" t="str">
        <f>IF(E5264=113,"Linn","Iowa ex-Linn")</f>
        <v>Iowa ex-Linn</v>
      </c>
      <c r="AE5264" s="23">
        <f>IFERROR(AB5264/W5264,"N/M")</f>
        <v>0.9469100730219066</v>
      </c>
      <c r="AF5264" s="14" t="str">
        <f>B5264&amp;"|"&amp;TEXT(E5264,"000")&amp;"|"&amp;TEXT(M5264,"0.0000")</f>
        <v>2023|019|0.7500</v>
      </c>
      <c r="AG5264" s="22" t="str">
        <f>IF(AND(B5264&gt;=2015,B5264&lt;=2024,C5264=19,G5264=41,I5264=2,K5264="A",L5264="RBUP",M5264&gt;=0.5,M5264&lt;=0.85),"IN","OUT")</f>
        <v>IN</v>
      </c>
    </row>
    <row r="5265" spans="1:33">
      <c r="A5265" s="14" t="s">
        <v>193</v>
      </c>
      <c r="B5265" s="16">
        <v>2023</v>
      </c>
      <c r="C5265" s="16">
        <v>19</v>
      </c>
      <c r="D5265" s="14" t="s">
        <v>80</v>
      </c>
      <c r="E5265" s="16">
        <v>19</v>
      </c>
      <c r="F5265" s="14" t="s">
        <v>95</v>
      </c>
      <c r="G5265" s="16">
        <v>41</v>
      </c>
      <c r="H5265" s="14" t="s">
        <v>186</v>
      </c>
      <c r="I5265" s="16">
        <v>2</v>
      </c>
      <c r="J5265" s="14" t="s">
        <v>83</v>
      </c>
      <c r="K5265" s="14" t="s">
        <v>84</v>
      </c>
      <c r="L5265" s="14" t="s">
        <v>85</v>
      </c>
      <c r="M5265" s="23">
        <v>0.8</v>
      </c>
      <c r="N5265" s="16">
        <v>278</v>
      </c>
      <c r="O5265" s="16">
        <v>240</v>
      </c>
      <c r="P5265" s="16">
        <v>166</v>
      </c>
      <c r="Q5265" s="16">
        <v>277</v>
      </c>
      <c r="R5265" s="16">
        <v>196</v>
      </c>
      <c r="S5265" s="14" t="s">
        <v>86</v>
      </c>
      <c r="T5265" s="16">
        <v>65847</v>
      </c>
      <c r="U5265" s="16">
        <v>0</v>
      </c>
      <c r="V5265" s="18">
        <v>66848622</v>
      </c>
      <c r="W5265" s="18">
        <v>2331752</v>
      </c>
      <c r="X5265" s="18">
        <v>1515250</v>
      </c>
      <c r="Y5265" s="18">
        <v>6990</v>
      </c>
      <c r="Z5265" s="18">
        <v>0</v>
      </c>
      <c r="AA5265" s="18">
        <v>0</v>
      </c>
      <c r="AB5265" s="18">
        <v>4953642</v>
      </c>
      <c r="AC5265" s="23">
        <v>2.12</v>
      </c>
      <c r="AD5265" s="14" t="str">
        <f>IF(E5265=113,"Linn","Iowa ex-Linn")</f>
        <v>Iowa ex-Linn</v>
      </c>
      <c r="AE5265" s="23">
        <f>IFERROR(AB5265/W5265,"N/M")</f>
        <v>2.124429184578806</v>
      </c>
      <c r="AF5265" s="14" t="str">
        <f>B5265&amp;"|"&amp;TEXT(E5265,"000")&amp;"|"&amp;TEXT(M5265,"0.0000")</f>
        <v>2023|019|0.8000</v>
      </c>
      <c r="AG5265" s="22" t="str">
        <f>IF(AND(B5265&gt;=2015,B5265&lt;=2024,C5265=19,G5265=41,I5265=2,K5265="A",L5265="RBUP",M5265&gt;=0.5,M5265&lt;=0.85),"IN","OUT")</f>
        <v>IN</v>
      </c>
    </row>
    <row r="5266" spans="1:33">
      <c r="A5266" s="14" t="s">
        <v>193</v>
      </c>
      <c r="B5266" s="16">
        <v>2023</v>
      </c>
      <c r="C5266" s="16">
        <v>19</v>
      </c>
      <c r="D5266" s="14" t="s">
        <v>80</v>
      </c>
      <c r="E5266" s="16">
        <v>19</v>
      </c>
      <c r="F5266" s="14" t="s">
        <v>95</v>
      </c>
      <c r="G5266" s="16">
        <v>41</v>
      </c>
      <c r="H5266" s="14" t="s">
        <v>186</v>
      </c>
      <c r="I5266" s="16">
        <v>2</v>
      </c>
      <c r="J5266" s="14" t="s">
        <v>83</v>
      </c>
      <c r="K5266" s="14" t="s">
        <v>84</v>
      </c>
      <c r="L5266" s="14" t="s">
        <v>85</v>
      </c>
      <c r="M5266" s="23">
        <v>0.85</v>
      </c>
      <c r="N5266" s="16">
        <v>369</v>
      </c>
      <c r="O5266" s="16">
        <v>327</v>
      </c>
      <c r="P5266" s="16">
        <v>266</v>
      </c>
      <c r="Q5266" s="16">
        <v>436</v>
      </c>
      <c r="R5266" s="16">
        <v>351</v>
      </c>
      <c r="S5266" s="14" t="s">
        <v>86</v>
      </c>
      <c r="T5266" s="16">
        <v>89869</v>
      </c>
      <c r="U5266" s="16">
        <v>0</v>
      </c>
      <c r="V5266" s="18">
        <v>95900370</v>
      </c>
      <c r="W5266" s="18">
        <v>4500713</v>
      </c>
      <c r="X5266" s="18">
        <v>2217862</v>
      </c>
      <c r="Y5266" s="18">
        <v>10052</v>
      </c>
      <c r="Z5266" s="18">
        <v>0</v>
      </c>
      <c r="AA5266" s="18">
        <v>0</v>
      </c>
      <c r="AB5266" s="18">
        <v>10845770</v>
      </c>
      <c r="AC5266" s="23">
        <v>2.41</v>
      </c>
      <c r="AD5266" s="14" t="str">
        <f>IF(E5266=113,"Linn","Iowa ex-Linn")</f>
        <v>Iowa ex-Linn</v>
      </c>
      <c r="AE5266" s="23">
        <f>IFERROR(AB5266/W5266,"N/M")</f>
        <v>2.4097892933852925</v>
      </c>
      <c r="AF5266" s="14" t="str">
        <f>B5266&amp;"|"&amp;TEXT(E5266,"000")&amp;"|"&amp;TEXT(M5266,"0.0000")</f>
        <v>2023|019|0.8500</v>
      </c>
      <c r="AG5266" s="22" t="str">
        <f>IF(AND(B5266&gt;=2015,B5266&lt;=2024,C5266=19,G5266=41,I5266=2,K5266="A",L5266="RBUP",M5266&gt;=0.5,M5266&lt;=0.85),"IN","OUT")</f>
        <v>IN</v>
      </c>
    </row>
    <row r="5267" spans="1:33">
      <c r="A5267" s="14" t="s">
        <v>193</v>
      </c>
      <c r="B5267" s="16">
        <v>2023</v>
      </c>
      <c r="C5267" s="16">
        <v>19</v>
      </c>
      <c r="D5267" s="14" t="s">
        <v>80</v>
      </c>
      <c r="E5267" s="16">
        <v>21</v>
      </c>
      <c r="F5267" s="14" t="s">
        <v>96</v>
      </c>
      <c r="G5267" s="16">
        <v>41</v>
      </c>
      <c r="H5267" s="14" t="s">
        <v>186</v>
      </c>
      <c r="I5267" s="16">
        <v>2</v>
      </c>
      <c r="J5267" s="14" t="s">
        <v>83</v>
      </c>
      <c r="K5267" s="14" t="s">
        <v>84</v>
      </c>
      <c r="L5267" s="14" t="s">
        <v>85</v>
      </c>
      <c r="M5267" s="23">
        <v>0.6</v>
      </c>
      <c r="N5267" s="16">
        <v>5</v>
      </c>
      <c r="O5267" s="16">
        <v>5</v>
      </c>
      <c r="P5267" s="16">
        <v>1</v>
      </c>
      <c r="Q5267" s="16">
        <v>13</v>
      </c>
      <c r="R5267" s="16">
        <v>1</v>
      </c>
      <c r="S5267" s="14" t="s">
        <v>86</v>
      </c>
      <c r="T5267" s="16">
        <v>1178</v>
      </c>
      <c r="U5267" s="16">
        <v>0</v>
      </c>
      <c r="V5267" s="18">
        <v>892959</v>
      </c>
      <c r="W5267" s="18">
        <v>6659</v>
      </c>
      <c r="X5267" s="18">
        <v>4262</v>
      </c>
      <c r="Y5267" s="18">
        <v>0</v>
      </c>
      <c r="Z5267" s="18">
        <v>0</v>
      </c>
      <c r="AA5267" s="18">
        <v>0</v>
      </c>
      <c r="AB5267" s="18">
        <v>819</v>
      </c>
      <c r="AC5267" s="23">
        <v>0.12</v>
      </c>
      <c r="AD5267" s="14" t="str">
        <f>IF(E5267=113,"Linn","Iowa ex-Linn")</f>
        <v>Iowa ex-Linn</v>
      </c>
      <c r="AE5267" s="23">
        <f>IFERROR(AB5267/W5267,"N/M")</f>
        <v>0.1229914401561796</v>
      </c>
      <c r="AF5267" s="14" t="str">
        <f>B5267&amp;"|"&amp;TEXT(E5267,"000")&amp;"|"&amp;TEXT(M5267,"0.0000")</f>
        <v>2023|021|0.6000</v>
      </c>
      <c r="AG5267" s="22" t="str">
        <f>IF(AND(B5267&gt;=2015,B5267&lt;=2024,C5267=19,G5267=41,I5267=2,K5267="A",L5267="RBUP",M5267&gt;=0.5,M5267&lt;=0.85),"IN","OUT")</f>
        <v>IN</v>
      </c>
    </row>
    <row r="5268" spans="1:33">
      <c r="A5268" s="14" t="s">
        <v>193</v>
      </c>
      <c r="B5268" s="16">
        <v>2023</v>
      </c>
      <c r="C5268" s="16">
        <v>19</v>
      </c>
      <c r="D5268" s="14" t="s">
        <v>80</v>
      </c>
      <c r="E5268" s="16">
        <v>21</v>
      </c>
      <c r="F5268" s="14" t="s">
        <v>96</v>
      </c>
      <c r="G5268" s="16">
        <v>41</v>
      </c>
      <c r="H5268" s="14" t="s">
        <v>186</v>
      </c>
      <c r="I5268" s="16">
        <v>2</v>
      </c>
      <c r="J5268" s="14" t="s">
        <v>83</v>
      </c>
      <c r="K5268" s="14" t="s">
        <v>84</v>
      </c>
      <c r="L5268" s="14" t="s">
        <v>85</v>
      </c>
      <c r="M5268" s="23">
        <v>0.65</v>
      </c>
      <c r="N5268" s="16">
        <v>1</v>
      </c>
      <c r="O5268" s="16">
        <v>0</v>
      </c>
      <c r="P5268" s="16">
        <v>0</v>
      </c>
      <c r="Q5268" s="16">
        <v>0</v>
      </c>
      <c r="R5268" s="16">
        <v>0</v>
      </c>
      <c r="S5268" s="14" t="s">
        <v>86</v>
      </c>
      <c r="T5268" s="16">
        <v>0</v>
      </c>
      <c r="U5268" s="16">
        <v>0</v>
      </c>
      <c r="V5268" s="18">
        <v>0</v>
      </c>
      <c r="W5268" s="18">
        <v>0</v>
      </c>
      <c r="X5268" s="18">
        <v>0</v>
      </c>
      <c r="Y5268" s="18">
        <v>0</v>
      </c>
      <c r="Z5268" s="18">
        <v>0</v>
      </c>
      <c r="AA5268" s="18">
        <v>0</v>
      </c>
      <c r="AB5268" s="18">
        <v>0</v>
      </c>
      <c r="AC5268" s="23">
        <v>0</v>
      </c>
      <c r="AD5268" s="14" t="str">
        <f>IF(E5268=113,"Linn","Iowa ex-Linn")</f>
        <v>Iowa ex-Linn</v>
      </c>
      <c r="AE5268" s="23" t="str">
        <f>IFERROR(AB5268/W5268,"N/M")</f>
        <v>N/M</v>
      </c>
      <c r="AF5268" s="14" t="str">
        <f>B5268&amp;"|"&amp;TEXT(E5268,"000")&amp;"|"&amp;TEXT(M5268,"0.0000")</f>
        <v>2023|021|0.6500</v>
      </c>
      <c r="AG5268" s="22" t="str">
        <f>IF(AND(B5268&gt;=2015,B5268&lt;=2024,C5268=19,G5268=41,I5268=2,K5268="A",L5268="RBUP",M5268&gt;=0.5,M5268&lt;=0.85),"IN","OUT")</f>
        <v>IN</v>
      </c>
    </row>
    <row r="5269" spans="1:33">
      <c r="A5269" s="14" t="s">
        <v>193</v>
      </c>
      <c r="B5269" s="16">
        <v>2023</v>
      </c>
      <c r="C5269" s="16">
        <v>19</v>
      </c>
      <c r="D5269" s="14" t="s">
        <v>80</v>
      </c>
      <c r="E5269" s="16">
        <v>21</v>
      </c>
      <c r="F5269" s="14" t="s">
        <v>96</v>
      </c>
      <c r="G5269" s="16">
        <v>41</v>
      </c>
      <c r="H5269" s="14" t="s">
        <v>186</v>
      </c>
      <c r="I5269" s="16">
        <v>2</v>
      </c>
      <c r="J5269" s="14" t="s">
        <v>83</v>
      </c>
      <c r="K5269" s="14" t="s">
        <v>84</v>
      </c>
      <c r="L5269" s="14" t="s">
        <v>85</v>
      </c>
      <c r="M5269" s="23">
        <v>0.7</v>
      </c>
      <c r="N5269" s="16">
        <v>11</v>
      </c>
      <c r="O5269" s="16">
        <v>9</v>
      </c>
      <c r="P5269" s="16">
        <v>0</v>
      </c>
      <c r="Q5269" s="16">
        <v>12</v>
      </c>
      <c r="R5269" s="16">
        <v>0</v>
      </c>
      <c r="S5269" s="14" t="s">
        <v>86</v>
      </c>
      <c r="T5269" s="16">
        <v>745</v>
      </c>
      <c r="U5269" s="16">
        <v>0</v>
      </c>
      <c r="V5269" s="18">
        <v>659391</v>
      </c>
      <c r="W5269" s="18">
        <v>12999</v>
      </c>
      <c r="X5269" s="18">
        <v>7669</v>
      </c>
      <c r="Y5269" s="18">
        <v>0</v>
      </c>
      <c r="Z5269" s="18">
        <v>0</v>
      </c>
      <c r="AA5269" s="18">
        <v>0</v>
      </c>
      <c r="AB5269" s="18">
        <v>0</v>
      </c>
      <c r="AC5269" s="23">
        <v>0</v>
      </c>
      <c r="AD5269" s="14" t="str">
        <f>IF(E5269=113,"Linn","Iowa ex-Linn")</f>
        <v>Iowa ex-Linn</v>
      </c>
      <c r="AE5269" s="23">
        <f>IFERROR(AB5269/W5269,"N/M")</f>
        <v>0.0</v>
      </c>
      <c r="AF5269" s="14" t="str">
        <f>B5269&amp;"|"&amp;TEXT(E5269,"000")&amp;"|"&amp;TEXT(M5269,"0.0000")</f>
        <v>2023|021|0.7000</v>
      </c>
      <c r="AG5269" s="22" t="str">
        <f>IF(AND(B5269&gt;=2015,B5269&lt;=2024,C5269=19,G5269=41,I5269=2,K5269="A",L5269="RBUP",M5269&gt;=0.5,M5269&lt;=0.85),"IN","OUT")</f>
        <v>IN</v>
      </c>
    </row>
    <row r="5270" spans="1:33">
      <c r="A5270" s="14" t="s">
        <v>193</v>
      </c>
      <c r="B5270" s="16">
        <v>2023</v>
      </c>
      <c r="C5270" s="16">
        <v>19</v>
      </c>
      <c r="D5270" s="14" t="s">
        <v>80</v>
      </c>
      <c r="E5270" s="16">
        <v>21</v>
      </c>
      <c r="F5270" s="14" t="s">
        <v>96</v>
      </c>
      <c r="G5270" s="16">
        <v>41</v>
      </c>
      <c r="H5270" s="14" t="s">
        <v>186</v>
      </c>
      <c r="I5270" s="16">
        <v>2</v>
      </c>
      <c r="J5270" s="14" t="s">
        <v>83</v>
      </c>
      <c r="K5270" s="14" t="s">
        <v>84</v>
      </c>
      <c r="L5270" s="14" t="s">
        <v>85</v>
      </c>
      <c r="M5270" s="23">
        <v>0.75</v>
      </c>
      <c r="N5270" s="16">
        <v>71</v>
      </c>
      <c r="O5270" s="16">
        <v>58</v>
      </c>
      <c r="P5270" s="16">
        <v>8</v>
      </c>
      <c r="Q5270" s="16">
        <v>82</v>
      </c>
      <c r="R5270" s="16">
        <v>12</v>
      </c>
      <c r="S5270" s="14" t="s">
        <v>86</v>
      </c>
      <c r="T5270" s="16">
        <v>10655</v>
      </c>
      <c r="U5270" s="16">
        <v>0</v>
      </c>
      <c r="V5270" s="18">
        <v>9743067</v>
      </c>
      <c r="W5270" s="18">
        <v>266755</v>
      </c>
      <c r="X5270" s="18">
        <v>177301</v>
      </c>
      <c r="Y5270" s="18">
        <v>0</v>
      </c>
      <c r="Z5270" s="18">
        <v>0</v>
      </c>
      <c r="AA5270" s="18">
        <v>0</v>
      </c>
      <c r="AB5270" s="18">
        <v>43025</v>
      </c>
      <c r="AC5270" s="23">
        <v>0.16</v>
      </c>
      <c r="AD5270" s="14" t="str">
        <f>IF(E5270=113,"Linn","Iowa ex-Linn")</f>
        <v>Iowa ex-Linn</v>
      </c>
      <c r="AE5270" s="23">
        <f>IFERROR(AB5270/W5270,"N/M")</f>
        <v>0.16129032258064516</v>
      </c>
      <c r="AF5270" s="14" t="str">
        <f>B5270&amp;"|"&amp;TEXT(E5270,"000")&amp;"|"&amp;TEXT(M5270,"0.0000")</f>
        <v>2023|021|0.7500</v>
      </c>
      <c r="AG5270" s="22" t="str">
        <f>IF(AND(B5270&gt;=2015,B5270&lt;=2024,C5270=19,G5270=41,I5270=2,K5270="A",L5270="RBUP",M5270&gt;=0.5,M5270&lt;=0.85),"IN","OUT")</f>
        <v>IN</v>
      </c>
    </row>
    <row r="5271" spans="1:33">
      <c r="A5271" s="14" t="s">
        <v>193</v>
      </c>
      <c r="B5271" s="16">
        <v>2023</v>
      </c>
      <c r="C5271" s="16">
        <v>19</v>
      </c>
      <c r="D5271" s="14" t="s">
        <v>80</v>
      </c>
      <c r="E5271" s="16">
        <v>21</v>
      </c>
      <c r="F5271" s="14" t="s">
        <v>96</v>
      </c>
      <c r="G5271" s="16">
        <v>41</v>
      </c>
      <c r="H5271" s="14" t="s">
        <v>186</v>
      </c>
      <c r="I5271" s="16">
        <v>2</v>
      </c>
      <c r="J5271" s="14" t="s">
        <v>83</v>
      </c>
      <c r="K5271" s="14" t="s">
        <v>84</v>
      </c>
      <c r="L5271" s="14" t="s">
        <v>85</v>
      </c>
      <c r="M5271" s="23">
        <v>0.8</v>
      </c>
      <c r="N5271" s="16">
        <v>346</v>
      </c>
      <c r="O5271" s="16">
        <v>285</v>
      </c>
      <c r="P5271" s="16">
        <v>68</v>
      </c>
      <c r="Q5271" s="16">
        <v>436</v>
      </c>
      <c r="R5271" s="16">
        <v>85</v>
      </c>
      <c r="S5271" s="14" t="s">
        <v>86</v>
      </c>
      <c r="T5271" s="16">
        <v>53531</v>
      </c>
      <c r="U5271" s="16">
        <v>0</v>
      </c>
      <c r="V5271" s="18">
        <v>52592133</v>
      </c>
      <c r="W5271" s="18">
        <v>2019716</v>
      </c>
      <c r="X5271" s="18">
        <v>1206517</v>
      </c>
      <c r="Y5271" s="18">
        <v>1406</v>
      </c>
      <c r="Z5271" s="18">
        <v>0</v>
      </c>
      <c r="AA5271" s="18">
        <v>0</v>
      </c>
      <c r="AB5271" s="18">
        <v>1114473</v>
      </c>
      <c r="AC5271" s="23">
        <v>0.55</v>
      </c>
      <c r="AD5271" s="14" t="str">
        <f>IF(E5271=113,"Linn","Iowa ex-Linn")</f>
        <v>Iowa ex-Linn</v>
      </c>
      <c r="AE5271" s="23">
        <f>IFERROR(AB5271/W5271,"N/M")</f>
        <v>0.5517968862949049</v>
      </c>
      <c r="AF5271" s="14" t="str">
        <f>B5271&amp;"|"&amp;TEXT(E5271,"000")&amp;"|"&amp;TEXT(M5271,"0.0000")</f>
        <v>2023|021|0.8000</v>
      </c>
      <c r="AG5271" s="22" t="str">
        <f>IF(AND(B5271&gt;=2015,B5271&lt;=2024,C5271=19,G5271=41,I5271=2,K5271="A",L5271="RBUP",M5271&gt;=0.5,M5271&lt;=0.85),"IN","OUT")</f>
        <v>IN</v>
      </c>
    </row>
    <row r="5272" spans="1:33">
      <c r="A5272" s="14" t="s">
        <v>193</v>
      </c>
      <c r="B5272" s="16">
        <v>2023</v>
      </c>
      <c r="C5272" s="16">
        <v>19</v>
      </c>
      <c r="D5272" s="14" t="s">
        <v>80</v>
      </c>
      <c r="E5272" s="16">
        <v>21</v>
      </c>
      <c r="F5272" s="14" t="s">
        <v>96</v>
      </c>
      <c r="G5272" s="16">
        <v>41</v>
      </c>
      <c r="H5272" s="14" t="s">
        <v>186</v>
      </c>
      <c r="I5272" s="16">
        <v>2</v>
      </c>
      <c r="J5272" s="14" t="s">
        <v>83</v>
      </c>
      <c r="K5272" s="14" t="s">
        <v>84</v>
      </c>
      <c r="L5272" s="14" t="s">
        <v>85</v>
      </c>
      <c r="M5272" s="23">
        <v>0.85</v>
      </c>
      <c r="N5272" s="16">
        <v>476</v>
      </c>
      <c r="O5272" s="16">
        <v>420</v>
      </c>
      <c r="P5272" s="16">
        <v>222</v>
      </c>
      <c r="Q5272" s="16">
        <v>718</v>
      </c>
      <c r="R5272" s="16">
        <v>304</v>
      </c>
      <c r="S5272" s="14" t="s">
        <v>86</v>
      </c>
      <c r="T5272" s="16">
        <v>84260</v>
      </c>
      <c r="U5272" s="16">
        <v>0</v>
      </c>
      <c r="V5272" s="18">
        <v>86902461</v>
      </c>
      <c r="W5272" s="18">
        <v>4376826</v>
      </c>
      <c r="X5272" s="18">
        <v>2009470</v>
      </c>
      <c r="Y5272" s="18">
        <v>75</v>
      </c>
      <c r="Z5272" s="18">
        <v>0</v>
      </c>
      <c r="AA5272" s="18">
        <v>0</v>
      </c>
      <c r="AB5272" s="18">
        <v>3460139</v>
      </c>
      <c r="AC5272" s="23">
        <v>0.79</v>
      </c>
      <c r="AD5272" s="14" t="str">
        <f>IF(E5272=113,"Linn","Iowa ex-Linn")</f>
        <v>Iowa ex-Linn</v>
      </c>
      <c r="AE5272" s="23">
        <f>IFERROR(AB5272/W5272,"N/M")</f>
        <v>0.7905589575642258</v>
      </c>
      <c r="AF5272" s="14" t="str">
        <f>B5272&amp;"|"&amp;TEXT(E5272,"000")&amp;"|"&amp;TEXT(M5272,"0.0000")</f>
        <v>2023|021|0.8500</v>
      </c>
      <c r="AG5272" s="22" t="str">
        <f>IF(AND(B5272&gt;=2015,B5272&lt;=2024,C5272=19,G5272=41,I5272=2,K5272="A",L5272="RBUP",M5272&gt;=0.5,M5272&lt;=0.85),"IN","OUT")</f>
        <v>IN</v>
      </c>
    </row>
    <row r="5273" spans="1:33">
      <c r="A5273" s="14" t="s">
        <v>193</v>
      </c>
      <c r="B5273" s="16">
        <v>2023</v>
      </c>
      <c r="C5273" s="16">
        <v>19</v>
      </c>
      <c r="D5273" s="14" t="s">
        <v>80</v>
      </c>
      <c r="E5273" s="16">
        <v>23</v>
      </c>
      <c r="F5273" s="14" t="s">
        <v>97</v>
      </c>
      <c r="G5273" s="16">
        <v>41</v>
      </c>
      <c r="H5273" s="14" t="s">
        <v>186</v>
      </c>
      <c r="I5273" s="16">
        <v>2</v>
      </c>
      <c r="J5273" s="14" t="s">
        <v>83</v>
      </c>
      <c r="K5273" s="14" t="s">
        <v>84</v>
      </c>
      <c r="L5273" s="14" t="s">
        <v>85</v>
      </c>
      <c r="M5273" s="23">
        <v>0.5</v>
      </c>
      <c r="N5273" s="16">
        <v>1</v>
      </c>
      <c r="O5273" s="16">
        <v>1</v>
      </c>
      <c r="P5273" s="16">
        <v>0</v>
      </c>
      <c r="Q5273" s="16">
        <v>1</v>
      </c>
      <c r="R5273" s="16">
        <v>0</v>
      </c>
      <c r="S5273" s="14" t="s">
        <v>86</v>
      </c>
      <c r="T5273" s="16">
        <v>18</v>
      </c>
      <c r="U5273" s="16">
        <v>0</v>
      </c>
      <c r="V5273" s="18">
        <v>17143</v>
      </c>
      <c r="W5273" s="18">
        <v>87</v>
      </c>
      <c r="X5273" s="18">
        <v>58</v>
      </c>
      <c r="Y5273" s="18">
        <v>0</v>
      </c>
      <c r="Z5273" s="18">
        <v>0</v>
      </c>
      <c r="AA5273" s="18">
        <v>0</v>
      </c>
      <c r="AB5273" s="18">
        <v>0</v>
      </c>
      <c r="AC5273" s="23">
        <v>0</v>
      </c>
      <c r="AD5273" s="14" t="str">
        <f>IF(E5273=113,"Linn","Iowa ex-Linn")</f>
        <v>Iowa ex-Linn</v>
      </c>
      <c r="AE5273" s="23">
        <f>IFERROR(AB5273/W5273,"N/M")</f>
        <v>0.0</v>
      </c>
      <c r="AF5273" s="14" t="str">
        <f>B5273&amp;"|"&amp;TEXT(E5273,"000")&amp;"|"&amp;TEXT(M5273,"0.0000")</f>
        <v>2023|023|0.5000</v>
      </c>
      <c r="AG5273" s="22" t="str">
        <f>IF(AND(B5273&gt;=2015,B5273&lt;=2024,C5273=19,G5273=41,I5273=2,K5273="A",L5273="RBUP",M5273&gt;=0.5,M5273&lt;=0.85),"IN","OUT")</f>
        <v>IN</v>
      </c>
    </row>
    <row r="5274" spans="1:33">
      <c r="A5274" s="14" t="s">
        <v>193</v>
      </c>
      <c r="B5274" s="16">
        <v>2023</v>
      </c>
      <c r="C5274" s="16">
        <v>19</v>
      </c>
      <c r="D5274" s="14" t="s">
        <v>80</v>
      </c>
      <c r="E5274" s="16">
        <v>23</v>
      </c>
      <c r="F5274" s="14" t="s">
        <v>97</v>
      </c>
      <c r="G5274" s="16">
        <v>41</v>
      </c>
      <c r="H5274" s="14" t="s">
        <v>186</v>
      </c>
      <c r="I5274" s="16">
        <v>2</v>
      </c>
      <c r="J5274" s="14" t="s">
        <v>83</v>
      </c>
      <c r="K5274" s="14" t="s">
        <v>84</v>
      </c>
      <c r="L5274" s="14" t="s">
        <v>85</v>
      </c>
      <c r="M5274" s="23">
        <v>0.6</v>
      </c>
      <c r="N5274" s="16">
        <v>2</v>
      </c>
      <c r="O5274" s="16">
        <v>1</v>
      </c>
      <c r="P5274" s="16">
        <v>0</v>
      </c>
      <c r="Q5274" s="16">
        <v>1</v>
      </c>
      <c r="R5274" s="16">
        <v>0</v>
      </c>
      <c r="S5274" s="14" t="s">
        <v>86</v>
      </c>
      <c r="T5274" s="16">
        <v>157</v>
      </c>
      <c r="U5274" s="16">
        <v>0</v>
      </c>
      <c r="V5274" s="18">
        <v>141606</v>
      </c>
      <c r="W5274" s="18">
        <v>1345</v>
      </c>
      <c r="X5274" s="18">
        <v>1076</v>
      </c>
      <c r="Y5274" s="18">
        <v>0</v>
      </c>
      <c r="Z5274" s="18">
        <v>0</v>
      </c>
      <c r="AA5274" s="18">
        <v>0</v>
      </c>
      <c r="AB5274" s="18">
        <v>0</v>
      </c>
      <c r="AC5274" s="23">
        <v>0</v>
      </c>
      <c r="AD5274" s="14" t="str">
        <f>IF(E5274=113,"Linn","Iowa ex-Linn")</f>
        <v>Iowa ex-Linn</v>
      </c>
      <c r="AE5274" s="23">
        <f>IFERROR(AB5274/W5274,"N/M")</f>
        <v>0.0</v>
      </c>
      <c r="AF5274" s="14" t="str">
        <f>B5274&amp;"|"&amp;TEXT(E5274,"000")&amp;"|"&amp;TEXT(M5274,"0.0000")</f>
        <v>2023|023|0.6000</v>
      </c>
      <c r="AG5274" s="22" t="str">
        <f>IF(AND(B5274&gt;=2015,B5274&lt;=2024,C5274=19,G5274=41,I5274=2,K5274="A",L5274="RBUP",M5274&gt;=0.5,M5274&lt;=0.85),"IN","OUT")</f>
        <v>IN</v>
      </c>
    </row>
    <row r="5275" spans="1:33">
      <c r="A5275" s="14" t="s">
        <v>193</v>
      </c>
      <c r="B5275" s="16">
        <v>2023</v>
      </c>
      <c r="C5275" s="16">
        <v>19</v>
      </c>
      <c r="D5275" s="14" t="s">
        <v>80</v>
      </c>
      <c r="E5275" s="16">
        <v>23</v>
      </c>
      <c r="F5275" s="14" t="s">
        <v>97</v>
      </c>
      <c r="G5275" s="16">
        <v>41</v>
      </c>
      <c r="H5275" s="14" t="s">
        <v>186</v>
      </c>
      <c r="I5275" s="16">
        <v>2</v>
      </c>
      <c r="J5275" s="14" t="s">
        <v>83</v>
      </c>
      <c r="K5275" s="14" t="s">
        <v>84</v>
      </c>
      <c r="L5275" s="14" t="s">
        <v>85</v>
      </c>
      <c r="M5275" s="23">
        <v>0.65</v>
      </c>
      <c r="N5275" s="16">
        <v>6</v>
      </c>
      <c r="O5275" s="16">
        <v>4</v>
      </c>
      <c r="P5275" s="16">
        <v>1</v>
      </c>
      <c r="Q5275" s="16">
        <v>4</v>
      </c>
      <c r="R5275" s="16">
        <v>1</v>
      </c>
      <c r="S5275" s="14" t="s">
        <v>86</v>
      </c>
      <c r="T5275" s="16">
        <v>225</v>
      </c>
      <c r="U5275" s="16">
        <v>0</v>
      </c>
      <c r="V5275" s="18">
        <v>162805</v>
      </c>
      <c r="W5275" s="18">
        <v>3744</v>
      </c>
      <c r="X5275" s="18">
        <v>2210</v>
      </c>
      <c r="Y5275" s="18">
        <v>0</v>
      </c>
      <c r="Z5275" s="18">
        <v>0</v>
      </c>
      <c r="AA5275" s="18">
        <v>0</v>
      </c>
      <c r="AB5275" s="18">
        <v>12195</v>
      </c>
      <c r="AC5275" s="23">
        <v>3.26</v>
      </c>
      <c r="AD5275" s="14" t="str">
        <f>IF(E5275=113,"Linn","Iowa ex-Linn")</f>
        <v>Iowa ex-Linn</v>
      </c>
      <c r="AE5275" s="23">
        <f>IFERROR(AB5275/W5275,"N/M")</f>
        <v>3.2572115384615383</v>
      </c>
      <c r="AF5275" s="14" t="str">
        <f>B5275&amp;"|"&amp;TEXT(E5275,"000")&amp;"|"&amp;TEXT(M5275,"0.0000")</f>
        <v>2023|023|0.6500</v>
      </c>
      <c r="AG5275" s="22" t="str">
        <f>IF(AND(B5275&gt;=2015,B5275&lt;=2024,C5275=19,G5275=41,I5275=2,K5275="A",L5275="RBUP",M5275&gt;=0.5,M5275&lt;=0.85),"IN","OUT")</f>
        <v>IN</v>
      </c>
    </row>
    <row r="5276" spans="1:33">
      <c r="A5276" s="14" t="s">
        <v>193</v>
      </c>
      <c r="B5276" s="16">
        <v>2023</v>
      </c>
      <c r="C5276" s="16">
        <v>19</v>
      </c>
      <c r="D5276" s="14" t="s">
        <v>80</v>
      </c>
      <c r="E5276" s="16">
        <v>23</v>
      </c>
      <c r="F5276" s="14" t="s">
        <v>97</v>
      </c>
      <c r="G5276" s="16">
        <v>41</v>
      </c>
      <c r="H5276" s="14" t="s">
        <v>186</v>
      </c>
      <c r="I5276" s="16">
        <v>2</v>
      </c>
      <c r="J5276" s="14" t="s">
        <v>83</v>
      </c>
      <c r="K5276" s="14" t="s">
        <v>84</v>
      </c>
      <c r="L5276" s="14" t="s">
        <v>85</v>
      </c>
      <c r="M5276" s="23">
        <v>0.7</v>
      </c>
      <c r="N5276" s="16">
        <v>10</v>
      </c>
      <c r="O5276" s="16">
        <v>9</v>
      </c>
      <c r="P5276" s="16">
        <v>1</v>
      </c>
      <c r="Q5276" s="16">
        <v>13</v>
      </c>
      <c r="R5276" s="16">
        <v>1</v>
      </c>
      <c r="S5276" s="14" t="s">
        <v>86</v>
      </c>
      <c r="T5276" s="16">
        <v>1634</v>
      </c>
      <c r="U5276" s="16">
        <v>0</v>
      </c>
      <c r="V5276" s="18">
        <v>1392741</v>
      </c>
      <c r="W5276" s="18">
        <v>27407</v>
      </c>
      <c r="X5276" s="18">
        <v>17941</v>
      </c>
      <c r="Y5276" s="18">
        <v>0</v>
      </c>
      <c r="Z5276" s="18">
        <v>0</v>
      </c>
      <c r="AA5276" s="18">
        <v>0</v>
      </c>
      <c r="AB5276" s="18">
        <v>5686</v>
      </c>
      <c r="AC5276" s="23">
        <v>0.21</v>
      </c>
      <c r="AD5276" s="14" t="str">
        <f>IF(E5276=113,"Linn","Iowa ex-Linn")</f>
        <v>Iowa ex-Linn</v>
      </c>
      <c r="AE5276" s="23">
        <f>IFERROR(AB5276/W5276,"N/M")</f>
        <v>0.20746524610500966</v>
      </c>
      <c r="AF5276" s="14" t="str">
        <f>B5276&amp;"|"&amp;TEXT(E5276,"000")&amp;"|"&amp;TEXT(M5276,"0.0000")</f>
        <v>2023|023|0.7000</v>
      </c>
      <c r="AG5276" s="22" t="str">
        <f>IF(AND(B5276&gt;=2015,B5276&lt;=2024,C5276=19,G5276=41,I5276=2,K5276="A",L5276="RBUP",M5276&gt;=0.5,M5276&lt;=0.85),"IN","OUT")</f>
        <v>IN</v>
      </c>
    </row>
    <row r="5277" spans="1:33">
      <c r="A5277" s="14" t="s">
        <v>193</v>
      </c>
      <c r="B5277" s="16">
        <v>2023</v>
      </c>
      <c r="C5277" s="16">
        <v>19</v>
      </c>
      <c r="D5277" s="14" t="s">
        <v>80</v>
      </c>
      <c r="E5277" s="16">
        <v>23</v>
      </c>
      <c r="F5277" s="14" t="s">
        <v>97</v>
      </c>
      <c r="G5277" s="16">
        <v>41</v>
      </c>
      <c r="H5277" s="14" t="s">
        <v>186</v>
      </c>
      <c r="I5277" s="16">
        <v>2</v>
      </c>
      <c r="J5277" s="14" t="s">
        <v>83</v>
      </c>
      <c r="K5277" s="14" t="s">
        <v>84</v>
      </c>
      <c r="L5277" s="14" t="s">
        <v>85</v>
      </c>
      <c r="M5277" s="23">
        <v>0.75</v>
      </c>
      <c r="N5277" s="16">
        <v>89</v>
      </c>
      <c r="O5277" s="16">
        <v>78</v>
      </c>
      <c r="P5277" s="16">
        <v>44</v>
      </c>
      <c r="Q5277" s="16">
        <v>108</v>
      </c>
      <c r="R5277" s="16">
        <v>64</v>
      </c>
      <c r="S5277" s="14" t="s">
        <v>86</v>
      </c>
      <c r="T5277" s="16">
        <v>17108</v>
      </c>
      <c r="U5277" s="16">
        <v>0</v>
      </c>
      <c r="V5277" s="18">
        <v>16177398</v>
      </c>
      <c r="W5277" s="18">
        <v>497888</v>
      </c>
      <c r="X5277" s="18">
        <v>353456</v>
      </c>
      <c r="Y5277" s="18">
        <v>0</v>
      </c>
      <c r="Z5277" s="18">
        <v>0</v>
      </c>
      <c r="AA5277" s="18">
        <v>0</v>
      </c>
      <c r="AB5277" s="18">
        <v>1418972</v>
      </c>
      <c r="AC5277" s="23">
        <v>2.85</v>
      </c>
      <c r="AD5277" s="14" t="str">
        <f>IF(E5277=113,"Linn","Iowa ex-Linn")</f>
        <v>Iowa ex-Linn</v>
      </c>
      <c r="AE5277" s="23">
        <f>IFERROR(AB5277/W5277,"N/M")</f>
        <v>2.849982325342246</v>
      </c>
      <c r="AF5277" s="14" t="str">
        <f>B5277&amp;"|"&amp;TEXT(E5277,"000")&amp;"|"&amp;TEXT(M5277,"0.0000")</f>
        <v>2023|023|0.7500</v>
      </c>
      <c r="AG5277" s="22" t="str">
        <f>IF(AND(B5277&gt;=2015,B5277&lt;=2024,C5277=19,G5277=41,I5277=2,K5277="A",L5277="RBUP",M5277&gt;=0.5,M5277&lt;=0.85),"IN","OUT")</f>
        <v>IN</v>
      </c>
    </row>
    <row r="5278" spans="1:33">
      <c r="A5278" s="14" t="s">
        <v>193</v>
      </c>
      <c r="B5278" s="16">
        <v>2023</v>
      </c>
      <c r="C5278" s="16">
        <v>19</v>
      </c>
      <c r="D5278" s="14" t="s">
        <v>80</v>
      </c>
      <c r="E5278" s="16">
        <v>23</v>
      </c>
      <c r="F5278" s="14" t="s">
        <v>97</v>
      </c>
      <c r="G5278" s="16">
        <v>41</v>
      </c>
      <c r="H5278" s="14" t="s">
        <v>186</v>
      </c>
      <c r="I5278" s="16">
        <v>2</v>
      </c>
      <c r="J5278" s="14" t="s">
        <v>83</v>
      </c>
      <c r="K5278" s="14" t="s">
        <v>84</v>
      </c>
      <c r="L5278" s="14" t="s">
        <v>85</v>
      </c>
      <c r="M5278" s="23">
        <v>0.8</v>
      </c>
      <c r="N5278" s="16">
        <v>261</v>
      </c>
      <c r="O5278" s="16">
        <v>219</v>
      </c>
      <c r="P5278" s="16">
        <v>186</v>
      </c>
      <c r="Q5278" s="16">
        <v>350</v>
      </c>
      <c r="R5278" s="16">
        <v>292</v>
      </c>
      <c r="S5278" s="14" t="s">
        <v>86</v>
      </c>
      <c r="T5278" s="16">
        <v>56913</v>
      </c>
      <c r="U5278" s="16">
        <v>0</v>
      </c>
      <c r="V5278" s="18">
        <v>57293580</v>
      </c>
      <c r="W5278" s="18">
        <v>2358479</v>
      </c>
      <c r="X5278" s="18">
        <v>1431181</v>
      </c>
      <c r="Y5278" s="18">
        <v>332</v>
      </c>
      <c r="Z5278" s="18">
        <v>0</v>
      </c>
      <c r="AA5278" s="18">
        <v>0</v>
      </c>
      <c r="AB5278" s="18">
        <v>9514854</v>
      </c>
      <c r="AC5278" s="23">
        <v>4.03</v>
      </c>
      <c r="AD5278" s="14" t="str">
        <f>IF(E5278=113,"Linn","Iowa ex-Linn")</f>
        <v>Iowa ex-Linn</v>
      </c>
      <c r="AE5278" s="23">
        <f>IFERROR(AB5278/W5278,"N/M")</f>
        <v>4.034317880294885</v>
      </c>
      <c r="AF5278" s="14" t="str">
        <f>B5278&amp;"|"&amp;TEXT(E5278,"000")&amp;"|"&amp;TEXT(M5278,"0.0000")</f>
        <v>2023|023|0.8000</v>
      </c>
      <c r="AG5278" s="22" t="str">
        <f>IF(AND(B5278&gt;=2015,B5278&lt;=2024,C5278=19,G5278=41,I5278=2,K5278="A",L5278="RBUP",M5278&gt;=0.5,M5278&lt;=0.85),"IN","OUT")</f>
        <v>IN</v>
      </c>
    </row>
    <row r="5279" spans="1:33">
      <c r="A5279" s="14" t="s">
        <v>193</v>
      </c>
      <c r="B5279" s="16">
        <v>2023</v>
      </c>
      <c r="C5279" s="16">
        <v>19</v>
      </c>
      <c r="D5279" s="14" t="s">
        <v>80</v>
      </c>
      <c r="E5279" s="16">
        <v>23</v>
      </c>
      <c r="F5279" s="14" t="s">
        <v>97</v>
      </c>
      <c r="G5279" s="16">
        <v>41</v>
      </c>
      <c r="H5279" s="14" t="s">
        <v>186</v>
      </c>
      <c r="I5279" s="16">
        <v>2</v>
      </c>
      <c r="J5279" s="14" t="s">
        <v>83</v>
      </c>
      <c r="K5279" s="14" t="s">
        <v>84</v>
      </c>
      <c r="L5279" s="14" t="s">
        <v>85</v>
      </c>
      <c r="M5279" s="23">
        <v>0.85</v>
      </c>
      <c r="N5279" s="16">
        <v>313</v>
      </c>
      <c r="O5279" s="16">
        <v>260</v>
      </c>
      <c r="P5279" s="16">
        <v>230</v>
      </c>
      <c r="Q5279" s="16">
        <v>451</v>
      </c>
      <c r="R5279" s="16">
        <v>394</v>
      </c>
      <c r="S5279" s="14" t="s">
        <v>86</v>
      </c>
      <c r="T5279" s="16">
        <v>64428</v>
      </c>
      <c r="U5279" s="16">
        <v>0</v>
      </c>
      <c r="V5279" s="18">
        <v>68629272</v>
      </c>
      <c r="W5279" s="18">
        <v>3626576</v>
      </c>
      <c r="X5279" s="18">
        <v>1707006</v>
      </c>
      <c r="Y5279" s="18">
        <v>5196</v>
      </c>
      <c r="Z5279" s="18">
        <v>0</v>
      </c>
      <c r="AA5279" s="18">
        <v>0</v>
      </c>
      <c r="AB5279" s="18">
        <v>10913916</v>
      </c>
      <c r="AC5279" s="23">
        <v>3.01</v>
      </c>
      <c r="AD5279" s="14" t="str">
        <f>IF(E5279=113,"Linn","Iowa ex-Linn")</f>
        <v>Iowa ex-Linn</v>
      </c>
      <c r="AE5279" s="23">
        <f>IFERROR(AB5279/W5279,"N/M")</f>
        <v>3.009427073912142</v>
      </c>
      <c r="AF5279" s="14" t="str">
        <f>B5279&amp;"|"&amp;TEXT(E5279,"000")&amp;"|"&amp;TEXT(M5279,"0.0000")</f>
        <v>2023|023|0.8500</v>
      </c>
      <c r="AG5279" s="22" t="str">
        <f>IF(AND(B5279&gt;=2015,B5279&lt;=2024,C5279=19,G5279=41,I5279=2,K5279="A",L5279="RBUP",M5279&gt;=0.5,M5279&lt;=0.85),"IN","OUT")</f>
        <v>IN</v>
      </c>
    </row>
    <row r="5280" spans="1:33">
      <c r="A5280" s="14" t="s">
        <v>193</v>
      </c>
      <c r="B5280" s="16">
        <v>2023</v>
      </c>
      <c r="C5280" s="16">
        <v>19</v>
      </c>
      <c r="D5280" s="14" t="s">
        <v>80</v>
      </c>
      <c r="E5280" s="16">
        <v>25</v>
      </c>
      <c r="F5280" s="14" t="s">
        <v>98</v>
      </c>
      <c r="G5280" s="16">
        <v>41</v>
      </c>
      <c r="H5280" s="14" t="s">
        <v>186</v>
      </c>
      <c r="I5280" s="16">
        <v>2</v>
      </c>
      <c r="J5280" s="14" t="s">
        <v>83</v>
      </c>
      <c r="K5280" s="14" t="s">
        <v>84</v>
      </c>
      <c r="L5280" s="14" t="s">
        <v>85</v>
      </c>
      <c r="M5280" s="23">
        <v>0.65</v>
      </c>
      <c r="N5280" s="16">
        <v>9</v>
      </c>
      <c r="O5280" s="16">
        <v>7</v>
      </c>
      <c r="P5280" s="16">
        <v>0</v>
      </c>
      <c r="Q5280" s="16">
        <v>15</v>
      </c>
      <c r="R5280" s="16">
        <v>0</v>
      </c>
      <c r="S5280" s="14" t="s">
        <v>86</v>
      </c>
      <c r="T5280" s="16">
        <v>617</v>
      </c>
      <c r="U5280" s="16">
        <v>0</v>
      </c>
      <c r="V5280" s="18">
        <v>482906</v>
      </c>
      <c r="W5280" s="18">
        <v>8563</v>
      </c>
      <c r="X5280" s="18">
        <v>4817</v>
      </c>
      <c r="Y5280" s="18">
        <v>147</v>
      </c>
      <c r="Z5280" s="18">
        <v>0</v>
      </c>
      <c r="AA5280" s="18">
        <v>0</v>
      </c>
      <c r="AB5280" s="18">
        <v>0</v>
      </c>
      <c r="AC5280" s="23">
        <v>0</v>
      </c>
      <c r="AD5280" s="14" t="str">
        <f>IF(E5280=113,"Linn","Iowa ex-Linn")</f>
        <v>Iowa ex-Linn</v>
      </c>
      <c r="AE5280" s="23">
        <f>IFERROR(AB5280/W5280,"N/M")</f>
        <v>0.0</v>
      </c>
      <c r="AF5280" s="14" t="str">
        <f>B5280&amp;"|"&amp;TEXT(E5280,"000")&amp;"|"&amp;TEXT(M5280,"0.0000")</f>
        <v>2023|025|0.6500</v>
      </c>
      <c r="AG5280" s="22" t="str">
        <f>IF(AND(B5280&gt;=2015,B5280&lt;=2024,C5280=19,G5280=41,I5280=2,K5280="A",L5280="RBUP",M5280&gt;=0.5,M5280&lt;=0.85),"IN","OUT")</f>
        <v>IN</v>
      </c>
    </row>
    <row r="5281" spans="1:33">
      <c r="A5281" s="14" t="s">
        <v>193</v>
      </c>
      <c r="B5281" s="16">
        <v>2023</v>
      </c>
      <c r="C5281" s="16">
        <v>19</v>
      </c>
      <c r="D5281" s="14" t="s">
        <v>80</v>
      </c>
      <c r="E5281" s="16">
        <v>25</v>
      </c>
      <c r="F5281" s="14" t="s">
        <v>98</v>
      </c>
      <c r="G5281" s="16">
        <v>41</v>
      </c>
      <c r="H5281" s="14" t="s">
        <v>186</v>
      </c>
      <c r="I5281" s="16">
        <v>2</v>
      </c>
      <c r="J5281" s="14" t="s">
        <v>83</v>
      </c>
      <c r="K5281" s="14" t="s">
        <v>84</v>
      </c>
      <c r="L5281" s="14" t="s">
        <v>85</v>
      </c>
      <c r="M5281" s="23">
        <v>0.7</v>
      </c>
      <c r="N5281" s="16">
        <v>24</v>
      </c>
      <c r="O5281" s="16">
        <v>21</v>
      </c>
      <c r="P5281" s="16">
        <v>1</v>
      </c>
      <c r="Q5281" s="16">
        <v>32</v>
      </c>
      <c r="R5281" s="16">
        <v>1</v>
      </c>
      <c r="S5281" s="14" t="s">
        <v>86</v>
      </c>
      <c r="T5281" s="16">
        <v>2609</v>
      </c>
      <c r="U5281" s="16">
        <v>0</v>
      </c>
      <c r="V5281" s="18">
        <v>2264031</v>
      </c>
      <c r="W5281" s="18">
        <v>63377</v>
      </c>
      <c r="X5281" s="18">
        <v>40700</v>
      </c>
      <c r="Y5281" s="18">
        <v>0</v>
      </c>
      <c r="Z5281" s="18">
        <v>0</v>
      </c>
      <c r="AA5281" s="18">
        <v>0</v>
      </c>
      <c r="AB5281" s="18">
        <v>7496</v>
      </c>
      <c r="AC5281" s="23">
        <v>0.12</v>
      </c>
      <c r="AD5281" s="14" t="str">
        <f>IF(E5281=113,"Linn","Iowa ex-Linn")</f>
        <v>Iowa ex-Linn</v>
      </c>
      <c r="AE5281" s="23">
        <f>IFERROR(AB5281/W5281,"N/M")</f>
        <v>0.11827634630859776</v>
      </c>
      <c r="AF5281" s="14" t="str">
        <f>B5281&amp;"|"&amp;TEXT(E5281,"000")&amp;"|"&amp;TEXT(M5281,"0.0000")</f>
        <v>2023|025|0.7000</v>
      </c>
      <c r="AG5281" s="22" t="str">
        <f>IF(AND(B5281&gt;=2015,B5281&lt;=2024,C5281=19,G5281=41,I5281=2,K5281="A",L5281="RBUP",M5281&gt;=0.5,M5281&lt;=0.85),"IN","OUT")</f>
        <v>IN</v>
      </c>
    </row>
    <row r="5282" spans="1:33">
      <c r="A5282" s="14" t="s">
        <v>193</v>
      </c>
      <c r="B5282" s="16">
        <v>2023</v>
      </c>
      <c r="C5282" s="16">
        <v>19</v>
      </c>
      <c r="D5282" s="14" t="s">
        <v>80</v>
      </c>
      <c r="E5282" s="16">
        <v>25</v>
      </c>
      <c r="F5282" s="14" t="s">
        <v>98</v>
      </c>
      <c r="G5282" s="16">
        <v>41</v>
      </c>
      <c r="H5282" s="14" t="s">
        <v>186</v>
      </c>
      <c r="I5282" s="16">
        <v>2</v>
      </c>
      <c r="J5282" s="14" t="s">
        <v>83</v>
      </c>
      <c r="K5282" s="14" t="s">
        <v>84</v>
      </c>
      <c r="L5282" s="14" t="s">
        <v>85</v>
      </c>
      <c r="M5282" s="23">
        <v>0.75</v>
      </c>
      <c r="N5282" s="16">
        <v>67</v>
      </c>
      <c r="O5282" s="16">
        <v>52</v>
      </c>
      <c r="P5282" s="16">
        <v>9</v>
      </c>
      <c r="Q5282" s="16">
        <v>115</v>
      </c>
      <c r="R5282" s="16">
        <v>13</v>
      </c>
      <c r="S5282" s="14" t="s">
        <v>86</v>
      </c>
      <c r="T5282" s="16">
        <v>10283</v>
      </c>
      <c r="U5282" s="16">
        <v>0</v>
      </c>
      <c r="V5282" s="18">
        <v>9582719</v>
      </c>
      <c r="W5282" s="18">
        <v>341991</v>
      </c>
      <c r="X5282" s="18">
        <v>220510</v>
      </c>
      <c r="Y5282" s="18">
        <v>147</v>
      </c>
      <c r="Z5282" s="18">
        <v>0</v>
      </c>
      <c r="AA5282" s="18">
        <v>0</v>
      </c>
      <c r="AB5282" s="18">
        <v>236891</v>
      </c>
      <c r="AC5282" s="23">
        <v>0.6899999999999999</v>
      </c>
      <c r="AD5282" s="14" t="str">
        <f>IF(E5282=113,"Linn","Iowa ex-Linn")</f>
        <v>Iowa ex-Linn</v>
      </c>
      <c r="AE5282" s="23">
        <f>IFERROR(AB5282/W5282,"N/M")</f>
        <v>0.6926819711629838</v>
      </c>
      <c r="AF5282" s="14" t="str">
        <f>B5282&amp;"|"&amp;TEXT(E5282,"000")&amp;"|"&amp;TEXT(M5282,"0.0000")</f>
        <v>2023|025|0.7500</v>
      </c>
      <c r="AG5282" s="22" t="str">
        <f>IF(AND(B5282&gt;=2015,B5282&lt;=2024,C5282=19,G5282=41,I5282=2,K5282="A",L5282="RBUP",M5282&gt;=0.5,M5282&lt;=0.85),"IN","OUT")</f>
        <v>IN</v>
      </c>
    </row>
    <row r="5283" spans="1:33">
      <c r="A5283" s="14" t="s">
        <v>193</v>
      </c>
      <c r="B5283" s="16">
        <v>2023</v>
      </c>
      <c r="C5283" s="16">
        <v>19</v>
      </c>
      <c r="D5283" s="14" t="s">
        <v>80</v>
      </c>
      <c r="E5283" s="16">
        <v>25</v>
      </c>
      <c r="F5283" s="14" t="s">
        <v>98</v>
      </c>
      <c r="G5283" s="16">
        <v>41</v>
      </c>
      <c r="H5283" s="14" t="s">
        <v>186</v>
      </c>
      <c r="I5283" s="16">
        <v>2</v>
      </c>
      <c r="J5283" s="14" t="s">
        <v>83</v>
      </c>
      <c r="K5283" s="14" t="s">
        <v>84</v>
      </c>
      <c r="L5283" s="14" t="s">
        <v>85</v>
      </c>
      <c r="M5283" s="23">
        <v>0.8</v>
      </c>
      <c r="N5283" s="16">
        <v>351</v>
      </c>
      <c r="O5283" s="16">
        <v>285</v>
      </c>
      <c r="P5283" s="16">
        <v>94</v>
      </c>
      <c r="Q5283" s="16">
        <v>572</v>
      </c>
      <c r="R5283" s="16">
        <v>177</v>
      </c>
      <c r="S5283" s="14" t="s">
        <v>86</v>
      </c>
      <c r="T5283" s="16">
        <v>51075</v>
      </c>
      <c r="U5283" s="16">
        <v>0</v>
      </c>
      <c r="V5283" s="18">
        <v>49650433</v>
      </c>
      <c r="W5283" s="18">
        <v>2499842</v>
      </c>
      <c r="X5283" s="18">
        <v>1375966</v>
      </c>
      <c r="Y5283" s="18">
        <v>0</v>
      </c>
      <c r="Z5283" s="18">
        <v>0</v>
      </c>
      <c r="AA5283" s="18">
        <v>0</v>
      </c>
      <c r="AB5283" s="18">
        <v>1329410</v>
      </c>
      <c r="AC5283" s="23">
        <v>0.53</v>
      </c>
      <c r="AD5283" s="14" t="str">
        <f>IF(E5283=113,"Linn","Iowa ex-Linn")</f>
        <v>Iowa ex-Linn</v>
      </c>
      <c r="AE5283" s="23">
        <f>IFERROR(AB5283/W5283,"N/M")</f>
        <v>0.5317976096089273</v>
      </c>
      <c r="AF5283" s="14" t="str">
        <f>B5283&amp;"|"&amp;TEXT(E5283,"000")&amp;"|"&amp;TEXT(M5283,"0.0000")</f>
        <v>2023|025|0.8000</v>
      </c>
      <c r="AG5283" s="22" t="str">
        <f>IF(AND(B5283&gt;=2015,B5283&lt;=2024,C5283=19,G5283=41,I5283=2,K5283="A",L5283="RBUP",M5283&gt;=0.5,M5283&lt;=0.85),"IN","OUT")</f>
        <v>IN</v>
      </c>
    </row>
    <row r="5284" spans="1:33">
      <c r="A5284" s="14" t="s">
        <v>193</v>
      </c>
      <c r="B5284" s="16">
        <v>2023</v>
      </c>
      <c r="C5284" s="16">
        <v>19</v>
      </c>
      <c r="D5284" s="14" t="s">
        <v>80</v>
      </c>
      <c r="E5284" s="16">
        <v>25</v>
      </c>
      <c r="F5284" s="14" t="s">
        <v>98</v>
      </c>
      <c r="G5284" s="16">
        <v>41</v>
      </c>
      <c r="H5284" s="14" t="s">
        <v>186</v>
      </c>
      <c r="I5284" s="16">
        <v>2</v>
      </c>
      <c r="J5284" s="14" t="s">
        <v>83</v>
      </c>
      <c r="K5284" s="14" t="s">
        <v>84</v>
      </c>
      <c r="L5284" s="14" t="s">
        <v>85</v>
      </c>
      <c r="M5284" s="23">
        <v>0.85</v>
      </c>
      <c r="N5284" s="16">
        <v>508</v>
      </c>
      <c r="O5284" s="16">
        <v>425</v>
      </c>
      <c r="P5284" s="16">
        <v>233</v>
      </c>
      <c r="Q5284" s="16">
        <v>951</v>
      </c>
      <c r="R5284" s="16">
        <v>442</v>
      </c>
      <c r="S5284" s="14" t="s">
        <v>86</v>
      </c>
      <c r="T5284" s="16">
        <v>87316</v>
      </c>
      <c r="U5284" s="16">
        <v>0</v>
      </c>
      <c r="V5284" s="18">
        <v>90141986</v>
      </c>
      <c r="W5284" s="18">
        <v>5831113</v>
      </c>
      <c r="X5284" s="18">
        <v>2409347</v>
      </c>
      <c r="Y5284" s="18">
        <v>677</v>
      </c>
      <c r="Z5284" s="18">
        <v>0</v>
      </c>
      <c r="AA5284" s="18">
        <v>0</v>
      </c>
      <c r="AB5284" s="18">
        <v>4886410</v>
      </c>
      <c r="AC5284" s="23">
        <v>0.84</v>
      </c>
      <c r="AD5284" s="14" t="str">
        <f>IF(E5284=113,"Linn","Iowa ex-Linn")</f>
        <v>Iowa ex-Linn</v>
      </c>
      <c r="AE5284" s="23">
        <f>IFERROR(AB5284/W5284,"N/M")</f>
        <v>0.8379892483647633</v>
      </c>
      <c r="AF5284" s="14" t="str">
        <f>B5284&amp;"|"&amp;TEXT(E5284,"000")&amp;"|"&amp;TEXT(M5284,"0.0000")</f>
        <v>2023|025|0.8500</v>
      </c>
      <c r="AG5284" s="22" t="str">
        <f>IF(AND(B5284&gt;=2015,B5284&lt;=2024,C5284=19,G5284=41,I5284=2,K5284="A",L5284="RBUP",M5284&gt;=0.5,M5284&lt;=0.85),"IN","OUT")</f>
        <v>IN</v>
      </c>
    </row>
    <row r="5285" spans="1:33">
      <c r="A5285" s="14" t="s">
        <v>193</v>
      </c>
      <c r="B5285" s="16">
        <v>2023</v>
      </c>
      <c r="C5285" s="16">
        <v>19</v>
      </c>
      <c r="D5285" s="14" t="s">
        <v>80</v>
      </c>
      <c r="E5285" s="16">
        <v>27</v>
      </c>
      <c r="F5285" s="14" t="s">
        <v>99</v>
      </c>
      <c r="G5285" s="16">
        <v>41</v>
      </c>
      <c r="H5285" s="14" t="s">
        <v>186</v>
      </c>
      <c r="I5285" s="16">
        <v>2</v>
      </c>
      <c r="J5285" s="14" t="s">
        <v>83</v>
      </c>
      <c r="K5285" s="14" t="s">
        <v>84</v>
      </c>
      <c r="L5285" s="14" t="s">
        <v>85</v>
      </c>
      <c r="M5285" s="23">
        <v>0.6</v>
      </c>
      <c r="N5285" s="16">
        <v>0</v>
      </c>
      <c r="O5285" s="16">
        <v>0</v>
      </c>
      <c r="P5285" s="16">
        <v>0</v>
      </c>
      <c r="Q5285" s="16">
        <v>1</v>
      </c>
      <c r="R5285" s="16">
        <v>0</v>
      </c>
      <c r="S5285" s="14" t="s">
        <v>86</v>
      </c>
      <c r="T5285" s="16">
        <v>68</v>
      </c>
      <c r="U5285" s="16">
        <v>0</v>
      </c>
      <c r="V5285" s="18">
        <v>49860</v>
      </c>
      <c r="W5285" s="18">
        <v>506</v>
      </c>
      <c r="X5285" s="18">
        <v>324</v>
      </c>
      <c r="Y5285" s="18">
        <v>0</v>
      </c>
      <c r="Z5285" s="18">
        <v>0</v>
      </c>
      <c r="AA5285" s="18">
        <v>0</v>
      </c>
      <c r="AB5285" s="18">
        <v>0</v>
      </c>
      <c r="AC5285" s="23">
        <v>0</v>
      </c>
      <c r="AD5285" s="14" t="str">
        <f>IF(E5285=113,"Linn","Iowa ex-Linn")</f>
        <v>Iowa ex-Linn</v>
      </c>
      <c r="AE5285" s="23">
        <f>IFERROR(AB5285/W5285,"N/M")</f>
        <v>0.0</v>
      </c>
      <c r="AF5285" s="14" t="str">
        <f>B5285&amp;"|"&amp;TEXT(E5285,"000")&amp;"|"&amp;TEXT(M5285,"0.0000")</f>
        <v>2023|027|0.6000</v>
      </c>
      <c r="AG5285" s="22" t="str">
        <f>IF(AND(B5285&gt;=2015,B5285&lt;=2024,C5285=19,G5285=41,I5285=2,K5285="A",L5285="RBUP",M5285&gt;=0.5,M5285&lt;=0.85),"IN","OUT")</f>
        <v>IN</v>
      </c>
    </row>
    <row r="5286" spans="1:33">
      <c r="A5286" s="14" t="s">
        <v>193</v>
      </c>
      <c r="B5286" s="16">
        <v>2023</v>
      </c>
      <c r="C5286" s="16">
        <v>19</v>
      </c>
      <c r="D5286" s="14" t="s">
        <v>80</v>
      </c>
      <c r="E5286" s="16">
        <v>27</v>
      </c>
      <c r="F5286" s="14" t="s">
        <v>99</v>
      </c>
      <c r="G5286" s="16">
        <v>41</v>
      </c>
      <c r="H5286" s="14" t="s">
        <v>186</v>
      </c>
      <c r="I5286" s="16">
        <v>2</v>
      </c>
      <c r="J5286" s="14" t="s">
        <v>83</v>
      </c>
      <c r="K5286" s="14" t="s">
        <v>84</v>
      </c>
      <c r="L5286" s="14" t="s">
        <v>85</v>
      </c>
      <c r="M5286" s="23">
        <v>0.65</v>
      </c>
      <c r="N5286" s="16">
        <v>2</v>
      </c>
      <c r="O5286" s="16">
        <v>1</v>
      </c>
      <c r="P5286" s="16">
        <v>0</v>
      </c>
      <c r="Q5286" s="16">
        <v>1</v>
      </c>
      <c r="R5286" s="16">
        <v>0</v>
      </c>
      <c r="S5286" s="14" t="s">
        <v>86</v>
      </c>
      <c r="T5286" s="16">
        <v>60</v>
      </c>
      <c r="U5286" s="16">
        <v>0</v>
      </c>
      <c r="V5286" s="18">
        <v>44792</v>
      </c>
      <c r="W5286" s="18">
        <v>944</v>
      </c>
      <c r="X5286" s="18">
        <v>557</v>
      </c>
      <c r="Y5286" s="18">
        <v>0</v>
      </c>
      <c r="Z5286" s="18">
        <v>0</v>
      </c>
      <c r="AA5286" s="18">
        <v>0</v>
      </c>
      <c r="AB5286" s="18">
        <v>0</v>
      </c>
      <c r="AC5286" s="23">
        <v>0</v>
      </c>
      <c r="AD5286" s="14" t="str">
        <f>IF(E5286=113,"Linn","Iowa ex-Linn")</f>
        <v>Iowa ex-Linn</v>
      </c>
      <c r="AE5286" s="23">
        <f>IFERROR(AB5286/W5286,"N/M")</f>
        <v>0.0</v>
      </c>
      <c r="AF5286" s="14" t="str">
        <f>B5286&amp;"|"&amp;TEXT(E5286,"000")&amp;"|"&amp;TEXT(M5286,"0.0000")</f>
        <v>2023|027|0.6500</v>
      </c>
      <c r="AG5286" s="22" t="str">
        <f>IF(AND(B5286&gt;=2015,B5286&lt;=2024,C5286=19,G5286=41,I5286=2,K5286="A",L5286="RBUP",M5286&gt;=0.5,M5286&lt;=0.85),"IN","OUT")</f>
        <v>IN</v>
      </c>
    </row>
    <row r="5287" spans="1:33">
      <c r="A5287" s="14" t="s">
        <v>193</v>
      </c>
      <c r="B5287" s="16">
        <v>2023</v>
      </c>
      <c r="C5287" s="16">
        <v>19</v>
      </c>
      <c r="D5287" s="14" t="s">
        <v>80</v>
      </c>
      <c r="E5287" s="16">
        <v>27</v>
      </c>
      <c r="F5287" s="14" t="s">
        <v>99</v>
      </c>
      <c r="G5287" s="16">
        <v>41</v>
      </c>
      <c r="H5287" s="14" t="s">
        <v>186</v>
      </c>
      <c r="I5287" s="16">
        <v>2</v>
      </c>
      <c r="J5287" s="14" t="s">
        <v>83</v>
      </c>
      <c r="K5287" s="14" t="s">
        <v>84</v>
      </c>
      <c r="L5287" s="14" t="s">
        <v>85</v>
      </c>
      <c r="M5287" s="23">
        <v>0.7</v>
      </c>
      <c r="N5287" s="16">
        <v>18</v>
      </c>
      <c r="O5287" s="16">
        <v>14</v>
      </c>
      <c r="P5287" s="16">
        <v>3</v>
      </c>
      <c r="Q5287" s="16">
        <v>15</v>
      </c>
      <c r="R5287" s="16">
        <v>3</v>
      </c>
      <c r="S5287" s="14" t="s">
        <v>86</v>
      </c>
      <c r="T5287" s="16">
        <v>2458</v>
      </c>
      <c r="U5287" s="16">
        <v>0</v>
      </c>
      <c r="V5287" s="18">
        <v>2290088</v>
      </c>
      <c r="W5287" s="18">
        <v>52398</v>
      </c>
      <c r="X5287" s="18">
        <v>38202</v>
      </c>
      <c r="Y5287" s="18">
        <v>62</v>
      </c>
      <c r="Z5287" s="18">
        <v>0</v>
      </c>
      <c r="AA5287" s="18">
        <v>0</v>
      </c>
      <c r="AB5287" s="18">
        <v>261</v>
      </c>
      <c r="AC5287" s="23">
        <v>0</v>
      </c>
      <c r="AD5287" s="14" t="str">
        <f>IF(E5287=113,"Linn","Iowa ex-Linn")</f>
        <v>Iowa ex-Linn</v>
      </c>
      <c r="AE5287" s="23">
        <f>IFERROR(AB5287/W5287,"N/M")</f>
        <v>0.00498110614908966</v>
      </c>
      <c r="AF5287" s="14" t="str">
        <f>B5287&amp;"|"&amp;TEXT(E5287,"000")&amp;"|"&amp;TEXT(M5287,"0.0000")</f>
        <v>2023|027|0.7000</v>
      </c>
      <c r="AG5287" s="22" t="str">
        <f>IF(AND(B5287&gt;=2015,B5287&lt;=2024,C5287=19,G5287=41,I5287=2,K5287="A",L5287="RBUP",M5287&gt;=0.5,M5287&lt;=0.85),"IN","OUT")</f>
        <v>IN</v>
      </c>
    </row>
    <row r="5288" spans="1:33">
      <c r="A5288" s="14" t="s">
        <v>193</v>
      </c>
      <c r="B5288" s="16">
        <v>2023</v>
      </c>
      <c r="C5288" s="16">
        <v>19</v>
      </c>
      <c r="D5288" s="14" t="s">
        <v>80</v>
      </c>
      <c r="E5288" s="16">
        <v>27</v>
      </c>
      <c r="F5288" s="14" t="s">
        <v>99</v>
      </c>
      <c r="G5288" s="16">
        <v>41</v>
      </c>
      <c r="H5288" s="14" t="s">
        <v>186</v>
      </c>
      <c r="I5288" s="16">
        <v>2</v>
      </c>
      <c r="J5288" s="14" t="s">
        <v>83</v>
      </c>
      <c r="K5288" s="14" t="s">
        <v>84</v>
      </c>
      <c r="L5288" s="14" t="s">
        <v>85</v>
      </c>
      <c r="M5288" s="23">
        <v>0.75</v>
      </c>
      <c r="N5288" s="16">
        <v>77</v>
      </c>
      <c r="O5288" s="16">
        <v>69</v>
      </c>
      <c r="P5288" s="16">
        <v>23</v>
      </c>
      <c r="Q5288" s="16">
        <v>106</v>
      </c>
      <c r="R5288" s="16">
        <v>33</v>
      </c>
      <c r="S5288" s="14" t="s">
        <v>86</v>
      </c>
      <c r="T5288" s="16">
        <v>10691</v>
      </c>
      <c r="U5288" s="16">
        <v>0</v>
      </c>
      <c r="V5288" s="18">
        <v>10269152</v>
      </c>
      <c r="W5288" s="18">
        <v>426196</v>
      </c>
      <c r="X5288" s="18">
        <v>262567</v>
      </c>
      <c r="Y5288" s="18">
        <v>0</v>
      </c>
      <c r="Z5288" s="18">
        <v>0</v>
      </c>
      <c r="AA5288" s="18">
        <v>0</v>
      </c>
      <c r="AB5288" s="18">
        <v>283943</v>
      </c>
      <c r="AC5288" s="23">
        <v>0.67</v>
      </c>
      <c r="AD5288" s="14" t="str">
        <f>IF(E5288=113,"Linn","Iowa ex-Linn")</f>
        <v>Iowa ex-Linn</v>
      </c>
      <c r="AE5288" s="23">
        <f>IFERROR(AB5288/W5288,"N/M")</f>
        <v>0.6662263371781997</v>
      </c>
      <c r="AF5288" s="14" t="str">
        <f>B5288&amp;"|"&amp;TEXT(E5288,"000")&amp;"|"&amp;TEXT(M5288,"0.0000")</f>
        <v>2023|027|0.7500</v>
      </c>
      <c r="AG5288" s="22" t="str">
        <f>IF(AND(B5288&gt;=2015,B5288&lt;=2024,C5288=19,G5288=41,I5288=2,K5288="A",L5288="RBUP",M5288&gt;=0.5,M5288&lt;=0.85),"IN","OUT")</f>
        <v>IN</v>
      </c>
    </row>
    <row r="5289" spans="1:33">
      <c r="A5289" s="14" t="s">
        <v>193</v>
      </c>
      <c r="B5289" s="16">
        <v>2023</v>
      </c>
      <c r="C5289" s="16">
        <v>19</v>
      </c>
      <c r="D5289" s="14" t="s">
        <v>80</v>
      </c>
      <c r="E5289" s="16">
        <v>27</v>
      </c>
      <c r="F5289" s="14" t="s">
        <v>99</v>
      </c>
      <c r="G5289" s="16">
        <v>41</v>
      </c>
      <c r="H5289" s="14" t="s">
        <v>186</v>
      </c>
      <c r="I5289" s="16">
        <v>2</v>
      </c>
      <c r="J5289" s="14" t="s">
        <v>83</v>
      </c>
      <c r="K5289" s="14" t="s">
        <v>84</v>
      </c>
      <c r="L5289" s="14" t="s">
        <v>85</v>
      </c>
      <c r="M5289" s="23">
        <v>0.8</v>
      </c>
      <c r="N5289" s="16">
        <v>397</v>
      </c>
      <c r="O5289" s="16">
        <v>337</v>
      </c>
      <c r="P5289" s="16">
        <v>226</v>
      </c>
      <c r="Q5289" s="16">
        <v>525</v>
      </c>
      <c r="R5289" s="16">
        <v>301</v>
      </c>
      <c r="S5289" s="14" t="s">
        <v>86</v>
      </c>
      <c r="T5289" s="16">
        <v>51129</v>
      </c>
      <c r="U5289" s="16">
        <v>0</v>
      </c>
      <c r="V5289" s="18">
        <v>52974494</v>
      </c>
      <c r="W5289" s="18">
        <v>2866088</v>
      </c>
      <c r="X5289" s="18">
        <v>1618731</v>
      </c>
      <c r="Y5289" s="18">
        <v>36</v>
      </c>
      <c r="Z5289" s="18">
        <v>0</v>
      </c>
      <c r="AA5289" s="18">
        <v>0</v>
      </c>
      <c r="AB5289" s="18">
        <v>4023842</v>
      </c>
      <c r="AC5289" s="23">
        <v>1.4</v>
      </c>
      <c r="AD5289" s="14" t="str">
        <f>IF(E5289=113,"Linn","Iowa ex-Linn")</f>
        <v>Iowa ex-Linn</v>
      </c>
      <c r="AE5289" s="23">
        <f>IFERROR(AB5289/W5289,"N/M")</f>
        <v>1.4039492157951885</v>
      </c>
      <c r="AF5289" s="14" t="str">
        <f>B5289&amp;"|"&amp;TEXT(E5289,"000")&amp;"|"&amp;TEXT(M5289,"0.0000")</f>
        <v>2023|027|0.8000</v>
      </c>
      <c r="AG5289" s="22" t="str">
        <f>IF(AND(B5289&gt;=2015,B5289&lt;=2024,C5289=19,G5289=41,I5289=2,K5289="A",L5289="RBUP",M5289&gt;=0.5,M5289&lt;=0.85),"IN","OUT")</f>
        <v>IN</v>
      </c>
    </row>
    <row r="5290" spans="1:33">
      <c r="A5290" s="14" t="s">
        <v>193</v>
      </c>
      <c r="B5290" s="16">
        <v>2023</v>
      </c>
      <c r="C5290" s="16">
        <v>19</v>
      </c>
      <c r="D5290" s="14" t="s">
        <v>80</v>
      </c>
      <c r="E5290" s="16">
        <v>27</v>
      </c>
      <c r="F5290" s="14" t="s">
        <v>99</v>
      </c>
      <c r="G5290" s="16">
        <v>41</v>
      </c>
      <c r="H5290" s="14" t="s">
        <v>186</v>
      </c>
      <c r="I5290" s="16">
        <v>2</v>
      </c>
      <c r="J5290" s="14" t="s">
        <v>83</v>
      </c>
      <c r="K5290" s="14" t="s">
        <v>84</v>
      </c>
      <c r="L5290" s="14" t="s">
        <v>85</v>
      </c>
      <c r="M5290" s="23">
        <v>0.85</v>
      </c>
      <c r="N5290" s="16">
        <v>548</v>
      </c>
      <c r="O5290" s="16">
        <v>470</v>
      </c>
      <c r="P5290" s="16">
        <v>384</v>
      </c>
      <c r="Q5290" s="16">
        <v>890</v>
      </c>
      <c r="R5290" s="16">
        <v>709</v>
      </c>
      <c r="S5290" s="14" t="s">
        <v>86</v>
      </c>
      <c r="T5290" s="16">
        <v>101432</v>
      </c>
      <c r="U5290" s="16">
        <v>0</v>
      </c>
      <c r="V5290" s="18">
        <v>112067665</v>
      </c>
      <c r="W5290" s="18">
        <v>7651517</v>
      </c>
      <c r="X5290" s="18">
        <v>3372249</v>
      </c>
      <c r="Y5290" s="18">
        <v>831</v>
      </c>
      <c r="Z5290" s="18">
        <v>0</v>
      </c>
      <c r="AA5290" s="18">
        <v>0</v>
      </c>
      <c r="AB5290" s="18">
        <v>13625986</v>
      </c>
      <c r="AC5290" s="23">
        <v>1.78</v>
      </c>
      <c r="AD5290" s="14" t="str">
        <f>IF(E5290=113,"Linn","Iowa ex-Linn")</f>
        <v>Iowa ex-Linn</v>
      </c>
      <c r="AE5290" s="23">
        <f>IFERROR(AB5290/W5290,"N/M")</f>
        <v>1.7808215024550034</v>
      </c>
      <c r="AF5290" s="14" t="str">
        <f>B5290&amp;"|"&amp;TEXT(E5290,"000")&amp;"|"&amp;TEXT(M5290,"0.0000")</f>
        <v>2023|027|0.8500</v>
      </c>
      <c r="AG5290" s="22" t="str">
        <f>IF(AND(B5290&gt;=2015,B5290&lt;=2024,C5290=19,G5290=41,I5290=2,K5290="A",L5290="RBUP",M5290&gt;=0.5,M5290&lt;=0.85),"IN","OUT")</f>
        <v>IN</v>
      </c>
    </row>
    <row r="5291" spans="1:33">
      <c r="A5291" s="14" t="s">
        <v>193</v>
      </c>
      <c r="B5291" s="16">
        <v>2023</v>
      </c>
      <c r="C5291" s="16">
        <v>19</v>
      </c>
      <c r="D5291" s="14" t="s">
        <v>80</v>
      </c>
      <c r="E5291" s="16">
        <v>29</v>
      </c>
      <c r="F5291" s="14" t="s">
        <v>100</v>
      </c>
      <c r="G5291" s="16">
        <v>41</v>
      </c>
      <c r="H5291" s="14" t="s">
        <v>186</v>
      </c>
      <c r="I5291" s="16">
        <v>2</v>
      </c>
      <c r="J5291" s="14" t="s">
        <v>83</v>
      </c>
      <c r="K5291" s="14" t="s">
        <v>84</v>
      </c>
      <c r="L5291" s="14" t="s">
        <v>85</v>
      </c>
      <c r="M5291" s="23">
        <v>0.5</v>
      </c>
      <c r="N5291" s="16">
        <v>1</v>
      </c>
      <c r="O5291" s="16">
        <v>1</v>
      </c>
      <c r="P5291" s="16">
        <v>0</v>
      </c>
      <c r="Q5291" s="16">
        <v>1</v>
      </c>
      <c r="R5291" s="16">
        <v>0</v>
      </c>
      <c r="S5291" s="14" t="s">
        <v>86</v>
      </c>
      <c r="T5291" s="16">
        <v>40</v>
      </c>
      <c r="U5291" s="16">
        <v>0</v>
      </c>
      <c r="V5291" s="18">
        <v>21486</v>
      </c>
      <c r="W5291" s="18">
        <v>181</v>
      </c>
      <c r="X5291" s="18">
        <v>121</v>
      </c>
      <c r="Y5291" s="18">
        <v>0</v>
      </c>
      <c r="Z5291" s="18">
        <v>0</v>
      </c>
      <c r="AA5291" s="18">
        <v>0</v>
      </c>
      <c r="AB5291" s="18">
        <v>0</v>
      </c>
      <c r="AC5291" s="23">
        <v>0</v>
      </c>
      <c r="AD5291" s="14" t="str">
        <f>IF(E5291=113,"Linn","Iowa ex-Linn")</f>
        <v>Iowa ex-Linn</v>
      </c>
      <c r="AE5291" s="23">
        <f>IFERROR(AB5291/W5291,"N/M")</f>
        <v>0.0</v>
      </c>
      <c r="AF5291" s="14" t="str">
        <f>B5291&amp;"|"&amp;TEXT(E5291,"000")&amp;"|"&amp;TEXT(M5291,"0.0000")</f>
        <v>2023|029|0.5000</v>
      </c>
      <c r="AG5291" s="22" t="str">
        <f>IF(AND(B5291&gt;=2015,B5291&lt;=2024,C5291=19,G5291=41,I5291=2,K5291="A",L5291="RBUP",M5291&gt;=0.5,M5291&lt;=0.85),"IN","OUT")</f>
        <v>IN</v>
      </c>
    </row>
    <row r="5292" spans="1:33">
      <c r="A5292" s="14" t="s">
        <v>193</v>
      </c>
      <c r="B5292" s="16">
        <v>2023</v>
      </c>
      <c r="C5292" s="16">
        <v>19</v>
      </c>
      <c r="D5292" s="14" t="s">
        <v>80</v>
      </c>
      <c r="E5292" s="16">
        <v>29</v>
      </c>
      <c r="F5292" s="14" t="s">
        <v>100</v>
      </c>
      <c r="G5292" s="16">
        <v>41</v>
      </c>
      <c r="H5292" s="14" t="s">
        <v>186</v>
      </c>
      <c r="I5292" s="16">
        <v>2</v>
      </c>
      <c r="J5292" s="14" t="s">
        <v>83</v>
      </c>
      <c r="K5292" s="14" t="s">
        <v>84</v>
      </c>
      <c r="L5292" s="14" t="s">
        <v>85</v>
      </c>
      <c r="M5292" s="23">
        <v>0.6</v>
      </c>
      <c r="N5292" s="16">
        <v>1</v>
      </c>
      <c r="O5292" s="16">
        <v>0</v>
      </c>
      <c r="P5292" s="16">
        <v>0</v>
      </c>
      <c r="Q5292" s="16">
        <v>0</v>
      </c>
      <c r="R5292" s="16">
        <v>0</v>
      </c>
      <c r="S5292" s="14" t="s">
        <v>86</v>
      </c>
      <c r="T5292" s="16">
        <v>0</v>
      </c>
      <c r="U5292" s="16">
        <v>0</v>
      </c>
      <c r="V5292" s="18">
        <v>0</v>
      </c>
      <c r="W5292" s="18">
        <v>0</v>
      </c>
      <c r="X5292" s="18">
        <v>0</v>
      </c>
      <c r="Y5292" s="18">
        <v>0</v>
      </c>
      <c r="Z5292" s="18">
        <v>0</v>
      </c>
      <c r="AA5292" s="18">
        <v>0</v>
      </c>
      <c r="AB5292" s="18">
        <v>0</v>
      </c>
      <c r="AC5292" s="23">
        <v>0</v>
      </c>
      <c r="AD5292" s="14" t="str">
        <f>IF(E5292=113,"Linn","Iowa ex-Linn")</f>
        <v>Iowa ex-Linn</v>
      </c>
      <c r="AE5292" s="23" t="str">
        <f>IFERROR(AB5292/W5292,"N/M")</f>
        <v>N/M</v>
      </c>
      <c r="AF5292" s="14" t="str">
        <f>B5292&amp;"|"&amp;TEXT(E5292,"000")&amp;"|"&amp;TEXT(M5292,"0.0000")</f>
        <v>2023|029|0.6000</v>
      </c>
      <c r="AG5292" s="22" t="str">
        <f>IF(AND(B5292&gt;=2015,B5292&lt;=2024,C5292=19,G5292=41,I5292=2,K5292="A",L5292="RBUP",M5292&gt;=0.5,M5292&lt;=0.85),"IN","OUT")</f>
        <v>IN</v>
      </c>
    </row>
    <row r="5293" spans="1:33">
      <c r="A5293" s="14" t="s">
        <v>193</v>
      </c>
      <c r="B5293" s="16">
        <v>2023</v>
      </c>
      <c r="C5293" s="16">
        <v>19</v>
      </c>
      <c r="D5293" s="14" t="s">
        <v>80</v>
      </c>
      <c r="E5293" s="16">
        <v>29</v>
      </c>
      <c r="F5293" s="14" t="s">
        <v>100</v>
      </c>
      <c r="G5293" s="16">
        <v>41</v>
      </c>
      <c r="H5293" s="14" t="s">
        <v>186</v>
      </c>
      <c r="I5293" s="16">
        <v>2</v>
      </c>
      <c r="J5293" s="14" t="s">
        <v>83</v>
      </c>
      <c r="K5293" s="14" t="s">
        <v>84</v>
      </c>
      <c r="L5293" s="14" t="s">
        <v>85</v>
      </c>
      <c r="M5293" s="23">
        <v>0.65</v>
      </c>
      <c r="N5293" s="16">
        <v>2</v>
      </c>
      <c r="O5293" s="16">
        <v>1</v>
      </c>
      <c r="P5293" s="16">
        <v>0</v>
      </c>
      <c r="Q5293" s="16">
        <v>1</v>
      </c>
      <c r="R5293" s="16">
        <v>0</v>
      </c>
      <c r="S5293" s="14" t="s">
        <v>86</v>
      </c>
      <c r="T5293" s="16">
        <v>5</v>
      </c>
      <c r="U5293" s="16">
        <v>0</v>
      </c>
      <c r="V5293" s="18">
        <v>3918</v>
      </c>
      <c r="W5293" s="18">
        <v>78</v>
      </c>
      <c r="X5293" s="18">
        <v>46</v>
      </c>
      <c r="Y5293" s="18">
        <v>0</v>
      </c>
      <c r="Z5293" s="18">
        <v>0</v>
      </c>
      <c r="AA5293" s="18">
        <v>0</v>
      </c>
      <c r="AB5293" s="18">
        <v>0</v>
      </c>
      <c r="AC5293" s="23">
        <v>0</v>
      </c>
      <c r="AD5293" s="14" t="str">
        <f>IF(E5293=113,"Linn","Iowa ex-Linn")</f>
        <v>Iowa ex-Linn</v>
      </c>
      <c r="AE5293" s="23">
        <f>IFERROR(AB5293/W5293,"N/M")</f>
        <v>0.0</v>
      </c>
      <c r="AF5293" s="14" t="str">
        <f>B5293&amp;"|"&amp;TEXT(E5293,"000")&amp;"|"&amp;TEXT(M5293,"0.0000")</f>
        <v>2023|029|0.6500</v>
      </c>
      <c r="AG5293" s="22" t="str">
        <f>IF(AND(B5293&gt;=2015,B5293&lt;=2024,C5293=19,G5293=41,I5293=2,K5293="A",L5293="RBUP",M5293&gt;=0.5,M5293&lt;=0.85),"IN","OUT")</f>
        <v>IN</v>
      </c>
    </row>
    <row r="5294" spans="1:33">
      <c r="A5294" s="14" t="s">
        <v>193</v>
      </c>
      <c r="B5294" s="16">
        <v>2023</v>
      </c>
      <c r="C5294" s="16">
        <v>19</v>
      </c>
      <c r="D5294" s="14" t="s">
        <v>80</v>
      </c>
      <c r="E5294" s="16">
        <v>29</v>
      </c>
      <c r="F5294" s="14" t="s">
        <v>100</v>
      </c>
      <c r="G5294" s="16">
        <v>41</v>
      </c>
      <c r="H5294" s="14" t="s">
        <v>186</v>
      </c>
      <c r="I5294" s="16">
        <v>2</v>
      </c>
      <c r="J5294" s="14" t="s">
        <v>83</v>
      </c>
      <c r="K5294" s="14" t="s">
        <v>84</v>
      </c>
      <c r="L5294" s="14" t="s">
        <v>85</v>
      </c>
      <c r="M5294" s="23">
        <v>0.7</v>
      </c>
      <c r="N5294" s="16">
        <v>14</v>
      </c>
      <c r="O5294" s="16">
        <v>10</v>
      </c>
      <c r="P5294" s="16">
        <v>1</v>
      </c>
      <c r="Q5294" s="16">
        <v>11</v>
      </c>
      <c r="R5294" s="16">
        <v>1</v>
      </c>
      <c r="S5294" s="14" t="s">
        <v>86</v>
      </c>
      <c r="T5294" s="16">
        <v>2623</v>
      </c>
      <c r="U5294" s="16">
        <v>0</v>
      </c>
      <c r="V5294" s="18">
        <v>2136396</v>
      </c>
      <c r="W5294" s="18">
        <v>59758</v>
      </c>
      <c r="X5294" s="18">
        <v>44059</v>
      </c>
      <c r="Y5294" s="18">
        <v>0</v>
      </c>
      <c r="Z5294" s="18">
        <v>0</v>
      </c>
      <c r="AA5294" s="18">
        <v>0</v>
      </c>
      <c r="AB5294" s="18">
        <v>3636</v>
      </c>
      <c r="AC5294" s="23">
        <v>0.06</v>
      </c>
      <c r="AD5294" s="14" t="str">
        <f>IF(E5294=113,"Linn","Iowa ex-Linn")</f>
        <v>Iowa ex-Linn</v>
      </c>
      <c r="AE5294" s="23">
        <f>IFERROR(AB5294/W5294,"N/M")</f>
        <v>0.06084540981960574</v>
      </c>
      <c r="AF5294" s="14" t="str">
        <f>B5294&amp;"|"&amp;TEXT(E5294,"000")&amp;"|"&amp;TEXT(M5294,"0.0000")</f>
        <v>2023|029|0.7000</v>
      </c>
      <c r="AG5294" s="22" t="str">
        <f>IF(AND(B5294&gt;=2015,B5294&lt;=2024,C5294=19,G5294=41,I5294=2,K5294="A",L5294="RBUP",M5294&gt;=0.5,M5294&lt;=0.85),"IN","OUT")</f>
        <v>IN</v>
      </c>
    </row>
    <row r="5295" spans="1:33">
      <c r="A5295" s="14" t="s">
        <v>193</v>
      </c>
      <c r="B5295" s="16">
        <v>2023</v>
      </c>
      <c r="C5295" s="16">
        <v>19</v>
      </c>
      <c r="D5295" s="14" t="s">
        <v>80</v>
      </c>
      <c r="E5295" s="16">
        <v>29</v>
      </c>
      <c r="F5295" s="14" t="s">
        <v>100</v>
      </c>
      <c r="G5295" s="16">
        <v>41</v>
      </c>
      <c r="H5295" s="14" t="s">
        <v>186</v>
      </c>
      <c r="I5295" s="16">
        <v>2</v>
      </c>
      <c r="J5295" s="14" t="s">
        <v>83</v>
      </c>
      <c r="K5295" s="14" t="s">
        <v>84</v>
      </c>
      <c r="L5295" s="14" t="s">
        <v>85</v>
      </c>
      <c r="M5295" s="23">
        <v>0.75</v>
      </c>
      <c r="N5295" s="16">
        <v>76</v>
      </c>
      <c r="O5295" s="16">
        <v>61</v>
      </c>
      <c r="P5295" s="16">
        <v>5</v>
      </c>
      <c r="Q5295" s="16">
        <v>99</v>
      </c>
      <c r="R5295" s="16">
        <v>5</v>
      </c>
      <c r="S5295" s="14" t="s">
        <v>86</v>
      </c>
      <c r="T5295" s="16">
        <v>11061</v>
      </c>
      <c r="U5295" s="16">
        <v>0</v>
      </c>
      <c r="V5295" s="18">
        <v>10000337</v>
      </c>
      <c r="W5295" s="18">
        <v>386251</v>
      </c>
      <c r="X5295" s="18">
        <v>268147</v>
      </c>
      <c r="Y5295" s="18">
        <v>0</v>
      </c>
      <c r="Z5295" s="18">
        <v>0</v>
      </c>
      <c r="AA5295" s="18">
        <v>0</v>
      </c>
      <c r="AB5295" s="18">
        <v>11974</v>
      </c>
      <c r="AC5295" s="23">
        <v>0.03</v>
      </c>
      <c r="AD5295" s="14" t="str">
        <f>IF(E5295=113,"Linn","Iowa ex-Linn")</f>
        <v>Iowa ex-Linn</v>
      </c>
      <c r="AE5295" s="23">
        <f>IFERROR(AB5295/W5295,"N/M")</f>
        <v>0.03100056698882333</v>
      </c>
      <c r="AF5295" s="14" t="str">
        <f>B5295&amp;"|"&amp;TEXT(E5295,"000")&amp;"|"&amp;TEXT(M5295,"0.0000")</f>
        <v>2023|029|0.7500</v>
      </c>
      <c r="AG5295" s="22" t="str">
        <f>IF(AND(B5295&gt;=2015,B5295&lt;=2024,C5295=19,G5295=41,I5295=2,K5295="A",L5295="RBUP",M5295&gt;=0.5,M5295&lt;=0.85),"IN","OUT")</f>
        <v>IN</v>
      </c>
    </row>
    <row r="5296" spans="1:33">
      <c r="A5296" s="14" t="s">
        <v>193</v>
      </c>
      <c r="B5296" s="16">
        <v>2023</v>
      </c>
      <c r="C5296" s="16">
        <v>19</v>
      </c>
      <c r="D5296" s="14" t="s">
        <v>80</v>
      </c>
      <c r="E5296" s="16">
        <v>29</v>
      </c>
      <c r="F5296" s="14" t="s">
        <v>100</v>
      </c>
      <c r="G5296" s="16">
        <v>41</v>
      </c>
      <c r="H5296" s="14" t="s">
        <v>186</v>
      </c>
      <c r="I5296" s="16">
        <v>2</v>
      </c>
      <c r="J5296" s="14" t="s">
        <v>83</v>
      </c>
      <c r="K5296" s="14" t="s">
        <v>84</v>
      </c>
      <c r="L5296" s="14" t="s">
        <v>85</v>
      </c>
      <c r="M5296" s="23">
        <v>0.8</v>
      </c>
      <c r="N5296" s="16">
        <v>275</v>
      </c>
      <c r="O5296" s="16">
        <v>233</v>
      </c>
      <c r="P5296" s="16">
        <v>36</v>
      </c>
      <c r="Q5296" s="16">
        <v>289</v>
      </c>
      <c r="R5296" s="16">
        <v>37</v>
      </c>
      <c r="S5296" s="14" t="s">
        <v>86</v>
      </c>
      <c r="T5296" s="16">
        <v>52726</v>
      </c>
      <c r="U5296" s="16">
        <v>0</v>
      </c>
      <c r="V5296" s="18">
        <v>51335145</v>
      </c>
      <c r="W5296" s="18">
        <v>2600996</v>
      </c>
      <c r="X5296" s="18">
        <v>1652269</v>
      </c>
      <c r="Y5296" s="18">
        <v>5180</v>
      </c>
      <c r="Z5296" s="18">
        <v>0</v>
      </c>
      <c r="AA5296" s="18">
        <v>0</v>
      </c>
      <c r="AB5296" s="18">
        <v>443902</v>
      </c>
      <c r="AC5296" s="23">
        <v>0.17</v>
      </c>
      <c r="AD5296" s="14" t="str">
        <f>IF(E5296=113,"Linn","Iowa ex-Linn")</f>
        <v>Iowa ex-Linn</v>
      </c>
      <c r="AE5296" s="23">
        <f>IFERROR(AB5296/W5296,"N/M")</f>
        <v>0.17066616019401798</v>
      </c>
      <c r="AF5296" s="14" t="str">
        <f>B5296&amp;"|"&amp;TEXT(E5296,"000")&amp;"|"&amp;TEXT(M5296,"0.0000")</f>
        <v>2023|029|0.8000</v>
      </c>
      <c r="AG5296" s="22" t="str">
        <f>IF(AND(B5296&gt;=2015,B5296&lt;=2024,C5296=19,G5296=41,I5296=2,K5296="A",L5296="RBUP",M5296&gt;=0.5,M5296&lt;=0.85),"IN","OUT")</f>
        <v>IN</v>
      </c>
    </row>
    <row r="5297" spans="1:33">
      <c r="A5297" s="14" t="s">
        <v>193</v>
      </c>
      <c r="B5297" s="16">
        <v>2023</v>
      </c>
      <c r="C5297" s="16">
        <v>19</v>
      </c>
      <c r="D5297" s="14" t="s">
        <v>80</v>
      </c>
      <c r="E5297" s="16">
        <v>29</v>
      </c>
      <c r="F5297" s="14" t="s">
        <v>100</v>
      </c>
      <c r="G5297" s="16">
        <v>41</v>
      </c>
      <c r="H5297" s="14" t="s">
        <v>186</v>
      </c>
      <c r="I5297" s="16">
        <v>2</v>
      </c>
      <c r="J5297" s="14" t="s">
        <v>83</v>
      </c>
      <c r="K5297" s="14" t="s">
        <v>84</v>
      </c>
      <c r="L5297" s="14" t="s">
        <v>85</v>
      </c>
      <c r="M5297" s="23">
        <v>0.85</v>
      </c>
      <c r="N5297" s="16">
        <v>295</v>
      </c>
      <c r="O5297" s="16">
        <v>241</v>
      </c>
      <c r="P5297" s="16">
        <v>77</v>
      </c>
      <c r="Q5297" s="16">
        <v>353</v>
      </c>
      <c r="R5297" s="16">
        <v>107</v>
      </c>
      <c r="S5297" s="14" t="s">
        <v>86</v>
      </c>
      <c r="T5297" s="16">
        <v>56061</v>
      </c>
      <c r="U5297" s="16">
        <v>0</v>
      </c>
      <c r="V5297" s="18">
        <v>56826927</v>
      </c>
      <c r="W5297" s="18">
        <v>3679841</v>
      </c>
      <c r="X5297" s="18">
        <v>1754473</v>
      </c>
      <c r="Y5297" s="18">
        <v>121</v>
      </c>
      <c r="Z5297" s="18">
        <v>0</v>
      </c>
      <c r="AA5297" s="18">
        <v>0</v>
      </c>
      <c r="AB5297" s="18">
        <v>1663242</v>
      </c>
      <c r="AC5297" s="23">
        <v>0.45</v>
      </c>
      <c r="AD5297" s="14" t="str">
        <f>IF(E5297=113,"Linn","Iowa ex-Linn")</f>
        <v>Iowa ex-Linn</v>
      </c>
      <c r="AE5297" s="23">
        <f>IFERROR(AB5297/W5297,"N/M")</f>
        <v>0.45198746358878006</v>
      </c>
      <c r="AF5297" s="14" t="str">
        <f>B5297&amp;"|"&amp;TEXT(E5297,"000")&amp;"|"&amp;TEXT(M5297,"0.0000")</f>
        <v>2023|029|0.8500</v>
      </c>
      <c r="AG5297" s="22" t="str">
        <f>IF(AND(B5297&gt;=2015,B5297&lt;=2024,C5297=19,G5297=41,I5297=2,K5297="A",L5297="RBUP",M5297&gt;=0.5,M5297&lt;=0.85),"IN","OUT")</f>
        <v>IN</v>
      </c>
    </row>
    <row r="5298" spans="1:33">
      <c r="A5298" s="14" t="s">
        <v>193</v>
      </c>
      <c r="B5298" s="16">
        <v>2023</v>
      </c>
      <c r="C5298" s="16">
        <v>19</v>
      </c>
      <c r="D5298" s="14" t="s">
        <v>80</v>
      </c>
      <c r="E5298" s="16">
        <v>31</v>
      </c>
      <c r="F5298" s="14" t="s">
        <v>101</v>
      </c>
      <c r="G5298" s="16">
        <v>41</v>
      </c>
      <c r="H5298" s="14" t="s">
        <v>186</v>
      </c>
      <c r="I5298" s="16">
        <v>2</v>
      </c>
      <c r="J5298" s="14" t="s">
        <v>83</v>
      </c>
      <c r="K5298" s="14" t="s">
        <v>84</v>
      </c>
      <c r="L5298" s="14" t="s">
        <v>85</v>
      </c>
      <c r="M5298" s="23">
        <v>0.5</v>
      </c>
      <c r="N5298" s="16">
        <v>2</v>
      </c>
      <c r="O5298" s="16">
        <v>2</v>
      </c>
      <c r="P5298" s="16">
        <v>0</v>
      </c>
      <c r="Q5298" s="16">
        <v>4</v>
      </c>
      <c r="R5298" s="16">
        <v>0</v>
      </c>
      <c r="S5298" s="14" t="s">
        <v>86</v>
      </c>
      <c r="T5298" s="16">
        <v>886</v>
      </c>
      <c r="U5298" s="16">
        <v>0</v>
      </c>
      <c r="V5298" s="18">
        <v>601735</v>
      </c>
      <c r="W5298" s="18">
        <v>6090</v>
      </c>
      <c r="X5298" s="18">
        <v>4292</v>
      </c>
      <c r="Y5298" s="18">
        <v>0</v>
      </c>
      <c r="Z5298" s="18">
        <v>0</v>
      </c>
      <c r="AA5298" s="18">
        <v>0</v>
      </c>
      <c r="AB5298" s="18">
        <v>0</v>
      </c>
      <c r="AC5298" s="23">
        <v>0</v>
      </c>
      <c r="AD5298" s="14" t="str">
        <f>IF(E5298=113,"Linn","Iowa ex-Linn")</f>
        <v>Iowa ex-Linn</v>
      </c>
      <c r="AE5298" s="23">
        <f>IFERROR(AB5298/W5298,"N/M")</f>
        <v>0.0</v>
      </c>
      <c r="AF5298" s="14" t="str">
        <f>B5298&amp;"|"&amp;TEXT(E5298,"000")&amp;"|"&amp;TEXT(M5298,"0.0000")</f>
        <v>2023|031|0.5000</v>
      </c>
      <c r="AG5298" s="22" t="str">
        <f>IF(AND(B5298&gt;=2015,B5298&lt;=2024,C5298=19,G5298=41,I5298=2,K5298="A",L5298="RBUP",M5298&gt;=0.5,M5298&lt;=0.85),"IN","OUT")</f>
        <v>IN</v>
      </c>
    </row>
    <row r="5299" spans="1:33">
      <c r="A5299" s="14" t="s">
        <v>193</v>
      </c>
      <c r="B5299" s="16">
        <v>2023</v>
      </c>
      <c r="C5299" s="16">
        <v>19</v>
      </c>
      <c r="D5299" s="14" t="s">
        <v>80</v>
      </c>
      <c r="E5299" s="16">
        <v>31</v>
      </c>
      <c r="F5299" s="14" t="s">
        <v>101</v>
      </c>
      <c r="G5299" s="16">
        <v>41</v>
      </c>
      <c r="H5299" s="14" t="s">
        <v>186</v>
      </c>
      <c r="I5299" s="16">
        <v>2</v>
      </c>
      <c r="J5299" s="14" t="s">
        <v>83</v>
      </c>
      <c r="K5299" s="14" t="s">
        <v>84</v>
      </c>
      <c r="L5299" s="14" t="s">
        <v>85</v>
      </c>
      <c r="M5299" s="23">
        <v>0.55</v>
      </c>
      <c r="N5299" s="16">
        <v>1</v>
      </c>
      <c r="O5299" s="16">
        <v>1</v>
      </c>
      <c r="P5299" s="16">
        <v>0</v>
      </c>
      <c r="Q5299" s="16">
        <v>1</v>
      </c>
      <c r="R5299" s="16">
        <v>0</v>
      </c>
      <c r="S5299" s="14" t="s">
        <v>86</v>
      </c>
      <c r="T5299" s="16">
        <v>74</v>
      </c>
      <c r="U5299" s="16">
        <v>0</v>
      </c>
      <c r="V5299" s="18">
        <v>46425</v>
      </c>
      <c r="W5299" s="18">
        <v>331</v>
      </c>
      <c r="X5299" s="18">
        <v>212</v>
      </c>
      <c r="Y5299" s="18">
        <v>0</v>
      </c>
      <c r="Z5299" s="18">
        <v>0</v>
      </c>
      <c r="AA5299" s="18">
        <v>0</v>
      </c>
      <c r="AB5299" s="18">
        <v>0</v>
      </c>
      <c r="AC5299" s="23">
        <v>0</v>
      </c>
      <c r="AD5299" s="14" t="str">
        <f>IF(E5299=113,"Linn","Iowa ex-Linn")</f>
        <v>Iowa ex-Linn</v>
      </c>
      <c r="AE5299" s="23">
        <f>IFERROR(AB5299/W5299,"N/M")</f>
        <v>0.0</v>
      </c>
      <c r="AF5299" s="14" t="str">
        <f>B5299&amp;"|"&amp;TEXT(E5299,"000")&amp;"|"&amp;TEXT(M5299,"0.0000")</f>
        <v>2023|031|0.5500</v>
      </c>
      <c r="AG5299" s="22" t="str">
        <f>IF(AND(B5299&gt;=2015,B5299&lt;=2024,C5299=19,G5299=41,I5299=2,K5299="A",L5299="RBUP",M5299&gt;=0.5,M5299&lt;=0.85),"IN","OUT")</f>
        <v>IN</v>
      </c>
    </row>
    <row r="5300" spans="1:33">
      <c r="A5300" s="14" t="s">
        <v>193</v>
      </c>
      <c r="B5300" s="16">
        <v>2023</v>
      </c>
      <c r="C5300" s="16">
        <v>19</v>
      </c>
      <c r="D5300" s="14" t="s">
        <v>80</v>
      </c>
      <c r="E5300" s="16">
        <v>31</v>
      </c>
      <c r="F5300" s="14" t="s">
        <v>101</v>
      </c>
      <c r="G5300" s="16">
        <v>41</v>
      </c>
      <c r="H5300" s="14" t="s">
        <v>186</v>
      </c>
      <c r="I5300" s="16">
        <v>2</v>
      </c>
      <c r="J5300" s="14" t="s">
        <v>83</v>
      </c>
      <c r="K5300" s="14" t="s">
        <v>84</v>
      </c>
      <c r="L5300" s="14" t="s">
        <v>85</v>
      </c>
      <c r="M5300" s="23">
        <v>0.6</v>
      </c>
      <c r="N5300" s="16">
        <v>1</v>
      </c>
      <c r="O5300" s="16">
        <v>1</v>
      </c>
      <c r="P5300" s="16">
        <v>0</v>
      </c>
      <c r="Q5300" s="16">
        <v>1</v>
      </c>
      <c r="R5300" s="16">
        <v>0</v>
      </c>
      <c r="S5300" s="14" t="s">
        <v>86</v>
      </c>
      <c r="T5300" s="16">
        <v>27</v>
      </c>
      <c r="U5300" s="16">
        <v>0</v>
      </c>
      <c r="V5300" s="18">
        <v>13677</v>
      </c>
      <c r="W5300" s="18">
        <v>167</v>
      </c>
      <c r="X5300" s="18">
        <v>107</v>
      </c>
      <c r="Y5300" s="18">
        <v>0</v>
      </c>
      <c r="Z5300" s="18">
        <v>0</v>
      </c>
      <c r="AA5300" s="18">
        <v>0</v>
      </c>
      <c r="AB5300" s="18">
        <v>0</v>
      </c>
      <c r="AC5300" s="23">
        <v>0</v>
      </c>
      <c r="AD5300" s="14" t="str">
        <f>IF(E5300=113,"Linn","Iowa ex-Linn")</f>
        <v>Iowa ex-Linn</v>
      </c>
      <c r="AE5300" s="23">
        <f>IFERROR(AB5300/W5300,"N/M")</f>
        <v>0.0</v>
      </c>
      <c r="AF5300" s="14" t="str">
        <f>B5300&amp;"|"&amp;TEXT(E5300,"000")&amp;"|"&amp;TEXT(M5300,"0.0000")</f>
        <v>2023|031|0.6000</v>
      </c>
      <c r="AG5300" s="22" t="str">
        <f>IF(AND(B5300&gt;=2015,B5300&lt;=2024,C5300=19,G5300=41,I5300=2,K5300="A",L5300="RBUP",M5300&gt;=0.5,M5300&lt;=0.85),"IN","OUT")</f>
        <v>IN</v>
      </c>
    </row>
    <row r="5301" spans="1:33">
      <c r="A5301" s="14" t="s">
        <v>193</v>
      </c>
      <c r="B5301" s="16">
        <v>2023</v>
      </c>
      <c r="C5301" s="16">
        <v>19</v>
      </c>
      <c r="D5301" s="14" t="s">
        <v>80</v>
      </c>
      <c r="E5301" s="16">
        <v>31</v>
      </c>
      <c r="F5301" s="14" t="s">
        <v>101</v>
      </c>
      <c r="G5301" s="16">
        <v>41</v>
      </c>
      <c r="H5301" s="14" t="s">
        <v>186</v>
      </c>
      <c r="I5301" s="16">
        <v>2</v>
      </c>
      <c r="J5301" s="14" t="s">
        <v>83</v>
      </c>
      <c r="K5301" s="14" t="s">
        <v>84</v>
      </c>
      <c r="L5301" s="14" t="s">
        <v>85</v>
      </c>
      <c r="M5301" s="23">
        <v>0.65</v>
      </c>
      <c r="N5301" s="16">
        <v>2</v>
      </c>
      <c r="O5301" s="16">
        <v>2</v>
      </c>
      <c r="P5301" s="16">
        <v>0</v>
      </c>
      <c r="Q5301" s="16">
        <v>3</v>
      </c>
      <c r="R5301" s="16">
        <v>0</v>
      </c>
      <c r="S5301" s="14" t="s">
        <v>86</v>
      </c>
      <c r="T5301" s="16">
        <v>227</v>
      </c>
      <c r="U5301" s="16">
        <v>0</v>
      </c>
      <c r="V5301" s="18">
        <v>206305</v>
      </c>
      <c r="W5301" s="18">
        <v>2387</v>
      </c>
      <c r="X5301" s="18">
        <v>1745</v>
      </c>
      <c r="Y5301" s="18">
        <v>0</v>
      </c>
      <c r="Z5301" s="18">
        <v>0</v>
      </c>
      <c r="AA5301" s="18">
        <v>0</v>
      </c>
      <c r="AB5301" s="18">
        <v>0</v>
      </c>
      <c r="AC5301" s="23">
        <v>0</v>
      </c>
      <c r="AD5301" s="14" t="str">
        <f>IF(E5301=113,"Linn","Iowa ex-Linn")</f>
        <v>Iowa ex-Linn</v>
      </c>
      <c r="AE5301" s="23">
        <f>IFERROR(AB5301/W5301,"N/M")</f>
        <v>0.0</v>
      </c>
      <c r="AF5301" s="14" t="str">
        <f>B5301&amp;"|"&amp;TEXT(E5301,"000")&amp;"|"&amp;TEXT(M5301,"0.0000")</f>
        <v>2023|031|0.6500</v>
      </c>
      <c r="AG5301" s="22" t="str">
        <f>IF(AND(B5301&gt;=2015,B5301&lt;=2024,C5301=19,G5301=41,I5301=2,K5301="A",L5301="RBUP",M5301&gt;=0.5,M5301&lt;=0.85),"IN","OUT")</f>
        <v>IN</v>
      </c>
    </row>
    <row r="5302" spans="1:33">
      <c r="A5302" s="14" t="s">
        <v>193</v>
      </c>
      <c r="B5302" s="16">
        <v>2023</v>
      </c>
      <c r="C5302" s="16">
        <v>19</v>
      </c>
      <c r="D5302" s="14" t="s">
        <v>80</v>
      </c>
      <c r="E5302" s="16">
        <v>31</v>
      </c>
      <c r="F5302" s="14" t="s">
        <v>101</v>
      </c>
      <c r="G5302" s="16">
        <v>41</v>
      </c>
      <c r="H5302" s="14" t="s">
        <v>186</v>
      </c>
      <c r="I5302" s="16">
        <v>2</v>
      </c>
      <c r="J5302" s="14" t="s">
        <v>83</v>
      </c>
      <c r="K5302" s="14" t="s">
        <v>84</v>
      </c>
      <c r="L5302" s="14" t="s">
        <v>85</v>
      </c>
      <c r="M5302" s="23">
        <v>0.7</v>
      </c>
      <c r="N5302" s="16">
        <v>30</v>
      </c>
      <c r="O5302" s="16">
        <v>22</v>
      </c>
      <c r="P5302" s="16">
        <v>0</v>
      </c>
      <c r="Q5302" s="16">
        <v>23</v>
      </c>
      <c r="R5302" s="16">
        <v>0</v>
      </c>
      <c r="S5302" s="14" t="s">
        <v>86</v>
      </c>
      <c r="T5302" s="16">
        <v>1830</v>
      </c>
      <c r="U5302" s="16">
        <v>0</v>
      </c>
      <c r="V5302" s="18">
        <v>1668188</v>
      </c>
      <c r="W5302" s="18">
        <v>33568</v>
      </c>
      <c r="X5302" s="18">
        <v>23680</v>
      </c>
      <c r="Y5302" s="18">
        <v>0</v>
      </c>
      <c r="Z5302" s="18">
        <v>0</v>
      </c>
      <c r="AA5302" s="18">
        <v>0</v>
      </c>
      <c r="AB5302" s="18">
        <v>0</v>
      </c>
      <c r="AC5302" s="23">
        <v>0</v>
      </c>
      <c r="AD5302" s="14" t="str">
        <f>IF(E5302=113,"Linn","Iowa ex-Linn")</f>
        <v>Iowa ex-Linn</v>
      </c>
      <c r="AE5302" s="23">
        <f>IFERROR(AB5302/W5302,"N/M")</f>
        <v>0.0</v>
      </c>
      <c r="AF5302" s="14" t="str">
        <f>B5302&amp;"|"&amp;TEXT(E5302,"000")&amp;"|"&amp;TEXT(M5302,"0.0000")</f>
        <v>2023|031|0.7000</v>
      </c>
      <c r="AG5302" s="22" t="str">
        <f>IF(AND(B5302&gt;=2015,B5302&lt;=2024,C5302=19,G5302=41,I5302=2,K5302="A",L5302="RBUP",M5302&gt;=0.5,M5302&lt;=0.85),"IN","OUT")</f>
        <v>IN</v>
      </c>
    </row>
    <row r="5303" spans="1:33">
      <c r="A5303" s="14" t="s">
        <v>193</v>
      </c>
      <c r="B5303" s="16">
        <v>2023</v>
      </c>
      <c r="C5303" s="16">
        <v>19</v>
      </c>
      <c r="D5303" s="14" t="s">
        <v>80</v>
      </c>
      <c r="E5303" s="16">
        <v>31</v>
      </c>
      <c r="F5303" s="14" t="s">
        <v>101</v>
      </c>
      <c r="G5303" s="16">
        <v>41</v>
      </c>
      <c r="H5303" s="14" t="s">
        <v>186</v>
      </c>
      <c r="I5303" s="16">
        <v>2</v>
      </c>
      <c r="J5303" s="14" t="s">
        <v>83</v>
      </c>
      <c r="K5303" s="14" t="s">
        <v>84</v>
      </c>
      <c r="L5303" s="14" t="s">
        <v>85</v>
      </c>
      <c r="M5303" s="23">
        <v>0.75</v>
      </c>
      <c r="N5303" s="16">
        <v>80</v>
      </c>
      <c r="O5303" s="16">
        <v>63</v>
      </c>
      <c r="P5303" s="16">
        <v>8</v>
      </c>
      <c r="Q5303" s="16">
        <v>74</v>
      </c>
      <c r="R5303" s="16">
        <v>10</v>
      </c>
      <c r="S5303" s="14" t="s">
        <v>86</v>
      </c>
      <c r="T5303" s="16">
        <v>14797</v>
      </c>
      <c r="U5303" s="16">
        <v>0</v>
      </c>
      <c r="V5303" s="18">
        <v>14229112</v>
      </c>
      <c r="W5303" s="18">
        <v>403844</v>
      </c>
      <c r="X5303" s="18">
        <v>292101</v>
      </c>
      <c r="Y5303" s="18">
        <v>0</v>
      </c>
      <c r="Z5303" s="18">
        <v>0</v>
      </c>
      <c r="AA5303" s="18">
        <v>0</v>
      </c>
      <c r="AB5303" s="18">
        <v>234812</v>
      </c>
      <c r="AC5303" s="23">
        <v>0.58</v>
      </c>
      <c r="AD5303" s="14" t="str">
        <f>IF(E5303=113,"Linn","Iowa ex-Linn")</f>
        <v>Iowa ex-Linn</v>
      </c>
      <c r="AE5303" s="23">
        <f>IFERROR(AB5303/W5303,"N/M")</f>
        <v>0.5814423391210467</v>
      </c>
      <c r="AF5303" s="14" t="str">
        <f>B5303&amp;"|"&amp;TEXT(E5303,"000")&amp;"|"&amp;TEXT(M5303,"0.0000")</f>
        <v>2023|031|0.7500</v>
      </c>
      <c r="AG5303" s="22" t="str">
        <f>IF(AND(B5303&gt;=2015,B5303&lt;=2024,C5303=19,G5303=41,I5303=2,K5303="A",L5303="RBUP",M5303&gt;=0.5,M5303&lt;=0.85),"IN","OUT")</f>
        <v>IN</v>
      </c>
    </row>
    <row r="5304" spans="1:33">
      <c r="A5304" s="14" t="s">
        <v>193</v>
      </c>
      <c r="B5304" s="16">
        <v>2023</v>
      </c>
      <c r="C5304" s="16">
        <v>19</v>
      </c>
      <c r="D5304" s="14" t="s">
        <v>80</v>
      </c>
      <c r="E5304" s="16">
        <v>31</v>
      </c>
      <c r="F5304" s="14" t="s">
        <v>101</v>
      </c>
      <c r="G5304" s="16">
        <v>41</v>
      </c>
      <c r="H5304" s="14" t="s">
        <v>186</v>
      </c>
      <c r="I5304" s="16">
        <v>2</v>
      </c>
      <c r="J5304" s="14" t="s">
        <v>83</v>
      </c>
      <c r="K5304" s="14" t="s">
        <v>84</v>
      </c>
      <c r="L5304" s="14" t="s">
        <v>85</v>
      </c>
      <c r="M5304" s="23">
        <v>0.8</v>
      </c>
      <c r="N5304" s="16">
        <v>306</v>
      </c>
      <c r="O5304" s="16">
        <v>258</v>
      </c>
      <c r="P5304" s="16">
        <v>79</v>
      </c>
      <c r="Q5304" s="16">
        <v>364</v>
      </c>
      <c r="R5304" s="16">
        <v>114</v>
      </c>
      <c r="S5304" s="14" t="s">
        <v>86</v>
      </c>
      <c r="T5304" s="16">
        <v>61825</v>
      </c>
      <c r="U5304" s="16">
        <v>0</v>
      </c>
      <c r="V5304" s="18">
        <v>63482688</v>
      </c>
      <c r="W5304" s="18">
        <v>2559135</v>
      </c>
      <c r="X5304" s="18">
        <v>1595650</v>
      </c>
      <c r="Y5304" s="18">
        <v>5909</v>
      </c>
      <c r="Z5304" s="18">
        <v>0</v>
      </c>
      <c r="AA5304" s="18">
        <v>0</v>
      </c>
      <c r="AB5304" s="18">
        <v>1638364</v>
      </c>
      <c r="AC5304" s="23">
        <v>0.64</v>
      </c>
      <c r="AD5304" s="14" t="str">
        <f>IF(E5304=113,"Linn","Iowa ex-Linn")</f>
        <v>Iowa ex-Linn</v>
      </c>
      <c r="AE5304" s="23">
        <f>IFERROR(AB5304/W5304,"N/M")</f>
        <v>0.6402022558403523</v>
      </c>
      <c r="AF5304" s="14" t="str">
        <f>B5304&amp;"|"&amp;TEXT(E5304,"000")&amp;"|"&amp;TEXT(M5304,"0.0000")</f>
        <v>2023|031|0.8000</v>
      </c>
      <c r="AG5304" s="22" t="str">
        <f>IF(AND(B5304&gt;=2015,B5304&lt;=2024,C5304=19,G5304=41,I5304=2,K5304="A",L5304="RBUP",M5304&gt;=0.5,M5304&lt;=0.85),"IN","OUT")</f>
        <v>IN</v>
      </c>
    </row>
    <row r="5305" spans="1:33">
      <c r="A5305" s="14" t="s">
        <v>193</v>
      </c>
      <c r="B5305" s="16">
        <v>2023</v>
      </c>
      <c r="C5305" s="16">
        <v>19</v>
      </c>
      <c r="D5305" s="14" t="s">
        <v>80</v>
      </c>
      <c r="E5305" s="16">
        <v>31</v>
      </c>
      <c r="F5305" s="14" t="s">
        <v>101</v>
      </c>
      <c r="G5305" s="16">
        <v>41</v>
      </c>
      <c r="H5305" s="14" t="s">
        <v>186</v>
      </c>
      <c r="I5305" s="16">
        <v>2</v>
      </c>
      <c r="J5305" s="14" t="s">
        <v>83</v>
      </c>
      <c r="K5305" s="14" t="s">
        <v>84</v>
      </c>
      <c r="L5305" s="14" t="s">
        <v>85</v>
      </c>
      <c r="M5305" s="23">
        <v>0.85</v>
      </c>
      <c r="N5305" s="16">
        <v>303</v>
      </c>
      <c r="O5305" s="16">
        <v>250</v>
      </c>
      <c r="P5305" s="16">
        <v>116</v>
      </c>
      <c r="Q5305" s="16">
        <v>382</v>
      </c>
      <c r="R5305" s="16">
        <v>143</v>
      </c>
      <c r="S5305" s="14" t="s">
        <v>86</v>
      </c>
      <c r="T5305" s="16">
        <v>57563</v>
      </c>
      <c r="U5305" s="16">
        <v>0</v>
      </c>
      <c r="V5305" s="18">
        <v>62540944</v>
      </c>
      <c r="W5305" s="18">
        <v>3331952</v>
      </c>
      <c r="X5305" s="18">
        <v>1560885</v>
      </c>
      <c r="Y5305" s="18">
        <v>4353</v>
      </c>
      <c r="Z5305" s="18">
        <v>0</v>
      </c>
      <c r="AA5305" s="18">
        <v>0</v>
      </c>
      <c r="AB5305" s="18">
        <v>2654076</v>
      </c>
      <c r="AC5305" s="23">
        <v>0.8</v>
      </c>
      <c r="AD5305" s="14" t="str">
        <f>IF(E5305=113,"Linn","Iowa ex-Linn")</f>
        <v>Iowa ex-Linn</v>
      </c>
      <c r="AE5305" s="23">
        <f>IFERROR(AB5305/W5305,"N/M")</f>
        <v>0.7965528915182452</v>
      </c>
      <c r="AF5305" s="14" t="str">
        <f>B5305&amp;"|"&amp;TEXT(E5305,"000")&amp;"|"&amp;TEXT(M5305,"0.0000")</f>
        <v>2023|031|0.8500</v>
      </c>
      <c r="AG5305" s="22" t="str">
        <f>IF(AND(B5305&gt;=2015,B5305&lt;=2024,C5305=19,G5305=41,I5305=2,K5305="A",L5305="RBUP",M5305&gt;=0.5,M5305&lt;=0.85),"IN","OUT")</f>
        <v>IN</v>
      </c>
    </row>
    <row r="5306" spans="1:33">
      <c r="A5306" s="14" t="s">
        <v>193</v>
      </c>
      <c r="B5306" s="16">
        <v>2023</v>
      </c>
      <c r="C5306" s="16">
        <v>19</v>
      </c>
      <c r="D5306" s="14" t="s">
        <v>80</v>
      </c>
      <c r="E5306" s="16">
        <v>33</v>
      </c>
      <c r="F5306" s="14" t="s">
        <v>102</v>
      </c>
      <c r="G5306" s="16">
        <v>41</v>
      </c>
      <c r="H5306" s="14" t="s">
        <v>186</v>
      </c>
      <c r="I5306" s="16">
        <v>2</v>
      </c>
      <c r="J5306" s="14" t="s">
        <v>83</v>
      </c>
      <c r="K5306" s="14" t="s">
        <v>84</v>
      </c>
      <c r="L5306" s="14" t="s">
        <v>85</v>
      </c>
      <c r="M5306" s="23">
        <v>0.6</v>
      </c>
      <c r="N5306" s="16">
        <v>3</v>
      </c>
      <c r="O5306" s="16">
        <v>2</v>
      </c>
      <c r="P5306" s="16">
        <v>0</v>
      </c>
      <c r="Q5306" s="16">
        <v>2</v>
      </c>
      <c r="R5306" s="16">
        <v>0</v>
      </c>
      <c r="S5306" s="14" t="s">
        <v>86</v>
      </c>
      <c r="T5306" s="16">
        <v>292</v>
      </c>
      <c r="U5306" s="16">
        <v>0</v>
      </c>
      <c r="V5306" s="18">
        <v>244874</v>
      </c>
      <c r="W5306" s="18">
        <v>4526</v>
      </c>
      <c r="X5306" s="18">
        <v>3456</v>
      </c>
      <c r="Y5306" s="18">
        <v>0</v>
      </c>
      <c r="Z5306" s="18">
        <v>0</v>
      </c>
      <c r="AA5306" s="18">
        <v>0</v>
      </c>
      <c r="AB5306" s="18">
        <v>0</v>
      </c>
      <c r="AC5306" s="23">
        <v>0</v>
      </c>
      <c r="AD5306" s="14" t="str">
        <f>IF(E5306=113,"Linn","Iowa ex-Linn")</f>
        <v>Iowa ex-Linn</v>
      </c>
      <c r="AE5306" s="23">
        <f>IFERROR(AB5306/W5306,"N/M")</f>
        <v>0.0</v>
      </c>
      <c r="AF5306" s="14" t="str">
        <f>B5306&amp;"|"&amp;TEXT(E5306,"000")&amp;"|"&amp;TEXT(M5306,"0.0000")</f>
        <v>2023|033|0.6000</v>
      </c>
      <c r="AG5306" s="22" t="str">
        <f>IF(AND(B5306&gt;=2015,B5306&lt;=2024,C5306=19,G5306=41,I5306=2,K5306="A",L5306="RBUP",M5306&gt;=0.5,M5306&lt;=0.85),"IN","OUT")</f>
        <v>IN</v>
      </c>
    </row>
    <row r="5307" spans="1:33">
      <c r="A5307" s="14" t="s">
        <v>193</v>
      </c>
      <c r="B5307" s="16">
        <v>2023</v>
      </c>
      <c r="C5307" s="16">
        <v>19</v>
      </c>
      <c r="D5307" s="14" t="s">
        <v>80</v>
      </c>
      <c r="E5307" s="16">
        <v>33</v>
      </c>
      <c r="F5307" s="14" t="s">
        <v>102</v>
      </c>
      <c r="G5307" s="16">
        <v>41</v>
      </c>
      <c r="H5307" s="14" t="s">
        <v>186</v>
      </c>
      <c r="I5307" s="16">
        <v>2</v>
      </c>
      <c r="J5307" s="14" t="s">
        <v>83</v>
      </c>
      <c r="K5307" s="14" t="s">
        <v>84</v>
      </c>
      <c r="L5307" s="14" t="s">
        <v>85</v>
      </c>
      <c r="M5307" s="23">
        <v>0.65</v>
      </c>
      <c r="N5307" s="16">
        <v>2</v>
      </c>
      <c r="O5307" s="16">
        <v>2</v>
      </c>
      <c r="P5307" s="16">
        <v>0</v>
      </c>
      <c r="Q5307" s="16">
        <v>2</v>
      </c>
      <c r="R5307" s="16">
        <v>0</v>
      </c>
      <c r="S5307" s="14" t="s">
        <v>86</v>
      </c>
      <c r="T5307" s="16">
        <v>49</v>
      </c>
      <c r="U5307" s="16">
        <v>0</v>
      </c>
      <c r="V5307" s="18">
        <v>36467</v>
      </c>
      <c r="W5307" s="18">
        <v>1069</v>
      </c>
      <c r="X5307" s="18">
        <v>631</v>
      </c>
      <c r="Y5307" s="18">
        <v>0</v>
      </c>
      <c r="Z5307" s="18">
        <v>0</v>
      </c>
      <c r="AA5307" s="18">
        <v>0</v>
      </c>
      <c r="AB5307" s="18">
        <v>0</v>
      </c>
      <c r="AC5307" s="23">
        <v>0</v>
      </c>
      <c r="AD5307" s="14" t="str">
        <f>IF(E5307=113,"Linn","Iowa ex-Linn")</f>
        <v>Iowa ex-Linn</v>
      </c>
      <c r="AE5307" s="23">
        <f>IFERROR(AB5307/W5307,"N/M")</f>
        <v>0.0</v>
      </c>
      <c r="AF5307" s="14" t="str">
        <f>B5307&amp;"|"&amp;TEXT(E5307,"000")&amp;"|"&amp;TEXT(M5307,"0.0000")</f>
        <v>2023|033|0.6500</v>
      </c>
      <c r="AG5307" s="22" t="str">
        <f>IF(AND(B5307&gt;=2015,B5307&lt;=2024,C5307=19,G5307=41,I5307=2,K5307="A",L5307="RBUP",M5307&gt;=0.5,M5307&lt;=0.85),"IN","OUT")</f>
        <v>IN</v>
      </c>
    </row>
    <row r="5308" spans="1:33">
      <c r="A5308" s="14" t="s">
        <v>193</v>
      </c>
      <c r="B5308" s="16">
        <v>2023</v>
      </c>
      <c r="C5308" s="16">
        <v>19</v>
      </c>
      <c r="D5308" s="14" t="s">
        <v>80</v>
      </c>
      <c r="E5308" s="16">
        <v>33</v>
      </c>
      <c r="F5308" s="14" t="s">
        <v>102</v>
      </c>
      <c r="G5308" s="16">
        <v>41</v>
      </c>
      <c r="H5308" s="14" t="s">
        <v>186</v>
      </c>
      <c r="I5308" s="16">
        <v>2</v>
      </c>
      <c r="J5308" s="14" t="s">
        <v>83</v>
      </c>
      <c r="K5308" s="14" t="s">
        <v>84</v>
      </c>
      <c r="L5308" s="14" t="s">
        <v>85</v>
      </c>
      <c r="M5308" s="23">
        <v>0.7</v>
      </c>
      <c r="N5308" s="16">
        <v>7</v>
      </c>
      <c r="O5308" s="16">
        <v>5</v>
      </c>
      <c r="P5308" s="16">
        <v>0</v>
      </c>
      <c r="Q5308" s="16">
        <v>5</v>
      </c>
      <c r="R5308" s="16">
        <v>0</v>
      </c>
      <c r="S5308" s="14" t="s">
        <v>86</v>
      </c>
      <c r="T5308" s="16">
        <v>1249</v>
      </c>
      <c r="U5308" s="16">
        <v>0</v>
      </c>
      <c r="V5308" s="18">
        <v>1054860</v>
      </c>
      <c r="W5308" s="18">
        <v>35791</v>
      </c>
      <c r="X5308" s="18">
        <v>26204</v>
      </c>
      <c r="Y5308" s="18">
        <v>0</v>
      </c>
      <c r="Z5308" s="18">
        <v>0</v>
      </c>
      <c r="AA5308" s="18">
        <v>0</v>
      </c>
      <c r="AB5308" s="18">
        <v>0</v>
      </c>
      <c r="AC5308" s="23">
        <v>0</v>
      </c>
      <c r="AD5308" s="14" t="str">
        <f>IF(E5308=113,"Linn","Iowa ex-Linn")</f>
        <v>Iowa ex-Linn</v>
      </c>
      <c r="AE5308" s="23">
        <f>IFERROR(AB5308/W5308,"N/M")</f>
        <v>0.0</v>
      </c>
      <c r="AF5308" s="14" t="str">
        <f>B5308&amp;"|"&amp;TEXT(E5308,"000")&amp;"|"&amp;TEXT(M5308,"0.0000")</f>
        <v>2023|033|0.7000</v>
      </c>
      <c r="AG5308" s="22" t="str">
        <f>IF(AND(B5308&gt;=2015,B5308&lt;=2024,C5308=19,G5308=41,I5308=2,K5308="A",L5308="RBUP",M5308&gt;=0.5,M5308&lt;=0.85),"IN","OUT")</f>
        <v>IN</v>
      </c>
    </row>
    <row r="5309" spans="1:33">
      <c r="A5309" s="14" t="s">
        <v>193</v>
      </c>
      <c r="B5309" s="16">
        <v>2023</v>
      </c>
      <c r="C5309" s="16">
        <v>19</v>
      </c>
      <c r="D5309" s="14" t="s">
        <v>80</v>
      </c>
      <c r="E5309" s="16">
        <v>33</v>
      </c>
      <c r="F5309" s="14" t="s">
        <v>102</v>
      </c>
      <c r="G5309" s="16">
        <v>41</v>
      </c>
      <c r="H5309" s="14" t="s">
        <v>186</v>
      </c>
      <c r="I5309" s="16">
        <v>2</v>
      </c>
      <c r="J5309" s="14" t="s">
        <v>83</v>
      </c>
      <c r="K5309" s="14" t="s">
        <v>84</v>
      </c>
      <c r="L5309" s="14" t="s">
        <v>85</v>
      </c>
      <c r="M5309" s="23">
        <v>0.75</v>
      </c>
      <c r="N5309" s="16">
        <v>72</v>
      </c>
      <c r="O5309" s="16">
        <v>57</v>
      </c>
      <c r="P5309" s="16">
        <v>15</v>
      </c>
      <c r="Q5309" s="16">
        <v>83</v>
      </c>
      <c r="R5309" s="16">
        <v>19</v>
      </c>
      <c r="S5309" s="14" t="s">
        <v>86</v>
      </c>
      <c r="T5309" s="16">
        <v>17335</v>
      </c>
      <c r="U5309" s="16">
        <v>0</v>
      </c>
      <c r="V5309" s="18">
        <v>16250081</v>
      </c>
      <c r="W5309" s="18">
        <v>701833</v>
      </c>
      <c r="X5309" s="18">
        <v>482837</v>
      </c>
      <c r="Y5309" s="18">
        <v>0</v>
      </c>
      <c r="Z5309" s="18">
        <v>0</v>
      </c>
      <c r="AA5309" s="18">
        <v>0</v>
      </c>
      <c r="AB5309" s="18">
        <v>112083</v>
      </c>
      <c r="AC5309" s="23">
        <v>0.16</v>
      </c>
      <c r="AD5309" s="14" t="str">
        <f>IF(E5309=113,"Linn","Iowa ex-Linn")</f>
        <v>Iowa ex-Linn</v>
      </c>
      <c r="AE5309" s="23">
        <f>IFERROR(AB5309/W5309,"N/M")</f>
        <v>0.15970038456441918</v>
      </c>
      <c r="AF5309" s="14" t="str">
        <f>B5309&amp;"|"&amp;TEXT(E5309,"000")&amp;"|"&amp;TEXT(M5309,"0.0000")</f>
        <v>2023|033|0.7500</v>
      </c>
      <c r="AG5309" s="22" t="str">
        <f>IF(AND(B5309&gt;=2015,B5309&lt;=2024,C5309=19,G5309=41,I5309=2,K5309="A",L5309="RBUP",M5309&gt;=0.5,M5309&lt;=0.85),"IN","OUT")</f>
        <v>IN</v>
      </c>
    </row>
    <row r="5310" spans="1:33">
      <c r="A5310" s="14" t="s">
        <v>193</v>
      </c>
      <c r="B5310" s="16">
        <v>2023</v>
      </c>
      <c r="C5310" s="16">
        <v>19</v>
      </c>
      <c r="D5310" s="14" t="s">
        <v>80</v>
      </c>
      <c r="E5310" s="16">
        <v>33</v>
      </c>
      <c r="F5310" s="14" t="s">
        <v>102</v>
      </c>
      <c r="G5310" s="16">
        <v>41</v>
      </c>
      <c r="H5310" s="14" t="s">
        <v>186</v>
      </c>
      <c r="I5310" s="16">
        <v>2</v>
      </c>
      <c r="J5310" s="14" t="s">
        <v>83</v>
      </c>
      <c r="K5310" s="14" t="s">
        <v>84</v>
      </c>
      <c r="L5310" s="14" t="s">
        <v>85</v>
      </c>
      <c r="M5310" s="23">
        <v>0.8</v>
      </c>
      <c r="N5310" s="16">
        <v>325</v>
      </c>
      <c r="O5310" s="16">
        <v>267</v>
      </c>
      <c r="P5310" s="16">
        <v>102</v>
      </c>
      <c r="Q5310" s="16">
        <v>412</v>
      </c>
      <c r="R5310" s="16">
        <v>136</v>
      </c>
      <c r="S5310" s="14" t="s">
        <v>86</v>
      </c>
      <c r="T5310" s="16">
        <v>67173</v>
      </c>
      <c r="U5310" s="16">
        <v>0</v>
      </c>
      <c r="V5310" s="18">
        <v>64396180</v>
      </c>
      <c r="W5310" s="18">
        <v>3705392</v>
      </c>
      <c r="X5310" s="18">
        <v>2255532</v>
      </c>
      <c r="Y5310" s="18">
        <v>3830</v>
      </c>
      <c r="Z5310" s="18">
        <v>0</v>
      </c>
      <c r="AA5310" s="18">
        <v>0</v>
      </c>
      <c r="AB5310" s="18">
        <v>1573334</v>
      </c>
      <c r="AC5310" s="23">
        <v>0.42</v>
      </c>
      <c r="AD5310" s="14" t="str">
        <f>IF(E5310=113,"Linn","Iowa ex-Linn")</f>
        <v>Iowa ex-Linn</v>
      </c>
      <c r="AE5310" s="23">
        <f>IFERROR(AB5310/W5310,"N/M")</f>
        <v>0.4246066273150047</v>
      </c>
      <c r="AF5310" s="14" t="str">
        <f>B5310&amp;"|"&amp;TEXT(E5310,"000")&amp;"|"&amp;TEXT(M5310,"0.0000")</f>
        <v>2023|033|0.8000</v>
      </c>
      <c r="AG5310" s="22" t="str">
        <f>IF(AND(B5310&gt;=2015,B5310&lt;=2024,C5310=19,G5310=41,I5310=2,K5310="A",L5310="RBUP",M5310&gt;=0.5,M5310&lt;=0.85),"IN","OUT")</f>
        <v>IN</v>
      </c>
    </row>
    <row r="5311" spans="1:33">
      <c r="A5311" s="14" t="s">
        <v>193</v>
      </c>
      <c r="B5311" s="16">
        <v>2023</v>
      </c>
      <c r="C5311" s="16">
        <v>19</v>
      </c>
      <c r="D5311" s="14" t="s">
        <v>80</v>
      </c>
      <c r="E5311" s="16">
        <v>33</v>
      </c>
      <c r="F5311" s="14" t="s">
        <v>102</v>
      </c>
      <c r="G5311" s="16">
        <v>41</v>
      </c>
      <c r="H5311" s="14" t="s">
        <v>186</v>
      </c>
      <c r="I5311" s="16">
        <v>2</v>
      </c>
      <c r="J5311" s="14" t="s">
        <v>83</v>
      </c>
      <c r="K5311" s="14" t="s">
        <v>84</v>
      </c>
      <c r="L5311" s="14" t="s">
        <v>85</v>
      </c>
      <c r="M5311" s="23">
        <v>0.85</v>
      </c>
      <c r="N5311" s="16">
        <v>273</v>
      </c>
      <c r="O5311" s="16">
        <v>222</v>
      </c>
      <c r="P5311" s="16">
        <v>138</v>
      </c>
      <c r="Q5311" s="16">
        <v>469</v>
      </c>
      <c r="R5311" s="16">
        <v>251</v>
      </c>
      <c r="S5311" s="14" t="s">
        <v>86</v>
      </c>
      <c r="T5311" s="16">
        <v>64999</v>
      </c>
      <c r="U5311" s="16">
        <v>0</v>
      </c>
      <c r="V5311" s="18">
        <v>66855334</v>
      </c>
      <c r="W5311" s="18">
        <v>4705081</v>
      </c>
      <c r="X5311" s="18">
        <v>2073237</v>
      </c>
      <c r="Y5311" s="18">
        <v>280</v>
      </c>
      <c r="Z5311" s="18">
        <v>0</v>
      </c>
      <c r="AA5311" s="18">
        <v>0</v>
      </c>
      <c r="AB5311" s="18">
        <v>4063437</v>
      </c>
      <c r="AC5311" s="23">
        <v>0.86</v>
      </c>
      <c r="AD5311" s="14" t="str">
        <f>IF(E5311=113,"Linn","Iowa ex-Linn")</f>
        <v>Iowa ex-Linn</v>
      </c>
      <c r="AE5311" s="23">
        <f>IFERROR(AB5311/W5311,"N/M")</f>
        <v>0.8636274274555529</v>
      </c>
      <c r="AF5311" s="14" t="str">
        <f>B5311&amp;"|"&amp;TEXT(E5311,"000")&amp;"|"&amp;TEXT(M5311,"0.0000")</f>
        <v>2023|033|0.8500</v>
      </c>
      <c r="AG5311" s="22" t="str">
        <f>IF(AND(B5311&gt;=2015,B5311&lt;=2024,C5311=19,G5311=41,I5311=2,K5311="A",L5311="RBUP",M5311&gt;=0.5,M5311&lt;=0.85),"IN","OUT")</f>
        <v>IN</v>
      </c>
    </row>
    <row r="5312" spans="1:33">
      <c r="A5312" s="14" t="s">
        <v>193</v>
      </c>
      <c r="B5312" s="16">
        <v>2023</v>
      </c>
      <c r="C5312" s="16">
        <v>19</v>
      </c>
      <c r="D5312" s="14" t="s">
        <v>80</v>
      </c>
      <c r="E5312" s="16">
        <v>35</v>
      </c>
      <c r="F5312" s="14" t="s">
        <v>103</v>
      </c>
      <c r="G5312" s="16">
        <v>41</v>
      </c>
      <c r="H5312" s="14" t="s">
        <v>186</v>
      </c>
      <c r="I5312" s="16">
        <v>2</v>
      </c>
      <c r="J5312" s="14" t="s">
        <v>83</v>
      </c>
      <c r="K5312" s="14" t="s">
        <v>84</v>
      </c>
      <c r="L5312" s="14" t="s">
        <v>85</v>
      </c>
      <c r="M5312" s="23">
        <v>0.6</v>
      </c>
      <c r="N5312" s="16">
        <v>1</v>
      </c>
      <c r="O5312" s="16">
        <v>1</v>
      </c>
      <c r="P5312" s="16">
        <v>0</v>
      </c>
      <c r="Q5312" s="16">
        <v>1</v>
      </c>
      <c r="R5312" s="16">
        <v>0</v>
      </c>
      <c r="S5312" s="14" t="s">
        <v>86</v>
      </c>
      <c r="T5312" s="16">
        <v>147</v>
      </c>
      <c r="U5312" s="16">
        <v>0</v>
      </c>
      <c r="V5312" s="18">
        <v>116463</v>
      </c>
      <c r="W5312" s="18">
        <v>1390</v>
      </c>
      <c r="X5312" s="18">
        <v>890</v>
      </c>
      <c r="Y5312" s="18">
        <v>0</v>
      </c>
      <c r="Z5312" s="18">
        <v>0</v>
      </c>
      <c r="AA5312" s="18">
        <v>0</v>
      </c>
      <c r="AB5312" s="18">
        <v>0</v>
      </c>
      <c r="AC5312" s="23">
        <v>0</v>
      </c>
      <c r="AD5312" s="14" t="str">
        <f>IF(E5312=113,"Linn","Iowa ex-Linn")</f>
        <v>Iowa ex-Linn</v>
      </c>
      <c r="AE5312" s="23">
        <f>IFERROR(AB5312/W5312,"N/M")</f>
        <v>0.0</v>
      </c>
      <c r="AF5312" s="14" t="str">
        <f>B5312&amp;"|"&amp;TEXT(E5312,"000")&amp;"|"&amp;TEXT(M5312,"0.0000")</f>
        <v>2023|035|0.6000</v>
      </c>
      <c r="AG5312" s="22" t="str">
        <f>IF(AND(B5312&gt;=2015,B5312&lt;=2024,C5312=19,G5312=41,I5312=2,K5312="A",L5312="RBUP",M5312&gt;=0.5,M5312&lt;=0.85),"IN","OUT")</f>
        <v>IN</v>
      </c>
    </row>
    <row r="5313" spans="1:33">
      <c r="A5313" s="14" t="s">
        <v>193</v>
      </c>
      <c r="B5313" s="16">
        <v>2023</v>
      </c>
      <c r="C5313" s="16">
        <v>19</v>
      </c>
      <c r="D5313" s="14" t="s">
        <v>80</v>
      </c>
      <c r="E5313" s="16">
        <v>35</v>
      </c>
      <c r="F5313" s="14" t="s">
        <v>103</v>
      </c>
      <c r="G5313" s="16">
        <v>41</v>
      </c>
      <c r="H5313" s="14" t="s">
        <v>186</v>
      </c>
      <c r="I5313" s="16">
        <v>2</v>
      </c>
      <c r="J5313" s="14" t="s">
        <v>83</v>
      </c>
      <c r="K5313" s="14" t="s">
        <v>84</v>
      </c>
      <c r="L5313" s="14" t="s">
        <v>85</v>
      </c>
      <c r="M5313" s="23">
        <v>0.65</v>
      </c>
      <c r="N5313" s="16">
        <v>1</v>
      </c>
      <c r="O5313" s="16">
        <v>1</v>
      </c>
      <c r="P5313" s="16">
        <v>0</v>
      </c>
      <c r="Q5313" s="16">
        <v>4</v>
      </c>
      <c r="R5313" s="16">
        <v>0</v>
      </c>
      <c r="S5313" s="14" t="s">
        <v>86</v>
      </c>
      <c r="T5313" s="16">
        <v>107</v>
      </c>
      <c r="U5313" s="16">
        <v>0</v>
      </c>
      <c r="V5313" s="18">
        <v>96000</v>
      </c>
      <c r="W5313" s="18">
        <v>1510</v>
      </c>
      <c r="X5313" s="18">
        <v>890</v>
      </c>
      <c r="Y5313" s="18">
        <v>0</v>
      </c>
      <c r="Z5313" s="18">
        <v>0</v>
      </c>
      <c r="AA5313" s="18">
        <v>0</v>
      </c>
      <c r="AB5313" s="18">
        <v>0</v>
      </c>
      <c r="AC5313" s="23">
        <v>0</v>
      </c>
      <c r="AD5313" s="14" t="str">
        <f>IF(E5313=113,"Linn","Iowa ex-Linn")</f>
        <v>Iowa ex-Linn</v>
      </c>
      <c r="AE5313" s="23">
        <f>IFERROR(AB5313/W5313,"N/M")</f>
        <v>0.0</v>
      </c>
      <c r="AF5313" s="14" t="str">
        <f>B5313&amp;"|"&amp;TEXT(E5313,"000")&amp;"|"&amp;TEXT(M5313,"0.0000")</f>
        <v>2023|035|0.6500</v>
      </c>
      <c r="AG5313" s="22" t="str">
        <f>IF(AND(B5313&gt;=2015,B5313&lt;=2024,C5313=19,G5313=41,I5313=2,K5313="A",L5313="RBUP",M5313&gt;=0.5,M5313&lt;=0.85),"IN","OUT")</f>
        <v>IN</v>
      </c>
    </row>
    <row r="5314" spans="1:33">
      <c r="A5314" s="14" t="s">
        <v>193</v>
      </c>
      <c r="B5314" s="16">
        <v>2023</v>
      </c>
      <c r="C5314" s="16">
        <v>19</v>
      </c>
      <c r="D5314" s="14" t="s">
        <v>80</v>
      </c>
      <c r="E5314" s="16">
        <v>35</v>
      </c>
      <c r="F5314" s="14" t="s">
        <v>103</v>
      </c>
      <c r="G5314" s="16">
        <v>41</v>
      </c>
      <c r="H5314" s="14" t="s">
        <v>186</v>
      </c>
      <c r="I5314" s="16">
        <v>2</v>
      </c>
      <c r="J5314" s="14" t="s">
        <v>83</v>
      </c>
      <c r="K5314" s="14" t="s">
        <v>84</v>
      </c>
      <c r="L5314" s="14" t="s">
        <v>85</v>
      </c>
      <c r="M5314" s="23">
        <v>0.7</v>
      </c>
      <c r="N5314" s="16">
        <v>16</v>
      </c>
      <c r="O5314" s="16">
        <v>14</v>
      </c>
      <c r="P5314" s="16">
        <v>5</v>
      </c>
      <c r="Q5314" s="16">
        <v>25</v>
      </c>
      <c r="R5314" s="16">
        <v>7</v>
      </c>
      <c r="S5314" s="14" t="s">
        <v>86</v>
      </c>
      <c r="T5314" s="16">
        <v>1920</v>
      </c>
      <c r="U5314" s="16">
        <v>0</v>
      </c>
      <c r="V5314" s="18">
        <v>1651929</v>
      </c>
      <c r="W5314" s="18">
        <v>34185</v>
      </c>
      <c r="X5314" s="18">
        <v>22168</v>
      </c>
      <c r="Y5314" s="18">
        <v>592</v>
      </c>
      <c r="Z5314" s="18">
        <v>0</v>
      </c>
      <c r="AA5314" s="18">
        <v>0</v>
      </c>
      <c r="AB5314" s="18">
        <v>10073</v>
      </c>
      <c r="AC5314" s="23">
        <v>0.29</v>
      </c>
      <c r="AD5314" s="14" t="str">
        <f>IF(E5314=113,"Linn","Iowa ex-Linn")</f>
        <v>Iowa ex-Linn</v>
      </c>
      <c r="AE5314" s="23">
        <f>IFERROR(AB5314/W5314,"N/M")</f>
        <v>0.29466140119935647</v>
      </c>
      <c r="AF5314" s="14" t="str">
        <f>B5314&amp;"|"&amp;TEXT(E5314,"000")&amp;"|"&amp;TEXT(M5314,"0.0000")</f>
        <v>2023|035|0.7000</v>
      </c>
      <c r="AG5314" s="22" t="str">
        <f>IF(AND(B5314&gt;=2015,B5314&lt;=2024,C5314=19,G5314=41,I5314=2,K5314="A",L5314="RBUP",M5314&gt;=0.5,M5314&lt;=0.85),"IN","OUT")</f>
        <v>IN</v>
      </c>
    </row>
    <row r="5315" spans="1:33">
      <c r="A5315" s="14" t="s">
        <v>193</v>
      </c>
      <c r="B5315" s="16">
        <v>2023</v>
      </c>
      <c r="C5315" s="16">
        <v>19</v>
      </c>
      <c r="D5315" s="14" t="s">
        <v>80</v>
      </c>
      <c r="E5315" s="16">
        <v>35</v>
      </c>
      <c r="F5315" s="14" t="s">
        <v>103</v>
      </c>
      <c r="G5315" s="16">
        <v>41</v>
      </c>
      <c r="H5315" s="14" t="s">
        <v>186</v>
      </c>
      <c r="I5315" s="16">
        <v>2</v>
      </c>
      <c r="J5315" s="14" t="s">
        <v>83</v>
      </c>
      <c r="K5315" s="14" t="s">
        <v>84</v>
      </c>
      <c r="L5315" s="14" t="s">
        <v>85</v>
      </c>
      <c r="M5315" s="23">
        <v>0.75</v>
      </c>
      <c r="N5315" s="16">
        <v>98</v>
      </c>
      <c r="O5315" s="16">
        <v>79</v>
      </c>
      <c r="P5315" s="16">
        <v>25</v>
      </c>
      <c r="Q5315" s="16">
        <v>127</v>
      </c>
      <c r="R5315" s="16">
        <v>33</v>
      </c>
      <c r="S5315" s="14" t="s">
        <v>86</v>
      </c>
      <c r="T5315" s="16">
        <v>9718</v>
      </c>
      <c r="U5315" s="16">
        <v>0</v>
      </c>
      <c r="V5315" s="18">
        <v>9533634</v>
      </c>
      <c r="W5315" s="18">
        <v>282891</v>
      </c>
      <c r="X5315" s="18">
        <v>176538</v>
      </c>
      <c r="Y5315" s="18">
        <v>0</v>
      </c>
      <c r="Z5315" s="18">
        <v>0</v>
      </c>
      <c r="AA5315" s="18">
        <v>0</v>
      </c>
      <c r="AB5315" s="18">
        <v>162880</v>
      </c>
      <c r="AC5315" s="23">
        <v>0.58</v>
      </c>
      <c r="AD5315" s="14" t="str">
        <f>IF(E5315=113,"Linn","Iowa ex-Linn")</f>
        <v>Iowa ex-Linn</v>
      </c>
      <c r="AE5315" s="23">
        <f>IFERROR(AB5315/W5315,"N/M")</f>
        <v>0.5757694659780622</v>
      </c>
      <c r="AF5315" s="14" t="str">
        <f>B5315&amp;"|"&amp;TEXT(E5315,"000")&amp;"|"&amp;TEXT(M5315,"0.0000")</f>
        <v>2023|035|0.7500</v>
      </c>
      <c r="AG5315" s="22" t="str">
        <f>IF(AND(B5315&gt;=2015,B5315&lt;=2024,C5315=19,G5315=41,I5315=2,K5315="A",L5315="RBUP",M5315&gt;=0.5,M5315&lt;=0.85),"IN","OUT")</f>
        <v>IN</v>
      </c>
    </row>
    <row r="5316" spans="1:33">
      <c r="A5316" s="14" t="s">
        <v>193</v>
      </c>
      <c r="B5316" s="16">
        <v>2023</v>
      </c>
      <c r="C5316" s="16">
        <v>19</v>
      </c>
      <c r="D5316" s="14" t="s">
        <v>80</v>
      </c>
      <c r="E5316" s="16">
        <v>35</v>
      </c>
      <c r="F5316" s="14" t="s">
        <v>103</v>
      </c>
      <c r="G5316" s="16">
        <v>41</v>
      </c>
      <c r="H5316" s="14" t="s">
        <v>186</v>
      </c>
      <c r="I5316" s="16">
        <v>2</v>
      </c>
      <c r="J5316" s="14" t="s">
        <v>83</v>
      </c>
      <c r="K5316" s="14" t="s">
        <v>84</v>
      </c>
      <c r="L5316" s="14" t="s">
        <v>85</v>
      </c>
      <c r="M5316" s="23">
        <v>0.8</v>
      </c>
      <c r="N5316" s="16">
        <v>356</v>
      </c>
      <c r="O5316" s="16">
        <v>302</v>
      </c>
      <c r="P5316" s="16">
        <v>139</v>
      </c>
      <c r="Q5316" s="16">
        <v>523</v>
      </c>
      <c r="R5316" s="16">
        <v>215</v>
      </c>
      <c r="S5316" s="14" t="s">
        <v>86</v>
      </c>
      <c r="T5316" s="16">
        <v>59505</v>
      </c>
      <c r="U5316" s="16">
        <v>0</v>
      </c>
      <c r="V5316" s="18">
        <v>62275579</v>
      </c>
      <c r="W5316" s="18">
        <v>2617942</v>
      </c>
      <c r="X5316" s="18">
        <v>1535034</v>
      </c>
      <c r="Y5316" s="18">
        <v>1821</v>
      </c>
      <c r="Z5316" s="18">
        <v>0</v>
      </c>
      <c r="AA5316" s="18">
        <v>0</v>
      </c>
      <c r="AB5316" s="18">
        <v>3147273</v>
      </c>
      <c r="AC5316" s="23">
        <v>1.2</v>
      </c>
      <c r="AD5316" s="14" t="str">
        <f>IF(E5316=113,"Linn","Iowa ex-Linn")</f>
        <v>Iowa ex-Linn</v>
      </c>
      <c r="AE5316" s="23">
        <f>IFERROR(AB5316/W5316,"N/M")</f>
        <v>1.2021935550902196</v>
      </c>
      <c r="AF5316" s="14" t="str">
        <f>B5316&amp;"|"&amp;TEXT(E5316,"000")&amp;"|"&amp;TEXT(M5316,"0.0000")</f>
        <v>2023|035|0.8000</v>
      </c>
      <c r="AG5316" s="22" t="str">
        <f>IF(AND(B5316&gt;=2015,B5316&lt;=2024,C5316=19,G5316=41,I5316=2,K5316="A",L5316="RBUP",M5316&gt;=0.5,M5316&lt;=0.85),"IN","OUT")</f>
        <v>IN</v>
      </c>
    </row>
    <row r="5317" spans="1:33">
      <c r="A5317" s="14" t="s">
        <v>193</v>
      </c>
      <c r="B5317" s="16">
        <v>2023</v>
      </c>
      <c r="C5317" s="16">
        <v>19</v>
      </c>
      <c r="D5317" s="14" t="s">
        <v>80</v>
      </c>
      <c r="E5317" s="16">
        <v>35</v>
      </c>
      <c r="F5317" s="14" t="s">
        <v>103</v>
      </c>
      <c r="G5317" s="16">
        <v>41</v>
      </c>
      <c r="H5317" s="14" t="s">
        <v>186</v>
      </c>
      <c r="I5317" s="16">
        <v>2</v>
      </c>
      <c r="J5317" s="14" t="s">
        <v>83</v>
      </c>
      <c r="K5317" s="14" t="s">
        <v>84</v>
      </c>
      <c r="L5317" s="14" t="s">
        <v>85</v>
      </c>
      <c r="M5317" s="23">
        <v>0.85</v>
      </c>
      <c r="N5317" s="16">
        <v>405</v>
      </c>
      <c r="O5317" s="16">
        <v>339</v>
      </c>
      <c r="P5317" s="16">
        <v>249</v>
      </c>
      <c r="Q5317" s="16">
        <v>657</v>
      </c>
      <c r="R5317" s="16">
        <v>442</v>
      </c>
      <c r="S5317" s="14" t="s">
        <v>86</v>
      </c>
      <c r="T5317" s="16">
        <v>66057</v>
      </c>
      <c r="U5317" s="16">
        <v>0</v>
      </c>
      <c r="V5317" s="18">
        <v>73605545</v>
      </c>
      <c r="W5317" s="18">
        <v>4026140</v>
      </c>
      <c r="X5317" s="18">
        <v>1792141</v>
      </c>
      <c r="Y5317" s="18">
        <v>2272</v>
      </c>
      <c r="Z5317" s="18">
        <v>0</v>
      </c>
      <c r="AA5317" s="18">
        <v>0</v>
      </c>
      <c r="AB5317" s="18">
        <v>6180972</v>
      </c>
      <c r="AC5317" s="23">
        <v>1.54</v>
      </c>
      <c r="AD5317" s="14" t="str">
        <f>IF(E5317=113,"Linn","Iowa ex-Linn")</f>
        <v>Iowa ex-Linn</v>
      </c>
      <c r="AE5317" s="23">
        <f>IFERROR(AB5317/W5317,"N/M")</f>
        <v>1.5352104000357663</v>
      </c>
      <c r="AF5317" s="14" t="str">
        <f>B5317&amp;"|"&amp;TEXT(E5317,"000")&amp;"|"&amp;TEXT(M5317,"0.0000")</f>
        <v>2023|035|0.8500</v>
      </c>
      <c r="AG5317" s="22" t="str">
        <f>IF(AND(B5317&gt;=2015,B5317&lt;=2024,C5317=19,G5317=41,I5317=2,K5317="A",L5317="RBUP",M5317&gt;=0.5,M5317&lt;=0.85),"IN","OUT")</f>
        <v>IN</v>
      </c>
    </row>
    <row r="5318" spans="1:33">
      <c r="A5318" s="14" t="s">
        <v>193</v>
      </c>
      <c r="B5318" s="16">
        <v>2023</v>
      </c>
      <c r="C5318" s="16">
        <v>19</v>
      </c>
      <c r="D5318" s="14" t="s">
        <v>80</v>
      </c>
      <c r="E5318" s="16">
        <v>37</v>
      </c>
      <c r="F5318" s="14" t="s">
        <v>104</v>
      </c>
      <c r="G5318" s="16">
        <v>41</v>
      </c>
      <c r="H5318" s="14" t="s">
        <v>186</v>
      </c>
      <c r="I5318" s="16">
        <v>2</v>
      </c>
      <c r="J5318" s="14" t="s">
        <v>83</v>
      </c>
      <c r="K5318" s="14" t="s">
        <v>84</v>
      </c>
      <c r="L5318" s="14" t="s">
        <v>85</v>
      </c>
      <c r="M5318" s="23">
        <v>0.6</v>
      </c>
      <c r="N5318" s="16">
        <v>1</v>
      </c>
      <c r="O5318" s="16">
        <v>1</v>
      </c>
      <c r="P5318" s="16">
        <v>0</v>
      </c>
      <c r="Q5318" s="16">
        <v>1</v>
      </c>
      <c r="R5318" s="16">
        <v>0</v>
      </c>
      <c r="S5318" s="14" t="s">
        <v>86</v>
      </c>
      <c r="T5318" s="16">
        <v>24</v>
      </c>
      <c r="U5318" s="16">
        <v>0</v>
      </c>
      <c r="V5318" s="18">
        <v>16541</v>
      </c>
      <c r="W5318" s="18">
        <v>267</v>
      </c>
      <c r="X5318" s="18">
        <v>171</v>
      </c>
      <c r="Y5318" s="18">
        <v>0</v>
      </c>
      <c r="Z5318" s="18">
        <v>0</v>
      </c>
      <c r="AA5318" s="18">
        <v>0</v>
      </c>
      <c r="AB5318" s="18">
        <v>0</v>
      </c>
      <c r="AC5318" s="23">
        <v>0</v>
      </c>
      <c r="AD5318" s="14" t="str">
        <f>IF(E5318=113,"Linn","Iowa ex-Linn")</f>
        <v>Iowa ex-Linn</v>
      </c>
      <c r="AE5318" s="23">
        <f>IFERROR(AB5318/W5318,"N/M")</f>
        <v>0.0</v>
      </c>
      <c r="AF5318" s="14" t="str">
        <f>B5318&amp;"|"&amp;TEXT(E5318,"000")&amp;"|"&amp;TEXT(M5318,"0.0000")</f>
        <v>2023|037|0.6000</v>
      </c>
      <c r="AG5318" s="22" t="str">
        <f>IF(AND(B5318&gt;=2015,B5318&lt;=2024,C5318=19,G5318=41,I5318=2,K5318="A",L5318="RBUP",M5318&gt;=0.5,M5318&lt;=0.85),"IN","OUT")</f>
        <v>IN</v>
      </c>
    </row>
    <row r="5319" spans="1:33">
      <c r="A5319" s="14" t="s">
        <v>193</v>
      </c>
      <c r="B5319" s="16">
        <v>2023</v>
      </c>
      <c r="C5319" s="16">
        <v>19</v>
      </c>
      <c r="D5319" s="14" t="s">
        <v>80</v>
      </c>
      <c r="E5319" s="16">
        <v>37</v>
      </c>
      <c r="F5319" s="14" t="s">
        <v>104</v>
      </c>
      <c r="G5319" s="16">
        <v>41</v>
      </c>
      <c r="H5319" s="14" t="s">
        <v>186</v>
      </c>
      <c r="I5319" s="16">
        <v>2</v>
      </c>
      <c r="J5319" s="14" t="s">
        <v>83</v>
      </c>
      <c r="K5319" s="14" t="s">
        <v>84</v>
      </c>
      <c r="L5319" s="14" t="s">
        <v>85</v>
      </c>
      <c r="M5319" s="23">
        <v>0.65</v>
      </c>
      <c r="N5319" s="16">
        <v>4</v>
      </c>
      <c r="O5319" s="16">
        <v>4</v>
      </c>
      <c r="P5319" s="16">
        <v>1</v>
      </c>
      <c r="Q5319" s="16">
        <v>4</v>
      </c>
      <c r="R5319" s="16">
        <v>1</v>
      </c>
      <c r="S5319" s="14" t="s">
        <v>86</v>
      </c>
      <c r="T5319" s="16">
        <v>367</v>
      </c>
      <c r="U5319" s="16">
        <v>0</v>
      </c>
      <c r="V5319" s="18">
        <v>291159</v>
      </c>
      <c r="W5319" s="18">
        <v>5528</v>
      </c>
      <c r="X5319" s="18">
        <v>4058</v>
      </c>
      <c r="Y5319" s="18">
        <v>0</v>
      </c>
      <c r="Z5319" s="18">
        <v>0</v>
      </c>
      <c r="AA5319" s="18">
        <v>0</v>
      </c>
      <c r="AB5319" s="18">
        <v>12318</v>
      </c>
      <c r="AC5319" s="23">
        <v>2.23</v>
      </c>
      <c r="AD5319" s="14" t="str">
        <f>IF(E5319=113,"Linn","Iowa ex-Linn")</f>
        <v>Iowa ex-Linn</v>
      </c>
      <c r="AE5319" s="23">
        <f>IFERROR(AB5319/W5319,"N/M")</f>
        <v>2.2282923299565844</v>
      </c>
      <c r="AF5319" s="14" t="str">
        <f>B5319&amp;"|"&amp;TEXT(E5319,"000")&amp;"|"&amp;TEXT(M5319,"0.0000")</f>
        <v>2023|037|0.6500</v>
      </c>
      <c r="AG5319" s="22" t="str">
        <f>IF(AND(B5319&gt;=2015,B5319&lt;=2024,C5319=19,G5319=41,I5319=2,K5319="A",L5319="RBUP",M5319&gt;=0.5,M5319&lt;=0.85),"IN","OUT")</f>
        <v>IN</v>
      </c>
    </row>
    <row r="5320" spans="1:33">
      <c r="A5320" s="14" t="s">
        <v>193</v>
      </c>
      <c r="B5320" s="16">
        <v>2023</v>
      </c>
      <c r="C5320" s="16">
        <v>19</v>
      </c>
      <c r="D5320" s="14" t="s">
        <v>80</v>
      </c>
      <c r="E5320" s="16">
        <v>37</v>
      </c>
      <c r="F5320" s="14" t="s">
        <v>104</v>
      </c>
      <c r="G5320" s="16">
        <v>41</v>
      </c>
      <c r="H5320" s="14" t="s">
        <v>186</v>
      </c>
      <c r="I5320" s="16">
        <v>2</v>
      </c>
      <c r="J5320" s="14" t="s">
        <v>83</v>
      </c>
      <c r="K5320" s="14" t="s">
        <v>84</v>
      </c>
      <c r="L5320" s="14" t="s">
        <v>85</v>
      </c>
      <c r="M5320" s="23">
        <v>0.7</v>
      </c>
      <c r="N5320" s="16">
        <v>33</v>
      </c>
      <c r="O5320" s="16">
        <v>29</v>
      </c>
      <c r="P5320" s="16">
        <v>4</v>
      </c>
      <c r="Q5320" s="16">
        <v>47</v>
      </c>
      <c r="R5320" s="16">
        <v>4</v>
      </c>
      <c r="S5320" s="14" t="s">
        <v>86</v>
      </c>
      <c r="T5320" s="16">
        <v>8020</v>
      </c>
      <c r="U5320" s="16">
        <v>0</v>
      </c>
      <c r="V5320" s="18">
        <v>6984424</v>
      </c>
      <c r="W5320" s="18">
        <v>198972</v>
      </c>
      <c r="X5320" s="18">
        <v>143428</v>
      </c>
      <c r="Y5320" s="18">
        <v>0</v>
      </c>
      <c r="Z5320" s="18">
        <v>0</v>
      </c>
      <c r="AA5320" s="18">
        <v>0</v>
      </c>
      <c r="AB5320" s="18">
        <v>37023</v>
      </c>
      <c r="AC5320" s="23">
        <v>0.19</v>
      </c>
      <c r="AD5320" s="14" t="str">
        <f>IF(E5320=113,"Linn","Iowa ex-Linn")</f>
        <v>Iowa ex-Linn</v>
      </c>
      <c r="AE5320" s="23">
        <f>IFERROR(AB5320/W5320,"N/M")</f>
        <v>0.18607140703214523</v>
      </c>
      <c r="AF5320" s="14" t="str">
        <f>B5320&amp;"|"&amp;TEXT(E5320,"000")&amp;"|"&amp;TEXT(M5320,"0.0000")</f>
        <v>2023|037|0.7000</v>
      </c>
      <c r="AG5320" s="22" t="str">
        <f>IF(AND(B5320&gt;=2015,B5320&lt;=2024,C5320=19,G5320=41,I5320=2,K5320="A",L5320="RBUP",M5320&gt;=0.5,M5320&lt;=0.85),"IN","OUT")</f>
        <v>IN</v>
      </c>
    </row>
    <row r="5321" spans="1:33">
      <c r="A5321" s="14" t="s">
        <v>193</v>
      </c>
      <c r="B5321" s="16">
        <v>2023</v>
      </c>
      <c r="C5321" s="16">
        <v>19</v>
      </c>
      <c r="D5321" s="14" t="s">
        <v>80</v>
      </c>
      <c r="E5321" s="16">
        <v>37</v>
      </c>
      <c r="F5321" s="14" t="s">
        <v>104</v>
      </c>
      <c r="G5321" s="16">
        <v>41</v>
      </c>
      <c r="H5321" s="14" t="s">
        <v>186</v>
      </c>
      <c r="I5321" s="16">
        <v>2</v>
      </c>
      <c r="J5321" s="14" t="s">
        <v>83</v>
      </c>
      <c r="K5321" s="14" t="s">
        <v>84</v>
      </c>
      <c r="L5321" s="14" t="s">
        <v>85</v>
      </c>
      <c r="M5321" s="23">
        <v>0.75</v>
      </c>
      <c r="N5321" s="16">
        <v>112</v>
      </c>
      <c r="O5321" s="16">
        <v>90</v>
      </c>
      <c r="P5321" s="16">
        <v>35</v>
      </c>
      <c r="Q5321" s="16">
        <v>120</v>
      </c>
      <c r="R5321" s="16">
        <v>45</v>
      </c>
      <c r="S5321" s="14" t="s">
        <v>86</v>
      </c>
      <c r="T5321" s="16">
        <v>19615</v>
      </c>
      <c r="U5321" s="16">
        <v>0</v>
      </c>
      <c r="V5321" s="18">
        <v>18325329</v>
      </c>
      <c r="W5321" s="18">
        <v>705864</v>
      </c>
      <c r="X5321" s="18">
        <v>486235</v>
      </c>
      <c r="Y5321" s="18">
        <v>200</v>
      </c>
      <c r="Z5321" s="18">
        <v>0</v>
      </c>
      <c r="AA5321" s="18">
        <v>0</v>
      </c>
      <c r="AB5321" s="18">
        <v>736716</v>
      </c>
      <c r="AC5321" s="23">
        <v>1.04</v>
      </c>
      <c r="AD5321" s="14" t="str">
        <f>IF(E5321=113,"Linn","Iowa ex-Linn")</f>
        <v>Iowa ex-Linn</v>
      </c>
      <c r="AE5321" s="23">
        <f>IFERROR(AB5321/W5321,"N/M")</f>
        <v>1.0437081364115468</v>
      </c>
      <c r="AF5321" s="14" t="str">
        <f>B5321&amp;"|"&amp;TEXT(E5321,"000")&amp;"|"&amp;TEXT(M5321,"0.0000")</f>
        <v>2023|037|0.7500</v>
      </c>
      <c r="AG5321" s="22" t="str">
        <f>IF(AND(B5321&gt;=2015,B5321&lt;=2024,C5321=19,G5321=41,I5321=2,K5321="A",L5321="RBUP",M5321&gt;=0.5,M5321&lt;=0.85),"IN","OUT")</f>
        <v>IN</v>
      </c>
    </row>
    <row r="5322" spans="1:33">
      <c r="A5322" s="14" t="s">
        <v>193</v>
      </c>
      <c r="B5322" s="16">
        <v>2023</v>
      </c>
      <c r="C5322" s="16">
        <v>19</v>
      </c>
      <c r="D5322" s="14" t="s">
        <v>80</v>
      </c>
      <c r="E5322" s="16">
        <v>37</v>
      </c>
      <c r="F5322" s="14" t="s">
        <v>104</v>
      </c>
      <c r="G5322" s="16">
        <v>41</v>
      </c>
      <c r="H5322" s="14" t="s">
        <v>186</v>
      </c>
      <c r="I5322" s="16">
        <v>2</v>
      </c>
      <c r="J5322" s="14" t="s">
        <v>83</v>
      </c>
      <c r="K5322" s="14" t="s">
        <v>84</v>
      </c>
      <c r="L5322" s="14" t="s">
        <v>85</v>
      </c>
      <c r="M5322" s="23">
        <v>0.8</v>
      </c>
      <c r="N5322" s="16">
        <v>379</v>
      </c>
      <c r="O5322" s="16">
        <v>321</v>
      </c>
      <c r="P5322" s="16">
        <v>209</v>
      </c>
      <c r="Q5322" s="16">
        <v>482</v>
      </c>
      <c r="R5322" s="16">
        <v>271</v>
      </c>
      <c r="S5322" s="14" t="s">
        <v>86</v>
      </c>
      <c r="T5322" s="16">
        <v>55993</v>
      </c>
      <c r="U5322" s="16">
        <v>0</v>
      </c>
      <c r="V5322" s="18">
        <v>55547703</v>
      </c>
      <c r="W5322" s="18">
        <v>2888459</v>
      </c>
      <c r="X5322" s="18">
        <v>1711997</v>
      </c>
      <c r="Y5322" s="18">
        <v>4855</v>
      </c>
      <c r="Z5322" s="18">
        <v>0</v>
      </c>
      <c r="AA5322" s="18">
        <v>0</v>
      </c>
      <c r="AB5322" s="18">
        <v>4419059</v>
      </c>
      <c r="AC5322" s="23">
        <v>1.53</v>
      </c>
      <c r="AD5322" s="14" t="str">
        <f>IF(E5322=113,"Linn","Iowa ex-Linn")</f>
        <v>Iowa ex-Linn</v>
      </c>
      <c r="AE5322" s="23">
        <f>IFERROR(AB5322/W5322,"N/M")</f>
        <v>1.52990193040649</v>
      </c>
      <c r="AF5322" s="14" t="str">
        <f>B5322&amp;"|"&amp;TEXT(E5322,"000")&amp;"|"&amp;TEXT(M5322,"0.0000")</f>
        <v>2023|037|0.8000</v>
      </c>
      <c r="AG5322" s="22" t="str">
        <f>IF(AND(B5322&gt;=2015,B5322&lt;=2024,C5322=19,G5322=41,I5322=2,K5322="A",L5322="RBUP",M5322&gt;=0.5,M5322&lt;=0.85),"IN","OUT")</f>
        <v>IN</v>
      </c>
    </row>
    <row r="5323" spans="1:33">
      <c r="A5323" s="14" t="s">
        <v>193</v>
      </c>
      <c r="B5323" s="16">
        <v>2023</v>
      </c>
      <c r="C5323" s="16">
        <v>19</v>
      </c>
      <c r="D5323" s="14" t="s">
        <v>80</v>
      </c>
      <c r="E5323" s="16">
        <v>37</v>
      </c>
      <c r="F5323" s="14" t="s">
        <v>104</v>
      </c>
      <c r="G5323" s="16">
        <v>41</v>
      </c>
      <c r="H5323" s="14" t="s">
        <v>186</v>
      </c>
      <c r="I5323" s="16">
        <v>2</v>
      </c>
      <c r="J5323" s="14" t="s">
        <v>83</v>
      </c>
      <c r="K5323" s="14" t="s">
        <v>84</v>
      </c>
      <c r="L5323" s="14" t="s">
        <v>85</v>
      </c>
      <c r="M5323" s="23">
        <v>0.85</v>
      </c>
      <c r="N5323" s="16">
        <v>298</v>
      </c>
      <c r="O5323" s="16">
        <v>238</v>
      </c>
      <c r="P5323" s="16">
        <v>187</v>
      </c>
      <c r="Q5323" s="16">
        <v>349</v>
      </c>
      <c r="R5323" s="16">
        <v>264</v>
      </c>
      <c r="S5323" s="14" t="s">
        <v>86</v>
      </c>
      <c r="T5323" s="16">
        <v>55220</v>
      </c>
      <c r="U5323" s="16">
        <v>0</v>
      </c>
      <c r="V5323" s="18">
        <v>59369248</v>
      </c>
      <c r="W5323" s="18">
        <v>3686142</v>
      </c>
      <c r="X5323" s="18">
        <v>1778649</v>
      </c>
      <c r="Y5323" s="18">
        <v>3641</v>
      </c>
      <c r="Z5323" s="18">
        <v>0</v>
      </c>
      <c r="AA5323" s="18">
        <v>0</v>
      </c>
      <c r="AB5323" s="18">
        <v>7205926</v>
      </c>
      <c r="AC5323" s="23">
        <v>1.95</v>
      </c>
      <c r="AD5323" s="14" t="str">
        <f>IF(E5323=113,"Linn","Iowa ex-Linn")</f>
        <v>Iowa ex-Linn</v>
      </c>
      <c r="AE5323" s="23">
        <f>IFERROR(AB5323/W5323,"N/M")</f>
        <v>1.9548693457821213</v>
      </c>
      <c r="AF5323" s="14" t="str">
        <f>B5323&amp;"|"&amp;TEXT(E5323,"000")&amp;"|"&amp;TEXT(M5323,"0.0000")</f>
        <v>2023|037|0.8500</v>
      </c>
      <c r="AG5323" s="22" t="str">
        <f>IF(AND(B5323&gt;=2015,B5323&lt;=2024,C5323=19,G5323=41,I5323=2,K5323="A",L5323="RBUP",M5323&gt;=0.5,M5323&lt;=0.85),"IN","OUT")</f>
        <v>IN</v>
      </c>
    </row>
    <row r="5324" spans="1:33">
      <c r="A5324" s="14" t="s">
        <v>193</v>
      </c>
      <c r="B5324" s="16">
        <v>2023</v>
      </c>
      <c r="C5324" s="16">
        <v>19</v>
      </c>
      <c r="D5324" s="14" t="s">
        <v>80</v>
      </c>
      <c r="E5324" s="16">
        <v>39</v>
      </c>
      <c r="F5324" s="14" t="s">
        <v>105</v>
      </c>
      <c r="G5324" s="16">
        <v>41</v>
      </c>
      <c r="H5324" s="14" t="s">
        <v>186</v>
      </c>
      <c r="I5324" s="16">
        <v>2</v>
      </c>
      <c r="J5324" s="14" t="s">
        <v>83</v>
      </c>
      <c r="K5324" s="14" t="s">
        <v>84</v>
      </c>
      <c r="L5324" s="14" t="s">
        <v>85</v>
      </c>
      <c r="M5324" s="23">
        <v>0.6</v>
      </c>
      <c r="N5324" s="16">
        <v>1</v>
      </c>
      <c r="O5324" s="16">
        <v>0</v>
      </c>
      <c r="P5324" s="16">
        <v>0</v>
      </c>
      <c r="Q5324" s="16">
        <v>0</v>
      </c>
      <c r="R5324" s="16">
        <v>0</v>
      </c>
      <c r="S5324" s="14" t="s">
        <v>86</v>
      </c>
      <c r="T5324" s="16">
        <v>0</v>
      </c>
      <c r="U5324" s="16">
        <v>0</v>
      </c>
      <c r="V5324" s="18">
        <v>0</v>
      </c>
      <c r="W5324" s="18">
        <v>0</v>
      </c>
      <c r="X5324" s="18">
        <v>0</v>
      </c>
      <c r="Y5324" s="18">
        <v>0</v>
      </c>
      <c r="Z5324" s="18">
        <v>0</v>
      </c>
      <c r="AA5324" s="18">
        <v>0</v>
      </c>
      <c r="AB5324" s="18">
        <v>0</v>
      </c>
      <c r="AC5324" s="23">
        <v>0</v>
      </c>
      <c r="AD5324" s="14" t="str">
        <f>IF(E5324=113,"Linn","Iowa ex-Linn")</f>
        <v>Iowa ex-Linn</v>
      </c>
      <c r="AE5324" s="23" t="str">
        <f>IFERROR(AB5324/W5324,"N/M")</f>
        <v>N/M</v>
      </c>
      <c r="AF5324" s="14" t="str">
        <f>B5324&amp;"|"&amp;TEXT(E5324,"000")&amp;"|"&amp;TEXT(M5324,"0.0000")</f>
        <v>2023|039|0.6000</v>
      </c>
      <c r="AG5324" s="22" t="str">
        <f>IF(AND(B5324&gt;=2015,B5324&lt;=2024,C5324=19,G5324=41,I5324=2,K5324="A",L5324="RBUP",M5324&gt;=0.5,M5324&lt;=0.85),"IN","OUT")</f>
        <v>IN</v>
      </c>
    </row>
    <row r="5325" spans="1:33">
      <c r="A5325" s="14" t="s">
        <v>193</v>
      </c>
      <c r="B5325" s="16">
        <v>2023</v>
      </c>
      <c r="C5325" s="16">
        <v>19</v>
      </c>
      <c r="D5325" s="14" t="s">
        <v>80</v>
      </c>
      <c r="E5325" s="16">
        <v>39</v>
      </c>
      <c r="F5325" s="14" t="s">
        <v>105</v>
      </c>
      <c r="G5325" s="16">
        <v>41</v>
      </c>
      <c r="H5325" s="14" t="s">
        <v>186</v>
      </c>
      <c r="I5325" s="16">
        <v>2</v>
      </c>
      <c r="J5325" s="14" t="s">
        <v>83</v>
      </c>
      <c r="K5325" s="14" t="s">
        <v>84</v>
      </c>
      <c r="L5325" s="14" t="s">
        <v>85</v>
      </c>
      <c r="M5325" s="23">
        <v>0.65</v>
      </c>
      <c r="N5325" s="16">
        <v>5</v>
      </c>
      <c r="O5325" s="16">
        <v>3</v>
      </c>
      <c r="P5325" s="16">
        <v>0</v>
      </c>
      <c r="Q5325" s="16">
        <v>3</v>
      </c>
      <c r="R5325" s="16">
        <v>0</v>
      </c>
      <c r="S5325" s="14" t="s">
        <v>86</v>
      </c>
      <c r="T5325" s="16">
        <v>255</v>
      </c>
      <c r="U5325" s="16">
        <v>0</v>
      </c>
      <c r="V5325" s="18">
        <v>151355</v>
      </c>
      <c r="W5325" s="18">
        <v>11885</v>
      </c>
      <c r="X5325" s="18">
        <v>8272</v>
      </c>
      <c r="Y5325" s="18">
        <v>0</v>
      </c>
      <c r="Z5325" s="18">
        <v>0</v>
      </c>
      <c r="AA5325" s="18">
        <v>0</v>
      </c>
      <c r="AB5325" s="18">
        <v>0</v>
      </c>
      <c r="AC5325" s="23">
        <v>0</v>
      </c>
      <c r="AD5325" s="14" t="str">
        <f>IF(E5325=113,"Linn","Iowa ex-Linn")</f>
        <v>Iowa ex-Linn</v>
      </c>
      <c r="AE5325" s="23">
        <f>IFERROR(AB5325/W5325,"N/M")</f>
        <v>0.0</v>
      </c>
      <c r="AF5325" s="14" t="str">
        <f>B5325&amp;"|"&amp;TEXT(E5325,"000")&amp;"|"&amp;TEXT(M5325,"0.0000")</f>
        <v>2023|039|0.6500</v>
      </c>
      <c r="AG5325" s="22" t="str">
        <f>IF(AND(B5325&gt;=2015,B5325&lt;=2024,C5325=19,G5325=41,I5325=2,K5325="A",L5325="RBUP",M5325&gt;=0.5,M5325&lt;=0.85),"IN","OUT")</f>
        <v>IN</v>
      </c>
    </row>
    <row r="5326" spans="1:33">
      <c r="A5326" s="14" t="s">
        <v>193</v>
      </c>
      <c r="B5326" s="16">
        <v>2023</v>
      </c>
      <c r="C5326" s="16">
        <v>19</v>
      </c>
      <c r="D5326" s="14" t="s">
        <v>80</v>
      </c>
      <c r="E5326" s="16">
        <v>39</v>
      </c>
      <c r="F5326" s="14" t="s">
        <v>105</v>
      </c>
      <c r="G5326" s="16">
        <v>41</v>
      </c>
      <c r="H5326" s="14" t="s">
        <v>186</v>
      </c>
      <c r="I5326" s="16">
        <v>2</v>
      </c>
      <c r="J5326" s="14" t="s">
        <v>83</v>
      </c>
      <c r="K5326" s="14" t="s">
        <v>84</v>
      </c>
      <c r="L5326" s="14" t="s">
        <v>85</v>
      </c>
      <c r="M5326" s="23">
        <v>0.7</v>
      </c>
      <c r="N5326" s="16">
        <v>48</v>
      </c>
      <c r="O5326" s="16">
        <v>30</v>
      </c>
      <c r="P5326" s="16">
        <v>0</v>
      </c>
      <c r="Q5326" s="16">
        <v>41</v>
      </c>
      <c r="R5326" s="16">
        <v>0</v>
      </c>
      <c r="S5326" s="14" t="s">
        <v>86</v>
      </c>
      <c r="T5326" s="16">
        <v>2816</v>
      </c>
      <c r="U5326" s="16">
        <v>0</v>
      </c>
      <c r="V5326" s="18">
        <v>1714695</v>
      </c>
      <c r="W5326" s="18">
        <v>174742</v>
      </c>
      <c r="X5326" s="18">
        <v>121964</v>
      </c>
      <c r="Y5326" s="18">
        <v>242</v>
      </c>
      <c r="Z5326" s="18">
        <v>0</v>
      </c>
      <c r="AA5326" s="18">
        <v>0</v>
      </c>
      <c r="AB5326" s="18">
        <v>0</v>
      </c>
      <c r="AC5326" s="23">
        <v>0</v>
      </c>
      <c r="AD5326" s="14" t="str">
        <f>IF(E5326=113,"Linn","Iowa ex-Linn")</f>
        <v>Iowa ex-Linn</v>
      </c>
      <c r="AE5326" s="23">
        <f>IFERROR(AB5326/W5326,"N/M")</f>
        <v>0.0</v>
      </c>
      <c r="AF5326" s="14" t="str">
        <f>B5326&amp;"|"&amp;TEXT(E5326,"000")&amp;"|"&amp;TEXT(M5326,"0.0000")</f>
        <v>2023|039|0.7000</v>
      </c>
      <c r="AG5326" s="22" t="str">
        <f>IF(AND(B5326&gt;=2015,B5326&lt;=2024,C5326=19,G5326=41,I5326=2,K5326="A",L5326="RBUP",M5326&gt;=0.5,M5326&lt;=0.85),"IN","OUT")</f>
        <v>IN</v>
      </c>
    </row>
    <row r="5327" spans="1:33">
      <c r="A5327" s="14" t="s">
        <v>193</v>
      </c>
      <c r="B5327" s="16">
        <v>2023</v>
      </c>
      <c r="C5327" s="16">
        <v>19</v>
      </c>
      <c r="D5327" s="14" t="s">
        <v>80</v>
      </c>
      <c r="E5327" s="16">
        <v>39</v>
      </c>
      <c r="F5327" s="14" t="s">
        <v>105</v>
      </c>
      <c r="G5327" s="16">
        <v>41</v>
      </c>
      <c r="H5327" s="14" t="s">
        <v>186</v>
      </c>
      <c r="I5327" s="16">
        <v>2</v>
      </c>
      <c r="J5327" s="14" t="s">
        <v>83</v>
      </c>
      <c r="K5327" s="14" t="s">
        <v>84</v>
      </c>
      <c r="L5327" s="14" t="s">
        <v>85</v>
      </c>
      <c r="M5327" s="23">
        <v>0.75</v>
      </c>
      <c r="N5327" s="16">
        <v>161</v>
      </c>
      <c r="O5327" s="16">
        <v>111</v>
      </c>
      <c r="P5327" s="16">
        <v>2</v>
      </c>
      <c r="Q5327" s="16">
        <v>132</v>
      </c>
      <c r="R5327" s="16">
        <v>2</v>
      </c>
      <c r="S5327" s="14" t="s">
        <v>86</v>
      </c>
      <c r="T5327" s="16">
        <v>12078</v>
      </c>
      <c r="U5327" s="16">
        <v>0</v>
      </c>
      <c r="V5327" s="18">
        <v>8464399</v>
      </c>
      <c r="W5327" s="18">
        <v>908078</v>
      </c>
      <c r="X5327" s="18">
        <v>624246</v>
      </c>
      <c r="Y5327" s="18">
        <v>630</v>
      </c>
      <c r="Z5327" s="18">
        <v>0</v>
      </c>
      <c r="AA5327" s="18">
        <v>0</v>
      </c>
      <c r="AB5327" s="18">
        <v>6117</v>
      </c>
      <c r="AC5327" s="23">
        <v>0.01</v>
      </c>
      <c r="AD5327" s="14" t="str">
        <f>IF(E5327=113,"Linn","Iowa ex-Linn")</f>
        <v>Iowa ex-Linn</v>
      </c>
      <c r="AE5327" s="23">
        <f>IFERROR(AB5327/W5327,"N/M")</f>
        <v>0.006736205480145979</v>
      </c>
      <c r="AF5327" s="14" t="str">
        <f>B5327&amp;"|"&amp;TEXT(E5327,"000")&amp;"|"&amp;TEXT(M5327,"0.0000")</f>
        <v>2023|039|0.7500</v>
      </c>
      <c r="AG5327" s="22" t="str">
        <f>IF(AND(B5327&gt;=2015,B5327&lt;=2024,C5327=19,G5327=41,I5327=2,K5327="A",L5327="RBUP",M5327&gt;=0.5,M5327&lt;=0.85),"IN","OUT")</f>
        <v>IN</v>
      </c>
    </row>
    <row r="5328" spans="1:33">
      <c r="A5328" s="14" t="s">
        <v>193</v>
      </c>
      <c r="B5328" s="16">
        <v>2023</v>
      </c>
      <c r="C5328" s="16">
        <v>19</v>
      </c>
      <c r="D5328" s="14" t="s">
        <v>80</v>
      </c>
      <c r="E5328" s="16">
        <v>39</v>
      </c>
      <c r="F5328" s="14" t="s">
        <v>105</v>
      </c>
      <c r="G5328" s="16">
        <v>41</v>
      </c>
      <c r="H5328" s="14" t="s">
        <v>186</v>
      </c>
      <c r="I5328" s="16">
        <v>2</v>
      </c>
      <c r="J5328" s="14" t="s">
        <v>83</v>
      </c>
      <c r="K5328" s="14" t="s">
        <v>84</v>
      </c>
      <c r="L5328" s="14" t="s">
        <v>85</v>
      </c>
      <c r="M5328" s="23">
        <v>0.8</v>
      </c>
      <c r="N5328" s="16">
        <v>153</v>
      </c>
      <c r="O5328" s="16">
        <v>89</v>
      </c>
      <c r="P5328" s="16">
        <v>6</v>
      </c>
      <c r="Q5328" s="16">
        <v>96</v>
      </c>
      <c r="R5328" s="16">
        <v>7</v>
      </c>
      <c r="S5328" s="14" t="s">
        <v>86</v>
      </c>
      <c r="T5328" s="16">
        <v>19015</v>
      </c>
      <c r="U5328" s="16">
        <v>0</v>
      </c>
      <c r="V5328" s="18">
        <v>14235349</v>
      </c>
      <c r="W5328" s="18">
        <v>1628039</v>
      </c>
      <c r="X5328" s="18">
        <v>1061271</v>
      </c>
      <c r="Y5328" s="18">
        <v>2205</v>
      </c>
      <c r="Z5328" s="18">
        <v>0</v>
      </c>
      <c r="AA5328" s="18">
        <v>0</v>
      </c>
      <c r="AB5328" s="18">
        <v>68739</v>
      </c>
      <c r="AC5328" s="23">
        <v>0.04</v>
      </c>
      <c r="AD5328" s="14" t="str">
        <f>IF(E5328=113,"Linn","Iowa ex-Linn")</f>
        <v>Iowa ex-Linn</v>
      </c>
      <c r="AE5328" s="23">
        <f>IFERROR(AB5328/W5328,"N/M")</f>
        <v>0.04222196151320699</v>
      </c>
      <c r="AF5328" s="14" t="str">
        <f>B5328&amp;"|"&amp;TEXT(E5328,"000")&amp;"|"&amp;TEXT(M5328,"0.0000")</f>
        <v>2023|039|0.8000</v>
      </c>
      <c r="AG5328" s="22" t="str">
        <f>IF(AND(B5328&gt;=2015,B5328&lt;=2024,C5328=19,G5328=41,I5328=2,K5328="A",L5328="RBUP",M5328&gt;=0.5,M5328&lt;=0.85),"IN","OUT")</f>
        <v>IN</v>
      </c>
    </row>
    <row r="5329" spans="1:33">
      <c r="A5329" s="14" t="s">
        <v>193</v>
      </c>
      <c r="B5329" s="16">
        <v>2023</v>
      </c>
      <c r="C5329" s="16">
        <v>19</v>
      </c>
      <c r="D5329" s="14" t="s">
        <v>80</v>
      </c>
      <c r="E5329" s="16">
        <v>39</v>
      </c>
      <c r="F5329" s="14" t="s">
        <v>105</v>
      </c>
      <c r="G5329" s="16">
        <v>41</v>
      </c>
      <c r="H5329" s="14" t="s">
        <v>186</v>
      </c>
      <c r="I5329" s="16">
        <v>2</v>
      </c>
      <c r="J5329" s="14" t="s">
        <v>83</v>
      </c>
      <c r="K5329" s="14" t="s">
        <v>84</v>
      </c>
      <c r="L5329" s="14" t="s">
        <v>85</v>
      </c>
      <c r="M5329" s="23">
        <v>0.85</v>
      </c>
      <c r="N5329" s="16">
        <v>26</v>
      </c>
      <c r="O5329" s="16">
        <v>7</v>
      </c>
      <c r="P5329" s="16">
        <v>0</v>
      </c>
      <c r="Q5329" s="16">
        <v>10</v>
      </c>
      <c r="R5329" s="16">
        <v>0</v>
      </c>
      <c r="S5329" s="14" t="s">
        <v>86</v>
      </c>
      <c r="T5329" s="16">
        <v>1576</v>
      </c>
      <c r="U5329" s="16">
        <v>0</v>
      </c>
      <c r="V5329" s="18">
        <v>1151589</v>
      </c>
      <c r="W5329" s="18">
        <v>158518</v>
      </c>
      <c r="X5329" s="18">
        <v>76311</v>
      </c>
      <c r="Y5329" s="18">
        <v>0</v>
      </c>
      <c r="Z5329" s="18">
        <v>0</v>
      </c>
      <c r="AA5329" s="18">
        <v>0</v>
      </c>
      <c r="AB5329" s="18">
        <v>0</v>
      </c>
      <c r="AC5329" s="23">
        <v>0</v>
      </c>
      <c r="AD5329" s="14" t="str">
        <f>IF(E5329=113,"Linn","Iowa ex-Linn")</f>
        <v>Iowa ex-Linn</v>
      </c>
      <c r="AE5329" s="23">
        <f>IFERROR(AB5329/W5329,"N/M")</f>
        <v>0.0</v>
      </c>
      <c r="AF5329" s="14" t="str">
        <f>B5329&amp;"|"&amp;TEXT(E5329,"000")&amp;"|"&amp;TEXT(M5329,"0.0000")</f>
        <v>2023|039|0.8500</v>
      </c>
      <c r="AG5329" s="22" t="str">
        <f>IF(AND(B5329&gt;=2015,B5329&lt;=2024,C5329=19,G5329=41,I5329=2,K5329="A",L5329="RBUP",M5329&gt;=0.5,M5329&lt;=0.85),"IN","OUT")</f>
        <v>IN</v>
      </c>
    </row>
    <row r="5330" spans="1:33">
      <c r="A5330" s="14" t="s">
        <v>193</v>
      </c>
      <c r="B5330" s="16">
        <v>2023</v>
      </c>
      <c r="C5330" s="16">
        <v>19</v>
      </c>
      <c r="D5330" s="14" t="s">
        <v>80</v>
      </c>
      <c r="E5330" s="16">
        <v>41</v>
      </c>
      <c r="F5330" s="14" t="s">
        <v>106</v>
      </c>
      <c r="G5330" s="16">
        <v>41</v>
      </c>
      <c r="H5330" s="14" t="s">
        <v>186</v>
      </c>
      <c r="I5330" s="16">
        <v>2</v>
      </c>
      <c r="J5330" s="14" t="s">
        <v>83</v>
      </c>
      <c r="K5330" s="14" t="s">
        <v>84</v>
      </c>
      <c r="L5330" s="14" t="s">
        <v>85</v>
      </c>
      <c r="M5330" s="23">
        <v>0.5</v>
      </c>
      <c r="N5330" s="16">
        <v>2</v>
      </c>
      <c r="O5330" s="16">
        <v>2</v>
      </c>
      <c r="P5330" s="16">
        <v>0</v>
      </c>
      <c r="Q5330" s="16">
        <v>3</v>
      </c>
      <c r="R5330" s="16">
        <v>0</v>
      </c>
      <c r="S5330" s="14" t="s">
        <v>86</v>
      </c>
      <c r="T5330" s="16">
        <v>561</v>
      </c>
      <c r="U5330" s="16">
        <v>0</v>
      </c>
      <c r="V5330" s="18">
        <v>306048</v>
      </c>
      <c r="W5330" s="18">
        <v>2850</v>
      </c>
      <c r="X5330" s="18">
        <v>2083</v>
      </c>
      <c r="Y5330" s="18">
        <v>0</v>
      </c>
      <c r="Z5330" s="18">
        <v>0</v>
      </c>
      <c r="AA5330" s="18">
        <v>0</v>
      </c>
      <c r="AB5330" s="18">
        <v>0</v>
      </c>
      <c r="AC5330" s="23">
        <v>0</v>
      </c>
      <c r="AD5330" s="14" t="str">
        <f>IF(E5330=113,"Linn","Iowa ex-Linn")</f>
        <v>Iowa ex-Linn</v>
      </c>
      <c r="AE5330" s="23">
        <f>IFERROR(AB5330/W5330,"N/M")</f>
        <v>0.0</v>
      </c>
      <c r="AF5330" s="14" t="str">
        <f>B5330&amp;"|"&amp;TEXT(E5330,"000")&amp;"|"&amp;TEXT(M5330,"0.0000")</f>
        <v>2023|041|0.5000</v>
      </c>
      <c r="AG5330" s="22" t="str">
        <f>IF(AND(B5330&gt;=2015,B5330&lt;=2024,C5330=19,G5330=41,I5330=2,K5330="A",L5330="RBUP",M5330&gt;=0.5,M5330&lt;=0.85),"IN","OUT")</f>
        <v>IN</v>
      </c>
    </row>
    <row r="5331" spans="1:33">
      <c r="A5331" s="14" t="s">
        <v>193</v>
      </c>
      <c r="B5331" s="16">
        <v>2023</v>
      </c>
      <c r="C5331" s="16">
        <v>19</v>
      </c>
      <c r="D5331" s="14" t="s">
        <v>80</v>
      </c>
      <c r="E5331" s="16">
        <v>41</v>
      </c>
      <c r="F5331" s="14" t="s">
        <v>106</v>
      </c>
      <c r="G5331" s="16">
        <v>41</v>
      </c>
      <c r="H5331" s="14" t="s">
        <v>186</v>
      </c>
      <c r="I5331" s="16">
        <v>2</v>
      </c>
      <c r="J5331" s="14" t="s">
        <v>83</v>
      </c>
      <c r="K5331" s="14" t="s">
        <v>84</v>
      </c>
      <c r="L5331" s="14" t="s">
        <v>85</v>
      </c>
      <c r="M5331" s="23">
        <v>0.6</v>
      </c>
      <c r="N5331" s="16">
        <v>1</v>
      </c>
      <c r="O5331" s="16">
        <v>0</v>
      </c>
      <c r="P5331" s="16">
        <v>0</v>
      </c>
      <c r="Q5331" s="16">
        <v>0</v>
      </c>
      <c r="R5331" s="16">
        <v>0</v>
      </c>
      <c r="S5331" s="14" t="s">
        <v>86</v>
      </c>
      <c r="T5331" s="16">
        <v>0</v>
      </c>
      <c r="U5331" s="16">
        <v>0</v>
      </c>
      <c r="V5331" s="18">
        <v>0</v>
      </c>
      <c r="W5331" s="18">
        <v>0</v>
      </c>
      <c r="X5331" s="18">
        <v>0</v>
      </c>
      <c r="Y5331" s="18">
        <v>0</v>
      </c>
      <c r="Z5331" s="18">
        <v>0</v>
      </c>
      <c r="AA5331" s="18">
        <v>0</v>
      </c>
      <c r="AB5331" s="18">
        <v>0</v>
      </c>
      <c r="AC5331" s="23">
        <v>0</v>
      </c>
      <c r="AD5331" s="14" t="str">
        <f>IF(E5331=113,"Linn","Iowa ex-Linn")</f>
        <v>Iowa ex-Linn</v>
      </c>
      <c r="AE5331" s="23" t="str">
        <f>IFERROR(AB5331/W5331,"N/M")</f>
        <v>N/M</v>
      </c>
      <c r="AF5331" s="14" t="str">
        <f>B5331&amp;"|"&amp;TEXT(E5331,"000")&amp;"|"&amp;TEXT(M5331,"0.0000")</f>
        <v>2023|041|0.6000</v>
      </c>
      <c r="AG5331" s="22" t="str">
        <f>IF(AND(B5331&gt;=2015,B5331&lt;=2024,C5331=19,G5331=41,I5331=2,K5331="A",L5331="RBUP",M5331&gt;=0.5,M5331&lt;=0.85),"IN","OUT")</f>
        <v>IN</v>
      </c>
    </row>
    <row r="5332" spans="1:33">
      <c r="A5332" s="14" t="s">
        <v>193</v>
      </c>
      <c r="B5332" s="16">
        <v>2023</v>
      </c>
      <c r="C5332" s="16">
        <v>19</v>
      </c>
      <c r="D5332" s="14" t="s">
        <v>80</v>
      </c>
      <c r="E5332" s="16">
        <v>41</v>
      </c>
      <c r="F5332" s="14" t="s">
        <v>106</v>
      </c>
      <c r="G5332" s="16">
        <v>41</v>
      </c>
      <c r="H5332" s="14" t="s">
        <v>186</v>
      </c>
      <c r="I5332" s="16">
        <v>2</v>
      </c>
      <c r="J5332" s="14" t="s">
        <v>83</v>
      </c>
      <c r="K5332" s="14" t="s">
        <v>84</v>
      </c>
      <c r="L5332" s="14" t="s">
        <v>85</v>
      </c>
      <c r="M5332" s="23">
        <v>0.65</v>
      </c>
      <c r="N5332" s="16">
        <v>8</v>
      </c>
      <c r="O5332" s="16">
        <v>6</v>
      </c>
      <c r="P5332" s="16">
        <v>0</v>
      </c>
      <c r="Q5332" s="16">
        <v>6</v>
      </c>
      <c r="R5332" s="16">
        <v>0</v>
      </c>
      <c r="S5332" s="14" t="s">
        <v>86</v>
      </c>
      <c r="T5332" s="16">
        <v>394</v>
      </c>
      <c r="U5332" s="16">
        <v>0</v>
      </c>
      <c r="V5332" s="18">
        <v>323023</v>
      </c>
      <c r="W5332" s="18">
        <v>5424</v>
      </c>
      <c r="X5332" s="18">
        <v>3412</v>
      </c>
      <c r="Y5332" s="18">
        <v>0</v>
      </c>
      <c r="Z5332" s="18">
        <v>0</v>
      </c>
      <c r="AA5332" s="18">
        <v>0</v>
      </c>
      <c r="AB5332" s="18">
        <v>0</v>
      </c>
      <c r="AC5332" s="23">
        <v>0</v>
      </c>
      <c r="AD5332" s="14" t="str">
        <f>IF(E5332=113,"Linn","Iowa ex-Linn")</f>
        <v>Iowa ex-Linn</v>
      </c>
      <c r="AE5332" s="23">
        <f>IFERROR(AB5332/W5332,"N/M")</f>
        <v>0.0</v>
      </c>
      <c r="AF5332" s="14" t="str">
        <f>B5332&amp;"|"&amp;TEXT(E5332,"000")&amp;"|"&amp;TEXT(M5332,"0.0000")</f>
        <v>2023|041|0.6500</v>
      </c>
      <c r="AG5332" s="22" t="str">
        <f>IF(AND(B5332&gt;=2015,B5332&lt;=2024,C5332=19,G5332=41,I5332=2,K5332="A",L5332="RBUP",M5332&gt;=0.5,M5332&lt;=0.85),"IN","OUT")</f>
        <v>IN</v>
      </c>
    </row>
    <row r="5333" spans="1:33">
      <c r="A5333" s="14" t="s">
        <v>193</v>
      </c>
      <c r="B5333" s="16">
        <v>2023</v>
      </c>
      <c r="C5333" s="16">
        <v>19</v>
      </c>
      <c r="D5333" s="14" t="s">
        <v>80</v>
      </c>
      <c r="E5333" s="16">
        <v>41</v>
      </c>
      <c r="F5333" s="14" t="s">
        <v>106</v>
      </c>
      <c r="G5333" s="16">
        <v>41</v>
      </c>
      <c r="H5333" s="14" t="s">
        <v>186</v>
      </c>
      <c r="I5333" s="16">
        <v>2</v>
      </c>
      <c r="J5333" s="14" t="s">
        <v>83</v>
      </c>
      <c r="K5333" s="14" t="s">
        <v>84</v>
      </c>
      <c r="L5333" s="14" t="s">
        <v>85</v>
      </c>
      <c r="M5333" s="23">
        <v>0.7</v>
      </c>
      <c r="N5333" s="16">
        <v>23</v>
      </c>
      <c r="O5333" s="16">
        <v>21</v>
      </c>
      <c r="P5333" s="16">
        <v>1</v>
      </c>
      <c r="Q5333" s="16">
        <v>36</v>
      </c>
      <c r="R5333" s="16">
        <v>1</v>
      </c>
      <c r="S5333" s="14" t="s">
        <v>86</v>
      </c>
      <c r="T5333" s="16">
        <v>5242</v>
      </c>
      <c r="U5333" s="16">
        <v>0</v>
      </c>
      <c r="V5333" s="18">
        <v>4480738</v>
      </c>
      <c r="W5333" s="18">
        <v>122668</v>
      </c>
      <c r="X5333" s="18">
        <v>84627</v>
      </c>
      <c r="Y5333" s="18">
        <v>0</v>
      </c>
      <c r="Z5333" s="18">
        <v>0</v>
      </c>
      <c r="AA5333" s="18">
        <v>0</v>
      </c>
      <c r="AB5333" s="18">
        <v>7871</v>
      </c>
      <c r="AC5333" s="23">
        <v>0.06</v>
      </c>
      <c r="AD5333" s="14" t="str">
        <f>IF(E5333=113,"Linn","Iowa ex-Linn")</f>
        <v>Iowa ex-Linn</v>
      </c>
      <c r="AE5333" s="23">
        <f>IFERROR(AB5333/W5333,"N/M")</f>
        <v>0.06416506342322366</v>
      </c>
      <c r="AF5333" s="14" t="str">
        <f>B5333&amp;"|"&amp;TEXT(E5333,"000")&amp;"|"&amp;TEXT(M5333,"0.0000")</f>
        <v>2023|041|0.7000</v>
      </c>
      <c r="AG5333" s="22" t="str">
        <f>IF(AND(B5333&gt;=2015,B5333&lt;=2024,C5333=19,G5333=41,I5333=2,K5333="A",L5333="RBUP",M5333&gt;=0.5,M5333&lt;=0.85),"IN","OUT")</f>
        <v>IN</v>
      </c>
    </row>
    <row r="5334" spans="1:33">
      <c r="A5334" s="14" t="s">
        <v>193</v>
      </c>
      <c r="B5334" s="16">
        <v>2023</v>
      </c>
      <c r="C5334" s="16">
        <v>19</v>
      </c>
      <c r="D5334" s="14" t="s">
        <v>80</v>
      </c>
      <c r="E5334" s="16">
        <v>41</v>
      </c>
      <c r="F5334" s="14" t="s">
        <v>106</v>
      </c>
      <c r="G5334" s="16">
        <v>41</v>
      </c>
      <c r="H5334" s="14" t="s">
        <v>186</v>
      </c>
      <c r="I5334" s="16">
        <v>2</v>
      </c>
      <c r="J5334" s="14" t="s">
        <v>83</v>
      </c>
      <c r="K5334" s="14" t="s">
        <v>84</v>
      </c>
      <c r="L5334" s="14" t="s">
        <v>85</v>
      </c>
      <c r="M5334" s="23">
        <v>0.75</v>
      </c>
      <c r="N5334" s="16">
        <v>115</v>
      </c>
      <c r="O5334" s="16">
        <v>94</v>
      </c>
      <c r="P5334" s="16">
        <v>5</v>
      </c>
      <c r="Q5334" s="16">
        <v>158</v>
      </c>
      <c r="R5334" s="16">
        <v>5</v>
      </c>
      <c r="S5334" s="14" t="s">
        <v>86</v>
      </c>
      <c r="T5334" s="16">
        <v>16184</v>
      </c>
      <c r="U5334" s="16">
        <v>0</v>
      </c>
      <c r="V5334" s="18">
        <v>14172733</v>
      </c>
      <c r="W5334" s="18">
        <v>538847</v>
      </c>
      <c r="X5334" s="18">
        <v>356613</v>
      </c>
      <c r="Y5334" s="18">
        <v>0</v>
      </c>
      <c r="Z5334" s="18">
        <v>0</v>
      </c>
      <c r="AA5334" s="18">
        <v>0</v>
      </c>
      <c r="AB5334" s="18">
        <v>30296</v>
      </c>
      <c r="AC5334" s="23">
        <v>0.06</v>
      </c>
      <c r="AD5334" s="14" t="str">
        <f>IF(E5334=113,"Linn","Iowa ex-Linn")</f>
        <v>Iowa ex-Linn</v>
      </c>
      <c r="AE5334" s="23">
        <f>IFERROR(AB5334/W5334,"N/M")</f>
        <v>0.05622375182565738</v>
      </c>
      <c r="AF5334" s="14" t="str">
        <f>B5334&amp;"|"&amp;TEXT(E5334,"000")&amp;"|"&amp;TEXT(M5334,"0.0000")</f>
        <v>2023|041|0.7500</v>
      </c>
      <c r="AG5334" s="22" t="str">
        <f>IF(AND(B5334&gt;=2015,B5334&lt;=2024,C5334=19,G5334=41,I5334=2,K5334="A",L5334="RBUP",M5334&gt;=0.5,M5334&lt;=0.85),"IN","OUT")</f>
        <v>IN</v>
      </c>
    </row>
    <row r="5335" spans="1:33">
      <c r="A5335" s="14" t="s">
        <v>193</v>
      </c>
      <c r="B5335" s="16">
        <v>2023</v>
      </c>
      <c r="C5335" s="16">
        <v>19</v>
      </c>
      <c r="D5335" s="14" t="s">
        <v>80</v>
      </c>
      <c r="E5335" s="16">
        <v>41</v>
      </c>
      <c r="F5335" s="14" t="s">
        <v>106</v>
      </c>
      <c r="G5335" s="16">
        <v>41</v>
      </c>
      <c r="H5335" s="14" t="s">
        <v>186</v>
      </c>
      <c r="I5335" s="16">
        <v>2</v>
      </c>
      <c r="J5335" s="14" t="s">
        <v>83</v>
      </c>
      <c r="K5335" s="14" t="s">
        <v>84</v>
      </c>
      <c r="L5335" s="14" t="s">
        <v>85</v>
      </c>
      <c r="M5335" s="23">
        <v>0.8</v>
      </c>
      <c r="N5335" s="16">
        <v>292</v>
      </c>
      <c r="O5335" s="16">
        <v>250</v>
      </c>
      <c r="P5335" s="16">
        <v>27</v>
      </c>
      <c r="Q5335" s="16">
        <v>391</v>
      </c>
      <c r="R5335" s="16">
        <v>35</v>
      </c>
      <c r="S5335" s="14" t="s">
        <v>86</v>
      </c>
      <c r="T5335" s="16">
        <v>46256</v>
      </c>
      <c r="U5335" s="16">
        <v>0</v>
      </c>
      <c r="V5335" s="18">
        <v>43815271</v>
      </c>
      <c r="W5335" s="18">
        <v>2295735</v>
      </c>
      <c r="X5335" s="18">
        <v>1353179</v>
      </c>
      <c r="Y5335" s="18">
        <v>0</v>
      </c>
      <c r="Z5335" s="18">
        <v>0</v>
      </c>
      <c r="AA5335" s="18">
        <v>0</v>
      </c>
      <c r="AB5335" s="18">
        <v>238648</v>
      </c>
      <c r="AC5335" s="23">
        <v>0.1</v>
      </c>
      <c r="AD5335" s="14" t="str">
        <f>IF(E5335=113,"Linn","Iowa ex-Linn")</f>
        <v>Iowa ex-Linn</v>
      </c>
      <c r="AE5335" s="23">
        <f>IFERROR(AB5335/W5335,"N/M")</f>
        <v>0.10395276458302025</v>
      </c>
      <c r="AF5335" s="14" t="str">
        <f>B5335&amp;"|"&amp;TEXT(E5335,"000")&amp;"|"&amp;TEXT(M5335,"0.0000")</f>
        <v>2023|041|0.8000</v>
      </c>
      <c r="AG5335" s="22" t="str">
        <f>IF(AND(B5335&gt;=2015,B5335&lt;=2024,C5335=19,G5335=41,I5335=2,K5335="A",L5335="RBUP",M5335&gt;=0.5,M5335&lt;=0.85),"IN","OUT")</f>
        <v>IN</v>
      </c>
    </row>
    <row r="5336" spans="1:33">
      <c r="A5336" s="14" t="s">
        <v>193</v>
      </c>
      <c r="B5336" s="16">
        <v>2023</v>
      </c>
      <c r="C5336" s="16">
        <v>19</v>
      </c>
      <c r="D5336" s="14" t="s">
        <v>80</v>
      </c>
      <c r="E5336" s="16">
        <v>41</v>
      </c>
      <c r="F5336" s="14" t="s">
        <v>106</v>
      </c>
      <c r="G5336" s="16">
        <v>41</v>
      </c>
      <c r="H5336" s="14" t="s">
        <v>186</v>
      </c>
      <c r="I5336" s="16">
        <v>2</v>
      </c>
      <c r="J5336" s="14" t="s">
        <v>83</v>
      </c>
      <c r="K5336" s="14" t="s">
        <v>84</v>
      </c>
      <c r="L5336" s="14" t="s">
        <v>85</v>
      </c>
      <c r="M5336" s="23">
        <v>0.85</v>
      </c>
      <c r="N5336" s="16">
        <v>340</v>
      </c>
      <c r="O5336" s="16">
        <v>273</v>
      </c>
      <c r="P5336" s="16">
        <v>94</v>
      </c>
      <c r="Q5336" s="16">
        <v>571</v>
      </c>
      <c r="R5336" s="16">
        <v>157</v>
      </c>
      <c r="S5336" s="14" t="s">
        <v>86</v>
      </c>
      <c r="T5336" s="16">
        <v>63353</v>
      </c>
      <c r="U5336" s="16">
        <v>0</v>
      </c>
      <c r="V5336" s="18">
        <v>64432010</v>
      </c>
      <c r="W5336" s="18">
        <v>4354732</v>
      </c>
      <c r="X5336" s="18">
        <v>1899607</v>
      </c>
      <c r="Y5336" s="18">
        <v>713</v>
      </c>
      <c r="Z5336" s="18">
        <v>0</v>
      </c>
      <c r="AA5336" s="18">
        <v>0</v>
      </c>
      <c r="AB5336" s="18">
        <v>1302508</v>
      </c>
      <c r="AC5336" s="23">
        <v>0.3</v>
      </c>
      <c r="AD5336" s="14" t="str">
        <f>IF(E5336=113,"Linn","Iowa ex-Linn")</f>
        <v>Iowa ex-Linn</v>
      </c>
      <c r="AE5336" s="23">
        <f>IFERROR(AB5336/W5336,"N/M")</f>
        <v>0.2991017587305028</v>
      </c>
      <c r="AF5336" s="14" t="str">
        <f>B5336&amp;"|"&amp;TEXT(E5336,"000")&amp;"|"&amp;TEXT(M5336,"0.0000")</f>
        <v>2023|041|0.8500</v>
      </c>
      <c r="AG5336" s="22" t="str">
        <f>IF(AND(B5336&gt;=2015,B5336&lt;=2024,C5336=19,G5336=41,I5336=2,K5336="A",L5336="RBUP",M5336&gt;=0.5,M5336&lt;=0.85),"IN","OUT")</f>
        <v>IN</v>
      </c>
    </row>
    <row r="5337" spans="1:33">
      <c r="A5337" s="14" t="s">
        <v>193</v>
      </c>
      <c r="B5337" s="16">
        <v>2023</v>
      </c>
      <c r="C5337" s="16">
        <v>19</v>
      </c>
      <c r="D5337" s="14" t="s">
        <v>80</v>
      </c>
      <c r="E5337" s="16">
        <v>43</v>
      </c>
      <c r="F5337" s="14" t="s">
        <v>107</v>
      </c>
      <c r="G5337" s="16">
        <v>41</v>
      </c>
      <c r="H5337" s="14" t="s">
        <v>186</v>
      </c>
      <c r="I5337" s="16">
        <v>2</v>
      </c>
      <c r="J5337" s="14" t="s">
        <v>83</v>
      </c>
      <c r="K5337" s="14" t="s">
        <v>84</v>
      </c>
      <c r="L5337" s="14" t="s">
        <v>85</v>
      </c>
      <c r="M5337" s="23">
        <v>0.6</v>
      </c>
      <c r="N5337" s="16">
        <v>2</v>
      </c>
      <c r="O5337" s="16">
        <v>2</v>
      </c>
      <c r="P5337" s="16">
        <v>0</v>
      </c>
      <c r="Q5337" s="16">
        <v>2</v>
      </c>
      <c r="R5337" s="16">
        <v>0</v>
      </c>
      <c r="S5337" s="14" t="s">
        <v>86</v>
      </c>
      <c r="T5337" s="16">
        <v>192</v>
      </c>
      <c r="U5337" s="16">
        <v>0</v>
      </c>
      <c r="V5337" s="18">
        <v>135510</v>
      </c>
      <c r="W5337" s="18">
        <v>1365</v>
      </c>
      <c r="X5337" s="18">
        <v>874</v>
      </c>
      <c r="Y5337" s="18">
        <v>0</v>
      </c>
      <c r="Z5337" s="18">
        <v>0</v>
      </c>
      <c r="AA5337" s="18">
        <v>0</v>
      </c>
      <c r="AB5337" s="18">
        <v>0</v>
      </c>
      <c r="AC5337" s="23">
        <v>0</v>
      </c>
      <c r="AD5337" s="14" t="str">
        <f>IF(E5337=113,"Linn","Iowa ex-Linn")</f>
        <v>Iowa ex-Linn</v>
      </c>
      <c r="AE5337" s="23">
        <f>IFERROR(AB5337/W5337,"N/M")</f>
        <v>0.0</v>
      </c>
      <c r="AF5337" s="14" t="str">
        <f>B5337&amp;"|"&amp;TEXT(E5337,"000")&amp;"|"&amp;TEXT(M5337,"0.0000")</f>
        <v>2023|043|0.6000</v>
      </c>
      <c r="AG5337" s="22" t="str">
        <f>IF(AND(B5337&gt;=2015,B5337&lt;=2024,C5337=19,G5337=41,I5337=2,K5337="A",L5337="RBUP",M5337&gt;=0.5,M5337&lt;=0.85),"IN","OUT")</f>
        <v>IN</v>
      </c>
    </row>
    <row r="5338" spans="1:33">
      <c r="A5338" s="14" t="s">
        <v>193</v>
      </c>
      <c r="B5338" s="16">
        <v>2023</v>
      </c>
      <c r="C5338" s="16">
        <v>19</v>
      </c>
      <c r="D5338" s="14" t="s">
        <v>80</v>
      </c>
      <c r="E5338" s="16">
        <v>43</v>
      </c>
      <c r="F5338" s="14" t="s">
        <v>107</v>
      </c>
      <c r="G5338" s="16">
        <v>41</v>
      </c>
      <c r="H5338" s="14" t="s">
        <v>186</v>
      </c>
      <c r="I5338" s="16">
        <v>2</v>
      </c>
      <c r="J5338" s="14" t="s">
        <v>83</v>
      </c>
      <c r="K5338" s="14" t="s">
        <v>84</v>
      </c>
      <c r="L5338" s="14" t="s">
        <v>85</v>
      </c>
      <c r="M5338" s="23">
        <v>0.65</v>
      </c>
      <c r="N5338" s="16">
        <v>5</v>
      </c>
      <c r="O5338" s="16">
        <v>5</v>
      </c>
      <c r="P5338" s="16">
        <v>0</v>
      </c>
      <c r="Q5338" s="16">
        <v>5</v>
      </c>
      <c r="R5338" s="16">
        <v>0</v>
      </c>
      <c r="S5338" s="14" t="s">
        <v>86</v>
      </c>
      <c r="T5338" s="16">
        <v>1919</v>
      </c>
      <c r="U5338" s="16">
        <v>0</v>
      </c>
      <c r="V5338" s="18">
        <v>1615913</v>
      </c>
      <c r="W5338" s="18">
        <v>19491</v>
      </c>
      <c r="X5338" s="18">
        <v>15159</v>
      </c>
      <c r="Y5338" s="18">
        <v>0</v>
      </c>
      <c r="Z5338" s="18">
        <v>0</v>
      </c>
      <c r="AA5338" s="18">
        <v>0</v>
      </c>
      <c r="AB5338" s="18">
        <v>0</v>
      </c>
      <c r="AC5338" s="23">
        <v>0</v>
      </c>
      <c r="AD5338" s="14" t="str">
        <f>IF(E5338=113,"Linn","Iowa ex-Linn")</f>
        <v>Iowa ex-Linn</v>
      </c>
      <c r="AE5338" s="23">
        <f>IFERROR(AB5338/W5338,"N/M")</f>
        <v>0.0</v>
      </c>
      <c r="AF5338" s="14" t="str">
        <f>B5338&amp;"|"&amp;TEXT(E5338,"000")&amp;"|"&amp;TEXT(M5338,"0.0000")</f>
        <v>2023|043|0.6500</v>
      </c>
      <c r="AG5338" s="22" t="str">
        <f>IF(AND(B5338&gt;=2015,B5338&lt;=2024,C5338=19,G5338=41,I5338=2,K5338="A",L5338="RBUP",M5338&gt;=0.5,M5338&lt;=0.85),"IN","OUT")</f>
        <v>IN</v>
      </c>
    </row>
    <row r="5339" spans="1:33">
      <c r="A5339" s="14" t="s">
        <v>193</v>
      </c>
      <c r="B5339" s="16">
        <v>2023</v>
      </c>
      <c r="C5339" s="16">
        <v>19</v>
      </c>
      <c r="D5339" s="14" t="s">
        <v>80</v>
      </c>
      <c r="E5339" s="16">
        <v>43</v>
      </c>
      <c r="F5339" s="14" t="s">
        <v>107</v>
      </c>
      <c r="G5339" s="16">
        <v>41</v>
      </c>
      <c r="H5339" s="14" t="s">
        <v>186</v>
      </c>
      <c r="I5339" s="16">
        <v>2</v>
      </c>
      <c r="J5339" s="14" t="s">
        <v>83</v>
      </c>
      <c r="K5339" s="14" t="s">
        <v>84</v>
      </c>
      <c r="L5339" s="14" t="s">
        <v>85</v>
      </c>
      <c r="M5339" s="23">
        <v>0.7</v>
      </c>
      <c r="N5339" s="16">
        <v>23</v>
      </c>
      <c r="O5339" s="16">
        <v>22</v>
      </c>
      <c r="P5339" s="16">
        <v>3</v>
      </c>
      <c r="Q5339" s="16">
        <v>22</v>
      </c>
      <c r="R5339" s="16">
        <v>3</v>
      </c>
      <c r="S5339" s="14" t="s">
        <v>86</v>
      </c>
      <c r="T5339" s="16">
        <v>2761</v>
      </c>
      <c r="U5339" s="16">
        <v>0</v>
      </c>
      <c r="V5339" s="18">
        <v>2507438</v>
      </c>
      <c r="W5339" s="18">
        <v>46838</v>
      </c>
      <c r="X5339" s="18">
        <v>34897</v>
      </c>
      <c r="Y5339" s="18">
        <v>0</v>
      </c>
      <c r="Z5339" s="18">
        <v>0</v>
      </c>
      <c r="AA5339" s="18">
        <v>0</v>
      </c>
      <c r="AB5339" s="18">
        <v>17008</v>
      </c>
      <c r="AC5339" s="23">
        <v>0.36</v>
      </c>
      <c r="AD5339" s="14" t="str">
        <f>IF(E5339=113,"Linn","Iowa ex-Linn")</f>
        <v>Iowa ex-Linn</v>
      </c>
      <c r="AE5339" s="23">
        <f>IFERROR(AB5339/W5339,"N/M")</f>
        <v>0.36312395917844487</v>
      </c>
      <c r="AF5339" s="14" t="str">
        <f>B5339&amp;"|"&amp;TEXT(E5339,"000")&amp;"|"&amp;TEXT(M5339,"0.0000")</f>
        <v>2023|043|0.7000</v>
      </c>
      <c r="AG5339" s="22" t="str">
        <f>IF(AND(B5339&gt;=2015,B5339&lt;=2024,C5339=19,G5339=41,I5339=2,K5339="A",L5339="RBUP",M5339&gt;=0.5,M5339&lt;=0.85),"IN","OUT")</f>
        <v>IN</v>
      </c>
    </row>
    <row r="5340" spans="1:33">
      <c r="A5340" s="14" t="s">
        <v>193</v>
      </c>
      <c r="B5340" s="16">
        <v>2023</v>
      </c>
      <c r="C5340" s="16">
        <v>19</v>
      </c>
      <c r="D5340" s="14" t="s">
        <v>80</v>
      </c>
      <c r="E5340" s="16">
        <v>43</v>
      </c>
      <c r="F5340" s="14" t="s">
        <v>107</v>
      </c>
      <c r="G5340" s="16">
        <v>41</v>
      </c>
      <c r="H5340" s="14" t="s">
        <v>186</v>
      </c>
      <c r="I5340" s="16">
        <v>2</v>
      </c>
      <c r="J5340" s="14" t="s">
        <v>83</v>
      </c>
      <c r="K5340" s="14" t="s">
        <v>84</v>
      </c>
      <c r="L5340" s="14" t="s">
        <v>85</v>
      </c>
      <c r="M5340" s="23">
        <v>0.75</v>
      </c>
      <c r="N5340" s="16">
        <v>102</v>
      </c>
      <c r="O5340" s="16">
        <v>94</v>
      </c>
      <c r="P5340" s="16">
        <v>21</v>
      </c>
      <c r="Q5340" s="16">
        <v>95</v>
      </c>
      <c r="R5340" s="16">
        <v>21</v>
      </c>
      <c r="S5340" s="14" t="s">
        <v>86</v>
      </c>
      <c r="T5340" s="16">
        <v>22721</v>
      </c>
      <c r="U5340" s="16">
        <v>0</v>
      </c>
      <c r="V5340" s="18">
        <v>22129836</v>
      </c>
      <c r="W5340" s="18">
        <v>588051</v>
      </c>
      <c r="X5340" s="18">
        <v>445357</v>
      </c>
      <c r="Y5340" s="18">
        <v>2800</v>
      </c>
      <c r="Z5340" s="18">
        <v>0</v>
      </c>
      <c r="AA5340" s="18">
        <v>0</v>
      </c>
      <c r="AB5340" s="18">
        <v>272657</v>
      </c>
      <c r="AC5340" s="23">
        <v>0.46</v>
      </c>
      <c r="AD5340" s="14" t="str">
        <f>IF(E5340=113,"Linn","Iowa ex-Linn")</f>
        <v>Iowa ex-Linn</v>
      </c>
      <c r="AE5340" s="23">
        <f>IFERROR(AB5340/W5340,"N/M")</f>
        <v>0.46366216535640614</v>
      </c>
      <c r="AF5340" s="14" t="str">
        <f>B5340&amp;"|"&amp;TEXT(E5340,"000")&amp;"|"&amp;TEXT(M5340,"0.0000")</f>
        <v>2023|043|0.7500</v>
      </c>
      <c r="AG5340" s="22" t="str">
        <f>IF(AND(B5340&gt;=2015,B5340&lt;=2024,C5340=19,G5340=41,I5340=2,K5340="A",L5340="RBUP",M5340&gt;=0.5,M5340&lt;=0.85),"IN","OUT")</f>
        <v>IN</v>
      </c>
    </row>
    <row r="5341" spans="1:33">
      <c r="A5341" s="14" t="s">
        <v>193</v>
      </c>
      <c r="B5341" s="16">
        <v>2023</v>
      </c>
      <c r="C5341" s="16">
        <v>19</v>
      </c>
      <c r="D5341" s="14" t="s">
        <v>80</v>
      </c>
      <c r="E5341" s="16">
        <v>43</v>
      </c>
      <c r="F5341" s="14" t="s">
        <v>107</v>
      </c>
      <c r="G5341" s="16">
        <v>41</v>
      </c>
      <c r="H5341" s="14" t="s">
        <v>186</v>
      </c>
      <c r="I5341" s="16">
        <v>2</v>
      </c>
      <c r="J5341" s="14" t="s">
        <v>83</v>
      </c>
      <c r="K5341" s="14" t="s">
        <v>84</v>
      </c>
      <c r="L5341" s="14" t="s">
        <v>85</v>
      </c>
      <c r="M5341" s="23">
        <v>0.8</v>
      </c>
      <c r="N5341" s="16">
        <v>354</v>
      </c>
      <c r="O5341" s="16">
        <v>291</v>
      </c>
      <c r="P5341" s="16">
        <v>139</v>
      </c>
      <c r="Q5341" s="16">
        <v>323</v>
      </c>
      <c r="R5341" s="16">
        <v>152</v>
      </c>
      <c r="S5341" s="14" t="s">
        <v>86</v>
      </c>
      <c r="T5341" s="16">
        <v>57951</v>
      </c>
      <c r="U5341" s="16">
        <v>0</v>
      </c>
      <c r="V5341" s="18">
        <v>57951401</v>
      </c>
      <c r="W5341" s="18">
        <v>2262631</v>
      </c>
      <c r="X5341" s="18">
        <v>1487923</v>
      </c>
      <c r="Y5341" s="18">
        <v>4985</v>
      </c>
      <c r="Z5341" s="18">
        <v>0</v>
      </c>
      <c r="AA5341" s="18">
        <v>0</v>
      </c>
      <c r="AB5341" s="18">
        <v>3174667</v>
      </c>
      <c r="AC5341" s="23">
        <v>1.4</v>
      </c>
      <c r="AD5341" s="14" t="str">
        <f>IF(E5341=113,"Linn","Iowa ex-Linn")</f>
        <v>Iowa ex-Linn</v>
      </c>
      <c r="AE5341" s="23">
        <f>IFERROR(AB5341/W5341,"N/M")</f>
        <v>1.4030864953233646</v>
      </c>
      <c r="AF5341" s="14" t="str">
        <f>B5341&amp;"|"&amp;TEXT(E5341,"000")&amp;"|"&amp;TEXT(M5341,"0.0000")</f>
        <v>2023|043|0.8000</v>
      </c>
      <c r="AG5341" s="22" t="str">
        <f>IF(AND(B5341&gt;=2015,B5341&lt;=2024,C5341=19,G5341=41,I5341=2,K5341="A",L5341="RBUP",M5341&gt;=0.5,M5341&lt;=0.85),"IN","OUT")</f>
        <v>IN</v>
      </c>
    </row>
    <row r="5342" spans="1:33">
      <c r="A5342" s="14" t="s">
        <v>193</v>
      </c>
      <c r="B5342" s="16">
        <v>2023</v>
      </c>
      <c r="C5342" s="16">
        <v>19</v>
      </c>
      <c r="D5342" s="14" t="s">
        <v>80</v>
      </c>
      <c r="E5342" s="16">
        <v>43</v>
      </c>
      <c r="F5342" s="14" t="s">
        <v>107</v>
      </c>
      <c r="G5342" s="16">
        <v>41</v>
      </c>
      <c r="H5342" s="14" t="s">
        <v>186</v>
      </c>
      <c r="I5342" s="16">
        <v>2</v>
      </c>
      <c r="J5342" s="14" t="s">
        <v>83</v>
      </c>
      <c r="K5342" s="14" t="s">
        <v>84</v>
      </c>
      <c r="L5342" s="14" t="s">
        <v>85</v>
      </c>
      <c r="M5342" s="23">
        <v>0.85</v>
      </c>
      <c r="N5342" s="16">
        <v>259</v>
      </c>
      <c r="O5342" s="16">
        <v>215</v>
      </c>
      <c r="P5342" s="16">
        <v>145</v>
      </c>
      <c r="Q5342" s="16">
        <v>246</v>
      </c>
      <c r="R5342" s="16">
        <v>165</v>
      </c>
      <c r="S5342" s="14" t="s">
        <v>86</v>
      </c>
      <c r="T5342" s="16">
        <v>36978</v>
      </c>
      <c r="U5342" s="16">
        <v>0</v>
      </c>
      <c r="V5342" s="18">
        <v>39641570</v>
      </c>
      <c r="W5342" s="18">
        <v>2026201</v>
      </c>
      <c r="X5342" s="18">
        <v>1030349</v>
      </c>
      <c r="Y5342" s="18">
        <v>9334</v>
      </c>
      <c r="Z5342" s="18">
        <v>0</v>
      </c>
      <c r="AA5342" s="18">
        <v>0</v>
      </c>
      <c r="AB5342" s="18">
        <v>3367838</v>
      </c>
      <c r="AC5342" s="23">
        <v>1.66</v>
      </c>
      <c r="AD5342" s="14" t="str">
        <f>IF(E5342=113,"Linn","Iowa ex-Linn")</f>
        <v>Iowa ex-Linn</v>
      </c>
      <c r="AE5342" s="23">
        <f>IFERROR(AB5342/W5342,"N/M")</f>
        <v>1.6621440814608226</v>
      </c>
      <c r="AF5342" s="14" t="str">
        <f>B5342&amp;"|"&amp;TEXT(E5342,"000")&amp;"|"&amp;TEXT(M5342,"0.0000")</f>
        <v>2023|043|0.8500</v>
      </c>
      <c r="AG5342" s="22" t="str">
        <f>IF(AND(B5342&gt;=2015,B5342&lt;=2024,C5342=19,G5342=41,I5342=2,K5342="A",L5342="RBUP",M5342&gt;=0.5,M5342&lt;=0.85),"IN","OUT")</f>
        <v>IN</v>
      </c>
    </row>
    <row r="5343" spans="1:33">
      <c r="A5343" s="14" t="s">
        <v>193</v>
      </c>
      <c r="B5343" s="16">
        <v>2023</v>
      </c>
      <c r="C5343" s="16">
        <v>19</v>
      </c>
      <c r="D5343" s="14" t="s">
        <v>80</v>
      </c>
      <c r="E5343" s="16">
        <v>45</v>
      </c>
      <c r="F5343" s="14" t="s">
        <v>108</v>
      </c>
      <c r="G5343" s="16">
        <v>41</v>
      </c>
      <c r="H5343" s="14" t="s">
        <v>186</v>
      </c>
      <c r="I5343" s="16">
        <v>2</v>
      </c>
      <c r="J5343" s="14" t="s">
        <v>83</v>
      </c>
      <c r="K5343" s="14" t="s">
        <v>84</v>
      </c>
      <c r="L5343" s="14" t="s">
        <v>85</v>
      </c>
      <c r="M5343" s="23">
        <v>0.5</v>
      </c>
      <c r="N5343" s="16">
        <v>3</v>
      </c>
      <c r="O5343" s="16">
        <v>3</v>
      </c>
      <c r="P5343" s="16">
        <v>0</v>
      </c>
      <c r="Q5343" s="16">
        <v>3</v>
      </c>
      <c r="R5343" s="16">
        <v>0</v>
      </c>
      <c r="S5343" s="14" t="s">
        <v>86</v>
      </c>
      <c r="T5343" s="16">
        <v>1209</v>
      </c>
      <c r="U5343" s="16">
        <v>0</v>
      </c>
      <c r="V5343" s="18">
        <v>835703</v>
      </c>
      <c r="W5343" s="18">
        <v>4016</v>
      </c>
      <c r="X5343" s="18">
        <v>3160</v>
      </c>
      <c r="Y5343" s="18">
        <v>0</v>
      </c>
      <c r="Z5343" s="18">
        <v>0</v>
      </c>
      <c r="AA5343" s="18">
        <v>0</v>
      </c>
      <c r="AB5343" s="18">
        <v>0</v>
      </c>
      <c r="AC5343" s="23">
        <v>0</v>
      </c>
      <c r="AD5343" s="14" t="str">
        <f>IF(E5343=113,"Linn","Iowa ex-Linn")</f>
        <v>Iowa ex-Linn</v>
      </c>
      <c r="AE5343" s="23">
        <f>IFERROR(AB5343/W5343,"N/M")</f>
        <v>0.0</v>
      </c>
      <c r="AF5343" s="14" t="str">
        <f>B5343&amp;"|"&amp;TEXT(E5343,"000")&amp;"|"&amp;TEXT(M5343,"0.0000")</f>
        <v>2023|045|0.5000</v>
      </c>
      <c r="AG5343" s="22" t="str">
        <f>IF(AND(B5343&gt;=2015,B5343&lt;=2024,C5343=19,G5343=41,I5343=2,K5343="A",L5343="RBUP",M5343&gt;=0.5,M5343&lt;=0.85),"IN","OUT")</f>
        <v>IN</v>
      </c>
    </row>
    <row r="5344" spans="1:33">
      <c r="A5344" s="14" t="s">
        <v>193</v>
      </c>
      <c r="B5344" s="16">
        <v>2023</v>
      </c>
      <c r="C5344" s="16">
        <v>19</v>
      </c>
      <c r="D5344" s="14" t="s">
        <v>80</v>
      </c>
      <c r="E5344" s="16">
        <v>45</v>
      </c>
      <c r="F5344" s="14" t="s">
        <v>108</v>
      </c>
      <c r="G5344" s="16">
        <v>41</v>
      </c>
      <c r="H5344" s="14" t="s">
        <v>186</v>
      </c>
      <c r="I5344" s="16">
        <v>2</v>
      </c>
      <c r="J5344" s="14" t="s">
        <v>83</v>
      </c>
      <c r="K5344" s="14" t="s">
        <v>84</v>
      </c>
      <c r="L5344" s="14" t="s">
        <v>85</v>
      </c>
      <c r="M5344" s="23">
        <v>0.55</v>
      </c>
      <c r="N5344" s="16">
        <v>1</v>
      </c>
      <c r="O5344" s="16">
        <v>0</v>
      </c>
      <c r="P5344" s="16">
        <v>0</v>
      </c>
      <c r="Q5344" s="16">
        <v>0</v>
      </c>
      <c r="R5344" s="16">
        <v>0</v>
      </c>
      <c r="S5344" s="14" t="s">
        <v>86</v>
      </c>
      <c r="T5344" s="16">
        <v>0</v>
      </c>
      <c r="U5344" s="16">
        <v>0</v>
      </c>
      <c r="V5344" s="18">
        <v>0</v>
      </c>
      <c r="W5344" s="18">
        <v>0</v>
      </c>
      <c r="X5344" s="18">
        <v>0</v>
      </c>
      <c r="Y5344" s="18">
        <v>0</v>
      </c>
      <c r="Z5344" s="18">
        <v>0</v>
      </c>
      <c r="AA5344" s="18">
        <v>0</v>
      </c>
      <c r="AB5344" s="18">
        <v>0</v>
      </c>
      <c r="AC5344" s="23">
        <v>0</v>
      </c>
      <c r="AD5344" s="14" t="str">
        <f>IF(E5344=113,"Linn","Iowa ex-Linn")</f>
        <v>Iowa ex-Linn</v>
      </c>
      <c r="AE5344" s="23" t="str">
        <f>IFERROR(AB5344/W5344,"N/M")</f>
        <v>N/M</v>
      </c>
      <c r="AF5344" s="14" t="str">
        <f>B5344&amp;"|"&amp;TEXT(E5344,"000")&amp;"|"&amp;TEXT(M5344,"0.0000")</f>
        <v>2023|045|0.5500</v>
      </c>
      <c r="AG5344" s="22" t="str">
        <f>IF(AND(B5344&gt;=2015,B5344&lt;=2024,C5344=19,G5344=41,I5344=2,K5344="A",L5344="RBUP",M5344&gt;=0.5,M5344&lt;=0.85),"IN","OUT")</f>
        <v>IN</v>
      </c>
    </row>
    <row r="5345" spans="1:33">
      <c r="A5345" s="14" t="s">
        <v>193</v>
      </c>
      <c r="B5345" s="16">
        <v>2023</v>
      </c>
      <c r="C5345" s="16">
        <v>19</v>
      </c>
      <c r="D5345" s="14" t="s">
        <v>80</v>
      </c>
      <c r="E5345" s="16">
        <v>45</v>
      </c>
      <c r="F5345" s="14" t="s">
        <v>108</v>
      </c>
      <c r="G5345" s="16">
        <v>41</v>
      </c>
      <c r="H5345" s="14" t="s">
        <v>186</v>
      </c>
      <c r="I5345" s="16">
        <v>2</v>
      </c>
      <c r="J5345" s="14" t="s">
        <v>83</v>
      </c>
      <c r="K5345" s="14" t="s">
        <v>84</v>
      </c>
      <c r="L5345" s="14" t="s">
        <v>85</v>
      </c>
      <c r="M5345" s="23">
        <v>0.6</v>
      </c>
      <c r="N5345" s="16">
        <v>1</v>
      </c>
      <c r="O5345" s="16">
        <v>1</v>
      </c>
      <c r="P5345" s="16">
        <v>0</v>
      </c>
      <c r="Q5345" s="16">
        <v>2</v>
      </c>
      <c r="R5345" s="16">
        <v>0</v>
      </c>
      <c r="S5345" s="14" t="s">
        <v>86</v>
      </c>
      <c r="T5345" s="16">
        <v>254</v>
      </c>
      <c r="U5345" s="16">
        <v>0</v>
      </c>
      <c r="V5345" s="18">
        <v>182662</v>
      </c>
      <c r="W5345" s="18">
        <v>4109</v>
      </c>
      <c r="X5345" s="18">
        <v>2629</v>
      </c>
      <c r="Y5345" s="18">
        <v>0</v>
      </c>
      <c r="Z5345" s="18">
        <v>0</v>
      </c>
      <c r="AA5345" s="18">
        <v>0</v>
      </c>
      <c r="AB5345" s="18">
        <v>0</v>
      </c>
      <c r="AC5345" s="23">
        <v>0</v>
      </c>
      <c r="AD5345" s="14" t="str">
        <f>IF(E5345=113,"Linn","Iowa ex-Linn")</f>
        <v>Iowa ex-Linn</v>
      </c>
      <c r="AE5345" s="23">
        <f>IFERROR(AB5345/W5345,"N/M")</f>
        <v>0.0</v>
      </c>
      <c r="AF5345" s="14" t="str">
        <f>B5345&amp;"|"&amp;TEXT(E5345,"000")&amp;"|"&amp;TEXT(M5345,"0.0000")</f>
        <v>2023|045|0.6000</v>
      </c>
      <c r="AG5345" s="22" t="str">
        <f>IF(AND(B5345&gt;=2015,B5345&lt;=2024,C5345=19,G5345=41,I5345=2,K5345="A",L5345="RBUP",M5345&gt;=0.5,M5345&lt;=0.85),"IN","OUT")</f>
        <v>IN</v>
      </c>
    </row>
    <row r="5346" spans="1:33">
      <c r="A5346" s="14" t="s">
        <v>193</v>
      </c>
      <c r="B5346" s="16">
        <v>2023</v>
      </c>
      <c r="C5346" s="16">
        <v>19</v>
      </c>
      <c r="D5346" s="14" t="s">
        <v>80</v>
      </c>
      <c r="E5346" s="16">
        <v>45</v>
      </c>
      <c r="F5346" s="14" t="s">
        <v>108</v>
      </c>
      <c r="G5346" s="16">
        <v>41</v>
      </c>
      <c r="H5346" s="14" t="s">
        <v>186</v>
      </c>
      <c r="I5346" s="16">
        <v>2</v>
      </c>
      <c r="J5346" s="14" t="s">
        <v>83</v>
      </c>
      <c r="K5346" s="14" t="s">
        <v>84</v>
      </c>
      <c r="L5346" s="14" t="s">
        <v>85</v>
      </c>
      <c r="M5346" s="23">
        <v>0.65</v>
      </c>
      <c r="N5346" s="16">
        <v>3</v>
      </c>
      <c r="O5346" s="16">
        <v>3</v>
      </c>
      <c r="P5346" s="16">
        <v>0</v>
      </c>
      <c r="Q5346" s="16">
        <v>6</v>
      </c>
      <c r="R5346" s="16">
        <v>1</v>
      </c>
      <c r="S5346" s="14" t="s">
        <v>86</v>
      </c>
      <c r="T5346" s="16">
        <v>481</v>
      </c>
      <c r="U5346" s="16">
        <v>0</v>
      </c>
      <c r="V5346" s="18">
        <v>366426</v>
      </c>
      <c r="W5346" s="18">
        <v>7604</v>
      </c>
      <c r="X5346" s="18">
        <v>4486</v>
      </c>
      <c r="Y5346" s="18">
        <v>0</v>
      </c>
      <c r="Z5346" s="18">
        <v>0</v>
      </c>
      <c r="AA5346" s="18">
        <v>0</v>
      </c>
      <c r="AB5346" s="18">
        <v>14374</v>
      </c>
      <c r="AC5346" s="23">
        <v>1.89</v>
      </c>
      <c r="AD5346" s="14" t="str">
        <f>IF(E5346=113,"Linn","Iowa ex-Linn")</f>
        <v>Iowa ex-Linn</v>
      </c>
      <c r="AE5346" s="23">
        <f>IFERROR(AB5346/W5346,"N/M")</f>
        <v>1.890320883745397</v>
      </c>
      <c r="AF5346" s="14" t="str">
        <f>B5346&amp;"|"&amp;TEXT(E5346,"000")&amp;"|"&amp;TEXT(M5346,"0.0000")</f>
        <v>2023|045|0.6500</v>
      </c>
      <c r="AG5346" s="22" t="str">
        <f>IF(AND(B5346&gt;=2015,B5346&lt;=2024,C5346=19,G5346=41,I5346=2,K5346="A",L5346="RBUP",M5346&gt;=0.5,M5346&lt;=0.85),"IN","OUT")</f>
        <v>IN</v>
      </c>
    </row>
    <row r="5347" spans="1:33">
      <c r="A5347" s="14" t="s">
        <v>193</v>
      </c>
      <c r="B5347" s="16">
        <v>2023</v>
      </c>
      <c r="C5347" s="16">
        <v>19</v>
      </c>
      <c r="D5347" s="14" t="s">
        <v>80</v>
      </c>
      <c r="E5347" s="16">
        <v>45</v>
      </c>
      <c r="F5347" s="14" t="s">
        <v>108</v>
      </c>
      <c r="G5347" s="16">
        <v>41</v>
      </c>
      <c r="H5347" s="14" t="s">
        <v>186</v>
      </c>
      <c r="I5347" s="16">
        <v>2</v>
      </c>
      <c r="J5347" s="14" t="s">
        <v>83</v>
      </c>
      <c r="K5347" s="14" t="s">
        <v>84</v>
      </c>
      <c r="L5347" s="14" t="s">
        <v>85</v>
      </c>
      <c r="M5347" s="23">
        <v>0.7</v>
      </c>
      <c r="N5347" s="16">
        <v>28</v>
      </c>
      <c r="O5347" s="16">
        <v>26</v>
      </c>
      <c r="P5347" s="16">
        <v>4</v>
      </c>
      <c r="Q5347" s="16">
        <v>31</v>
      </c>
      <c r="R5347" s="16">
        <v>4</v>
      </c>
      <c r="S5347" s="14" t="s">
        <v>86</v>
      </c>
      <c r="T5347" s="16">
        <v>3990</v>
      </c>
      <c r="U5347" s="16">
        <v>0</v>
      </c>
      <c r="V5347" s="18">
        <v>3769178</v>
      </c>
      <c r="W5347" s="18">
        <v>96685</v>
      </c>
      <c r="X5347" s="18">
        <v>69088</v>
      </c>
      <c r="Y5347" s="18">
        <v>0</v>
      </c>
      <c r="Z5347" s="18">
        <v>0</v>
      </c>
      <c r="AA5347" s="18">
        <v>0</v>
      </c>
      <c r="AB5347" s="18">
        <v>23674</v>
      </c>
      <c r="AC5347" s="23">
        <v>0.24</v>
      </c>
      <c r="AD5347" s="14" t="str">
        <f>IF(E5347=113,"Linn","Iowa ex-Linn")</f>
        <v>Iowa ex-Linn</v>
      </c>
      <c r="AE5347" s="23">
        <f>IFERROR(AB5347/W5347,"N/M")</f>
        <v>0.24485700987743703</v>
      </c>
      <c r="AF5347" s="14" t="str">
        <f>B5347&amp;"|"&amp;TEXT(E5347,"000")&amp;"|"&amp;TEXT(M5347,"0.0000")</f>
        <v>2023|045|0.7000</v>
      </c>
      <c r="AG5347" s="22" t="str">
        <f>IF(AND(B5347&gt;=2015,B5347&lt;=2024,C5347=19,G5347=41,I5347=2,K5347="A",L5347="RBUP",M5347&gt;=0.5,M5347&lt;=0.85),"IN","OUT")</f>
        <v>IN</v>
      </c>
    </row>
    <row r="5348" spans="1:33">
      <c r="A5348" s="14" t="s">
        <v>193</v>
      </c>
      <c r="B5348" s="16">
        <v>2023</v>
      </c>
      <c r="C5348" s="16">
        <v>19</v>
      </c>
      <c r="D5348" s="14" t="s">
        <v>80</v>
      </c>
      <c r="E5348" s="16">
        <v>45</v>
      </c>
      <c r="F5348" s="14" t="s">
        <v>108</v>
      </c>
      <c r="G5348" s="16">
        <v>41</v>
      </c>
      <c r="H5348" s="14" t="s">
        <v>186</v>
      </c>
      <c r="I5348" s="16">
        <v>2</v>
      </c>
      <c r="J5348" s="14" t="s">
        <v>83</v>
      </c>
      <c r="K5348" s="14" t="s">
        <v>84</v>
      </c>
      <c r="L5348" s="14" t="s">
        <v>85</v>
      </c>
      <c r="M5348" s="23">
        <v>0.75</v>
      </c>
      <c r="N5348" s="16">
        <v>104</v>
      </c>
      <c r="O5348" s="16">
        <v>95</v>
      </c>
      <c r="P5348" s="16">
        <v>24</v>
      </c>
      <c r="Q5348" s="16">
        <v>115</v>
      </c>
      <c r="R5348" s="16">
        <v>29</v>
      </c>
      <c r="S5348" s="14" t="s">
        <v>86</v>
      </c>
      <c r="T5348" s="16">
        <v>15346</v>
      </c>
      <c r="U5348" s="16">
        <v>0</v>
      </c>
      <c r="V5348" s="18">
        <v>14831238</v>
      </c>
      <c r="W5348" s="18">
        <v>521570</v>
      </c>
      <c r="X5348" s="18">
        <v>367745</v>
      </c>
      <c r="Y5348" s="18">
        <v>1300</v>
      </c>
      <c r="Z5348" s="18">
        <v>0</v>
      </c>
      <c r="AA5348" s="18">
        <v>0</v>
      </c>
      <c r="AB5348" s="18">
        <v>282644</v>
      </c>
      <c r="AC5348" s="23">
        <v>0.54</v>
      </c>
      <c r="AD5348" s="14" t="str">
        <f>IF(E5348=113,"Linn","Iowa ex-Linn")</f>
        <v>Iowa ex-Linn</v>
      </c>
      <c r="AE5348" s="23">
        <f>IFERROR(AB5348/W5348,"N/M")</f>
        <v>0.5419100024924747</v>
      </c>
      <c r="AF5348" s="14" t="str">
        <f>B5348&amp;"|"&amp;TEXT(E5348,"000")&amp;"|"&amp;TEXT(M5348,"0.0000")</f>
        <v>2023|045|0.7500</v>
      </c>
      <c r="AG5348" s="22" t="str">
        <f>IF(AND(B5348&gt;=2015,B5348&lt;=2024,C5348=19,G5348=41,I5348=2,K5348="A",L5348="RBUP",M5348&gt;=0.5,M5348&lt;=0.85),"IN","OUT")</f>
        <v>IN</v>
      </c>
    </row>
    <row r="5349" spans="1:33">
      <c r="A5349" s="14" t="s">
        <v>193</v>
      </c>
      <c r="B5349" s="16">
        <v>2023</v>
      </c>
      <c r="C5349" s="16">
        <v>19</v>
      </c>
      <c r="D5349" s="14" t="s">
        <v>80</v>
      </c>
      <c r="E5349" s="16">
        <v>45</v>
      </c>
      <c r="F5349" s="14" t="s">
        <v>108</v>
      </c>
      <c r="G5349" s="16">
        <v>41</v>
      </c>
      <c r="H5349" s="14" t="s">
        <v>186</v>
      </c>
      <c r="I5349" s="16">
        <v>2</v>
      </c>
      <c r="J5349" s="14" t="s">
        <v>83</v>
      </c>
      <c r="K5349" s="14" t="s">
        <v>84</v>
      </c>
      <c r="L5349" s="14" t="s">
        <v>85</v>
      </c>
      <c r="M5349" s="23">
        <v>0.8</v>
      </c>
      <c r="N5349" s="16">
        <v>346</v>
      </c>
      <c r="O5349" s="16">
        <v>307</v>
      </c>
      <c r="P5349" s="16">
        <v>152</v>
      </c>
      <c r="Q5349" s="16">
        <v>501</v>
      </c>
      <c r="R5349" s="16">
        <v>226</v>
      </c>
      <c r="S5349" s="14" t="s">
        <v>86</v>
      </c>
      <c r="T5349" s="16">
        <v>73584</v>
      </c>
      <c r="U5349" s="16">
        <v>0</v>
      </c>
      <c r="V5349" s="18">
        <v>75930453</v>
      </c>
      <c r="W5349" s="18">
        <v>3789016</v>
      </c>
      <c r="X5349" s="18">
        <v>2329943</v>
      </c>
      <c r="Y5349" s="18">
        <v>61</v>
      </c>
      <c r="Z5349" s="18">
        <v>0</v>
      </c>
      <c r="AA5349" s="18">
        <v>0</v>
      </c>
      <c r="AB5349" s="18">
        <v>2944056</v>
      </c>
      <c r="AC5349" s="23">
        <v>0.78</v>
      </c>
      <c r="AD5349" s="14" t="str">
        <f>IF(E5349=113,"Linn","Iowa ex-Linn")</f>
        <v>Iowa ex-Linn</v>
      </c>
      <c r="AE5349" s="23">
        <f>IFERROR(AB5349/W5349,"N/M")</f>
        <v>0.7769975106993477</v>
      </c>
      <c r="AF5349" s="14" t="str">
        <f>B5349&amp;"|"&amp;TEXT(E5349,"000")&amp;"|"&amp;TEXT(M5349,"0.0000")</f>
        <v>2023|045|0.8000</v>
      </c>
      <c r="AG5349" s="22" t="str">
        <f>IF(AND(B5349&gt;=2015,B5349&lt;=2024,C5349=19,G5349=41,I5349=2,K5349="A",L5349="RBUP",M5349&gt;=0.5,M5349&lt;=0.85),"IN","OUT")</f>
        <v>IN</v>
      </c>
    </row>
    <row r="5350" spans="1:33">
      <c r="A5350" s="14" t="s">
        <v>193</v>
      </c>
      <c r="B5350" s="16">
        <v>2023</v>
      </c>
      <c r="C5350" s="16">
        <v>19</v>
      </c>
      <c r="D5350" s="14" t="s">
        <v>80</v>
      </c>
      <c r="E5350" s="16">
        <v>45</v>
      </c>
      <c r="F5350" s="14" t="s">
        <v>108</v>
      </c>
      <c r="G5350" s="16">
        <v>41</v>
      </c>
      <c r="H5350" s="14" t="s">
        <v>186</v>
      </c>
      <c r="I5350" s="16">
        <v>2</v>
      </c>
      <c r="J5350" s="14" t="s">
        <v>83</v>
      </c>
      <c r="K5350" s="14" t="s">
        <v>84</v>
      </c>
      <c r="L5350" s="14" t="s">
        <v>85</v>
      </c>
      <c r="M5350" s="23">
        <v>0.85</v>
      </c>
      <c r="N5350" s="16">
        <v>340</v>
      </c>
      <c r="O5350" s="16">
        <v>294</v>
      </c>
      <c r="P5350" s="16">
        <v>210</v>
      </c>
      <c r="Q5350" s="16">
        <v>468</v>
      </c>
      <c r="R5350" s="16">
        <v>313</v>
      </c>
      <c r="S5350" s="14" t="s">
        <v>86</v>
      </c>
      <c r="T5350" s="16">
        <v>71933</v>
      </c>
      <c r="U5350" s="16">
        <v>0</v>
      </c>
      <c r="V5350" s="18">
        <v>78006305</v>
      </c>
      <c r="W5350" s="18">
        <v>4897406</v>
      </c>
      <c r="X5350" s="18">
        <v>2360873</v>
      </c>
      <c r="Y5350" s="18">
        <v>1686</v>
      </c>
      <c r="Z5350" s="18">
        <v>0</v>
      </c>
      <c r="AA5350" s="18">
        <v>0</v>
      </c>
      <c r="AB5350" s="18">
        <v>6474396</v>
      </c>
      <c r="AC5350" s="23">
        <v>1.32</v>
      </c>
      <c r="AD5350" s="14" t="str">
        <f>IF(E5350=113,"Linn","Iowa ex-Linn")</f>
        <v>Iowa ex-Linn</v>
      </c>
      <c r="AE5350" s="23">
        <f>IFERROR(AB5350/W5350,"N/M")</f>
        <v>1.322005159466052</v>
      </c>
      <c r="AF5350" s="14" t="str">
        <f>B5350&amp;"|"&amp;TEXT(E5350,"000")&amp;"|"&amp;TEXT(M5350,"0.0000")</f>
        <v>2023|045|0.8500</v>
      </c>
      <c r="AG5350" s="22" t="str">
        <f>IF(AND(B5350&gt;=2015,B5350&lt;=2024,C5350=19,G5350=41,I5350=2,K5350="A",L5350="RBUP",M5350&gt;=0.5,M5350&lt;=0.85),"IN","OUT")</f>
        <v>IN</v>
      </c>
    </row>
    <row r="5351" spans="1:33">
      <c r="A5351" s="14" t="s">
        <v>193</v>
      </c>
      <c r="B5351" s="16">
        <v>2023</v>
      </c>
      <c r="C5351" s="16">
        <v>19</v>
      </c>
      <c r="D5351" s="14" t="s">
        <v>80</v>
      </c>
      <c r="E5351" s="16">
        <v>47</v>
      </c>
      <c r="F5351" s="14" t="s">
        <v>109</v>
      </c>
      <c r="G5351" s="16">
        <v>41</v>
      </c>
      <c r="H5351" s="14" t="s">
        <v>186</v>
      </c>
      <c r="I5351" s="16">
        <v>2</v>
      </c>
      <c r="J5351" s="14" t="s">
        <v>83</v>
      </c>
      <c r="K5351" s="14" t="s">
        <v>84</v>
      </c>
      <c r="L5351" s="14" t="s">
        <v>85</v>
      </c>
      <c r="M5351" s="23">
        <v>0.5</v>
      </c>
      <c r="N5351" s="16">
        <v>4</v>
      </c>
      <c r="O5351" s="16">
        <v>2</v>
      </c>
      <c r="P5351" s="16">
        <v>0</v>
      </c>
      <c r="Q5351" s="16">
        <v>2</v>
      </c>
      <c r="R5351" s="16">
        <v>0</v>
      </c>
      <c r="S5351" s="14" t="s">
        <v>86</v>
      </c>
      <c r="T5351" s="16">
        <v>510</v>
      </c>
      <c r="U5351" s="16">
        <v>0</v>
      </c>
      <c r="V5351" s="18">
        <v>358159</v>
      </c>
      <c r="W5351" s="18">
        <v>2030</v>
      </c>
      <c r="X5351" s="18">
        <v>1625</v>
      </c>
      <c r="Y5351" s="18">
        <v>0</v>
      </c>
      <c r="Z5351" s="18">
        <v>0</v>
      </c>
      <c r="AA5351" s="18">
        <v>0</v>
      </c>
      <c r="AB5351" s="18">
        <v>0</v>
      </c>
      <c r="AC5351" s="23">
        <v>0</v>
      </c>
      <c r="AD5351" s="14" t="str">
        <f>IF(E5351=113,"Linn","Iowa ex-Linn")</f>
        <v>Iowa ex-Linn</v>
      </c>
      <c r="AE5351" s="23">
        <f>IFERROR(AB5351/W5351,"N/M")</f>
        <v>0.0</v>
      </c>
      <c r="AF5351" s="14" t="str">
        <f>B5351&amp;"|"&amp;TEXT(E5351,"000")&amp;"|"&amp;TEXT(M5351,"0.0000")</f>
        <v>2023|047|0.5000</v>
      </c>
      <c r="AG5351" s="22" t="str">
        <f>IF(AND(B5351&gt;=2015,B5351&lt;=2024,C5351=19,G5351=41,I5351=2,K5351="A",L5351="RBUP",M5351&gt;=0.5,M5351&lt;=0.85),"IN","OUT")</f>
        <v>IN</v>
      </c>
    </row>
    <row r="5352" spans="1:33">
      <c r="A5352" s="14" t="s">
        <v>193</v>
      </c>
      <c r="B5352" s="16">
        <v>2023</v>
      </c>
      <c r="C5352" s="16">
        <v>19</v>
      </c>
      <c r="D5352" s="14" t="s">
        <v>80</v>
      </c>
      <c r="E5352" s="16">
        <v>47</v>
      </c>
      <c r="F5352" s="14" t="s">
        <v>109</v>
      </c>
      <c r="G5352" s="16">
        <v>41</v>
      </c>
      <c r="H5352" s="14" t="s">
        <v>186</v>
      </c>
      <c r="I5352" s="16">
        <v>2</v>
      </c>
      <c r="J5352" s="14" t="s">
        <v>83</v>
      </c>
      <c r="K5352" s="14" t="s">
        <v>84</v>
      </c>
      <c r="L5352" s="14" t="s">
        <v>85</v>
      </c>
      <c r="M5352" s="23">
        <v>0.6</v>
      </c>
      <c r="N5352" s="16">
        <v>3</v>
      </c>
      <c r="O5352" s="16">
        <v>3</v>
      </c>
      <c r="P5352" s="16">
        <v>0</v>
      </c>
      <c r="Q5352" s="16">
        <v>3</v>
      </c>
      <c r="R5352" s="16">
        <v>0</v>
      </c>
      <c r="S5352" s="14" t="s">
        <v>86</v>
      </c>
      <c r="T5352" s="16">
        <v>747</v>
      </c>
      <c r="U5352" s="16">
        <v>0</v>
      </c>
      <c r="V5352" s="18">
        <v>610306</v>
      </c>
      <c r="W5352" s="18">
        <v>7539</v>
      </c>
      <c r="X5352" s="18">
        <v>5509</v>
      </c>
      <c r="Y5352" s="18">
        <v>0</v>
      </c>
      <c r="Z5352" s="18">
        <v>0</v>
      </c>
      <c r="AA5352" s="18">
        <v>0</v>
      </c>
      <c r="AB5352" s="18">
        <v>0</v>
      </c>
      <c r="AC5352" s="23">
        <v>0</v>
      </c>
      <c r="AD5352" s="14" t="str">
        <f>IF(E5352=113,"Linn","Iowa ex-Linn")</f>
        <v>Iowa ex-Linn</v>
      </c>
      <c r="AE5352" s="23">
        <f>IFERROR(AB5352/W5352,"N/M")</f>
        <v>0.0</v>
      </c>
      <c r="AF5352" s="14" t="str">
        <f>B5352&amp;"|"&amp;TEXT(E5352,"000")&amp;"|"&amp;TEXT(M5352,"0.0000")</f>
        <v>2023|047|0.6000</v>
      </c>
      <c r="AG5352" s="22" t="str">
        <f>IF(AND(B5352&gt;=2015,B5352&lt;=2024,C5352=19,G5352=41,I5352=2,K5352="A",L5352="RBUP",M5352&gt;=0.5,M5352&lt;=0.85),"IN","OUT")</f>
        <v>IN</v>
      </c>
    </row>
    <row r="5353" spans="1:33">
      <c r="A5353" s="14" t="s">
        <v>193</v>
      </c>
      <c r="B5353" s="16">
        <v>2023</v>
      </c>
      <c r="C5353" s="16">
        <v>19</v>
      </c>
      <c r="D5353" s="14" t="s">
        <v>80</v>
      </c>
      <c r="E5353" s="16">
        <v>47</v>
      </c>
      <c r="F5353" s="14" t="s">
        <v>109</v>
      </c>
      <c r="G5353" s="16">
        <v>41</v>
      </c>
      <c r="H5353" s="14" t="s">
        <v>186</v>
      </c>
      <c r="I5353" s="16">
        <v>2</v>
      </c>
      <c r="J5353" s="14" t="s">
        <v>83</v>
      </c>
      <c r="K5353" s="14" t="s">
        <v>84</v>
      </c>
      <c r="L5353" s="14" t="s">
        <v>85</v>
      </c>
      <c r="M5353" s="23">
        <v>0.65</v>
      </c>
      <c r="N5353" s="16">
        <v>3</v>
      </c>
      <c r="O5353" s="16">
        <v>1</v>
      </c>
      <c r="P5353" s="16">
        <v>0</v>
      </c>
      <c r="Q5353" s="16">
        <v>1</v>
      </c>
      <c r="R5353" s="16">
        <v>0</v>
      </c>
      <c r="S5353" s="14" t="s">
        <v>86</v>
      </c>
      <c r="T5353" s="16">
        <v>77</v>
      </c>
      <c r="U5353" s="16">
        <v>0</v>
      </c>
      <c r="V5353" s="18">
        <v>46128</v>
      </c>
      <c r="W5353" s="18">
        <v>916</v>
      </c>
      <c r="X5353" s="18">
        <v>540</v>
      </c>
      <c r="Y5353" s="18">
        <v>0</v>
      </c>
      <c r="Z5353" s="18">
        <v>0</v>
      </c>
      <c r="AA5353" s="18">
        <v>0</v>
      </c>
      <c r="AB5353" s="18">
        <v>0</v>
      </c>
      <c r="AC5353" s="23">
        <v>0</v>
      </c>
      <c r="AD5353" s="14" t="str">
        <f>IF(E5353=113,"Linn","Iowa ex-Linn")</f>
        <v>Iowa ex-Linn</v>
      </c>
      <c r="AE5353" s="23">
        <f>IFERROR(AB5353/W5353,"N/M")</f>
        <v>0.0</v>
      </c>
      <c r="AF5353" s="14" t="str">
        <f>B5353&amp;"|"&amp;TEXT(E5353,"000")&amp;"|"&amp;TEXT(M5353,"0.0000")</f>
        <v>2023|047|0.6500</v>
      </c>
      <c r="AG5353" s="22" t="str">
        <f>IF(AND(B5353&gt;=2015,B5353&lt;=2024,C5353=19,G5353=41,I5353=2,K5353="A",L5353="RBUP",M5353&gt;=0.5,M5353&lt;=0.85),"IN","OUT")</f>
        <v>IN</v>
      </c>
    </row>
    <row r="5354" spans="1:33">
      <c r="A5354" s="14" t="s">
        <v>193</v>
      </c>
      <c r="B5354" s="16">
        <v>2023</v>
      </c>
      <c r="C5354" s="16">
        <v>19</v>
      </c>
      <c r="D5354" s="14" t="s">
        <v>80</v>
      </c>
      <c r="E5354" s="16">
        <v>47</v>
      </c>
      <c r="F5354" s="14" t="s">
        <v>109</v>
      </c>
      <c r="G5354" s="16">
        <v>41</v>
      </c>
      <c r="H5354" s="14" t="s">
        <v>186</v>
      </c>
      <c r="I5354" s="16">
        <v>2</v>
      </c>
      <c r="J5354" s="14" t="s">
        <v>83</v>
      </c>
      <c r="K5354" s="14" t="s">
        <v>84</v>
      </c>
      <c r="L5354" s="14" t="s">
        <v>85</v>
      </c>
      <c r="M5354" s="23">
        <v>0.7</v>
      </c>
      <c r="N5354" s="16">
        <v>14</v>
      </c>
      <c r="O5354" s="16">
        <v>10</v>
      </c>
      <c r="P5354" s="16">
        <v>8</v>
      </c>
      <c r="Q5354" s="16">
        <v>20</v>
      </c>
      <c r="R5354" s="16">
        <v>11</v>
      </c>
      <c r="S5354" s="14" t="s">
        <v>86</v>
      </c>
      <c r="T5354" s="16">
        <v>683</v>
      </c>
      <c r="U5354" s="16">
        <v>0</v>
      </c>
      <c r="V5354" s="18">
        <v>654395</v>
      </c>
      <c r="W5354" s="18">
        <v>21450</v>
      </c>
      <c r="X5354" s="18">
        <v>12652</v>
      </c>
      <c r="Y5354" s="18">
        <v>0</v>
      </c>
      <c r="Z5354" s="18">
        <v>0</v>
      </c>
      <c r="AA5354" s="18">
        <v>0</v>
      </c>
      <c r="AB5354" s="18">
        <v>60416</v>
      </c>
      <c r="AC5354" s="23">
        <v>2.82</v>
      </c>
      <c r="AD5354" s="14" t="str">
        <f>IF(E5354=113,"Linn","Iowa ex-Linn")</f>
        <v>Iowa ex-Linn</v>
      </c>
      <c r="AE5354" s="23">
        <f>IFERROR(AB5354/W5354,"N/M")</f>
        <v>2.8165967365967366</v>
      </c>
      <c r="AF5354" s="14" t="str">
        <f>B5354&amp;"|"&amp;TEXT(E5354,"000")&amp;"|"&amp;TEXT(M5354,"0.0000")</f>
        <v>2023|047|0.7000</v>
      </c>
      <c r="AG5354" s="22" t="str">
        <f>IF(AND(B5354&gt;=2015,B5354&lt;=2024,C5354=19,G5354=41,I5354=2,K5354="A",L5354="RBUP",M5354&gt;=0.5,M5354&lt;=0.85),"IN","OUT")</f>
        <v>IN</v>
      </c>
    </row>
    <row r="5355" spans="1:33">
      <c r="A5355" s="14" t="s">
        <v>193</v>
      </c>
      <c r="B5355" s="16">
        <v>2023</v>
      </c>
      <c r="C5355" s="16">
        <v>19</v>
      </c>
      <c r="D5355" s="14" t="s">
        <v>80</v>
      </c>
      <c r="E5355" s="16">
        <v>47</v>
      </c>
      <c r="F5355" s="14" t="s">
        <v>109</v>
      </c>
      <c r="G5355" s="16">
        <v>41</v>
      </c>
      <c r="H5355" s="14" t="s">
        <v>186</v>
      </c>
      <c r="I5355" s="16">
        <v>2</v>
      </c>
      <c r="J5355" s="14" t="s">
        <v>83</v>
      </c>
      <c r="K5355" s="14" t="s">
        <v>84</v>
      </c>
      <c r="L5355" s="14" t="s">
        <v>85</v>
      </c>
      <c r="M5355" s="23">
        <v>0.75</v>
      </c>
      <c r="N5355" s="16">
        <v>61</v>
      </c>
      <c r="O5355" s="16">
        <v>50</v>
      </c>
      <c r="P5355" s="16">
        <v>28</v>
      </c>
      <c r="Q5355" s="16">
        <v>91</v>
      </c>
      <c r="R5355" s="16">
        <v>50</v>
      </c>
      <c r="S5355" s="14" t="s">
        <v>86</v>
      </c>
      <c r="T5355" s="16">
        <v>12862</v>
      </c>
      <c r="U5355" s="16">
        <v>0</v>
      </c>
      <c r="V5355" s="18">
        <v>12921440</v>
      </c>
      <c r="W5355" s="18">
        <v>570020</v>
      </c>
      <c r="X5355" s="18">
        <v>356585</v>
      </c>
      <c r="Y5355" s="18">
        <v>330</v>
      </c>
      <c r="Z5355" s="18">
        <v>0</v>
      </c>
      <c r="AA5355" s="18">
        <v>0</v>
      </c>
      <c r="AB5355" s="18">
        <v>772940</v>
      </c>
      <c r="AC5355" s="23">
        <v>1.36</v>
      </c>
      <c r="AD5355" s="14" t="str">
        <f>IF(E5355=113,"Linn","Iowa ex-Linn")</f>
        <v>Iowa ex-Linn</v>
      </c>
      <c r="AE5355" s="23">
        <f>IFERROR(AB5355/W5355,"N/M")</f>
        <v>1.3559875092102032</v>
      </c>
      <c r="AF5355" s="14" t="str">
        <f>B5355&amp;"|"&amp;TEXT(E5355,"000")&amp;"|"&amp;TEXT(M5355,"0.0000")</f>
        <v>2023|047|0.7500</v>
      </c>
      <c r="AG5355" s="22" t="str">
        <f>IF(AND(B5355&gt;=2015,B5355&lt;=2024,C5355=19,G5355=41,I5355=2,K5355="A",L5355="RBUP",M5355&gt;=0.5,M5355&lt;=0.85),"IN","OUT")</f>
        <v>IN</v>
      </c>
    </row>
    <row r="5356" spans="1:33">
      <c r="A5356" s="14" t="s">
        <v>193</v>
      </c>
      <c r="B5356" s="16">
        <v>2023</v>
      </c>
      <c r="C5356" s="16">
        <v>19</v>
      </c>
      <c r="D5356" s="14" t="s">
        <v>80</v>
      </c>
      <c r="E5356" s="16">
        <v>47</v>
      </c>
      <c r="F5356" s="14" t="s">
        <v>109</v>
      </c>
      <c r="G5356" s="16">
        <v>41</v>
      </c>
      <c r="H5356" s="14" t="s">
        <v>186</v>
      </c>
      <c r="I5356" s="16">
        <v>2</v>
      </c>
      <c r="J5356" s="14" t="s">
        <v>83</v>
      </c>
      <c r="K5356" s="14" t="s">
        <v>84</v>
      </c>
      <c r="L5356" s="14" t="s">
        <v>85</v>
      </c>
      <c r="M5356" s="23">
        <v>0.8</v>
      </c>
      <c r="N5356" s="16">
        <v>404</v>
      </c>
      <c r="O5356" s="16">
        <v>328</v>
      </c>
      <c r="P5356" s="16">
        <v>266</v>
      </c>
      <c r="Q5356" s="16">
        <v>423</v>
      </c>
      <c r="R5356" s="16">
        <v>342</v>
      </c>
      <c r="S5356" s="14" t="s">
        <v>86</v>
      </c>
      <c r="T5356" s="16">
        <v>69080</v>
      </c>
      <c r="U5356" s="16">
        <v>0</v>
      </c>
      <c r="V5356" s="18">
        <v>73307228</v>
      </c>
      <c r="W5356" s="18">
        <v>4024837</v>
      </c>
      <c r="X5356" s="18">
        <v>2481567</v>
      </c>
      <c r="Y5356" s="18">
        <v>461</v>
      </c>
      <c r="Z5356" s="18">
        <v>0</v>
      </c>
      <c r="AA5356" s="18">
        <v>0</v>
      </c>
      <c r="AB5356" s="18">
        <v>10692599</v>
      </c>
      <c r="AC5356" s="23">
        <v>2.66</v>
      </c>
      <c r="AD5356" s="14" t="str">
        <f>IF(E5356=113,"Linn","Iowa ex-Linn")</f>
        <v>Iowa ex-Linn</v>
      </c>
      <c r="AE5356" s="23">
        <f>IFERROR(AB5356/W5356,"N/M")</f>
        <v>2.656653921637075</v>
      </c>
      <c r="AF5356" s="14" t="str">
        <f>B5356&amp;"|"&amp;TEXT(E5356,"000")&amp;"|"&amp;TEXT(M5356,"0.0000")</f>
        <v>2023|047|0.8000</v>
      </c>
      <c r="AG5356" s="22" t="str">
        <f>IF(AND(B5356&gt;=2015,B5356&lt;=2024,C5356=19,G5356=41,I5356=2,K5356="A",L5356="RBUP",M5356&gt;=0.5,M5356&lt;=0.85),"IN","OUT")</f>
        <v>IN</v>
      </c>
    </row>
    <row r="5357" spans="1:33">
      <c r="A5357" s="14" t="s">
        <v>193</v>
      </c>
      <c r="B5357" s="16">
        <v>2023</v>
      </c>
      <c r="C5357" s="16">
        <v>19</v>
      </c>
      <c r="D5357" s="14" t="s">
        <v>80</v>
      </c>
      <c r="E5357" s="16">
        <v>47</v>
      </c>
      <c r="F5357" s="14" t="s">
        <v>109</v>
      </c>
      <c r="G5357" s="16">
        <v>41</v>
      </c>
      <c r="H5357" s="14" t="s">
        <v>186</v>
      </c>
      <c r="I5357" s="16">
        <v>2</v>
      </c>
      <c r="J5357" s="14" t="s">
        <v>83</v>
      </c>
      <c r="K5357" s="14" t="s">
        <v>84</v>
      </c>
      <c r="L5357" s="14" t="s">
        <v>85</v>
      </c>
      <c r="M5357" s="23">
        <v>0.85</v>
      </c>
      <c r="N5357" s="16">
        <v>446</v>
      </c>
      <c r="O5357" s="16">
        <v>361</v>
      </c>
      <c r="P5357" s="16">
        <v>348</v>
      </c>
      <c r="Q5357" s="16">
        <v>793</v>
      </c>
      <c r="R5357" s="16">
        <v>737</v>
      </c>
      <c r="S5357" s="14" t="s">
        <v>86</v>
      </c>
      <c r="T5357" s="16">
        <v>103781</v>
      </c>
      <c r="U5357" s="16">
        <v>0</v>
      </c>
      <c r="V5357" s="18">
        <v>117777960</v>
      </c>
      <c r="W5357" s="18">
        <v>8315106</v>
      </c>
      <c r="X5357" s="18">
        <v>3751902</v>
      </c>
      <c r="Y5357" s="18">
        <v>9761</v>
      </c>
      <c r="Z5357" s="18">
        <v>0</v>
      </c>
      <c r="AA5357" s="18">
        <v>0</v>
      </c>
      <c r="AB5357" s="18">
        <v>22834436</v>
      </c>
      <c r="AC5357" s="23">
        <v>2.75</v>
      </c>
      <c r="AD5357" s="14" t="str">
        <f>IF(E5357=113,"Linn","Iowa ex-Linn")</f>
        <v>Iowa ex-Linn</v>
      </c>
      <c r="AE5357" s="23">
        <f>IFERROR(AB5357/W5357,"N/M")</f>
        <v>2.7461388946815593</v>
      </c>
      <c r="AF5357" s="14" t="str">
        <f>B5357&amp;"|"&amp;TEXT(E5357,"000")&amp;"|"&amp;TEXT(M5357,"0.0000")</f>
        <v>2023|047|0.8500</v>
      </c>
      <c r="AG5357" s="22" t="str">
        <f>IF(AND(B5357&gt;=2015,B5357&lt;=2024,C5357=19,G5357=41,I5357=2,K5357="A",L5357="RBUP",M5357&gt;=0.5,M5357&lt;=0.85),"IN","OUT")</f>
        <v>IN</v>
      </c>
    </row>
    <row r="5358" spans="1:33">
      <c r="A5358" s="14" t="s">
        <v>193</v>
      </c>
      <c r="B5358" s="16">
        <v>2023</v>
      </c>
      <c r="C5358" s="16">
        <v>19</v>
      </c>
      <c r="D5358" s="14" t="s">
        <v>80</v>
      </c>
      <c r="E5358" s="16">
        <v>49</v>
      </c>
      <c r="F5358" s="14" t="s">
        <v>110</v>
      </c>
      <c r="G5358" s="16">
        <v>41</v>
      </c>
      <c r="H5358" s="14" t="s">
        <v>186</v>
      </c>
      <c r="I5358" s="16">
        <v>2</v>
      </c>
      <c r="J5358" s="14" t="s">
        <v>83</v>
      </c>
      <c r="K5358" s="14" t="s">
        <v>84</v>
      </c>
      <c r="L5358" s="14" t="s">
        <v>85</v>
      </c>
      <c r="M5358" s="23">
        <v>0.6</v>
      </c>
      <c r="N5358" s="16">
        <v>2</v>
      </c>
      <c r="O5358" s="16">
        <v>1</v>
      </c>
      <c r="P5358" s="16">
        <v>0</v>
      </c>
      <c r="Q5358" s="16">
        <v>1</v>
      </c>
      <c r="R5358" s="16">
        <v>0</v>
      </c>
      <c r="S5358" s="14" t="s">
        <v>86</v>
      </c>
      <c r="T5358" s="16">
        <v>28</v>
      </c>
      <c r="U5358" s="16">
        <v>0</v>
      </c>
      <c r="V5358" s="18">
        <v>17421</v>
      </c>
      <c r="W5358" s="18">
        <v>171</v>
      </c>
      <c r="X5358" s="18">
        <v>109</v>
      </c>
      <c r="Y5358" s="18">
        <v>0</v>
      </c>
      <c r="Z5358" s="18">
        <v>0</v>
      </c>
      <c r="AA5358" s="18">
        <v>0</v>
      </c>
      <c r="AB5358" s="18">
        <v>0</v>
      </c>
      <c r="AC5358" s="23">
        <v>0</v>
      </c>
      <c r="AD5358" s="14" t="str">
        <f>IF(E5358=113,"Linn","Iowa ex-Linn")</f>
        <v>Iowa ex-Linn</v>
      </c>
      <c r="AE5358" s="23">
        <f>IFERROR(AB5358/W5358,"N/M")</f>
        <v>0.0</v>
      </c>
      <c r="AF5358" s="14" t="str">
        <f>B5358&amp;"|"&amp;TEXT(E5358,"000")&amp;"|"&amp;TEXT(M5358,"0.0000")</f>
        <v>2023|049|0.6000</v>
      </c>
      <c r="AG5358" s="22" t="str">
        <f>IF(AND(B5358&gt;=2015,B5358&lt;=2024,C5358=19,G5358=41,I5358=2,K5358="A",L5358="RBUP",M5358&gt;=0.5,M5358&lt;=0.85),"IN","OUT")</f>
        <v>IN</v>
      </c>
    </row>
    <row r="5359" spans="1:33">
      <c r="A5359" s="14" t="s">
        <v>193</v>
      </c>
      <c r="B5359" s="16">
        <v>2023</v>
      </c>
      <c r="C5359" s="16">
        <v>19</v>
      </c>
      <c r="D5359" s="14" t="s">
        <v>80</v>
      </c>
      <c r="E5359" s="16">
        <v>49</v>
      </c>
      <c r="F5359" s="14" t="s">
        <v>110</v>
      </c>
      <c r="G5359" s="16">
        <v>41</v>
      </c>
      <c r="H5359" s="14" t="s">
        <v>186</v>
      </c>
      <c r="I5359" s="16">
        <v>2</v>
      </c>
      <c r="J5359" s="14" t="s">
        <v>83</v>
      </c>
      <c r="K5359" s="14" t="s">
        <v>84</v>
      </c>
      <c r="L5359" s="14" t="s">
        <v>85</v>
      </c>
      <c r="M5359" s="23">
        <v>0.65</v>
      </c>
      <c r="N5359" s="16">
        <v>1</v>
      </c>
      <c r="O5359" s="16">
        <v>0</v>
      </c>
      <c r="P5359" s="16">
        <v>0</v>
      </c>
      <c r="Q5359" s="16">
        <v>0</v>
      </c>
      <c r="R5359" s="16">
        <v>0</v>
      </c>
      <c r="S5359" s="14" t="s">
        <v>86</v>
      </c>
      <c r="T5359" s="16">
        <v>0</v>
      </c>
      <c r="U5359" s="16">
        <v>0</v>
      </c>
      <c r="V5359" s="18">
        <v>0</v>
      </c>
      <c r="W5359" s="18">
        <v>0</v>
      </c>
      <c r="X5359" s="18">
        <v>0</v>
      </c>
      <c r="Y5359" s="18">
        <v>0</v>
      </c>
      <c r="Z5359" s="18">
        <v>0</v>
      </c>
      <c r="AA5359" s="18">
        <v>0</v>
      </c>
      <c r="AB5359" s="18">
        <v>0</v>
      </c>
      <c r="AC5359" s="23">
        <v>0</v>
      </c>
      <c r="AD5359" s="14" t="str">
        <f>IF(E5359=113,"Linn","Iowa ex-Linn")</f>
        <v>Iowa ex-Linn</v>
      </c>
      <c r="AE5359" s="23" t="str">
        <f>IFERROR(AB5359/W5359,"N/M")</f>
        <v>N/M</v>
      </c>
      <c r="AF5359" s="14" t="str">
        <f>B5359&amp;"|"&amp;TEXT(E5359,"000")&amp;"|"&amp;TEXT(M5359,"0.0000")</f>
        <v>2023|049|0.6500</v>
      </c>
      <c r="AG5359" s="22" t="str">
        <f>IF(AND(B5359&gt;=2015,B5359&lt;=2024,C5359=19,G5359=41,I5359=2,K5359="A",L5359="RBUP",M5359&gt;=0.5,M5359&lt;=0.85),"IN","OUT")</f>
        <v>IN</v>
      </c>
    </row>
    <row r="5360" spans="1:33">
      <c r="A5360" s="14" t="s">
        <v>193</v>
      </c>
      <c r="B5360" s="16">
        <v>2023</v>
      </c>
      <c r="C5360" s="16">
        <v>19</v>
      </c>
      <c r="D5360" s="14" t="s">
        <v>80</v>
      </c>
      <c r="E5360" s="16">
        <v>49</v>
      </c>
      <c r="F5360" s="14" t="s">
        <v>110</v>
      </c>
      <c r="G5360" s="16">
        <v>41</v>
      </c>
      <c r="H5360" s="14" t="s">
        <v>186</v>
      </c>
      <c r="I5360" s="16">
        <v>2</v>
      </c>
      <c r="J5360" s="14" t="s">
        <v>83</v>
      </c>
      <c r="K5360" s="14" t="s">
        <v>84</v>
      </c>
      <c r="L5360" s="14" t="s">
        <v>85</v>
      </c>
      <c r="M5360" s="23">
        <v>0.7</v>
      </c>
      <c r="N5360" s="16">
        <v>4</v>
      </c>
      <c r="O5360" s="16">
        <v>4</v>
      </c>
      <c r="P5360" s="16">
        <v>0</v>
      </c>
      <c r="Q5360" s="16">
        <v>4</v>
      </c>
      <c r="R5360" s="16">
        <v>0</v>
      </c>
      <c r="S5360" s="14" t="s">
        <v>86</v>
      </c>
      <c r="T5360" s="16">
        <v>399</v>
      </c>
      <c r="U5360" s="16">
        <v>0</v>
      </c>
      <c r="V5360" s="18">
        <v>338706</v>
      </c>
      <c r="W5360" s="18">
        <v>6955</v>
      </c>
      <c r="X5360" s="18">
        <v>4555</v>
      </c>
      <c r="Y5360" s="18">
        <v>0</v>
      </c>
      <c r="Z5360" s="18">
        <v>0</v>
      </c>
      <c r="AA5360" s="18">
        <v>0</v>
      </c>
      <c r="AB5360" s="18">
        <v>0</v>
      </c>
      <c r="AC5360" s="23">
        <v>0</v>
      </c>
      <c r="AD5360" s="14" t="str">
        <f>IF(E5360=113,"Linn","Iowa ex-Linn")</f>
        <v>Iowa ex-Linn</v>
      </c>
      <c r="AE5360" s="23">
        <f>IFERROR(AB5360/W5360,"N/M")</f>
        <v>0.0</v>
      </c>
      <c r="AF5360" s="14" t="str">
        <f>B5360&amp;"|"&amp;TEXT(E5360,"000")&amp;"|"&amp;TEXT(M5360,"0.0000")</f>
        <v>2023|049|0.7000</v>
      </c>
      <c r="AG5360" s="22" t="str">
        <f>IF(AND(B5360&gt;=2015,B5360&lt;=2024,C5360=19,G5360=41,I5360=2,K5360="A",L5360="RBUP",M5360&gt;=0.5,M5360&lt;=0.85),"IN","OUT")</f>
        <v>IN</v>
      </c>
    </row>
    <row r="5361" spans="1:33">
      <c r="A5361" s="14" t="s">
        <v>193</v>
      </c>
      <c r="B5361" s="16">
        <v>2023</v>
      </c>
      <c r="C5361" s="16">
        <v>19</v>
      </c>
      <c r="D5361" s="14" t="s">
        <v>80</v>
      </c>
      <c r="E5361" s="16">
        <v>49</v>
      </c>
      <c r="F5361" s="14" t="s">
        <v>110</v>
      </c>
      <c r="G5361" s="16">
        <v>41</v>
      </c>
      <c r="H5361" s="14" t="s">
        <v>186</v>
      </c>
      <c r="I5361" s="16">
        <v>2</v>
      </c>
      <c r="J5361" s="14" t="s">
        <v>83</v>
      </c>
      <c r="K5361" s="14" t="s">
        <v>84</v>
      </c>
      <c r="L5361" s="14" t="s">
        <v>85</v>
      </c>
      <c r="M5361" s="23">
        <v>0.75</v>
      </c>
      <c r="N5361" s="16">
        <v>53</v>
      </c>
      <c r="O5361" s="16">
        <v>39</v>
      </c>
      <c r="P5361" s="16">
        <v>2</v>
      </c>
      <c r="Q5361" s="16">
        <v>59</v>
      </c>
      <c r="R5361" s="16">
        <v>2</v>
      </c>
      <c r="S5361" s="14" t="s">
        <v>86</v>
      </c>
      <c r="T5361" s="16">
        <v>5088</v>
      </c>
      <c r="U5361" s="16">
        <v>0</v>
      </c>
      <c r="V5361" s="18">
        <v>4441147</v>
      </c>
      <c r="W5361" s="18">
        <v>144451</v>
      </c>
      <c r="X5361" s="18">
        <v>91084</v>
      </c>
      <c r="Y5361" s="18">
        <v>0</v>
      </c>
      <c r="Z5361" s="18">
        <v>0</v>
      </c>
      <c r="AA5361" s="18">
        <v>0</v>
      </c>
      <c r="AB5361" s="18">
        <v>1987</v>
      </c>
      <c r="AC5361" s="23">
        <v>0.01</v>
      </c>
      <c r="AD5361" s="14" t="str">
        <f>IF(E5361=113,"Linn","Iowa ex-Linn")</f>
        <v>Iowa ex-Linn</v>
      </c>
      <c r="AE5361" s="23">
        <f>IFERROR(AB5361/W5361,"N/M")</f>
        <v>0.013755529556735502</v>
      </c>
      <c r="AF5361" s="14" t="str">
        <f>B5361&amp;"|"&amp;TEXT(E5361,"000")&amp;"|"&amp;TEXT(M5361,"0.0000")</f>
        <v>2023|049|0.7500</v>
      </c>
      <c r="AG5361" s="22" t="str">
        <f>IF(AND(B5361&gt;=2015,B5361&lt;=2024,C5361=19,G5361=41,I5361=2,K5361="A",L5361="RBUP",M5361&gt;=0.5,M5361&lt;=0.85),"IN","OUT")</f>
        <v>IN</v>
      </c>
    </row>
    <row r="5362" spans="1:33">
      <c r="A5362" s="14" t="s">
        <v>193</v>
      </c>
      <c r="B5362" s="16">
        <v>2023</v>
      </c>
      <c r="C5362" s="16">
        <v>19</v>
      </c>
      <c r="D5362" s="14" t="s">
        <v>80</v>
      </c>
      <c r="E5362" s="16">
        <v>49</v>
      </c>
      <c r="F5362" s="14" t="s">
        <v>110</v>
      </c>
      <c r="G5362" s="16">
        <v>41</v>
      </c>
      <c r="H5362" s="14" t="s">
        <v>186</v>
      </c>
      <c r="I5362" s="16">
        <v>2</v>
      </c>
      <c r="J5362" s="14" t="s">
        <v>83</v>
      </c>
      <c r="K5362" s="14" t="s">
        <v>84</v>
      </c>
      <c r="L5362" s="14" t="s">
        <v>85</v>
      </c>
      <c r="M5362" s="23">
        <v>0.8</v>
      </c>
      <c r="N5362" s="16">
        <v>285</v>
      </c>
      <c r="O5362" s="16">
        <v>209</v>
      </c>
      <c r="P5362" s="16">
        <v>21</v>
      </c>
      <c r="Q5362" s="16">
        <v>344</v>
      </c>
      <c r="R5362" s="16">
        <v>39</v>
      </c>
      <c r="S5362" s="14" t="s">
        <v>86</v>
      </c>
      <c r="T5362" s="16">
        <v>43968</v>
      </c>
      <c r="U5362" s="16">
        <v>0</v>
      </c>
      <c r="V5362" s="18">
        <v>41387773</v>
      </c>
      <c r="W5362" s="18">
        <v>1783883</v>
      </c>
      <c r="X5362" s="18">
        <v>1069647</v>
      </c>
      <c r="Y5362" s="18">
        <v>477</v>
      </c>
      <c r="Z5362" s="18">
        <v>0</v>
      </c>
      <c r="AA5362" s="18">
        <v>0</v>
      </c>
      <c r="AB5362" s="18">
        <v>176001</v>
      </c>
      <c r="AC5362" s="23">
        <v>0.1</v>
      </c>
      <c r="AD5362" s="14" t="str">
        <f>IF(E5362=113,"Linn","Iowa ex-Linn")</f>
        <v>Iowa ex-Linn</v>
      </c>
      <c r="AE5362" s="23">
        <f>IFERROR(AB5362/W5362,"N/M")</f>
        <v>0.09866173958718144</v>
      </c>
      <c r="AF5362" s="14" t="str">
        <f>B5362&amp;"|"&amp;TEXT(E5362,"000")&amp;"|"&amp;TEXT(M5362,"0.0000")</f>
        <v>2023|049|0.8000</v>
      </c>
      <c r="AG5362" s="22" t="str">
        <f>IF(AND(B5362&gt;=2015,B5362&lt;=2024,C5362=19,G5362=41,I5362=2,K5362="A",L5362="RBUP",M5362&gt;=0.5,M5362&lt;=0.85),"IN","OUT")</f>
        <v>IN</v>
      </c>
    </row>
    <row r="5363" spans="1:33">
      <c r="A5363" s="14" t="s">
        <v>193</v>
      </c>
      <c r="B5363" s="16">
        <v>2023</v>
      </c>
      <c r="C5363" s="16">
        <v>19</v>
      </c>
      <c r="D5363" s="14" t="s">
        <v>80</v>
      </c>
      <c r="E5363" s="16">
        <v>49</v>
      </c>
      <c r="F5363" s="14" t="s">
        <v>110</v>
      </c>
      <c r="G5363" s="16">
        <v>41</v>
      </c>
      <c r="H5363" s="14" t="s">
        <v>186</v>
      </c>
      <c r="I5363" s="16">
        <v>2</v>
      </c>
      <c r="J5363" s="14" t="s">
        <v>83</v>
      </c>
      <c r="K5363" s="14" t="s">
        <v>84</v>
      </c>
      <c r="L5363" s="14" t="s">
        <v>85</v>
      </c>
      <c r="M5363" s="23">
        <v>0.85</v>
      </c>
      <c r="N5363" s="16">
        <v>321</v>
      </c>
      <c r="O5363" s="16">
        <v>233</v>
      </c>
      <c r="P5363" s="16">
        <v>55</v>
      </c>
      <c r="Q5363" s="16">
        <v>406</v>
      </c>
      <c r="R5363" s="16">
        <v>77</v>
      </c>
      <c r="S5363" s="14" t="s">
        <v>86</v>
      </c>
      <c r="T5363" s="16">
        <v>57506</v>
      </c>
      <c r="U5363" s="16">
        <v>0</v>
      </c>
      <c r="V5363" s="18">
        <v>57530918</v>
      </c>
      <c r="W5363" s="18">
        <v>3106446</v>
      </c>
      <c r="X5363" s="18">
        <v>1478222</v>
      </c>
      <c r="Y5363" s="18">
        <v>2544</v>
      </c>
      <c r="Z5363" s="18">
        <v>0</v>
      </c>
      <c r="AA5363" s="18">
        <v>0</v>
      </c>
      <c r="AB5363" s="18">
        <v>482063</v>
      </c>
      <c r="AC5363" s="23">
        <v>0.16</v>
      </c>
      <c r="AD5363" s="14" t="str">
        <f>IF(E5363=113,"Linn","Iowa ex-Linn")</f>
        <v>Iowa ex-Linn</v>
      </c>
      <c r="AE5363" s="23">
        <f>IFERROR(AB5363/W5363,"N/M")</f>
        <v>0.15518151611198133</v>
      </c>
      <c r="AF5363" s="14" t="str">
        <f>B5363&amp;"|"&amp;TEXT(E5363,"000")&amp;"|"&amp;TEXT(M5363,"0.0000")</f>
        <v>2023|049|0.8500</v>
      </c>
      <c r="AG5363" s="22" t="str">
        <f>IF(AND(B5363&gt;=2015,B5363&lt;=2024,C5363=19,G5363=41,I5363=2,K5363="A",L5363="RBUP",M5363&gt;=0.5,M5363&lt;=0.85),"IN","OUT")</f>
        <v>IN</v>
      </c>
    </row>
    <row r="5364" spans="1:33">
      <c r="A5364" s="14" t="s">
        <v>193</v>
      </c>
      <c r="B5364" s="16">
        <v>2023</v>
      </c>
      <c r="C5364" s="16">
        <v>19</v>
      </c>
      <c r="D5364" s="14" t="s">
        <v>80</v>
      </c>
      <c r="E5364" s="16">
        <v>51</v>
      </c>
      <c r="F5364" s="14" t="s">
        <v>111</v>
      </c>
      <c r="G5364" s="16">
        <v>41</v>
      </c>
      <c r="H5364" s="14" t="s">
        <v>186</v>
      </c>
      <c r="I5364" s="16">
        <v>2</v>
      </c>
      <c r="J5364" s="14" t="s">
        <v>83</v>
      </c>
      <c r="K5364" s="14" t="s">
        <v>84</v>
      </c>
      <c r="L5364" s="14" t="s">
        <v>85</v>
      </c>
      <c r="M5364" s="23">
        <v>0.5</v>
      </c>
      <c r="N5364" s="16">
        <v>1</v>
      </c>
      <c r="O5364" s="16">
        <v>0</v>
      </c>
      <c r="P5364" s="16">
        <v>0</v>
      </c>
      <c r="Q5364" s="16">
        <v>0</v>
      </c>
      <c r="R5364" s="16">
        <v>0</v>
      </c>
      <c r="S5364" s="14" t="s">
        <v>86</v>
      </c>
      <c r="T5364" s="16">
        <v>0</v>
      </c>
      <c r="U5364" s="16">
        <v>0</v>
      </c>
      <c r="V5364" s="18">
        <v>0</v>
      </c>
      <c r="W5364" s="18">
        <v>0</v>
      </c>
      <c r="X5364" s="18">
        <v>0</v>
      </c>
      <c r="Y5364" s="18">
        <v>0</v>
      </c>
      <c r="Z5364" s="18">
        <v>0</v>
      </c>
      <c r="AA5364" s="18">
        <v>0</v>
      </c>
      <c r="AB5364" s="18">
        <v>0</v>
      </c>
      <c r="AC5364" s="23">
        <v>0</v>
      </c>
      <c r="AD5364" s="14" t="str">
        <f>IF(E5364=113,"Linn","Iowa ex-Linn")</f>
        <v>Iowa ex-Linn</v>
      </c>
      <c r="AE5364" s="23" t="str">
        <f>IFERROR(AB5364/W5364,"N/M")</f>
        <v>N/M</v>
      </c>
      <c r="AF5364" s="14" t="str">
        <f>B5364&amp;"|"&amp;TEXT(E5364,"000")&amp;"|"&amp;TEXT(M5364,"0.0000")</f>
        <v>2023|051|0.5000</v>
      </c>
      <c r="AG5364" s="22" t="str">
        <f>IF(AND(B5364&gt;=2015,B5364&lt;=2024,C5364=19,G5364=41,I5364=2,K5364="A",L5364="RBUP",M5364&gt;=0.5,M5364&lt;=0.85),"IN","OUT")</f>
        <v>IN</v>
      </c>
    </row>
    <row r="5365" spans="1:33">
      <c r="A5365" s="14" t="s">
        <v>193</v>
      </c>
      <c r="B5365" s="16">
        <v>2023</v>
      </c>
      <c r="C5365" s="16">
        <v>19</v>
      </c>
      <c r="D5365" s="14" t="s">
        <v>80</v>
      </c>
      <c r="E5365" s="16">
        <v>51</v>
      </c>
      <c r="F5365" s="14" t="s">
        <v>111</v>
      </c>
      <c r="G5365" s="16">
        <v>41</v>
      </c>
      <c r="H5365" s="14" t="s">
        <v>186</v>
      </c>
      <c r="I5365" s="16">
        <v>2</v>
      </c>
      <c r="J5365" s="14" t="s">
        <v>83</v>
      </c>
      <c r="K5365" s="14" t="s">
        <v>84</v>
      </c>
      <c r="L5365" s="14" t="s">
        <v>85</v>
      </c>
      <c r="M5365" s="23">
        <v>0.6</v>
      </c>
      <c r="N5365" s="16">
        <v>1</v>
      </c>
      <c r="O5365" s="16">
        <v>1</v>
      </c>
      <c r="P5365" s="16">
        <v>0</v>
      </c>
      <c r="Q5365" s="16">
        <v>1</v>
      </c>
      <c r="R5365" s="16">
        <v>0</v>
      </c>
      <c r="S5365" s="14" t="s">
        <v>86</v>
      </c>
      <c r="T5365" s="16">
        <v>158</v>
      </c>
      <c r="U5365" s="16">
        <v>0</v>
      </c>
      <c r="V5365" s="18">
        <v>87402</v>
      </c>
      <c r="W5365" s="18">
        <v>4260</v>
      </c>
      <c r="X5365" s="18">
        <v>2726</v>
      </c>
      <c r="Y5365" s="18">
        <v>0</v>
      </c>
      <c r="Z5365" s="18">
        <v>0</v>
      </c>
      <c r="AA5365" s="18">
        <v>0</v>
      </c>
      <c r="AB5365" s="18">
        <v>0</v>
      </c>
      <c r="AC5365" s="23">
        <v>0</v>
      </c>
      <c r="AD5365" s="14" t="str">
        <f>IF(E5365=113,"Linn","Iowa ex-Linn")</f>
        <v>Iowa ex-Linn</v>
      </c>
      <c r="AE5365" s="23">
        <f>IFERROR(AB5365/W5365,"N/M")</f>
        <v>0.0</v>
      </c>
      <c r="AF5365" s="14" t="str">
        <f>B5365&amp;"|"&amp;TEXT(E5365,"000")&amp;"|"&amp;TEXT(M5365,"0.0000")</f>
        <v>2023|051|0.6000</v>
      </c>
      <c r="AG5365" s="22" t="str">
        <f>IF(AND(B5365&gt;=2015,B5365&lt;=2024,C5365=19,G5365=41,I5365=2,K5365="A",L5365="RBUP",M5365&gt;=0.5,M5365&lt;=0.85),"IN","OUT")</f>
        <v>IN</v>
      </c>
    </row>
    <row r="5366" spans="1:33">
      <c r="A5366" s="14" t="s">
        <v>193</v>
      </c>
      <c r="B5366" s="16">
        <v>2023</v>
      </c>
      <c r="C5366" s="16">
        <v>19</v>
      </c>
      <c r="D5366" s="14" t="s">
        <v>80</v>
      </c>
      <c r="E5366" s="16">
        <v>51</v>
      </c>
      <c r="F5366" s="14" t="s">
        <v>111</v>
      </c>
      <c r="G5366" s="16">
        <v>41</v>
      </c>
      <c r="H5366" s="14" t="s">
        <v>186</v>
      </c>
      <c r="I5366" s="16">
        <v>2</v>
      </c>
      <c r="J5366" s="14" t="s">
        <v>83</v>
      </c>
      <c r="K5366" s="14" t="s">
        <v>84</v>
      </c>
      <c r="L5366" s="14" t="s">
        <v>85</v>
      </c>
      <c r="M5366" s="23">
        <v>0.65</v>
      </c>
      <c r="N5366" s="16">
        <v>7</v>
      </c>
      <c r="O5366" s="16">
        <v>7</v>
      </c>
      <c r="P5366" s="16">
        <v>0</v>
      </c>
      <c r="Q5366" s="16">
        <v>8</v>
      </c>
      <c r="R5366" s="16">
        <v>0</v>
      </c>
      <c r="S5366" s="14" t="s">
        <v>86</v>
      </c>
      <c r="T5366" s="16">
        <v>356</v>
      </c>
      <c r="U5366" s="16">
        <v>0</v>
      </c>
      <c r="V5366" s="18">
        <v>304398</v>
      </c>
      <c r="W5366" s="18">
        <v>17772</v>
      </c>
      <c r="X5366" s="18">
        <v>13003</v>
      </c>
      <c r="Y5366" s="18">
        <v>841</v>
      </c>
      <c r="Z5366" s="18">
        <v>0</v>
      </c>
      <c r="AA5366" s="18">
        <v>0</v>
      </c>
      <c r="AB5366" s="18">
        <v>0</v>
      </c>
      <c r="AC5366" s="23">
        <v>0</v>
      </c>
      <c r="AD5366" s="14" t="str">
        <f>IF(E5366=113,"Linn","Iowa ex-Linn")</f>
        <v>Iowa ex-Linn</v>
      </c>
      <c r="AE5366" s="23">
        <f>IFERROR(AB5366/W5366,"N/M")</f>
        <v>0.0</v>
      </c>
      <c r="AF5366" s="14" t="str">
        <f>B5366&amp;"|"&amp;TEXT(E5366,"000")&amp;"|"&amp;TEXT(M5366,"0.0000")</f>
        <v>2023|051|0.6500</v>
      </c>
      <c r="AG5366" s="22" t="str">
        <f>IF(AND(B5366&gt;=2015,B5366&lt;=2024,C5366=19,G5366=41,I5366=2,K5366="A",L5366="RBUP",M5366&gt;=0.5,M5366&lt;=0.85),"IN","OUT")</f>
        <v>IN</v>
      </c>
    </row>
    <row r="5367" spans="1:33">
      <c r="A5367" s="14" t="s">
        <v>193</v>
      </c>
      <c r="B5367" s="16">
        <v>2023</v>
      </c>
      <c r="C5367" s="16">
        <v>19</v>
      </c>
      <c r="D5367" s="14" t="s">
        <v>80</v>
      </c>
      <c r="E5367" s="16">
        <v>51</v>
      </c>
      <c r="F5367" s="14" t="s">
        <v>111</v>
      </c>
      <c r="G5367" s="16">
        <v>41</v>
      </c>
      <c r="H5367" s="14" t="s">
        <v>186</v>
      </c>
      <c r="I5367" s="16">
        <v>2</v>
      </c>
      <c r="J5367" s="14" t="s">
        <v>83</v>
      </c>
      <c r="K5367" s="14" t="s">
        <v>84</v>
      </c>
      <c r="L5367" s="14" t="s">
        <v>85</v>
      </c>
      <c r="M5367" s="23">
        <v>0.7</v>
      </c>
      <c r="N5367" s="16">
        <v>37</v>
      </c>
      <c r="O5367" s="16">
        <v>18</v>
      </c>
      <c r="P5367" s="16">
        <v>1</v>
      </c>
      <c r="Q5367" s="16">
        <v>27</v>
      </c>
      <c r="R5367" s="16">
        <v>1</v>
      </c>
      <c r="S5367" s="14" t="s">
        <v>86</v>
      </c>
      <c r="T5367" s="16">
        <v>1741</v>
      </c>
      <c r="U5367" s="16">
        <v>0</v>
      </c>
      <c r="V5367" s="18">
        <v>1198382</v>
      </c>
      <c r="W5367" s="18">
        <v>93217</v>
      </c>
      <c r="X5367" s="18">
        <v>60843</v>
      </c>
      <c r="Y5367" s="18">
        <v>1262</v>
      </c>
      <c r="Z5367" s="18">
        <v>0</v>
      </c>
      <c r="AA5367" s="18">
        <v>0</v>
      </c>
      <c r="AB5367" s="18">
        <v>10670</v>
      </c>
      <c r="AC5367" s="23">
        <v>0.11</v>
      </c>
      <c r="AD5367" s="14" t="str">
        <f>IF(E5367=113,"Linn","Iowa ex-Linn")</f>
        <v>Iowa ex-Linn</v>
      </c>
      <c r="AE5367" s="23">
        <f>IFERROR(AB5367/W5367,"N/M")</f>
        <v>0.11446409989594172</v>
      </c>
      <c r="AF5367" s="14" t="str">
        <f>B5367&amp;"|"&amp;TEXT(E5367,"000")&amp;"|"&amp;TEXT(M5367,"0.0000")</f>
        <v>2023|051|0.7000</v>
      </c>
      <c r="AG5367" s="22" t="str">
        <f>IF(AND(B5367&gt;=2015,B5367&lt;=2024,C5367=19,G5367=41,I5367=2,K5367="A",L5367="RBUP",M5367&gt;=0.5,M5367&lt;=0.85),"IN","OUT")</f>
        <v>IN</v>
      </c>
    </row>
    <row r="5368" spans="1:33">
      <c r="A5368" s="14" t="s">
        <v>193</v>
      </c>
      <c r="B5368" s="16">
        <v>2023</v>
      </c>
      <c r="C5368" s="16">
        <v>19</v>
      </c>
      <c r="D5368" s="14" t="s">
        <v>80</v>
      </c>
      <c r="E5368" s="16">
        <v>51</v>
      </c>
      <c r="F5368" s="14" t="s">
        <v>111</v>
      </c>
      <c r="G5368" s="16">
        <v>41</v>
      </c>
      <c r="H5368" s="14" t="s">
        <v>186</v>
      </c>
      <c r="I5368" s="16">
        <v>2</v>
      </c>
      <c r="J5368" s="14" t="s">
        <v>83</v>
      </c>
      <c r="K5368" s="14" t="s">
        <v>84</v>
      </c>
      <c r="L5368" s="14" t="s">
        <v>85</v>
      </c>
      <c r="M5368" s="23">
        <v>0.75</v>
      </c>
      <c r="N5368" s="16">
        <v>127</v>
      </c>
      <c r="O5368" s="16">
        <v>88</v>
      </c>
      <c r="P5368" s="16">
        <v>23</v>
      </c>
      <c r="Q5368" s="16">
        <v>132</v>
      </c>
      <c r="R5368" s="16">
        <v>26</v>
      </c>
      <c r="S5368" s="14" t="s">
        <v>86</v>
      </c>
      <c r="T5368" s="16">
        <v>16206</v>
      </c>
      <c r="U5368" s="16">
        <v>0</v>
      </c>
      <c r="V5368" s="18">
        <v>12065302</v>
      </c>
      <c r="W5368" s="18">
        <v>998930</v>
      </c>
      <c r="X5368" s="18">
        <v>699893</v>
      </c>
      <c r="Y5368" s="18">
        <v>1434</v>
      </c>
      <c r="Z5368" s="18">
        <v>0</v>
      </c>
      <c r="AA5368" s="18">
        <v>0</v>
      </c>
      <c r="AB5368" s="18">
        <v>164807</v>
      </c>
      <c r="AC5368" s="23">
        <v>0.16</v>
      </c>
      <c r="AD5368" s="14" t="str">
        <f>IF(E5368=113,"Linn","Iowa ex-Linn")</f>
        <v>Iowa ex-Linn</v>
      </c>
      <c r="AE5368" s="23">
        <f>IFERROR(AB5368/W5368,"N/M")</f>
        <v>0.16498353237964622</v>
      </c>
      <c r="AF5368" s="14" t="str">
        <f>B5368&amp;"|"&amp;TEXT(E5368,"000")&amp;"|"&amp;TEXT(M5368,"0.0000")</f>
        <v>2023|051|0.7500</v>
      </c>
      <c r="AG5368" s="22" t="str">
        <f>IF(AND(B5368&gt;=2015,B5368&lt;=2024,C5368=19,G5368=41,I5368=2,K5368="A",L5368="RBUP",M5368&gt;=0.5,M5368&lt;=0.85),"IN","OUT")</f>
        <v>IN</v>
      </c>
    </row>
    <row r="5369" spans="1:33">
      <c r="A5369" s="14" t="s">
        <v>193</v>
      </c>
      <c r="B5369" s="16">
        <v>2023</v>
      </c>
      <c r="C5369" s="16">
        <v>19</v>
      </c>
      <c r="D5369" s="14" t="s">
        <v>80</v>
      </c>
      <c r="E5369" s="16">
        <v>51</v>
      </c>
      <c r="F5369" s="14" t="s">
        <v>111</v>
      </c>
      <c r="G5369" s="16">
        <v>41</v>
      </c>
      <c r="H5369" s="14" t="s">
        <v>186</v>
      </c>
      <c r="I5369" s="16">
        <v>2</v>
      </c>
      <c r="J5369" s="14" t="s">
        <v>83</v>
      </c>
      <c r="K5369" s="14" t="s">
        <v>84</v>
      </c>
      <c r="L5369" s="14" t="s">
        <v>85</v>
      </c>
      <c r="M5369" s="23">
        <v>0.8</v>
      </c>
      <c r="N5369" s="16">
        <v>167</v>
      </c>
      <c r="O5369" s="16">
        <v>105</v>
      </c>
      <c r="P5369" s="16">
        <v>36</v>
      </c>
      <c r="Q5369" s="16">
        <v>142</v>
      </c>
      <c r="R5369" s="16">
        <v>48</v>
      </c>
      <c r="S5369" s="14" t="s">
        <v>86</v>
      </c>
      <c r="T5369" s="16">
        <v>22997</v>
      </c>
      <c r="U5369" s="16">
        <v>0</v>
      </c>
      <c r="V5369" s="18">
        <v>17013534</v>
      </c>
      <c r="W5369" s="18">
        <v>1688209</v>
      </c>
      <c r="X5369" s="18">
        <v>1088272</v>
      </c>
      <c r="Y5369" s="18">
        <v>2363</v>
      </c>
      <c r="Z5369" s="18">
        <v>0</v>
      </c>
      <c r="AA5369" s="18">
        <v>0</v>
      </c>
      <c r="AB5369" s="18">
        <v>884568</v>
      </c>
      <c r="AC5369" s="23">
        <v>0.52</v>
      </c>
      <c r="AD5369" s="14" t="str">
        <f>IF(E5369=113,"Linn","Iowa ex-Linn")</f>
        <v>Iowa ex-Linn</v>
      </c>
      <c r="AE5369" s="23">
        <f>IFERROR(AB5369/W5369,"N/M")</f>
        <v>0.5239683001334551</v>
      </c>
      <c r="AF5369" s="14" t="str">
        <f>B5369&amp;"|"&amp;TEXT(E5369,"000")&amp;"|"&amp;TEXT(M5369,"0.0000")</f>
        <v>2023|051|0.8000</v>
      </c>
      <c r="AG5369" s="22" t="str">
        <f>IF(AND(B5369&gt;=2015,B5369&lt;=2024,C5369=19,G5369=41,I5369=2,K5369="A",L5369="RBUP",M5369&gt;=0.5,M5369&lt;=0.85),"IN","OUT")</f>
        <v>IN</v>
      </c>
    </row>
    <row r="5370" spans="1:33">
      <c r="A5370" s="14" t="s">
        <v>193</v>
      </c>
      <c r="B5370" s="16">
        <v>2023</v>
      </c>
      <c r="C5370" s="16">
        <v>19</v>
      </c>
      <c r="D5370" s="14" t="s">
        <v>80</v>
      </c>
      <c r="E5370" s="16">
        <v>51</v>
      </c>
      <c r="F5370" s="14" t="s">
        <v>111</v>
      </c>
      <c r="G5370" s="16">
        <v>41</v>
      </c>
      <c r="H5370" s="14" t="s">
        <v>186</v>
      </c>
      <c r="I5370" s="16">
        <v>2</v>
      </c>
      <c r="J5370" s="14" t="s">
        <v>83</v>
      </c>
      <c r="K5370" s="14" t="s">
        <v>84</v>
      </c>
      <c r="L5370" s="14" t="s">
        <v>85</v>
      </c>
      <c r="M5370" s="23">
        <v>0.85</v>
      </c>
      <c r="N5370" s="16">
        <v>58</v>
      </c>
      <c r="O5370" s="16">
        <v>35</v>
      </c>
      <c r="P5370" s="16">
        <v>18</v>
      </c>
      <c r="Q5370" s="16">
        <v>48</v>
      </c>
      <c r="R5370" s="16">
        <v>24</v>
      </c>
      <c r="S5370" s="14" t="s">
        <v>86</v>
      </c>
      <c r="T5370" s="16">
        <v>6352</v>
      </c>
      <c r="U5370" s="16">
        <v>0</v>
      </c>
      <c r="V5370" s="18">
        <v>5196411</v>
      </c>
      <c r="W5370" s="18">
        <v>637867</v>
      </c>
      <c r="X5370" s="18">
        <v>320748</v>
      </c>
      <c r="Y5370" s="18">
        <v>778</v>
      </c>
      <c r="Z5370" s="18">
        <v>0</v>
      </c>
      <c r="AA5370" s="18">
        <v>0</v>
      </c>
      <c r="AB5370" s="18">
        <v>317839</v>
      </c>
      <c r="AC5370" s="23">
        <v>0.5</v>
      </c>
      <c r="AD5370" s="14" t="str">
        <f>IF(E5370=113,"Linn","Iowa ex-Linn")</f>
        <v>Iowa ex-Linn</v>
      </c>
      <c r="AE5370" s="23">
        <f>IFERROR(AB5370/W5370,"N/M")</f>
        <v>0.49828412506055336</v>
      </c>
      <c r="AF5370" s="14" t="str">
        <f>B5370&amp;"|"&amp;TEXT(E5370,"000")&amp;"|"&amp;TEXT(M5370,"0.0000")</f>
        <v>2023|051|0.8500</v>
      </c>
      <c r="AG5370" s="22" t="str">
        <f>IF(AND(B5370&gt;=2015,B5370&lt;=2024,C5370=19,G5370=41,I5370=2,K5370="A",L5370="RBUP",M5370&gt;=0.5,M5370&lt;=0.85),"IN","OUT")</f>
        <v>IN</v>
      </c>
    </row>
    <row r="5371" spans="1:33">
      <c r="A5371" s="14" t="s">
        <v>193</v>
      </c>
      <c r="B5371" s="16">
        <v>2023</v>
      </c>
      <c r="C5371" s="16">
        <v>19</v>
      </c>
      <c r="D5371" s="14" t="s">
        <v>80</v>
      </c>
      <c r="E5371" s="16">
        <v>53</v>
      </c>
      <c r="F5371" s="14" t="s">
        <v>112</v>
      </c>
      <c r="G5371" s="16">
        <v>41</v>
      </c>
      <c r="H5371" s="14" t="s">
        <v>186</v>
      </c>
      <c r="I5371" s="16">
        <v>2</v>
      </c>
      <c r="J5371" s="14" t="s">
        <v>83</v>
      </c>
      <c r="K5371" s="14" t="s">
        <v>84</v>
      </c>
      <c r="L5371" s="14" t="s">
        <v>85</v>
      </c>
      <c r="M5371" s="23">
        <v>0.5</v>
      </c>
      <c r="N5371" s="16">
        <v>2</v>
      </c>
      <c r="O5371" s="16">
        <v>1</v>
      </c>
      <c r="P5371" s="16">
        <v>0</v>
      </c>
      <c r="Q5371" s="16">
        <v>1</v>
      </c>
      <c r="R5371" s="16">
        <v>0</v>
      </c>
      <c r="S5371" s="14" t="s">
        <v>86</v>
      </c>
      <c r="T5371" s="16">
        <v>1351</v>
      </c>
      <c r="U5371" s="16">
        <v>0</v>
      </c>
      <c r="V5371" s="18">
        <v>571898</v>
      </c>
      <c r="W5371" s="18">
        <v>24182</v>
      </c>
      <c r="X5371" s="18">
        <v>19345</v>
      </c>
      <c r="Y5371" s="18">
        <v>1550</v>
      </c>
      <c r="Z5371" s="18">
        <v>0</v>
      </c>
      <c r="AA5371" s="18">
        <v>0</v>
      </c>
      <c r="AB5371" s="18">
        <v>0</v>
      </c>
      <c r="AC5371" s="23">
        <v>0</v>
      </c>
      <c r="AD5371" s="14" t="str">
        <f>IF(E5371=113,"Linn","Iowa ex-Linn")</f>
        <v>Iowa ex-Linn</v>
      </c>
      <c r="AE5371" s="23">
        <f>IFERROR(AB5371/W5371,"N/M")</f>
        <v>0.0</v>
      </c>
      <c r="AF5371" s="14" t="str">
        <f>B5371&amp;"|"&amp;TEXT(E5371,"000")&amp;"|"&amp;TEXT(M5371,"0.0000")</f>
        <v>2023|053|0.5000</v>
      </c>
      <c r="AG5371" s="22" t="str">
        <f>IF(AND(B5371&gt;=2015,B5371&lt;=2024,C5371=19,G5371=41,I5371=2,K5371="A",L5371="RBUP",M5371&gt;=0.5,M5371&lt;=0.85),"IN","OUT")</f>
        <v>IN</v>
      </c>
    </row>
    <row r="5372" spans="1:33">
      <c r="A5372" s="14" t="s">
        <v>193</v>
      </c>
      <c r="B5372" s="16">
        <v>2023</v>
      </c>
      <c r="C5372" s="16">
        <v>19</v>
      </c>
      <c r="D5372" s="14" t="s">
        <v>80</v>
      </c>
      <c r="E5372" s="16">
        <v>53</v>
      </c>
      <c r="F5372" s="14" t="s">
        <v>112</v>
      </c>
      <c r="G5372" s="16">
        <v>41</v>
      </c>
      <c r="H5372" s="14" t="s">
        <v>186</v>
      </c>
      <c r="I5372" s="16">
        <v>2</v>
      </c>
      <c r="J5372" s="14" t="s">
        <v>83</v>
      </c>
      <c r="K5372" s="14" t="s">
        <v>84</v>
      </c>
      <c r="L5372" s="14" t="s">
        <v>85</v>
      </c>
      <c r="M5372" s="23">
        <v>0.65</v>
      </c>
      <c r="N5372" s="16">
        <v>6</v>
      </c>
      <c r="O5372" s="16">
        <v>3</v>
      </c>
      <c r="P5372" s="16">
        <v>0</v>
      </c>
      <c r="Q5372" s="16">
        <v>5</v>
      </c>
      <c r="R5372" s="16">
        <v>0</v>
      </c>
      <c r="S5372" s="14" t="s">
        <v>86</v>
      </c>
      <c r="T5372" s="16">
        <v>85</v>
      </c>
      <c r="U5372" s="16">
        <v>0</v>
      </c>
      <c r="V5372" s="18">
        <v>45066</v>
      </c>
      <c r="W5372" s="18">
        <v>3976</v>
      </c>
      <c r="X5372" s="18">
        <v>2346</v>
      </c>
      <c r="Y5372" s="18">
        <v>0</v>
      </c>
      <c r="Z5372" s="18">
        <v>0</v>
      </c>
      <c r="AA5372" s="18">
        <v>0</v>
      </c>
      <c r="AB5372" s="18">
        <v>0</v>
      </c>
      <c r="AC5372" s="23">
        <v>0</v>
      </c>
      <c r="AD5372" s="14" t="str">
        <f>IF(E5372=113,"Linn","Iowa ex-Linn")</f>
        <v>Iowa ex-Linn</v>
      </c>
      <c r="AE5372" s="23">
        <f>IFERROR(AB5372/W5372,"N/M")</f>
        <v>0.0</v>
      </c>
      <c r="AF5372" s="14" t="str">
        <f>B5372&amp;"|"&amp;TEXT(E5372,"000")&amp;"|"&amp;TEXT(M5372,"0.0000")</f>
        <v>2023|053|0.6500</v>
      </c>
      <c r="AG5372" s="22" t="str">
        <f>IF(AND(B5372&gt;=2015,B5372&lt;=2024,C5372=19,G5372=41,I5372=2,K5372="A",L5372="RBUP",M5372&gt;=0.5,M5372&lt;=0.85),"IN","OUT")</f>
        <v>IN</v>
      </c>
    </row>
    <row r="5373" spans="1:33">
      <c r="A5373" s="14" t="s">
        <v>193</v>
      </c>
      <c r="B5373" s="16">
        <v>2023</v>
      </c>
      <c r="C5373" s="16">
        <v>19</v>
      </c>
      <c r="D5373" s="14" t="s">
        <v>80</v>
      </c>
      <c r="E5373" s="16">
        <v>53</v>
      </c>
      <c r="F5373" s="14" t="s">
        <v>112</v>
      </c>
      <c r="G5373" s="16">
        <v>41</v>
      </c>
      <c r="H5373" s="14" t="s">
        <v>186</v>
      </c>
      <c r="I5373" s="16">
        <v>2</v>
      </c>
      <c r="J5373" s="14" t="s">
        <v>83</v>
      </c>
      <c r="K5373" s="14" t="s">
        <v>84</v>
      </c>
      <c r="L5373" s="14" t="s">
        <v>85</v>
      </c>
      <c r="M5373" s="23">
        <v>0.7</v>
      </c>
      <c r="N5373" s="16">
        <v>63</v>
      </c>
      <c r="O5373" s="16">
        <v>37</v>
      </c>
      <c r="P5373" s="16">
        <v>1</v>
      </c>
      <c r="Q5373" s="16">
        <v>45</v>
      </c>
      <c r="R5373" s="16">
        <v>1</v>
      </c>
      <c r="S5373" s="14" t="s">
        <v>86</v>
      </c>
      <c r="T5373" s="16">
        <v>3898</v>
      </c>
      <c r="U5373" s="16">
        <v>0</v>
      </c>
      <c r="V5373" s="18">
        <v>2630786</v>
      </c>
      <c r="W5373" s="18">
        <v>245311</v>
      </c>
      <c r="X5373" s="18">
        <v>172608</v>
      </c>
      <c r="Y5373" s="18">
        <v>1018</v>
      </c>
      <c r="Z5373" s="18">
        <v>0</v>
      </c>
      <c r="AA5373" s="18">
        <v>0</v>
      </c>
      <c r="AB5373" s="18">
        <v>1618</v>
      </c>
      <c r="AC5373" s="23">
        <v>0.01</v>
      </c>
      <c r="AD5373" s="14" t="str">
        <f>IF(E5373=113,"Linn","Iowa ex-Linn")</f>
        <v>Iowa ex-Linn</v>
      </c>
      <c r="AE5373" s="23">
        <f>IFERROR(AB5373/W5373,"N/M")</f>
        <v>0.006595709120259589</v>
      </c>
      <c r="AF5373" s="14" t="str">
        <f>B5373&amp;"|"&amp;TEXT(E5373,"000")&amp;"|"&amp;TEXT(M5373,"0.0000")</f>
        <v>2023|053|0.7000</v>
      </c>
      <c r="AG5373" s="22" t="str">
        <f>IF(AND(B5373&gt;=2015,B5373&lt;=2024,C5373=19,G5373=41,I5373=2,K5373="A",L5373="RBUP",M5373&gt;=0.5,M5373&lt;=0.85),"IN","OUT")</f>
        <v>IN</v>
      </c>
    </row>
    <row r="5374" spans="1:33">
      <c r="A5374" s="14" t="s">
        <v>193</v>
      </c>
      <c r="B5374" s="16">
        <v>2023</v>
      </c>
      <c r="C5374" s="16">
        <v>19</v>
      </c>
      <c r="D5374" s="14" t="s">
        <v>80</v>
      </c>
      <c r="E5374" s="16">
        <v>53</v>
      </c>
      <c r="F5374" s="14" t="s">
        <v>112</v>
      </c>
      <c r="G5374" s="16">
        <v>41</v>
      </c>
      <c r="H5374" s="14" t="s">
        <v>186</v>
      </c>
      <c r="I5374" s="16">
        <v>2</v>
      </c>
      <c r="J5374" s="14" t="s">
        <v>83</v>
      </c>
      <c r="K5374" s="14" t="s">
        <v>84</v>
      </c>
      <c r="L5374" s="14" t="s">
        <v>85</v>
      </c>
      <c r="M5374" s="23">
        <v>0.75</v>
      </c>
      <c r="N5374" s="16">
        <v>150</v>
      </c>
      <c r="O5374" s="16">
        <v>105</v>
      </c>
      <c r="P5374" s="16">
        <v>10</v>
      </c>
      <c r="Q5374" s="16">
        <v>127</v>
      </c>
      <c r="R5374" s="16">
        <v>11</v>
      </c>
      <c r="S5374" s="14" t="s">
        <v>86</v>
      </c>
      <c r="T5374" s="16">
        <v>17295</v>
      </c>
      <c r="U5374" s="16">
        <v>0</v>
      </c>
      <c r="V5374" s="18">
        <v>12374424</v>
      </c>
      <c r="W5374" s="18">
        <v>1255278</v>
      </c>
      <c r="X5374" s="18">
        <v>889034</v>
      </c>
      <c r="Y5374" s="18">
        <v>888</v>
      </c>
      <c r="Z5374" s="18">
        <v>0</v>
      </c>
      <c r="AA5374" s="18">
        <v>0</v>
      </c>
      <c r="AB5374" s="18">
        <v>167223</v>
      </c>
      <c r="AC5374" s="23">
        <v>0.13</v>
      </c>
      <c r="AD5374" s="14" t="str">
        <f>IF(E5374=113,"Linn","Iowa ex-Linn")</f>
        <v>Iowa ex-Linn</v>
      </c>
      <c r="AE5374" s="23">
        <f>IFERROR(AB5374/W5374,"N/M")</f>
        <v>0.13321590914522521</v>
      </c>
      <c r="AF5374" s="14" t="str">
        <f>B5374&amp;"|"&amp;TEXT(E5374,"000")&amp;"|"&amp;TEXT(M5374,"0.0000")</f>
        <v>2023|053|0.7500</v>
      </c>
      <c r="AG5374" s="22" t="str">
        <f>IF(AND(B5374&gt;=2015,B5374&lt;=2024,C5374=19,G5374=41,I5374=2,K5374="A",L5374="RBUP",M5374&gt;=0.5,M5374&lt;=0.85),"IN","OUT")</f>
        <v>IN</v>
      </c>
    </row>
    <row r="5375" spans="1:33">
      <c r="A5375" s="14" t="s">
        <v>193</v>
      </c>
      <c r="B5375" s="16">
        <v>2023</v>
      </c>
      <c r="C5375" s="16">
        <v>19</v>
      </c>
      <c r="D5375" s="14" t="s">
        <v>80</v>
      </c>
      <c r="E5375" s="16">
        <v>53</v>
      </c>
      <c r="F5375" s="14" t="s">
        <v>112</v>
      </c>
      <c r="G5375" s="16">
        <v>41</v>
      </c>
      <c r="H5375" s="14" t="s">
        <v>186</v>
      </c>
      <c r="I5375" s="16">
        <v>2</v>
      </c>
      <c r="J5375" s="14" t="s">
        <v>83</v>
      </c>
      <c r="K5375" s="14" t="s">
        <v>84</v>
      </c>
      <c r="L5375" s="14" t="s">
        <v>85</v>
      </c>
      <c r="M5375" s="23">
        <v>0.8</v>
      </c>
      <c r="N5375" s="16">
        <v>135</v>
      </c>
      <c r="O5375" s="16">
        <v>77</v>
      </c>
      <c r="P5375" s="16">
        <v>7</v>
      </c>
      <c r="Q5375" s="16">
        <v>90</v>
      </c>
      <c r="R5375" s="16">
        <v>7</v>
      </c>
      <c r="S5375" s="14" t="s">
        <v>86</v>
      </c>
      <c r="T5375" s="16">
        <v>15438</v>
      </c>
      <c r="U5375" s="16">
        <v>0</v>
      </c>
      <c r="V5375" s="18">
        <v>11800788</v>
      </c>
      <c r="W5375" s="18">
        <v>1373375</v>
      </c>
      <c r="X5375" s="18">
        <v>876643</v>
      </c>
      <c r="Y5375" s="18">
        <v>0</v>
      </c>
      <c r="Z5375" s="18">
        <v>0</v>
      </c>
      <c r="AA5375" s="18">
        <v>0</v>
      </c>
      <c r="AB5375" s="18">
        <v>128360</v>
      </c>
      <c r="AC5375" s="23">
        <v>0.09</v>
      </c>
      <c r="AD5375" s="14" t="str">
        <f>IF(E5375=113,"Linn","Iowa ex-Linn")</f>
        <v>Iowa ex-Linn</v>
      </c>
      <c r="AE5375" s="23">
        <f>IFERROR(AB5375/W5375,"N/M")</f>
        <v>0.09346318376262856</v>
      </c>
      <c r="AF5375" s="14" t="str">
        <f>B5375&amp;"|"&amp;TEXT(E5375,"000")&amp;"|"&amp;TEXT(M5375,"0.0000")</f>
        <v>2023|053|0.8000</v>
      </c>
      <c r="AG5375" s="22" t="str">
        <f>IF(AND(B5375&gt;=2015,B5375&lt;=2024,C5375=19,G5375=41,I5375=2,K5375="A",L5375="RBUP",M5375&gt;=0.5,M5375&lt;=0.85),"IN","OUT")</f>
        <v>IN</v>
      </c>
    </row>
    <row r="5376" spans="1:33">
      <c r="A5376" s="14" t="s">
        <v>193</v>
      </c>
      <c r="B5376" s="16">
        <v>2023</v>
      </c>
      <c r="C5376" s="16">
        <v>19</v>
      </c>
      <c r="D5376" s="14" t="s">
        <v>80</v>
      </c>
      <c r="E5376" s="16">
        <v>53</v>
      </c>
      <c r="F5376" s="14" t="s">
        <v>112</v>
      </c>
      <c r="G5376" s="16">
        <v>41</v>
      </c>
      <c r="H5376" s="14" t="s">
        <v>186</v>
      </c>
      <c r="I5376" s="16">
        <v>2</v>
      </c>
      <c r="J5376" s="14" t="s">
        <v>83</v>
      </c>
      <c r="K5376" s="14" t="s">
        <v>84</v>
      </c>
      <c r="L5376" s="14" t="s">
        <v>85</v>
      </c>
      <c r="M5376" s="23">
        <v>0.85</v>
      </c>
      <c r="N5376" s="16">
        <v>33</v>
      </c>
      <c r="O5376" s="16">
        <v>12</v>
      </c>
      <c r="P5376" s="16">
        <v>6</v>
      </c>
      <c r="Q5376" s="16">
        <v>13</v>
      </c>
      <c r="R5376" s="16">
        <v>6</v>
      </c>
      <c r="S5376" s="14" t="s">
        <v>86</v>
      </c>
      <c r="T5376" s="16">
        <v>2051</v>
      </c>
      <c r="U5376" s="16">
        <v>0</v>
      </c>
      <c r="V5376" s="18">
        <v>1705278</v>
      </c>
      <c r="W5376" s="18">
        <v>220410</v>
      </c>
      <c r="X5376" s="18">
        <v>114806</v>
      </c>
      <c r="Y5376" s="18">
        <v>0</v>
      </c>
      <c r="Z5376" s="18">
        <v>0</v>
      </c>
      <c r="AA5376" s="18">
        <v>0</v>
      </c>
      <c r="AB5376" s="18">
        <v>162016</v>
      </c>
      <c r="AC5376" s="23">
        <v>0.74</v>
      </c>
      <c r="AD5376" s="14" t="str">
        <f>IF(E5376=113,"Linn","Iowa ex-Linn")</f>
        <v>Iowa ex-Linn</v>
      </c>
      <c r="AE5376" s="23">
        <f>IFERROR(AB5376/W5376,"N/M")</f>
        <v>0.7350664670387006</v>
      </c>
      <c r="AF5376" s="14" t="str">
        <f>B5376&amp;"|"&amp;TEXT(E5376,"000")&amp;"|"&amp;TEXT(M5376,"0.0000")</f>
        <v>2023|053|0.8500</v>
      </c>
      <c r="AG5376" s="22" t="str">
        <f>IF(AND(B5376&gt;=2015,B5376&lt;=2024,C5376=19,G5376=41,I5376=2,K5376="A",L5376="RBUP",M5376&gt;=0.5,M5376&lt;=0.85),"IN","OUT")</f>
        <v>IN</v>
      </c>
    </row>
    <row r="5377" spans="1:33">
      <c r="A5377" s="14" t="s">
        <v>193</v>
      </c>
      <c r="B5377" s="16">
        <v>2023</v>
      </c>
      <c r="C5377" s="16">
        <v>19</v>
      </c>
      <c r="D5377" s="14" t="s">
        <v>80</v>
      </c>
      <c r="E5377" s="16">
        <v>55</v>
      </c>
      <c r="F5377" s="14" t="s">
        <v>113</v>
      </c>
      <c r="G5377" s="16">
        <v>41</v>
      </c>
      <c r="H5377" s="14" t="s">
        <v>186</v>
      </c>
      <c r="I5377" s="16">
        <v>2</v>
      </c>
      <c r="J5377" s="14" t="s">
        <v>83</v>
      </c>
      <c r="K5377" s="14" t="s">
        <v>84</v>
      </c>
      <c r="L5377" s="14" t="s">
        <v>85</v>
      </c>
      <c r="M5377" s="23">
        <v>0.65</v>
      </c>
      <c r="N5377" s="16">
        <v>5</v>
      </c>
      <c r="O5377" s="16">
        <v>4</v>
      </c>
      <c r="P5377" s="16">
        <v>1</v>
      </c>
      <c r="Q5377" s="16">
        <v>4</v>
      </c>
      <c r="R5377" s="16">
        <v>1</v>
      </c>
      <c r="S5377" s="14" t="s">
        <v>86</v>
      </c>
      <c r="T5377" s="16">
        <v>702</v>
      </c>
      <c r="U5377" s="16">
        <v>0</v>
      </c>
      <c r="V5377" s="18">
        <v>588474</v>
      </c>
      <c r="W5377" s="18">
        <v>8679</v>
      </c>
      <c r="X5377" s="18">
        <v>6823</v>
      </c>
      <c r="Y5377" s="18">
        <v>0</v>
      </c>
      <c r="Z5377" s="18">
        <v>0</v>
      </c>
      <c r="AA5377" s="18">
        <v>0</v>
      </c>
      <c r="AB5377" s="18">
        <v>1256</v>
      </c>
      <c r="AC5377" s="23">
        <v>0.14</v>
      </c>
      <c r="AD5377" s="14" t="str">
        <f>IF(E5377=113,"Linn","Iowa ex-Linn")</f>
        <v>Iowa ex-Linn</v>
      </c>
      <c r="AE5377" s="23">
        <f>IFERROR(AB5377/W5377,"N/M")</f>
        <v>0.1447171333102892</v>
      </c>
      <c r="AF5377" s="14" t="str">
        <f>B5377&amp;"|"&amp;TEXT(E5377,"000")&amp;"|"&amp;TEXT(M5377,"0.0000")</f>
        <v>2023|055|0.6500</v>
      </c>
      <c r="AG5377" s="22" t="str">
        <f>IF(AND(B5377&gt;=2015,B5377&lt;=2024,C5377=19,G5377=41,I5377=2,K5377="A",L5377="RBUP",M5377&gt;=0.5,M5377&lt;=0.85),"IN","OUT")</f>
        <v>IN</v>
      </c>
    </row>
    <row r="5378" spans="1:33">
      <c r="A5378" s="14" t="s">
        <v>193</v>
      </c>
      <c r="B5378" s="16">
        <v>2023</v>
      </c>
      <c r="C5378" s="16">
        <v>19</v>
      </c>
      <c r="D5378" s="14" t="s">
        <v>80</v>
      </c>
      <c r="E5378" s="16">
        <v>55</v>
      </c>
      <c r="F5378" s="14" t="s">
        <v>113</v>
      </c>
      <c r="G5378" s="16">
        <v>41</v>
      </c>
      <c r="H5378" s="14" t="s">
        <v>186</v>
      </c>
      <c r="I5378" s="16">
        <v>2</v>
      </c>
      <c r="J5378" s="14" t="s">
        <v>83</v>
      </c>
      <c r="K5378" s="14" t="s">
        <v>84</v>
      </c>
      <c r="L5378" s="14" t="s">
        <v>85</v>
      </c>
      <c r="M5378" s="23">
        <v>0.7</v>
      </c>
      <c r="N5378" s="16">
        <v>17</v>
      </c>
      <c r="O5378" s="16">
        <v>16</v>
      </c>
      <c r="P5378" s="16">
        <v>7</v>
      </c>
      <c r="Q5378" s="16">
        <v>20</v>
      </c>
      <c r="R5378" s="16">
        <v>8</v>
      </c>
      <c r="S5378" s="14" t="s">
        <v>86</v>
      </c>
      <c r="T5378" s="16">
        <v>3311</v>
      </c>
      <c r="U5378" s="16">
        <v>0</v>
      </c>
      <c r="V5378" s="18">
        <v>2989912</v>
      </c>
      <c r="W5378" s="18">
        <v>63630</v>
      </c>
      <c r="X5378" s="18">
        <v>47887</v>
      </c>
      <c r="Y5378" s="18">
        <v>0</v>
      </c>
      <c r="Z5378" s="18">
        <v>0</v>
      </c>
      <c r="AA5378" s="18">
        <v>0</v>
      </c>
      <c r="AB5378" s="18">
        <v>228920</v>
      </c>
      <c r="AC5378" s="23">
        <v>3.6</v>
      </c>
      <c r="AD5378" s="14" t="str">
        <f>IF(E5378=113,"Linn","Iowa ex-Linn")</f>
        <v>Iowa ex-Linn</v>
      </c>
      <c r="AE5378" s="23">
        <f>IFERROR(AB5378/W5378,"N/M")</f>
        <v>3.5976740531195976</v>
      </c>
      <c r="AF5378" s="14" t="str">
        <f>B5378&amp;"|"&amp;TEXT(E5378,"000")&amp;"|"&amp;TEXT(M5378,"0.0000")</f>
        <v>2023|055|0.7000</v>
      </c>
      <c r="AG5378" s="22" t="str">
        <f>IF(AND(B5378&gt;=2015,B5378&lt;=2024,C5378=19,G5378=41,I5378=2,K5378="A",L5378="RBUP",M5378&gt;=0.5,M5378&lt;=0.85),"IN","OUT")</f>
        <v>IN</v>
      </c>
    </row>
    <row r="5379" spans="1:33">
      <c r="A5379" s="14" t="s">
        <v>193</v>
      </c>
      <c r="B5379" s="16">
        <v>2023</v>
      </c>
      <c r="C5379" s="16">
        <v>19</v>
      </c>
      <c r="D5379" s="14" t="s">
        <v>80</v>
      </c>
      <c r="E5379" s="16">
        <v>55</v>
      </c>
      <c r="F5379" s="14" t="s">
        <v>113</v>
      </c>
      <c r="G5379" s="16">
        <v>41</v>
      </c>
      <c r="H5379" s="14" t="s">
        <v>186</v>
      </c>
      <c r="I5379" s="16">
        <v>2</v>
      </c>
      <c r="J5379" s="14" t="s">
        <v>83</v>
      </c>
      <c r="K5379" s="14" t="s">
        <v>84</v>
      </c>
      <c r="L5379" s="14" t="s">
        <v>85</v>
      </c>
      <c r="M5379" s="23">
        <v>0.75</v>
      </c>
      <c r="N5379" s="16">
        <v>91</v>
      </c>
      <c r="O5379" s="16">
        <v>82</v>
      </c>
      <c r="P5379" s="16">
        <v>35</v>
      </c>
      <c r="Q5379" s="16">
        <v>107</v>
      </c>
      <c r="R5379" s="16">
        <v>42</v>
      </c>
      <c r="S5379" s="14" t="s">
        <v>86</v>
      </c>
      <c r="T5379" s="16">
        <v>17684</v>
      </c>
      <c r="U5379" s="16">
        <v>0</v>
      </c>
      <c r="V5379" s="18">
        <v>17650211</v>
      </c>
      <c r="W5379" s="18">
        <v>528737</v>
      </c>
      <c r="X5379" s="18">
        <v>368495</v>
      </c>
      <c r="Y5379" s="18">
        <v>2823</v>
      </c>
      <c r="Z5379" s="18">
        <v>0</v>
      </c>
      <c r="AA5379" s="18">
        <v>0</v>
      </c>
      <c r="AB5379" s="18">
        <v>603106</v>
      </c>
      <c r="AC5379" s="23">
        <v>1.14</v>
      </c>
      <c r="AD5379" s="14" t="str">
        <f>IF(E5379=113,"Linn","Iowa ex-Linn")</f>
        <v>Iowa ex-Linn</v>
      </c>
      <c r="AE5379" s="23">
        <f>IFERROR(AB5379/W5379,"N/M")</f>
        <v>1.1406540491775685</v>
      </c>
      <c r="AF5379" s="14" t="str">
        <f>B5379&amp;"|"&amp;TEXT(E5379,"000")&amp;"|"&amp;TEXT(M5379,"0.0000")</f>
        <v>2023|055|0.7500</v>
      </c>
      <c r="AG5379" s="22" t="str">
        <f>IF(AND(B5379&gt;=2015,B5379&lt;=2024,C5379=19,G5379=41,I5379=2,K5379="A",L5379="RBUP",M5379&gt;=0.5,M5379&lt;=0.85),"IN","OUT")</f>
        <v>IN</v>
      </c>
    </row>
    <row r="5380" spans="1:33">
      <c r="A5380" s="14" t="s">
        <v>193</v>
      </c>
      <c r="B5380" s="16">
        <v>2023</v>
      </c>
      <c r="C5380" s="16">
        <v>19</v>
      </c>
      <c r="D5380" s="14" t="s">
        <v>80</v>
      </c>
      <c r="E5380" s="16">
        <v>55</v>
      </c>
      <c r="F5380" s="14" t="s">
        <v>113</v>
      </c>
      <c r="G5380" s="16">
        <v>41</v>
      </c>
      <c r="H5380" s="14" t="s">
        <v>186</v>
      </c>
      <c r="I5380" s="16">
        <v>2</v>
      </c>
      <c r="J5380" s="14" t="s">
        <v>83</v>
      </c>
      <c r="K5380" s="14" t="s">
        <v>84</v>
      </c>
      <c r="L5380" s="14" t="s">
        <v>85</v>
      </c>
      <c r="M5380" s="23">
        <v>0.8</v>
      </c>
      <c r="N5380" s="16">
        <v>436</v>
      </c>
      <c r="O5380" s="16">
        <v>386</v>
      </c>
      <c r="P5380" s="16">
        <v>241</v>
      </c>
      <c r="Q5380" s="16">
        <v>404</v>
      </c>
      <c r="R5380" s="16">
        <v>255</v>
      </c>
      <c r="S5380" s="14" t="s">
        <v>86</v>
      </c>
      <c r="T5380" s="16">
        <v>74869</v>
      </c>
      <c r="U5380" s="16">
        <v>0</v>
      </c>
      <c r="V5380" s="18">
        <v>77857118</v>
      </c>
      <c r="W5380" s="18">
        <v>3324317</v>
      </c>
      <c r="X5380" s="18">
        <v>2148806</v>
      </c>
      <c r="Y5380" s="18">
        <v>8216</v>
      </c>
      <c r="Z5380" s="18">
        <v>0</v>
      </c>
      <c r="AA5380" s="18">
        <v>0</v>
      </c>
      <c r="AB5380" s="18">
        <v>7088810</v>
      </c>
      <c r="AC5380" s="23">
        <v>2.13</v>
      </c>
      <c r="AD5380" s="14" t="str">
        <f>IF(E5380=113,"Linn","Iowa ex-Linn")</f>
        <v>Iowa ex-Linn</v>
      </c>
      <c r="AE5380" s="23">
        <f>IFERROR(AB5380/W5380,"N/M")</f>
        <v>2.1324109584013797</v>
      </c>
      <c r="AF5380" s="14" t="str">
        <f>B5380&amp;"|"&amp;TEXT(E5380,"000")&amp;"|"&amp;TEXT(M5380,"0.0000")</f>
        <v>2023|055|0.8000</v>
      </c>
      <c r="AG5380" s="22" t="str">
        <f>IF(AND(B5380&gt;=2015,B5380&lt;=2024,C5380=19,G5380=41,I5380=2,K5380="A",L5380="RBUP",M5380&gt;=0.5,M5380&lt;=0.85),"IN","OUT")</f>
        <v>IN</v>
      </c>
    </row>
    <row r="5381" spans="1:33">
      <c r="A5381" s="14" t="s">
        <v>193</v>
      </c>
      <c r="B5381" s="16">
        <v>2023</v>
      </c>
      <c r="C5381" s="16">
        <v>19</v>
      </c>
      <c r="D5381" s="14" t="s">
        <v>80</v>
      </c>
      <c r="E5381" s="16">
        <v>55</v>
      </c>
      <c r="F5381" s="14" t="s">
        <v>113</v>
      </c>
      <c r="G5381" s="16">
        <v>41</v>
      </c>
      <c r="H5381" s="14" t="s">
        <v>186</v>
      </c>
      <c r="I5381" s="16">
        <v>2</v>
      </c>
      <c r="J5381" s="14" t="s">
        <v>83</v>
      </c>
      <c r="K5381" s="14" t="s">
        <v>84</v>
      </c>
      <c r="L5381" s="14" t="s">
        <v>85</v>
      </c>
      <c r="M5381" s="23">
        <v>0.85</v>
      </c>
      <c r="N5381" s="16">
        <v>467</v>
      </c>
      <c r="O5381" s="16">
        <v>414</v>
      </c>
      <c r="P5381" s="16">
        <v>340</v>
      </c>
      <c r="Q5381" s="16">
        <v>459</v>
      </c>
      <c r="R5381" s="16">
        <v>375</v>
      </c>
      <c r="S5381" s="14" t="s">
        <v>86</v>
      </c>
      <c r="T5381" s="16">
        <v>77008</v>
      </c>
      <c r="U5381" s="16">
        <v>0</v>
      </c>
      <c r="V5381" s="18">
        <v>85926222</v>
      </c>
      <c r="W5381" s="18">
        <v>4635331</v>
      </c>
      <c r="X5381" s="18">
        <v>2359527</v>
      </c>
      <c r="Y5381" s="18">
        <v>3237</v>
      </c>
      <c r="Z5381" s="18">
        <v>0</v>
      </c>
      <c r="AA5381" s="18">
        <v>0</v>
      </c>
      <c r="AB5381" s="18">
        <v>10874827</v>
      </c>
      <c r="AC5381" s="23">
        <v>2.35</v>
      </c>
      <c r="AD5381" s="14" t="str">
        <f>IF(E5381=113,"Linn","Iowa ex-Linn")</f>
        <v>Iowa ex-Linn</v>
      </c>
      <c r="AE5381" s="23">
        <f>IFERROR(AB5381/W5381,"N/M")</f>
        <v>2.3460734519282442</v>
      </c>
      <c r="AF5381" s="14" t="str">
        <f>B5381&amp;"|"&amp;TEXT(E5381,"000")&amp;"|"&amp;TEXT(M5381,"0.0000")</f>
        <v>2023|055|0.8500</v>
      </c>
      <c r="AG5381" s="22" t="str">
        <f>IF(AND(B5381&gt;=2015,B5381&lt;=2024,C5381=19,G5381=41,I5381=2,K5381="A",L5381="RBUP",M5381&gt;=0.5,M5381&lt;=0.85),"IN","OUT")</f>
        <v>IN</v>
      </c>
    </row>
    <row r="5382" spans="1:33">
      <c r="A5382" s="14" t="s">
        <v>193</v>
      </c>
      <c r="B5382" s="16">
        <v>2023</v>
      </c>
      <c r="C5382" s="16">
        <v>19</v>
      </c>
      <c r="D5382" s="14" t="s">
        <v>80</v>
      </c>
      <c r="E5382" s="16">
        <v>57</v>
      </c>
      <c r="F5382" s="14" t="s">
        <v>114</v>
      </c>
      <c r="G5382" s="16">
        <v>41</v>
      </c>
      <c r="H5382" s="14" t="s">
        <v>186</v>
      </c>
      <c r="I5382" s="16">
        <v>2</v>
      </c>
      <c r="J5382" s="14" t="s">
        <v>83</v>
      </c>
      <c r="K5382" s="14" t="s">
        <v>84</v>
      </c>
      <c r="L5382" s="14" t="s">
        <v>85</v>
      </c>
      <c r="M5382" s="23">
        <v>0.5</v>
      </c>
      <c r="N5382" s="16">
        <v>1</v>
      </c>
      <c r="O5382" s="16">
        <v>0</v>
      </c>
      <c r="P5382" s="16">
        <v>0</v>
      </c>
      <c r="Q5382" s="16">
        <v>0</v>
      </c>
      <c r="R5382" s="16">
        <v>0</v>
      </c>
      <c r="S5382" s="14" t="s">
        <v>86</v>
      </c>
      <c r="T5382" s="16">
        <v>0</v>
      </c>
      <c r="U5382" s="16">
        <v>0</v>
      </c>
      <c r="V5382" s="18">
        <v>0</v>
      </c>
      <c r="W5382" s="18">
        <v>0</v>
      </c>
      <c r="X5382" s="18">
        <v>0</v>
      </c>
      <c r="Y5382" s="18">
        <v>0</v>
      </c>
      <c r="Z5382" s="18">
        <v>0</v>
      </c>
      <c r="AA5382" s="18">
        <v>0</v>
      </c>
      <c r="AB5382" s="18">
        <v>0</v>
      </c>
      <c r="AC5382" s="23">
        <v>0</v>
      </c>
      <c r="AD5382" s="14" t="str">
        <f>IF(E5382=113,"Linn","Iowa ex-Linn")</f>
        <v>Iowa ex-Linn</v>
      </c>
      <c r="AE5382" s="23" t="str">
        <f>IFERROR(AB5382/W5382,"N/M")</f>
        <v>N/M</v>
      </c>
      <c r="AF5382" s="14" t="str">
        <f>B5382&amp;"|"&amp;TEXT(E5382,"000")&amp;"|"&amp;TEXT(M5382,"0.0000")</f>
        <v>2023|057|0.5000</v>
      </c>
      <c r="AG5382" s="22" t="str">
        <f>IF(AND(B5382&gt;=2015,B5382&lt;=2024,C5382=19,G5382=41,I5382=2,K5382="A",L5382="RBUP",M5382&gt;=0.5,M5382&lt;=0.85),"IN","OUT")</f>
        <v>IN</v>
      </c>
    </row>
    <row r="5383" spans="1:33">
      <c r="A5383" s="14" t="s">
        <v>193</v>
      </c>
      <c r="B5383" s="16">
        <v>2023</v>
      </c>
      <c r="C5383" s="16">
        <v>19</v>
      </c>
      <c r="D5383" s="14" t="s">
        <v>80</v>
      </c>
      <c r="E5383" s="16">
        <v>57</v>
      </c>
      <c r="F5383" s="14" t="s">
        <v>114</v>
      </c>
      <c r="G5383" s="16">
        <v>41</v>
      </c>
      <c r="H5383" s="14" t="s">
        <v>186</v>
      </c>
      <c r="I5383" s="16">
        <v>2</v>
      </c>
      <c r="J5383" s="14" t="s">
        <v>83</v>
      </c>
      <c r="K5383" s="14" t="s">
        <v>84</v>
      </c>
      <c r="L5383" s="14" t="s">
        <v>85</v>
      </c>
      <c r="M5383" s="23">
        <v>0.55</v>
      </c>
      <c r="N5383" s="16">
        <v>1</v>
      </c>
      <c r="O5383" s="16">
        <v>1</v>
      </c>
      <c r="P5383" s="16">
        <v>0</v>
      </c>
      <c r="Q5383" s="16">
        <v>1</v>
      </c>
      <c r="R5383" s="16">
        <v>0</v>
      </c>
      <c r="S5383" s="14" t="s">
        <v>86</v>
      </c>
      <c r="T5383" s="16">
        <v>199</v>
      </c>
      <c r="U5383" s="16">
        <v>0</v>
      </c>
      <c r="V5383" s="18">
        <v>130664</v>
      </c>
      <c r="W5383" s="18">
        <v>1821</v>
      </c>
      <c r="X5383" s="18">
        <v>1165</v>
      </c>
      <c r="Y5383" s="18">
        <v>0</v>
      </c>
      <c r="Z5383" s="18">
        <v>0</v>
      </c>
      <c r="AA5383" s="18">
        <v>0</v>
      </c>
      <c r="AB5383" s="18">
        <v>0</v>
      </c>
      <c r="AC5383" s="23">
        <v>0</v>
      </c>
      <c r="AD5383" s="14" t="str">
        <f>IF(E5383=113,"Linn","Iowa ex-Linn")</f>
        <v>Iowa ex-Linn</v>
      </c>
      <c r="AE5383" s="23">
        <f>IFERROR(AB5383/W5383,"N/M")</f>
        <v>0.0</v>
      </c>
      <c r="AF5383" s="14" t="str">
        <f>B5383&amp;"|"&amp;TEXT(E5383,"000")&amp;"|"&amp;TEXT(M5383,"0.0000")</f>
        <v>2023|057|0.5500</v>
      </c>
      <c r="AG5383" s="22" t="str">
        <f>IF(AND(B5383&gt;=2015,B5383&lt;=2024,C5383=19,G5383=41,I5383=2,K5383="A",L5383="RBUP",M5383&gt;=0.5,M5383&lt;=0.85),"IN","OUT")</f>
        <v>IN</v>
      </c>
    </row>
    <row r="5384" spans="1:33">
      <c r="A5384" s="14" t="s">
        <v>193</v>
      </c>
      <c r="B5384" s="16">
        <v>2023</v>
      </c>
      <c r="C5384" s="16">
        <v>19</v>
      </c>
      <c r="D5384" s="14" t="s">
        <v>80</v>
      </c>
      <c r="E5384" s="16">
        <v>57</v>
      </c>
      <c r="F5384" s="14" t="s">
        <v>114</v>
      </c>
      <c r="G5384" s="16">
        <v>41</v>
      </c>
      <c r="H5384" s="14" t="s">
        <v>186</v>
      </c>
      <c r="I5384" s="16">
        <v>2</v>
      </c>
      <c r="J5384" s="14" t="s">
        <v>83</v>
      </c>
      <c r="K5384" s="14" t="s">
        <v>84</v>
      </c>
      <c r="L5384" s="14" t="s">
        <v>85</v>
      </c>
      <c r="M5384" s="23">
        <v>0.6</v>
      </c>
      <c r="N5384" s="16">
        <v>2</v>
      </c>
      <c r="O5384" s="16">
        <v>2</v>
      </c>
      <c r="P5384" s="16">
        <v>0</v>
      </c>
      <c r="Q5384" s="16">
        <v>2</v>
      </c>
      <c r="R5384" s="16">
        <v>0</v>
      </c>
      <c r="S5384" s="14" t="s">
        <v>86</v>
      </c>
      <c r="T5384" s="16">
        <v>114</v>
      </c>
      <c r="U5384" s="16">
        <v>0</v>
      </c>
      <c r="V5384" s="18">
        <v>87945</v>
      </c>
      <c r="W5384" s="18">
        <v>1358</v>
      </c>
      <c r="X5384" s="18">
        <v>869</v>
      </c>
      <c r="Y5384" s="18">
        <v>0</v>
      </c>
      <c r="Z5384" s="18">
        <v>0</v>
      </c>
      <c r="AA5384" s="18">
        <v>0</v>
      </c>
      <c r="AB5384" s="18">
        <v>0</v>
      </c>
      <c r="AC5384" s="23">
        <v>0</v>
      </c>
      <c r="AD5384" s="14" t="str">
        <f>IF(E5384=113,"Linn","Iowa ex-Linn")</f>
        <v>Iowa ex-Linn</v>
      </c>
      <c r="AE5384" s="23">
        <f>IFERROR(AB5384/W5384,"N/M")</f>
        <v>0.0</v>
      </c>
      <c r="AF5384" s="14" t="str">
        <f>B5384&amp;"|"&amp;TEXT(E5384,"000")&amp;"|"&amp;TEXT(M5384,"0.0000")</f>
        <v>2023|057|0.6000</v>
      </c>
      <c r="AG5384" s="22" t="str">
        <f>IF(AND(B5384&gt;=2015,B5384&lt;=2024,C5384=19,G5384=41,I5384=2,K5384="A",L5384="RBUP",M5384&gt;=0.5,M5384&lt;=0.85),"IN","OUT")</f>
        <v>IN</v>
      </c>
    </row>
    <row r="5385" spans="1:33">
      <c r="A5385" s="14" t="s">
        <v>193</v>
      </c>
      <c r="B5385" s="16">
        <v>2023</v>
      </c>
      <c r="C5385" s="16">
        <v>19</v>
      </c>
      <c r="D5385" s="14" t="s">
        <v>80</v>
      </c>
      <c r="E5385" s="16">
        <v>57</v>
      </c>
      <c r="F5385" s="14" t="s">
        <v>114</v>
      </c>
      <c r="G5385" s="16">
        <v>41</v>
      </c>
      <c r="H5385" s="14" t="s">
        <v>186</v>
      </c>
      <c r="I5385" s="16">
        <v>2</v>
      </c>
      <c r="J5385" s="14" t="s">
        <v>83</v>
      </c>
      <c r="K5385" s="14" t="s">
        <v>84</v>
      </c>
      <c r="L5385" s="14" t="s">
        <v>85</v>
      </c>
      <c r="M5385" s="23">
        <v>0.65</v>
      </c>
      <c r="N5385" s="16">
        <v>3</v>
      </c>
      <c r="O5385" s="16">
        <v>2</v>
      </c>
      <c r="P5385" s="16">
        <v>0</v>
      </c>
      <c r="Q5385" s="16">
        <v>2</v>
      </c>
      <c r="R5385" s="16">
        <v>0</v>
      </c>
      <c r="S5385" s="14" t="s">
        <v>86</v>
      </c>
      <c r="T5385" s="16">
        <v>119</v>
      </c>
      <c r="U5385" s="16">
        <v>0</v>
      </c>
      <c r="V5385" s="18">
        <v>79681</v>
      </c>
      <c r="W5385" s="18">
        <v>1623</v>
      </c>
      <c r="X5385" s="18">
        <v>957</v>
      </c>
      <c r="Y5385" s="18">
        <v>0</v>
      </c>
      <c r="Z5385" s="18">
        <v>0</v>
      </c>
      <c r="AA5385" s="18">
        <v>0</v>
      </c>
      <c r="AB5385" s="18">
        <v>0</v>
      </c>
      <c r="AC5385" s="23">
        <v>0</v>
      </c>
      <c r="AD5385" s="14" t="str">
        <f>IF(E5385=113,"Linn","Iowa ex-Linn")</f>
        <v>Iowa ex-Linn</v>
      </c>
      <c r="AE5385" s="23">
        <f>IFERROR(AB5385/W5385,"N/M")</f>
        <v>0.0</v>
      </c>
      <c r="AF5385" s="14" t="str">
        <f>B5385&amp;"|"&amp;TEXT(E5385,"000")&amp;"|"&amp;TEXT(M5385,"0.0000")</f>
        <v>2023|057|0.6500</v>
      </c>
      <c r="AG5385" s="22" t="str">
        <f>IF(AND(B5385&gt;=2015,B5385&lt;=2024,C5385=19,G5385=41,I5385=2,K5385="A",L5385="RBUP",M5385&gt;=0.5,M5385&lt;=0.85),"IN","OUT")</f>
        <v>IN</v>
      </c>
    </row>
    <row r="5386" spans="1:33">
      <c r="A5386" s="14" t="s">
        <v>193</v>
      </c>
      <c r="B5386" s="16">
        <v>2023</v>
      </c>
      <c r="C5386" s="16">
        <v>19</v>
      </c>
      <c r="D5386" s="14" t="s">
        <v>80</v>
      </c>
      <c r="E5386" s="16">
        <v>57</v>
      </c>
      <c r="F5386" s="14" t="s">
        <v>114</v>
      </c>
      <c r="G5386" s="16">
        <v>41</v>
      </c>
      <c r="H5386" s="14" t="s">
        <v>186</v>
      </c>
      <c r="I5386" s="16">
        <v>2</v>
      </c>
      <c r="J5386" s="14" t="s">
        <v>83</v>
      </c>
      <c r="K5386" s="14" t="s">
        <v>84</v>
      </c>
      <c r="L5386" s="14" t="s">
        <v>85</v>
      </c>
      <c r="M5386" s="23">
        <v>0.7</v>
      </c>
      <c r="N5386" s="16">
        <v>38</v>
      </c>
      <c r="O5386" s="16">
        <v>32</v>
      </c>
      <c r="P5386" s="16">
        <v>3</v>
      </c>
      <c r="Q5386" s="16">
        <v>45</v>
      </c>
      <c r="R5386" s="16">
        <v>3</v>
      </c>
      <c r="S5386" s="14" t="s">
        <v>86</v>
      </c>
      <c r="T5386" s="16">
        <v>3658</v>
      </c>
      <c r="U5386" s="16">
        <v>0</v>
      </c>
      <c r="V5386" s="18">
        <v>3113458</v>
      </c>
      <c r="W5386" s="18">
        <v>101564</v>
      </c>
      <c r="X5386" s="18">
        <v>71524</v>
      </c>
      <c r="Y5386" s="18">
        <v>0</v>
      </c>
      <c r="Z5386" s="18">
        <v>0</v>
      </c>
      <c r="AA5386" s="18">
        <v>0</v>
      </c>
      <c r="AB5386" s="18">
        <v>107459</v>
      </c>
      <c r="AC5386" s="23">
        <v>1.06</v>
      </c>
      <c r="AD5386" s="14" t="str">
        <f>IF(E5386=113,"Linn","Iowa ex-Linn")</f>
        <v>Iowa ex-Linn</v>
      </c>
      <c r="AE5386" s="23">
        <f>IFERROR(AB5386/W5386,"N/M")</f>
        <v>1.0580422196841401</v>
      </c>
      <c r="AF5386" s="14" t="str">
        <f>B5386&amp;"|"&amp;TEXT(E5386,"000")&amp;"|"&amp;TEXT(M5386,"0.0000")</f>
        <v>2023|057|0.7000</v>
      </c>
      <c r="AG5386" s="22" t="str">
        <f>IF(AND(B5386&gt;=2015,B5386&lt;=2024,C5386=19,G5386=41,I5386=2,K5386="A",L5386="RBUP",M5386&gt;=0.5,M5386&lt;=0.85),"IN","OUT")</f>
        <v>IN</v>
      </c>
    </row>
    <row r="5387" spans="1:33">
      <c r="A5387" s="14" t="s">
        <v>193</v>
      </c>
      <c r="B5387" s="16">
        <v>2023</v>
      </c>
      <c r="C5387" s="16">
        <v>19</v>
      </c>
      <c r="D5387" s="14" t="s">
        <v>80</v>
      </c>
      <c r="E5387" s="16">
        <v>57</v>
      </c>
      <c r="F5387" s="14" t="s">
        <v>114</v>
      </c>
      <c r="G5387" s="16">
        <v>41</v>
      </c>
      <c r="H5387" s="14" t="s">
        <v>186</v>
      </c>
      <c r="I5387" s="16">
        <v>2</v>
      </c>
      <c r="J5387" s="14" t="s">
        <v>83</v>
      </c>
      <c r="K5387" s="14" t="s">
        <v>84</v>
      </c>
      <c r="L5387" s="14" t="s">
        <v>85</v>
      </c>
      <c r="M5387" s="23">
        <v>0.75</v>
      </c>
      <c r="N5387" s="16">
        <v>165</v>
      </c>
      <c r="O5387" s="16">
        <v>139</v>
      </c>
      <c r="P5387" s="16">
        <v>15</v>
      </c>
      <c r="Q5387" s="16">
        <v>255</v>
      </c>
      <c r="R5387" s="16">
        <v>21</v>
      </c>
      <c r="S5387" s="14" t="s">
        <v>86</v>
      </c>
      <c r="T5387" s="16">
        <v>26973</v>
      </c>
      <c r="U5387" s="16">
        <v>0</v>
      </c>
      <c r="V5387" s="18">
        <v>24391780</v>
      </c>
      <c r="W5387" s="18">
        <v>1126057</v>
      </c>
      <c r="X5387" s="18">
        <v>760907</v>
      </c>
      <c r="Y5387" s="18">
        <v>0</v>
      </c>
      <c r="Z5387" s="18">
        <v>0</v>
      </c>
      <c r="AA5387" s="18">
        <v>0</v>
      </c>
      <c r="AB5387" s="18">
        <v>52640</v>
      </c>
      <c r="AC5387" s="23">
        <v>0.05</v>
      </c>
      <c r="AD5387" s="14" t="str">
        <f>IF(E5387=113,"Linn","Iowa ex-Linn")</f>
        <v>Iowa ex-Linn</v>
      </c>
      <c r="AE5387" s="23">
        <f>IFERROR(AB5387/W5387,"N/M")</f>
        <v>0.04674718952948208</v>
      </c>
      <c r="AF5387" s="14" t="str">
        <f>B5387&amp;"|"&amp;TEXT(E5387,"000")&amp;"|"&amp;TEXT(M5387,"0.0000")</f>
        <v>2023|057|0.7500</v>
      </c>
      <c r="AG5387" s="22" t="str">
        <f>IF(AND(B5387&gt;=2015,B5387&lt;=2024,C5387=19,G5387=41,I5387=2,K5387="A",L5387="RBUP",M5387&gt;=0.5,M5387&lt;=0.85),"IN","OUT")</f>
        <v>IN</v>
      </c>
    </row>
    <row r="5388" spans="1:33">
      <c r="A5388" s="14" t="s">
        <v>193</v>
      </c>
      <c r="B5388" s="16">
        <v>2023</v>
      </c>
      <c r="C5388" s="16">
        <v>19</v>
      </c>
      <c r="D5388" s="14" t="s">
        <v>80</v>
      </c>
      <c r="E5388" s="16">
        <v>57</v>
      </c>
      <c r="F5388" s="14" t="s">
        <v>114</v>
      </c>
      <c r="G5388" s="16">
        <v>41</v>
      </c>
      <c r="H5388" s="14" t="s">
        <v>186</v>
      </c>
      <c r="I5388" s="16">
        <v>2</v>
      </c>
      <c r="J5388" s="14" t="s">
        <v>83</v>
      </c>
      <c r="K5388" s="14" t="s">
        <v>84</v>
      </c>
      <c r="L5388" s="14" t="s">
        <v>85</v>
      </c>
      <c r="M5388" s="23">
        <v>0.8</v>
      </c>
      <c r="N5388" s="16">
        <v>159</v>
      </c>
      <c r="O5388" s="16">
        <v>124</v>
      </c>
      <c r="P5388" s="16">
        <v>8</v>
      </c>
      <c r="Q5388" s="16">
        <v>181</v>
      </c>
      <c r="R5388" s="16">
        <v>9</v>
      </c>
      <c r="S5388" s="14" t="s">
        <v>86</v>
      </c>
      <c r="T5388" s="16">
        <v>18294</v>
      </c>
      <c r="U5388" s="16">
        <v>0</v>
      </c>
      <c r="V5388" s="18">
        <v>17433413</v>
      </c>
      <c r="W5388" s="18">
        <v>1036914</v>
      </c>
      <c r="X5388" s="18">
        <v>641506</v>
      </c>
      <c r="Y5388" s="18">
        <v>283</v>
      </c>
      <c r="Z5388" s="18">
        <v>0</v>
      </c>
      <c r="AA5388" s="18">
        <v>0</v>
      </c>
      <c r="AB5388" s="18">
        <v>129355</v>
      </c>
      <c r="AC5388" s="23">
        <v>0.12</v>
      </c>
      <c r="AD5388" s="14" t="str">
        <f>IF(E5388=113,"Linn","Iowa ex-Linn")</f>
        <v>Iowa ex-Linn</v>
      </c>
      <c r="AE5388" s="23">
        <f>IFERROR(AB5388/W5388,"N/M")</f>
        <v>0.12474997926539713</v>
      </c>
      <c r="AF5388" s="14" t="str">
        <f>B5388&amp;"|"&amp;TEXT(E5388,"000")&amp;"|"&amp;TEXT(M5388,"0.0000")</f>
        <v>2023|057|0.8000</v>
      </c>
      <c r="AG5388" s="22" t="str">
        <f>IF(AND(B5388&gt;=2015,B5388&lt;=2024,C5388=19,G5388=41,I5388=2,K5388="A",L5388="RBUP",M5388&gt;=0.5,M5388&lt;=0.85),"IN","OUT")</f>
        <v>IN</v>
      </c>
    </row>
    <row r="5389" spans="1:33">
      <c r="A5389" s="14" t="s">
        <v>193</v>
      </c>
      <c r="B5389" s="16">
        <v>2023</v>
      </c>
      <c r="C5389" s="16">
        <v>19</v>
      </c>
      <c r="D5389" s="14" t="s">
        <v>80</v>
      </c>
      <c r="E5389" s="16">
        <v>57</v>
      </c>
      <c r="F5389" s="14" t="s">
        <v>114</v>
      </c>
      <c r="G5389" s="16">
        <v>41</v>
      </c>
      <c r="H5389" s="14" t="s">
        <v>186</v>
      </c>
      <c r="I5389" s="16">
        <v>2</v>
      </c>
      <c r="J5389" s="14" t="s">
        <v>83</v>
      </c>
      <c r="K5389" s="14" t="s">
        <v>84</v>
      </c>
      <c r="L5389" s="14" t="s">
        <v>85</v>
      </c>
      <c r="M5389" s="23">
        <v>0.85</v>
      </c>
      <c r="N5389" s="16">
        <v>54</v>
      </c>
      <c r="O5389" s="16">
        <v>42</v>
      </c>
      <c r="P5389" s="16">
        <v>5</v>
      </c>
      <c r="Q5389" s="16">
        <v>82</v>
      </c>
      <c r="R5389" s="16">
        <v>7</v>
      </c>
      <c r="S5389" s="14" t="s">
        <v>86</v>
      </c>
      <c r="T5389" s="16">
        <v>13449</v>
      </c>
      <c r="U5389" s="16">
        <v>0</v>
      </c>
      <c r="V5389" s="18">
        <v>13481324</v>
      </c>
      <c r="W5389" s="18">
        <v>1017408</v>
      </c>
      <c r="X5389" s="18">
        <v>466618</v>
      </c>
      <c r="Y5389" s="18">
        <v>2037</v>
      </c>
      <c r="Z5389" s="18">
        <v>0</v>
      </c>
      <c r="AA5389" s="18">
        <v>0</v>
      </c>
      <c r="AB5389" s="18">
        <v>185610</v>
      </c>
      <c r="AC5389" s="23">
        <v>0.18</v>
      </c>
      <c r="AD5389" s="14" t="str">
        <f>IF(E5389=113,"Linn","Iowa ex-Linn")</f>
        <v>Iowa ex-Linn</v>
      </c>
      <c r="AE5389" s="23">
        <f>IFERROR(AB5389/W5389,"N/M")</f>
        <v>0.18243418569541422</v>
      </c>
      <c r="AF5389" s="14" t="str">
        <f>B5389&amp;"|"&amp;TEXT(E5389,"000")&amp;"|"&amp;TEXT(M5389,"0.0000")</f>
        <v>2023|057|0.8500</v>
      </c>
      <c r="AG5389" s="22" t="str">
        <f>IF(AND(B5389&gt;=2015,B5389&lt;=2024,C5389=19,G5389=41,I5389=2,K5389="A",L5389="RBUP",M5389&gt;=0.5,M5389&lt;=0.85),"IN","OUT")</f>
        <v>IN</v>
      </c>
    </row>
    <row r="5390" spans="1:33">
      <c r="A5390" s="14" t="s">
        <v>193</v>
      </c>
      <c r="B5390" s="16">
        <v>2023</v>
      </c>
      <c r="C5390" s="16">
        <v>19</v>
      </c>
      <c r="D5390" s="14" t="s">
        <v>80</v>
      </c>
      <c r="E5390" s="16">
        <v>59</v>
      </c>
      <c r="F5390" s="14" t="s">
        <v>115</v>
      </c>
      <c r="G5390" s="16">
        <v>41</v>
      </c>
      <c r="H5390" s="14" t="s">
        <v>186</v>
      </c>
      <c r="I5390" s="16">
        <v>2</v>
      </c>
      <c r="J5390" s="14" t="s">
        <v>83</v>
      </c>
      <c r="K5390" s="14" t="s">
        <v>84</v>
      </c>
      <c r="L5390" s="14" t="s">
        <v>85</v>
      </c>
      <c r="M5390" s="23">
        <v>0.5</v>
      </c>
      <c r="N5390" s="16">
        <v>2</v>
      </c>
      <c r="O5390" s="16">
        <v>2</v>
      </c>
      <c r="P5390" s="16">
        <v>0</v>
      </c>
      <c r="Q5390" s="16">
        <v>2</v>
      </c>
      <c r="R5390" s="16">
        <v>0</v>
      </c>
      <c r="S5390" s="14" t="s">
        <v>86</v>
      </c>
      <c r="T5390" s="16">
        <v>261</v>
      </c>
      <c r="U5390" s="16">
        <v>0</v>
      </c>
      <c r="V5390" s="18">
        <v>143645</v>
      </c>
      <c r="W5390" s="18">
        <v>862</v>
      </c>
      <c r="X5390" s="18">
        <v>625</v>
      </c>
      <c r="Y5390" s="18">
        <v>0</v>
      </c>
      <c r="Z5390" s="18">
        <v>0</v>
      </c>
      <c r="AA5390" s="18">
        <v>0</v>
      </c>
      <c r="AB5390" s="18">
        <v>0</v>
      </c>
      <c r="AC5390" s="23">
        <v>0</v>
      </c>
      <c r="AD5390" s="14" t="str">
        <f>IF(E5390=113,"Linn","Iowa ex-Linn")</f>
        <v>Iowa ex-Linn</v>
      </c>
      <c r="AE5390" s="23">
        <f>IFERROR(AB5390/W5390,"N/M")</f>
        <v>0.0</v>
      </c>
      <c r="AF5390" s="14" t="str">
        <f>B5390&amp;"|"&amp;TEXT(E5390,"000")&amp;"|"&amp;TEXT(M5390,"0.0000")</f>
        <v>2023|059|0.5000</v>
      </c>
      <c r="AG5390" s="22" t="str">
        <f>IF(AND(B5390&gt;=2015,B5390&lt;=2024,C5390=19,G5390=41,I5390=2,K5390="A",L5390="RBUP",M5390&gt;=0.5,M5390&lt;=0.85),"IN","OUT")</f>
        <v>IN</v>
      </c>
    </row>
    <row r="5391" spans="1:33">
      <c r="A5391" s="14" t="s">
        <v>193</v>
      </c>
      <c r="B5391" s="16">
        <v>2023</v>
      </c>
      <c r="C5391" s="16">
        <v>19</v>
      </c>
      <c r="D5391" s="14" t="s">
        <v>80</v>
      </c>
      <c r="E5391" s="16">
        <v>59</v>
      </c>
      <c r="F5391" s="14" t="s">
        <v>115</v>
      </c>
      <c r="G5391" s="16">
        <v>41</v>
      </c>
      <c r="H5391" s="14" t="s">
        <v>186</v>
      </c>
      <c r="I5391" s="16">
        <v>2</v>
      </c>
      <c r="J5391" s="14" t="s">
        <v>83</v>
      </c>
      <c r="K5391" s="14" t="s">
        <v>84</v>
      </c>
      <c r="L5391" s="14" t="s">
        <v>85</v>
      </c>
      <c r="M5391" s="23">
        <v>0.65</v>
      </c>
      <c r="N5391" s="16">
        <v>1</v>
      </c>
      <c r="O5391" s="16">
        <v>0</v>
      </c>
      <c r="P5391" s="16">
        <v>0</v>
      </c>
      <c r="Q5391" s="16">
        <v>0</v>
      </c>
      <c r="R5391" s="16">
        <v>0</v>
      </c>
      <c r="S5391" s="14" t="s">
        <v>86</v>
      </c>
      <c r="T5391" s="16">
        <v>0</v>
      </c>
      <c r="U5391" s="16">
        <v>0</v>
      </c>
      <c r="V5391" s="18">
        <v>0</v>
      </c>
      <c r="W5391" s="18">
        <v>0</v>
      </c>
      <c r="X5391" s="18">
        <v>0</v>
      </c>
      <c r="Y5391" s="18">
        <v>0</v>
      </c>
      <c r="Z5391" s="18">
        <v>0</v>
      </c>
      <c r="AA5391" s="18">
        <v>0</v>
      </c>
      <c r="AB5391" s="18">
        <v>0</v>
      </c>
      <c r="AC5391" s="23">
        <v>0</v>
      </c>
      <c r="AD5391" s="14" t="str">
        <f>IF(E5391=113,"Linn","Iowa ex-Linn")</f>
        <v>Iowa ex-Linn</v>
      </c>
      <c r="AE5391" s="23" t="str">
        <f>IFERROR(AB5391/W5391,"N/M")</f>
        <v>N/M</v>
      </c>
      <c r="AF5391" s="14" t="str">
        <f>B5391&amp;"|"&amp;TEXT(E5391,"000")&amp;"|"&amp;TEXT(M5391,"0.0000")</f>
        <v>2023|059|0.6500</v>
      </c>
      <c r="AG5391" s="22" t="str">
        <f>IF(AND(B5391&gt;=2015,B5391&lt;=2024,C5391=19,G5391=41,I5391=2,K5391="A",L5391="RBUP",M5391&gt;=0.5,M5391&lt;=0.85),"IN","OUT")</f>
        <v>IN</v>
      </c>
    </row>
    <row r="5392" spans="1:33">
      <c r="A5392" s="14" t="s">
        <v>193</v>
      </c>
      <c r="B5392" s="16">
        <v>2023</v>
      </c>
      <c r="C5392" s="16">
        <v>19</v>
      </c>
      <c r="D5392" s="14" t="s">
        <v>80</v>
      </c>
      <c r="E5392" s="16">
        <v>59</v>
      </c>
      <c r="F5392" s="14" t="s">
        <v>115</v>
      </c>
      <c r="G5392" s="16">
        <v>41</v>
      </c>
      <c r="H5392" s="14" t="s">
        <v>186</v>
      </c>
      <c r="I5392" s="16">
        <v>2</v>
      </c>
      <c r="J5392" s="14" t="s">
        <v>83</v>
      </c>
      <c r="K5392" s="14" t="s">
        <v>84</v>
      </c>
      <c r="L5392" s="14" t="s">
        <v>85</v>
      </c>
      <c r="M5392" s="23">
        <v>0.7</v>
      </c>
      <c r="N5392" s="16">
        <v>15</v>
      </c>
      <c r="O5392" s="16">
        <v>12</v>
      </c>
      <c r="P5392" s="16">
        <v>0</v>
      </c>
      <c r="Q5392" s="16">
        <v>13</v>
      </c>
      <c r="R5392" s="16">
        <v>0</v>
      </c>
      <c r="S5392" s="14" t="s">
        <v>86</v>
      </c>
      <c r="T5392" s="16">
        <v>1314</v>
      </c>
      <c r="U5392" s="16">
        <v>0</v>
      </c>
      <c r="V5392" s="18">
        <v>1115140</v>
      </c>
      <c r="W5392" s="18">
        <v>23514</v>
      </c>
      <c r="X5392" s="18">
        <v>16473</v>
      </c>
      <c r="Y5392" s="18">
        <v>0</v>
      </c>
      <c r="Z5392" s="18">
        <v>0</v>
      </c>
      <c r="AA5392" s="18">
        <v>0</v>
      </c>
      <c r="AB5392" s="18">
        <v>0</v>
      </c>
      <c r="AC5392" s="23">
        <v>0</v>
      </c>
      <c r="AD5392" s="14" t="str">
        <f>IF(E5392=113,"Linn","Iowa ex-Linn")</f>
        <v>Iowa ex-Linn</v>
      </c>
      <c r="AE5392" s="23">
        <f>IFERROR(AB5392/W5392,"N/M")</f>
        <v>0.0</v>
      </c>
      <c r="AF5392" s="14" t="str">
        <f>B5392&amp;"|"&amp;TEXT(E5392,"000")&amp;"|"&amp;TEXT(M5392,"0.0000")</f>
        <v>2023|059|0.7000</v>
      </c>
      <c r="AG5392" s="22" t="str">
        <f>IF(AND(B5392&gt;=2015,B5392&lt;=2024,C5392=19,G5392=41,I5392=2,K5392="A",L5392="RBUP",M5392&gt;=0.5,M5392&lt;=0.85),"IN","OUT")</f>
        <v>IN</v>
      </c>
    </row>
    <row r="5393" spans="1:33">
      <c r="A5393" s="14" t="s">
        <v>193</v>
      </c>
      <c r="B5393" s="16">
        <v>2023</v>
      </c>
      <c r="C5393" s="16">
        <v>19</v>
      </c>
      <c r="D5393" s="14" t="s">
        <v>80</v>
      </c>
      <c r="E5393" s="16">
        <v>59</v>
      </c>
      <c r="F5393" s="14" t="s">
        <v>115</v>
      </c>
      <c r="G5393" s="16">
        <v>41</v>
      </c>
      <c r="H5393" s="14" t="s">
        <v>186</v>
      </c>
      <c r="I5393" s="16">
        <v>2</v>
      </c>
      <c r="J5393" s="14" t="s">
        <v>83</v>
      </c>
      <c r="K5393" s="14" t="s">
        <v>84</v>
      </c>
      <c r="L5393" s="14" t="s">
        <v>85</v>
      </c>
      <c r="M5393" s="23">
        <v>0.75</v>
      </c>
      <c r="N5393" s="16">
        <v>55</v>
      </c>
      <c r="O5393" s="16">
        <v>40</v>
      </c>
      <c r="P5393" s="16">
        <v>3</v>
      </c>
      <c r="Q5393" s="16">
        <v>52</v>
      </c>
      <c r="R5393" s="16">
        <v>3</v>
      </c>
      <c r="S5393" s="14" t="s">
        <v>86</v>
      </c>
      <c r="T5393" s="16">
        <v>8402</v>
      </c>
      <c r="U5393" s="16">
        <v>0</v>
      </c>
      <c r="V5393" s="18">
        <v>7432649</v>
      </c>
      <c r="W5393" s="18">
        <v>245201</v>
      </c>
      <c r="X5393" s="18">
        <v>167990</v>
      </c>
      <c r="Y5393" s="18">
        <v>0</v>
      </c>
      <c r="Z5393" s="18">
        <v>0</v>
      </c>
      <c r="AA5393" s="18">
        <v>0</v>
      </c>
      <c r="AB5393" s="18">
        <v>68036</v>
      </c>
      <c r="AC5393" s="23">
        <v>0.28</v>
      </c>
      <c r="AD5393" s="14" t="str">
        <f>IF(E5393=113,"Linn","Iowa ex-Linn")</f>
        <v>Iowa ex-Linn</v>
      </c>
      <c r="AE5393" s="23">
        <f>IFERROR(AB5393/W5393,"N/M")</f>
        <v>0.2774703202678619</v>
      </c>
      <c r="AF5393" s="14" t="str">
        <f>B5393&amp;"|"&amp;TEXT(E5393,"000")&amp;"|"&amp;TEXT(M5393,"0.0000")</f>
        <v>2023|059|0.7500</v>
      </c>
      <c r="AG5393" s="22" t="str">
        <f>IF(AND(B5393&gt;=2015,B5393&lt;=2024,C5393=19,G5393=41,I5393=2,K5393="A",L5393="RBUP",M5393&gt;=0.5,M5393&lt;=0.85),"IN","OUT")</f>
        <v>IN</v>
      </c>
    </row>
    <row r="5394" spans="1:33">
      <c r="A5394" s="14" t="s">
        <v>193</v>
      </c>
      <c r="B5394" s="16">
        <v>2023</v>
      </c>
      <c r="C5394" s="16">
        <v>19</v>
      </c>
      <c r="D5394" s="14" t="s">
        <v>80</v>
      </c>
      <c r="E5394" s="16">
        <v>59</v>
      </c>
      <c r="F5394" s="14" t="s">
        <v>115</v>
      </c>
      <c r="G5394" s="16">
        <v>41</v>
      </c>
      <c r="H5394" s="14" t="s">
        <v>186</v>
      </c>
      <c r="I5394" s="16">
        <v>2</v>
      </c>
      <c r="J5394" s="14" t="s">
        <v>83</v>
      </c>
      <c r="K5394" s="14" t="s">
        <v>84</v>
      </c>
      <c r="L5394" s="14" t="s">
        <v>85</v>
      </c>
      <c r="M5394" s="23">
        <v>0.8</v>
      </c>
      <c r="N5394" s="16">
        <v>170</v>
      </c>
      <c r="O5394" s="16">
        <v>138</v>
      </c>
      <c r="P5394" s="16">
        <v>40</v>
      </c>
      <c r="Q5394" s="16">
        <v>256</v>
      </c>
      <c r="R5394" s="16">
        <v>75</v>
      </c>
      <c r="S5394" s="14" t="s">
        <v>86</v>
      </c>
      <c r="T5394" s="16">
        <v>25153</v>
      </c>
      <c r="U5394" s="16">
        <v>0</v>
      </c>
      <c r="V5394" s="18">
        <v>23792636</v>
      </c>
      <c r="W5394" s="18">
        <v>1164795</v>
      </c>
      <c r="X5394" s="18">
        <v>634243</v>
      </c>
      <c r="Y5394" s="18">
        <v>0</v>
      </c>
      <c r="Z5394" s="18">
        <v>0</v>
      </c>
      <c r="AA5394" s="18">
        <v>0</v>
      </c>
      <c r="AB5394" s="18">
        <v>406759</v>
      </c>
      <c r="AC5394" s="23">
        <v>0.35</v>
      </c>
      <c r="AD5394" s="14" t="str">
        <f>IF(E5394=113,"Linn","Iowa ex-Linn")</f>
        <v>Iowa ex-Linn</v>
      </c>
      <c r="AE5394" s="23">
        <f>IFERROR(AB5394/W5394,"N/M")</f>
        <v>0.34921080533484433</v>
      </c>
      <c r="AF5394" s="14" t="str">
        <f>B5394&amp;"|"&amp;TEXT(E5394,"000")&amp;"|"&amp;TEXT(M5394,"0.0000")</f>
        <v>2023|059|0.8000</v>
      </c>
      <c r="AG5394" s="22" t="str">
        <f>IF(AND(B5394&gt;=2015,B5394&lt;=2024,C5394=19,G5394=41,I5394=2,K5394="A",L5394="RBUP",M5394&gt;=0.5,M5394&lt;=0.85),"IN","OUT")</f>
        <v>IN</v>
      </c>
    </row>
    <row r="5395" spans="1:33">
      <c r="A5395" s="14" t="s">
        <v>193</v>
      </c>
      <c r="B5395" s="16">
        <v>2023</v>
      </c>
      <c r="C5395" s="16">
        <v>19</v>
      </c>
      <c r="D5395" s="14" t="s">
        <v>80</v>
      </c>
      <c r="E5395" s="16">
        <v>59</v>
      </c>
      <c r="F5395" s="14" t="s">
        <v>115</v>
      </c>
      <c r="G5395" s="16">
        <v>41</v>
      </c>
      <c r="H5395" s="14" t="s">
        <v>186</v>
      </c>
      <c r="I5395" s="16">
        <v>2</v>
      </c>
      <c r="J5395" s="14" t="s">
        <v>83</v>
      </c>
      <c r="K5395" s="14" t="s">
        <v>84</v>
      </c>
      <c r="L5395" s="14" t="s">
        <v>85</v>
      </c>
      <c r="M5395" s="23">
        <v>0.85</v>
      </c>
      <c r="N5395" s="16">
        <v>281</v>
      </c>
      <c r="O5395" s="16">
        <v>226</v>
      </c>
      <c r="P5395" s="16">
        <v>128</v>
      </c>
      <c r="Q5395" s="16">
        <v>460</v>
      </c>
      <c r="R5395" s="16">
        <v>209</v>
      </c>
      <c r="S5395" s="14" t="s">
        <v>86</v>
      </c>
      <c r="T5395" s="16">
        <v>49608</v>
      </c>
      <c r="U5395" s="16">
        <v>0</v>
      </c>
      <c r="V5395" s="18">
        <v>48295087</v>
      </c>
      <c r="W5395" s="18">
        <v>3044194</v>
      </c>
      <c r="X5395" s="18">
        <v>1270437</v>
      </c>
      <c r="Y5395" s="18">
        <v>32</v>
      </c>
      <c r="Z5395" s="18">
        <v>0</v>
      </c>
      <c r="AA5395" s="18">
        <v>0</v>
      </c>
      <c r="AB5395" s="18">
        <v>2383674</v>
      </c>
      <c r="AC5395" s="23">
        <v>0.78</v>
      </c>
      <c r="AD5395" s="14" t="str">
        <f>IF(E5395=113,"Linn","Iowa ex-Linn")</f>
        <v>Iowa ex-Linn</v>
      </c>
      <c r="AE5395" s="23">
        <f>IFERROR(AB5395/W5395,"N/M")</f>
        <v>0.7830230267847581</v>
      </c>
      <c r="AF5395" s="14" t="str">
        <f>B5395&amp;"|"&amp;TEXT(E5395,"000")&amp;"|"&amp;TEXT(M5395,"0.0000")</f>
        <v>2023|059|0.8500</v>
      </c>
      <c r="AG5395" s="22" t="str">
        <f>IF(AND(B5395&gt;=2015,B5395&lt;=2024,C5395=19,G5395=41,I5395=2,K5395="A",L5395="RBUP",M5395&gt;=0.5,M5395&lt;=0.85),"IN","OUT")</f>
        <v>IN</v>
      </c>
    </row>
    <row r="5396" spans="1:33">
      <c r="A5396" s="14" t="s">
        <v>193</v>
      </c>
      <c r="B5396" s="16">
        <v>2023</v>
      </c>
      <c r="C5396" s="16">
        <v>19</v>
      </c>
      <c r="D5396" s="14" t="s">
        <v>80</v>
      </c>
      <c r="E5396" s="16">
        <v>61</v>
      </c>
      <c r="F5396" s="14" t="s">
        <v>116</v>
      </c>
      <c r="G5396" s="16">
        <v>41</v>
      </c>
      <c r="H5396" s="14" t="s">
        <v>186</v>
      </c>
      <c r="I5396" s="16">
        <v>2</v>
      </c>
      <c r="J5396" s="14" t="s">
        <v>83</v>
      </c>
      <c r="K5396" s="14" t="s">
        <v>84</v>
      </c>
      <c r="L5396" s="14" t="s">
        <v>85</v>
      </c>
      <c r="M5396" s="23">
        <v>0.6</v>
      </c>
      <c r="N5396" s="16">
        <v>4</v>
      </c>
      <c r="O5396" s="16">
        <v>3</v>
      </c>
      <c r="P5396" s="16">
        <v>0</v>
      </c>
      <c r="Q5396" s="16">
        <v>3</v>
      </c>
      <c r="R5396" s="16">
        <v>0</v>
      </c>
      <c r="S5396" s="14" t="s">
        <v>86</v>
      </c>
      <c r="T5396" s="16">
        <v>304</v>
      </c>
      <c r="U5396" s="16">
        <v>0</v>
      </c>
      <c r="V5396" s="18">
        <v>229617</v>
      </c>
      <c r="W5396" s="18">
        <v>2742</v>
      </c>
      <c r="X5396" s="18">
        <v>2184</v>
      </c>
      <c r="Y5396" s="18">
        <v>0</v>
      </c>
      <c r="Z5396" s="18">
        <v>0</v>
      </c>
      <c r="AA5396" s="18">
        <v>0</v>
      </c>
      <c r="AB5396" s="18">
        <v>0</v>
      </c>
      <c r="AC5396" s="23">
        <v>0</v>
      </c>
      <c r="AD5396" s="14" t="str">
        <f>IF(E5396=113,"Linn","Iowa ex-Linn")</f>
        <v>Iowa ex-Linn</v>
      </c>
      <c r="AE5396" s="23">
        <f>IFERROR(AB5396/W5396,"N/M")</f>
        <v>0.0</v>
      </c>
      <c r="AF5396" s="14" t="str">
        <f>B5396&amp;"|"&amp;TEXT(E5396,"000")&amp;"|"&amp;TEXT(M5396,"0.0000")</f>
        <v>2023|061|0.6000</v>
      </c>
      <c r="AG5396" s="22" t="str">
        <f>IF(AND(B5396&gt;=2015,B5396&lt;=2024,C5396=19,G5396=41,I5396=2,K5396="A",L5396="RBUP",M5396&gt;=0.5,M5396&lt;=0.85),"IN","OUT")</f>
        <v>IN</v>
      </c>
    </row>
    <row r="5397" spans="1:33">
      <c r="A5397" s="14" t="s">
        <v>193</v>
      </c>
      <c r="B5397" s="16">
        <v>2023</v>
      </c>
      <c r="C5397" s="16">
        <v>19</v>
      </c>
      <c r="D5397" s="14" t="s">
        <v>80</v>
      </c>
      <c r="E5397" s="16">
        <v>61</v>
      </c>
      <c r="F5397" s="14" t="s">
        <v>116</v>
      </c>
      <c r="G5397" s="16">
        <v>41</v>
      </c>
      <c r="H5397" s="14" t="s">
        <v>186</v>
      </c>
      <c r="I5397" s="16">
        <v>2</v>
      </c>
      <c r="J5397" s="14" t="s">
        <v>83</v>
      </c>
      <c r="K5397" s="14" t="s">
        <v>84</v>
      </c>
      <c r="L5397" s="14" t="s">
        <v>85</v>
      </c>
      <c r="M5397" s="23">
        <v>0.65</v>
      </c>
      <c r="N5397" s="16">
        <v>7</v>
      </c>
      <c r="O5397" s="16">
        <v>6</v>
      </c>
      <c r="P5397" s="16">
        <v>0</v>
      </c>
      <c r="Q5397" s="16">
        <v>6</v>
      </c>
      <c r="R5397" s="16">
        <v>0</v>
      </c>
      <c r="S5397" s="14" t="s">
        <v>86</v>
      </c>
      <c r="T5397" s="16">
        <v>587</v>
      </c>
      <c r="U5397" s="16">
        <v>0</v>
      </c>
      <c r="V5397" s="18">
        <v>515934</v>
      </c>
      <c r="W5397" s="18">
        <v>7692</v>
      </c>
      <c r="X5397" s="18">
        <v>5254</v>
      </c>
      <c r="Y5397" s="18">
        <v>522</v>
      </c>
      <c r="Z5397" s="18">
        <v>0</v>
      </c>
      <c r="AA5397" s="18">
        <v>0</v>
      </c>
      <c r="AB5397" s="18">
        <v>0</v>
      </c>
      <c r="AC5397" s="23">
        <v>0</v>
      </c>
      <c r="AD5397" s="14" t="str">
        <f>IF(E5397=113,"Linn","Iowa ex-Linn")</f>
        <v>Iowa ex-Linn</v>
      </c>
      <c r="AE5397" s="23">
        <f>IFERROR(AB5397/W5397,"N/M")</f>
        <v>0.0</v>
      </c>
      <c r="AF5397" s="14" t="str">
        <f>B5397&amp;"|"&amp;TEXT(E5397,"000")&amp;"|"&amp;TEXT(M5397,"0.0000")</f>
        <v>2023|061|0.6500</v>
      </c>
      <c r="AG5397" s="22" t="str">
        <f>IF(AND(B5397&gt;=2015,B5397&lt;=2024,C5397=19,G5397=41,I5397=2,K5397="A",L5397="RBUP",M5397&gt;=0.5,M5397&lt;=0.85),"IN","OUT")</f>
        <v>IN</v>
      </c>
    </row>
    <row r="5398" spans="1:33">
      <c r="A5398" s="14" t="s">
        <v>193</v>
      </c>
      <c r="B5398" s="16">
        <v>2023</v>
      </c>
      <c r="C5398" s="16">
        <v>19</v>
      </c>
      <c r="D5398" s="14" t="s">
        <v>80</v>
      </c>
      <c r="E5398" s="16">
        <v>61</v>
      </c>
      <c r="F5398" s="14" t="s">
        <v>116</v>
      </c>
      <c r="G5398" s="16">
        <v>41</v>
      </c>
      <c r="H5398" s="14" t="s">
        <v>186</v>
      </c>
      <c r="I5398" s="16">
        <v>2</v>
      </c>
      <c r="J5398" s="14" t="s">
        <v>83</v>
      </c>
      <c r="K5398" s="14" t="s">
        <v>84</v>
      </c>
      <c r="L5398" s="14" t="s">
        <v>85</v>
      </c>
      <c r="M5398" s="23">
        <v>0.7</v>
      </c>
      <c r="N5398" s="16">
        <v>33</v>
      </c>
      <c r="O5398" s="16">
        <v>28</v>
      </c>
      <c r="P5398" s="16">
        <v>8</v>
      </c>
      <c r="Q5398" s="16">
        <v>29</v>
      </c>
      <c r="R5398" s="16">
        <v>8</v>
      </c>
      <c r="S5398" s="14" t="s">
        <v>86</v>
      </c>
      <c r="T5398" s="16">
        <v>3612</v>
      </c>
      <c r="U5398" s="16">
        <v>0</v>
      </c>
      <c r="V5398" s="18">
        <v>3243477</v>
      </c>
      <c r="W5398" s="18">
        <v>70665</v>
      </c>
      <c r="X5398" s="18">
        <v>52272</v>
      </c>
      <c r="Y5398" s="18">
        <v>0</v>
      </c>
      <c r="Z5398" s="18">
        <v>0</v>
      </c>
      <c r="AA5398" s="18">
        <v>0</v>
      </c>
      <c r="AB5398" s="18">
        <v>85520</v>
      </c>
      <c r="AC5398" s="23">
        <v>1.21</v>
      </c>
      <c r="AD5398" s="14" t="str">
        <f>IF(E5398=113,"Linn","Iowa ex-Linn")</f>
        <v>Iowa ex-Linn</v>
      </c>
      <c r="AE5398" s="23">
        <f>IFERROR(AB5398/W5398,"N/M")</f>
        <v>1.2102172221042948</v>
      </c>
      <c r="AF5398" s="14" t="str">
        <f>B5398&amp;"|"&amp;TEXT(E5398,"000")&amp;"|"&amp;TEXT(M5398,"0.0000")</f>
        <v>2023|061|0.7000</v>
      </c>
      <c r="AG5398" s="22" t="str">
        <f>IF(AND(B5398&gt;=2015,B5398&lt;=2024,C5398=19,G5398=41,I5398=2,K5398="A",L5398="RBUP",M5398&gt;=0.5,M5398&lt;=0.85),"IN","OUT")</f>
        <v>IN</v>
      </c>
    </row>
    <row r="5399" spans="1:33">
      <c r="A5399" s="14" t="s">
        <v>193</v>
      </c>
      <c r="B5399" s="16">
        <v>2023</v>
      </c>
      <c r="C5399" s="16">
        <v>19</v>
      </c>
      <c r="D5399" s="14" t="s">
        <v>80</v>
      </c>
      <c r="E5399" s="16">
        <v>61</v>
      </c>
      <c r="F5399" s="14" t="s">
        <v>116</v>
      </c>
      <c r="G5399" s="16">
        <v>41</v>
      </c>
      <c r="H5399" s="14" t="s">
        <v>186</v>
      </c>
      <c r="I5399" s="16">
        <v>2</v>
      </c>
      <c r="J5399" s="14" t="s">
        <v>83</v>
      </c>
      <c r="K5399" s="14" t="s">
        <v>84</v>
      </c>
      <c r="L5399" s="14" t="s">
        <v>85</v>
      </c>
      <c r="M5399" s="23">
        <v>0.75</v>
      </c>
      <c r="N5399" s="16">
        <v>121</v>
      </c>
      <c r="O5399" s="16">
        <v>104</v>
      </c>
      <c r="P5399" s="16">
        <v>39</v>
      </c>
      <c r="Q5399" s="16">
        <v>118</v>
      </c>
      <c r="R5399" s="16">
        <v>44</v>
      </c>
      <c r="S5399" s="14" t="s">
        <v>86</v>
      </c>
      <c r="T5399" s="16">
        <v>14135</v>
      </c>
      <c r="U5399" s="16">
        <v>0</v>
      </c>
      <c r="V5399" s="18">
        <v>13736184</v>
      </c>
      <c r="W5399" s="18">
        <v>434605</v>
      </c>
      <c r="X5399" s="18">
        <v>310608</v>
      </c>
      <c r="Y5399" s="18">
        <v>3741</v>
      </c>
      <c r="Z5399" s="18">
        <v>0</v>
      </c>
      <c r="AA5399" s="18">
        <v>0</v>
      </c>
      <c r="AB5399" s="18">
        <v>524841</v>
      </c>
      <c r="AC5399" s="23">
        <v>1.21</v>
      </c>
      <c r="AD5399" s="14" t="str">
        <f>IF(E5399=113,"Linn","Iowa ex-Linn")</f>
        <v>Iowa ex-Linn</v>
      </c>
      <c r="AE5399" s="23">
        <f>IFERROR(AB5399/W5399,"N/M")</f>
        <v>1.2076276158810875</v>
      </c>
      <c r="AF5399" s="14" t="str">
        <f>B5399&amp;"|"&amp;TEXT(E5399,"000")&amp;"|"&amp;TEXT(M5399,"0.0000")</f>
        <v>2023|061|0.7500</v>
      </c>
      <c r="AG5399" s="22" t="str">
        <f>IF(AND(B5399&gt;=2015,B5399&lt;=2024,C5399=19,G5399=41,I5399=2,K5399="A",L5399="RBUP",M5399&gt;=0.5,M5399&lt;=0.85),"IN","OUT")</f>
        <v>IN</v>
      </c>
    </row>
    <row r="5400" spans="1:33">
      <c r="A5400" s="14" t="s">
        <v>193</v>
      </c>
      <c r="B5400" s="16">
        <v>2023</v>
      </c>
      <c r="C5400" s="16">
        <v>19</v>
      </c>
      <c r="D5400" s="14" t="s">
        <v>80</v>
      </c>
      <c r="E5400" s="16">
        <v>61</v>
      </c>
      <c r="F5400" s="14" t="s">
        <v>116</v>
      </c>
      <c r="G5400" s="16">
        <v>41</v>
      </c>
      <c r="H5400" s="14" t="s">
        <v>186</v>
      </c>
      <c r="I5400" s="16">
        <v>2</v>
      </c>
      <c r="J5400" s="14" t="s">
        <v>83</v>
      </c>
      <c r="K5400" s="14" t="s">
        <v>84</v>
      </c>
      <c r="L5400" s="14" t="s">
        <v>85</v>
      </c>
      <c r="M5400" s="23">
        <v>0.8</v>
      </c>
      <c r="N5400" s="16">
        <v>499</v>
      </c>
      <c r="O5400" s="16">
        <v>448</v>
      </c>
      <c r="P5400" s="16">
        <v>245</v>
      </c>
      <c r="Q5400" s="16">
        <v>471</v>
      </c>
      <c r="R5400" s="16">
        <v>254</v>
      </c>
      <c r="S5400" s="14" t="s">
        <v>86</v>
      </c>
      <c r="T5400" s="16">
        <v>71817</v>
      </c>
      <c r="U5400" s="16">
        <v>0</v>
      </c>
      <c r="V5400" s="18">
        <v>75904574</v>
      </c>
      <c r="W5400" s="18">
        <v>3341250</v>
      </c>
      <c r="X5400" s="18">
        <v>2184590</v>
      </c>
      <c r="Y5400" s="18">
        <v>13586</v>
      </c>
      <c r="Z5400" s="18">
        <v>0</v>
      </c>
      <c r="AA5400" s="18">
        <v>0</v>
      </c>
      <c r="AB5400" s="18">
        <v>4892745</v>
      </c>
      <c r="AC5400" s="23">
        <v>1.46</v>
      </c>
      <c r="AD5400" s="14" t="str">
        <f>IF(E5400=113,"Linn","Iowa ex-Linn")</f>
        <v>Iowa ex-Linn</v>
      </c>
      <c r="AE5400" s="23">
        <f>IFERROR(AB5400/W5400,"N/M")</f>
        <v>1.4643456790123457</v>
      </c>
      <c r="AF5400" s="14" t="str">
        <f>B5400&amp;"|"&amp;TEXT(E5400,"000")&amp;"|"&amp;TEXT(M5400,"0.0000")</f>
        <v>2023|061|0.8000</v>
      </c>
      <c r="AG5400" s="22" t="str">
        <f>IF(AND(B5400&gt;=2015,B5400&lt;=2024,C5400=19,G5400=41,I5400=2,K5400="A",L5400="RBUP",M5400&gt;=0.5,M5400&lt;=0.85),"IN","OUT")</f>
        <v>IN</v>
      </c>
    </row>
    <row r="5401" spans="1:33">
      <c r="A5401" s="14" t="s">
        <v>193</v>
      </c>
      <c r="B5401" s="16">
        <v>2023</v>
      </c>
      <c r="C5401" s="16">
        <v>19</v>
      </c>
      <c r="D5401" s="14" t="s">
        <v>80</v>
      </c>
      <c r="E5401" s="16">
        <v>61</v>
      </c>
      <c r="F5401" s="14" t="s">
        <v>116</v>
      </c>
      <c r="G5401" s="16">
        <v>41</v>
      </c>
      <c r="H5401" s="14" t="s">
        <v>186</v>
      </c>
      <c r="I5401" s="16">
        <v>2</v>
      </c>
      <c r="J5401" s="14" t="s">
        <v>83</v>
      </c>
      <c r="K5401" s="14" t="s">
        <v>84</v>
      </c>
      <c r="L5401" s="14" t="s">
        <v>85</v>
      </c>
      <c r="M5401" s="23">
        <v>0.85</v>
      </c>
      <c r="N5401" s="16">
        <v>329</v>
      </c>
      <c r="O5401" s="16">
        <v>288</v>
      </c>
      <c r="P5401" s="16">
        <v>203</v>
      </c>
      <c r="Q5401" s="16">
        <v>310</v>
      </c>
      <c r="R5401" s="16">
        <v>214</v>
      </c>
      <c r="S5401" s="14" t="s">
        <v>86</v>
      </c>
      <c r="T5401" s="16">
        <v>48199</v>
      </c>
      <c r="U5401" s="16">
        <v>0</v>
      </c>
      <c r="V5401" s="18">
        <v>54600088</v>
      </c>
      <c r="W5401" s="18">
        <v>3056938</v>
      </c>
      <c r="X5401" s="18">
        <v>1552504</v>
      </c>
      <c r="Y5401" s="18">
        <v>15254</v>
      </c>
      <c r="Z5401" s="18">
        <v>0</v>
      </c>
      <c r="AA5401" s="18">
        <v>0</v>
      </c>
      <c r="AB5401" s="18">
        <v>7401200</v>
      </c>
      <c r="AC5401" s="23">
        <v>2.42</v>
      </c>
      <c r="AD5401" s="14" t="str">
        <f>IF(E5401=113,"Linn","Iowa ex-Linn")</f>
        <v>Iowa ex-Linn</v>
      </c>
      <c r="AE5401" s="23">
        <f>IFERROR(AB5401/W5401,"N/M")</f>
        <v>2.4211155083943474</v>
      </c>
      <c r="AF5401" s="14" t="str">
        <f>B5401&amp;"|"&amp;TEXT(E5401,"000")&amp;"|"&amp;TEXT(M5401,"0.0000")</f>
        <v>2023|061|0.8500</v>
      </c>
      <c r="AG5401" s="22" t="str">
        <f>IF(AND(B5401&gt;=2015,B5401&lt;=2024,C5401=19,G5401=41,I5401=2,K5401="A",L5401="RBUP",M5401&gt;=0.5,M5401&lt;=0.85),"IN","OUT")</f>
        <v>IN</v>
      </c>
    </row>
    <row r="5402" spans="1:33">
      <c r="A5402" s="14" t="s">
        <v>193</v>
      </c>
      <c r="B5402" s="16">
        <v>2023</v>
      </c>
      <c r="C5402" s="16">
        <v>19</v>
      </c>
      <c r="D5402" s="14" t="s">
        <v>80</v>
      </c>
      <c r="E5402" s="16">
        <v>63</v>
      </c>
      <c r="F5402" s="14" t="s">
        <v>117</v>
      </c>
      <c r="G5402" s="16">
        <v>41</v>
      </c>
      <c r="H5402" s="14" t="s">
        <v>186</v>
      </c>
      <c r="I5402" s="16">
        <v>2</v>
      </c>
      <c r="J5402" s="14" t="s">
        <v>83</v>
      </c>
      <c r="K5402" s="14" t="s">
        <v>84</v>
      </c>
      <c r="L5402" s="14" t="s">
        <v>85</v>
      </c>
      <c r="M5402" s="23">
        <v>0.5</v>
      </c>
      <c r="N5402" s="16">
        <v>2</v>
      </c>
      <c r="O5402" s="16">
        <v>2</v>
      </c>
      <c r="P5402" s="16">
        <v>0</v>
      </c>
      <c r="Q5402" s="16">
        <v>2</v>
      </c>
      <c r="R5402" s="16">
        <v>0</v>
      </c>
      <c r="S5402" s="14" t="s">
        <v>86</v>
      </c>
      <c r="T5402" s="16">
        <v>132</v>
      </c>
      <c r="U5402" s="16">
        <v>0</v>
      </c>
      <c r="V5402" s="18">
        <v>84429</v>
      </c>
      <c r="W5402" s="18">
        <v>460</v>
      </c>
      <c r="X5402" s="18">
        <v>347</v>
      </c>
      <c r="Y5402" s="18">
        <v>0</v>
      </c>
      <c r="Z5402" s="18">
        <v>0</v>
      </c>
      <c r="AA5402" s="18">
        <v>0</v>
      </c>
      <c r="AB5402" s="18">
        <v>0</v>
      </c>
      <c r="AC5402" s="23">
        <v>0</v>
      </c>
      <c r="AD5402" s="14" t="str">
        <f>IF(E5402=113,"Linn","Iowa ex-Linn")</f>
        <v>Iowa ex-Linn</v>
      </c>
      <c r="AE5402" s="23">
        <f>IFERROR(AB5402/W5402,"N/M")</f>
        <v>0.0</v>
      </c>
      <c r="AF5402" s="14" t="str">
        <f>B5402&amp;"|"&amp;TEXT(E5402,"000")&amp;"|"&amp;TEXT(M5402,"0.0000")</f>
        <v>2023|063|0.5000</v>
      </c>
      <c r="AG5402" s="22" t="str">
        <f>IF(AND(B5402&gt;=2015,B5402&lt;=2024,C5402=19,G5402=41,I5402=2,K5402="A",L5402="RBUP",M5402&gt;=0.5,M5402&lt;=0.85),"IN","OUT")</f>
        <v>IN</v>
      </c>
    </row>
    <row r="5403" spans="1:33">
      <c r="A5403" s="14" t="s">
        <v>193</v>
      </c>
      <c r="B5403" s="16">
        <v>2023</v>
      </c>
      <c r="C5403" s="16">
        <v>19</v>
      </c>
      <c r="D5403" s="14" t="s">
        <v>80</v>
      </c>
      <c r="E5403" s="16">
        <v>63</v>
      </c>
      <c r="F5403" s="14" t="s">
        <v>117</v>
      </c>
      <c r="G5403" s="16">
        <v>41</v>
      </c>
      <c r="H5403" s="14" t="s">
        <v>186</v>
      </c>
      <c r="I5403" s="16">
        <v>2</v>
      </c>
      <c r="J5403" s="14" t="s">
        <v>83</v>
      </c>
      <c r="K5403" s="14" t="s">
        <v>84</v>
      </c>
      <c r="L5403" s="14" t="s">
        <v>85</v>
      </c>
      <c r="M5403" s="23">
        <v>0.6</v>
      </c>
      <c r="N5403" s="16">
        <v>1</v>
      </c>
      <c r="O5403" s="16">
        <v>1</v>
      </c>
      <c r="P5403" s="16">
        <v>0</v>
      </c>
      <c r="Q5403" s="16">
        <v>1</v>
      </c>
      <c r="R5403" s="16">
        <v>0</v>
      </c>
      <c r="S5403" s="14" t="s">
        <v>86</v>
      </c>
      <c r="T5403" s="16">
        <v>305</v>
      </c>
      <c r="U5403" s="16">
        <v>0</v>
      </c>
      <c r="V5403" s="18">
        <v>201198</v>
      </c>
      <c r="W5403" s="18">
        <v>1676</v>
      </c>
      <c r="X5403" s="18">
        <v>1073</v>
      </c>
      <c r="Y5403" s="18">
        <v>0</v>
      </c>
      <c r="Z5403" s="18">
        <v>0</v>
      </c>
      <c r="AA5403" s="18">
        <v>0</v>
      </c>
      <c r="AB5403" s="18">
        <v>0</v>
      </c>
      <c r="AC5403" s="23">
        <v>0</v>
      </c>
      <c r="AD5403" s="14" t="str">
        <f>IF(E5403=113,"Linn","Iowa ex-Linn")</f>
        <v>Iowa ex-Linn</v>
      </c>
      <c r="AE5403" s="23">
        <f>IFERROR(AB5403/W5403,"N/M")</f>
        <v>0.0</v>
      </c>
      <c r="AF5403" s="14" t="str">
        <f>B5403&amp;"|"&amp;TEXT(E5403,"000")&amp;"|"&amp;TEXT(M5403,"0.0000")</f>
        <v>2023|063|0.6000</v>
      </c>
      <c r="AG5403" s="22" t="str">
        <f>IF(AND(B5403&gt;=2015,B5403&lt;=2024,C5403=19,G5403=41,I5403=2,K5403="A",L5403="RBUP",M5403&gt;=0.5,M5403&lt;=0.85),"IN","OUT")</f>
        <v>IN</v>
      </c>
    </row>
    <row r="5404" spans="1:33">
      <c r="A5404" s="14" t="s">
        <v>193</v>
      </c>
      <c r="B5404" s="16">
        <v>2023</v>
      </c>
      <c r="C5404" s="16">
        <v>19</v>
      </c>
      <c r="D5404" s="14" t="s">
        <v>80</v>
      </c>
      <c r="E5404" s="16">
        <v>63</v>
      </c>
      <c r="F5404" s="14" t="s">
        <v>117</v>
      </c>
      <c r="G5404" s="16">
        <v>41</v>
      </c>
      <c r="H5404" s="14" t="s">
        <v>186</v>
      </c>
      <c r="I5404" s="16">
        <v>2</v>
      </c>
      <c r="J5404" s="14" t="s">
        <v>83</v>
      </c>
      <c r="K5404" s="14" t="s">
        <v>84</v>
      </c>
      <c r="L5404" s="14" t="s">
        <v>85</v>
      </c>
      <c r="M5404" s="23">
        <v>0.65</v>
      </c>
      <c r="N5404" s="16">
        <v>3</v>
      </c>
      <c r="O5404" s="16">
        <v>2</v>
      </c>
      <c r="P5404" s="16">
        <v>0</v>
      </c>
      <c r="Q5404" s="16">
        <v>2</v>
      </c>
      <c r="R5404" s="16">
        <v>0</v>
      </c>
      <c r="S5404" s="14" t="s">
        <v>86</v>
      </c>
      <c r="T5404" s="16">
        <v>186</v>
      </c>
      <c r="U5404" s="16">
        <v>0</v>
      </c>
      <c r="V5404" s="18">
        <v>127187</v>
      </c>
      <c r="W5404" s="18">
        <v>2028</v>
      </c>
      <c r="X5404" s="18">
        <v>1196</v>
      </c>
      <c r="Y5404" s="18">
        <v>0</v>
      </c>
      <c r="Z5404" s="18">
        <v>0</v>
      </c>
      <c r="AA5404" s="18">
        <v>0</v>
      </c>
      <c r="AB5404" s="18">
        <v>0</v>
      </c>
      <c r="AC5404" s="23">
        <v>0</v>
      </c>
      <c r="AD5404" s="14" t="str">
        <f>IF(E5404=113,"Linn","Iowa ex-Linn")</f>
        <v>Iowa ex-Linn</v>
      </c>
      <c r="AE5404" s="23">
        <f>IFERROR(AB5404/W5404,"N/M")</f>
        <v>0.0</v>
      </c>
      <c r="AF5404" s="14" t="str">
        <f>B5404&amp;"|"&amp;TEXT(E5404,"000")&amp;"|"&amp;TEXT(M5404,"0.0000")</f>
        <v>2023|063|0.6500</v>
      </c>
      <c r="AG5404" s="22" t="str">
        <f>IF(AND(B5404&gt;=2015,B5404&lt;=2024,C5404=19,G5404=41,I5404=2,K5404="A",L5404="RBUP",M5404&gt;=0.5,M5404&lt;=0.85),"IN","OUT")</f>
        <v>IN</v>
      </c>
    </row>
    <row r="5405" spans="1:33">
      <c r="A5405" s="14" t="s">
        <v>193</v>
      </c>
      <c r="B5405" s="16">
        <v>2023</v>
      </c>
      <c r="C5405" s="16">
        <v>19</v>
      </c>
      <c r="D5405" s="14" t="s">
        <v>80</v>
      </c>
      <c r="E5405" s="16">
        <v>63</v>
      </c>
      <c r="F5405" s="14" t="s">
        <v>117</v>
      </c>
      <c r="G5405" s="16">
        <v>41</v>
      </c>
      <c r="H5405" s="14" t="s">
        <v>186</v>
      </c>
      <c r="I5405" s="16">
        <v>2</v>
      </c>
      <c r="J5405" s="14" t="s">
        <v>83</v>
      </c>
      <c r="K5405" s="14" t="s">
        <v>84</v>
      </c>
      <c r="L5405" s="14" t="s">
        <v>85</v>
      </c>
      <c r="M5405" s="23">
        <v>0.7</v>
      </c>
      <c r="N5405" s="16">
        <v>24</v>
      </c>
      <c r="O5405" s="16">
        <v>20</v>
      </c>
      <c r="P5405" s="16">
        <v>3</v>
      </c>
      <c r="Q5405" s="16">
        <v>23</v>
      </c>
      <c r="R5405" s="16">
        <v>3</v>
      </c>
      <c r="S5405" s="14" t="s">
        <v>86</v>
      </c>
      <c r="T5405" s="16">
        <v>1375</v>
      </c>
      <c r="U5405" s="16">
        <v>0</v>
      </c>
      <c r="V5405" s="18">
        <v>1074995</v>
      </c>
      <c r="W5405" s="18">
        <v>24606</v>
      </c>
      <c r="X5405" s="18">
        <v>16194</v>
      </c>
      <c r="Y5405" s="18">
        <v>0</v>
      </c>
      <c r="Z5405" s="18">
        <v>0</v>
      </c>
      <c r="AA5405" s="18">
        <v>0</v>
      </c>
      <c r="AB5405" s="18">
        <v>4263</v>
      </c>
      <c r="AC5405" s="23">
        <v>0.17</v>
      </c>
      <c r="AD5405" s="14" t="str">
        <f>IF(E5405=113,"Linn","Iowa ex-Linn")</f>
        <v>Iowa ex-Linn</v>
      </c>
      <c r="AE5405" s="23">
        <f>IFERROR(AB5405/W5405,"N/M")</f>
        <v>0.17325042672518898</v>
      </c>
      <c r="AF5405" s="14" t="str">
        <f>B5405&amp;"|"&amp;TEXT(E5405,"000")&amp;"|"&amp;TEXT(M5405,"0.0000")</f>
        <v>2023|063|0.7000</v>
      </c>
      <c r="AG5405" s="22" t="str">
        <f>IF(AND(B5405&gt;=2015,B5405&lt;=2024,C5405=19,G5405=41,I5405=2,K5405="A",L5405="RBUP",M5405&gt;=0.5,M5405&lt;=0.85),"IN","OUT")</f>
        <v>IN</v>
      </c>
    </row>
    <row r="5406" spans="1:33">
      <c r="A5406" s="14" t="s">
        <v>193</v>
      </c>
      <c r="B5406" s="16">
        <v>2023</v>
      </c>
      <c r="C5406" s="16">
        <v>19</v>
      </c>
      <c r="D5406" s="14" t="s">
        <v>80</v>
      </c>
      <c r="E5406" s="16">
        <v>63</v>
      </c>
      <c r="F5406" s="14" t="s">
        <v>117</v>
      </c>
      <c r="G5406" s="16">
        <v>41</v>
      </c>
      <c r="H5406" s="14" t="s">
        <v>186</v>
      </c>
      <c r="I5406" s="16">
        <v>2</v>
      </c>
      <c r="J5406" s="14" t="s">
        <v>83</v>
      </c>
      <c r="K5406" s="14" t="s">
        <v>84</v>
      </c>
      <c r="L5406" s="14" t="s">
        <v>85</v>
      </c>
      <c r="M5406" s="23">
        <v>0.75</v>
      </c>
      <c r="N5406" s="16">
        <v>53</v>
      </c>
      <c r="O5406" s="16">
        <v>41</v>
      </c>
      <c r="P5406" s="16">
        <v>2</v>
      </c>
      <c r="Q5406" s="16">
        <v>60</v>
      </c>
      <c r="R5406" s="16">
        <v>2</v>
      </c>
      <c r="S5406" s="14" t="s">
        <v>86</v>
      </c>
      <c r="T5406" s="16">
        <v>10338</v>
      </c>
      <c r="U5406" s="16">
        <v>0</v>
      </c>
      <c r="V5406" s="18">
        <v>9129771</v>
      </c>
      <c r="W5406" s="18">
        <v>305274</v>
      </c>
      <c r="X5406" s="18">
        <v>200758</v>
      </c>
      <c r="Y5406" s="18">
        <v>0</v>
      </c>
      <c r="Z5406" s="18">
        <v>0</v>
      </c>
      <c r="AA5406" s="18">
        <v>0</v>
      </c>
      <c r="AB5406" s="18">
        <v>10188</v>
      </c>
      <c r="AC5406" s="23">
        <v>0.03</v>
      </c>
      <c r="AD5406" s="14" t="str">
        <f>IF(E5406=113,"Linn","Iowa ex-Linn")</f>
        <v>Iowa ex-Linn</v>
      </c>
      <c r="AE5406" s="23">
        <f>IFERROR(AB5406/W5406,"N/M")</f>
        <v>0.0333732974311602</v>
      </c>
      <c r="AF5406" s="14" t="str">
        <f>B5406&amp;"|"&amp;TEXT(E5406,"000")&amp;"|"&amp;TEXT(M5406,"0.0000")</f>
        <v>2023|063|0.7500</v>
      </c>
      <c r="AG5406" s="22" t="str">
        <f>IF(AND(B5406&gt;=2015,B5406&lt;=2024,C5406=19,G5406=41,I5406=2,K5406="A",L5406="RBUP",M5406&gt;=0.5,M5406&lt;=0.85),"IN","OUT")</f>
        <v>IN</v>
      </c>
    </row>
    <row r="5407" spans="1:33">
      <c r="A5407" s="14" t="s">
        <v>193</v>
      </c>
      <c r="B5407" s="16">
        <v>2023</v>
      </c>
      <c r="C5407" s="16">
        <v>19</v>
      </c>
      <c r="D5407" s="14" t="s">
        <v>80</v>
      </c>
      <c r="E5407" s="16">
        <v>63</v>
      </c>
      <c r="F5407" s="14" t="s">
        <v>117</v>
      </c>
      <c r="G5407" s="16">
        <v>41</v>
      </c>
      <c r="H5407" s="14" t="s">
        <v>186</v>
      </c>
      <c r="I5407" s="16">
        <v>2</v>
      </c>
      <c r="J5407" s="14" t="s">
        <v>83</v>
      </c>
      <c r="K5407" s="14" t="s">
        <v>84</v>
      </c>
      <c r="L5407" s="14" t="s">
        <v>85</v>
      </c>
      <c r="M5407" s="23">
        <v>0.8</v>
      </c>
      <c r="N5407" s="16">
        <v>179</v>
      </c>
      <c r="O5407" s="16">
        <v>146</v>
      </c>
      <c r="P5407" s="16">
        <v>18</v>
      </c>
      <c r="Q5407" s="16">
        <v>239</v>
      </c>
      <c r="R5407" s="16">
        <v>26</v>
      </c>
      <c r="S5407" s="14" t="s">
        <v>86</v>
      </c>
      <c r="T5407" s="16">
        <v>30878</v>
      </c>
      <c r="U5407" s="16">
        <v>0</v>
      </c>
      <c r="V5407" s="18">
        <v>29503053</v>
      </c>
      <c r="W5407" s="18">
        <v>1344303</v>
      </c>
      <c r="X5407" s="18">
        <v>761644</v>
      </c>
      <c r="Y5407" s="18">
        <v>0</v>
      </c>
      <c r="Z5407" s="18">
        <v>0</v>
      </c>
      <c r="AA5407" s="18">
        <v>0</v>
      </c>
      <c r="AB5407" s="18">
        <v>134245</v>
      </c>
      <c r="AC5407" s="23">
        <v>0.1</v>
      </c>
      <c r="AD5407" s="14" t="str">
        <f>IF(E5407=113,"Linn","Iowa ex-Linn")</f>
        <v>Iowa ex-Linn</v>
      </c>
      <c r="AE5407" s="23">
        <f>IFERROR(AB5407/W5407,"N/M")</f>
        <v>0.09986215905193993</v>
      </c>
      <c r="AF5407" s="14" t="str">
        <f>B5407&amp;"|"&amp;TEXT(E5407,"000")&amp;"|"&amp;TEXT(M5407,"0.0000")</f>
        <v>2023|063|0.8000</v>
      </c>
      <c r="AG5407" s="22" t="str">
        <f>IF(AND(B5407&gt;=2015,B5407&lt;=2024,C5407=19,G5407=41,I5407=2,K5407="A",L5407="RBUP",M5407&gt;=0.5,M5407&lt;=0.85),"IN","OUT")</f>
        <v>IN</v>
      </c>
    </row>
    <row r="5408" spans="1:33">
      <c r="A5408" s="14" t="s">
        <v>193</v>
      </c>
      <c r="B5408" s="16">
        <v>2023</v>
      </c>
      <c r="C5408" s="16">
        <v>19</v>
      </c>
      <c r="D5408" s="14" t="s">
        <v>80</v>
      </c>
      <c r="E5408" s="16">
        <v>63</v>
      </c>
      <c r="F5408" s="14" t="s">
        <v>117</v>
      </c>
      <c r="G5408" s="16">
        <v>41</v>
      </c>
      <c r="H5408" s="14" t="s">
        <v>186</v>
      </c>
      <c r="I5408" s="16">
        <v>2</v>
      </c>
      <c r="J5408" s="14" t="s">
        <v>83</v>
      </c>
      <c r="K5408" s="14" t="s">
        <v>84</v>
      </c>
      <c r="L5408" s="14" t="s">
        <v>85</v>
      </c>
      <c r="M5408" s="23">
        <v>0.85</v>
      </c>
      <c r="N5408" s="16">
        <v>260</v>
      </c>
      <c r="O5408" s="16">
        <v>212</v>
      </c>
      <c r="P5408" s="16">
        <v>51</v>
      </c>
      <c r="Q5408" s="16">
        <v>409</v>
      </c>
      <c r="R5408" s="16">
        <v>75</v>
      </c>
      <c r="S5408" s="14" t="s">
        <v>86</v>
      </c>
      <c r="T5408" s="16">
        <v>56366</v>
      </c>
      <c r="U5408" s="16">
        <v>0</v>
      </c>
      <c r="V5408" s="18">
        <v>57407656</v>
      </c>
      <c r="W5408" s="18">
        <v>3295634</v>
      </c>
      <c r="X5408" s="18">
        <v>1492223</v>
      </c>
      <c r="Y5408" s="18">
        <v>0</v>
      </c>
      <c r="Z5408" s="18">
        <v>0</v>
      </c>
      <c r="AA5408" s="18">
        <v>0</v>
      </c>
      <c r="AB5408" s="18">
        <v>321006</v>
      </c>
      <c r="AC5408" s="23">
        <v>0.1</v>
      </c>
      <c r="AD5408" s="14" t="str">
        <f>IF(E5408=113,"Linn","Iowa ex-Linn")</f>
        <v>Iowa ex-Linn</v>
      </c>
      <c r="AE5408" s="23">
        <f>IFERROR(AB5408/W5408,"N/M")</f>
        <v>0.09740341312172407</v>
      </c>
      <c r="AF5408" s="14" t="str">
        <f>B5408&amp;"|"&amp;TEXT(E5408,"000")&amp;"|"&amp;TEXT(M5408,"0.0000")</f>
        <v>2023|063|0.8500</v>
      </c>
      <c r="AG5408" s="22" t="str">
        <f>IF(AND(B5408&gt;=2015,B5408&lt;=2024,C5408=19,G5408=41,I5408=2,K5408="A",L5408="RBUP",M5408&gt;=0.5,M5408&lt;=0.85),"IN","OUT")</f>
        <v>IN</v>
      </c>
    </row>
    <row r="5409" spans="1:33">
      <c r="A5409" s="14" t="s">
        <v>193</v>
      </c>
      <c r="B5409" s="16">
        <v>2023</v>
      </c>
      <c r="C5409" s="16">
        <v>19</v>
      </c>
      <c r="D5409" s="14" t="s">
        <v>80</v>
      </c>
      <c r="E5409" s="16">
        <v>65</v>
      </c>
      <c r="F5409" s="14" t="s">
        <v>118</v>
      </c>
      <c r="G5409" s="16">
        <v>41</v>
      </c>
      <c r="H5409" s="14" t="s">
        <v>186</v>
      </c>
      <c r="I5409" s="16">
        <v>2</v>
      </c>
      <c r="J5409" s="14" t="s">
        <v>83</v>
      </c>
      <c r="K5409" s="14" t="s">
        <v>84</v>
      </c>
      <c r="L5409" s="14" t="s">
        <v>85</v>
      </c>
      <c r="M5409" s="23">
        <v>0.5</v>
      </c>
      <c r="N5409" s="16">
        <v>1</v>
      </c>
      <c r="O5409" s="16">
        <v>1</v>
      </c>
      <c r="P5409" s="16">
        <v>0</v>
      </c>
      <c r="Q5409" s="16">
        <v>1</v>
      </c>
      <c r="R5409" s="16">
        <v>0</v>
      </c>
      <c r="S5409" s="14" t="s">
        <v>86</v>
      </c>
      <c r="T5409" s="16">
        <v>79</v>
      </c>
      <c r="U5409" s="16">
        <v>0</v>
      </c>
      <c r="V5409" s="18">
        <v>46655</v>
      </c>
      <c r="W5409" s="18">
        <v>272</v>
      </c>
      <c r="X5409" s="18">
        <v>182</v>
      </c>
      <c r="Y5409" s="18">
        <v>0</v>
      </c>
      <c r="Z5409" s="18">
        <v>0</v>
      </c>
      <c r="AA5409" s="18">
        <v>0</v>
      </c>
      <c r="AB5409" s="18">
        <v>0</v>
      </c>
      <c r="AC5409" s="23">
        <v>0</v>
      </c>
      <c r="AD5409" s="14" t="str">
        <f>IF(E5409=113,"Linn","Iowa ex-Linn")</f>
        <v>Iowa ex-Linn</v>
      </c>
      <c r="AE5409" s="23">
        <f>IFERROR(AB5409/W5409,"N/M")</f>
        <v>0.0</v>
      </c>
      <c r="AF5409" s="14" t="str">
        <f>B5409&amp;"|"&amp;TEXT(E5409,"000")&amp;"|"&amp;TEXT(M5409,"0.0000")</f>
        <v>2023|065|0.5000</v>
      </c>
      <c r="AG5409" s="22" t="str">
        <f>IF(AND(B5409&gt;=2015,B5409&lt;=2024,C5409=19,G5409=41,I5409=2,K5409="A",L5409="RBUP",M5409&gt;=0.5,M5409&lt;=0.85),"IN","OUT")</f>
        <v>IN</v>
      </c>
    </row>
    <row r="5410" spans="1:33">
      <c r="A5410" s="14" t="s">
        <v>193</v>
      </c>
      <c r="B5410" s="16">
        <v>2023</v>
      </c>
      <c r="C5410" s="16">
        <v>19</v>
      </c>
      <c r="D5410" s="14" t="s">
        <v>80</v>
      </c>
      <c r="E5410" s="16">
        <v>65</v>
      </c>
      <c r="F5410" s="14" t="s">
        <v>118</v>
      </c>
      <c r="G5410" s="16">
        <v>41</v>
      </c>
      <c r="H5410" s="14" t="s">
        <v>186</v>
      </c>
      <c r="I5410" s="16">
        <v>2</v>
      </c>
      <c r="J5410" s="14" t="s">
        <v>83</v>
      </c>
      <c r="K5410" s="14" t="s">
        <v>84</v>
      </c>
      <c r="L5410" s="14" t="s">
        <v>85</v>
      </c>
      <c r="M5410" s="23">
        <v>0.55</v>
      </c>
      <c r="N5410" s="16">
        <v>1</v>
      </c>
      <c r="O5410" s="16">
        <v>1</v>
      </c>
      <c r="P5410" s="16">
        <v>0</v>
      </c>
      <c r="Q5410" s="16">
        <v>1</v>
      </c>
      <c r="R5410" s="16">
        <v>0</v>
      </c>
      <c r="S5410" s="14" t="s">
        <v>86</v>
      </c>
      <c r="T5410" s="16">
        <v>116</v>
      </c>
      <c r="U5410" s="16">
        <v>0</v>
      </c>
      <c r="V5410" s="18">
        <v>98854</v>
      </c>
      <c r="W5410" s="18">
        <v>837</v>
      </c>
      <c r="X5410" s="18">
        <v>670</v>
      </c>
      <c r="Y5410" s="18">
        <v>0</v>
      </c>
      <c r="Z5410" s="18">
        <v>0</v>
      </c>
      <c r="AA5410" s="18">
        <v>0</v>
      </c>
      <c r="AB5410" s="18">
        <v>0</v>
      </c>
      <c r="AC5410" s="23">
        <v>0</v>
      </c>
      <c r="AD5410" s="14" t="str">
        <f>IF(E5410=113,"Linn","Iowa ex-Linn")</f>
        <v>Iowa ex-Linn</v>
      </c>
      <c r="AE5410" s="23">
        <f>IFERROR(AB5410/W5410,"N/M")</f>
        <v>0.0</v>
      </c>
      <c r="AF5410" s="14" t="str">
        <f>B5410&amp;"|"&amp;TEXT(E5410,"000")&amp;"|"&amp;TEXT(M5410,"0.0000")</f>
        <v>2023|065|0.5500</v>
      </c>
      <c r="AG5410" s="22" t="str">
        <f>IF(AND(B5410&gt;=2015,B5410&lt;=2024,C5410=19,G5410=41,I5410=2,K5410="A",L5410="RBUP",M5410&gt;=0.5,M5410&lt;=0.85),"IN","OUT")</f>
        <v>IN</v>
      </c>
    </row>
    <row r="5411" spans="1:33">
      <c r="A5411" s="14" t="s">
        <v>193</v>
      </c>
      <c r="B5411" s="16">
        <v>2023</v>
      </c>
      <c r="C5411" s="16">
        <v>19</v>
      </c>
      <c r="D5411" s="14" t="s">
        <v>80</v>
      </c>
      <c r="E5411" s="16">
        <v>65</v>
      </c>
      <c r="F5411" s="14" t="s">
        <v>118</v>
      </c>
      <c r="G5411" s="16">
        <v>41</v>
      </c>
      <c r="H5411" s="14" t="s">
        <v>186</v>
      </c>
      <c r="I5411" s="16">
        <v>2</v>
      </c>
      <c r="J5411" s="14" t="s">
        <v>83</v>
      </c>
      <c r="K5411" s="14" t="s">
        <v>84</v>
      </c>
      <c r="L5411" s="14" t="s">
        <v>85</v>
      </c>
      <c r="M5411" s="23">
        <v>0.6</v>
      </c>
      <c r="N5411" s="16">
        <v>3</v>
      </c>
      <c r="O5411" s="16">
        <v>3</v>
      </c>
      <c r="P5411" s="16">
        <v>0</v>
      </c>
      <c r="Q5411" s="16">
        <v>3</v>
      </c>
      <c r="R5411" s="16">
        <v>0</v>
      </c>
      <c r="S5411" s="14" t="s">
        <v>86</v>
      </c>
      <c r="T5411" s="16">
        <v>82</v>
      </c>
      <c r="U5411" s="16">
        <v>0</v>
      </c>
      <c r="V5411" s="18">
        <v>62147</v>
      </c>
      <c r="W5411" s="18">
        <v>622</v>
      </c>
      <c r="X5411" s="18">
        <v>398</v>
      </c>
      <c r="Y5411" s="18">
        <v>0</v>
      </c>
      <c r="Z5411" s="18">
        <v>0</v>
      </c>
      <c r="AA5411" s="18">
        <v>0</v>
      </c>
      <c r="AB5411" s="18">
        <v>0</v>
      </c>
      <c r="AC5411" s="23">
        <v>0</v>
      </c>
      <c r="AD5411" s="14" t="str">
        <f>IF(E5411=113,"Linn","Iowa ex-Linn")</f>
        <v>Iowa ex-Linn</v>
      </c>
      <c r="AE5411" s="23">
        <f>IFERROR(AB5411/W5411,"N/M")</f>
        <v>0.0</v>
      </c>
      <c r="AF5411" s="14" t="str">
        <f>B5411&amp;"|"&amp;TEXT(E5411,"000")&amp;"|"&amp;TEXT(M5411,"0.0000")</f>
        <v>2023|065|0.6000</v>
      </c>
      <c r="AG5411" s="22" t="str">
        <f>IF(AND(B5411&gt;=2015,B5411&lt;=2024,C5411=19,G5411=41,I5411=2,K5411="A",L5411="RBUP",M5411&gt;=0.5,M5411&lt;=0.85),"IN","OUT")</f>
        <v>IN</v>
      </c>
    </row>
    <row r="5412" spans="1:33">
      <c r="A5412" s="14" t="s">
        <v>193</v>
      </c>
      <c r="B5412" s="16">
        <v>2023</v>
      </c>
      <c r="C5412" s="16">
        <v>19</v>
      </c>
      <c r="D5412" s="14" t="s">
        <v>80</v>
      </c>
      <c r="E5412" s="16">
        <v>65</v>
      </c>
      <c r="F5412" s="14" t="s">
        <v>118</v>
      </c>
      <c r="G5412" s="16">
        <v>41</v>
      </c>
      <c r="H5412" s="14" t="s">
        <v>186</v>
      </c>
      <c r="I5412" s="16">
        <v>2</v>
      </c>
      <c r="J5412" s="14" t="s">
        <v>83</v>
      </c>
      <c r="K5412" s="14" t="s">
        <v>84</v>
      </c>
      <c r="L5412" s="14" t="s">
        <v>85</v>
      </c>
      <c r="M5412" s="23">
        <v>0.65</v>
      </c>
      <c r="N5412" s="16">
        <v>3</v>
      </c>
      <c r="O5412" s="16">
        <v>2</v>
      </c>
      <c r="P5412" s="16">
        <v>0</v>
      </c>
      <c r="Q5412" s="16">
        <v>2</v>
      </c>
      <c r="R5412" s="16">
        <v>0</v>
      </c>
      <c r="S5412" s="14" t="s">
        <v>86</v>
      </c>
      <c r="T5412" s="16">
        <v>833</v>
      </c>
      <c r="U5412" s="16">
        <v>0</v>
      </c>
      <c r="V5412" s="18">
        <v>706445</v>
      </c>
      <c r="W5412" s="18">
        <v>8967</v>
      </c>
      <c r="X5412" s="18">
        <v>6818</v>
      </c>
      <c r="Y5412" s="18">
        <v>0</v>
      </c>
      <c r="Z5412" s="18">
        <v>0</v>
      </c>
      <c r="AA5412" s="18">
        <v>0</v>
      </c>
      <c r="AB5412" s="18">
        <v>0</v>
      </c>
      <c r="AC5412" s="23">
        <v>0</v>
      </c>
      <c r="AD5412" s="14" t="str">
        <f>IF(E5412=113,"Linn","Iowa ex-Linn")</f>
        <v>Iowa ex-Linn</v>
      </c>
      <c r="AE5412" s="23">
        <f>IFERROR(AB5412/W5412,"N/M")</f>
        <v>0.0</v>
      </c>
      <c r="AF5412" s="14" t="str">
        <f>B5412&amp;"|"&amp;TEXT(E5412,"000")&amp;"|"&amp;TEXT(M5412,"0.0000")</f>
        <v>2023|065|0.6500</v>
      </c>
      <c r="AG5412" s="22" t="str">
        <f>IF(AND(B5412&gt;=2015,B5412&lt;=2024,C5412=19,G5412=41,I5412=2,K5412="A",L5412="RBUP",M5412&gt;=0.5,M5412&lt;=0.85),"IN","OUT")</f>
        <v>IN</v>
      </c>
    </row>
    <row r="5413" spans="1:33">
      <c r="A5413" s="14" t="s">
        <v>193</v>
      </c>
      <c r="B5413" s="16">
        <v>2023</v>
      </c>
      <c r="C5413" s="16">
        <v>19</v>
      </c>
      <c r="D5413" s="14" t="s">
        <v>80</v>
      </c>
      <c r="E5413" s="16">
        <v>65</v>
      </c>
      <c r="F5413" s="14" t="s">
        <v>118</v>
      </c>
      <c r="G5413" s="16">
        <v>41</v>
      </c>
      <c r="H5413" s="14" t="s">
        <v>186</v>
      </c>
      <c r="I5413" s="16">
        <v>2</v>
      </c>
      <c r="J5413" s="14" t="s">
        <v>83</v>
      </c>
      <c r="K5413" s="14" t="s">
        <v>84</v>
      </c>
      <c r="L5413" s="14" t="s">
        <v>85</v>
      </c>
      <c r="M5413" s="23">
        <v>0.7</v>
      </c>
      <c r="N5413" s="16">
        <v>28</v>
      </c>
      <c r="O5413" s="16">
        <v>25</v>
      </c>
      <c r="P5413" s="16">
        <v>6</v>
      </c>
      <c r="Q5413" s="16">
        <v>25</v>
      </c>
      <c r="R5413" s="16">
        <v>6</v>
      </c>
      <c r="S5413" s="14" t="s">
        <v>86</v>
      </c>
      <c r="T5413" s="16">
        <v>5961</v>
      </c>
      <c r="U5413" s="16">
        <v>0</v>
      </c>
      <c r="V5413" s="18">
        <v>5112572</v>
      </c>
      <c r="W5413" s="18">
        <v>107358</v>
      </c>
      <c r="X5413" s="18">
        <v>81492</v>
      </c>
      <c r="Y5413" s="18">
        <v>1804</v>
      </c>
      <c r="Z5413" s="18">
        <v>0</v>
      </c>
      <c r="AA5413" s="18">
        <v>0</v>
      </c>
      <c r="AB5413" s="18">
        <v>100610</v>
      </c>
      <c r="AC5413" s="23">
        <v>0.9399999999999999</v>
      </c>
      <c r="AD5413" s="14" t="str">
        <f>IF(E5413=113,"Linn","Iowa ex-Linn")</f>
        <v>Iowa ex-Linn</v>
      </c>
      <c r="AE5413" s="23">
        <f>IFERROR(AB5413/W5413,"N/M")</f>
        <v>0.9371448797481324</v>
      </c>
      <c r="AF5413" s="14" t="str">
        <f>B5413&amp;"|"&amp;TEXT(E5413,"000")&amp;"|"&amp;TEXT(M5413,"0.0000")</f>
        <v>2023|065|0.7000</v>
      </c>
      <c r="AG5413" s="22" t="str">
        <f>IF(AND(B5413&gt;=2015,B5413&lt;=2024,C5413=19,G5413=41,I5413=2,K5413="A",L5413="RBUP",M5413&gt;=0.5,M5413&lt;=0.85),"IN","OUT")</f>
        <v>IN</v>
      </c>
    </row>
    <row r="5414" spans="1:33">
      <c r="A5414" s="14" t="s">
        <v>193</v>
      </c>
      <c r="B5414" s="16">
        <v>2023</v>
      </c>
      <c r="C5414" s="16">
        <v>19</v>
      </c>
      <c r="D5414" s="14" t="s">
        <v>80</v>
      </c>
      <c r="E5414" s="16">
        <v>65</v>
      </c>
      <c r="F5414" s="14" t="s">
        <v>118</v>
      </c>
      <c r="G5414" s="16">
        <v>41</v>
      </c>
      <c r="H5414" s="14" t="s">
        <v>186</v>
      </c>
      <c r="I5414" s="16">
        <v>2</v>
      </c>
      <c r="J5414" s="14" t="s">
        <v>83</v>
      </c>
      <c r="K5414" s="14" t="s">
        <v>84</v>
      </c>
      <c r="L5414" s="14" t="s">
        <v>85</v>
      </c>
      <c r="M5414" s="23">
        <v>0.75</v>
      </c>
      <c r="N5414" s="16">
        <v>149</v>
      </c>
      <c r="O5414" s="16">
        <v>124</v>
      </c>
      <c r="P5414" s="16">
        <v>28</v>
      </c>
      <c r="Q5414" s="16">
        <v>136</v>
      </c>
      <c r="R5414" s="16">
        <v>29</v>
      </c>
      <c r="S5414" s="14" t="s">
        <v>86</v>
      </c>
      <c r="T5414" s="16">
        <v>26917</v>
      </c>
      <c r="U5414" s="16">
        <v>0</v>
      </c>
      <c r="V5414" s="18">
        <v>25003541</v>
      </c>
      <c r="W5414" s="18">
        <v>731872</v>
      </c>
      <c r="X5414" s="18">
        <v>537478</v>
      </c>
      <c r="Y5414" s="18">
        <v>1941</v>
      </c>
      <c r="Z5414" s="18">
        <v>0</v>
      </c>
      <c r="AA5414" s="18">
        <v>0</v>
      </c>
      <c r="AB5414" s="18">
        <v>776884</v>
      </c>
      <c r="AC5414" s="23">
        <v>1.06</v>
      </c>
      <c r="AD5414" s="14" t="str">
        <f>IF(E5414=113,"Linn","Iowa ex-Linn")</f>
        <v>Iowa ex-Linn</v>
      </c>
      <c r="AE5414" s="23">
        <f>IFERROR(AB5414/W5414,"N/M")</f>
        <v>1.061502557824319</v>
      </c>
      <c r="AF5414" s="14" t="str">
        <f>B5414&amp;"|"&amp;TEXT(E5414,"000")&amp;"|"&amp;TEXT(M5414,"0.0000")</f>
        <v>2023|065|0.7500</v>
      </c>
      <c r="AG5414" s="22" t="str">
        <f>IF(AND(B5414&gt;=2015,B5414&lt;=2024,C5414=19,G5414=41,I5414=2,K5414="A",L5414="RBUP",M5414&gt;=0.5,M5414&lt;=0.85),"IN","OUT")</f>
        <v>IN</v>
      </c>
    </row>
    <row r="5415" spans="1:33">
      <c r="A5415" s="14" t="s">
        <v>193</v>
      </c>
      <c r="B5415" s="16">
        <v>2023</v>
      </c>
      <c r="C5415" s="16">
        <v>19</v>
      </c>
      <c r="D5415" s="14" t="s">
        <v>80</v>
      </c>
      <c r="E5415" s="16">
        <v>65</v>
      </c>
      <c r="F5415" s="14" t="s">
        <v>118</v>
      </c>
      <c r="G5415" s="16">
        <v>41</v>
      </c>
      <c r="H5415" s="14" t="s">
        <v>186</v>
      </c>
      <c r="I5415" s="16">
        <v>2</v>
      </c>
      <c r="J5415" s="14" t="s">
        <v>83</v>
      </c>
      <c r="K5415" s="14" t="s">
        <v>84</v>
      </c>
      <c r="L5415" s="14" t="s">
        <v>85</v>
      </c>
      <c r="M5415" s="23">
        <v>0.8</v>
      </c>
      <c r="N5415" s="16">
        <v>392</v>
      </c>
      <c r="O5415" s="16">
        <v>340</v>
      </c>
      <c r="P5415" s="16">
        <v>168</v>
      </c>
      <c r="Q5415" s="16">
        <v>402</v>
      </c>
      <c r="R5415" s="16">
        <v>184</v>
      </c>
      <c r="S5415" s="14" t="s">
        <v>86</v>
      </c>
      <c r="T5415" s="16">
        <v>70648</v>
      </c>
      <c r="U5415" s="16">
        <v>0</v>
      </c>
      <c r="V5415" s="18">
        <v>70689307</v>
      </c>
      <c r="W5415" s="18">
        <v>2894558</v>
      </c>
      <c r="X5415" s="18">
        <v>1850938</v>
      </c>
      <c r="Y5415" s="18">
        <v>7184</v>
      </c>
      <c r="Z5415" s="18">
        <v>0</v>
      </c>
      <c r="AA5415" s="18">
        <v>0</v>
      </c>
      <c r="AB5415" s="18">
        <v>3674347</v>
      </c>
      <c r="AC5415" s="23">
        <v>1.27</v>
      </c>
      <c r="AD5415" s="14" t="str">
        <f>IF(E5415=113,"Linn","Iowa ex-Linn")</f>
        <v>Iowa ex-Linn</v>
      </c>
      <c r="AE5415" s="23">
        <f>IFERROR(AB5415/W5415,"N/M")</f>
        <v>1.2693982984621486</v>
      </c>
      <c r="AF5415" s="14" t="str">
        <f>B5415&amp;"|"&amp;TEXT(E5415,"000")&amp;"|"&amp;TEXT(M5415,"0.0000")</f>
        <v>2023|065|0.8000</v>
      </c>
      <c r="AG5415" s="22" t="str">
        <f>IF(AND(B5415&gt;=2015,B5415&lt;=2024,C5415=19,G5415=41,I5415=2,K5415="A",L5415="RBUP",M5415&gt;=0.5,M5415&lt;=0.85),"IN","OUT")</f>
        <v>IN</v>
      </c>
    </row>
    <row r="5416" spans="1:33">
      <c r="A5416" s="14" t="s">
        <v>193</v>
      </c>
      <c r="B5416" s="16">
        <v>2023</v>
      </c>
      <c r="C5416" s="16">
        <v>19</v>
      </c>
      <c r="D5416" s="14" t="s">
        <v>80</v>
      </c>
      <c r="E5416" s="16">
        <v>65</v>
      </c>
      <c r="F5416" s="14" t="s">
        <v>118</v>
      </c>
      <c r="G5416" s="16">
        <v>41</v>
      </c>
      <c r="H5416" s="14" t="s">
        <v>186</v>
      </c>
      <c r="I5416" s="16">
        <v>2</v>
      </c>
      <c r="J5416" s="14" t="s">
        <v>83</v>
      </c>
      <c r="K5416" s="14" t="s">
        <v>84</v>
      </c>
      <c r="L5416" s="14" t="s">
        <v>85</v>
      </c>
      <c r="M5416" s="23">
        <v>0.85</v>
      </c>
      <c r="N5416" s="16">
        <v>360</v>
      </c>
      <c r="O5416" s="16">
        <v>301</v>
      </c>
      <c r="P5416" s="16">
        <v>201</v>
      </c>
      <c r="Q5416" s="16">
        <v>409</v>
      </c>
      <c r="R5416" s="16">
        <v>252</v>
      </c>
      <c r="S5416" s="14" t="s">
        <v>86</v>
      </c>
      <c r="T5416" s="16">
        <v>66870</v>
      </c>
      <c r="U5416" s="16">
        <v>0</v>
      </c>
      <c r="V5416" s="18">
        <v>70184032</v>
      </c>
      <c r="W5416" s="18">
        <v>3766024</v>
      </c>
      <c r="X5416" s="18">
        <v>1855836</v>
      </c>
      <c r="Y5416" s="18">
        <v>8119</v>
      </c>
      <c r="Z5416" s="18">
        <v>0</v>
      </c>
      <c r="AA5416" s="18">
        <v>0</v>
      </c>
      <c r="AB5416" s="18">
        <v>5915232</v>
      </c>
      <c r="AC5416" s="23">
        <v>1.57</v>
      </c>
      <c r="AD5416" s="14" t="str">
        <f>IF(E5416=113,"Linn","Iowa ex-Linn")</f>
        <v>Iowa ex-Linn</v>
      </c>
      <c r="AE5416" s="23">
        <f>IFERROR(AB5416/W5416,"N/M")</f>
        <v>1.5706835644170085</v>
      </c>
      <c r="AF5416" s="14" t="str">
        <f>B5416&amp;"|"&amp;TEXT(E5416,"000")&amp;"|"&amp;TEXT(M5416,"0.0000")</f>
        <v>2023|065|0.8500</v>
      </c>
      <c r="AG5416" s="22" t="str">
        <f>IF(AND(B5416&gt;=2015,B5416&lt;=2024,C5416=19,G5416=41,I5416=2,K5416="A",L5416="RBUP",M5416&gt;=0.5,M5416&lt;=0.85),"IN","OUT")</f>
        <v>IN</v>
      </c>
    </row>
    <row r="5417" spans="1:33">
      <c r="A5417" s="14" t="s">
        <v>193</v>
      </c>
      <c r="B5417" s="16">
        <v>2023</v>
      </c>
      <c r="C5417" s="16">
        <v>19</v>
      </c>
      <c r="D5417" s="14" t="s">
        <v>80</v>
      </c>
      <c r="E5417" s="16">
        <v>67</v>
      </c>
      <c r="F5417" s="14" t="s">
        <v>119</v>
      </c>
      <c r="G5417" s="16">
        <v>41</v>
      </c>
      <c r="H5417" s="14" t="s">
        <v>186</v>
      </c>
      <c r="I5417" s="16">
        <v>2</v>
      </c>
      <c r="J5417" s="14" t="s">
        <v>83</v>
      </c>
      <c r="K5417" s="14" t="s">
        <v>84</v>
      </c>
      <c r="L5417" s="14" t="s">
        <v>85</v>
      </c>
      <c r="M5417" s="23">
        <v>0.6</v>
      </c>
      <c r="N5417" s="16">
        <v>2</v>
      </c>
      <c r="O5417" s="16">
        <v>2</v>
      </c>
      <c r="P5417" s="16">
        <v>0</v>
      </c>
      <c r="Q5417" s="16">
        <v>3</v>
      </c>
      <c r="R5417" s="16">
        <v>0</v>
      </c>
      <c r="S5417" s="14" t="s">
        <v>86</v>
      </c>
      <c r="T5417" s="16">
        <v>197</v>
      </c>
      <c r="U5417" s="16">
        <v>0</v>
      </c>
      <c r="V5417" s="18">
        <v>157155</v>
      </c>
      <c r="W5417" s="18">
        <v>2857</v>
      </c>
      <c r="X5417" s="18">
        <v>1828</v>
      </c>
      <c r="Y5417" s="18">
        <v>0</v>
      </c>
      <c r="Z5417" s="18">
        <v>0</v>
      </c>
      <c r="AA5417" s="18">
        <v>0</v>
      </c>
      <c r="AB5417" s="18">
        <v>0</v>
      </c>
      <c r="AC5417" s="23">
        <v>0</v>
      </c>
      <c r="AD5417" s="14" t="str">
        <f>IF(E5417=113,"Linn","Iowa ex-Linn")</f>
        <v>Iowa ex-Linn</v>
      </c>
      <c r="AE5417" s="23">
        <f>IFERROR(AB5417/W5417,"N/M")</f>
        <v>0.0</v>
      </c>
      <c r="AF5417" s="14" t="str">
        <f>B5417&amp;"|"&amp;TEXT(E5417,"000")&amp;"|"&amp;TEXT(M5417,"0.0000")</f>
        <v>2023|067|0.6000</v>
      </c>
      <c r="AG5417" s="22" t="str">
        <f>IF(AND(B5417&gt;=2015,B5417&lt;=2024,C5417=19,G5417=41,I5417=2,K5417="A",L5417="RBUP",M5417&gt;=0.5,M5417&lt;=0.85),"IN","OUT")</f>
        <v>IN</v>
      </c>
    </row>
    <row r="5418" spans="1:33">
      <c r="A5418" s="14" t="s">
        <v>193</v>
      </c>
      <c r="B5418" s="16">
        <v>2023</v>
      </c>
      <c r="C5418" s="16">
        <v>19</v>
      </c>
      <c r="D5418" s="14" t="s">
        <v>80</v>
      </c>
      <c r="E5418" s="16">
        <v>67</v>
      </c>
      <c r="F5418" s="14" t="s">
        <v>119</v>
      </c>
      <c r="G5418" s="16">
        <v>41</v>
      </c>
      <c r="H5418" s="14" t="s">
        <v>186</v>
      </c>
      <c r="I5418" s="16">
        <v>2</v>
      </c>
      <c r="J5418" s="14" t="s">
        <v>83</v>
      </c>
      <c r="K5418" s="14" t="s">
        <v>84</v>
      </c>
      <c r="L5418" s="14" t="s">
        <v>85</v>
      </c>
      <c r="M5418" s="23">
        <v>0.65</v>
      </c>
      <c r="N5418" s="16">
        <v>1</v>
      </c>
      <c r="O5418" s="16">
        <v>1</v>
      </c>
      <c r="P5418" s="16">
        <v>0</v>
      </c>
      <c r="Q5418" s="16">
        <v>1</v>
      </c>
      <c r="R5418" s="16">
        <v>0</v>
      </c>
      <c r="S5418" s="14" t="s">
        <v>86</v>
      </c>
      <c r="T5418" s="16">
        <v>29</v>
      </c>
      <c r="U5418" s="16">
        <v>0</v>
      </c>
      <c r="V5418" s="18">
        <v>21632</v>
      </c>
      <c r="W5418" s="18">
        <v>536</v>
      </c>
      <c r="X5418" s="18">
        <v>316</v>
      </c>
      <c r="Y5418" s="18">
        <v>0</v>
      </c>
      <c r="Z5418" s="18">
        <v>0</v>
      </c>
      <c r="AA5418" s="18">
        <v>0</v>
      </c>
      <c r="AB5418" s="18">
        <v>0</v>
      </c>
      <c r="AC5418" s="23">
        <v>0</v>
      </c>
      <c r="AD5418" s="14" t="str">
        <f>IF(E5418=113,"Linn","Iowa ex-Linn")</f>
        <v>Iowa ex-Linn</v>
      </c>
      <c r="AE5418" s="23">
        <f>IFERROR(AB5418/W5418,"N/M")</f>
        <v>0.0</v>
      </c>
      <c r="AF5418" s="14" t="str">
        <f>B5418&amp;"|"&amp;TEXT(E5418,"000")&amp;"|"&amp;TEXT(M5418,"0.0000")</f>
        <v>2023|067|0.6500</v>
      </c>
      <c r="AG5418" s="22" t="str">
        <f>IF(AND(B5418&gt;=2015,B5418&lt;=2024,C5418=19,G5418=41,I5418=2,K5418="A",L5418="RBUP",M5418&gt;=0.5,M5418&lt;=0.85),"IN","OUT")</f>
        <v>IN</v>
      </c>
    </row>
    <row r="5419" spans="1:33">
      <c r="A5419" s="14" t="s">
        <v>193</v>
      </c>
      <c r="B5419" s="16">
        <v>2023</v>
      </c>
      <c r="C5419" s="16">
        <v>19</v>
      </c>
      <c r="D5419" s="14" t="s">
        <v>80</v>
      </c>
      <c r="E5419" s="16">
        <v>67</v>
      </c>
      <c r="F5419" s="14" t="s">
        <v>119</v>
      </c>
      <c r="G5419" s="16">
        <v>41</v>
      </c>
      <c r="H5419" s="14" t="s">
        <v>186</v>
      </c>
      <c r="I5419" s="16">
        <v>2</v>
      </c>
      <c r="J5419" s="14" t="s">
        <v>83</v>
      </c>
      <c r="K5419" s="14" t="s">
        <v>84</v>
      </c>
      <c r="L5419" s="14" t="s">
        <v>85</v>
      </c>
      <c r="M5419" s="23">
        <v>0.7</v>
      </c>
      <c r="N5419" s="16">
        <v>12</v>
      </c>
      <c r="O5419" s="16">
        <v>11</v>
      </c>
      <c r="P5419" s="16">
        <v>2</v>
      </c>
      <c r="Q5419" s="16">
        <v>11</v>
      </c>
      <c r="R5419" s="16">
        <v>2</v>
      </c>
      <c r="S5419" s="14" t="s">
        <v>86</v>
      </c>
      <c r="T5419" s="16">
        <v>1137</v>
      </c>
      <c r="U5419" s="16">
        <v>0</v>
      </c>
      <c r="V5419" s="18">
        <v>919293</v>
      </c>
      <c r="W5419" s="18">
        <v>28841</v>
      </c>
      <c r="X5419" s="18">
        <v>21557</v>
      </c>
      <c r="Y5419" s="18">
        <v>0</v>
      </c>
      <c r="Z5419" s="18">
        <v>0</v>
      </c>
      <c r="AA5419" s="18">
        <v>0</v>
      </c>
      <c r="AB5419" s="18">
        <v>23931</v>
      </c>
      <c r="AC5419" s="23">
        <v>0.83</v>
      </c>
      <c r="AD5419" s="14" t="str">
        <f>IF(E5419=113,"Linn","Iowa ex-Linn")</f>
        <v>Iowa ex-Linn</v>
      </c>
      <c r="AE5419" s="23">
        <f>IFERROR(AB5419/W5419,"N/M")</f>
        <v>0.8297562497832947</v>
      </c>
      <c r="AF5419" s="14" t="str">
        <f>B5419&amp;"|"&amp;TEXT(E5419,"000")&amp;"|"&amp;TEXT(M5419,"0.0000")</f>
        <v>2023|067|0.7000</v>
      </c>
      <c r="AG5419" s="22" t="str">
        <f>IF(AND(B5419&gt;=2015,B5419&lt;=2024,C5419=19,G5419=41,I5419=2,K5419="A",L5419="RBUP",M5419&gt;=0.5,M5419&lt;=0.85),"IN","OUT")</f>
        <v>IN</v>
      </c>
    </row>
    <row r="5420" spans="1:33">
      <c r="A5420" s="14" t="s">
        <v>193</v>
      </c>
      <c r="B5420" s="16">
        <v>2023</v>
      </c>
      <c r="C5420" s="16">
        <v>19</v>
      </c>
      <c r="D5420" s="14" t="s">
        <v>80</v>
      </c>
      <c r="E5420" s="16">
        <v>67</v>
      </c>
      <c r="F5420" s="14" t="s">
        <v>119</v>
      </c>
      <c r="G5420" s="16">
        <v>41</v>
      </c>
      <c r="H5420" s="14" t="s">
        <v>186</v>
      </c>
      <c r="I5420" s="16">
        <v>2</v>
      </c>
      <c r="J5420" s="14" t="s">
        <v>83</v>
      </c>
      <c r="K5420" s="14" t="s">
        <v>84</v>
      </c>
      <c r="L5420" s="14" t="s">
        <v>85</v>
      </c>
      <c r="M5420" s="23">
        <v>0.75</v>
      </c>
      <c r="N5420" s="16">
        <v>77</v>
      </c>
      <c r="O5420" s="16">
        <v>65</v>
      </c>
      <c r="P5420" s="16">
        <v>33</v>
      </c>
      <c r="Q5420" s="16">
        <v>82</v>
      </c>
      <c r="R5420" s="16">
        <v>42</v>
      </c>
      <c r="S5420" s="14" t="s">
        <v>86</v>
      </c>
      <c r="T5420" s="16">
        <v>21336</v>
      </c>
      <c r="U5420" s="16">
        <v>0</v>
      </c>
      <c r="V5420" s="18">
        <v>20321847</v>
      </c>
      <c r="W5420" s="18">
        <v>761608</v>
      </c>
      <c r="X5420" s="18">
        <v>560815</v>
      </c>
      <c r="Y5420" s="18">
        <v>0</v>
      </c>
      <c r="Z5420" s="18">
        <v>0</v>
      </c>
      <c r="AA5420" s="18">
        <v>0</v>
      </c>
      <c r="AB5420" s="18">
        <v>1031171</v>
      </c>
      <c r="AC5420" s="23">
        <v>1.35</v>
      </c>
      <c r="AD5420" s="14" t="str">
        <f>IF(E5420=113,"Linn","Iowa ex-Linn")</f>
        <v>Iowa ex-Linn</v>
      </c>
      <c r="AE5420" s="23">
        <f>IFERROR(AB5420/W5420,"N/M")</f>
        <v>1.3539392968561255</v>
      </c>
      <c r="AF5420" s="14" t="str">
        <f>B5420&amp;"|"&amp;TEXT(E5420,"000")&amp;"|"&amp;TEXT(M5420,"0.0000")</f>
        <v>2023|067|0.7500</v>
      </c>
      <c r="AG5420" s="22" t="str">
        <f>IF(AND(B5420&gt;=2015,B5420&lt;=2024,C5420=19,G5420=41,I5420=2,K5420="A",L5420="RBUP",M5420&gt;=0.5,M5420&lt;=0.85),"IN","OUT")</f>
        <v>IN</v>
      </c>
    </row>
    <row r="5421" spans="1:33">
      <c r="A5421" s="14" t="s">
        <v>193</v>
      </c>
      <c r="B5421" s="16">
        <v>2023</v>
      </c>
      <c r="C5421" s="16">
        <v>19</v>
      </c>
      <c r="D5421" s="14" t="s">
        <v>80</v>
      </c>
      <c r="E5421" s="16">
        <v>67</v>
      </c>
      <c r="F5421" s="14" t="s">
        <v>119</v>
      </c>
      <c r="G5421" s="16">
        <v>41</v>
      </c>
      <c r="H5421" s="14" t="s">
        <v>186</v>
      </c>
      <c r="I5421" s="16">
        <v>2</v>
      </c>
      <c r="J5421" s="14" t="s">
        <v>83</v>
      </c>
      <c r="K5421" s="14" t="s">
        <v>84</v>
      </c>
      <c r="L5421" s="14" t="s">
        <v>85</v>
      </c>
      <c r="M5421" s="23">
        <v>0.8</v>
      </c>
      <c r="N5421" s="16">
        <v>332</v>
      </c>
      <c r="O5421" s="16">
        <v>290</v>
      </c>
      <c r="P5421" s="16">
        <v>171</v>
      </c>
      <c r="Q5421" s="16">
        <v>383</v>
      </c>
      <c r="R5421" s="16">
        <v>201</v>
      </c>
      <c r="S5421" s="14" t="s">
        <v>86</v>
      </c>
      <c r="T5421" s="16">
        <v>70129</v>
      </c>
      <c r="U5421" s="16">
        <v>0</v>
      </c>
      <c r="V5421" s="18">
        <v>68305704</v>
      </c>
      <c r="W5421" s="18">
        <v>3418255</v>
      </c>
      <c r="X5421" s="18">
        <v>2169444</v>
      </c>
      <c r="Y5421" s="18">
        <v>1977</v>
      </c>
      <c r="Z5421" s="18">
        <v>0</v>
      </c>
      <c r="AA5421" s="18">
        <v>0</v>
      </c>
      <c r="AB5421" s="18">
        <v>5037760</v>
      </c>
      <c r="AC5421" s="23">
        <v>1.47</v>
      </c>
      <c r="AD5421" s="14" t="str">
        <f>IF(E5421=113,"Linn","Iowa ex-Linn")</f>
        <v>Iowa ex-Linn</v>
      </c>
      <c r="AE5421" s="23">
        <f>IFERROR(AB5421/W5421,"N/M")</f>
        <v>1.473781212928819</v>
      </c>
      <c r="AF5421" s="14" t="str">
        <f>B5421&amp;"|"&amp;TEXT(E5421,"000")&amp;"|"&amp;TEXT(M5421,"0.0000")</f>
        <v>2023|067|0.8000</v>
      </c>
      <c r="AG5421" s="22" t="str">
        <f>IF(AND(B5421&gt;=2015,B5421&lt;=2024,C5421=19,G5421=41,I5421=2,K5421="A",L5421="RBUP",M5421&gt;=0.5,M5421&lt;=0.85),"IN","OUT")</f>
        <v>IN</v>
      </c>
    </row>
    <row r="5422" spans="1:33">
      <c r="A5422" s="14" t="s">
        <v>193</v>
      </c>
      <c r="B5422" s="16">
        <v>2023</v>
      </c>
      <c r="C5422" s="16">
        <v>19</v>
      </c>
      <c r="D5422" s="14" t="s">
        <v>80</v>
      </c>
      <c r="E5422" s="16">
        <v>67</v>
      </c>
      <c r="F5422" s="14" t="s">
        <v>119</v>
      </c>
      <c r="G5422" s="16">
        <v>41</v>
      </c>
      <c r="H5422" s="14" t="s">
        <v>186</v>
      </c>
      <c r="I5422" s="16">
        <v>2</v>
      </c>
      <c r="J5422" s="14" t="s">
        <v>83</v>
      </c>
      <c r="K5422" s="14" t="s">
        <v>84</v>
      </c>
      <c r="L5422" s="14" t="s">
        <v>85</v>
      </c>
      <c r="M5422" s="23">
        <v>0.85</v>
      </c>
      <c r="N5422" s="16">
        <v>221</v>
      </c>
      <c r="O5422" s="16">
        <v>166</v>
      </c>
      <c r="P5422" s="16">
        <v>116</v>
      </c>
      <c r="Q5422" s="16">
        <v>263</v>
      </c>
      <c r="R5422" s="16">
        <v>194</v>
      </c>
      <c r="S5422" s="14" t="s">
        <v>86</v>
      </c>
      <c r="T5422" s="16">
        <v>39723</v>
      </c>
      <c r="U5422" s="16">
        <v>0</v>
      </c>
      <c r="V5422" s="18">
        <v>40490695</v>
      </c>
      <c r="W5422" s="18">
        <v>2551538</v>
      </c>
      <c r="X5422" s="18">
        <v>1225333</v>
      </c>
      <c r="Y5422" s="18">
        <v>7039</v>
      </c>
      <c r="Z5422" s="18">
        <v>0</v>
      </c>
      <c r="AA5422" s="18">
        <v>0</v>
      </c>
      <c r="AB5422" s="18">
        <v>5510096</v>
      </c>
      <c r="AC5422" s="23">
        <v>2.16</v>
      </c>
      <c r="AD5422" s="14" t="str">
        <f>IF(E5422=113,"Linn","Iowa ex-Linn")</f>
        <v>Iowa ex-Linn</v>
      </c>
      <c r="AE5422" s="23">
        <f>IFERROR(AB5422/W5422,"N/M")</f>
        <v>2.1595194741367756</v>
      </c>
      <c r="AF5422" s="14" t="str">
        <f>B5422&amp;"|"&amp;TEXT(E5422,"000")&amp;"|"&amp;TEXT(M5422,"0.0000")</f>
        <v>2023|067|0.8500</v>
      </c>
      <c r="AG5422" s="22" t="str">
        <f>IF(AND(B5422&gt;=2015,B5422&lt;=2024,C5422=19,G5422=41,I5422=2,K5422="A",L5422="RBUP",M5422&gt;=0.5,M5422&lt;=0.85),"IN","OUT")</f>
        <v>IN</v>
      </c>
    </row>
    <row r="5423" spans="1:33">
      <c r="A5423" s="14" t="s">
        <v>193</v>
      </c>
      <c r="B5423" s="16">
        <v>2023</v>
      </c>
      <c r="C5423" s="16">
        <v>19</v>
      </c>
      <c r="D5423" s="14" t="s">
        <v>80</v>
      </c>
      <c r="E5423" s="16">
        <v>69</v>
      </c>
      <c r="F5423" s="14" t="s">
        <v>120</v>
      </c>
      <c r="G5423" s="16">
        <v>41</v>
      </c>
      <c r="H5423" s="14" t="s">
        <v>186</v>
      </c>
      <c r="I5423" s="16">
        <v>2</v>
      </c>
      <c r="J5423" s="14" t="s">
        <v>83</v>
      </c>
      <c r="K5423" s="14" t="s">
        <v>84</v>
      </c>
      <c r="L5423" s="14" t="s">
        <v>85</v>
      </c>
      <c r="M5423" s="23">
        <v>0.6</v>
      </c>
      <c r="N5423" s="16">
        <v>1</v>
      </c>
      <c r="O5423" s="16">
        <v>0</v>
      </c>
      <c r="P5423" s="16">
        <v>0</v>
      </c>
      <c r="Q5423" s="16">
        <v>0</v>
      </c>
      <c r="R5423" s="16">
        <v>0</v>
      </c>
      <c r="S5423" s="14" t="s">
        <v>86</v>
      </c>
      <c r="T5423" s="16">
        <v>0</v>
      </c>
      <c r="U5423" s="16">
        <v>0</v>
      </c>
      <c r="V5423" s="18">
        <v>0</v>
      </c>
      <c r="W5423" s="18">
        <v>0</v>
      </c>
      <c r="X5423" s="18">
        <v>0</v>
      </c>
      <c r="Y5423" s="18">
        <v>0</v>
      </c>
      <c r="Z5423" s="18">
        <v>0</v>
      </c>
      <c r="AA5423" s="18">
        <v>0</v>
      </c>
      <c r="AB5423" s="18">
        <v>0</v>
      </c>
      <c r="AC5423" s="23">
        <v>0</v>
      </c>
      <c r="AD5423" s="14" t="str">
        <f>IF(E5423=113,"Linn","Iowa ex-Linn")</f>
        <v>Iowa ex-Linn</v>
      </c>
      <c r="AE5423" s="23" t="str">
        <f>IFERROR(AB5423/W5423,"N/M")</f>
        <v>N/M</v>
      </c>
      <c r="AF5423" s="14" t="str">
        <f>B5423&amp;"|"&amp;TEXT(E5423,"000")&amp;"|"&amp;TEXT(M5423,"0.0000")</f>
        <v>2023|069|0.6000</v>
      </c>
      <c r="AG5423" s="22" t="str">
        <f>IF(AND(B5423&gt;=2015,B5423&lt;=2024,C5423=19,G5423=41,I5423=2,K5423="A",L5423="RBUP",M5423&gt;=0.5,M5423&lt;=0.85),"IN","OUT")</f>
        <v>IN</v>
      </c>
    </row>
    <row r="5424" spans="1:33">
      <c r="A5424" s="14" t="s">
        <v>193</v>
      </c>
      <c r="B5424" s="16">
        <v>2023</v>
      </c>
      <c r="C5424" s="16">
        <v>19</v>
      </c>
      <c r="D5424" s="14" t="s">
        <v>80</v>
      </c>
      <c r="E5424" s="16">
        <v>69</v>
      </c>
      <c r="F5424" s="14" t="s">
        <v>120</v>
      </c>
      <c r="G5424" s="16">
        <v>41</v>
      </c>
      <c r="H5424" s="14" t="s">
        <v>186</v>
      </c>
      <c r="I5424" s="16">
        <v>2</v>
      </c>
      <c r="J5424" s="14" t="s">
        <v>83</v>
      </c>
      <c r="K5424" s="14" t="s">
        <v>84</v>
      </c>
      <c r="L5424" s="14" t="s">
        <v>85</v>
      </c>
      <c r="M5424" s="23">
        <v>0.65</v>
      </c>
      <c r="N5424" s="16">
        <v>2</v>
      </c>
      <c r="O5424" s="16">
        <v>2</v>
      </c>
      <c r="P5424" s="16">
        <v>0</v>
      </c>
      <c r="Q5424" s="16">
        <v>2</v>
      </c>
      <c r="R5424" s="16">
        <v>0</v>
      </c>
      <c r="S5424" s="14" t="s">
        <v>86</v>
      </c>
      <c r="T5424" s="16">
        <v>158</v>
      </c>
      <c r="U5424" s="16">
        <v>0</v>
      </c>
      <c r="V5424" s="18">
        <v>118616</v>
      </c>
      <c r="W5424" s="18">
        <v>1983</v>
      </c>
      <c r="X5424" s="18">
        <v>1278</v>
      </c>
      <c r="Y5424" s="18">
        <v>0</v>
      </c>
      <c r="Z5424" s="18">
        <v>0</v>
      </c>
      <c r="AA5424" s="18">
        <v>0</v>
      </c>
      <c r="AB5424" s="18">
        <v>0</v>
      </c>
      <c r="AC5424" s="23">
        <v>0</v>
      </c>
      <c r="AD5424" s="14" t="str">
        <f>IF(E5424=113,"Linn","Iowa ex-Linn")</f>
        <v>Iowa ex-Linn</v>
      </c>
      <c r="AE5424" s="23">
        <f>IFERROR(AB5424/W5424,"N/M")</f>
        <v>0.0</v>
      </c>
      <c r="AF5424" s="14" t="str">
        <f>B5424&amp;"|"&amp;TEXT(E5424,"000")&amp;"|"&amp;TEXT(M5424,"0.0000")</f>
        <v>2023|069|0.6500</v>
      </c>
      <c r="AG5424" s="22" t="str">
        <f>IF(AND(B5424&gt;=2015,B5424&lt;=2024,C5424=19,G5424=41,I5424=2,K5424="A",L5424="RBUP",M5424&gt;=0.5,M5424&lt;=0.85),"IN","OUT")</f>
        <v>IN</v>
      </c>
    </row>
    <row r="5425" spans="1:33">
      <c r="A5425" s="14" t="s">
        <v>193</v>
      </c>
      <c r="B5425" s="16">
        <v>2023</v>
      </c>
      <c r="C5425" s="16">
        <v>19</v>
      </c>
      <c r="D5425" s="14" t="s">
        <v>80</v>
      </c>
      <c r="E5425" s="16">
        <v>69</v>
      </c>
      <c r="F5425" s="14" t="s">
        <v>120</v>
      </c>
      <c r="G5425" s="16">
        <v>41</v>
      </c>
      <c r="H5425" s="14" t="s">
        <v>186</v>
      </c>
      <c r="I5425" s="16">
        <v>2</v>
      </c>
      <c r="J5425" s="14" t="s">
        <v>83</v>
      </c>
      <c r="K5425" s="14" t="s">
        <v>84</v>
      </c>
      <c r="L5425" s="14" t="s">
        <v>85</v>
      </c>
      <c r="M5425" s="23">
        <v>0.7</v>
      </c>
      <c r="N5425" s="16">
        <v>9</v>
      </c>
      <c r="O5425" s="16">
        <v>9</v>
      </c>
      <c r="P5425" s="16">
        <v>2</v>
      </c>
      <c r="Q5425" s="16">
        <v>12</v>
      </c>
      <c r="R5425" s="16">
        <v>3</v>
      </c>
      <c r="S5425" s="14" t="s">
        <v>86</v>
      </c>
      <c r="T5425" s="16">
        <v>663</v>
      </c>
      <c r="U5425" s="16">
        <v>0</v>
      </c>
      <c r="V5425" s="18">
        <v>566102</v>
      </c>
      <c r="W5425" s="18">
        <v>13714</v>
      </c>
      <c r="X5425" s="18">
        <v>9745</v>
      </c>
      <c r="Y5425" s="18">
        <v>0</v>
      </c>
      <c r="Z5425" s="18">
        <v>0</v>
      </c>
      <c r="AA5425" s="18">
        <v>0</v>
      </c>
      <c r="AB5425" s="18">
        <v>1268</v>
      </c>
      <c r="AC5425" s="23">
        <v>0.09</v>
      </c>
      <c r="AD5425" s="14" t="str">
        <f>IF(E5425=113,"Linn","Iowa ex-Linn")</f>
        <v>Iowa ex-Linn</v>
      </c>
      <c r="AE5425" s="23">
        <f>IFERROR(AB5425/W5425,"N/M")</f>
        <v>0.09246025958874143</v>
      </c>
      <c r="AF5425" s="14" t="str">
        <f>B5425&amp;"|"&amp;TEXT(E5425,"000")&amp;"|"&amp;TEXT(M5425,"0.0000")</f>
        <v>2023|069|0.7000</v>
      </c>
      <c r="AG5425" s="22" t="str">
        <f>IF(AND(B5425&gt;=2015,B5425&lt;=2024,C5425=19,G5425=41,I5425=2,K5425="A",L5425="RBUP",M5425&gt;=0.5,M5425&lt;=0.85),"IN","OUT")</f>
        <v>IN</v>
      </c>
    </row>
    <row r="5426" spans="1:33">
      <c r="A5426" s="14" t="s">
        <v>193</v>
      </c>
      <c r="B5426" s="16">
        <v>2023</v>
      </c>
      <c r="C5426" s="16">
        <v>19</v>
      </c>
      <c r="D5426" s="14" t="s">
        <v>80</v>
      </c>
      <c r="E5426" s="16">
        <v>69</v>
      </c>
      <c r="F5426" s="14" t="s">
        <v>120</v>
      </c>
      <c r="G5426" s="16">
        <v>41</v>
      </c>
      <c r="H5426" s="14" t="s">
        <v>186</v>
      </c>
      <c r="I5426" s="16">
        <v>2</v>
      </c>
      <c r="J5426" s="14" t="s">
        <v>83</v>
      </c>
      <c r="K5426" s="14" t="s">
        <v>84</v>
      </c>
      <c r="L5426" s="14" t="s">
        <v>85</v>
      </c>
      <c r="M5426" s="23">
        <v>0.75</v>
      </c>
      <c r="N5426" s="16">
        <v>61</v>
      </c>
      <c r="O5426" s="16">
        <v>50</v>
      </c>
      <c r="P5426" s="16">
        <v>6</v>
      </c>
      <c r="Q5426" s="16">
        <v>57</v>
      </c>
      <c r="R5426" s="16">
        <v>6</v>
      </c>
      <c r="S5426" s="14" t="s">
        <v>86</v>
      </c>
      <c r="T5426" s="16">
        <v>10267</v>
      </c>
      <c r="U5426" s="16">
        <v>0</v>
      </c>
      <c r="V5426" s="18">
        <v>9690569</v>
      </c>
      <c r="W5426" s="18">
        <v>294597</v>
      </c>
      <c r="X5426" s="18">
        <v>203396</v>
      </c>
      <c r="Y5426" s="18">
        <v>0</v>
      </c>
      <c r="Z5426" s="18">
        <v>0</v>
      </c>
      <c r="AA5426" s="18">
        <v>0</v>
      </c>
      <c r="AB5426" s="18">
        <v>74973</v>
      </c>
      <c r="AC5426" s="23">
        <v>0.25</v>
      </c>
      <c r="AD5426" s="14" t="str">
        <f>IF(E5426=113,"Linn","Iowa ex-Linn")</f>
        <v>Iowa ex-Linn</v>
      </c>
      <c r="AE5426" s="23">
        <f>IFERROR(AB5426/W5426,"N/M")</f>
        <v>0.25449342661330565</v>
      </c>
      <c r="AF5426" s="14" t="str">
        <f>B5426&amp;"|"&amp;TEXT(E5426,"000")&amp;"|"&amp;TEXT(M5426,"0.0000")</f>
        <v>2023|069|0.7500</v>
      </c>
      <c r="AG5426" s="22" t="str">
        <f>IF(AND(B5426&gt;=2015,B5426&lt;=2024,C5426=19,G5426=41,I5426=2,K5426="A",L5426="RBUP",M5426&gt;=0.5,M5426&lt;=0.85),"IN","OUT")</f>
        <v>IN</v>
      </c>
    </row>
    <row r="5427" spans="1:33">
      <c r="A5427" s="14" t="s">
        <v>193</v>
      </c>
      <c r="B5427" s="16">
        <v>2023</v>
      </c>
      <c r="C5427" s="16">
        <v>19</v>
      </c>
      <c r="D5427" s="14" t="s">
        <v>80</v>
      </c>
      <c r="E5427" s="16">
        <v>69</v>
      </c>
      <c r="F5427" s="14" t="s">
        <v>120</v>
      </c>
      <c r="G5427" s="16">
        <v>41</v>
      </c>
      <c r="H5427" s="14" t="s">
        <v>186</v>
      </c>
      <c r="I5427" s="16">
        <v>2</v>
      </c>
      <c r="J5427" s="14" t="s">
        <v>83</v>
      </c>
      <c r="K5427" s="14" t="s">
        <v>84</v>
      </c>
      <c r="L5427" s="14" t="s">
        <v>85</v>
      </c>
      <c r="M5427" s="23">
        <v>0.8</v>
      </c>
      <c r="N5427" s="16">
        <v>241</v>
      </c>
      <c r="O5427" s="16">
        <v>204</v>
      </c>
      <c r="P5427" s="16">
        <v>69</v>
      </c>
      <c r="Q5427" s="16">
        <v>304</v>
      </c>
      <c r="R5427" s="16">
        <v>88</v>
      </c>
      <c r="S5427" s="14" t="s">
        <v>86</v>
      </c>
      <c r="T5427" s="16">
        <v>51139</v>
      </c>
      <c r="U5427" s="16">
        <v>0</v>
      </c>
      <c r="V5427" s="18">
        <v>50547364</v>
      </c>
      <c r="W5427" s="18">
        <v>2161671</v>
      </c>
      <c r="X5427" s="18">
        <v>1313921</v>
      </c>
      <c r="Y5427" s="18">
        <v>0</v>
      </c>
      <c r="Z5427" s="18">
        <v>0</v>
      </c>
      <c r="AA5427" s="18">
        <v>0</v>
      </c>
      <c r="AB5427" s="18">
        <v>1051751</v>
      </c>
      <c r="AC5427" s="23">
        <v>0.49</v>
      </c>
      <c r="AD5427" s="14" t="str">
        <f>IF(E5427=113,"Linn","Iowa ex-Linn")</f>
        <v>Iowa ex-Linn</v>
      </c>
      <c r="AE5427" s="23">
        <f>IFERROR(AB5427/W5427,"N/M")</f>
        <v>0.4865453623608773</v>
      </c>
      <c r="AF5427" s="14" t="str">
        <f>B5427&amp;"|"&amp;TEXT(E5427,"000")&amp;"|"&amp;TEXT(M5427,"0.0000")</f>
        <v>2023|069|0.8000</v>
      </c>
      <c r="AG5427" s="22" t="str">
        <f>IF(AND(B5427&gt;=2015,B5427&lt;=2024,C5427=19,G5427=41,I5427=2,K5427="A",L5427="RBUP",M5427&gt;=0.5,M5427&lt;=0.85),"IN","OUT")</f>
        <v>IN</v>
      </c>
    </row>
    <row r="5428" spans="1:33">
      <c r="A5428" s="14" t="s">
        <v>193</v>
      </c>
      <c r="B5428" s="16">
        <v>2023</v>
      </c>
      <c r="C5428" s="16">
        <v>19</v>
      </c>
      <c r="D5428" s="14" t="s">
        <v>80</v>
      </c>
      <c r="E5428" s="16">
        <v>69</v>
      </c>
      <c r="F5428" s="14" t="s">
        <v>120</v>
      </c>
      <c r="G5428" s="16">
        <v>41</v>
      </c>
      <c r="H5428" s="14" t="s">
        <v>186</v>
      </c>
      <c r="I5428" s="16">
        <v>2</v>
      </c>
      <c r="J5428" s="14" t="s">
        <v>83</v>
      </c>
      <c r="K5428" s="14" t="s">
        <v>84</v>
      </c>
      <c r="L5428" s="14" t="s">
        <v>85</v>
      </c>
      <c r="M5428" s="23">
        <v>0.85</v>
      </c>
      <c r="N5428" s="16">
        <v>431</v>
      </c>
      <c r="O5428" s="16">
        <v>375</v>
      </c>
      <c r="P5428" s="16">
        <v>237</v>
      </c>
      <c r="Q5428" s="16">
        <v>707</v>
      </c>
      <c r="R5428" s="16">
        <v>402</v>
      </c>
      <c r="S5428" s="14" t="s">
        <v>86</v>
      </c>
      <c r="T5428" s="16">
        <v>115250</v>
      </c>
      <c r="U5428" s="16">
        <v>0</v>
      </c>
      <c r="V5428" s="18">
        <v>120429862</v>
      </c>
      <c r="W5428" s="18">
        <v>6655791</v>
      </c>
      <c r="X5428" s="18">
        <v>3068001</v>
      </c>
      <c r="Y5428" s="18">
        <v>0</v>
      </c>
      <c r="Z5428" s="18">
        <v>0</v>
      </c>
      <c r="AA5428" s="18">
        <v>0</v>
      </c>
      <c r="AB5428" s="18">
        <v>6640622</v>
      </c>
      <c r="AC5428" s="23">
        <v>1</v>
      </c>
      <c r="AD5428" s="14" t="str">
        <f>IF(E5428=113,"Linn","Iowa ex-Linn")</f>
        <v>Iowa ex-Linn</v>
      </c>
      <c r="AE5428" s="23">
        <f>IFERROR(AB5428/W5428,"N/M")</f>
        <v>0.9977209320424875</v>
      </c>
      <c r="AF5428" s="14" t="str">
        <f>B5428&amp;"|"&amp;TEXT(E5428,"000")&amp;"|"&amp;TEXT(M5428,"0.0000")</f>
        <v>2023|069|0.8500</v>
      </c>
      <c r="AG5428" s="22" t="str">
        <f>IF(AND(B5428&gt;=2015,B5428&lt;=2024,C5428=19,G5428=41,I5428=2,K5428="A",L5428="RBUP",M5428&gt;=0.5,M5428&lt;=0.85),"IN","OUT")</f>
        <v>IN</v>
      </c>
    </row>
    <row r="5429" spans="1:33">
      <c r="A5429" s="14" t="s">
        <v>193</v>
      </c>
      <c r="B5429" s="16">
        <v>2023</v>
      </c>
      <c r="C5429" s="16">
        <v>19</v>
      </c>
      <c r="D5429" s="14" t="s">
        <v>80</v>
      </c>
      <c r="E5429" s="16">
        <v>71</v>
      </c>
      <c r="F5429" s="14" t="s">
        <v>121</v>
      </c>
      <c r="G5429" s="16">
        <v>41</v>
      </c>
      <c r="H5429" s="14" t="s">
        <v>186</v>
      </c>
      <c r="I5429" s="16">
        <v>2</v>
      </c>
      <c r="J5429" s="14" t="s">
        <v>83</v>
      </c>
      <c r="K5429" s="14" t="s">
        <v>84</v>
      </c>
      <c r="L5429" s="14" t="s">
        <v>85</v>
      </c>
      <c r="M5429" s="23">
        <v>0.5</v>
      </c>
      <c r="N5429" s="16">
        <v>2</v>
      </c>
      <c r="O5429" s="16">
        <v>2</v>
      </c>
      <c r="P5429" s="16">
        <v>0</v>
      </c>
      <c r="Q5429" s="16">
        <v>2</v>
      </c>
      <c r="R5429" s="16">
        <v>0</v>
      </c>
      <c r="S5429" s="14" t="s">
        <v>86</v>
      </c>
      <c r="T5429" s="16">
        <v>235</v>
      </c>
      <c r="U5429" s="16">
        <v>0</v>
      </c>
      <c r="V5429" s="18">
        <v>138659</v>
      </c>
      <c r="W5429" s="18">
        <v>2372</v>
      </c>
      <c r="X5429" s="18">
        <v>1590</v>
      </c>
      <c r="Y5429" s="18">
        <v>0</v>
      </c>
      <c r="Z5429" s="18">
        <v>0</v>
      </c>
      <c r="AA5429" s="18">
        <v>0</v>
      </c>
      <c r="AB5429" s="18">
        <v>0</v>
      </c>
      <c r="AC5429" s="23">
        <v>0</v>
      </c>
      <c r="AD5429" s="14" t="str">
        <f>IF(E5429=113,"Linn","Iowa ex-Linn")</f>
        <v>Iowa ex-Linn</v>
      </c>
      <c r="AE5429" s="23">
        <f>IFERROR(AB5429/W5429,"N/M")</f>
        <v>0.0</v>
      </c>
      <c r="AF5429" s="14" t="str">
        <f>B5429&amp;"|"&amp;TEXT(E5429,"000")&amp;"|"&amp;TEXT(M5429,"0.0000")</f>
        <v>2023|071|0.5000</v>
      </c>
      <c r="AG5429" s="22" t="str">
        <f>IF(AND(B5429&gt;=2015,B5429&lt;=2024,C5429=19,G5429=41,I5429=2,K5429="A",L5429="RBUP",M5429&gt;=0.5,M5429&lt;=0.85),"IN","OUT")</f>
        <v>IN</v>
      </c>
    </row>
    <row r="5430" spans="1:33">
      <c r="A5430" s="14" t="s">
        <v>193</v>
      </c>
      <c r="B5430" s="16">
        <v>2023</v>
      </c>
      <c r="C5430" s="16">
        <v>19</v>
      </c>
      <c r="D5430" s="14" t="s">
        <v>80</v>
      </c>
      <c r="E5430" s="16">
        <v>71</v>
      </c>
      <c r="F5430" s="14" t="s">
        <v>121</v>
      </c>
      <c r="G5430" s="16">
        <v>41</v>
      </c>
      <c r="H5430" s="14" t="s">
        <v>186</v>
      </c>
      <c r="I5430" s="16">
        <v>2</v>
      </c>
      <c r="J5430" s="14" t="s">
        <v>83</v>
      </c>
      <c r="K5430" s="14" t="s">
        <v>84</v>
      </c>
      <c r="L5430" s="14" t="s">
        <v>85</v>
      </c>
      <c r="M5430" s="23">
        <v>0.6</v>
      </c>
      <c r="N5430" s="16">
        <v>8</v>
      </c>
      <c r="O5430" s="16">
        <v>8</v>
      </c>
      <c r="P5430" s="16">
        <v>0</v>
      </c>
      <c r="Q5430" s="16">
        <v>18</v>
      </c>
      <c r="R5430" s="16">
        <v>0</v>
      </c>
      <c r="S5430" s="14" t="s">
        <v>86</v>
      </c>
      <c r="T5430" s="16">
        <v>1067</v>
      </c>
      <c r="U5430" s="16">
        <v>0</v>
      </c>
      <c r="V5430" s="18">
        <v>767448</v>
      </c>
      <c r="W5430" s="18">
        <v>33103</v>
      </c>
      <c r="X5430" s="18">
        <v>21595</v>
      </c>
      <c r="Y5430" s="18">
        <v>0</v>
      </c>
      <c r="Z5430" s="18">
        <v>0</v>
      </c>
      <c r="AA5430" s="18">
        <v>0</v>
      </c>
      <c r="AB5430" s="18">
        <v>0</v>
      </c>
      <c r="AC5430" s="23">
        <v>0</v>
      </c>
      <c r="AD5430" s="14" t="str">
        <f>IF(E5430=113,"Linn","Iowa ex-Linn")</f>
        <v>Iowa ex-Linn</v>
      </c>
      <c r="AE5430" s="23">
        <f>IFERROR(AB5430/W5430,"N/M")</f>
        <v>0.0</v>
      </c>
      <c r="AF5430" s="14" t="str">
        <f>B5430&amp;"|"&amp;TEXT(E5430,"000")&amp;"|"&amp;TEXT(M5430,"0.0000")</f>
        <v>2023|071|0.6000</v>
      </c>
      <c r="AG5430" s="22" t="str">
        <f>IF(AND(B5430&gt;=2015,B5430&lt;=2024,C5430=19,G5430=41,I5430=2,K5430="A",L5430="RBUP",M5430&gt;=0.5,M5430&lt;=0.85),"IN","OUT")</f>
        <v>IN</v>
      </c>
    </row>
    <row r="5431" spans="1:33">
      <c r="A5431" s="14" t="s">
        <v>193</v>
      </c>
      <c r="B5431" s="16">
        <v>2023</v>
      </c>
      <c r="C5431" s="16">
        <v>19</v>
      </c>
      <c r="D5431" s="14" t="s">
        <v>80</v>
      </c>
      <c r="E5431" s="16">
        <v>71</v>
      </c>
      <c r="F5431" s="14" t="s">
        <v>121</v>
      </c>
      <c r="G5431" s="16">
        <v>41</v>
      </c>
      <c r="H5431" s="14" t="s">
        <v>186</v>
      </c>
      <c r="I5431" s="16">
        <v>2</v>
      </c>
      <c r="J5431" s="14" t="s">
        <v>83</v>
      </c>
      <c r="K5431" s="14" t="s">
        <v>84</v>
      </c>
      <c r="L5431" s="14" t="s">
        <v>85</v>
      </c>
      <c r="M5431" s="23">
        <v>0.65</v>
      </c>
      <c r="N5431" s="16">
        <v>23</v>
      </c>
      <c r="O5431" s="16">
        <v>15</v>
      </c>
      <c r="P5431" s="16">
        <v>0</v>
      </c>
      <c r="Q5431" s="16">
        <v>36</v>
      </c>
      <c r="R5431" s="16">
        <v>0</v>
      </c>
      <c r="S5431" s="14" t="s">
        <v>86</v>
      </c>
      <c r="T5431" s="16">
        <v>1701</v>
      </c>
      <c r="U5431" s="16">
        <v>0</v>
      </c>
      <c r="V5431" s="18">
        <v>1378577</v>
      </c>
      <c r="W5431" s="18">
        <v>70024</v>
      </c>
      <c r="X5431" s="18">
        <v>41609</v>
      </c>
      <c r="Y5431" s="18">
        <v>0</v>
      </c>
      <c r="Z5431" s="18">
        <v>0</v>
      </c>
      <c r="AA5431" s="18">
        <v>0</v>
      </c>
      <c r="AB5431" s="18">
        <v>0</v>
      </c>
      <c r="AC5431" s="23">
        <v>0</v>
      </c>
      <c r="AD5431" s="14" t="str">
        <f>IF(E5431=113,"Linn","Iowa ex-Linn")</f>
        <v>Iowa ex-Linn</v>
      </c>
      <c r="AE5431" s="23">
        <f>IFERROR(AB5431/W5431,"N/M")</f>
        <v>0.0</v>
      </c>
      <c r="AF5431" s="14" t="str">
        <f>B5431&amp;"|"&amp;TEXT(E5431,"000")&amp;"|"&amp;TEXT(M5431,"0.0000")</f>
        <v>2023|071|0.6500</v>
      </c>
      <c r="AG5431" s="22" t="str">
        <f>IF(AND(B5431&gt;=2015,B5431&lt;=2024,C5431=19,G5431=41,I5431=2,K5431="A",L5431="RBUP",M5431&gt;=0.5,M5431&lt;=0.85),"IN","OUT")</f>
        <v>IN</v>
      </c>
    </row>
    <row r="5432" spans="1:33">
      <c r="A5432" s="14" t="s">
        <v>193</v>
      </c>
      <c r="B5432" s="16">
        <v>2023</v>
      </c>
      <c r="C5432" s="16">
        <v>19</v>
      </c>
      <c r="D5432" s="14" t="s">
        <v>80</v>
      </c>
      <c r="E5432" s="16">
        <v>71</v>
      </c>
      <c r="F5432" s="14" t="s">
        <v>121</v>
      </c>
      <c r="G5432" s="16">
        <v>41</v>
      </c>
      <c r="H5432" s="14" t="s">
        <v>186</v>
      </c>
      <c r="I5432" s="16">
        <v>2</v>
      </c>
      <c r="J5432" s="14" t="s">
        <v>83</v>
      </c>
      <c r="K5432" s="14" t="s">
        <v>84</v>
      </c>
      <c r="L5432" s="14" t="s">
        <v>85</v>
      </c>
      <c r="M5432" s="23">
        <v>0.7</v>
      </c>
      <c r="N5432" s="16">
        <v>64</v>
      </c>
      <c r="O5432" s="16">
        <v>53</v>
      </c>
      <c r="P5432" s="16">
        <v>4</v>
      </c>
      <c r="Q5432" s="16">
        <v>127</v>
      </c>
      <c r="R5432" s="16">
        <v>4</v>
      </c>
      <c r="S5432" s="14" t="s">
        <v>86</v>
      </c>
      <c r="T5432" s="16">
        <v>11001</v>
      </c>
      <c r="U5432" s="16">
        <v>0</v>
      </c>
      <c r="V5432" s="18">
        <v>9636085</v>
      </c>
      <c r="W5432" s="18">
        <v>577144</v>
      </c>
      <c r="X5432" s="18">
        <v>384059</v>
      </c>
      <c r="Y5432" s="18">
        <v>0</v>
      </c>
      <c r="Z5432" s="18">
        <v>0</v>
      </c>
      <c r="AA5432" s="18">
        <v>0</v>
      </c>
      <c r="AB5432" s="18">
        <v>27451</v>
      </c>
      <c r="AC5432" s="23">
        <v>0.05</v>
      </c>
      <c r="AD5432" s="14" t="str">
        <f>IF(E5432=113,"Linn","Iowa ex-Linn")</f>
        <v>Iowa ex-Linn</v>
      </c>
      <c r="AE5432" s="23">
        <f>IFERROR(AB5432/W5432,"N/M")</f>
        <v>0.04756351967619866</v>
      </c>
      <c r="AF5432" s="14" t="str">
        <f>B5432&amp;"|"&amp;TEXT(E5432,"000")&amp;"|"&amp;TEXT(M5432,"0.0000")</f>
        <v>2023|071|0.7000</v>
      </c>
      <c r="AG5432" s="22" t="str">
        <f>IF(AND(B5432&gt;=2015,B5432&lt;=2024,C5432=19,G5432=41,I5432=2,K5432="A",L5432="RBUP",M5432&gt;=0.5,M5432&lt;=0.85),"IN","OUT")</f>
        <v>IN</v>
      </c>
    </row>
    <row r="5433" spans="1:33">
      <c r="A5433" s="14" t="s">
        <v>193</v>
      </c>
      <c r="B5433" s="16">
        <v>2023</v>
      </c>
      <c r="C5433" s="16">
        <v>19</v>
      </c>
      <c r="D5433" s="14" t="s">
        <v>80</v>
      </c>
      <c r="E5433" s="16">
        <v>71</v>
      </c>
      <c r="F5433" s="14" t="s">
        <v>121</v>
      </c>
      <c r="G5433" s="16">
        <v>41</v>
      </c>
      <c r="H5433" s="14" t="s">
        <v>186</v>
      </c>
      <c r="I5433" s="16">
        <v>2</v>
      </c>
      <c r="J5433" s="14" t="s">
        <v>83</v>
      </c>
      <c r="K5433" s="14" t="s">
        <v>84</v>
      </c>
      <c r="L5433" s="14" t="s">
        <v>85</v>
      </c>
      <c r="M5433" s="23">
        <v>0.75</v>
      </c>
      <c r="N5433" s="16">
        <v>228</v>
      </c>
      <c r="O5433" s="16">
        <v>188</v>
      </c>
      <c r="P5433" s="16">
        <v>18</v>
      </c>
      <c r="Q5433" s="16">
        <v>426</v>
      </c>
      <c r="R5433" s="16">
        <v>24</v>
      </c>
      <c r="S5433" s="14" t="s">
        <v>86</v>
      </c>
      <c r="T5433" s="16">
        <v>37091</v>
      </c>
      <c r="U5433" s="16">
        <v>0</v>
      </c>
      <c r="V5433" s="18">
        <v>32528773</v>
      </c>
      <c r="W5433" s="18">
        <v>2466164</v>
      </c>
      <c r="X5433" s="18">
        <v>1531522</v>
      </c>
      <c r="Y5433" s="18">
        <v>0</v>
      </c>
      <c r="Z5433" s="18">
        <v>0</v>
      </c>
      <c r="AA5433" s="18">
        <v>0</v>
      </c>
      <c r="AB5433" s="18">
        <v>82939</v>
      </c>
      <c r="AC5433" s="23">
        <v>0.03</v>
      </c>
      <c r="AD5433" s="14" t="str">
        <f>IF(E5433=113,"Linn","Iowa ex-Linn")</f>
        <v>Iowa ex-Linn</v>
      </c>
      <c r="AE5433" s="23">
        <f>IFERROR(AB5433/W5433,"N/M")</f>
        <v>0.03363077232495487</v>
      </c>
      <c r="AF5433" s="14" t="str">
        <f>B5433&amp;"|"&amp;TEXT(E5433,"000")&amp;"|"&amp;TEXT(M5433,"0.0000")</f>
        <v>2023|071|0.7500</v>
      </c>
      <c r="AG5433" s="22" t="str">
        <f>IF(AND(B5433&gt;=2015,B5433&lt;=2024,C5433=19,G5433=41,I5433=2,K5433="A",L5433="RBUP",M5433&gt;=0.5,M5433&lt;=0.85),"IN","OUT")</f>
        <v>IN</v>
      </c>
    </row>
    <row r="5434" spans="1:33">
      <c r="A5434" s="14" t="s">
        <v>193</v>
      </c>
      <c r="B5434" s="16">
        <v>2023</v>
      </c>
      <c r="C5434" s="16">
        <v>19</v>
      </c>
      <c r="D5434" s="14" t="s">
        <v>80</v>
      </c>
      <c r="E5434" s="16">
        <v>71</v>
      </c>
      <c r="F5434" s="14" t="s">
        <v>121</v>
      </c>
      <c r="G5434" s="16">
        <v>41</v>
      </c>
      <c r="H5434" s="14" t="s">
        <v>186</v>
      </c>
      <c r="I5434" s="16">
        <v>2</v>
      </c>
      <c r="J5434" s="14" t="s">
        <v>83</v>
      </c>
      <c r="K5434" s="14" t="s">
        <v>84</v>
      </c>
      <c r="L5434" s="14" t="s">
        <v>85</v>
      </c>
      <c r="M5434" s="23">
        <v>0.8</v>
      </c>
      <c r="N5434" s="16">
        <v>232</v>
      </c>
      <c r="O5434" s="16">
        <v>178</v>
      </c>
      <c r="P5434" s="16">
        <v>48</v>
      </c>
      <c r="Q5434" s="16">
        <v>383</v>
      </c>
      <c r="R5434" s="16">
        <v>78</v>
      </c>
      <c r="S5434" s="14" t="s">
        <v>86</v>
      </c>
      <c r="T5434" s="16">
        <v>36921</v>
      </c>
      <c r="U5434" s="16">
        <v>0</v>
      </c>
      <c r="V5434" s="18">
        <v>35302621</v>
      </c>
      <c r="W5434" s="18">
        <v>2981347</v>
      </c>
      <c r="X5434" s="18">
        <v>1695957</v>
      </c>
      <c r="Y5434" s="18">
        <v>0</v>
      </c>
      <c r="Z5434" s="18">
        <v>0</v>
      </c>
      <c r="AA5434" s="18">
        <v>0</v>
      </c>
      <c r="AB5434" s="18">
        <v>705917</v>
      </c>
      <c r="AC5434" s="23">
        <v>0.24</v>
      </c>
      <c r="AD5434" s="14" t="str">
        <f>IF(E5434=113,"Linn","Iowa ex-Linn")</f>
        <v>Iowa ex-Linn</v>
      </c>
      <c r="AE5434" s="23">
        <f>IFERROR(AB5434/W5434,"N/M")</f>
        <v>0.23677787255223898</v>
      </c>
      <c r="AF5434" s="14" t="str">
        <f>B5434&amp;"|"&amp;TEXT(E5434,"000")&amp;"|"&amp;TEXT(M5434,"0.0000")</f>
        <v>2023|071|0.8000</v>
      </c>
      <c r="AG5434" s="22" t="str">
        <f>IF(AND(B5434&gt;=2015,B5434&lt;=2024,C5434=19,G5434=41,I5434=2,K5434="A",L5434="RBUP",M5434&gt;=0.5,M5434&lt;=0.85),"IN","OUT")</f>
        <v>IN</v>
      </c>
    </row>
    <row r="5435" spans="1:33">
      <c r="A5435" s="14" t="s">
        <v>193</v>
      </c>
      <c r="B5435" s="16">
        <v>2023</v>
      </c>
      <c r="C5435" s="16">
        <v>19</v>
      </c>
      <c r="D5435" s="14" t="s">
        <v>80</v>
      </c>
      <c r="E5435" s="16">
        <v>71</v>
      </c>
      <c r="F5435" s="14" t="s">
        <v>121</v>
      </c>
      <c r="G5435" s="16">
        <v>41</v>
      </c>
      <c r="H5435" s="14" t="s">
        <v>186</v>
      </c>
      <c r="I5435" s="16">
        <v>2</v>
      </c>
      <c r="J5435" s="14" t="s">
        <v>83</v>
      </c>
      <c r="K5435" s="14" t="s">
        <v>84</v>
      </c>
      <c r="L5435" s="14" t="s">
        <v>85</v>
      </c>
      <c r="M5435" s="23">
        <v>0.85</v>
      </c>
      <c r="N5435" s="16">
        <v>129</v>
      </c>
      <c r="O5435" s="16">
        <v>103</v>
      </c>
      <c r="P5435" s="16">
        <v>39</v>
      </c>
      <c r="Q5435" s="16">
        <v>269</v>
      </c>
      <c r="R5435" s="16">
        <v>70</v>
      </c>
      <c r="S5435" s="14" t="s">
        <v>86</v>
      </c>
      <c r="T5435" s="16">
        <v>24032</v>
      </c>
      <c r="U5435" s="16">
        <v>0</v>
      </c>
      <c r="V5435" s="18">
        <v>24227563</v>
      </c>
      <c r="W5435" s="18">
        <v>2540554</v>
      </c>
      <c r="X5435" s="18">
        <v>1070137</v>
      </c>
      <c r="Y5435" s="18">
        <v>264</v>
      </c>
      <c r="Z5435" s="18">
        <v>0</v>
      </c>
      <c r="AA5435" s="18">
        <v>0</v>
      </c>
      <c r="AB5435" s="18">
        <v>1161495</v>
      </c>
      <c r="AC5435" s="23">
        <v>0.46</v>
      </c>
      <c r="AD5435" s="14" t="str">
        <f>IF(E5435=113,"Linn","Iowa ex-Linn")</f>
        <v>Iowa ex-Linn</v>
      </c>
      <c r="AE5435" s="23">
        <f>IFERROR(AB5435/W5435,"N/M")</f>
        <v>0.4571817800369526</v>
      </c>
      <c r="AF5435" s="14" t="str">
        <f>B5435&amp;"|"&amp;TEXT(E5435,"000")&amp;"|"&amp;TEXT(M5435,"0.0000")</f>
        <v>2023|071|0.8500</v>
      </c>
      <c r="AG5435" s="22" t="str">
        <f>IF(AND(B5435&gt;=2015,B5435&lt;=2024,C5435=19,G5435=41,I5435=2,K5435="A",L5435="RBUP",M5435&gt;=0.5,M5435&lt;=0.85),"IN","OUT")</f>
        <v>IN</v>
      </c>
    </row>
    <row r="5436" spans="1:33">
      <c r="A5436" s="14" t="s">
        <v>193</v>
      </c>
      <c r="B5436" s="16">
        <v>2023</v>
      </c>
      <c r="C5436" s="16">
        <v>19</v>
      </c>
      <c r="D5436" s="14" t="s">
        <v>80</v>
      </c>
      <c r="E5436" s="16">
        <v>73</v>
      </c>
      <c r="F5436" s="14" t="s">
        <v>122</v>
      </c>
      <c r="G5436" s="16">
        <v>41</v>
      </c>
      <c r="H5436" s="14" t="s">
        <v>186</v>
      </c>
      <c r="I5436" s="16">
        <v>2</v>
      </c>
      <c r="J5436" s="14" t="s">
        <v>83</v>
      </c>
      <c r="K5436" s="14" t="s">
        <v>84</v>
      </c>
      <c r="L5436" s="14" t="s">
        <v>85</v>
      </c>
      <c r="M5436" s="23">
        <v>0.6</v>
      </c>
      <c r="N5436" s="16">
        <v>2</v>
      </c>
      <c r="O5436" s="16">
        <v>2</v>
      </c>
      <c r="P5436" s="16">
        <v>0</v>
      </c>
      <c r="Q5436" s="16">
        <v>2</v>
      </c>
      <c r="R5436" s="16">
        <v>0</v>
      </c>
      <c r="S5436" s="14" t="s">
        <v>86</v>
      </c>
      <c r="T5436" s="16">
        <v>202</v>
      </c>
      <c r="U5436" s="16">
        <v>0</v>
      </c>
      <c r="V5436" s="18">
        <v>130461</v>
      </c>
      <c r="W5436" s="18">
        <v>1062</v>
      </c>
      <c r="X5436" s="18">
        <v>680</v>
      </c>
      <c r="Y5436" s="18">
        <v>0</v>
      </c>
      <c r="Z5436" s="18">
        <v>0</v>
      </c>
      <c r="AA5436" s="18">
        <v>0</v>
      </c>
      <c r="AB5436" s="18">
        <v>0</v>
      </c>
      <c r="AC5436" s="23">
        <v>0</v>
      </c>
      <c r="AD5436" s="14" t="str">
        <f>IF(E5436=113,"Linn","Iowa ex-Linn")</f>
        <v>Iowa ex-Linn</v>
      </c>
      <c r="AE5436" s="23">
        <f>IFERROR(AB5436/W5436,"N/M")</f>
        <v>0.0</v>
      </c>
      <c r="AF5436" s="14" t="str">
        <f>B5436&amp;"|"&amp;TEXT(E5436,"000")&amp;"|"&amp;TEXT(M5436,"0.0000")</f>
        <v>2023|073|0.6000</v>
      </c>
      <c r="AG5436" s="22" t="str">
        <f>IF(AND(B5436&gt;=2015,B5436&lt;=2024,C5436=19,G5436=41,I5436=2,K5436="A",L5436="RBUP",M5436&gt;=0.5,M5436&lt;=0.85),"IN","OUT")</f>
        <v>IN</v>
      </c>
    </row>
    <row r="5437" spans="1:33">
      <c r="A5437" s="14" t="s">
        <v>193</v>
      </c>
      <c r="B5437" s="16">
        <v>2023</v>
      </c>
      <c r="C5437" s="16">
        <v>19</v>
      </c>
      <c r="D5437" s="14" t="s">
        <v>80</v>
      </c>
      <c r="E5437" s="16">
        <v>73</v>
      </c>
      <c r="F5437" s="14" t="s">
        <v>122</v>
      </c>
      <c r="G5437" s="16">
        <v>41</v>
      </c>
      <c r="H5437" s="14" t="s">
        <v>186</v>
      </c>
      <c r="I5437" s="16">
        <v>2</v>
      </c>
      <c r="J5437" s="14" t="s">
        <v>83</v>
      </c>
      <c r="K5437" s="14" t="s">
        <v>84</v>
      </c>
      <c r="L5437" s="14" t="s">
        <v>85</v>
      </c>
      <c r="M5437" s="23">
        <v>0.65</v>
      </c>
      <c r="N5437" s="16">
        <v>5</v>
      </c>
      <c r="O5437" s="16">
        <v>5</v>
      </c>
      <c r="P5437" s="16">
        <v>0</v>
      </c>
      <c r="Q5437" s="16">
        <v>5</v>
      </c>
      <c r="R5437" s="16">
        <v>0</v>
      </c>
      <c r="S5437" s="14" t="s">
        <v>86</v>
      </c>
      <c r="T5437" s="16">
        <v>587</v>
      </c>
      <c r="U5437" s="16">
        <v>0</v>
      </c>
      <c r="V5437" s="18">
        <v>476369</v>
      </c>
      <c r="W5437" s="18">
        <v>7518</v>
      </c>
      <c r="X5437" s="18">
        <v>5066</v>
      </c>
      <c r="Y5437" s="18">
        <v>0</v>
      </c>
      <c r="Z5437" s="18">
        <v>0</v>
      </c>
      <c r="AA5437" s="18">
        <v>0</v>
      </c>
      <c r="AB5437" s="18">
        <v>0</v>
      </c>
      <c r="AC5437" s="23">
        <v>0</v>
      </c>
      <c r="AD5437" s="14" t="str">
        <f>IF(E5437=113,"Linn","Iowa ex-Linn")</f>
        <v>Iowa ex-Linn</v>
      </c>
      <c r="AE5437" s="23">
        <f>IFERROR(AB5437/W5437,"N/M")</f>
        <v>0.0</v>
      </c>
      <c r="AF5437" s="14" t="str">
        <f>B5437&amp;"|"&amp;TEXT(E5437,"000")&amp;"|"&amp;TEXT(M5437,"0.0000")</f>
        <v>2023|073|0.6500</v>
      </c>
      <c r="AG5437" s="22" t="str">
        <f>IF(AND(B5437&gt;=2015,B5437&lt;=2024,C5437=19,G5437=41,I5437=2,K5437="A",L5437="RBUP",M5437&gt;=0.5,M5437&lt;=0.85),"IN","OUT")</f>
        <v>IN</v>
      </c>
    </row>
    <row r="5438" spans="1:33">
      <c r="A5438" s="14" t="s">
        <v>193</v>
      </c>
      <c r="B5438" s="16">
        <v>2023</v>
      </c>
      <c r="C5438" s="16">
        <v>19</v>
      </c>
      <c r="D5438" s="14" t="s">
        <v>80</v>
      </c>
      <c r="E5438" s="16">
        <v>73</v>
      </c>
      <c r="F5438" s="14" t="s">
        <v>122</v>
      </c>
      <c r="G5438" s="16">
        <v>41</v>
      </c>
      <c r="H5438" s="14" t="s">
        <v>186</v>
      </c>
      <c r="I5438" s="16">
        <v>2</v>
      </c>
      <c r="J5438" s="14" t="s">
        <v>83</v>
      </c>
      <c r="K5438" s="14" t="s">
        <v>84</v>
      </c>
      <c r="L5438" s="14" t="s">
        <v>85</v>
      </c>
      <c r="M5438" s="23">
        <v>0.7</v>
      </c>
      <c r="N5438" s="16">
        <v>17</v>
      </c>
      <c r="O5438" s="16">
        <v>14</v>
      </c>
      <c r="P5438" s="16">
        <v>1</v>
      </c>
      <c r="Q5438" s="16">
        <v>28</v>
      </c>
      <c r="R5438" s="16">
        <v>1</v>
      </c>
      <c r="S5438" s="14" t="s">
        <v>86</v>
      </c>
      <c r="T5438" s="16">
        <v>1656</v>
      </c>
      <c r="U5438" s="16">
        <v>0</v>
      </c>
      <c r="V5438" s="18">
        <v>1403853</v>
      </c>
      <c r="W5438" s="18">
        <v>32991</v>
      </c>
      <c r="X5438" s="18">
        <v>21240</v>
      </c>
      <c r="Y5438" s="18">
        <v>0</v>
      </c>
      <c r="Z5438" s="18">
        <v>0</v>
      </c>
      <c r="AA5438" s="18">
        <v>0</v>
      </c>
      <c r="AB5438" s="18">
        <v>9081</v>
      </c>
      <c r="AC5438" s="23">
        <v>0.28</v>
      </c>
      <c r="AD5438" s="14" t="str">
        <f>IF(E5438=113,"Linn","Iowa ex-Linn")</f>
        <v>Iowa ex-Linn</v>
      </c>
      <c r="AE5438" s="23">
        <f>IFERROR(AB5438/W5438,"N/M")</f>
        <v>0.27525688824224787</v>
      </c>
      <c r="AF5438" s="14" t="str">
        <f>B5438&amp;"|"&amp;TEXT(E5438,"000")&amp;"|"&amp;TEXT(M5438,"0.0000")</f>
        <v>2023|073|0.7000</v>
      </c>
      <c r="AG5438" s="22" t="str">
        <f>IF(AND(B5438&gt;=2015,B5438&lt;=2024,C5438=19,G5438=41,I5438=2,K5438="A",L5438="RBUP",M5438&gt;=0.5,M5438&lt;=0.85),"IN","OUT")</f>
        <v>IN</v>
      </c>
    </row>
    <row r="5439" spans="1:33">
      <c r="A5439" s="14" t="s">
        <v>193</v>
      </c>
      <c r="B5439" s="16">
        <v>2023</v>
      </c>
      <c r="C5439" s="16">
        <v>19</v>
      </c>
      <c r="D5439" s="14" t="s">
        <v>80</v>
      </c>
      <c r="E5439" s="16">
        <v>73</v>
      </c>
      <c r="F5439" s="14" t="s">
        <v>122</v>
      </c>
      <c r="G5439" s="16">
        <v>41</v>
      </c>
      <c r="H5439" s="14" t="s">
        <v>186</v>
      </c>
      <c r="I5439" s="16">
        <v>2</v>
      </c>
      <c r="J5439" s="14" t="s">
        <v>83</v>
      </c>
      <c r="K5439" s="14" t="s">
        <v>84</v>
      </c>
      <c r="L5439" s="14" t="s">
        <v>85</v>
      </c>
      <c r="M5439" s="23">
        <v>0.75</v>
      </c>
      <c r="N5439" s="16">
        <v>78</v>
      </c>
      <c r="O5439" s="16">
        <v>66</v>
      </c>
      <c r="P5439" s="16">
        <v>3</v>
      </c>
      <c r="Q5439" s="16">
        <v>92</v>
      </c>
      <c r="R5439" s="16">
        <v>3</v>
      </c>
      <c r="S5439" s="14" t="s">
        <v>86</v>
      </c>
      <c r="T5439" s="16">
        <v>15101</v>
      </c>
      <c r="U5439" s="16">
        <v>0</v>
      </c>
      <c r="V5439" s="18">
        <v>13789762</v>
      </c>
      <c r="W5439" s="18">
        <v>410877</v>
      </c>
      <c r="X5439" s="18">
        <v>284141</v>
      </c>
      <c r="Y5439" s="18">
        <v>545</v>
      </c>
      <c r="Z5439" s="18">
        <v>0</v>
      </c>
      <c r="AA5439" s="18">
        <v>0</v>
      </c>
      <c r="AB5439" s="18">
        <v>12769</v>
      </c>
      <c r="AC5439" s="23">
        <v>0.03</v>
      </c>
      <c r="AD5439" s="14" t="str">
        <f>IF(E5439=113,"Linn","Iowa ex-Linn")</f>
        <v>Iowa ex-Linn</v>
      </c>
      <c r="AE5439" s="23">
        <f>IFERROR(AB5439/W5439,"N/M")</f>
        <v>0.0310774270645473</v>
      </c>
      <c r="AF5439" s="14" t="str">
        <f>B5439&amp;"|"&amp;TEXT(E5439,"000")&amp;"|"&amp;TEXT(M5439,"0.0000")</f>
        <v>2023|073|0.7500</v>
      </c>
      <c r="AG5439" s="22" t="str">
        <f>IF(AND(B5439&gt;=2015,B5439&lt;=2024,C5439=19,G5439=41,I5439=2,K5439="A",L5439="RBUP",M5439&gt;=0.5,M5439&lt;=0.85),"IN","OUT")</f>
        <v>IN</v>
      </c>
    </row>
    <row r="5440" spans="1:33">
      <c r="A5440" s="14" t="s">
        <v>193</v>
      </c>
      <c r="B5440" s="16">
        <v>2023</v>
      </c>
      <c r="C5440" s="16">
        <v>19</v>
      </c>
      <c r="D5440" s="14" t="s">
        <v>80</v>
      </c>
      <c r="E5440" s="16">
        <v>73</v>
      </c>
      <c r="F5440" s="14" t="s">
        <v>122</v>
      </c>
      <c r="G5440" s="16">
        <v>41</v>
      </c>
      <c r="H5440" s="14" t="s">
        <v>186</v>
      </c>
      <c r="I5440" s="16">
        <v>2</v>
      </c>
      <c r="J5440" s="14" t="s">
        <v>83</v>
      </c>
      <c r="K5440" s="14" t="s">
        <v>84</v>
      </c>
      <c r="L5440" s="14" t="s">
        <v>85</v>
      </c>
      <c r="M5440" s="23">
        <v>0.8</v>
      </c>
      <c r="N5440" s="16">
        <v>300</v>
      </c>
      <c r="O5440" s="16">
        <v>244</v>
      </c>
      <c r="P5440" s="16">
        <v>39</v>
      </c>
      <c r="Q5440" s="16">
        <v>406</v>
      </c>
      <c r="R5440" s="16">
        <v>47</v>
      </c>
      <c r="S5440" s="14" t="s">
        <v>86</v>
      </c>
      <c r="T5440" s="16">
        <v>54796</v>
      </c>
      <c r="U5440" s="16">
        <v>0</v>
      </c>
      <c r="V5440" s="18">
        <v>53941533</v>
      </c>
      <c r="W5440" s="18">
        <v>2337653</v>
      </c>
      <c r="X5440" s="18">
        <v>1373846</v>
      </c>
      <c r="Y5440" s="18">
        <v>0</v>
      </c>
      <c r="Z5440" s="18">
        <v>0</v>
      </c>
      <c r="AA5440" s="18">
        <v>0</v>
      </c>
      <c r="AB5440" s="18">
        <v>312986</v>
      </c>
      <c r="AC5440" s="23">
        <v>0.13</v>
      </c>
      <c r="AD5440" s="14" t="str">
        <f>IF(E5440=113,"Linn","Iowa ex-Linn")</f>
        <v>Iowa ex-Linn</v>
      </c>
      <c r="AE5440" s="23">
        <f>IFERROR(AB5440/W5440,"N/M")</f>
        <v>0.1338889903676893</v>
      </c>
      <c r="AF5440" s="14" t="str">
        <f>B5440&amp;"|"&amp;TEXT(E5440,"000")&amp;"|"&amp;TEXT(M5440,"0.0000")</f>
        <v>2023|073|0.8000</v>
      </c>
      <c r="AG5440" s="22" t="str">
        <f>IF(AND(B5440&gt;=2015,B5440&lt;=2024,C5440=19,G5440=41,I5440=2,K5440="A",L5440="RBUP",M5440&gt;=0.5,M5440&lt;=0.85),"IN","OUT")</f>
        <v>IN</v>
      </c>
    </row>
    <row r="5441" spans="1:33">
      <c r="A5441" s="14" t="s">
        <v>193</v>
      </c>
      <c r="B5441" s="16">
        <v>2023</v>
      </c>
      <c r="C5441" s="16">
        <v>19</v>
      </c>
      <c r="D5441" s="14" t="s">
        <v>80</v>
      </c>
      <c r="E5441" s="16">
        <v>73</v>
      </c>
      <c r="F5441" s="14" t="s">
        <v>122</v>
      </c>
      <c r="G5441" s="16">
        <v>41</v>
      </c>
      <c r="H5441" s="14" t="s">
        <v>186</v>
      </c>
      <c r="I5441" s="16">
        <v>2</v>
      </c>
      <c r="J5441" s="14" t="s">
        <v>83</v>
      </c>
      <c r="K5441" s="14" t="s">
        <v>84</v>
      </c>
      <c r="L5441" s="14" t="s">
        <v>85</v>
      </c>
      <c r="M5441" s="23">
        <v>0.85</v>
      </c>
      <c r="N5441" s="16">
        <v>462</v>
      </c>
      <c r="O5441" s="16">
        <v>388</v>
      </c>
      <c r="P5441" s="16">
        <v>107</v>
      </c>
      <c r="Q5441" s="16">
        <v>780</v>
      </c>
      <c r="R5441" s="16">
        <v>146</v>
      </c>
      <c r="S5441" s="14" t="s">
        <v>86</v>
      </c>
      <c r="T5441" s="16">
        <v>82665</v>
      </c>
      <c r="U5441" s="16">
        <v>0</v>
      </c>
      <c r="V5441" s="18">
        <v>85499938</v>
      </c>
      <c r="W5441" s="18">
        <v>4898767</v>
      </c>
      <c r="X5441" s="18">
        <v>2178327</v>
      </c>
      <c r="Y5441" s="18">
        <v>990</v>
      </c>
      <c r="Z5441" s="18">
        <v>0</v>
      </c>
      <c r="AA5441" s="18">
        <v>0</v>
      </c>
      <c r="AB5441" s="18">
        <v>1914371</v>
      </c>
      <c r="AC5441" s="23">
        <v>0.39</v>
      </c>
      <c r="AD5441" s="14" t="str">
        <f>IF(E5441=113,"Linn","Iowa ex-Linn")</f>
        <v>Iowa ex-Linn</v>
      </c>
      <c r="AE5441" s="23">
        <f>IFERROR(AB5441/W5441,"N/M")</f>
        <v>0.3907862937755562</v>
      </c>
      <c r="AF5441" s="14" t="str">
        <f>B5441&amp;"|"&amp;TEXT(E5441,"000")&amp;"|"&amp;TEXT(M5441,"0.0000")</f>
        <v>2023|073|0.8500</v>
      </c>
      <c r="AG5441" s="22" t="str">
        <f>IF(AND(B5441&gt;=2015,B5441&lt;=2024,C5441=19,G5441=41,I5441=2,K5441="A",L5441="RBUP",M5441&gt;=0.5,M5441&lt;=0.85),"IN","OUT")</f>
        <v>IN</v>
      </c>
    </row>
    <row r="5442" spans="1:33">
      <c r="A5442" s="14" t="s">
        <v>193</v>
      </c>
      <c r="B5442" s="16">
        <v>2023</v>
      </c>
      <c r="C5442" s="16">
        <v>19</v>
      </c>
      <c r="D5442" s="14" t="s">
        <v>80</v>
      </c>
      <c r="E5442" s="16">
        <v>75</v>
      </c>
      <c r="F5442" s="14" t="s">
        <v>123</v>
      </c>
      <c r="G5442" s="16">
        <v>41</v>
      </c>
      <c r="H5442" s="14" t="s">
        <v>186</v>
      </c>
      <c r="I5442" s="16">
        <v>2</v>
      </c>
      <c r="J5442" s="14" t="s">
        <v>83</v>
      </c>
      <c r="K5442" s="14" t="s">
        <v>84</v>
      </c>
      <c r="L5442" s="14" t="s">
        <v>85</v>
      </c>
      <c r="M5442" s="23">
        <v>0.5</v>
      </c>
      <c r="N5442" s="16">
        <v>1</v>
      </c>
      <c r="O5442" s="16">
        <v>1</v>
      </c>
      <c r="P5442" s="16">
        <v>0</v>
      </c>
      <c r="Q5442" s="16">
        <v>1</v>
      </c>
      <c r="R5442" s="16">
        <v>0</v>
      </c>
      <c r="S5442" s="14" t="s">
        <v>86</v>
      </c>
      <c r="T5442" s="16">
        <v>27</v>
      </c>
      <c r="U5442" s="16">
        <v>0</v>
      </c>
      <c r="V5442" s="18">
        <v>18191</v>
      </c>
      <c r="W5442" s="18">
        <v>126</v>
      </c>
      <c r="X5442" s="18">
        <v>84</v>
      </c>
      <c r="Y5442" s="18">
        <v>0</v>
      </c>
      <c r="Z5442" s="18">
        <v>0</v>
      </c>
      <c r="AA5442" s="18">
        <v>0</v>
      </c>
      <c r="AB5442" s="18">
        <v>0</v>
      </c>
      <c r="AC5442" s="23">
        <v>0</v>
      </c>
      <c r="AD5442" s="14" t="str">
        <f>IF(E5442=113,"Linn","Iowa ex-Linn")</f>
        <v>Iowa ex-Linn</v>
      </c>
      <c r="AE5442" s="23">
        <f>IFERROR(AB5442/W5442,"N/M")</f>
        <v>0.0</v>
      </c>
      <c r="AF5442" s="14" t="str">
        <f>B5442&amp;"|"&amp;TEXT(E5442,"000")&amp;"|"&amp;TEXT(M5442,"0.0000")</f>
        <v>2023|075|0.5000</v>
      </c>
      <c r="AG5442" s="22" t="str">
        <f>IF(AND(B5442&gt;=2015,B5442&lt;=2024,C5442=19,G5442=41,I5442=2,K5442="A",L5442="RBUP",M5442&gt;=0.5,M5442&lt;=0.85),"IN","OUT")</f>
        <v>IN</v>
      </c>
    </row>
    <row r="5443" spans="1:33">
      <c r="A5443" s="14" t="s">
        <v>193</v>
      </c>
      <c r="B5443" s="16">
        <v>2023</v>
      </c>
      <c r="C5443" s="16">
        <v>19</v>
      </c>
      <c r="D5443" s="14" t="s">
        <v>80</v>
      </c>
      <c r="E5443" s="16">
        <v>75</v>
      </c>
      <c r="F5443" s="14" t="s">
        <v>123</v>
      </c>
      <c r="G5443" s="16">
        <v>41</v>
      </c>
      <c r="H5443" s="14" t="s">
        <v>186</v>
      </c>
      <c r="I5443" s="16">
        <v>2</v>
      </c>
      <c r="J5443" s="14" t="s">
        <v>83</v>
      </c>
      <c r="K5443" s="14" t="s">
        <v>84</v>
      </c>
      <c r="L5443" s="14" t="s">
        <v>85</v>
      </c>
      <c r="M5443" s="23">
        <v>0.6</v>
      </c>
      <c r="N5443" s="16">
        <v>1</v>
      </c>
      <c r="O5443" s="16">
        <v>1</v>
      </c>
      <c r="P5443" s="16">
        <v>0</v>
      </c>
      <c r="Q5443" s="16">
        <v>1</v>
      </c>
      <c r="R5443" s="16">
        <v>0</v>
      </c>
      <c r="S5443" s="14" t="s">
        <v>86</v>
      </c>
      <c r="T5443" s="16">
        <v>99</v>
      </c>
      <c r="U5443" s="16">
        <v>0</v>
      </c>
      <c r="V5443" s="18">
        <v>55467</v>
      </c>
      <c r="W5443" s="18">
        <v>581</v>
      </c>
      <c r="X5443" s="18">
        <v>372</v>
      </c>
      <c r="Y5443" s="18">
        <v>0</v>
      </c>
      <c r="Z5443" s="18">
        <v>0</v>
      </c>
      <c r="AA5443" s="18">
        <v>0</v>
      </c>
      <c r="AB5443" s="18">
        <v>0</v>
      </c>
      <c r="AC5443" s="23">
        <v>0</v>
      </c>
      <c r="AD5443" s="14" t="str">
        <f>IF(E5443=113,"Linn","Iowa ex-Linn")</f>
        <v>Iowa ex-Linn</v>
      </c>
      <c r="AE5443" s="23">
        <f>IFERROR(AB5443/W5443,"N/M")</f>
        <v>0.0</v>
      </c>
      <c r="AF5443" s="14" t="str">
        <f>B5443&amp;"|"&amp;TEXT(E5443,"000")&amp;"|"&amp;TEXT(M5443,"0.0000")</f>
        <v>2023|075|0.6000</v>
      </c>
      <c r="AG5443" s="22" t="str">
        <f>IF(AND(B5443&gt;=2015,B5443&lt;=2024,C5443=19,G5443=41,I5443=2,K5443="A",L5443="RBUP",M5443&gt;=0.5,M5443&lt;=0.85),"IN","OUT")</f>
        <v>IN</v>
      </c>
    </row>
    <row r="5444" spans="1:33">
      <c r="A5444" s="14" t="s">
        <v>193</v>
      </c>
      <c r="B5444" s="16">
        <v>2023</v>
      </c>
      <c r="C5444" s="16">
        <v>19</v>
      </c>
      <c r="D5444" s="14" t="s">
        <v>80</v>
      </c>
      <c r="E5444" s="16">
        <v>75</v>
      </c>
      <c r="F5444" s="14" t="s">
        <v>123</v>
      </c>
      <c r="G5444" s="16">
        <v>41</v>
      </c>
      <c r="H5444" s="14" t="s">
        <v>186</v>
      </c>
      <c r="I5444" s="16">
        <v>2</v>
      </c>
      <c r="J5444" s="14" t="s">
        <v>83</v>
      </c>
      <c r="K5444" s="14" t="s">
        <v>84</v>
      </c>
      <c r="L5444" s="14" t="s">
        <v>85</v>
      </c>
      <c r="M5444" s="23">
        <v>0.65</v>
      </c>
      <c r="N5444" s="16">
        <v>1</v>
      </c>
      <c r="O5444" s="16">
        <v>1</v>
      </c>
      <c r="P5444" s="16">
        <v>0</v>
      </c>
      <c r="Q5444" s="16">
        <v>1</v>
      </c>
      <c r="R5444" s="16">
        <v>0</v>
      </c>
      <c r="S5444" s="14" t="s">
        <v>86</v>
      </c>
      <c r="T5444" s="16">
        <v>19</v>
      </c>
      <c r="U5444" s="16">
        <v>0</v>
      </c>
      <c r="V5444" s="18">
        <v>17248</v>
      </c>
      <c r="W5444" s="18">
        <v>188</v>
      </c>
      <c r="X5444" s="18">
        <v>111</v>
      </c>
      <c r="Y5444" s="18">
        <v>0</v>
      </c>
      <c r="Z5444" s="18">
        <v>0</v>
      </c>
      <c r="AA5444" s="18">
        <v>0</v>
      </c>
      <c r="AB5444" s="18">
        <v>0</v>
      </c>
      <c r="AC5444" s="23">
        <v>0</v>
      </c>
      <c r="AD5444" s="14" t="str">
        <f>IF(E5444=113,"Linn","Iowa ex-Linn")</f>
        <v>Iowa ex-Linn</v>
      </c>
      <c r="AE5444" s="23">
        <f>IFERROR(AB5444/W5444,"N/M")</f>
        <v>0.0</v>
      </c>
      <c r="AF5444" s="14" t="str">
        <f>B5444&amp;"|"&amp;TEXT(E5444,"000")&amp;"|"&amp;TEXT(M5444,"0.0000")</f>
        <v>2023|075|0.6500</v>
      </c>
      <c r="AG5444" s="22" t="str">
        <f>IF(AND(B5444&gt;=2015,B5444&lt;=2024,C5444=19,G5444=41,I5444=2,K5444="A",L5444="RBUP",M5444&gt;=0.5,M5444&lt;=0.85),"IN","OUT")</f>
        <v>IN</v>
      </c>
    </row>
    <row r="5445" spans="1:33">
      <c r="A5445" s="14" t="s">
        <v>193</v>
      </c>
      <c r="B5445" s="16">
        <v>2023</v>
      </c>
      <c r="C5445" s="16">
        <v>19</v>
      </c>
      <c r="D5445" s="14" t="s">
        <v>80</v>
      </c>
      <c r="E5445" s="16">
        <v>75</v>
      </c>
      <c r="F5445" s="14" t="s">
        <v>123</v>
      </c>
      <c r="G5445" s="16">
        <v>41</v>
      </c>
      <c r="H5445" s="14" t="s">
        <v>186</v>
      </c>
      <c r="I5445" s="16">
        <v>2</v>
      </c>
      <c r="J5445" s="14" t="s">
        <v>83</v>
      </c>
      <c r="K5445" s="14" t="s">
        <v>84</v>
      </c>
      <c r="L5445" s="14" t="s">
        <v>85</v>
      </c>
      <c r="M5445" s="23">
        <v>0.7</v>
      </c>
      <c r="N5445" s="16">
        <v>32</v>
      </c>
      <c r="O5445" s="16">
        <v>25</v>
      </c>
      <c r="P5445" s="16">
        <v>2</v>
      </c>
      <c r="Q5445" s="16">
        <v>51</v>
      </c>
      <c r="R5445" s="16">
        <v>2</v>
      </c>
      <c r="S5445" s="14" t="s">
        <v>86</v>
      </c>
      <c r="T5445" s="16">
        <v>5943</v>
      </c>
      <c r="U5445" s="16">
        <v>0</v>
      </c>
      <c r="V5445" s="18">
        <v>5481282</v>
      </c>
      <c r="W5445" s="18">
        <v>105688</v>
      </c>
      <c r="X5445" s="18">
        <v>72612</v>
      </c>
      <c r="Y5445" s="18">
        <v>0</v>
      </c>
      <c r="Z5445" s="18">
        <v>0</v>
      </c>
      <c r="AA5445" s="18">
        <v>0</v>
      </c>
      <c r="AB5445" s="18">
        <v>25159</v>
      </c>
      <c r="AC5445" s="23">
        <v>0.24</v>
      </c>
      <c r="AD5445" s="14" t="str">
        <f>IF(E5445=113,"Linn","Iowa ex-Linn")</f>
        <v>Iowa ex-Linn</v>
      </c>
      <c r="AE5445" s="23">
        <f>IFERROR(AB5445/W5445,"N/M")</f>
        <v>0.2380497312845356</v>
      </c>
      <c r="AF5445" s="14" t="str">
        <f>B5445&amp;"|"&amp;TEXT(E5445,"000")&amp;"|"&amp;TEXT(M5445,"0.0000")</f>
        <v>2023|075|0.7000</v>
      </c>
      <c r="AG5445" s="22" t="str">
        <f>IF(AND(B5445&gt;=2015,B5445&lt;=2024,C5445=19,G5445=41,I5445=2,K5445="A",L5445="RBUP",M5445&gt;=0.5,M5445&lt;=0.85),"IN","OUT")</f>
        <v>IN</v>
      </c>
    </row>
    <row r="5446" spans="1:33">
      <c r="A5446" s="14" t="s">
        <v>193</v>
      </c>
      <c r="B5446" s="16">
        <v>2023</v>
      </c>
      <c r="C5446" s="16">
        <v>19</v>
      </c>
      <c r="D5446" s="14" t="s">
        <v>80</v>
      </c>
      <c r="E5446" s="16">
        <v>75</v>
      </c>
      <c r="F5446" s="14" t="s">
        <v>123</v>
      </c>
      <c r="G5446" s="16">
        <v>41</v>
      </c>
      <c r="H5446" s="14" t="s">
        <v>186</v>
      </c>
      <c r="I5446" s="16">
        <v>2</v>
      </c>
      <c r="J5446" s="14" t="s">
        <v>83</v>
      </c>
      <c r="K5446" s="14" t="s">
        <v>84</v>
      </c>
      <c r="L5446" s="14" t="s">
        <v>85</v>
      </c>
      <c r="M5446" s="23">
        <v>0.75</v>
      </c>
      <c r="N5446" s="16">
        <v>107</v>
      </c>
      <c r="O5446" s="16">
        <v>85</v>
      </c>
      <c r="P5446" s="16">
        <v>15</v>
      </c>
      <c r="Q5446" s="16">
        <v>107</v>
      </c>
      <c r="R5446" s="16">
        <v>15</v>
      </c>
      <c r="S5446" s="14" t="s">
        <v>86</v>
      </c>
      <c r="T5446" s="16">
        <v>25489</v>
      </c>
      <c r="U5446" s="16">
        <v>0</v>
      </c>
      <c r="V5446" s="18">
        <v>26792983</v>
      </c>
      <c r="W5446" s="18">
        <v>708943</v>
      </c>
      <c r="X5446" s="18">
        <v>522228</v>
      </c>
      <c r="Y5446" s="18">
        <v>0</v>
      </c>
      <c r="Z5446" s="18">
        <v>0</v>
      </c>
      <c r="AA5446" s="18">
        <v>0</v>
      </c>
      <c r="AB5446" s="18">
        <v>319734</v>
      </c>
      <c r="AC5446" s="23">
        <v>0.45</v>
      </c>
      <c r="AD5446" s="14" t="str">
        <f>IF(E5446=113,"Linn","Iowa ex-Linn")</f>
        <v>Iowa ex-Linn</v>
      </c>
      <c r="AE5446" s="23">
        <f>IFERROR(AB5446/W5446,"N/M")</f>
        <v>0.4510009972593001</v>
      </c>
      <c r="AF5446" s="14" t="str">
        <f>B5446&amp;"|"&amp;TEXT(E5446,"000")&amp;"|"&amp;TEXT(M5446,"0.0000")</f>
        <v>2023|075|0.7500</v>
      </c>
      <c r="AG5446" s="22" t="str">
        <f>IF(AND(B5446&gt;=2015,B5446&lt;=2024,C5446=19,G5446=41,I5446=2,K5446="A",L5446="RBUP",M5446&gt;=0.5,M5446&lt;=0.85),"IN","OUT")</f>
        <v>IN</v>
      </c>
    </row>
    <row r="5447" spans="1:33">
      <c r="A5447" s="14" t="s">
        <v>193</v>
      </c>
      <c r="B5447" s="16">
        <v>2023</v>
      </c>
      <c r="C5447" s="16">
        <v>19</v>
      </c>
      <c r="D5447" s="14" t="s">
        <v>80</v>
      </c>
      <c r="E5447" s="16">
        <v>75</v>
      </c>
      <c r="F5447" s="14" t="s">
        <v>123</v>
      </c>
      <c r="G5447" s="16">
        <v>41</v>
      </c>
      <c r="H5447" s="14" t="s">
        <v>186</v>
      </c>
      <c r="I5447" s="16">
        <v>2</v>
      </c>
      <c r="J5447" s="14" t="s">
        <v>83</v>
      </c>
      <c r="K5447" s="14" t="s">
        <v>84</v>
      </c>
      <c r="L5447" s="14" t="s">
        <v>85</v>
      </c>
      <c r="M5447" s="23">
        <v>0.8</v>
      </c>
      <c r="N5447" s="16">
        <v>248</v>
      </c>
      <c r="O5447" s="16">
        <v>201</v>
      </c>
      <c r="P5447" s="16">
        <v>92</v>
      </c>
      <c r="Q5447" s="16">
        <v>273</v>
      </c>
      <c r="R5447" s="16">
        <v>103</v>
      </c>
      <c r="S5447" s="14" t="s">
        <v>86</v>
      </c>
      <c r="T5447" s="16">
        <v>43917</v>
      </c>
      <c r="U5447" s="16">
        <v>0</v>
      </c>
      <c r="V5447" s="18">
        <v>48260966</v>
      </c>
      <c r="W5447" s="18">
        <v>1782725</v>
      </c>
      <c r="X5447" s="18">
        <v>1122925</v>
      </c>
      <c r="Y5447" s="18">
        <v>378</v>
      </c>
      <c r="Z5447" s="18">
        <v>0</v>
      </c>
      <c r="AA5447" s="18">
        <v>0</v>
      </c>
      <c r="AB5447" s="18">
        <v>2556271</v>
      </c>
      <c r="AC5447" s="23">
        <v>1.43</v>
      </c>
      <c r="AD5447" s="14" t="str">
        <f>IF(E5447=113,"Linn","Iowa ex-Linn")</f>
        <v>Iowa ex-Linn</v>
      </c>
      <c r="AE5447" s="23">
        <f>IFERROR(AB5447/W5447,"N/M")</f>
        <v>1.4339121289037848</v>
      </c>
      <c r="AF5447" s="14" t="str">
        <f>B5447&amp;"|"&amp;TEXT(E5447,"000")&amp;"|"&amp;TEXT(M5447,"0.0000")</f>
        <v>2023|075|0.8000</v>
      </c>
      <c r="AG5447" s="22" t="str">
        <f>IF(AND(B5447&gt;=2015,B5447&lt;=2024,C5447=19,G5447=41,I5447=2,K5447="A",L5447="RBUP",M5447&gt;=0.5,M5447&lt;=0.85),"IN","OUT")</f>
        <v>IN</v>
      </c>
    </row>
    <row r="5448" spans="1:33">
      <c r="A5448" s="14" t="s">
        <v>193</v>
      </c>
      <c r="B5448" s="16">
        <v>2023</v>
      </c>
      <c r="C5448" s="16">
        <v>19</v>
      </c>
      <c r="D5448" s="14" t="s">
        <v>80</v>
      </c>
      <c r="E5448" s="16">
        <v>75</v>
      </c>
      <c r="F5448" s="14" t="s">
        <v>123</v>
      </c>
      <c r="G5448" s="16">
        <v>41</v>
      </c>
      <c r="H5448" s="14" t="s">
        <v>186</v>
      </c>
      <c r="I5448" s="16">
        <v>2</v>
      </c>
      <c r="J5448" s="14" t="s">
        <v>83</v>
      </c>
      <c r="K5448" s="14" t="s">
        <v>84</v>
      </c>
      <c r="L5448" s="14" t="s">
        <v>85</v>
      </c>
      <c r="M5448" s="23">
        <v>0.85</v>
      </c>
      <c r="N5448" s="16">
        <v>278</v>
      </c>
      <c r="O5448" s="16">
        <v>225</v>
      </c>
      <c r="P5448" s="16">
        <v>148</v>
      </c>
      <c r="Q5448" s="16">
        <v>337</v>
      </c>
      <c r="R5448" s="16">
        <v>207</v>
      </c>
      <c r="S5448" s="14" t="s">
        <v>86</v>
      </c>
      <c r="T5448" s="16">
        <v>47974</v>
      </c>
      <c r="U5448" s="16">
        <v>0</v>
      </c>
      <c r="V5448" s="18">
        <v>55549900</v>
      </c>
      <c r="W5448" s="18">
        <v>2774083</v>
      </c>
      <c r="X5448" s="18">
        <v>1330712</v>
      </c>
      <c r="Y5448" s="18">
        <v>0</v>
      </c>
      <c r="Z5448" s="18">
        <v>0</v>
      </c>
      <c r="AA5448" s="18">
        <v>0</v>
      </c>
      <c r="AB5448" s="18">
        <v>4295521</v>
      </c>
      <c r="AC5448" s="23">
        <v>1.55</v>
      </c>
      <c r="AD5448" s="14" t="str">
        <f>IF(E5448=113,"Linn","Iowa ex-Linn")</f>
        <v>Iowa ex-Linn</v>
      </c>
      <c r="AE5448" s="23">
        <f>IFERROR(AB5448/W5448,"N/M")</f>
        <v>1.5484471805638116</v>
      </c>
      <c r="AF5448" s="14" t="str">
        <f>B5448&amp;"|"&amp;TEXT(E5448,"000")&amp;"|"&amp;TEXT(M5448,"0.0000")</f>
        <v>2023|075|0.8500</v>
      </c>
      <c r="AG5448" s="22" t="str">
        <f>IF(AND(B5448&gt;=2015,B5448&lt;=2024,C5448=19,G5448=41,I5448=2,K5448="A",L5448="RBUP",M5448&gt;=0.5,M5448&lt;=0.85),"IN","OUT")</f>
        <v>IN</v>
      </c>
    </row>
    <row r="5449" spans="1:33">
      <c r="A5449" s="14" t="s">
        <v>193</v>
      </c>
      <c r="B5449" s="16">
        <v>2023</v>
      </c>
      <c r="C5449" s="16">
        <v>19</v>
      </c>
      <c r="D5449" s="14" t="s">
        <v>80</v>
      </c>
      <c r="E5449" s="16">
        <v>77</v>
      </c>
      <c r="F5449" s="14" t="s">
        <v>124</v>
      </c>
      <c r="G5449" s="16">
        <v>41</v>
      </c>
      <c r="H5449" s="14" t="s">
        <v>186</v>
      </c>
      <c r="I5449" s="16">
        <v>2</v>
      </c>
      <c r="J5449" s="14" t="s">
        <v>83</v>
      </c>
      <c r="K5449" s="14" t="s">
        <v>84</v>
      </c>
      <c r="L5449" s="14" t="s">
        <v>85</v>
      </c>
      <c r="M5449" s="23">
        <v>0.55</v>
      </c>
      <c r="N5449" s="16">
        <v>1</v>
      </c>
      <c r="O5449" s="16">
        <v>1</v>
      </c>
      <c r="P5449" s="16">
        <v>1</v>
      </c>
      <c r="Q5449" s="16">
        <v>1</v>
      </c>
      <c r="R5449" s="16">
        <v>1</v>
      </c>
      <c r="S5449" s="14" t="s">
        <v>86</v>
      </c>
      <c r="T5449" s="16">
        <v>13</v>
      </c>
      <c r="U5449" s="16">
        <v>0</v>
      </c>
      <c r="V5449" s="18">
        <v>7797</v>
      </c>
      <c r="W5449" s="18">
        <v>66</v>
      </c>
      <c r="X5449" s="18">
        <v>42</v>
      </c>
      <c r="Y5449" s="18">
        <v>0</v>
      </c>
      <c r="Z5449" s="18">
        <v>0</v>
      </c>
      <c r="AA5449" s="18">
        <v>0</v>
      </c>
      <c r="AB5449" s="18">
        <v>40</v>
      </c>
      <c r="AC5449" s="23">
        <v>0.61</v>
      </c>
      <c r="AD5449" s="14" t="str">
        <f>IF(E5449=113,"Linn","Iowa ex-Linn")</f>
        <v>Iowa ex-Linn</v>
      </c>
      <c r="AE5449" s="23">
        <f>IFERROR(AB5449/W5449,"N/M")</f>
        <v>0.6060606060606061</v>
      </c>
      <c r="AF5449" s="14" t="str">
        <f>B5449&amp;"|"&amp;TEXT(E5449,"000")&amp;"|"&amp;TEXT(M5449,"0.0000")</f>
        <v>2023|077|0.5500</v>
      </c>
      <c r="AG5449" s="22" t="str">
        <f>IF(AND(B5449&gt;=2015,B5449&lt;=2024,C5449=19,G5449=41,I5449=2,K5449="A",L5449="RBUP",M5449&gt;=0.5,M5449&lt;=0.85),"IN","OUT")</f>
        <v>IN</v>
      </c>
    </row>
    <row r="5450" spans="1:33">
      <c r="A5450" s="14" t="s">
        <v>193</v>
      </c>
      <c r="B5450" s="16">
        <v>2023</v>
      </c>
      <c r="C5450" s="16">
        <v>19</v>
      </c>
      <c r="D5450" s="14" t="s">
        <v>80</v>
      </c>
      <c r="E5450" s="16">
        <v>77</v>
      </c>
      <c r="F5450" s="14" t="s">
        <v>124</v>
      </c>
      <c r="G5450" s="16">
        <v>41</v>
      </c>
      <c r="H5450" s="14" t="s">
        <v>186</v>
      </c>
      <c r="I5450" s="16">
        <v>2</v>
      </c>
      <c r="J5450" s="14" t="s">
        <v>83</v>
      </c>
      <c r="K5450" s="14" t="s">
        <v>84</v>
      </c>
      <c r="L5450" s="14" t="s">
        <v>85</v>
      </c>
      <c r="M5450" s="23">
        <v>0.65</v>
      </c>
      <c r="N5450" s="16">
        <v>3</v>
      </c>
      <c r="O5450" s="16">
        <v>2</v>
      </c>
      <c r="P5450" s="16">
        <v>0</v>
      </c>
      <c r="Q5450" s="16">
        <v>2</v>
      </c>
      <c r="R5450" s="16">
        <v>0</v>
      </c>
      <c r="S5450" s="14" t="s">
        <v>86</v>
      </c>
      <c r="T5450" s="16">
        <v>72</v>
      </c>
      <c r="U5450" s="16">
        <v>0</v>
      </c>
      <c r="V5450" s="18">
        <v>52592</v>
      </c>
      <c r="W5450" s="18">
        <v>917</v>
      </c>
      <c r="X5450" s="18">
        <v>541</v>
      </c>
      <c r="Y5450" s="18">
        <v>0</v>
      </c>
      <c r="Z5450" s="18">
        <v>0</v>
      </c>
      <c r="AA5450" s="18">
        <v>0</v>
      </c>
      <c r="AB5450" s="18">
        <v>0</v>
      </c>
      <c r="AC5450" s="23">
        <v>0</v>
      </c>
      <c r="AD5450" s="14" t="str">
        <f>IF(E5450=113,"Linn","Iowa ex-Linn")</f>
        <v>Iowa ex-Linn</v>
      </c>
      <c r="AE5450" s="23">
        <f>IFERROR(AB5450/W5450,"N/M")</f>
        <v>0.0</v>
      </c>
      <c r="AF5450" s="14" t="str">
        <f>B5450&amp;"|"&amp;TEXT(E5450,"000")&amp;"|"&amp;TEXT(M5450,"0.0000")</f>
        <v>2023|077|0.6500</v>
      </c>
      <c r="AG5450" s="22" t="str">
        <f>IF(AND(B5450&gt;=2015,B5450&lt;=2024,C5450=19,G5450=41,I5450=2,K5450="A",L5450="RBUP",M5450&gt;=0.5,M5450&lt;=0.85),"IN","OUT")</f>
        <v>IN</v>
      </c>
    </row>
    <row r="5451" spans="1:33">
      <c r="A5451" s="14" t="s">
        <v>193</v>
      </c>
      <c r="B5451" s="16">
        <v>2023</v>
      </c>
      <c r="C5451" s="16">
        <v>19</v>
      </c>
      <c r="D5451" s="14" t="s">
        <v>80</v>
      </c>
      <c r="E5451" s="16">
        <v>77</v>
      </c>
      <c r="F5451" s="14" t="s">
        <v>124</v>
      </c>
      <c r="G5451" s="16">
        <v>41</v>
      </c>
      <c r="H5451" s="14" t="s">
        <v>186</v>
      </c>
      <c r="I5451" s="16">
        <v>2</v>
      </c>
      <c r="J5451" s="14" t="s">
        <v>83</v>
      </c>
      <c r="K5451" s="14" t="s">
        <v>84</v>
      </c>
      <c r="L5451" s="14" t="s">
        <v>85</v>
      </c>
      <c r="M5451" s="23">
        <v>0.7</v>
      </c>
      <c r="N5451" s="16">
        <v>8</v>
      </c>
      <c r="O5451" s="16">
        <v>7</v>
      </c>
      <c r="P5451" s="16">
        <v>0</v>
      </c>
      <c r="Q5451" s="16">
        <v>8</v>
      </c>
      <c r="R5451" s="16">
        <v>0</v>
      </c>
      <c r="S5451" s="14" t="s">
        <v>86</v>
      </c>
      <c r="T5451" s="16">
        <v>441</v>
      </c>
      <c r="U5451" s="16">
        <v>0</v>
      </c>
      <c r="V5451" s="18">
        <v>341486</v>
      </c>
      <c r="W5451" s="18">
        <v>10992</v>
      </c>
      <c r="X5451" s="18">
        <v>7883</v>
      </c>
      <c r="Y5451" s="18">
        <v>0</v>
      </c>
      <c r="Z5451" s="18">
        <v>0</v>
      </c>
      <c r="AA5451" s="18">
        <v>0</v>
      </c>
      <c r="AB5451" s="18">
        <v>0</v>
      </c>
      <c r="AC5451" s="23">
        <v>0</v>
      </c>
      <c r="AD5451" s="14" t="str">
        <f>IF(E5451=113,"Linn","Iowa ex-Linn")</f>
        <v>Iowa ex-Linn</v>
      </c>
      <c r="AE5451" s="23">
        <f>IFERROR(AB5451/W5451,"N/M")</f>
        <v>0.0</v>
      </c>
      <c r="AF5451" s="14" t="str">
        <f>B5451&amp;"|"&amp;TEXT(E5451,"000")&amp;"|"&amp;TEXT(M5451,"0.0000")</f>
        <v>2023|077|0.7000</v>
      </c>
      <c r="AG5451" s="22" t="str">
        <f>IF(AND(B5451&gt;=2015,B5451&lt;=2024,C5451=19,G5451=41,I5451=2,K5451="A",L5451="RBUP",M5451&gt;=0.5,M5451&lt;=0.85),"IN","OUT")</f>
        <v>IN</v>
      </c>
    </row>
    <row r="5452" spans="1:33">
      <c r="A5452" s="14" t="s">
        <v>193</v>
      </c>
      <c r="B5452" s="16">
        <v>2023</v>
      </c>
      <c r="C5452" s="16">
        <v>19</v>
      </c>
      <c r="D5452" s="14" t="s">
        <v>80</v>
      </c>
      <c r="E5452" s="16">
        <v>77</v>
      </c>
      <c r="F5452" s="14" t="s">
        <v>124</v>
      </c>
      <c r="G5452" s="16">
        <v>41</v>
      </c>
      <c r="H5452" s="14" t="s">
        <v>186</v>
      </c>
      <c r="I5452" s="16">
        <v>2</v>
      </c>
      <c r="J5452" s="14" t="s">
        <v>83</v>
      </c>
      <c r="K5452" s="14" t="s">
        <v>84</v>
      </c>
      <c r="L5452" s="14" t="s">
        <v>85</v>
      </c>
      <c r="M5452" s="23">
        <v>0.75</v>
      </c>
      <c r="N5452" s="16">
        <v>62</v>
      </c>
      <c r="O5452" s="16">
        <v>44</v>
      </c>
      <c r="P5452" s="16">
        <v>8</v>
      </c>
      <c r="Q5452" s="16">
        <v>61</v>
      </c>
      <c r="R5452" s="16">
        <v>10</v>
      </c>
      <c r="S5452" s="14" t="s">
        <v>86</v>
      </c>
      <c r="T5452" s="16">
        <v>6183</v>
      </c>
      <c r="U5452" s="16">
        <v>0</v>
      </c>
      <c r="V5452" s="18">
        <v>5320374</v>
      </c>
      <c r="W5452" s="18">
        <v>232673</v>
      </c>
      <c r="X5452" s="18">
        <v>146816</v>
      </c>
      <c r="Y5452" s="18">
        <v>950</v>
      </c>
      <c r="Z5452" s="18">
        <v>0</v>
      </c>
      <c r="AA5452" s="18">
        <v>0</v>
      </c>
      <c r="AB5452" s="18">
        <v>90425</v>
      </c>
      <c r="AC5452" s="23">
        <v>0.39</v>
      </c>
      <c r="AD5452" s="14" t="str">
        <f>IF(E5452=113,"Linn","Iowa ex-Linn")</f>
        <v>Iowa ex-Linn</v>
      </c>
      <c r="AE5452" s="23">
        <f>IFERROR(AB5452/W5452,"N/M")</f>
        <v>0.38863555290042245</v>
      </c>
      <c r="AF5452" s="14" t="str">
        <f>B5452&amp;"|"&amp;TEXT(E5452,"000")&amp;"|"&amp;TEXT(M5452,"0.0000")</f>
        <v>2023|077|0.7500</v>
      </c>
      <c r="AG5452" s="22" t="str">
        <f>IF(AND(B5452&gt;=2015,B5452&lt;=2024,C5452=19,G5452=41,I5452=2,K5452="A",L5452="RBUP",M5452&gt;=0.5,M5452&lt;=0.85),"IN","OUT")</f>
        <v>IN</v>
      </c>
    </row>
    <row r="5453" spans="1:33">
      <c r="A5453" s="14" t="s">
        <v>193</v>
      </c>
      <c r="B5453" s="16">
        <v>2023</v>
      </c>
      <c r="C5453" s="16">
        <v>19</v>
      </c>
      <c r="D5453" s="14" t="s">
        <v>80</v>
      </c>
      <c r="E5453" s="16">
        <v>77</v>
      </c>
      <c r="F5453" s="14" t="s">
        <v>124</v>
      </c>
      <c r="G5453" s="16">
        <v>41</v>
      </c>
      <c r="H5453" s="14" t="s">
        <v>186</v>
      </c>
      <c r="I5453" s="16">
        <v>2</v>
      </c>
      <c r="J5453" s="14" t="s">
        <v>83</v>
      </c>
      <c r="K5453" s="14" t="s">
        <v>84</v>
      </c>
      <c r="L5453" s="14" t="s">
        <v>85</v>
      </c>
      <c r="M5453" s="23">
        <v>0.8</v>
      </c>
      <c r="N5453" s="16">
        <v>264</v>
      </c>
      <c r="O5453" s="16">
        <v>211</v>
      </c>
      <c r="P5453" s="16">
        <v>55</v>
      </c>
      <c r="Q5453" s="16">
        <v>304</v>
      </c>
      <c r="R5453" s="16">
        <v>75</v>
      </c>
      <c r="S5453" s="14" t="s">
        <v>86</v>
      </c>
      <c r="T5453" s="16">
        <v>38262</v>
      </c>
      <c r="U5453" s="16">
        <v>0</v>
      </c>
      <c r="V5453" s="18">
        <v>35756620</v>
      </c>
      <c r="W5453" s="18">
        <v>1975722</v>
      </c>
      <c r="X5453" s="18">
        <v>1194095</v>
      </c>
      <c r="Y5453" s="18">
        <v>1255</v>
      </c>
      <c r="Z5453" s="18">
        <v>0</v>
      </c>
      <c r="AA5453" s="18">
        <v>0</v>
      </c>
      <c r="AB5453" s="18">
        <v>790293</v>
      </c>
      <c r="AC5453" s="23">
        <v>0.4</v>
      </c>
      <c r="AD5453" s="14" t="str">
        <f>IF(E5453=113,"Linn","Iowa ex-Linn")</f>
        <v>Iowa ex-Linn</v>
      </c>
      <c r="AE5453" s="23">
        <f>IFERROR(AB5453/W5453,"N/M")</f>
        <v>0.4000021258051487</v>
      </c>
      <c r="AF5453" s="14" t="str">
        <f>B5453&amp;"|"&amp;TEXT(E5453,"000")&amp;"|"&amp;TEXT(M5453,"0.0000")</f>
        <v>2023|077|0.8000</v>
      </c>
      <c r="AG5453" s="22" t="str">
        <f>IF(AND(B5453&gt;=2015,B5453&lt;=2024,C5453=19,G5453=41,I5453=2,K5453="A",L5453="RBUP",M5453&gt;=0.5,M5453&lt;=0.85),"IN","OUT")</f>
        <v>IN</v>
      </c>
    </row>
    <row r="5454" spans="1:33">
      <c r="A5454" s="14" t="s">
        <v>193</v>
      </c>
      <c r="B5454" s="16">
        <v>2023</v>
      </c>
      <c r="C5454" s="16">
        <v>19</v>
      </c>
      <c r="D5454" s="14" t="s">
        <v>80</v>
      </c>
      <c r="E5454" s="16">
        <v>77</v>
      </c>
      <c r="F5454" s="14" t="s">
        <v>124</v>
      </c>
      <c r="G5454" s="16">
        <v>41</v>
      </c>
      <c r="H5454" s="14" t="s">
        <v>186</v>
      </c>
      <c r="I5454" s="16">
        <v>2</v>
      </c>
      <c r="J5454" s="14" t="s">
        <v>83</v>
      </c>
      <c r="K5454" s="14" t="s">
        <v>84</v>
      </c>
      <c r="L5454" s="14" t="s">
        <v>85</v>
      </c>
      <c r="M5454" s="23">
        <v>0.85</v>
      </c>
      <c r="N5454" s="16">
        <v>344</v>
      </c>
      <c r="O5454" s="16">
        <v>257</v>
      </c>
      <c r="P5454" s="16">
        <v>129</v>
      </c>
      <c r="Q5454" s="16">
        <v>420</v>
      </c>
      <c r="R5454" s="16">
        <v>185</v>
      </c>
      <c r="S5454" s="14" t="s">
        <v>86</v>
      </c>
      <c r="T5454" s="16">
        <v>55999</v>
      </c>
      <c r="U5454" s="16">
        <v>0</v>
      </c>
      <c r="V5454" s="18">
        <v>56527884</v>
      </c>
      <c r="W5454" s="18">
        <v>3801053</v>
      </c>
      <c r="X5454" s="18">
        <v>1802338</v>
      </c>
      <c r="Y5454" s="18">
        <v>5642</v>
      </c>
      <c r="Z5454" s="18">
        <v>0</v>
      </c>
      <c r="AA5454" s="18">
        <v>0</v>
      </c>
      <c r="AB5454" s="18">
        <v>2484873</v>
      </c>
      <c r="AC5454" s="23">
        <v>0.65</v>
      </c>
      <c r="AD5454" s="14" t="str">
        <f>IF(E5454=113,"Linn","Iowa ex-Linn")</f>
        <v>Iowa ex-Linn</v>
      </c>
      <c r="AE5454" s="23">
        <f>IFERROR(AB5454/W5454,"N/M")</f>
        <v>0.6537327945703467</v>
      </c>
      <c r="AF5454" s="14" t="str">
        <f>B5454&amp;"|"&amp;TEXT(E5454,"000")&amp;"|"&amp;TEXT(M5454,"0.0000")</f>
        <v>2023|077|0.8500</v>
      </c>
      <c r="AG5454" s="22" t="str">
        <f>IF(AND(B5454&gt;=2015,B5454&lt;=2024,C5454=19,G5454=41,I5454=2,K5454="A",L5454="RBUP",M5454&gt;=0.5,M5454&lt;=0.85),"IN","OUT")</f>
        <v>IN</v>
      </c>
    </row>
    <row r="5455" spans="1:33">
      <c r="A5455" s="14" t="s">
        <v>193</v>
      </c>
      <c r="B5455" s="16">
        <v>2023</v>
      </c>
      <c r="C5455" s="16">
        <v>19</v>
      </c>
      <c r="D5455" s="14" t="s">
        <v>80</v>
      </c>
      <c r="E5455" s="16">
        <v>79</v>
      </c>
      <c r="F5455" s="14" t="s">
        <v>125</v>
      </c>
      <c r="G5455" s="16">
        <v>41</v>
      </c>
      <c r="H5455" s="14" t="s">
        <v>186</v>
      </c>
      <c r="I5455" s="16">
        <v>2</v>
      </c>
      <c r="J5455" s="14" t="s">
        <v>83</v>
      </c>
      <c r="K5455" s="14" t="s">
        <v>84</v>
      </c>
      <c r="L5455" s="14" t="s">
        <v>85</v>
      </c>
      <c r="M5455" s="23">
        <v>0.5</v>
      </c>
      <c r="N5455" s="16">
        <v>1</v>
      </c>
      <c r="O5455" s="16">
        <v>0</v>
      </c>
      <c r="P5455" s="16">
        <v>0</v>
      </c>
      <c r="Q5455" s="16">
        <v>0</v>
      </c>
      <c r="R5455" s="16">
        <v>0</v>
      </c>
      <c r="S5455" s="14" t="s">
        <v>86</v>
      </c>
      <c r="T5455" s="16">
        <v>0</v>
      </c>
      <c r="U5455" s="16">
        <v>0</v>
      </c>
      <c r="V5455" s="18">
        <v>0</v>
      </c>
      <c r="W5455" s="18">
        <v>0</v>
      </c>
      <c r="X5455" s="18">
        <v>0</v>
      </c>
      <c r="Y5455" s="18">
        <v>0</v>
      </c>
      <c r="Z5455" s="18">
        <v>0</v>
      </c>
      <c r="AA5455" s="18">
        <v>0</v>
      </c>
      <c r="AB5455" s="18">
        <v>0</v>
      </c>
      <c r="AC5455" s="23">
        <v>0</v>
      </c>
      <c r="AD5455" s="14" t="str">
        <f>IF(E5455=113,"Linn","Iowa ex-Linn")</f>
        <v>Iowa ex-Linn</v>
      </c>
      <c r="AE5455" s="23" t="str">
        <f>IFERROR(AB5455/W5455,"N/M")</f>
        <v>N/M</v>
      </c>
      <c r="AF5455" s="14" t="str">
        <f>B5455&amp;"|"&amp;TEXT(E5455,"000")&amp;"|"&amp;TEXT(M5455,"0.0000")</f>
        <v>2023|079|0.5000</v>
      </c>
      <c r="AG5455" s="22" t="str">
        <f>IF(AND(B5455&gt;=2015,B5455&lt;=2024,C5455=19,G5455=41,I5455=2,K5455="A",L5455="RBUP",M5455&gt;=0.5,M5455&lt;=0.85),"IN","OUT")</f>
        <v>IN</v>
      </c>
    </row>
    <row r="5456" spans="1:33">
      <c r="A5456" s="14" t="s">
        <v>193</v>
      </c>
      <c r="B5456" s="16">
        <v>2023</v>
      </c>
      <c r="C5456" s="16">
        <v>19</v>
      </c>
      <c r="D5456" s="14" t="s">
        <v>80</v>
      </c>
      <c r="E5456" s="16">
        <v>79</v>
      </c>
      <c r="F5456" s="14" t="s">
        <v>125</v>
      </c>
      <c r="G5456" s="16">
        <v>41</v>
      </c>
      <c r="H5456" s="14" t="s">
        <v>186</v>
      </c>
      <c r="I5456" s="16">
        <v>2</v>
      </c>
      <c r="J5456" s="14" t="s">
        <v>83</v>
      </c>
      <c r="K5456" s="14" t="s">
        <v>84</v>
      </c>
      <c r="L5456" s="14" t="s">
        <v>85</v>
      </c>
      <c r="M5456" s="23">
        <v>0.6</v>
      </c>
      <c r="N5456" s="16">
        <v>1</v>
      </c>
      <c r="O5456" s="16">
        <v>1</v>
      </c>
      <c r="P5456" s="16">
        <v>0</v>
      </c>
      <c r="Q5456" s="16">
        <v>1</v>
      </c>
      <c r="R5456" s="16">
        <v>0</v>
      </c>
      <c r="S5456" s="14" t="s">
        <v>86</v>
      </c>
      <c r="T5456" s="16">
        <v>278</v>
      </c>
      <c r="U5456" s="16">
        <v>0</v>
      </c>
      <c r="V5456" s="18">
        <v>175376</v>
      </c>
      <c r="W5456" s="18">
        <v>2110</v>
      </c>
      <c r="X5456" s="18">
        <v>1688</v>
      </c>
      <c r="Y5456" s="18">
        <v>0</v>
      </c>
      <c r="Z5456" s="18">
        <v>0</v>
      </c>
      <c r="AA5456" s="18">
        <v>0</v>
      </c>
      <c r="AB5456" s="18">
        <v>0</v>
      </c>
      <c r="AC5456" s="23">
        <v>0</v>
      </c>
      <c r="AD5456" s="14" t="str">
        <f>IF(E5456=113,"Linn","Iowa ex-Linn")</f>
        <v>Iowa ex-Linn</v>
      </c>
      <c r="AE5456" s="23">
        <f>IFERROR(AB5456/W5456,"N/M")</f>
        <v>0.0</v>
      </c>
      <c r="AF5456" s="14" t="str">
        <f>B5456&amp;"|"&amp;TEXT(E5456,"000")&amp;"|"&amp;TEXT(M5456,"0.0000")</f>
        <v>2023|079|0.6000</v>
      </c>
      <c r="AG5456" s="22" t="str">
        <f>IF(AND(B5456&gt;=2015,B5456&lt;=2024,C5456=19,G5456=41,I5456=2,K5456="A",L5456="RBUP",M5456&gt;=0.5,M5456&lt;=0.85),"IN","OUT")</f>
        <v>IN</v>
      </c>
    </row>
    <row r="5457" spans="1:33">
      <c r="A5457" s="14" t="s">
        <v>193</v>
      </c>
      <c r="B5457" s="16">
        <v>2023</v>
      </c>
      <c r="C5457" s="16">
        <v>19</v>
      </c>
      <c r="D5457" s="14" t="s">
        <v>80</v>
      </c>
      <c r="E5457" s="16">
        <v>79</v>
      </c>
      <c r="F5457" s="14" t="s">
        <v>125</v>
      </c>
      <c r="G5457" s="16">
        <v>41</v>
      </c>
      <c r="H5457" s="14" t="s">
        <v>186</v>
      </c>
      <c r="I5457" s="16">
        <v>2</v>
      </c>
      <c r="J5457" s="14" t="s">
        <v>83</v>
      </c>
      <c r="K5457" s="14" t="s">
        <v>84</v>
      </c>
      <c r="L5457" s="14" t="s">
        <v>85</v>
      </c>
      <c r="M5457" s="23">
        <v>0.65</v>
      </c>
      <c r="N5457" s="16">
        <v>3</v>
      </c>
      <c r="O5457" s="16">
        <v>3</v>
      </c>
      <c r="P5457" s="16">
        <v>0</v>
      </c>
      <c r="Q5457" s="16">
        <v>3</v>
      </c>
      <c r="R5457" s="16">
        <v>0</v>
      </c>
      <c r="S5457" s="14" t="s">
        <v>86</v>
      </c>
      <c r="T5457" s="16">
        <v>124</v>
      </c>
      <c r="U5457" s="16">
        <v>0</v>
      </c>
      <c r="V5457" s="18">
        <v>98935</v>
      </c>
      <c r="W5457" s="18">
        <v>1604</v>
      </c>
      <c r="X5457" s="18">
        <v>1035</v>
      </c>
      <c r="Y5457" s="18">
        <v>0</v>
      </c>
      <c r="Z5457" s="18">
        <v>0</v>
      </c>
      <c r="AA5457" s="18">
        <v>0</v>
      </c>
      <c r="AB5457" s="18">
        <v>0</v>
      </c>
      <c r="AC5457" s="23">
        <v>0</v>
      </c>
      <c r="AD5457" s="14" t="str">
        <f>IF(E5457=113,"Linn","Iowa ex-Linn")</f>
        <v>Iowa ex-Linn</v>
      </c>
      <c r="AE5457" s="23">
        <f>IFERROR(AB5457/W5457,"N/M")</f>
        <v>0.0</v>
      </c>
      <c r="AF5457" s="14" t="str">
        <f>B5457&amp;"|"&amp;TEXT(E5457,"000")&amp;"|"&amp;TEXT(M5457,"0.0000")</f>
        <v>2023|079|0.6500</v>
      </c>
      <c r="AG5457" s="22" t="str">
        <f>IF(AND(B5457&gt;=2015,B5457&lt;=2024,C5457=19,G5457=41,I5457=2,K5457="A",L5457="RBUP",M5457&gt;=0.5,M5457&lt;=0.85),"IN","OUT")</f>
        <v>IN</v>
      </c>
    </row>
    <row r="5458" spans="1:33">
      <c r="A5458" s="14" t="s">
        <v>193</v>
      </c>
      <c r="B5458" s="16">
        <v>2023</v>
      </c>
      <c r="C5458" s="16">
        <v>19</v>
      </c>
      <c r="D5458" s="14" t="s">
        <v>80</v>
      </c>
      <c r="E5458" s="16">
        <v>79</v>
      </c>
      <c r="F5458" s="14" t="s">
        <v>125</v>
      </c>
      <c r="G5458" s="16">
        <v>41</v>
      </c>
      <c r="H5458" s="14" t="s">
        <v>186</v>
      </c>
      <c r="I5458" s="16">
        <v>2</v>
      </c>
      <c r="J5458" s="14" t="s">
        <v>83</v>
      </c>
      <c r="K5458" s="14" t="s">
        <v>84</v>
      </c>
      <c r="L5458" s="14" t="s">
        <v>85</v>
      </c>
      <c r="M5458" s="23">
        <v>0.7</v>
      </c>
      <c r="N5458" s="16">
        <v>10</v>
      </c>
      <c r="O5458" s="16">
        <v>5</v>
      </c>
      <c r="P5458" s="16">
        <v>1</v>
      </c>
      <c r="Q5458" s="16">
        <v>12</v>
      </c>
      <c r="R5458" s="16">
        <v>1</v>
      </c>
      <c r="S5458" s="14" t="s">
        <v>86</v>
      </c>
      <c r="T5458" s="16">
        <v>1383</v>
      </c>
      <c r="U5458" s="16">
        <v>0</v>
      </c>
      <c r="V5458" s="18">
        <v>1083282</v>
      </c>
      <c r="W5458" s="18">
        <v>33365</v>
      </c>
      <c r="X5458" s="18">
        <v>19907</v>
      </c>
      <c r="Y5458" s="18">
        <v>0</v>
      </c>
      <c r="Z5458" s="18">
        <v>0</v>
      </c>
      <c r="AA5458" s="18">
        <v>0</v>
      </c>
      <c r="AB5458" s="18">
        <v>49746</v>
      </c>
      <c r="AC5458" s="23">
        <v>1.49</v>
      </c>
      <c r="AD5458" s="14" t="str">
        <f>IF(E5458=113,"Linn","Iowa ex-Linn")</f>
        <v>Iowa ex-Linn</v>
      </c>
      <c r="AE5458" s="23">
        <f>IFERROR(AB5458/W5458,"N/M")</f>
        <v>1.4909635845946352</v>
      </c>
      <c r="AF5458" s="14" t="str">
        <f>B5458&amp;"|"&amp;TEXT(E5458,"000")&amp;"|"&amp;TEXT(M5458,"0.0000")</f>
        <v>2023|079|0.7000</v>
      </c>
      <c r="AG5458" s="22" t="str">
        <f>IF(AND(B5458&gt;=2015,B5458&lt;=2024,C5458=19,G5458=41,I5458=2,K5458="A",L5458="RBUP",M5458&gt;=0.5,M5458&lt;=0.85),"IN","OUT")</f>
        <v>IN</v>
      </c>
    </row>
    <row r="5459" spans="1:33">
      <c r="A5459" s="14" t="s">
        <v>193</v>
      </c>
      <c r="B5459" s="16">
        <v>2023</v>
      </c>
      <c r="C5459" s="16">
        <v>19</v>
      </c>
      <c r="D5459" s="14" t="s">
        <v>80</v>
      </c>
      <c r="E5459" s="16">
        <v>79</v>
      </c>
      <c r="F5459" s="14" t="s">
        <v>125</v>
      </c>
      <c r="G5459" s="16">
        <v>41</v>
      </c>
      <c r="H5459" s="14" t="s">
        <v>186</v>
      </c>
      <c r="I5459" s="16">
        <v>2</v>
      </c>
      <c r="J5459" s="14" t="s">
        <v>83</v>
      </c>
      <c r="K5459" s="14" t="s">
        <v>84</v>
      </c>
      <c r="L5459" s="14" t="s">
        <v>85</v>
      </c>
      <c r="M5459" s="23">
        <v>0.75</v>
      </c>
      <c r="N5459" s="16">
        <v>26</v>
      </c>
      <c r="O5459" s="16">
        <v>23</v>
      </c>
      <c r="P5459" s="16">
        <v>0</v>
      </c>
      <c r="Q5459" s="16">
        <v>33</v>
      </c>
      <c r="R5459" s="16">
        <v>0</v>
      </c>
      <c r="S5459" s="14" t="s">
        <v>86</v>
      </c>
      <c r="T5459" s="16">
        <v>4600</v>
      </c>
      <c r="U5459" s="16">
        <v>0</v>
      </c>
      <c r="V5459" s="18">
        <v>4366808</v>
      </c>
      <c r="W5459" s="18">
        <v>144412</v>
      </c>
      <c r="X5459" s="18">
        <v>96684</v>
      </c>
      <c r="Y5459" s="18">
        <v>0</v>
      </c>
      <c r="Z5459" s="18">
        <v>0</v>
      </c>
      <c r="AA5459" s="18">
        <v>0</v>
      </c>
      <c r="AB5459" s="18">
        <v>0</v>
      </c>
      <c r="AC5459" s="23">
        <v>0</v>
      </c>
      <c r="AD5459" s="14" t="str">
        <f>IF(E5459=113,"Linn","Iowa ex-Linn")</f>
        <v>Iowa ex-Linn</v>
      </c>
      <c r="AE5459" s="23">
        <f>IFERROR(AB5459/W5459,"N/M")</f>
        <v>0.0</v>
      </c>
      <c r="AF5459" s="14" t="str">
        <f>B5459&amp;"|"&amp;TEXT(E5459,"000")&amp;"|"&amp;TEXT(M5459,"0.0000")</f>
        <v>2023|079|0.7500</v>
      </c>
      <c r="AG5459" s="22" t="str">
        <f>IF(AND(B5459&gt;=2015,B5459&lt;=2024,C5459=19,G5459=41,I5459=2,K5459="A",L5459="RBUP",M5459&gt;=0.5,M5459&lt;=0.85),"IN","OUT")</f>
        <v>IN</v>
      </c>
    </row>
    <row r="5460" spans="1:33">
      <c r="A5460" s="14" t="s">
        <v>193</v>
      </c>
      <c r="B5460" s="16">
        <v>2023</v>
      </c>
      <c r="C5460" s="16">
        <v>19</v>
      </c>
      <c r="D5460" s="14" t="s">
        <v>80</v>
      </c>
      <c r="E5460" s="16">
        <v>79</v>
      </c>
      <c r="F5460" s="14" t="s">
        <v>125</v>
      </c>
      <c r="G5460" s="16">
        <v>41</v>
      </c>
      <c r="H5460" s="14" t="s">
        <v>186</v>
      </c>
      <c r="I5460" s="16">
        <v>2</v>
      </c>
      <c r="J5460" s="14" t="s">
        <v>83</v>
      </c>
      <c r="K5460" s="14" t="s">
        <v>84</v>
      </c>
      <c r="L5460" s="14" t="s">
        <v>85</v>
      </c>
      <c r="M5460" s="23">
        <v>0.8</v>
      </c>
      <c r="N5460" s="16">
        <v>213</v>
      </c>
      <c r="O5460" s="16">
        <v>183</v>
      </c>
      <c r="P5460" s="16">
        <v>22</v>
      </c>
      <c r="Q5460" s="16">
        <v>312</v>
      </c>
      <c r="R5460" s="16">
        <v>33</v>
      </c>
      <c r="S5460" s="14" t="s">
        <v>86</v>
      </c>
      <c r="T5460" s="16">
        <v>46040</v>
      </c>
      <c r="U5460" s="16">
        <v>0</v>
      </c>
      <c r="V5460" s="18">
        <v>44636675</v>
      </c>
      <c r="W5460" s="18">
        <v>2045942</v>
      </c>
      <c r="X5460" s="18">
        <v>1219477</v>
      </c>
      <c r="Y5460" s="18">
        <v>786</v>
      </c>
      <c r="Z5460" s="18">
        <v>0</v>
      </c>
      <c r="AA5460" s="18">
        <v>0</v>
      </c>
      <c r="AB5460" s="18">
        <v>266730</v>
      </c>
      <c r="AC5460" s="23">
        <v>0.13</v>
      </c>
      <c r="AD5460" s="14" t="str">
        <f>IF(E5460=113,"Linn","Iowa ex-Linn")</f>
        <v>Iowa ex-Linn</v>
      </c>
      <c r="AE5460" s="23">
        <f>IFERROR(AB5460/W5460,"N/M")</f>
        <v>0.13037026465070858</v>
      </c>
      <c r="AF5460" s="14" t="str">
        <f>B5460&amp;"|"&amp;TEXT(E5460,"000")&amp;"|"&amp;TEXT(M5460,"0.0000")</f>
        <v>2023|079|0.8000</v>
      </c>
      <c r="AG5460" s="22" t="str">
        <f>IF(AND(B5460&gt;=2015,B5460&lt;=2024,C5460=19,G5460=41,I5460=2,K5460="A",L5460="RBUP",M5460&gt;=0.5,M5460&lt;=0.85),"IN","OUT")</f>
        <v>IN</v>
      </c>
    </row>
    <row r="5461" spans="1:33">
      <c r="A5461" s="14" t="s">
        <v>193</v>
      </c>
      <c r="B5461" s="16">
        <v>2023</v>
      </c>
      <c r="C5461" s="16">
        <v>19</v>
      </c>
      <c r="D5461" s="14" t="s">
        <v>80</v>
      </c>
      <c r="E5461" s="16">
        <v>79</v>
      </c>
      <c r="F5461" s="14" t="s">
        <v>125</v>
      </c>
      <c r="G5461" s="16">
        <v>41</v>
      </c>
      <c r="H5461" s="14" t="s">
        <v>186</v>
      </c>
      <c r="I5461" s="16">
        <v>2</v>
      </c>
      <c r="J5461" s="14" t="s">
        <v>83</v>
      </c>
      <c r="K5461" s="14" t="s">
        <v>84</v>
      </c>
      <c r="L5461" s="14" t="s">
        <v>85</v>
      </c>
      <c r="M5461" s="23">
        <v>0.85</v>
      </c>
      <c r="N5461" s="16">
        <v>415</v>
      </c>
      <c r="O5461" s="16">
        <v>342</v>
      </c>
      <c r="P5461" s="16">
        <v>117</v>
      </c>
      <c r="Q5461" s="16">
        <v>686</v>
      </c>
      <c r="R5461" s="16">
        <v>205</v>
      </c>
      <c r="S5461" s="14" t="s">
        <v>86</v>
      </c>
      <c r="T5461" s="16">
        <v>100183</v>
      </c>
      <c r="U5461" s="16">
        <v>0</v>
      </c>
      <c r="V5461" s="18">
        <v>101769805</v>
      </c>
      <c r="W5461" s="18">
        <v>6138343</v>
      </c>
      <c r="X5461" s="18">
        <v>2774009</v>
      </c>
      <c r="Y5461" s="18">
        <v>0</v>
      </c>
      <c r="Z5461" s="18">
        <v>0</v>
      </c>
      <c r="AA5461" s="18">
        <v>0</v>
      </c>
      <c r="AB5461" s="18">
        <v>1817771</v>
      </c>
      <c r="AC5461" s="23">
        <v>0.3</v>
      </c>
      <c r="AD5461" s="14" t="str">
        <f>IF(E5461=113,"Linn","Iowa ex-Linn")</f>
        <v>Iowa ex-Linn</v>
      </c>
      <c r="AE5461" s="23">
        <f>IFERROR(AB5461/W5461,"N/M")</f>
        <v>0.2961338263436892</v>
      </c>
      <c r="AF5461" s="14" t="str">
        <f>B5461&amp;"|"&amp;TEXT(E5461,"000")&amp;"|"&amp;TEXT(M5461,"0.0000")</f>
        <v>2023|079|0.8500</v>
      </c>
      <c r="AG5461" s="22" t="str">
        <f>IF(AND(B5461&gt;=2015,B5461&lt;=2024,C5461=19,G5461=41,I5461=2,K5461="A",L5461="RBUP",M5461&gt;=0.5,M5461&lt;=0.85),"IN","OUT")</f>
        <v>IN</v>
      </c>
    </row>
    <row r="5462" spans="1:33">
      <c r="A5462" s="14" t="s">
        <v>193</v>
      </c>
      <c r="B5462" s="16">
        <v>2023</v>
      </c>
      <c r="C5462" s="16">
        <v>19</v>
      </c>
      <c r="D5462" s="14" t="s">
        <v>80</v>
      </c>
      <c r="E5462" s="16">
        <v>81</v>
      </c>
      <c r="F5462" s="14" t="s">
        <v>126</v>
      </c>
      <c r="G5462" s="16">
        <v>41</v>
      </c>
      <c r="H5462" s="14" t="s">
        <v>186</v>
      </c>
      <c r="I5462" s="16">
        <v>2</v>
      </c>
      <c r="J5462" s="14" t="s">
        <v>83</v>
      </c>
      <c r="K5462" s="14" t="s">
        <v>84</v>
      </c>
      <c r="L5462" s="14" t="s">
        <v>85</v>
      </c>
      <c r="M5462" s="23">
        <v>0.6</v>
      </c>
      <c r="N5462" s="16">
        <v>2</v>
      </c>
      <c r="O5462" s="16">
        <v>2</v>
      </c>
      <c r="P5462" s="16">
        <v>0</v>
      </c>
      <c r="Q5462" s="16">
        <v>2</v>
      </c>
      <c r="R5462" s="16">
        <v>0</v>
      </c>
      <c r="S5462" s="14" t="s">
        <v>86</v>
      </c>
      <c r="T5462" s="16">
        <v>410</v>
      </c>
      <c r="U5462" s="16">
        <v>0</v>
      </c>
      <c r="V5462" s="18">
        <v>319551</v>
      </c>
      <c r="W5462" s="18">
        <v>3695</v>
      </c>
      <c r="X5462" s="18">
        <v>2955</v>
      </c>
      <c r="Y5462" s="18">
        <v>0</v>
      </c>
      <c r="Z5462" s="18">
        <v>0</v>
      </c>
      <c r="AA5462" s="18">
        <v>0</v>
      </c>
      <c r="AB5462" s="18">
        <v>0</v>
      </c>
      <c r="AC5462" s="23">
        <v>0</v>
      </c>
      <c r="AD5462" s="14" t="str">
        <f>IF(E5462=113,"Linn","Iowa ex-Linn")</f>
        <v>Iowa ex-Linn</v>
      </c>
      <c r="AE5462" s="23">
        <f>IFERROR(AB5462/W5462,"N/M")</f>
        <v>0.0</v>
      </c>
      <c r="AF5462" s="14" t="str">
        <f>B5462&amp;"|"&amp;TEXT(E5462,"000")&amp;"|"&amp;TEXT(M5462,"0.0000")</f>
        <v>2023|081|0.6000</v>
      </c>
      <c r="AG5462" s="22" t="str">
        <f>IF(AND(B5462&gt;=2015,B5462&lt;=2024,C5462=19,G5462=41,I5462=2,K5462="A",L5462="RBUP",M5462&gt;=0.5,M5462&lt;=0.85),"IN","OUT")</f>
        <v>IN</v>
      </c>
    </row>
    <row r="5463" spans="1:33">
      <c r="A5463" s="14" t="s">
        <v>193</v>
      </c>
      <c r="B5463" s="16">
        <v>2023</v>
      </c>
      <c r="C5463" s="16">
        <v>19</v>
      </c>
      <c r="D5463" s="14" t="s">
        <v>80</v>
      </c>
      <c r="E5463" s="16">
        <v>81</v>
      </c>
      <c r="F5463" s="14" t="s">
        <v>126</v>
      </c>
      <c r="G5463" s="16">
        <v>41</v>
      </c>
      <c r="H5463" s="14" t="s">
        <v>186</v>
      </c>
      <c r="I5463" s="16">
        <v>2</v>
      </c>
      <c r="J5463" s="14" t="s">
        <v>83</v>
      </c>
      <c r="K5463" s="14" t="s">
        <v>84</v>
      </c>
      <c r="L5463" s="14" t="s">
        <v>85</v>
      </c>
      <c r="M5463" s="23">
        <v>0.65</v>
      </c>
      <c r="N5463" s="16">
        <v>7</v>
      </c>
      <c r="O5463" s="16">
        <v>6</v>
      </c>
      <c r="P5463" s="16">
        <v>0</v>
      </c>
      <c r="Q5463" s="16">
        <v>7</v>
      </c>
      <c r="R5463" s="16">
        <v>0</v>
      </c>
      <c r="S5463" s="14" t="s">
        <v>86</v>
      </c>
      <c r="T5463" s="16">
        <v>442</v>
      </c>
      <c r="U5463" s="16">
        <v>0</v>
      </c>
      <c r="V5463" s="18">
        <v>337367</v>
      </c>
      <c r="W5463" s="18">
        <v>5683</v>
      </c>
      <c r="X5463" s="18">
        <v>3749</v>
      </c>
      <c r="Y5463" s="18">
        <v>0</v>
      </c>
      <c r="Z5463" s="18">
        <v>0</v>
      </c>
      <c r="AA5463" s="18">
        <v>0</v>
      </c>
      <c r="AB5463" s="18">
        <v>0</v>
      </c>
      <c r="AC5463" s="23">
        <v>0</v>
      </c>
      <c r="AD5463" s="14" t="str">
        <f>IF(E5463=113,"Linn","Iowa ex-Linn")</f>
        <v>Iowa ex-Linn</v>
      </c>
      <c r="AE5463" s="23">
        <f>IFERROR(AB5463/W5463,"N/M")</f>
        <v>0.0</v>
      </c>
      <c r="AF5463" s="14" t="str">
        <f>B5463&amp;"|"&amp;TEXT(E5463,"000")&amp;"|"&amp;TEXT(M5463,"0.0000")</f>
        <v>2023|081|0.6500</v>
      </c>
      <c r="AG5463" s="22" t="str">
        <f>IF(AND(B5463&gt;=2015,B5463&lt;=2024,C5463=19,G5463=41,I5463=2,K5463="A",L5463="RBUP",M5463&gt;=0.5,M5463&lt;=0.85),"IN","OUT")</f>
        <v>IN</v>
      </c>
    </row>
    <row r="5464" spans="1:33">
      <c r="A5464" s="14" t="s">
        <v>193</v>
      </c>
      <c r="B5464" s="16">
        <v>2023</v>
      </c>
      <c r="C5464" s="16">
        <v>19</v>
      </c>
      <c r="D5464" s="14" t="s">
        <v>80</v>
      </c>
      <c r="E5464" s="16">
        <v>81</v>
      </c>
      <c r="F5464" s="14" t="s">
        <v>126</v>
      </c>
      <c r="G5464" s="16">
        <v>41</v>
      </c>
      <c r="H5464" s="14" t="s">
        <v>186</v>
      </c>
      <c r="I5464" s="16">
        <v>2</v>
      </c>
      <c r="J5464" s="14" t="s">
        <v>83</v>
      </c>
      <c r="K5464" s="14" t="s">
        <v>84</v>
      </c>
      <c r="L5464" s="14" t="s">
        <v>85</v>
      </c>
      <c r="M5464" s="23">
        <v>0.7</v>
      </c>
      <c r="N5464" s="16">
        <v>23</v>
      </c>
      <c r="O5464" s="16">
        <v>18</v>
      </c>
      <c r="P5464" s="16">
        <v>0</v>
      </c>
      <c r="Q5464" s="16">
        <v>26</v>
      </c>
      <c r="R5464" s="16">
        <v>0</v>
      </c>
      <c r="S5464" s="14" t="s">
        <v>86</v>
      </c>
      <c r="T5464" s="16">
        <v>10610</v>
      </c>
      <c r="U5464" s="16">
        <v>0</v>
      </c>
      <c r="V5464" s="18">
        <v>8354940</v>
      </c>
      <c r="W5464" s="18">
        <v>193890</v>
      </c>
      <c r="X5464" s="18">
        <v>150503</v>
      </c>
      <c r="Y5464" s="18">
        <v>0</v>
      </c>
      <c r="Z5464" s="18">
        <v>0</v>
      </c>
      <c r="AA5464" s="18">
        <v>0</v>
      </c>
      <c r="AB5464" s="18">
        <v>0</v>
      </c>
      <c r="AC5464" s="23">
        <v>0</v>
      </c>
      <c r="AD5464" s="14" t="str">
        <f>IF(E5464=113,"Linn","Iowa ex-Linn")</f>
        <v>Iowa ex-Linn</v>
      </c>
      <c r="AE5464" s="23">
        <f>IFERROR(AB5464/W5464,"N/M")</f>
        <v>0.0</v>
      </c>
      <c r="AF5464" s="14" t="str">
        <f>B5464&amp;"|"&amp;TEXT(E5464,"000")&amp;"|"&amp;TEXT(M5464,"0.0000")</f>
        <v>2023|081|0.7000</v>
      </c>
      <c r="AG5464" s="22" t="str">
        <f>IF(AND(B5464&gt;=2015,B5464&lt;=2024,C5464=19,G5464=41,I5464=2,K5464="A",L5464="RBUP",M5464&gt;=0.5,M5464&lt;=0.85),"IN","OUT")</f>
        <v>IN</v>
      </c>
    </row>
    <row r="5465" spans="1:33">
      <c r="A5465" s="14" t="s">
        <v>193</v>
      </c>
      <c r="B5465" s="16">
        <v>2023</v>
      </c>
      <c r="C5465" s="16">
        <v>19</v>
      </c>
      <c r="D5465" s="14" t="s">
        <v>80</v>
      </c>
      <c r="E5465" s="16">
        <v>81</v>
      </c>
      <c r="F5465" s="14" t="s">
        <v>126</v>
      </c>
      <c r="G5465" s="16">
        <v>41</v>
      </c>
      <c r="H5465" s="14" t="s">
        <v>186</v>
      </c>
      <c r="I5465" s="16">
        <v>2</v>
      </c>
      <c r="J5465" s="14" t="s">
        <v>83</v>
      </c>
      <c r="K5465" s="14" t="s">
        <v>84</v>
      </c>
      <c r="L5465" s="14" t="s">
        <v>85</v>
      </c>
      <c r="M5465" s="23">
        <v>0.75</v>
      </c>
      <c r="N5465" s="16">
        <v>99</v>
      </c>
      <c r="O5465" s="16">
        <v>80</v>
      </c>
      <c r="P5465" s="16">
        <v>14</v>
      </c>
      <c r="Q5465" s="16">
        <v>117</v>
      </c>
      <c r="R5465" s="16">
        <v>14</v>
      </c>
      <c r="S5465" s="14" t="s">
        <v>86</v>
      </c>
      <c r="T5465" s="16">
        <v>15179</v>
      </c>
      <c r="U5465" s="16">
        <v>0</v>
      </c>
      <c r="V5465" s="18">
        <v>14241017</v>
      </c>
      <c r="W5465" s="18">
        <v>488264</v>
      </c>
      <c r="X5465" s="18">
        <v>316134</v>
      </c>
      <c r="Y5465" s="18">
        <v>0</v>
      </c>
      <c r="Z5465" s="18">
        <v>0</v>
      </c>
      <c r="AA5465" s="18">
        <v>0</v>
      </c>
      <c r="AB5465" s="18">
        <v>113195</v>
      </c>
      <c r="AC5465" s="23">
        <v>0.23</v>
      </c>
      <c r="AD5465" s="14" t="str">
        <f>IF(E5465=113,"Linn","Iowa ex-Linn")</f>
        <v>Iowa ex-Linn</v>
      </c>
      <c r="AE5465" s="23">
        <f>IFERROR(AB5465/W5465,"N/M")</f>
        <v>0.23183155014500353</v>
      </c>
      <c r="AF5465" s="14" t="str">
        <f>B5465&amp;"|"&amp;TEXT(E5465,"000")&amp;"|"&amp;TEXT(M5465,"0.0000")</f>
        <v>2023|081|0.7500</v>
      </c>
      <c r="AG5465" s="22" t="str">
        <f>IF(AND(B5465&gt;=2015,B5465&lt;=2024,C5465=19,G5465=41,I5465=2,K5465="A",L5465="RBUP",M5465&gt;=0.5,M5465&lt;=0.85),"IN","OUT")</f>
        <v>IN</v>
      </c>
    </row>
    <row r="5466" spans="1:33">
      <c r="A5466" s="14" t="s">
        <v>193</v>
      </c>
      <c r="B5466" s="16">
        <v>2023</v>
      </c>
      <c r="C5466" s="16">
        <v>19</v>
      </c>
      <c r="D5466" s="14" t="s">
        <v>80</v>
      </c>
      <c r="E5466" s="16">
        <v>81</v>
      </c>
      <c r="F5466" s="14" t="s">
        <v>126</v>
      </c>
      <c r="G5466" s="16">
        <v>41</v>
      </c>
      <c r="H5466" s="14" t="s">
        <v>186</v>
      </c>
      <c r="I5466" s="16">
        <v>2</v>
      </c>
      <c r="J5466" s="14" t="s">
        <v>83</v>
      </c>
      <c r="K5466" s="14" t="s">
        <v>84</v>
      </c>
      <c r="L5466" s="14" t="s">
        <v>85</v>
      </c>
      <c r="M5466" s="23">
        <v>0.8</v>
      </c>
      <c r="N5466" s="16">
        <v>362</v>
      </c>
      <c r="O5466" s="16">
        <v>282</v>
      </c>
      <c r="P5466" s="16">
        <v>97</v>
      </c>
      <c r="Q5466" s="16">
        <v>388</v>
      </c>
      <c r="R5466" s="16">
        <v>112</v>
      </c>
      <c r="S5466" s="14" t="s">
        <v>86</v>
      </c>
      <c r="T5466" s="16">
        <v>69959</v>
      </c>
      <c r="U5466" s="16">
        <v>0</v>
      </c>
      <c r="V5466" s="18">
        <v>68576675</v>
      </c>
      <c r="W5466" s="18">
        <v>2937081</v>
      </c>
      <c r="X5466" s="18">
        <v>1823290</v>
      </c>
      <c r="Y5466" s="18">
        <v>142</v>
      </c>
      <c r="Z5466" s="18">
        <v>0</v>
      </c>
      <c r="AA5466" s="18">
        <v>0</v>
      </c>
      <c r="AB5466" s="18">
        <v>1443654</v>
      </c>
      <c r="AC5466" s="23">
        <v>0.49</v>
      </c>
      <c r="AD5466" s="14" t="str">
        <f>IF(E5466=113,"Linn","Iowa ex-Linn")</f>
        <v>Iowa ex-Linn</v>
      </c>
      <c r="AE5466" s="23">
        <f>IFERROR(AB5466/W5466,"N/M")</f>
        <v>0.4915267913959472</v>
      </c>
      <c r="AF5466" s="14" t="str">
        <f>B5466&amp;"|"&amp;TEXT(E5466,"000")&amp;"|"&amp;TEXT(M5466,"0.0000")</f>
        <v>2023|081|0.8000</v>
      </c>
      <c r="AG5466" s="22" t="str">
        <f>IF(AND(B5466&gt;=2015,B5466&lt;=2024,C5466=19,G5466=41,I5466=2,K5466="A",L5466="RBUP",M5466&gt;=0.5,M5466&lt;=0.85),"IN","OUT")</f>
        <v>IN</v>
      </c>
    </row>
    <row r="5467" spans="1:33">
      <c r="A5467" s="14" t="s">
        <v>193</v>
      </c>
      <c r="B5467" s="16">
        <v>2023</v>
      </c>
      <c r="C5467" s="16">
        <v>19</v>
      </c>
      <c r="D5467" s="14" t="s">
        <v>80</v>
      </c>
      <c r="E5467" s="16">
        <v>81</v>
      </c>
      <c r="F5467" s="14" t="s">
        <v>126</v>
      </c>
      <c r="G5467" s="16">
        <v>41</v>
      </c>
      <c r="H5467" s="14" t="s">
        <v>186</v>
      </c>
      <c r="I5467" s="16">
        <v>2</v>
      </c>
      <c r="J5467" s="14" t="s">
        <v>83</v>
      </c>
      <c r="K5467" s="14" t="s">
        <v>84</v>
      </c>
      <c r="L5467" s="14" t="s">
        <v>85</v>
      </c>
      <c r="M5467" s="23">
        <v>0.85</v>
      </c>
      <c r="N5467" s="16">
        <v>336</v>
      </c>
      <c r="O5467" s="16">
        <v>280</v>
      </c>
      <c r="P5467" s="16">
        <v>178</v>
      </c>
      <c r="Q5467" s="16">
        <v>415</v>
      </c>
      <c r="R5467" s="16">
        <v>234</v>
      </c>
      <c r="S5467" s="14" t="s">
        <v>86</v>
      </c>
      <c r="T5467" s="16">
        <v>73518</v>
      </c>
      <c r="U5467" s="16">
        <v>0</v>
      </c>
      <c r="V5467" s="18">
        <v>77006337</v>
      </c>
      <c r="W5467" s="18">
        <v>4132928</v>
      </c>
      <c r="X5467" s="18">
        <v>2003147</v>
      </c>
      <c r="Y5467" s="18">
        <v>0</v>
      </c>
      <c r="Z5467" s="18">
        <v>0</v>
      </c>
      <c r="AA5467" s="18">
        <v>0</v>
      </c>
      <c r="AB5467" s="18">
        <v>4354004</v>
      </c>
      <c r="AC5467" s="23">
        <v>1.05</v>
      </c>
      <c r="AD5467" s="14" t="str">
        <f>IF(E5467=113,"Linn","Iowa ex-Linn")</f>
        <v>Iowa ex-Linn</v>
      </c>
      <c r="AE5467" s="23">
        <f>IFERROR(AB5467/W5467,"N/M")</f>
        <v>1.053491374638029</v>
      </c>
      <c r="AF5467" s="14" t="str">
        <f>B5467&amp;"|"&amp;TEXT(E5467,"000")&amp;"|"&amp;TEXT(M5467,"0.0000")</f>
        <v>2023|081|0.8500</v>
      </c>
      <c r="AG5467" s="22" t="str">
        <f>IF(AND(B5467&gt;=2015,B5467&lt;=2024,C5467=19,G5467=41,I5467=2,K5467="A",L5467="RBUP",M5467&gt;=0.5,M5467&lt;=0.85),"IN","OUT")</f>
        <v>IN</v>
      </c>
    </row>
    <row r="5468" spans="1:33">
      <c r="A5468" s="14" t="s">
        <v>193</v>
      </c>
      <c r="B5468" s="16">
        <v>2023</v>
      </c>
      <c r="C5468" s="16">
        <v>19</v>
      </c>
      <c r="D5468" s="14" t="s">
        <v>80</v>
      </c>
      <c r="E5468" s="16">
        <v>83</v>
      </c>
      <c r="F5468" s="14" t="s">
        <v>127</v>
      </c>
      <c r="G5468" s="16">
        <v>41</v>
      </c>
      <c r="H5468" s="14" t="s">
        <v>186</v>
      </c>
      <c r="I5468" s="16">
        <v>2</v>
      </c>
      <c r="J5468" s="14" t="s">
        <v>83</v>
      </c>
      <c r="K5468" s="14" t="s">
        <v>84</v>
      </c>
      <c r="L5468" s="14" t="s">
        <v>85</v>
      </c>
      <c r="M5468" s="23">
        <v>0.65</v>
      </c>
      <c r="N5468" s="16">
        <v>2</v>
      </c>
      <c r="O5468" s="16">
        <v>1</v>
      </c>
      <c r="P5468" s="16">
        <v>0</v>
      </c>
      <c r="Q5468" s="16">
        <v>3</v>
      </c>
      <c r="R5468" s="16">
        <v>0</v>
      </c>
      <c r="S5468" s="14" t="s">
        <v>86</v>
      </c>
      <c r="T5468" s="16">
        <v>64</v>
      </c>
      <c r="U5468" s="16">
        <v>0</v>
      </c>
      <c r="V5468" s="18">
        <v>42938</v>
      </c>
      <c r="W5468" s="18">
        <v>1246</v>
      </c>
      <c r="X5468" s="18">
        <v>735</v>
      </c>
      <c r="Y5468" s="18">
        <v>0</v>
      </c>
      <c r="Z5468" s="18">
        <v>0</v>
      </c>
      <c r="AA5468" s="18">
        <v>0</v>
      </c>
      <c r="AB5468" s="18">
        <v>0</v>
      </c>
      <c r="AC5468" s="23">
        <v>0</v>
      </c>
      <c r="AD5468" s="14" t="str">
        <f>IF(E5468=113,"Linn","Iowa ex-Linn")</f>
        <v>Iowa ex-Linn</v>
      </c>
      <c r="AE5468" s="23">
        <f>IFERROR(AB5468/W5468,"N/M")</f>
        <v>0.0</v>
      </c>
      <c r="AF5468" s="14" t="str">
        <f>B5468&amp;"|"&amp;TEXT(E5468,"000")&amp;"|"&amp;TEXT(M5468,"0.0000")</f>
        <v>2023|083|0.6500</v>
      </c>
      <c r="AG5468" s="22" t="str">
        <f>IF(AND(B5468&gt;=2015,B5468&lt;=2024,C5468=19,G5468=41,I5468=2,K5468="A",L5468="RBUP",M5468&gt;=0.5,M5468&lt;=0.85),"IN","OUT")</f>
        <v>IN</v>
      </c>
    </row>
    <row r="5469" spans="1:33">
      <c r="A5469" s="14" t="s">
        <v>193</v>
      </c>
      <c r="B5469" s="16">
        <v>2023</v>
      </c>
      <c r="C5469" s="16">
        <v>19</v>
      </c>
      <c r="D5469" s="14" t="s">
        <v>80</v>
      </c>
      <c r="E5469" s="16">
        <v>83</v>
      </c>
      <c r="F5469" s="14" t="s">
        <v>127</v>
      </c>
      <c r="G5469" s="16">
        <v>41</v>
      </c>
      <c r="H5469" s="14" t="s">
        <v>186</v>
      </c>
      <c r="I5469" s="16">
        <v>2</v>
      </c>
      <c r="J5469" s="14" t="s">
        <v>83</v>
      </c>
      <c r="K5469" s="14" t="s">
        <v>84</v>
      </c>
      <c r="L5469" s="14" t="s">
        <v>85</v>
      </c>
      <c r="M5469" s="23">
        <v>0.7</v>
      </c>
      <c r="N5469" s="16">
        <v>5</v>
      </c>
      <c r="O5469" s="16">
        <v>5</v>
      </c>
      <c r="P5469" s="16">
        <v>0</v>
      </c>
      <c r="Q5469" s="16">
        <v>10</v>
      </c>
      <c r="R5469" s="16">
        <v>0</v>
      </c>
      <c r="S5469" s="14" t="s">
        <v>86</v>
      </c>
      <c r="T5469" s="16">
        <v>1748</v>
      </c>
      <c r="U5469" s="16">
        <v>0</v>
      </c>
      <c r="V5469" s="18">
        <v>1437284</v>
      </c>
      <c r="W5469" s="18">
        <v>34359</v>
      </c>
      <c r="X5469" s="18">
        <v>22674</v>
      </c>
      <c r="Y5469" s="18">
        <v>0</v>
      </c>
      <c r="Z5469" s="18">
        <v>0</v>
      </c>
      <c r="AA5469" s="18">
        <v>0</v>
      </c>
      <c r="AB5469" s="18">
        <v>0</v>
      </c>
      <c r="AC5469" s="23">
        <v>0</v>
      </c>
      <c r="AD5469" s="14" t="str">
        <f>IF(E5469=113,"Linn","Iowa ex-Linn")</f>
        <v>Iowa ex-Linn</v>
      </c>
      <c r="AE5469" s="23">
        <f>IFERROR(AB5469/W5469,"N/M")</f>
        <v>0.0</v>
      </c>
      <c r="AF5469" s="14" t="str">
        <f>B5469&amp;"|"&amp;TEXT(E5469,"000")&amp;"|"&amp;TEXT(M5469,"0.0000")</f>
        <v>2023|083|0.7000</v>
      </c>
      <c r="AG5469" s="22" t="str">
        <f>IF(AND(B5469&gt;=2015,B5469&lt;=2024,C5469=19,G5469=41,I5469=2,K5469="A",L5469="RBUP",M5469&gt;=0.5,M5469&lt;=0.85),"IN","OUT")</f>
        <v>IN</v>
      </c>
    </row>
    <row r="5470" spans="1:33">
      <c r="A5470" s="14" t="s">
        <v>193</v>
      </c>
      <c r="B5470" s="16">
        <v>2023</v>
      </c>
      <c r="C5470" s="16">
        <v>19</v>
      </c>
      <c r="D5470" s="14" t="s">
        <v>80</v>
      </c>
      <c r="E5470" s="16">
        <v>83</v>
      </c>
      <c r="F5470" s="14" t="s">
        <v>127</v>
      </c>
      <c r="G5470" s="16">
        <v>41</v>
      </c>
      <c r="H5470" s="14" t="s">
        <v>186</v>
      </c>
      <c r="I5470" s="16">
        <v>2</v>
      </c>
      <c r="J5470" s="14" t="s">
        <v>83</v>
      </c>
      <c r="K5470" s="14" t="s">
        <v>84</v>
      </c>
      <c r="L5470" s="14" t="s">
        <v>85</v>
      </c>
      <c r="M5470" s="23">
        <v>0.75</v>
      </c>
      <c r="N5470" s="16">
        <v>53</v>
      </c>
      <c r="O5470" s="16">
        <v>37</v>
      </c>
      <c r="P5470" s="16">
        <v>2</v>
      </c>
      <c r="Q5470" s="16">
        <v>62</v>
      </c>
      <c r="R5470" s="16">
        <v>3</v>
      </c>
      <c r="S5470" s="14" t="s">
        <v>86</v>
      </c>
      <c r="T5470" s="16">
        <v>8130</v>
      </c>
      <c r="U5470" s="16">
        <v>0</v>
      </c>
      <c r="V5470" s="18">
        <v>7367851</v>
      </c>
      <c r="W5470" s="18">
        <v>269397</v>
      </c>
      <c r="X5470" s="18">
        <v>169162</v>
      </c>
      <c r="Y5470" s="18">
        <v>0</v>
      </c>
      <c r="Z5470" s="18">
        <v>0</v>
      </c>
      <c r="AA5470" s="18">
        <v>0</v>
      </c>
      <c r="AB5470" s="18">
        <v>13332</v>
      </c>
      <c r="AC5470" s="23">
        <v>0.05</v>
      </c>
      <c r="AD5470" s="14" t="str">
        <f>IF(E5470=113,"Linn","Iowa ex-Linn")</f>
        <v>Iowa ex-Linn</v>
      </c>
      <c r="AE5470" s="23">
        <f>IFERROR(AB5470/W5470,"N/M")</f>
        <v>0.04948830165146605</v>
      </c>
      <c r="AF5470" s="14" t="str">
        <f>B5470&amp;"|"&amp;TEXT(E5470,"000")&amp;"|"&amp;TEXT(M5470,"0.0000")</f>
        <v>2023|083|0.7500</v>
      </c>
      <c r="AG5470" s="22" t="str">
        <f>IF(AND(B5470&gt;=2015,B5470&lt;=2024,C5470=19,G5470=41,I5470=2,K5470="A",L5470="RBUP",M5470&gt;=0.5,M5470&lt;=0.85),"IN","OUT")</f>
        <v>IN</v>
      </c>
    </row>
    <row r="5471" spans="1:33">
      <c r="A5471" s="14" t="s">
        <v>193</v>
      </c>
      <c r="B5471" s="16">
        <v>2023</v>
      </c>
      <c r="C5471" s="16">
        <v>19</v>
      </c>
      <c r="D5471" s="14" t="s">
        <v>80</v>
      </c>
      <c r="E5471" s="16">
        <v>83</v>
      </c>
      <c r="F5471" s="14" t="s">
        <v>127</v>
      </c>
      <c r="G5471" s="16">
        <v>41</v>
      </c>
      <c r="H5471" s="14" t="s">
        <v>186</v>
      </c>
      <c r="I5471" s="16">
        <v>2</v>
      </c>
      <c r="J5471" s="14" t="s">
        <v>83</v>
      </c>
      <c r="K5471" s="14" t="s">
        <v>84</v>
      </c>
      <c r="L5471" s="14" t="s">
        <v>85</v>
      </c>
      <c r="M5471" s="23">
        <v>0.8</v>
      </c>
      <c r="N5471" s="16">
        <v>276</v>
      </c>
      <c r="O5471" s="16">
        <v>236</v>
      </c>
      <c r="P5471" s="16">
        <v>48</v>
      </c>
      <c r="Q5471" s="16">
        <v>395</v>
      </c>
      <c r="R5471" s="16">
        <v>62</v>
      </c>
      <c r="S5471" s="14" t="s">
        <v>86</v>
      </c>
      <c r="T5471" s="16">
        <v>59983</v>
      </c>
      <c r="U5471" s="16">
        <v>0</v>
      </c>
      <c r="V5471" s="18">
        <v>60325411</v>
      </c>
      <c r="W5471" s="18">
        <v>2714941</v>
      </c>
      <c r="X5471" s="18">
        <v>1592139</v>
      </c>
      <c r="Y5471" s="18">
        <v>0</v>
      </c>
      <c r="Z5471" s="18">
        <v>0</v>
      </c>
      <c r="AA5471" s="18">
        <v>0</v>
      </c>
      <c r="AB5471" s="18">
        <v>572452</v>
      </c>
      <c r="AC5471" s="23">
        <v>0.21</v>
      </c>
      <c r="AD5471" s="14" t="str">
        <f>IF(E5471=113,"Linn","Iowa ex-Linn")</f>
        <v>Iowa ex-Linn</v>
      </c>
      <c r="AE5471" s="23">
        <f>IFERROR(AB5471/W5471,"N/M")</f>
        <v>0.2108524641971962</v>
      </c>
      <c r="AF5471" s="14" t="str">
        <f>B5471&amp;"|"&amp;TEXT(E5471,"000")&amp;"|"&amp;TEXT(M5471,"0.0000")</f>
        <v>2023|083|0.8000</v>
      </c>
      <c r="AG5471" s="22" t="str">
        <f>IF(AND(B5471&gt;=2015,B5471&lt;=2024,C5471=19,G5471=41,I5471=2,K5471="A",L5471="RBUP",M5471&gt;=0.5,M5471&lt;=0.85),"IN","OUT")</f>
        <v>IN</v>
      </c>
    </row>
    <row r="5472" spans="1:33">
      <c r="A5472" s="14" t="s">
        <v>193</v>
      </c>
      <c r="B5472" s="16">
        <v>2023</v>
      </c>
      <c r="C5472" s="16">
        <v>19</v>
      </c>
      <c r="D5472" s="14" t="s">
        <v>80</v>
      </c>
      <c r="E5472" s="16">
        <v>83</v>
      </c>
      <c r="F5472" s="14" t="s">
        <v>127</v>
      </c>
      <c r="G5472" s="16">
        <v>41</v>
      </c>
      <c r="H5472" s="14" t="s">
        <v>186</v>
      </c>
      <c r="I5472" s="16">
        <v>2</v>
      </c>
      <c r="J5472" s="14" t="s">
        <v>83</v>
      </c>
      <c r="K5472" s="14" t="s">
        <v>84</v>
      </c>
      <c r="L5472" s="14" t="s">
        <v>85</v>
      </c>
      <c r="M5472" s="23">
        <v>0.85</v>
      </c>
      <c r="N5472" s="16">
        <v>442</v>
      </c>
      <c r="O5472" s="16">
        <v>367</v>
      </c>
      <c r="P5472" s="16">
        <v>172</v>
      </c>
      <c r="Q5472" s="16">
        <v>730</v>
      </c>
      <c r="R5472" s="16">
        <v>293</v>
      </c>
      <c r="S5472" s="14" t="s">
        <v>86</v>
      </c>
      <c r="T5472" s="16">
        <v>98709</v>
      </c>
      <c r="U5472" s="16">
        <v>0</v>
      </c>
      <c r="V5472" s="18">
        <v>104744499</v>
      </c>
      <c r="W5472" s="18">
        <v>6226670</v>
      </c>
      <c r="X5472" s="18">
        <v>2778238</v>
      </c>
      <c r="Y5472" s="18">
        <v>173</v>
      </c>
      <c r="Z5472" s="18">
        <v>0</v>
      </c>
      <c r="AA5472" s="18">
        <v>0</v>
      </c>
      <c r="AB5472" s="18">
        <v>4158840</v>
      </c>
      <c r="AC5472" s="23">
        <v>0.67</v>
      </c>
      <c r="AD5472" s="14" t="str">
        <f>IF(E5472=113,"Linn","Iowa ex-Linn")</f>
        <v>Iowa ex-Linn</v>
      </c>
      <c r="AE5472" s="23">
        <f>IFERROR(AB5472/W5472,"N/M")</f>
        <v>0.6679075653599758</v>
      </c>
      <c r="AF5472" s="14" t="str">
        <f>B5472&amp;"|"&amp;TEXT(E5472,"000")&amp;"|"&amp;TEXT(M5472,"0.0000")</f>
        <v>2023|083|0.8500</v>
      </c>
      <c r="AG5472" s="22" t="str">
        <f>IF(AND(B5472&gt;=2015,B5472&lt;=2024,C5472=19,G5472=41,I5472=2,K5472="A",L5472="RBUP",M5472&gt;=0.5,M5472&lt;=0.85),"IN","OUT")</f>
        <v>IN</v>
      </c>
    </row>
    <row r="5473" spans="1:33">
      <c r="A5473" s="14" t="s">
        <v>193</v>
      </c>
      <c r="B5473" s="16">
        <v>2023</v>
      </c>
      <c r="C5473" s="16">
        <v>19</v>
      </c>
      <c r="D5473" s="14" t="s">
        <v>80</v>
      </c>
      <c r="E5473" s="16">
        <v>85</v>
      </c>
      <c r="F5473" s="14" t="s">
        <v>128</v>
      </c>
      <c r="G5473" s="16">
        <v>41</v>
      </c>
      <c r="H5473" s="14" t="s">
        <v>186</v>
      </c>
      <c r="I5473" s="16">
        <v>2</v>
      </c>
      <c r="J5473" s="14" t="s">
        <v>83</v>
      </c>
      <c r="K5473" s="14" t="s">
        <v>84</v>
      </c>
      <c r="L5473" s="14" t="s">
        <v>85</v>
      </c>
      <c r="M5473" s="23">
        <v>0.5</v>
      </c>
      <c r="N5473" s="16">
        <v>1</v>
      </c>
      <c r="O5473" s="16">
        <v>0</v>
      </c>
      <c r="P5473" s="16">
        <v>0</v>
      </c>
      <c r="Q5473" s="16">
        <v>0</v>
      </c>
      <c r="R5473" s="16">
        <v>0</v>
      </c>
      <c r="S5473" s="14" t="s">
        <v>86</v>
      </c>
      <c r="T5473" s="16">
        <v>0</v>
      </c>
      <c r="U5473" s="16">
        <v>0</v>
      </c>
      <c r="V5473" s="18">
        <v>0</v>
      </c>
      <c r="W5473" s="18">
        <v>0</v>
      </c>
      <c r="X5473" s="18">
        <v>0</v>
      </c>
      <c r="Y5473" s="18">
        <v>0</v>
      </c>
      <c r="Z5473" s="18">
        <v>0</v>
      </c>
      <c r="AA5473" s="18">
        <v>0</v>
      </c>
      <c r="AB5473" s="18">
        <v>0</v>
      </c>
      <c r="AC5473" s="23">
        <v>0</v>
      </c>
      <c r="AD5473" s="14" t="str">
        <f>IF(E5473=113,"Linn","Iowa ex-Linn")</f>
        <v>Iowa ex-Linn</v>
      </c>
      <c r="AE5473" s="23" t="str">
        <f>IFERROR(AB5473/W5473,"N/M")</f>
        <v>N/M</v>
      </c>
      <c r="AF5473" s="14" t="str">
        <f>B5473&amp;"|"&amp;TEXT(E5473,"000")&amp;"|"&amp;TEXT(M5473,"0.0000")</f>
        <v>2023|085|0.5000</v>
      </c>
      <c r="AG5473" s="22" t="str">
        <f>IF(AND(B5473&gt;=2015,B5473&lt;=2024,C5473=19,G5473=41,I5473=2,K5473="A",L5473="RBUP",M5473&gt;=0.5,M5473&lt;=0.85),"IN","OUT")</f>
        <v>IN</v>
      </c>
    </row>
    <row r="5474" spans="1:33">
      <c r="A5474" s="14" t="s">
        <v>193</v>
      </c>
      <c r="B5474" s="16">
        <v>2023</v>
      </c>
      <c r="C5474" s="16">
        <v>19</v>
      </c>
      <c r="D5474" s="14" t="s">
        <v>80</v>
      </c>
      <c r="E5474" s="16">
        <v>85</v>
      </c>
      <c r="F5474" s="14" t="s">
        <v>128</v>
      </c>
      <c r="G5474" s="16">
        <v>41</v>
      </c>
      <c r="H5474" s="14" t="s">
        <v>186</v>
      </c>
      <c r="I5474" s="16">
        <v>2</v>
      </c>
      <c r="J5474" s="14" t="s">
        <v>83</v>
      </c>
      <c r="K5474" s="14" t="s">
        <v>84</v>
      </c>
      <c r="L5474" s="14" t="s">
        <v>85</v>
      </c>
      <c r="M5474" s="23">
        <v>0.65</v>
      </c>
      <c r="N5474" s="16">
        <v>4</v>
      </c>
      <c r="O5474" s="16">
        <v>4</v>
      </c>
      <c r="P5474" s="16">
        <v>1</v>
      </c>
      <c r="Q5474" s="16">
        <v>4</v>
      </c>
      <c r="R5474" s="16">
        <v>1</v>
      </c>
      <c r="S5474" s="14" t="s">
        <v>86</v>
      </c>
      <c r="T5474" s="16">
        <v>318</v>
      </c>
      <c r="U5474" s="16">
        <v>0</v>
      </c>
      <c r="V5474" s="18">
        <v>260302</v>
      </c>
      <c r="W5474" s="18">
        <v>7582</v>
      </c>
      <c r="X5474" s="18">
        <v>4473</v>
      </c>
      <c r="Y5474" s="18">
        <v>0</v>
      </c>
      <c r="Z5474" s="18">
        <v>0</v>
      </c>
      <c r="AA5474" s="18">
        <v>0</v>
      </c>
      <c r="AB5474" s="18">
        <v>2642</v>
      </c>
      <c r="AC5474" s="23">
        <v>0.35</v>
      </c>
      <c r="AD5474" s="14" t="str">
        <f>IF(E5474=113,"Linn","Iowa ex-Linn")</f>
        <v>Iowa ex-Linn</v>
      </c>
      <c r="AE5474" s="23">
        <f>IFERROR(AB5474/W5474,"N/M")</f>
        <v>0.3484568715378528</v>
      </c>
      <c r="AF5474" s="14" t="str">
        <f>B5474&amp;"|"&amp;TEXT(E5474,"000")&amp;"|"&amp;TEXT(M5474,"0.0000")</f>
        <v>2023|085|0.6500</v>
      </c>
      <c r="AG5474" s="22" t="str">
        <f>IF(AND(B5474&gt;=2015,B5474&lt;=2024,C5474=19,G5474=41,I5474=2,K5474="A",L5474="RBUP",M5474&gt;=0.5,M5474&lt;=0.85),"IN","OUT")</f>
        <v>IN</v>
      </c>
    </row>
    <row r="5475" spans="1:33">
      <c r="A5475" s="14" t="s">
        <v>193</v>
      </c>
      <c r="B5475" s="16">
        <v>2023</v>
      </c>
      <c r="C5475" s="16">
        <v>19</v>
      </c>
      <c r="D5475" s="14" t="s">
        <v>80</v>
      </c>
      <c r="E5475" s="16">
        <v>85</v>
      </c>
      <c r="F5475" s="14" t="s">
        <v>128</v>
      </c>
      <c r="G5475" s="16">
        <v>41</v>
      </c>
      <c r="H5475" s="14" t="s">
        <v>186</v>
      </c>
      <c r="I5475" s="16">
        <v>2</v>
      </c>
      <c r="J5475" s="14" t="s">
        <v>83</v>
      </c>
      <c r="K5475" s="14" t="s">
        <v>84</v>
      </c>
      <c r="L5475" s="14" t="s">
        <v>85</v>
      </c>
      <c r="M5475" s="23">
        <v>0.7</v>
      </c>
      <c r="N5475" s="16">
        <v>33</v>
      </c>
      <c r="O5475" s="16">
        <v>29</v>
      </c>
      <c r="P5475" s="16">
        <v>5</v>
      </c>
      <c r="Q5475" s="16">
        <v>41</v>
      </c>
      <c r="R5475" s="16">
        <v>8</v>
      </c>
      <c r="S5475" s="14" t="s">
        <v>86</v>
      </c>
      <c r="T5475" s="16">
        <v>4638</v>
      </c>
      <c r="U5475" s="16">
        <v>0</v>
      </c>
      <c r="V5475" s="18">
        <v>4092955</v>
      </c>
      <c r="W5475" s="18">
        <v>134480</v>
      </c>
      <c r="X5475" s="18">
        <v>92244</v>
      </c>
      <c r="Y5475" s="18">
        <v>198</v>
      </c>
      <c r="Z5475" s="18">
        <v>0</v>
      </c>
      <c r="AA5475" s="18">
        <v>0</v>
      </c>
      <c r="AB5475" s="18">
        <v>91334</v>
      </c>
      <c r="AC5475" s="23">
        <v>0.68</v>
      </c>
      <c r="AD5475" s="14" t="str">
        <f>IF(E5475=113,"Linn","Iowa ex-Linn")</f>
        <v>Iowa ex-Linn</v>
      </c>
      <c r="AE5475" s="23">
        <f>IFERROR(AB5475/W5475,"N/M")</f>
        <v>0.6791641879833432</v>
      </c>
      <c r="AF5475" s="14" t="str">
        <f>B5475&amp;"|"&amp;TEXT(E5475,"000")&amp;"|"&amp;TEXT(M5475,"0.0000")</f>
        <v>2023|085|0.7000</v>
      </c>
      <c r="AG5475" s="22" t="str">
        <f>IF(AND(B5475&gt;=2015,B5475&lt;=2024,C5475=19,G5475=41,I5475=2,K5475="A",L5475="RBUP",M5475&gt;=0.5,M5475&lt;=0.85),"IN","OUT")</f>
        <v>IN</v>
      </c>
    </row>
    <row r="5476" spans="1:33">
      <c r="A5476" s="14" t="s">
        <v>193</v>
      </c>
      <c r="B5476" s="16">
        <v>2023</v>
      </c>
      <c r="C5476" s="16">
        <v>19</v>
      </c>
      <c r="D5476" s="14" t="s">
        <v>80</v>
      </c>
      <c r="E5476" s="16">
        <v>85</v>
      </c>
      <c r="F5476" s="14" t="s">
        <v>128</v>
      </c>
      <c r="G5476" s="16">
        <v>41</v>
      </c>
      <c r="H5476" s="14" t="s">
        <v>186</v>
      </c>
      <c r="I5476" s="16">
        <v>2</v>
      </c>
      <c r="J5476" s="14" t="s">
        <v>83</v>
      </c>
      <c r="K5476" s="14" t="s">
        <v>84</v>
      </c>
      <c r="L5476" s="14" t="s">
        <v>85</v>
      </c>
      <c r="M5476" s="23">
        <v>0.75</v>
      </c>
      <c r="N5476" s="16">
        <v>139</v>
      </c>
      <c r="O5476" s="16">
        <v>118</v>
      </c>
      <c r="P5476" s="16">
        <v>46</v>
      </c>
      <c r="Q5476" s="16">
        <v>214</v>
      </c>
      <c r="R5476" s="16">
        <v>67</v>
      </c>
      <c r="S5476" s="14" t="s">
        <v>86</v>
      </c>
      <c r="T5476" s="16">
        <v>21527</v>
      </c>
      <c r="U5476" s="16">
        <v>0</v>
      </c>
      <c r="V5476" s="18">
        <v>19753531</v>
      </c>
      <c r="W5476" s="18">
        <v>1042279</v>
      </c>
      <c r="X5476" s="18">
        <v>665095</v>
      </c>
      <c r="Y5476" s="18">
        <v>1766</v>
      </c>
      <c r="Z5476" s="18">
        <v>0</v>
      </c>
      <c r="AA5476" s="18">
        <v>0</v>
      </c>
      <c r="AB5476" s="18">
        <v>621900</v>
      </c>
      <c r="AC5476" s="23">
        <v>0.6</v>
      </c>
      <c r="AD5476" s="14" t="str">
        <f>IF(E5476=113,"Linn","Iowa ex-Linn")</f>
        <v>Iowa ex-Linn</v>
      </c>
      <c r="AE5476" s="23">
        <f>IFERROR(AB5476/W5476,"N/M")</f>
        <v>0.5966732515957819</v>
      </c>
      <c r="AF5476" s="14" t="str">
        <f>B5476&amp;"|"&amp;TEXT(E5476,"000")&amp;"|"&amp;TEXT(M5476,"0.0000")</f>
        <v>2023|085|0.7500</v>
      </c>
      <c r="AG5476" s="22" t="str">
        <f>IF(AND(B5476&gt;=2015,B5476&lt;=2024,C5476=19,G5476=41,I5476=2,K5476="A",L5476="RBUP",M5476&gt;=0.5,M5476&lt;=0.85),"IN","OUT")</f>
        <v>IN</v>
      </c>
    </row>
    <row r="5477" spans="1:33">
      <c r="A5477" s="14" t="s">
        <v>193</v>
      </c>
      <c r="B5477" s="16">
        <v>2023</v>
      </c>
      <c r="C5477" s="16">
        <v>19</v>
      </c>
      <c r="D5477" s="14" t="s">
        <v>80</v>
      </c>
      <c r="E5477" s="16">
        <v>85</v>
      </c>
      <c r="F5477" s="14" t="s">
        <v>128</v>
      </c>
      <c r="G5477" s="16">
        <v>41</v>
      </c>
      <c r="H5477" s="14" t="s">
        <v>186</v>
      </c>
      <c r="I5477" s="16">
        <v>2</v>
      </c>
      <c r="J5477" s="14" t="s">
        <v>83</v>
      </c>
      <c r="K5477" s="14" t="s">
        <v>84</v>
      </c>
      <c r="L5477" s="14" t="s">
        <v>85</v>
      </c>
      <c r="M5477" s="23">
        <v>0.8</v>
      </c>
      <c r="N5477" s="16">
        <v>336</v>
      </c>
      <c r="O5477" s="16">
        <v>281</v>
      </c>
      <c r="P5477" s="16">
        <v>191</v>
      </c>
      <c r="Q5477" s="16">
        <v>729</v>
      </c>
      <c r="R5477" s="16">
        <v>390</v>
      </c>
      <c r="S5477" s="14" t="s">
        <v>86</v>
      </c>
      <c r="T5477" s="16">
        <v>79030</v>
      </c>
      <c r="U5477" s="16">
        <v>0</v>
      </c>
      <c r="V5477" s="18">
        <v>77970200</v>
      </c>
      <c r="W5477" s="18">
        <v>4964702</v>
      </c>
      <c r="X5477" s="18">
        <v>2854228</v>
      </c>
      <c r="Y5477" s="18">
        <v>2827</v>
      </c>
      <c r="Z5477" s="18">
        <v>0</v>
      </c>
      <c r="AA5477" s="18">
        <v>0</v>
      </c>
      <c r="AB5477" s="18">
        <v>6065428</v>
      </c>
      <c r="AC5477" s="23">
        <v>1.22</v>
      </c>
      <c r="AD5477" s="14" t="str">
        <f>IF(E5477=113,"Linn","Iowa ex-Linn")</f>
        <v>Iowa ex-Linn</v>
      </c>
      <c r="AE5477" s="23">
        <f>IFERROR(AB5477/W5477,"N/M")</f>
        <v>1.221710386645563</v>
      </c>
      <c r="AF5477" s="14" t="str">
        <f>B5477&amp;"|"&amp;TEXT(E5477,"000")&amp;"|"&amp;TEXT(M5477,"0.0000")</f>
        <v>2023|085|0.8000</v>
      </c>
      <c r="AG5477" s="22" t="str">
        <f>IF(AND(B5477&gt;=2015,B5477&lt;=2024,C5477=19,G5477=41,I5477=2,K5477="A",L5477="RBUP",M5477&gt;=0.5,M5477&lt;=0.85),"IN","OUT")</f>
        <v>IN</v>
      </c>
    </row>
    <row r="5478" spans="1:33">
      <c r="A5478" s="14" t="s">
        <v>193</v>
      </c>
      <c r="B5478" s="16">
        <v>2023</v>
      </c>
      <c r="C5478" s="16">
        <v>19</v>
      </c>
      <c r="D5478" s="14" t="s">
        <v>80</v>
      </c>
      <c r="E5478" s="16">
        <v>85</v>
      </c>
      <c r="F5478" s="14" t="s">
        <v>128</v>
      </c>
      <c r="G5478" s="16">
        <v>41</v>
      </c>
      <c r="H5478" s="14" t="s">
        <v>186</v>
      </c>
      <c r="I5478" s="16">
        <v>2</v>
      </c>
      <c r="J5478" s="14" t="s">
        <v>83</v>
      </c>
      <c r="K5478" s="14" t="s">
        <v>84</v>
      </c>
      <c r="L5478" s="14" t="s">
        <v>85</v>
      </c>
      <c r="M5478" s="23">
        <v>0.85</v>
      </c>
      <c r="N5478" s="16">
        <v>274</v>
      </c>
      <c r="O5478" s="16">
        <v>220</v>
      </c>
      <c r="P5478" s="16">
        <v>188</v>
      </c>
      <c r="Q5478" s="16">
        <v>410</v>
      </c>
      <c r="R5478" s="16">
        <v>314</v>
      </c>
      <c r="S5478" s="14" t="s">
        <v>86</v>
      </c>
      <c r="T5478" s="16">
        <v>57261</v>
      </c>
      <c r="U5478" s="16">
        <v>0</v>
      </c>
      <c r="V5478" s="18">
        <v>59700984</v>
      </c>
      <c r="W5478" s="18">
        <v>4550310</v>
      </c>
      <c r="X5478" s="18">
        <v>2099558</v>
      </c>
      <c r="Y5478" s="18">
        <v>325</v>
      </c>
      <c r="Z5478" s="18">
        <v>0</v>
      </c>
      <c r="AA5478" s="18">
        <v>0</v>
      </c>
      <c r="AB5478" s="18">
        <v>8322193</v>
      </c>
      <c r="AC5478" s="23">
        <v>1.83</v>
      </c>
      <c r="AD5478" s="14" t="str">
        <f>IF(E5478=113,"Linn","Iowa ex-Linn")</f>
        <v>Iowa ex-Linn</v>
      </c>
      <c r="AE5478" s="23">
        <f>IFERROR(AB5478/W5478,"N/M")</f>
        <v>1.8289287982577012</v>
      </c>
      <c r="AF5478" s="14" t="str">
        <f>B5478&amp;"|"&amp;TEXT(E5478,"000")&amp;"|"&amp;TEXT(M5478,"0.0000")</f>
        <v>2023|085|0.8500</v>
      </c>
      <c r="AG5478" s="22" t="str">
        <f>IF(AND(B5478&gt;=2015,B5478&lt;=2024,C5478=19,G5478=41,I5478=2,K5478="A",L5478="RBUP",M5478&gt;=0.5,M5478&lt;=0.85),"IN","OUT")</f>
        <v>IN</v>
      </c>
    </row>
    <row r="5479" spans="1:33">
      <c r="A5479" s="14" t="s">
        <v>193</v>
      </c>
      <c r="B5479" s="16">
        <v>2023</v>
      </c>
      <c r="C5479" s="16">
        <v>19</v>
      </c>
      <c r="D5479" s="14" t="s">
        <v>80</v>
      </c>
      <c r="E5479" s="16">
        <v>87</v>
      </c>
      <c r="F5479" s="14" t="s">
        <v>129</v>
      </c>
      <c r="G5479" s="16">
        <v>41</v>
      </c>
      <c r="H5479" s="14" t="s">
        <v>186</v>
      </c>
      <c r="I5479" s="16">
        <v>2</v>
      </c>
      <c r="J5479" s="14" t="s">
        <v>83</v>
      </c>
      <c r="K5479" s="14" t="s">
        <v>84</v>
      </c>
      <c r="L5479" s="14" t="s">
        <v>85</v>
      </c>
      <c r="M5479" s="23">
        <v>0.5</v>
      </c>
      <c r="N5479" s="16">
        <v>1</v>
      </c>
      <c r="O5479" s="16">
        <v>0</v>
      </c>
      <c r="P5479" s="16">
        <v>0</v>
      </c>
      <c r="Q5479" s="16">
        <v>0</v>
      </c>
      <c r="R5479" s="16">
        <v>0</v>
      </c>
      <c r="S5479" s="14" t="s">
        <v>86</v>
      </c>
      <c r="T5479" s="16">
        <v>0</v>
      </c>
      <c r="U5479" s="16">
        <v>0</v>
      </c>
      <c r="V5479" s="18">
        <v>0</v>
      </c>
      <c r="W5479" s="18">
        <v>0</v>
      </c>
      <c r="X5479" s="18">
        <v>0</v>
      </c>
      <c r="Y5479" s="18">
        <v>0</v>
      </c>
      <c r="Z5479" s="18">
        <v>0</v>
      </c>
      <c r="AA5479" s="18">
        <v>0</v>
      </c>
      <c r="AB5479" s="18">
        <v>0</v>
      </c>
      <c r="AC5479" s="23">
        <v>0</v>
      </c>
      <c r="AD5479" s="14" t="str">
        <f>IF(E5479=113,"Linn","Iowa ex-Linn")</f>
        <v>Iowa ex-Linn</v>
      </c>
      <c r="AE5479" s="23" t="str">
        <f>IFERROR(AB5479/W5479,"N/M")</f>
        <v>N/M</v>
      </c>
      <c r="AF5479" s="14" t="str">
        <f>B5479&amp;"|"&amp;TEXT(E5479,"000")&amp;"|"&amp;TEXT(M5479,"0.0000")</f>
        <v>2023|087|0.5000</v>
      </c>
      <c r="AG5479" s="22" t="str">
        <f>IF(AND(B5479&gt;=2015,B5479&lt;=2024,C5479=19,G5479=41,I5479=2,K5479="A",L5479="RBUP",M5479&gt;=0.5,M5479&lt;=0.85),"IN","OUT")</f>
        <v>IN</v>
      </c>
    </row>
    <row r="5480" spans="1:33">
      <c r="A5480" s="14" t="s">
        <v>193</v>
      </c>
      <c r="B5480" s="16">
        <v>2023</v>
      </c>
      <c r="C5480" s="16">
        <v>19</v>
      </c>
      <c r="D5480" s="14" t="s">
        <v>80</v>
      </c>
      <c r="E5480" s="16">
        <v>87</v>
      </c>
      <c r="F5480" s="14" t="s">
        <v>129</v>
      </c>
      <c r="G5480" s="16">
        <v>41</v>
      </c>
      <c r="H5480" s="14" t="s">
        <v>186</v>
      </c>
      <c r="I5480" s="16">
        <v>2</v>
      </c>
      <c r="J5480" s="14" t="s">
        <v>83</v>
      </c>
      <c r="K5480" s="14" t="s">
        <v>84</v>
      </c>
      <c r="L5480" s="14" t="s">
        <v>85</v>
      </c>
      <c r="M5480" s="23">
        <v>0.55</v>
      </c>
      <c r="N5480" s="16">
        <v>1</v>
      </c>
      <c r="O5480" s="16">
        <v>0</v>
      </c>
      <c r="P5480" s="16">
        <v>0</v>
      </c>
      <c r="Q5480" s="16">
        <v>0</v>
      </c>
      <c r="R5480" s="16">
        <v>0</v>
      </c>
      <c r="S5480" s="14" t="s">
        <v>86</v>
      </c>
      <c r="T5480" s="16">
        <v>0</v>
      </c>
      <c r="U5480" s="16">
        <v>0</v>
      </c>
      <c r="V5480" s="18">
        <v>0</v>
      </c>
      <c r="W5480" s="18">
        <v>0</v>
      </c>
      <c r="X5480" s="18">
        <v>0</v>
      </c>
      <c r="Y5480" s="18">
        <v>0</v>
      </c>
      <c r="Z5480" s="18">
        <v>0</v>
      </c>
      <c r="AA5480" s="18">
        <v>0</v>
      </c>
      <c r="AB5480" s="18">
        <v>0</v>
      </c>
      <c r="AC5480" s="23">
        <v>0</v>
      </c>
      <c r="AD5480" s="14" t="str">
        <f>IF(E5480=113,"Linn","Iowa ex-Linn")</f>
        <v>Iowa ex-Linn</v>
      </c>
      <c r="AE5480" s="23" t="str">
        <f>IFERROR(AB5480/W5480,"N/M")</f>
        <v>N/M</v>
      </c>
      <c r="AF5480" s="14" t="str">
        <f>B5480&amp;"|"&amp;TEXT(E5480,"000")&amp;"|"&amp;TEXT(M5480,"0.0000")</f>
        <v>2023|087|0.5500</v>
      </c>
      <c r="AG5480" s="22" t="str">
        <f>IF(AND(B5480&gt;=2015,B5480&lt;=2024,C5480=19,G5480=41,I5480=2,K5480="A",L5480="RBUP",M5480&gt;=0.5,M5480&lt;=0.85),"IN","OUT")</f>
        <v>IN</v>
      </c>
    </row>
    <row r="5481" spans="1:33">
      <c r="A5481" s="14" t="s">
        <v>193</v>
      </c>
      <c r="B5481" s="16">
        <v>2023</v>
      </c>
      <c r="C5481" s="16">
        <v>19</v>
      </c>
      <c r="D5481" s="14" t="s">
        <v>80</v>
      </c>
      <c r="E5481" s="16">
        <v>87</v>
      </c>
      <c r="F5481" s="14" t="s">
        <v>129</v>
      </c>
      <c r="G5481" s="16">
        <v>41</v>
      </c>
      <c r="H5481" s="14" t="s">
        <v>186</v>
      </c>
      <c r="I5481" s="16">
        <v>2</v>
      </c>
      <c r="J5481" s="14" t="s">
        <v>83</v>
      </c>
      <c r="K5481" s="14" t="s">
        <v>84</v>
      </c>
      <c r="L5481" s="14" t="s">
        <v>85</v>
      </c>
      <c r="M5481" s="23">
        <v>0.6</v>
      </c>
      <c r="N5481" s="16">
        <v>1</v>
      </c>
      <c r="O5481" s="16">
        <v>1</v>
      </c>
      <c r="P5481" s="16">
        <v>0</v>
      </c>
      <c r="Q5481" s="16">
        <v>1</v>
      </c>
      <c r="R5481" s="16">
        <v>0</v>
      </c>
      <c r="S5481" s="14" t="s">
        <v>86</v>
      </c>
      <c r="T5481" s="16">
        <v>183</v>
      </c>
      <c r="U5481" s="16">
        <v>0</v>
      </c>
      <c r="V5481" s="18">
        <v>142405</v>
      </c>
      <c r="W5481" s="18">
        <v>2796</v>
      </c>
      <c r="X5481" s="18">
        <v>2237</v>
      </c>
      <c r="Y5481" s="18">
        <v>0</v>
      </c>
      <c r="Z5481" s="18">
        <v>0</v>
      </c>
      <c r="AA5481" s="18">
        <v>0</v>
      </c>
      <c r="AB5481" s="18">
        <v>0</v>
      </c>
      <c r="AC5481" s="23">
        <v>0</v>
      </c>
      <c r="AD5481" s="14" t="str">
        <f>IF(E5481=113,"Linn","Iowa ex-Linn")</f>
        <v>Iowa ex-Linn</v>
      </c>
      <c r="AE5481" s="23">
        <f>IFERROR(AB5481/W5481,"N/M")</f>
        <v>0.0</v>
      </c>
      <c r="AF5481" s="14" t="str">
        <f>B5481&amp;"|"&amp;TEXT(E5481,"000")&amp;"|"&amp;TEXT(M5481,"0.0000")</f>
        <v>2023|087|0.6000</v>
      </c>
      <c r="AG5481" s="22" t="str">
        <f>IF(AND(B5481&gt;=2015,B5481&lt;=2024,C5481=19,G5481=41,I5481=2,K5481="A",L5481="RBUP",M5481&gt;=0.5,M5481&lt;=0.85),"IN","OUT")</f>
        <v>IN</v>
      </c>
    </row>
    <row r="5482" spans="1:33">
      <c r="A5482" s="14" t="s">
        <v>193</v>
      </c>
      <c r="B5482" s="16">
        <v>2023</v>
      </c>
      <c r="C5482" s="16">
        <v>19</v>
      </c>
      <c r="D5482" s="14" t="s">
        <v>80</v>
      </c>
      <c r="E5482" s="16">
        <v>87</v>
      </c>
      <c r="F5482" s="14" t="s">
        <v>129</v>
      </c>
      <c r="G5482" s="16">
        <v>41</v>
      </c>
      <c r="H5482" s="14" t="s">
        <v>186</v>
      </c>
      <c r="I5482" s="16">
        <v>2</v>
      </c>
      <c r="J5482" s="14" t="s">
        <v>83</v>
      </c>
      <c r="K5482" s="14" t="s">
        <v>84</v>
      </c>
      <c r="L5482" s="14" t="s">
        <v>85</v>
      </c>
      <c r="M5482" s="23">
        <v>0.65</v>
      </c>
      <c r="N5482" s="16">
        <v>6</v>
      </c>
      <c r="O5482" s="16">
        <v>5</v>
      </c>
      <c r="P5482" s="16">
        <v>0</v>
      </c>
      <c r="Q5482" s="16">
        <v>5</v>
      </c>
      <c r="R5482" s="16">
        <v>0</v>
      </c>
      <c r="S5482" s="14" t="s">
        <v>86</v>
      </c>
      <c r="T5482" s="16">
        <v>744</v>
      </c>
      <c r="U5482" s="16">
        <v>0</v>
      </c>
      <c r="V5482" s="18">
        <v>555951</v>
      </c>
      <c r="W5482" s="18">
        <v>15701</v>
      </c>
      <c r="X5482" s="18">
        <v>11809</v>
      </c>
      <c r="Y5482" s="18">
        <v>0</v>
      </c>
      <c r="Z5482" s="18">
        <v>0</v>
      </c>
      <c r="AA5482" s="18">
        <v>0</v>
      </c>
      <c r="AB5482" s="18">
        <v>882</v>
      </c>
      <c r="AC5482" s="23">
        <v>0.06</v>
      </c>
      <c r="AD5482" s="14" t="str">
        <f>IF(E5482=113,"Linn","Iowa ex-Linn")</f>
        <v>Iowa ex-Linn</v>
      </c>
      <c r="AE5482" s="23">
        <f>IFERROR(AB5482/W5482,"N/M")</f>
        <v>0.05617476593847526</v>
      </c>
      <c r="AF5482" s="14" t="str">
        <f>B5482&amp;"|"&amp;TEXT(E5482,"000")&amp;"|"&amp;TEXT(M5482,"0.0000")</f>
        <v>2023|087|0.6500</v>
      </c>
      <c r="AG5482" s="22" t="str">
        <f>IF(AND(B5482&gt;=2015,B5482&lt;=2024,C5482=19,G5482=41,I5482=2,K5482="A",L5482="RBUP",M5482&gt;=0.5,M5482&lt;=0.85),"IN","OUT")</f>
        <v>IN</v>
      </c>
    </row>
    <row r="5483" spans="1:33">
      <c r="A5483" s="14" t="s">
        <v>193</v>
      </c>
      <c r="B5483" s="16">
        <v>2023</v>
      </c>
      <c r="C5483" s="16">
        <v>19</v>
      </c>
      <c r="D5483" s="14" t="s">
        <v>80</v>
      </c>
      <c r="E5483" s="16">
        <v>87</v>
      </c>
      <c r="F5483" s="14" t="s">
        <v>129</v>
      </c>
      <c r="G5483" s="16">
        <v>41</v>
      </c>
      <c r="H5483" s="14" t="s">
        <v>186</v>
      </c>
      <c r="I5483" s="16">
        <v>2</v>
      </c>
      <c r="J5483" s="14" t="s">
        <v>83</v>
      </c>
      <c r="K5483" s="14" t="s">
        <v>84</v>
      </c>
      <c r="L5483" s="14" t="s">
        <v>85</v>
      </c>
      <c r="M5483" s="23">
        <v>0.7</v>
      </c>
      <c r="N5483" s="16">
        <v>32</v>
      </c>
      <c r="O5483" s="16">
        <v>24</v>
      </c>
      <c r="P5483" s="16">
        <v>2</v>
      </c>
      <c r="Q5483" s="16">
        <v>26</v>
      </c>
      <c r="R5483" s="16">
        <v>2</v>
      </c>
      <c r="S5483" s="14" t="s">
        <v>86</v>
      </c>
      <c r="T5483" s="16">
        <v>4707</v>
      </c>
      <c r="U5483" s="16">
        <v>0</v>
      </c>
      <c r="V5483" s="18">
        <v>4056346</v>
      </c>
      <c r="W5483" s="18">
        <v>141043</v>
      </c>
      <c r="X5483" s="18">
        <v>110138</v>
      </c>
      <c r="Y5483" s="18">
        <v>0</v>
      </c>
      <c r="Z5483" s="18">
        <v>0</v>
      </c>
      <c r="AA5483" s="18">
        <v>0</v>
      </c>
      <c r="AB5483" s="18">
        <v>2297</v>
      </c>
      <c r="AC5483" s="23">
        <v>0.02</v>
      </c>
      <c r="AD5483" s="14" t="str">
        <f>IF(E5483=113,"Linn","Iowa ex-Linn")</f>
        <v>Iowa ex-Linn</v>
      </c>
      <c r="AE5483" s="23">
        <f>IFERROR(AB5483/W5483,"N/M")</f>
        <v>0.016285813546223493</v>
      </c>
      <c r="AF5483" s="14" t="str">
        <f>B5483&amp;"|"&amp;TEXT(E5483,"000")&amp;"|"&amp;TEXT(M5483,"0.0000")</f>
        <v>2023|087|0.7000</v>
      </c>
      <c r="AG5483" s="22" t="str">
        <f>IF(AND(B5483&gt;=2015,B5483&lt;=2024,C5483=19,G5483=41,I5483=2,K5483="A",L5483="RBUP",M5483&gt;=0.5,M5483&lt;=0.85),"IN","OUT")</f>
        <v>IN</v>
      </c>
    </row>
    <row r="5484" spans="1:33">
      <c r="A5484" s="14" t="s">
        <v>193</v>
      </c>
      <c r="B5484" s="16">
        <v>2023</v>
      </c>
      <c r="C5484" s="16">
        <v>19</v>
      </c>
      <c r="D5484" s="14" t="s">
        <v>80</v>
      </c>
      <c r="E5484" s="16">
        <v>87</v>
      </c>
      <c r="F5484" s="14" t="s">
        <v>129</v>
      </c>
      <c r="G5484" s="16">
        <v>41</v>
      </c>
      <c r="H5484" s="14" t="s">
        <v>186</v>
      </c>
      <c r="I5484" s="16">
        <v>2</v>
      </c>
      <c r="J5484" s="14" t="s">
        <v>83</v>
      </c>
      <c r="K5484" s="14" t="s">
        <v>84</v>
      </c>
      <c r="L5484" s="14" t="s">
        <v>85</v>
      </c>
      <c r="M5484" s="23">
        <v>0.75</v>
      </c>
      <c r="N5484" s="16">
        <v>167</v>
      </c>
      <c r="O5484" s="16">
        <v>108</v>
      </c>
      <c r="P5484" s="16">
        <v>19</v>
      </c>
      <c r="Q5484" s="16">
        <v>161</v>
      </c>
      <c r="R5484" s="16">
        <v>30</v>
      </c>
      <c r="S5484" s="14" t="s">
        <v>86</v>
      </c>
      <c r="T5484" s="16">
        <v>18926</v>
      </c>
      <c r="U5484" s="16">
        <v>0</v>
      </c>
      <c r="V5484" s="18">
        <v>16123424</v>
      </c>
      <c r="W5484" s="18">
        <v>871092</v>
      </c>
      <c r="X5484" s="18">
        <v>603295</v>
      </c>
      <c r="Y5484" s="18">
        <v>744</v>
      </c>
      <c r="Z5484" s="18">
        <v>0</v>
      </c>
      <c r="AA5484" s="18">
        <v>0</v>
      </c>
      <c r="AB5484" s="18">
        <v>122673</v>
      </c>
      <c r="AC5484" s="23">
        <v>0.14</v>
      </c>
      <c r="AD5484" s="14" t="str">
        <f>IF(E5484=113,"Linn","Iowa ex-Linn")</f>
        <v>Iowa ex-Linn</v>
      </c>
      <c r="AE5484" s="23">
        <f>IFERROR(AB5484/W5484,"N/M")</f>
        <v>0.14082668650383656</v>
      </c>
      <c r="AF5484" s="14" t="str">
        <f>B5484&amp;"|"&amp;TEXT(E5484,"000")&amp;"|"&amp;TEXT(M5484,"0.0000")</f>
        <v>2023|087|0.7500</v>
      </c>
      <c r="AG5484" s="22" t="str">
        <f>IF(AND(B5484&gt;=2015,B5484&lt;=2024,C5484=19,G5484=41,I5484=2,K5484="A",L5484="RBUP",M5484&gt;=0.5,M5484&lt;=0.85),"IN","OUT")</f>
        <v>IN</v>
      </c>
    </row>
    <row r="5485" spans="1:33">
      <c r="A5485" s="14" t="s">
        <v>193</v>
      </c>
      <c r="B5485" s="16">
        <v>2023</v>
      </c>
      <c r="C5485" s="16">
        <v>19</v>
      </c>
      <c r="D5485" s="14" t="s">
        <v>80</v>
      </c>
      <c r="E5485" s="16">
        <v>87</v>
      </c>
      <c r="F5485" s="14" t="s">
        <v>129</v>
      </c>
      <c r="G5485" s="16">
        <v>41</v>
      </c>
      <c r="H5485" s="14" t="s">
        <v>186</v>
      </c>
      <c r="I5485" s="16">
        <v>2</v>
      </c>
      <c r="J5485" s="14" t="s">
        <v>83</v>
      </c>
      <c r="K5485" s="14" t="s">
        <v>84</v>
      </c>
      <c r="L5485" s="14" t="s">
        <v>85</v>
      </c>
      <c r="M5485" s="23">
        <v>0.8</v>
      </c>
      <c r="N5485" s="16">
        <v>232</v>
      </c>
      <c r="O5485" s="16">
        <v>171</v>
      </c>
      <c r="P5485" s="16">
        <v>31</v>
      </c>
      <c r="Q5485" s="16">
        <v>221</v>
      </c>
      <c r="R5485" s="16">
        <v>38</v>
      </c>
      <c r="S5485" s="14" t="s">
        <v>86</v>
      </c>
      <c r="T5485" s="16">
        <v>28242</v>
      </c>
      <c r="U5485" s="16">
        <v>0</v>
      </c>
      <c r="V5485" s="18">
        <v>25893641</v>
      </c>
      <c r="W5485" s="18">
        <v>1705283</v>
      </c>
      <c r="X5485" s="18">
        <v>1060625</v>
      </c>
      <c r="Y5485" s="18">
        <v>500</v>
      </c>
      <c r="Z5485" s="18">
        <v>0</v>
      </c>
      <c r="AA5485" s="18">
        <v>0</v>
      </c>
      <c r="AB5485" s="18">
        <v>396169</v>
      </c>
      <c r="AC5485" s="23">
        <v>0.23</v>
      </c>
      <c r="AD5485" s="14" t="str">
        <f>IF(E5485=113,"Linn","Iowa ex-Linn")</f>
        <v>Iowa ex-Linn</v>
      </c>
      <c r="AE5485" s="23">
        <f>IFERROR(AB5485/W5485,"N/M")</f>
        <v>0.2323186239468757</v>
      </c>
      <c r="AF5485" s="14" t="str">
        <f>B5485&amp;"|"&amp;TEXT(E5485,"000")&amp;"|"&amp;TEXT(M5485,"0.0000")</f>
        <v>2023|087|0.8000</v>
      </c>
      <c r="AG5485" s="22" t="str">
        <f>IF(AND(B5485&gt;=2015,B5485&lt;=2024,C5485=19,G5485=41,I5485=2,K5485="A",L5485="RBUP",M5485&gt;=0.5,M5485&lt;=0.85),"IN","OUT")</f>
        <v>IN</v>
      </c>
    </row>
    <row r="5486" spans="1:33">
      <c r="A5486" s="14" t="s">
        <v>193</v>
      </c>
      <c r="B5486" s="16">
        <v>2023</v>
      </c>
      <c r="C5486" s="16">
        <v>19</v>
      </c>
      <c r="D5486" s="14" t="s">
        <v>80</v>
      </c>
      <c r="E5486" s="16">
        <v>87</v>
      </c>
      <c r="F5486" s="14" t="s">
        <v>129</v>
      </c>
      <c r="G5486" s="16">
        <v>41</v>
      </c>
      <c r="H5486" s="14" t="s">
        <v>186</v>
      </c>
      <c r="I5486" s="16">
        <v>2</v>
      </c>
      <c r="J5486" s="14" t="s">
        <v>83</v>
      </c>
      <c r="K5486" s="14" t="s">
        <v>84</v>
      </c>
      <c r="L5486" s="14" t="s">
        <v>85</v>
      </c>
      <c r="M5486" s="23">
        <v>0.85</v>
      </c>
      <c r="N5486" s="16">
        <v>78</v>
      </c>
      <c r="O5486" s="16">
        <v>66</v>
      </c>
      <c r="P5486" s="16">
        <v>25</v>
      </c>
      <c r="Q5486" s="16">
        <v>127</v>
      </c>
      <c r="R5486" s="16">
        <v>34</v>
      </c>
      <c r="S5486" s="14" t="s">
        <v>86</v>
      </c>
      <c r="T5486" s="16">
        <v>11866</v>
      </c>
      <c r="U5486" s="16">
        <v>0</v>
      </c>
      <c r="V5486" s="18">
        <v>11200625</v>
      </c>
      <c r="W5486" s="18">
        <v>954814</v>
      </c>
      <c r="X5486" s="18">
        <v>442328</v>
      </c>
      <c r="Y5486" s="18">
        <v>1040</v>
      </c>
      <c r="Z5486" s="18">
        <v>0</v>
      </c>
      <c r="AA5486" s="18">
        <v>0</v>
      </c>
      <c r="AB5486" s="18">
        <v>240801</v>
      </c>
      <c r="AC5486" s="23">
        <v>0.25</v>
      </c>
      <c r="AD5486" s="14" t="str">
        <f>IF(E5486=113,"Linn","Iowa ex-Linn")</f>
        <v>Iowa ex-Linn</v>
      </c>
      <c r="AE5486" s="23">
        <f>IFERROR(AB5486/W5486,"N/M")</f>
        <v>0.2521967629297434</v>
      </c>
      <c r="AF5486" s="14" t="str">
        <f>B5486&amp;"|"&amp;TEXT(E5486,"000")&amp;"|"&amp;TEXT(M5486,"0.0000")</f>
        <v>2023|087|0.8500</v>
      </c>
      <c r="AG5486" s="22" t="str">
        <f>IF(AND(B5486&gt;=2015,B5486&lt;=2024,C5486=19,G5486=41,I5486=2,K5486="A",L5486="RBUP",M5486&gt;=0.5,M5486&lt;=0.85),"IN","OUT")</f>
        <v>IN</v>
      </c>
    </row>
    <row r="5487" spans="1:33">
      <c r="A5487" s="14" t="s">
        <v>193</v>
      </c>
      <c r="B5487" s="16">
        <v>2023</v>
      </c>
      <c r="C5487" s="16">
        <v>19</v>
      </c>
      <c r="D5487" s="14" t="s">
        <v>80</v>
      </c>
      <c r="E5487" s="16">
        <v>89</v>
      </c>
      <c r="F5487" s="14" t="s">
        <v>130</v>
      </c>
      <c r="G5487" s="16">
        <v>41</v>
      </c>
      <c r="H5487" s="14" t="s">
        <v>186</v>
      </c>
      <c r="I5487" s="16">
        <v>2</v>
      </c>
      <c r="J5487" s="14" t="s">
        <v>83</v>
      </c>
      <c r="K5487" s="14" t="s">
        <v>84</v>
      </c>
      <c r="L5487" s="14" t="s">
        <v>85</v>
      </c>
      <c r="M5487" s="23">
        <v>0.5</v>
      </c>
      <c r="N5487" s="16">
        <v>1</v>
      </c>
      <c r="O5487" s="16">
        <v>1</v>
      </c>
      <c r="P5487" s="16">
        <v>0</v>
      </c>
      <c r="Q5487" s="16">
        <v>1</v>
      </c>
      <c r="R5487" s="16">
        <v>0</v>
      </c>
      <c r="S5487" s="14" t="s">
        <v>86</v>
      </c>
      <c r="T5487" s="16">
        <v>33</v>
      </c>
      <c r="U5487" s="16">
        <v>0</v>
      </c>
      <c r="V5487" s="18">
        <v>16675</v>
      </c>
      <c r="W5487" s="18">
        <v>190</v>
      </c>
      <c r="X5487" s="18">
        <v>127</v>
      </c>
      <c r="Y5487" s="18">
        <v>0</v>
      </c>
      <c r="Z5487" s="18">
        <v>0</v>
      </c>
      <c r="AA5487" s="18">
        <v>0</v>
      </c>
      <c r="AB5487" s="18">
        <v>0</v>
      </c>
      <c r="AC5487" s="23">
        <v>0</v>
      </c>
      <c r="AD5487" s="14" t="str">
        <f>IF(E5487=113,"Linn","Iowa ex-Linn")</f>
        <v>Iowa ex-Linn</v>
      </c>
      <c r="AE5487" s="23">
        <f>IFERROR(AB5487/W5487,"N/M")</f>
        <v>0.0</v>
      </c>
      <c r="AF5487" s="14" t="str">
        <f>B5487&amp;"|"&amp;TEXT(E5487,"000")&amp;"|"&amp;TEXT(M5487,"0.0000")</f>
        <v>2023|089|0.5000</v>
      </c>
      <c r="AG5487" s="22" t="str">
        <f>IF(AND(B5487&gt;=2015,B5487&lt;=2024,C5487=19,G5487=41,I5487=2,K5487="A",L5487="RBUP",M5487&gt;=0.5,M5487&lt;=0.85),"IN","OUT")</f>
        <v>IN</v>
      </c>
    </row>
    <row r="5488" spans="1:33">
      <c r="A5488" s="14" t="s">
        <v>193</v>
      </c>
      <c r="B5488" s="16">
        <v>2023</v>
      </c>
      <c r="C5488" s="16">
        <v>19</v>
      </c>
      <c r="D5488" s="14" t="s">
        <v>80</v>
      </c>
      <c r="E5488" s="16">
        <v>89</v>
      </c>
      <c r="F5488" s="14" t="s">
        <v>130</v>
      </c>
      <c r="G5488" s="16">
        <v>41</v>
      </c>
      <c r="H5488" s="14" t="s">
        <v>186</v>
      </c>
      <c r="I5488" s="16">
        <v>2</v>
      </c>
      <c r="J5488" s="14" t="s">
        <v>83</v>
      </c>
      <c r="K5488" s="14" t="s">
        <v>84</v>
      </c>
      <c r="L5488" s="14" t="s">
        <v>85</v>
      </c>
      <c r="M5488" s="23">
        <v>0.55</v>
      </c>
      <c r="N5488" s="16">
        <v>1</v>
      </c>
      <c r="O5488" s="16">
        <v>1</v>
      </c>
      <c r="P5488" s="16">
        <v>0</v>
      </c>
      <c r="Q5488" s="16">
        <v>1</v>
      </c>
      <c r="R5488" s="16">
        <v>0</v>
      </c>
      <c r="S5488" s="14" t="s">
        <v>86</v>
      </c>
      <c r="T5488" s="16">
        <v>137</v>
      </c>
      <c r="U5488" s="16">
        <v>0</v>
      </c>
      <c r="V5488" s="18">
        <v>77085</v>
      </c>
      <c r="W5488" s="18">
        <v>1265</v>
      </c>
      <c r="X5488" s="18">
        <v>1012</v>
      </c>
      <c r="Y5488" s="18">
        <v>0</v>
      </c>
      <c r="Z5488" s="18">
        <v>0</v>
      </c>
      <c r="AA5488" s="18">
        <v>0</v>
      </c>
      <c r="AB5488" s="18">
        <v>0</v>
      </c>
      <c r="AC5488" s="23">
        <v>0</v>
      </c>
      <c r="AD5488" s="14" t="str">
        <f>IF(E5488=113,"Linn","Iowa ex-Linn")</f>
        <v>Iowa ex-Linn</v>
      </c>
      <c r="AE5488" s="23">
        <f>IFERROR(AB5488/W5488,"N/M")</f>
        <v>0.0</v>
      </c>
      <c r="AF5488" s="14" t="str">
        <f>B5488&amp;"|"&amp;TEXT(E5488,"000")&amp;"|"&amp;TEXT(M5488,"0.0000")</f>
        <v>2023|089|0.5500</v>
      </c>
      <c r="AG5488" s="22" t="str">
        <f>IF(AND(B5488&gt;=2015,B5488&lt;=2024,C5488=19,G5488=41,I5488=2,K5488="A",L5488="RBUP",M5488&gt;=0.5,M5488&lt;=0.85),"IN","OUT")</f>
        <v>IN</v>
      </c>
    </row>
    <row r="5489" spans="1:33">
      <c r="A5489" s="14" t="s">
        <v>193</v>
      </c>
      <c r="B5489" s="16">
        <v>2023</v>
      </c>
      <c r="C5489" s="16">
        <v>19</v>
      </c>
      <c r="D5489" s="14" t="s">
        <v>80</v>
      </c>
      <c r="E5489" s="16">
        <v>89</v>
      </c>
      <c r="F5489" s="14" t="s">
        <v>130</v>
      </c>
      <c r="G5489" s="16">
        <v>41</v>
      </c>
      <c r="H5489" s="14" t="s">
        <v>186</v>
      </c>
      <c r="I5489" s="16">
        <v>2</v>
      </c>
      <c r="J5489" s="14" t="s">
        <v>83</v>
      </c>
      <c r="K5489" s="14" t="s">
        <v>84</v>
      </c>
      <c r="L5489" s="14" t="s">
        <v>85</v>
      </c>
      <c r="M5489" s="23">
        <v>0.65</v>
      </c>
      <c r="N5489" s="16">
        <v>3</v>
      </c>
      <c r="O5489" s="16">
        <v>2</v>
      </c>
      <c r="P5489" s="16">
        <v>0</v>
      </c>
      <c r="Q5489" s="16">
        <v>2</v>
      </c>
      <c r="R5489" s="16">
        <v>0</v>
      </c>
      <c r="S5489" s="14" t="s">
        <v>86</v>
      </c>
      <c r="T5489" s="16">
        <v>1674</v>
      </c>
      <c r="U5489" s="16">
        <v>0</v>
      </c>
      <c r="V5489" s="18">
        <v>1378714</v>
      </c>
      <c r="W5489" s="18">
        <v>29702</v>
      </c>
      <c r="X5489" s="18">
        <v>23763</v>
      </c>
      <c r="Y5489" s="18">
        <v>0</v>
      </c>
      <c r="Z5489" s="18">
        <v>0</v>
      </c>
      <c r="AA5489" s="18">
        <v>0</v>
      </c>
      <c r="AB5489" s="18">
        <v>0</v>
      </c>
      <c r="AC5489" s="23">
        <v>0</v>
      </c>
      <c r="AD5489" s="14" t="str">
        <f>IF(E5489=113,"Linn","Iowa ex-Linn")</f>
        <v>Iowa ex-Linn</v>
      </c>
      <c r="AE5489" s="23">
        <f>IFERROR(AB5489/W5489,"N/M")</f>
        <v>0.0</v>
      </c>
      <c r="AF5489" s="14" t="str">
        <f>B5489&amp;"|"&amp;TEXT(E5489,"000")&amp;"|"&amp;TEXT(M5489,"0.0000")</f>
        <v>2023|089|0.6500</v>
      </c>
      <c r="AG5489" s="22" t="str">
        <f>IF(AND(B5489&gt;=2015,B5489&lt;=2024,C5489=19,G5489=41,I5489=2,K5489="A",L5489="RBUP",M5489&gt;=0.5,M5489&lt;=0.85),"IN","OUT")</f>
        <v>IN</v>
      </c>
    </row>
    <row r="5490" spans="1:33">
      <c r="A5490" s="14" t="s">
        <v>193</v>
      </c>
      <c r="B5490" s="16">
        <v>2023</v>
      </c>
      <c r="C5490" s="16">
        <v>19</v>
      </c>
      <c r="D5490" s="14" t="s">
        <v>80</v>
      </c>
      <c r="E5490" s="16">
        <v>89</v>
      </c>
      <c r="F5490" s="14" t="s">
        <v>130</v>
      </c>
      <c r="G5490" s="16">
        <v>41</v>
      </c>
      <c r="H5490" s="14" t="s">
        <v>186</v>
      </c>
      <c r="I5490" s="16">
        <v>2</v>
      </c>
      <c r="J5490" s="14" t="s">
        <v>83</v>
      </c>
      <c r="K5490" s="14" t="s">
        <v>84</v>
      </c>
      <c r="L5490" s="14" t="s">
        <v>85</v>
      </c>
      <c r="M5490" s="23">
        <v>0.7</v>
      </c>
      <c r="N5490" s="16">
        <v>27</v>
      </c>
      <c r="O5490" s="16">
        <v>19</v>
      </c>
      <c r="P5490" s="16">
        <v>5</v>
      </c>
      <c r="Q5490" s="16">
        <v>22</v>
      </c>
      <c r="R5490" s="16">
        <v>5</v>
      </c>
      <c r="S5490" s="14" t="s">
        <v>86</v>
      </c>
      <c r="T5490" s="16">
        <v>4043</v>
      </c>
      <c r="U5490" s="16">
        <v>0</v>
      </c>
      <c r="V5490" s="18">
        <v>3481320</v>
      </c>
      <c r="W5490" s="18">
        <v>108355</v>
      </c>
      <c r="X5490" s="18">
        <v>79752</v>
      </c>
      <c r="Y5490" s="18">
        <v>0</v>
      </c>
      <c r="Z5490" s="18">
        <v>0</v>
      </c>
      <c r="AA5490" s="18">
        <v>0</v>
      </c>
      <c r="AB5490" s="18">
        <v>62930</v>
      </c>
      <c r="AC5490" s="23">
        <v>0.58</v>
      </c>
      <c r="AD5490" s="14" t="str">
        <f>IF(E5490=113,"Linn","Iowa ex-Linn")</f>
        <v>Iowa ex-Linn</v>
      </c>
      <c r="AE5490" s="23">
        <f>IFERROR(AB5490/W5490,"N/M")</f>
        <v>0.5807761524618154</v>
      </c>
      <c r="AF5490" s="14" t="str">
        <f>B5490&amp;"|"&amp;TEXT(E5490,"000")&amp;"|"&amp;TEXT(M5490,"0.0000")</f>
        <v>2023|089|0.7000</v>
      </c>
      <c r="AG5490" s="22" t="str">
        <f>IF(AND(B5490&gt;=2015,B5490&lt;=2024,C5490=19,G5490=41,I5490=2,K5490="A",L5490="RBUP",M5490&gt;=0.5,M5490&lt;=0.85),"IN","OUT")</f>
        <v>IN</v>
      </c>
    </row>
    <row r="5491" spans="1:33">
      <c r="A5491" s="14" t="s">
        <v>193</v>
      </c>
      <c r="B5491" s="16">
        <v>2023</v>
      </c>
      <c r="C5491" s="16">
        <v>19</v>
      </c>
      <c r="D5491" s="14" t="s">
        <v>80</v>
      </c>
      <c r="E5491" s="16">
        <v>89</v>
      </c>
      <c r="F5491" s="14" t="s">
        <v>130</v>
      </c>
      <c r="G5491" s="16">
        <v>41</v>
      </c>
      <c r="H5491" s="14" t="s">
        <v>186</v>
      </c>
      <c r="I5491" s="16">
        <v>2</v>
      </c>
      <c r="J5491" s="14" t="s">
        <v>83</v>
      </c>
      <c r="K5491" s="14" t="s">
        <v>84</v>
      </c>
      <c r="L5491" s="14" t="s">
        <v>85</v>
      </c>
      <c r="M5491" s="23">
        <v>0.75</v>
      </c>
      <c r="N5491" s="16">
        <v>105</v>
      </c>
      <c r="O5491" s="16">
        <v>90</v>
      </c>
      <c r="P5491" s="16">
        <v>41</v>
      </c>
      <c r="Q5491" s="16">
        <v>101</v>
      </c>
      <c r="R5491" s="16">
        <v>50</v>
      </c>
      <c r="S5491" s="14" t="s">
        <v>86</v>
      </c>
      <c r="T5491" s="16">
        <v>19665</v>
      </c>
      <c r="U5491" s="16">
        <v>0</v>
      </c>
      <c r="V5491" s="18">
        <v>18799874</v>
      </c>
      <c r="W5491" s="18">
        <v>734658</v>
      </c>
      <c r="X5491" s="18">
        <v>531230</v>
      </c>
      <c r="Y5491" s="18">
        <v>0</v>
      </c>
      <c r="Z5491" s="18">
        <v>0</v>
      </c>
      <c r="AA5491" s="18">
        <v>0</v>
      </c>
      <c r="AB5491" s="18">
        <v>1013292</v>
      </c>
      <c r="AC5491" s="23">
        <v>1.38</v>
      </c>
      <c r="AD5491" s="14" t="str">
        <f>IF(E5491=113,"Linn","Iowa ex-Linn")</f>
        <v>Iowa ex-Linn</v>
      </c>
      <c r="AE5491" s="23">
        <f>IFERROR(AB5491/W5491,"N/M")</f>
        <v>1.3792703543689717</v>
      </c>
      <c r="AF5491" s="14" t="str">
        <f>B5491&amp;"|"&amp;TEXT(E5491,"000")&amp;"|"&amp;TEXT(M5491,"0.0000")</f>
        <v>2023|089|0.7500</v>
      </c>
      <c r="AG5491" s="22" t="str">
        <f>IF(AND(B5491&gt;=2015,B5491&lt;=2024,C5491=19,G5491=41,I5491=2,K5491="A",L5491="RBUP",M5491&gt;=0.5,M5491&lt;=0.85),"IN","OUT")</f>
        <v>IN</v>
      </c>
    </row>
    <row r="5492" spans="1:33">
      <c r="A5492" s="14" t="s">
        <v>193</v>
      </c>
      <c r="B5492" s="16">
        <v>2023</v>
      </c>
      <c r="C5492" s="16">
        <v>19</v>
      </c>
      <c r="D5492" s="14" t="s">
        <v>80</v>
      </c>
      <c r="E5492" s="16">
        <v>89</v>
      </c>
      <c r="F5492" s="14" t="s">
        <v>130</v>
      </c>
      <c r="G5492" s="16">
        <v>41</v>
      </c>
      <c r="H5492" s="14" t="s">
        <v>186</v>
      </c>
      <c r="I5492" s="16">
        <v>2</v>
      </c>
      <c r="J5492" s="14" t="s">
        <v>83</v>
      </c>
      <c r="K5492" s="14" t="s">
        <v>84</v>
      </c>
      <c r="L5492" s="14" t="s">
        <v>85</v>
      </c>
      <c r="M5492" s="23">
        <v>0.8</v>
      </c>
      <c r="N5492" s="16">
        <v>245</v>
      </c>
      <c r="O5492" s="16">
        <v>203</v>
      </c>
      <c r="P5492" s="16">
        <v>158</v>
      </c>
      <c r="Q5492" s="16">
        <v>247</v>
      </c>
      <c r="R5492" s="16">
        <v>196</v>
      </c>
      <c r="S5492" s="14" t="s">
        <v>86</v>
      </c>
      <c r="T5492" s="16">
        <v>55034</v>
      </c>
      <c r="U5492" s="16">
        <v>0</v>
      </c>
      <c r="V5492" s="18">
        <v>56189794</v>
      </c>
      <c r="W5492" s="18">
        <v>2838273</v>
      </c>
      <c r="X5492" s="18">
        <v>1808751</v>
      </c>
      <c r="Y5492" s="18">
        <v>10767</v>
      </c>
      <c r="Z5492" s="18">
        <v>0</v>
      </c>
      <c r="AA5492" s="18">
        <v>0</v>
      </c>
      <c r="AB5492" s="18">
        <v>6791153</v>
      </c>
      <c r="AC5492" s="23">
        <v>2.39</v>
      </c>
      <c r="AD5492" s="14" t="str">
        <f>IF(E5492=113,"Linn","Iowa ex-Linn")</f>
        <v>Iowa ex-Linn</v>
      </c>
      <c r="AE5492" s="23">
        <f>IFERROR(AB5492/W5492,"N/M")</f>
        <v>2.3927060575215986</v>
      </c>
      <c r="AF5492" s="14" t="str">
        <f>B5492&amp;"|"&amp;TEXT(E5492,"000")&amp;"|"&amp;TEXT(M5492,"0.0000")</f>
        <v>2023|089|0.8000</v>
      </c>
      <c r="AG5492" s="22" t="str">
        <f>IF(AND(B5492&gt;=2015,B5492&lt;=2024,C5492=19,G5492=41,I5492=2,K5492="A",L5492="RBUP",M5492&gt;=0.5,M5492&lt;=0.85),"IN","OUT")</f>
        <v>IN</v>
      </c>
    </row>
    <row r="5493" spans="1:33">
      <c r="A5493" s="14" t="s">
        <v>193</v>
      </c>
      <c r="B5493" s="16">
        <v>2023</v>
      </c>
      <c r="C5493" s="16">
        <v>19</v>
      </c>
      <c r="D5493" s="14" t="s">
        <v>80</v>
      </c>
      <c r="E5493" s="16">
        <v>89</v>
      </c>
      <c r="F5493" s="14" t="s">
        <v>130</v>
      </c>
      <c r="G5493" s="16">
        <v>41</v>
      </c>
      <c r="H5493" s="14" t="s">
        <v>186</v>
      </c>
      <c r="I5493" s="16">
        <v>2</v>
      </c>
      <c r="J5493" s="14" t="s">
        <v>83</v>
      </c>
      <c r="K5493" s="14" t="s">
        <v>84</v>
      </c>
      <c r="L5493" s="14" t="s">
        <v>85</v>
      </c>
      <c r="M5493" s="23">
        <v>0.85</v>
      </c>
      <c r="N5493" s="16">
        <v>175</v>
      </c>
      <c r="O5493" s="16">
        <v>140</v>
      </c>
      <c r="P5493" s="16">
        <v>132</v>
      </c>
      <c r="Q5493" s="16">
        <v>180</v>
      </c>
      <c r="R5493" s="16">
        <v>162</v>
      </c>
      <c r="S5493" s="14" t="s">
        <v>86</v>
      </c>
      <c r="T5493" s="16">
        <v>38094</v>
      </c>
      <c r="U5493" s="16">
        <v>0</v>
      </c>
      <c r="V5493" s="18">
        <v>40910490</v>
      </c>
      <c r="W5493" s="18">
        <v>2553217</v>
      </c>
      <c r="X5493" s="18">
        <v>1276348</v>
      </c>
      <c r="Y5493" s="18">
        <v>295</v>
      </c>
      <c r="Z5493" s="18">
        <v>0</v>
      </c>
      <c r="AA5493" s="18">
        <v>0</v>
      </c>
      <c r="AB5493" s="18">
        <v>6861837</v>
      </c>
      <c r="AC5493" s="23">
        <v>2.69</v>
      </c>
      <c r="AD5493" s="14" t="str">
        <f>IF(E5493=113,"Linn","Iowa ex-Linn")</f>
        <v>Iowa ex-Linn</v>
      </c>
      <c r="AE5493" s="23">
        <f>IFERROR(AB5493/W5493,"N/M")</f>
        <v>2.6875259721363283</v>
      </c>
      <c r="AF5493" s="14" t="str">
        <f>B5493&amp;"|"&amp;TEXT(E5493,"000")&amp;"|"&amp;TEXT(M5493,"0.0000")</f>
        <v>2023|089|0.8500</v>
      </c>
      <c r="AG5493" s="22" t="str">
        <f>IF(AND(B5493&gt;=2015,B5493&lt;=2024,C5493=19,G5493=41,I5493=2,K5493="A",L5493="RBUP",M5493&gt;=0.5,M5493&lt;=0.85),"IN","OUT")</f>
        <v>IN</v>
      </c>
    </row>
    <row r="5494" spans="1:33">
      <c r="A5494" s="14" t="s">
        <v>193</v>
      </c>
      <c r="B5494" s="16">
        <v>2023</v>
      </c>
      <c r="C5494" s="16">
        <v>19</v>
      </c>
      <c r="D5494" s="14" t="s">
        <v>80</v>
      </c>
      <c r="E5494" s="16">
        <v>91</v>
      </c>
      <c r="F5494" s="14" t="s">
        <v>131</v>
      </c>
      <c r="G5494" s="16">
        <v>41</v>
      </c>
      <c r="H5494" s="14" t="s">
        <v>186</v>
      </c>
      <c r="I5494" s="16">
        <v>2</v>
      </c>
      <c r="J5494" s="14" t="s">
        <v>83</v>
      </c>
      <c r="K5494" s="14" t="s">
        <v>84</v>
      </c>
      <c r="L5494" s="14" t="s">
        <v>85</v>
      </c>
      <c r="M5494" s="23">
        <v>0.6</v>
      </c>
      <c r="N5494" s="16">
        <v>1</v>
      </c>
      <c r="O5494" s="16">
        <v>1</v>
      </c>
      <c r="P5494" s="16">
        <v>0</v>
      </c>
      <c r="Q5494" s="16">
        <v>1</v>
      </c>
      <c r="R5494" s="16">
        <v>0</v>
      </c>
      <c r="S5494" s="14" t="s">
        <v>86</v>
      </c>
      <c r="T5494" s="16">
        <v>1073</v>
      </c>
      <c r="U5494" s="16">
        <v>0</v>
      </c>
      <c r="V5494" s="18">
        <v>755803</v>
      </c>
      <c r="W5494" s="18">
        <v>8252</v>
      </c>
      <c r="X5494" s="18">
        <v>6601</v>
      </c>
      <c r="Y5494" s="18">
        <v>0</v>
      </c>
      <c r="Z5494" s="18">
        <v>0</v>
      </c>
      <c r="AA5494" s="18">
        <v>0</v>
      </c>
      <c r="AB5494" s="18">
        <v>0</v>
      </c>
      <c r="AC5494" s="23">
        <v>0</v>
      </c>
      <c r="AD5494" s="14" t="str">
        <f>IF(E5494=113,"Linn","Iowa ex-Linn")</f>
        <v>Iowa ex-Linn</v>
      </c>
      <c r="AE5494" s="23">
        <f>IFERROR(AB5494/W5494,"N/M")</f>
        <v>0.0</v>
      </c>
      <c r="AF5494" s="14" t="str">
        <f>B5494&amp;"|"&amp;TEXT(E5494,"000")&amp;"|"&amp;TEXT(M5494,"0.0000")</f>
        <v>2023|091|0.6000</v>
      </c>
      <c r="AG5494" s="22" t="str">
        <f>IF(AND(B5494&gt;=2015,B5494&lt;=2024,C5494=19,G5494=41,I5494=2,K5494="A",L5494="RBUP",M5494&gt;=0.5,M5494&lt;=0.85),"IN","OUT")</f>
        <v>IN</v>
      </c>
    </row>
    <row r="5495" spans="1:33">
      <c r="A5495" s="14" t="s">
        <v>193</v>
      </c>
      <c r="B5495" s="16">
        <v>2023</v>
      </c>
      <c r="C5495" s="16">
        <v>19</v>
      </c>
      <c r="D5495" s="14" t="s">
        <v>80</v>
      </c>
      <c r="E5495" s="16">
        <v>91</v>
      </c>
      <c r="F5495" s="14" t="s">
        <v>131</v>
      </c>
      <c r="G5495" s="16">
        <v>41</v>
      </c>
      <c r="H5495" s="14" t="s">
        <v>186</v>
      </c>
      <c r="I5495" s="16">
        <v>2</v>
      </c>
      <c r="J5495" s="14" t="s">
        <v>83</v>
      </c>
      <c r="K5495" s="14" t="s">
        <v>84</v>
      </c>
      <c r="L5495" s="14" t="s">
        <v>85</v>
      </c>
      <c r="M5495" s="23">
        <v>0.65</v>
      </c>
      <c r="N5495" s="16">
        <v>2</v>
      </c>
      <c r="O5495" s="16">
        <v>2</v>
      </c>
      <c r="P5495" s="16">
        <v>0</v>
      </c>
      <c r="Q5495" s="16">
        <v>2</v>
      </c>
      <c r="R5495" s="16">
        <v>0</v>
      </c>
      <c r="S5495" s="14" t="s">
        <v>86</v>
      </c>
      <c r="T5495" s="16">
        <v>162</v>
      </c>
      <c r="U5495" s="16">
        <v>0</v>
      </c>
      <c r="V5495" s="18">
        <v>128401</v>
      </c>
      <c r="W5495" s="18">
        <v>1977</v>
      </c>
      <c r="X5495" s="18">
        <v>1166</v>
      </c>
      <c r="Y5495" s="18">
        <v>0</v>
      </c>
      <c r="Z5495" s="18">
        <v>0</v>
      </c>
      <c r="AA5495" s="18">
        <v>0</v>
      </c>
      <c r="AB5495" s="18">
        <v>0</v>
      </c>
      <c r="AC5495" s="23">
        <v>0</v>
      </c>
      <c r="AD5495" s="14" t="str">
        <f>IF(E5495=113,"Linn","Iowa ex-Linn")</f>
        <v>Iowa ex-Linn</v>
      </c>
      <c r="AE5495" s="23">
        <f>IFERROR(AB5495/W5495,"N/M")</f>
        <v>0.0</v>
      </c>
      <c r="AF5495" s="14" t="str">
        <f>B5495&amp;"|"&amp;TEXT(E5495,"000")&amp;"|"&amp;TEXT(M5495,"0.0000")</f>
        <v>2023|091|0.6500</v>
      </c>
      <c r="AG5495" s="22" t="str">
        <f>IF(AND(B5495&gt;=2015,B5495&lt;=2024,C5495=19,G5495=41,I5495=2,K5495="A",L5495="RBUP",M5495&gt;=0.5,M5495&lt;=0.85),"IN","OUT")</f>
        <v>IN</v>
      </c>
    </row>
    <row r="5496" spans="1:33">
      <c r="A5496" s="14" t="s">
        <v>193</v>
      </c>
      <c r="B5496" s="16">
        <v>2023</v>
      </c>
      <c r="C5496" s="16">
        <v>19</v>
      </c>
      <c r="D5496" s="14" t="s">
        <v>80</v>
      </c>
      <c r="E5496" s="16">
        <v>91</v>
      </c>
      <c r="F5496" s="14" t="s">
        <v>131</v>
      </c>
      <c r="G5496" s="16">
        <v>41</v>
      </c>
      <c r="H5496" s="14" t="s">
        <v>186</v>
      </c>
      <c r="I5496" s="16">
        <v>2</v>
      </c>
      <c r="J5496" s="14" t="s">
        <v>83</v>
      </c>
      <c r="K5496" s="14" t="s">
        <v>84</v>
      </c>
      <c r="L5496" s="14" t="s">
        <v>85</v>
      </c>
      <c r="M5496" s="23">
        <v>0.7</v>
      </c>
      <c r="N5496" s="16">
        <v>23</v>
      </c>
      <c r="O5496" s="16">
        <v>19</v>
      </c>
      <c r="P5496" s="16">
        <v>1</v>
      </c>
      <c r="Q5496" s="16">
        <v>29</v>
      </c>
      <c r="R5496" s="16">
        <v>1</v>
      </c>
      <c r="S5496" s="14" t="s">
        <v>86</v>
      </c>
      <c r="T5496" s="16">
        <v>2290</v>
      </c>
      <c r="U5496" s="16">
        <v>0</v>
      </c>
      <c r="V5496" s="18">
        <v>2249729</v>
      </c>
      <c r="W5496" s="18">
        <v>50934</v>
      </c>
      <c r="X5496" s="18">
        <v>33253</v>
      </c>
      <c r="Y5496" s="18">
        <v>0</v>
      </c>
      <c r="Z5496" s="18">
        <v>0</v>
      </c>
      <c r="AA5496" s="18">
        <v>0</v>
      </c>
      <c r="AB5496" s="18">
        <v>1095</v>
      </c>
      <c r="AC5496" s="23">
        <v>0.02</v>
      </c>
      <c r="AD5496" s="14" t="str">
        <f>IF(E5496=113,"Linn","Iowa ex-Linn")</f>
        <v>Iowa ex-Linn</v>
      </c>
      <c r="AE5496" s="23">
        <f>IFERROR(AB5496/W5496,"N/M")</f>
        <v>0.021498409706679232</v>
      </c>
      <c r="AF5496" s="14" t="str">
        <f>B5496&amp;"|"&amp;TEXT(E5496,"000")&amp;"|"&amp;TEXT(M5496,"0.0000")</f>
        <v>2023|091|0.7000</v>
      </c>
      <c r="AG5496" s="22" t="str">
        <f>IF(AND(B5496&gt;=2015,B5496&lt;=2024,C5496=19,G5496=41,I5496=2,K5496="A",L5496="RBUP",M5496&gt;=0.5,M5496&lt;=0.85),"IN","OUT")</f>
        <v>IN</v>
      </c>
    </row>
    <row r="5497" spans="1:33">
      <c r="A5497" s="14" t="s">
        <v>193</v>
      </c>
      <c r="B5497" s="16">
        <v>2023</v>
      </c>
      <c r="C5497" s="16">
        <v>19</v>
      </c>
      <c r="D5497" s="14" t="s">
        <v>80</v>
      </c>
      <c r="E5497" s="16">
        <v>91</v>
      </c>
      <c r="F5497" s="14" t="s">
        <v>131</v>
      </c>
      <c r="G5497" s="16">
        <v>41</v>
      </c>
      <c r="H5497" s="14" t="s">
        <v>186</v>
      </c>
      <c r="I5497" s="16">
        <v>2</v>
      </c>
      <c r="J5497" s="14" t="s">
        <v>83</v>
      </c>
      <c r="K5497" s="14" t="s">
        <v>84</v>
      </c>
      <c r="L5497" s="14" t="s">
        <v>85</v>
      </c>
      <c r="M5497" s="23">
        <v>0.75</v>
      </c>
      <c r="N5497" s="16">
        <v>124</v>
      </c>
      <c r="O5497" s="16">
        <v>109</v>
      </c>
      <c r="P5497" s="16">
        <v>26</v>
      </c>
      <c r="Q5497" s="16">
        <v>170</v>
      </c>
      <c r="R5497" s="16">
        <v>35</v>
      </c>
      <c r="S5497" s="14" t="s">
        <v>86</v>
      </c>
      <c r="T5497" s="16">
        <v>17141</v>
      </c>
      <c r="U5497" s="16">
        <v>0</v>
      </c>
      <c r="V5497" s="18">
        <v>16029936</v>
      </c>
      <c r="W5497" s="18">
        <v>541974</v>
      </c>
      <c r="X5497" s="18">
        <v>362700</v>
      </c>
      <c r="Y5497" s="18">
        <v>0</v>
      </c>
      <c r="Z5497" s="18">
        <v>0</v>
      </c>
      <c r="AA5497" s="18">
        <v>0</v>
      </c>
      <c r="AB5497" s="18">
        <v>191976</v>
      </c>
      <c r="AC5497" s="23">
        <v>0.35</v>
      </c>
      <c r="AD5497" s="14" t="str">
        <f>IF(E5497=113,"Linn","Iowa ex-Linn")</f>
        <v>Iowa ex-Linn</v>
      </c>
      <c r="AE5497" s="23">
        <f>IFERROR(AB5497/W5497,"N/M")</f>
        <v>0.3542162539162395</v>
      </c>
      <c r="AF5497" s="14" t="str">
        <f>B5497&amp;"|"&amp;TEXT(E5497,"000")&amp;"|"&amp;TEXT(M5497,"0.0000")</f>
        <v>2023|091|0.7500</v>
      </c>
      <c r="AG5497" s="22" t="str">
        <f>IF(AND(B5497&gt;=2015,B5497&lt;=2024,C5497=19,G5497=41,I5497=2,K5497="A",L5497="RBUP",M5497&gt;=0.5,M5497&lt;=0.85),"IN","OUT")</f>
        <v>IN</v>
      </c>
    </row>
    <row r="5498" spans="1:33">
      <c r="A5498" s="14" t="s">
        <v>193</v>
      </c>
      <c r="B5498" s="16">
        <v>2023</v>
      </c>
      <c r="C5498" s="16">
        <v>19</v>
      </c>
      <c r="D5498" s="14" t="s">
        <v>80</v>
      </c>
      <c r="E5498" s="16">
        <v>91</v>
      </c>
      <c r="F5498" s="14" t="s">
        <v>131</v>
      </c>
      <c r="G5498" s="16">
        <v>41</v>
      </c>
      <c r="H5498" s="14" t="s">
        <v>186</v>
      </c>
      <c r="I5498" s="16">
        <v>2</v>
      </c>
      <c r="J5498" s="14" t="s">
        <v>83</v>
      </c>
      <c r="K5498" s="14" t="s">
        <v>84</v>
      </c>
      <c r="L5498" s="14" t="s">
        <v>85</v>
      </c>
      <c r="M5498" s="23">
        <v>0.8</v>
      </c>
      <c r="N5498" s="16">
        <v>286</v>
      </c>
      <c r="O5498" s="16">
        <v>232</v>
      </c>
      <c r="P5498" s="16">
        <v>120</v>
      </c>
      <c r="Q5498" s="16">
        <v>385</v>
      </c>
      <c r="R5498" s="16">
        <v>186</v>
      </c>
      <c r="S5498" s="14" t="s">
        <v>86</v>
      </c>
      <c r="T5498" s="16">
        <v>32061</v>
      </c>
      <c r="U5498" s="16">
        <v>0</v>
      </c>
      <c r="V5498" s="18">
        <v>31972939</v>
      </c>
      <c r="W5498" s="18">
        <v>1460796</v>
      </c>
      <c r="X5498" s="18">
        <v>811700</v>
      </c>
      <c r="Y5498" s="18">
        <v>0</v>
      </c>
      <c r="Z5498" s="18">
        <v>0</v>
      </c>
      <c r="AA5498" s="18">
        <v>0</v>
      </c>
      <c r="AB5498" s="18">
        <v>1152816</v>
      </c>
      <c r="AC5498" s="23">
        <v>0.79</v>
      </c>
      <c r="AD5498" s="14" t="str">
        <f>IF(E5498=113,"Linn","Iowa ex-Linn")</f>
        <v>Iowa ex-Linn</v>
      </c>
      <c r="AE5498" s="23">
        <f>IFERROR(AB5498/W5498,"N/M")</f>
        <v>0.7891697403333525</v>
      </c>
      <c r="AF5498" s="14" t="str">
        <f>B5498&amp;"|"&amp;TEXT(E5498,"000")&amp;"|"&amp;TEXT(M5498,"0.0000")</f>
        <v>2023|091|0.8000</v>
      </c>
      <c r="AG5498" s="22" t="str">
        <f>IF(AND(B5498&gt;=2015,B5498&lt;=2024,C5498=19,G5498=41,I5498=2,K5498="A",L5498="RBUP",M5498&gt;=0.5,M5498&lt;=0.85),"IN","OUT")</f>
        <v>IN</v>
      </c>
    </row>
    <row r="5499" spans="1:33">
      <c r="A5499" s="14" t="s">
        <v>193</v>
      </c>
      <c r="B5499" s="16">
        <v>2023</v>
      </c>
      <c r="C5499" s="16">
        <v>19</v>
      </c>
      <c r="D5499" s="14" t="s">
        <v>80</v>
      </c>
      <c r="E5499" s="16">
        <v>91</v>
      </c>
      <c r="F5499" s="14" t="s">
        <v>131</v>
      </c>
      <c r="G5499" s="16">
        <v>41</v>
      </c>
      <c r="H5499" s="14" t="s">
        <v>186</v>
      </c>
      <c r="I5499" s="16">
        <v>2</v>
      </c>
      <c r="J5499" s="14" t="s">
        <v>83</v>
      </c>
      <c r="K5499" s="14" t="s">
        <v>84</v>
      </c>
      <c r="L5499" s="14" t="s">
        <v>85</v>
      </c>
      <c r="M5499" s="23">
        <v>0.85</v>
      </c>
      <c r="N5499" s="16">
        <v>327</v>
      </c>
      <c r="O5499" s="16">
        <v>260</v>
      </c>
      <c r="P5499" s="16">
        <v>197</v>
      </c>
      <c r="Q5499" s="16">
        <v>540</v>
      </c>
      <c r="R5499" s="16">
        <v>355</v>
      </c>
      <c r="S5499" s="14" t="s">
        <v>86</v>
      </c>
      <c r="T5499" s="16">
        <v>56831</v>
      </c>
      <c r="U5499" s="16">
        <v>0</v>
      </c>
      <c r="V5499" s="18">
        <v>59078215</v>
      </c>
      <c r="W5499" s="18">
        <v>3434747</v>
      </c>
      <c r="X5499" s="18">
        <v>1500255</v>
      </c>
      <c r="Y5499" s="18">
        <v>0</v>
      </c>
      <c r="Z5499" s="18">
        <v>0</v>
      </c>
      <c r="AA5499" s="18">
        <v>0</v>
      </c>
      <c r="AB5499" s="18">
        <v>4152301</v>
      </c>
      <c r="AC5499" s="23">
        <v>1.21</v>
      </c>
      <c r="AD5499" s="14" t="str">
        <f>IF(E5499=113,"Linn","Iowa ex-Linn")</f>
        <v>Iowa ex-Linn</v>
      </c>
      <c r="AE5499" s="23">
        <f>IFERROR(AB5499/W5499,"N/M")</f>
        <v>1.2089102923737907</v>
      </c>
      <c r="AF5499" s="14" t="str">
        <f>B5499&amp;"|"&amp;TEXT(E5499,"000")&amp;"|"&amp;TEXT(M5499,"0.0000")</f>
        <v>2023|091|0.8500</v>
      </c>
      <c r="AG5499" s="22" t="str">
        <f>IF(AND(B5499&gt;=2015,B5499&lt;=2024,C5499=19,G5499=41,I5499=2,K5499="A",L5499="RBUP",M5499&gt;=0.5,M5499&lt;=0.85),"IN","OUT")</f>
        <v>IN</v>
      </c>
    </row>
    <row r="5500" spans="1:33">
      <c r="A5500" s="14" t="s">
        <v>193</v>
      </c>
      <c r="B5500" s="16">
        <v>2023</v>
      </c>
      <c r="C5500" s="16">
        <v>19</v>
      </c>
      <c r="D5500" s="14" t="s">
        <v>80</v>
      </c>
      <c r="E5500" s="16">
        <v>93</v>
      </c>
      <c r="F5500" s="14" t="s">
        <v>132</v>
      </c>
      <c r="G5500" s="16">
        <v>41</v>
      </c>
      <c r="H5500" s="14" t="s">
        <v>186</v>
      </c>
      <c r="I5500" s="16">
        <v>2</v>
      </c>
      <c r="J5500" s="14" t="s">
        <v>83</v>
      </c>
      <c r="K5500" s="14" t="s">
        <v>84</v>
      </c>
      <c r="L5500" s="14" t="s">
        <v>85</v>
      </c>
      <c r="M5500" s="23">
        <v>0.6</v>
      </c>
      <c r="N5500" s="16">
        <v>1</v>
      </c>
      <c r="O5500" s="16">
        <v>1</v>
      </c>
      <c r="P5500" s="16">
        <v>0</v>
      </c>
      <c r="Q5500" s="16">
        <v>1</v>
      </c>
      <c r="R5500" s="16">
        <v>0</v>
      </c>
      <c r="S5500" s="14" t="s">
        <v>86</v>
      </c>
      <c r="T5500" s="16">
        <v>84</v>
      </c>
      <c r="U5500" s="16">
        <v>0</v>
      </c>
      <c r="V5500" s="18">
        <v>67944</v>
      </c>
      <c r="W5500" s="18">
        <v>825</v>
      </c>
      <c r="X5500" s="18">
        <v>528</v>
      </c>
      <c r="Y5500" s="18">
        <v>0</v>
      </c>
      <c r="Z5500" s="18">
        <v>0</v>
      </c>
      <c r="AA5500" s="18">
        <v>0</v>
      </c>
      <c r="AB5500" s="18">
        <v>0</v>
      </c>
      <c r="AC5500" s="23">
        <v>0</v>
      </c>
      <c r="AD5500" s="14" t="str">
        <f>IF(E5500=113,"Linn","Iowa ex-Linn")</f>
        <v>Iowa ex-Linn</v>
      </c>
      <c r="AE5500" s="23">
        <f>IFERROR(AB5500/W5500,"N/M")</f>
        <v>0.0</v>
      </c>
      <c r="AF5500" s="14" t="str">
        <f>B5500&amp;"|"&amp;TEXT(E5500,"000")&amp;"|"&amp;TEXT(M5500,"0.0000")</f>
        <v>2023|093|0.6000</v>
      </c>
      <c r="AG5500" s="22" t="str">
        <f>IF(AND(B5500&gt;=2015,B5500&lt;=2024,C5500=19,G5500=41,I5500=2,K5500="A",L5500="RBUP",M5500&gt;=0.5,M5500&lt;=0.85),"IN","OUT")</f>
        <v>IN</v>
      </c>
    </row>
    <row r="5501" spans="1:33">
      <c r="A5501" s="14" t="s">
        <v>193</v>
      </c>
      <c r="B5501" s="16">
        <v>2023</v>
      </c>
      <c r="C5501" s="16">
        <v>19</v>
      </c>
      <c r="D5501" s="14" t="s">
        <v>80</v>
      </c>
      <c r="E5501" s="16">
        <v>93</v>
      </c>
      <c r="F5501" s="14" t="s">
        <v>132</v>
      </c>
      <c r="G5501" s="16">
        <v>41</v>
      </c>
      <c r="H5501" s="14" t="s">
        <v>186</v>
      </c>
      <c r="I5501" s="16">
        <v>2</v>
      </c>
      <c r="J5501" s="14" t="s">
        <v>83</v>
      </c>
      <c r="K5501" s="14" t="s">
        <v>84</v>
      </c>
      <c r="L5501" s="14" t="s">
        <v>85</v>
      </c>
      <c r="M5501" s="23">
        <v>0.65</v>
      </c>
      <c r="N5501" s="16">
        <v>4</v>
      </c>
      <c r="O5501" s="16">
        <v>2</v>
      </c>
      <c r="P5501" s="16">
        <v>0</v>
      </c>
      <c r="Q5501" s="16">
        <v>2</v>
      </c>
      <c r="R5501" s="16">
        <v>0</v>
      </c>
      <c r="S5501" s="14" t="s">
        <v>86</v>
      </c>
      <c r="T5501" s="16">
        <v>540</v>
      </c>
      <c r="U5501" s="16">
        <v>0</v>
      </c>
      <c r="V5501" s="18">
        <v>510808</v>
      </c>
      <c r="W5501" s="18">
        <v>7600</v>
      </c>
      <c r="X5501" s="18">
        <v>6003</v>
      </c>
      <c r="Y5501" s="18">
        <v>0</v>
      </c>
      <c r="Z5501" s="18">
        <v>0</v>
      </c>
      <c r="AA5501" s="18">
        <v>0</v>
      </c>
      <c r="AB5501" s="18">
        <v>0</v>
      </c>
      <c r="AC5501" s="23">
        <v>0</v>
      </c>
      <c r="AD5501" s="14" t="str">
        <f>IF(E5501=113,"Linn","Iowa ex-Linn")</f>
        <v>Iowa ex-Linn</v>
      </c>
      <c r="AE5501" s="23">
        <f>IFERROR(AB5501/W5501,"N/M")</f>
        <v>0.0</v>
      </c>
      <c r="AF5501" s="14" t="str">
        <f>B5501&amp;"|"&amp;TEXT(E5501,"000")&amp;"|"&amp;TEXT(M5501,"0.0000")</f>
        <v>2023|093|0.6500</v>
      </c>
      <c r="AG5501" s="22" t="str">
        <f>IF(AND(B5501&gt;=2015,B5501&lt;=2024,C5501=19,G5501=41,I5501=2,K5501="A",L5501="RBUP",M5501&gt;=0.5,M5501&lt;=0.85),"IN","OUT")</f>
        <v>IN</v>
      </c>
    </row>
    <row r="5502" spans="1:33">
      <c r="A5502" s="14" t="s">
        <v>193</v>
      </c>
      <c r="B5502" s="16">
        <v>2023</v>
      </c>
      <c r="C5502" s="16">
        <v>19</v>
      </c>
      <c r="D5502" s="14" t="s">
        <v>80</v>
      </c>
      <c r="E5502" s="16">
        <v>93</v>
      </c>
      <c r="F5502" s="14" t="s">
        <v>132</v>
      </c>
      <c r="G5502" s="16">
        <v>41</v>
      </c>
      <c r="H5502" s="14" t="s">
        <v>186</v>
      </c>
      <c r="I5502" s="16">
        <v>2</v>
      </c>
      <c r="J5502" s="14" t="s">
        <v>83</v>
      </c>
      <c r="K5502" s="14" t="s">
        <v>84</v>
      </c>
      <c r="L5502" s="14" t="s">
        <v>85</v>
      </c>
      <c r="M5502" s="23">
        <v>0.7</v>
      </c>
      <c r="N5502" s="16">
        <v>17</v>
      </c>
      <c r="O5502" s="16">
        <v>15</v>
      </c>
      <c r="P5502" s="16">
        <v>8</v>
      </c>
      <c r="Q5502" s="16">
        <v>20</v>
      </c>
      <c r="R5502" s="16">
        <v>9</v>
      </c>
      <c r="S5502" s="14" t="s">
        <v>86</v>
      </c>
      <c r="T5502" s="16">
        <v>2269</v>
      </c>
      <c r="U5502" s="16">
        <v>0</v>
      </c>
      <c r="V5502" s="18">
        <v>2130726</v>
      </c>
      <c r="W5502" s="18">
        <v>66330</v>
      </c>
      <c r="X5502" s="18">
        <v>45807</v>
      </c>
      <c r="Y5502" s="18">
        <v>0</v>
      </c>
      <c r="Z5502" s="18">
        <v>0</v>
      </c>
      <c r="AA5502" s="18">
        <v>0</v>
      </c>
      <c r="AB5502" s="18">
        <v>85408</v>
      </c>
      <c r="AC5502" s="23">
        <v>1.29</v>
      </c>
      <c r="AD5502" s="14" t="str">
        <f>IF(E5502=113,"Linn","Iowa ex-Linn")</f>
        <v>Iowa ex-Linn</v>
      </c>
      <c r="AE5502" s="23">
        <f>IFERROR(AB5502/W5502,"N/M")</f>
        <v>1.2876224935926428</v>
      </c>
      <c r="AF5502" s="14" t="str">
        <f>B5502&amp;"|"&amp;TEXT(E5502,"000")&amp;"|"&amp;TEXT(M5502,"0.0000")</f>
        <v>2023|093|0.7000</v>
      </c>
      <c r="AG5502" s="22" t="str">
        <f>IF(AND(B5502&gt;=2015,B5502&lt;=2024,C5502=19,G5502=41,I5502=2,K5502="A",L5502="RBUP",M5502&gt;=0.5,M5502&lt;=0.85),"IN","OUT")</f>
        <v>IN</v>
      </c>
    </row>
    <row r="5503" spans="1:33">
      <c r="A5503" s="14" t="s">
        <v>193</v>
      </c>
      <c r="B5503" s="16">
        <v>2023</v>
      </c>
      <c r="C5503" s="16">
        <v>19</v>
      </c>
      <c r="D5503" s="14" t="s">
        <v>80</v>
      </c>
      <c r="E5503" s="16">
        <v>93</v>
      </c>
      <c r="F5503" s="14" t="s">
        <v>132</v>
      </c>
      <c r="G5503" s="16">
        <v>41</v>
      </c>
      <c r="H5503" s="14" t="s">
        <v>186</v>
      </c>
      <c r="I5503" s="16">
        <v>2</v>
      </c>
      <c r="J5503" s="14" t="s">
        <v>83</v>
      </c>
      <c r="K5503" s="14" t="s">
        <v>84</v>
      </c>
      <c r="L5503" s="14" t="s">
        <v>85</v>
      </c>
      <c r="M5503" s="23">
        <v>0.75</v>
      </c>
      <c r="N5503" s="16">
        <v>45</v>
      </c>
      <c r="O5503" s="16">
        <v>32</v>
      </c>
      <c r="P5503" s="16">
        <v>18</v>
      </c>
      <c r="Q5503" s="16">
        <v>70</v>
      </c>
      <c r="R5503" s="16">
        <v>31</v>
      </c>
      <c r="S5503" s="14" t="s">
        <v>86</v>
      </c>
      <c r="T5503" s="16">
        <v>9844</v>
      </c>
      <c r="U5503" s="16">
        <v>0</v>
      </c>
      <c r="V5503" s="18">
        <v>10356915</v>
      </c>
      <c r="W5503" s="18">
        <v>423793</v>
      </c>
      <c r="X5503" s="18">
        <v>263402</v>
      </c>
      <c r="Y5503" s="18">
        <v>0</v>
      </c>
      <c r="Z5503" s="18">
        <v>0</v>
      </c>
      <c r="AA5503" s="18">
        <v>0</v>
      </c>
      <c r="AB5503" s="18">
        <v>447843</v>
      </c>
      <c r="AC5503" s="23">
        <v>1.06</v>
      </c>
      <c r="AD5503" s="14" t="str">
        <f>IF(E5503=113,"Linn","Iowa ex-Linn")</f>
        <v>Iowa ex-Linn</v>
      </c>
      <c r="AE5503" s="23">
        <f>IFERROR(AB5503/W5503,"N/M")</f>
        <v>1.0567494036003426</v>
      </c>
      <c r="AF5503" s="14" t="str">
        <f>B5503&amp;"|"&amp;TEXT(E5503,"000")&amp;"|"&amp;TEXT(M5503,"0.0000")</f>
        <v>2023|093|0.7500</v>
      </c>
      <c r="AG5503" s="22" t="str">
        <f>IF(AND(B5503&gt;=2015,B5503&lt;=2024,C5503=19,G5503=41,I5503=2,K5503="A",L5503="RBUP",M5503&gt;=0.5,M5503&lt;=0.85),"IN","OUT")</f>
        <v>IN</v>
      </c>
    </row>
    <row r="5504" spans="1:33">
      <c r="A5504" s="14" t="s">
        <v>193</v>
      </c>
      <c r="B5504" s="16">
        <v>2023</v>
      </c>
      <c r="C5504" s="16">
        <v>19</v>
      </c>
      <c r="D5504" s="14" t="s">
        <v>80</v>
      </c>
      <c r="E5504" s="16">
        <v>93</v>
      </c>
      <c r="F5504" s="14" t="s">
        <v>132</v>
      </c>
      <c r="G5504" s="16">
        <v>41</v>
      </c>
      <c r="H5504" s="14" t="s">
        <v>186</v>
      </c>
      <c r="I5504" s="16">
        <v>2</v>
      </c>
      <c r="J5504" s="14" t="s">
        <v>83</v>
      </c>
      <c r="K5504" s="14" t="s">
        <v>84</v>
      </c>
      <c r="L5504" s="14" t="s">
        <v>85</v>
      </c>
      <c r="M5504" s="23">
        <v>0.8</v>
      </c>
      <c r="N5504" s="16">
        <v>247</v>
      </c>
      <c r="O5504" s="16">
        <v>200</v>
      </c>
      <c r="P5504" s="16">
        <v>147</v>
      </c>
      <c r="Q5504" s="16">
        <v>345</v>
      </c>
      <c r="R5504" s="16">
        <v>236</v>
      </c>
      <c r="S5504" s="14" t="s">
        <v>86</v>
      </c>
      <c r="T5504" s="16">
        <v>49556</v>
      </c>
      <c r="U5504" s="16">
        <v>0</v>
      </c>
      <c r="V5504" s="18">
        <v>53107554</v>
      </c>
      <c r="W5504" s="18">
        <v>2600636</v>
      </c>
      <c r="X5504" s="18">
        <v>1532626</v>
      </c>
      <c r="Y5504" s="18">
        <v>385</v>
      </c>
      <c r="Z5504" s="18">
        <v>0</v>
      </c>
      <c r="AA5504" s="18">
        <v>0</v>
      </c>
      <c r="AB5504" s="18">
        <v>6216825</v>
      </c>
      <c r="AC5504" s="23">
        <v>2.39</v>
      </c>
      <c r="AD5504" s="14" t="str">
        <f>IF(E5504=113,"Linn","Iowa ex-Linn")</f>
        <v>Iowa ex-Linn</v>
      </c>
      <c r="AE5504" s="23">
        <f>IFERROR(AB5504/W5504,"N/M")</f>
        <v>2.3905017849479897</v>
      </c>
      <c r="AF5504" s="14" t="str">
        <f>B5504&amp;"|"&amp;TEXT(E5504,"000")&amp;"|"&amp;TEXT(M5504,"0.0000")</f>
        <v>2023|093|0.8000</v>
      </c>
      <c r="AG5504" s="22" t="str">
        <f>IF(AND(B5504&gt;=2015,B5504&lt;=2024,C5504=19,G5504=41,I5504=2,K5504="A",L5504="RBUP",M5504&gt;=0.5,M5504&lt;=0.85),"IN","OUT")</f>
        <v>IN</v>
      </c>
    </row>
    <row r="5505" spans="1:33">
      <c r="A5505" s="14" t="s">
        <v>193</v>
      </c>
      <c r="B5505" s="16">
        <v>2023</v>
      </c>
      <c r="C5505" s="16">
        <v>19</v>
      </c>
      <c r="D5505" s="14" t="s">
        <v>80</v>
      </c>
      <c r="E5505" s="16">
        <v>93</v>
      </c>
      <c r="F5505" s="14" t="s">
        <v>132</v>
      </c>
      <c r="G5505" s="16">
        <v>41</v>
      </c>
      <c r="H5505" s="14" t="s">
        <v>186</v>
      </c>
      <c r="I5505" s="16">
        <v>2</v>
      </c>
      <c r="J5505" s="14" t="s">
        <v>83</v>
      </c>
      <c r="K5505" s="14" t="s">
        <v>84</v>
      </c>
      <c r="L5505" s="14" t="s">
        <v>85</v>
      </c>
      <c r="M5505" s="23">
        <v>0.85</v>
      </c>
      <c r="N5505" s="16">
        <v>274</v>
      </c>
      <c r="O5505" s="16">
        <v>207</v>
      </c>
      <c r="P5505" s="16">
        <v>180</v>
      </c>
      <c r="Q5505" s="16">
        <v>332</v>
      </c>
      <c r="R5505" s="16">
        <v>261</v>
      </c>
      <c r="S5505" s="14" t="s">
        <v>86</v>
      </c>
      <c r="T5505" s="16">
        <v>54826</v>
      </c>
      <c r="U5505" s="16">
        <v>0</v>
      </c>
      <c r="V5505" s="18">
        <v>63458710</v>
      </c>
      <c r="W5505" s="18">
        <v>3982716</v>
      </c>
      <c r="X5505" s="18">
        <v>1853125</v>
      </c>
      <c r="Y5505" s="18">
        <v>956</v>
      </c>
      <c r="Z5505" s="18">
        <v>0</v>
      </c>
      <c r="AA5505" s="18">
        <v>0</v>
      </c>
      <c r="AB5505" s="18">
        <v>10940452</v>
      </c>
      <c r="AC5505" s="23">
        <v>2.75</v>
      </c>
      <c r="AD5505" s="14" t="str">
        <f>IF(E5505=113,"Linn","Iowa ex-Linn")</f>
        <v>Iowa ex-Linn</v>
      </c>
      <c r="AE5505" s="23">
        <f>IFERROR(AB5505/W5505,"N/M")</f>
        <v>2.7469827122998476</v>
      </c>
      <c r="AF5505" s="14" t="str">
        <f>B5505&amp;"|"&amp;TEXT(E5505,"000")&amp;"|"&amp;TEXT(M5505,"0.0000")</f>
        <v>2023|093|0.8500</v>
      </c>
      <c r="AG5505" s="22" t="str">
        <f>IF(AND(B5505&gt;=2015,B5505&lt;=2024,C5505=19,G5505=41,I5505=2,K5505="A",L5505="RBUP",M5505&gt;=0.5,M5505&lt;=0.85),"IN","OUT")</f>
        <v>IN</v>
      </c>
    </row>
    <row r="5506" spans="1:33">
      <c r="A5506" s="14" t="s">
        <v>193</v>
      </c>
      <c r="B5506" s="16">
        <v>2023</v>
      </c>
      <c r="C5506" s="16">
        <v>19</v>
      </c>
      <c r="D5506" s="14" t="s">
        <v>80</v>
      </c>
      <c r="E5506" s="16">
        <v>95</v>
      </c>
      <c r="F5506" s="14" t="s">
        <v>133</v>
      </c>
      <c r="G5506" s="16">
        <v>41</v>
      </c>
      <c r="H5506" s="14" t="s">
        <v>186</v>
      </c>
      <c r="I5506" s="16">
        <v>2</v>
      </c>
      <c r="J5506" s="14" t="s">
        <v>83</v>
      </c>
      <c r="K5506" s="14" t="s">
        <v>84</v>
      </c>
      <c r="L5506" s="14" t="s">
        <v>85</v>
      </c>
      <c r="M5506" s="23">
        <v>0.5</v>
      </c>
      <c r="N5506" s="16">
        <v>2</v>
      </c>
      <c r="O5506" s="16">
        <v>1</v>
      </c>
      <c r="P5506" s="16">
        <v>0</v>
      </c>
      <c r="Q5506" s="16">
        <v>2</v>
      </c>
      <c r="R5506" s="16">
        <v>0</v>
      </c>
      <c r="S5506" s="14" t="s">
        <v>86</v>
      </c>
      <c r="T5506" s="16">
        <v>246</v>
      </c>
      <c r="U5506" s="16">
        <v>0</v>
      </c>
      <c r="V5506" s="18">
        <v>146720</v>
      </c>
      <c r="W5506" s="18">
        <v>4710</v>
      </c>
      <c r="X5506" s="18">
        <v>3157</v>
      </c>
      <c r="Y5506" s="18">
        <v>0</v>
      </c>
      <c r="Z5506" s="18">
        <v>0</v>
      </c>
      <c r="AA5506" s="18">
        <v>0</v>
      </c>
      <c r="AB5506" s="18">
        <v>0</v>
      </c>
      <c r="AC5506" s="23">
        <v>0</v>
      </c>
      <c r="AD5506" s="14" t="str">
        <f>IF(E5506=113,"Linn","Iowa ex-Linn")</f>
        <v>Iowa ex-Linn</v>
      </c>
      <c r="AE5506" s="23">
        <f>IFERROR(AB5506/W5506,"N/M")</f>
        <v>0.0</v>
      </c>
      <c r="AF5506" s="14" t="str">
        <f>B5506&amp;"|"&amp;TEXT(E5506,"000")&amp;"|"&amp;TEXT(M5506,"0.0000")</f>
        <v>2023|095|0.5000</v>
      </c>
      <c r="AG5506" s="22" t="str">
        <f>IF(AND(B5506&gt;=2015,B5506&lt;=2024,C5506=19,G5506=41,I5506=2,K5506="A",L5506="RBUP",M5506&gt;=0.5,M5506&lt;=0.85),"IN","OUT")</f>
        <v>IN</v>
      </c>
    </row>
    <row r="5507" spans="1:33">
      <c r="A5507" s="14" t="s">
        <v>193</v>
      </c>
      <c r="B5507" s="16">
        <v>2023</v>
      </c>
      <c r="C5507" s="16">
        <v>19</v>
      </c>
      <c r="D5507" s="14" t="s">
        <v>80</v>
      </c>
      <c r="E5507" s="16">
        <v>95</v>
      </c>
      <c r="F5507" s="14" t="s">
        <v>133</v>
      </c>
      <c r="G5507" s="16">
        <v>41</v>
      </c>
      <c r="H5507" s="14" t="s">
        <v>186</v>
      </c>
      <c r="I5507" s="16">
        <v>2</v>
      </c>
      <c r="J5507" s="14" t="s">
        <v>83</v>
      </c>
      <c r="K5507" s="14" t="s">
        <v>84</v>
      </c>
      <c r="L5507" s="14" t="s">
        <v>85</v>
      </c>
      <c r="M5507" s="23">
        <v>0.65</v>
      </c>
      <c r="N5507" s="16">
        <v>3</v>
      </c>
      <c r="O5507" s="16">
        <v>2</v>
      </c>
      <c r="P5507" s="16">
        <v>0</v>
      </c>
      <c r="Q5507" s="16">
        <v>2</v>
      </c>
      <c r="R5507" s="16">
        <v>0</v>
      </c>
      <c r="S5507" s="14" t="s">
        <v>86</v>
      </c>
      <c r="T5507" s="16">
        <v>174</v>
      </c>
      <c r="U5507" s="16">
        <v>0</v>
      </c>
      <c r="V5507" s="18">
        <v>133568</v>
      </c>
      <c r="W5507" s="18">
        <v>2509</v>
      </c>
      <c r="X5507" s="18">
        <v>1819</v>
      </c>
      <c r="Y5507" s="18">
        <v>0</v>
      </c>
      <c r="Z5507" s="18">
        <v>0</v>
      </c>
      <c r="AA5507" s="18">
        <v>0</v>
      </c>
      <c r="AB5507" s="18">
        <v>0</v>
      </c>
      <c r="AC5507" s="23">
        <v>0</v>
      </c>
      <c r="AD5507" s="14" t="str">
        <f>IF(E5507=113,"Linn","Iowa ex-Linn")</f>
        <v>Iowa ex-Linn</v>
      </c>
      <c r="AE5507" s="23">
        <f>IFERROR(AB5507/W5507,"N/M")</f>
        <v>0.0</v>
      </c>
      <c r="AF5507" s="14" t="str">
        <f>B5507&amp;"|"&amp;TEXT(E5507,"000")&amp;"|"&amp;TEXT(M5507,"0.0000")</f>
        <v>2023|095|0.6500</v>
      </c>
      <c r="AG5507" s="22" t="str">
        <f>IF(AND(B5507&gt;=2015,B5507&lt;=2024,C5507=19,G5507=41,I5507=2,K5507="A",L5507="RBUP",M5507&gt;=0.5,M5507&lt;=0.85),"IN","OUT")</f>
        <v>IN</v>
      </c>
    </row>
    <row r="5508" spans="1:33">
      <c r="A5508" s="14" t="s">
        <v>193</v>
      </c>
      <c r="B5508" s="16">
        <v>2023</v>
      </c>
      <c r="C5508" s="16">
        <v>19</v>
      </c>
      <c r="D5508" s="14" t="s">
        <v>80</v>
      </c>
      <c r="E5508" s="16">
        <v>95</v>
      </c>
      <c r="F5508" s="14" t="s">
        <v>133</v>
      </c>
      <c r="G5508" s="16">
        <v>41</v>
      </c>
      <c r="H5508" s="14" t="s">
        <v>186</v>
      </c>
      <c r="I5508" s="16">
        <v>2</v>
      </c>
      <c r="J5508" s="14" t="s">
        <v>83</v>
      </c>
      <c r="K5508" s="14" t="s">
        <v>84</v>
      </c>
      <c r="L5508" s="14" t="s">
        <v>85</v>
      </c>
      <c r="M5508" s="23">
        <v>0.7</v>
      </c>
      <c r="N5508" s="16">
        <v>15</v>
      </c>
      <c r="O5508" s="16">
        <v>9</v>
      </c>
      <c r="P5508" s="16">
        <v>1</v>
      </c>
      <c r="Q5508" s="16">
        <v>10</v>
      </c>
      <c r="R5508" s="16">
        <v>1</v>
      </c>
      <c r="S5508" s="14" t="s">
        <v>86</v>
      </c>
      <c r="T5508" s="16">
        <v>691</v>
      </c>
      <c r="U5508" s="16">
        <v>0</v>
      </c>
      <c r="V5508" s="18">
        <v>583256</v>
      </c>
      <c r="W5508" s="18">
        <v>29339</v>
      </c>
      <c r="X5508" s="18">
        <v>20895</v>
      </c>
      <c r="Y5508" s="18">
        <v>0</v>
      </c>
      <c r="Z5508" s="18">
        <v>0</v>
      </c>
      <c r="AA5508" s="18">
        <v>0</v>
      </c>
      <c r="AB5508" s="18">
        <v>3888</v>
      </c>
      <c r="AC5508" s="23">
        <v>0.13</v>
      </c>
      <c r="AD5508" s="14" t="str">
        <f>IF(E5508=113,"Linn","Iowa ex-Linn")</f>
        <v>Iowa ex-Linn</v>
      </c>
      <c r="AE5508" s="23">
        <f>IFERROR(AB5508/W5508,"N/M")</f>
        <v>0.13251985411909062</v>
      </c>
      <c r="AF5508" s="14" t="str">
        <f>B5508&amp;"|"&amp;TEXT(E5508,"000")&amp;"|"&amp;TEXT(M5508,"0.0000")</f>
        <v>2023|095|0.7000</v>
      </c>
      <c r="AG5508" s="22" t="str">
        <f>IF(AND(B5508&gt;=2015,B5508&lt;=2024,C5508=19,G5508=41,I5508=2,K5508="A",L5508="RBUP",M5508&gt;=0.5,M5508&lt;=0.85),"IN","OUT")</f>
        <v>IN</v>
      </c>
    </row>
    <row r="5509" spans="1:33">
      <c r="A5509" s="14" t="s">
        <v>193</v>
      </c>
      <c r="B5509" s="16">
        <v>2023</v>
      </c>
      <c r="C5509" s="16">
        <v>19</v>
      </c>
      <c r="D5509" s="14" t="s">
        <v>80</v>
      </c>
      <c r="E5509" s="16">
        <v>95</v>
      </c>
      <c r="F5509" s="14" t="s">
        <v>133</v>
      </c>
      <c r="G5509" s="16">
        <v>41</v>
      </c>
      <c r="H5509" s="14" t="s">
        <v>186</v>
      </c>
      <c r="I5509" s="16">
        <v>2</v>
      </c>
      <c r="J5509" s="14" t="s">
        <v>83</v>
      </c>
      <c r="K5509" s="14" t="s">
        <v>84</v>
      </c>
      <c r="L5509" s="14" t="s">
        <v>85</v>
      </c>
      <c r="M5509" s="23">
        <v>0.75</v>
      </c>
      <c r="N5509" s="16">
        <v>89</v>
      </c>
      <c r="O5509" s="16">
        <v>68</v>
      </c>
      <c r="P5509" s="16">
        <v>13</v>
      </c>
      <c r="Q5509" s="16">
        <v>99</v>
      </c>
      <c r="R5509" s="16">
        <v>18</v>
      </c>
      <c r="S5509" s="14" t="s">
        <v>86</v>
      </c>
      <c r="T5509" s="16">
        <v>15744</v>
      </c>
      <c r="U5509" s="16">
        <v>0</v>
      </c>
      <c r="V5509" s="18">
        <v>14806333</v>
      </c>
      <c r="W5509" s="18">
        <v>717986</v>
      </c>
      <c r="X5509" s="18">
        <v>501703</v>
      </c>
      <c r="Y5509" s="18">
        <v>1991</v>
      </c>
      <c r="Z5509" s="18">
        <v>0</v>
      </c>
      <c r="AA5509" s="18">
        <v>0</v>
      </c>
      <c r="AB5509" s="18">
        <v>193785</v>
      </c>
      <c r="AC5509" s="23">
        <v>0.27</v>
      </c>
      <c r="AD5509" s="14" t="str">
        <f>IF(E5509=113,"Linn","Iowa ex-Linn")</f>
        <v>Iowa ex-Linn</v>
      </c>
      <c r="AE5509" s="23">
        <f>IFERROR(AB5509/W5509,"N/M")</f>
        <v>0.2699008058652954</v>
      </c>
      <c r="AF5509" s="14" t="str">
        <f>B5509&amp;"|"&amp;TEXT(E5509,"000")&amp;"|"&amp;TEXT(M5509,"0.0000")</f>
        <v>2023|095|0.7500</v>
      </c>
      <c r="AG5509" s="22" t="str">
        <f>IF(AND(B5509&gt;=2015,B5509&lt;=2024,C5509=19,G5509=41,I5509=2,K5509="A",L5509="RBUP",M5509&gt;=0.5,M5509&lt;=0.85),"IN","OUT")</f>
        <v>IN</v>
      </c>
    </row>
    <row r="5510" spans="1:33">
      <c r="A5510" s="14" t="s">
        <v>193</v>
      </c>
      <c r="B5510" s="16">
        <v>2023</v>
      </c>
      <c r="C5510" s="16">
        <v>19</v>
      </c>
      <c r="D5510" s="14" t="s">
        <v>80</v>
      </c>
      <c r="E5510" s="16">
        <v>95</v>
      </c>
      <c r="F5510" s="14" t="s">
        <v>133</v>
      </c>
      <c r="G5510" s="16">
        <v>41</v>
      </c>
      <c r="H5510" s="14" t="s">
        <v>186</v>
      </c>
      <c r="I5510" s="16">
        <v>2</v>
      </c>
      <c r="J5510" s="14" t="s">
        <v>83</v>
      </c>
      <c r="K5510" s="14" t="s">
        <v>84</v>
      </c>
      <c r="L5510" s="14" t="s">
        <v>85</v>
      </c>
      <c r="M5510" s="23">
        <v>0.8</v>
      </c>
      <c r="N5510" s="16">
        <v>327</v>
      </c>
      <c r="O5510" s="16">
        <v>270</v>
      </c>
      <c r="P5510" s="16">
        <v>78</v>
      </c>
      <c r="Q5510" s="16">
        <v>427</v>
      </c>
      <c r="R5510" s="16">
        <v>101</v>
      </c>
      <c r="S5510" s="14" t="s">
        <v>86</v>
      </c>
      <c r="T5510" s="16">
        <v>62411</v>
      </c>
      <c r="U5510" s="16">
        <v>0</v>
      </c>
      <c r="V5510" s="18">
        <v>61848754</v>
      </c>
      <c r="W5510" s="18">
        <v>3432517</v>
      </c>
      <c r="X5510" s="18">
        <v>2084764</v>
      </c>
      <c r="Y5510" s="18">
        <v>6792</v>
      </c>
      <c r="Z5510" s="18">
        <v>0</v>
      </c>
      <c r="AA5510" s="18">
        <v>0</v>
      </c>
      <c r="AB5510" s="18">
        <v>1151110</v>
      </c>
      <c r="AC5510" s="23">
        <v>0.34</v>
      </c>
      <c r="AD5510" s="14" t="str">
        <f>IF(E5510=113,"Linn","Iowa ex-Linn")</f>
        <v>Iowa ex-Linn</v>
      </c>
      <c r="AE5510" s="23">
        <f>IFERROR(AB5510/W5510,"N/M")</f>
        <v>0.33535449351015595</v>
      </c>
      <c r="AF5510" s="14" t="str">
        <f>B5510&amp;"|"&amp;TEXT(E5510,"000")&amp;"|"&amp;TEXT(M5510,"0.0000")</f>
        <v>2023|095|0.8000</v>
      </c>
      <c r="AG5510" s="22" t="str">
        <f>IF(AND(B5510&gt;=2015,B5510&lt;=2024,C5510=19,G5510=41,I5510=2,K5510="A",L5510="RBUP",M5510&gt;=0.5,M5510&lt;=0.85),"IN","OUT")</f>
        <v>IN</v>
      </c>
    </row>
    <row r="5511" spans="1:33">
      <c r="A5511" s="14" t="s">
        <v>193</v>
      </c>
      <c r="B5511" s="16">
        <v>2023</v>
      </c>
      <c r="C5511" s="16">
        <v>19</v>
      </c>
      <c r="D5511" s="14" t="s">
        <v>80</v>
      </c>
      <c r="E5511" s="16">
        <v>95</v>
      </c>
      <c r="F5511" s="14" t="s">
        <v>133</v>
      </c>
      <c r="G5511" s="16">
        <v>41</v>
      </c>
      <c r="H5511" s="14" t="s">
        <v>186</v>
      </c>
      <c r="I5511" s="16">
        <v>2</v>
      </c>
      <c r="J5511" s="14" t="s">
        <v>83</v>
      </c>
      <c r="K5511" s="14" t="s">
        <v>84</v>
      </c>
      <c r="L5511" s="14" t="s">
        <v>85</v>
      </c>
      <c r="M5511" s="23">
        <v>0.85</v>
      </c>
      <c r="N5511" s="16">
        <v>215</v>
      </c>
      <c r="O5511" s="16">
        <v>173</v>
      </c>
      <c r="P5511" s="16">
        <v>97</v>
      </c>
      <c r="Q5511" s="16">
        <v>277</v>
      </c>
      <c r="R5511" s="16">
        <v>141</v>
      </c>
      <c r="S5511" s="14" t="s">
        <v>86</v>
      </c>
      <c r="T5511" s="16">
        <v>35780</v>
      </c>
      <c r="U5511" s="16">
        <v>0</v>
      </c>
      <c r="V5511" s="18">
        <v>37121006</v>
      </c>
      <c r="W5511" s="18">
        <v>2622867</v>
      </c>
      <c r="X5511" s="18">
        <v>1215341</v>
      </c>
      <c r="Y5511" s="18">
        <v>3151</v>
      </c>
      <c r="Z5511" s="18">
        <v>0</v>
      </c>
      <c r="AA5511" s="18">
        <v>0</v>
      </c>
      <c r="AB5511" s="18">
        <v>2329254</v>
      </c>
      <c r="AC5511" s="23">
        <v>0.89</v>
      </c>
      <c r="AD5511" s="14" t="str">
        <f>IF(E5511=113,"Linn","Iowa ex-Linn")</f>
        <v>Iowa ex-Linn</v>
      </c>
      <c r="AE5511" s="23">
        <f>IFERROR(AB5511/W5511,"N/M")</f>
        <v>0.8880564664544561</v>
      </c>
      <c r="AF5511" s="14" t="str">
        <f>B5511&amp;"|"&amp;TEXT(E5511,"000")&amp;"|"&amp;TEXT(M5511,"0.0000")</f>
        <v>2023|095|0.8500</v>
      </c>
      <c r="AG5511" s="22" t="str">
        <f>IF(AND(B5511&gt;=2015,B5511&lt;=2024,C5511=19,G5511=41,I5511=2,K5511="A",L5511="RBUP",M5511&gt;=0.5,M5511&lt;=0.85),"IN","OUT")</f>
        <v>IN</v>
      </c>
    </row>
    <row r="5512" spans="1:33">
      <c r="A5512" s="14" t="s">
        <v>193</v>
      </c>
      <c r="B5512" s="16">
        <v>2023</v>
      </c>
      <c r="C5512" s="16">
        <v>19</v>
      </c>
      <c r="D5512" s="14" t="s">
        <v>80</v>
      </c>
      <c r="E5512" s="16">
        <v>97</v>
      </c>
      <c r="F5512" s="14" t="s">
        <v>134</v>
      </c>
      <c r="G5512" s="16">
        <v>41</v>
      </c>
      <c r="H5512" s="14" t="s">
        <v>186</v>
      </c>
      <c r="I5512" s="16">
        <v>2</v>
      </c>
      <c r="J5512" s="14" t="s">
        <v>83</v>
      </c>
      <c r="K5512" s="14" t="s">
        <v>84</v>
      </c>
      <c r="L5512" s="14" t="s">
        <v>85</v>
      </c>
      <c r="M5512" s="23">
        <v>0.5</v>
      </c>
      <c r="N5512" s="16">
        <v>1</v>
      </c>
      <c r="O5512" s="16">
        <v>0</v>
      </c>
      <c r="P5512" s="16">
        <v>0</v>
      </c>
      <c r="Q5512" s="16">
        <v>1</v>
      </c>
      <c r="R5512" s="16">
        <v>1</v>
      </c>
      <c r="S5512" s="14" t="s">
        <v>86</v>
      </c>
      <c r="T5512" s="16">
        <v>149</v>
      </c>
      <c r="U5512" s="16">
        <v>0</v>
      </c>
      <c r="V5512" s="18">
        <v>71106</v>
      </c>
      <c r="W5512" s="18">
        <v>3350</v>
      </c>
      <c r="X5512" s="18">
        <v>2244</v>
      </c>
      <c r="Y5512" s="18">
        <v>0</v>
      </c>
      <c r="Z5512" s="18">
        <v>0</v>
      </c>
      <c r="AA5512" s="18">
        <v>0</v>
      </c>
      <c r="AB5512" s="18">
        <v>19946</v>
      </c>
      <c r="AC5512" s="23">
        <v>5.95</v>
      </c>
      <c r="AD5512" s="14" t="str">
        <f>IF(E5512=113,"Linn","Iowa ex-Linn")</f>
        <v>Iowa ex-Linn</v>
      </c>
      <c r="AE5512" s="23">
        <f>IFERROR(AB5512/W5512,"N/M")</f>
        <v>5.954029850746268</v>
      </c>
      <c r="AF5512" s="14" t="str">
        <f>B5512&amp;"|"&amp;TEXT(E5512,"000")&amp;"|"&amp;TEXT(M5512,"0.0000")</f>
        <v>2023|097|0.5000</v>
      </c>
      <c r="AG5512" s="22" t="str">
        <f>IF(AND(B5512&gt;=2015,B5512&lt;=2024,C5512=19,G5512=41,I5512=2,K5512="A",L5512="RBUP",M5512&gt;=0.5,M5512&lt;=0.85),"IN","OUT")</f>
        <v>IN</v>
      </c>
    </row>
    <row r="5513" spans="1:33">
      <c r="A5513" s="14" t="s">
        <v>193</v>
      </c>
      <c r="B5513" s="16">
        <v>2023</v>
      </c>
      <c r="C5513" s="16">
        <v>19</v>
      </c>
      <c r="D5513" s="14" t="s">
        <v>80</v>
      </c>
      <c r="E5513" s="16">
        <v>97</v>
      </c>
      <c r="F5513" s="14" t="s">
        <v>134</v>
      </c>
      <c r="G5513" s="16">
        <v>41</v>
      </c>
      <c r="H5513" s="14" t="s">
        <v>186</v>
      </c>
      <c r="I5513" s="16">
        <v>2</v>
      </c>
      <c r="J5513" s="14" t="s">
        <v>83</v>
      </c>
      <c r="K5513" s="14" t="s">
        <v>84</v>
      </c>
      <c r="L5513" s="14" t="s">
        <v>85</v>
      </c>
      <c r="M5513" s="23">
        <v>0.55</v>
      </c>
      <c r="N5513" s="16">
        <v>2</v>
      </c>
      <c r="O5513" s="16">
        <v>2</v>
      </c>
      <c r="P5513" s="16">
        <v>0</v>
      </c>
      <c r="Q5513" s="16">
        <v>2</v>
      </c>
      <c r="R5513" s="16">
        <v>0</v>
      </c>
      <c r="S5513" s="14" t="s">
        <v>86</v>
      </c>
      <c r="T5513" s="16">
        <v>26</v>
      </c>
      <c r="U5513" s="16">
        <v>0</v>
      </c>
      <c r="V5513" s="18">
        <v>13563</v>
      </c>
      <c r="W5513" s="18">
        <v>159</v>
      </c>
      <c r="X5513" s="18">
        <v>102</v>
      </c>
      <c r="Y5513" s="18">
        <v>0</v>
      </c>
      <c r="Z5513" s="18">
        <v>0</v>
      </c>
      <c r="AA5513" s="18">
        <v>0</v>
      </c>
      <c r="AB5513" s="18">
        <v>0</v>
      </c>
      <c r="AC5513" s="23">
        <v>0</v>
      </c>
      <c r="AD5513" s="14" t="str">
        <f>IF(E5513=113,"Linn","Iowa ex-Linn")</f>
        <v>Iowa ex-Linn</v>
      </c>
      <c r="AE5513" s="23">
        <f>IFERROR(AB5513/W5513,"N/M")</f>
        <v>0.0</v>
      </c>
      <c r="AF5513" s="14" t="str">
        <f>B5513&amp;"|"&amp;TEXT(E5513,"000")&amp;"|"&amp;TEXT(M5513,"0.0000")</f>
        <v>2023|097|0.5500</v>
      </c>
      <c r="AG5513" s="22" t="str">
        <f>IF(AND(B5513&gt;=2015,B5513&lt;=2024,C5513=19,G5513=41,I5513=2,K5513="A",L5513="RBUP",M5513&gt;=0.5,M5513&lt;=0.85),"IN","OUT")</f>
        <v>IN</v>
      </c>
    </row>
    <row r="5514" spans="1:33">
      <c r="A5514" s="14" t="s">
        <v>193</v>
      </c>
      <c r="B5514" s="16">
        <v>2023</v>
      </c>
      <c r="C5514" s="16">
        <v>19</v>
      </c>
      <c r="D5514" s="14" t="s">
        <v>80</v>
      </c>
      <c r="E5514" s="16">
        <v>97</v>
      </c>
      <c r="F5514" s="14" t="s">
        <v>134</v>
      </c>
      <c r="G5514" s="16">
        <v>41</v>
      </c>
      <c r="H5514" s="14" t="s">
        <v>186</v>
      </c>
      <c r="I5514" s="16">
        <v>2</v>
      </c>
      <c r="J5514" s="14" t="s">
        <v>83</v>
      </c>
      <c r="K5514" s="14" t="s">
        <v>84</v>
      </c>
      <c r="L5514" s="14" t="s">
        <v>85</v>
      </c>
      <c r="M5514" s="23">
        <v>0.6</v>
      </c>
      <c r="N5514" s="16">
        <v>2</v>
      </c>
      <c r="O5514" s="16">
        <v>1</v>
      </c>
      <c r="P5514" s="16">
        <v>0</v>
      </c>
      <c r="Q5514" s="16">
        <v>1</v>
      </c>
      <c r="R5514" s="16">
        <v>0</v>
      </c>
      <c r="S5514" s="14" t="s">
        <v>86</v>
      </c>
      <c r="T5514" s="16">
        <v>62</v>
      </c>
      <c r="U5514" s="16">
        <v>0</v>
      </c>
      <c r="V5514" s="18">
        <v>45810</v>
      </c>
      <c r="W5514" s="18">
        <v>614</v>
      </c>
      <c r="X5514" s="18">
        <v>393</v>
      </c>
      <c r="Y5514" s="18">
        <v>0</v>
      </c>
      <c r="Z5514" s="18">
        <v>0</v>
      </c>
      <c r="AA5514" s="18">
        <v>0</v>
      </c>
      <c r="AB5514" s="18">
        <v>0</v>
      </c>
      <c r="AC5514" s="23">
        <v>0</v>
      </c>
      <c r="AD5514" s="14" t="str">
        <f>IF(E5514=113,"Linn","Iowa ex-Linn")</f>
        <v>Iowa ex-Linn</v>
      </c>
      <c r="AE5514" s="23">
        <f>IFERROR(AB5514/W5514,"N/M")</f>
        <v>0.0</v>
      </c>
      <c r="AF5514" s="14" t="str">
        <f>B5514&amp;"|"&amp;TEXT(E5514,"000")&amp;"|"&amp;TEXT(M5514,"0.0000")</f>
        <v>2023|097|0.6000</v>
      </c>
      <c r="AG5514" s="22" t="str">
        <f>IF(AND(B5514&gt;=2015,B5514&lt;=2024,C5514=19,G5514=41,I5514=2,K5514="A",L5514="RBUP",M5514&gt;=0.5,M5514&lt;=0.85),"IN","OUT")</f>
        <v>IN</v>
      </c>
    </row>
    <row r="5515" spans="1:33">
      <c r="A5515" s="14" t="s">
        <v>193</v>
      </c>
      <c r="B5515" s="16">
        <v>2023</v>
      </c>
      <c r="C5515" s="16">
        <v>19</v>
      </c>
      <c r="D5515" s="14" t="s">
        <v>80</v>
      </c>
      <c r="E5515" s="16">
        <v>97</v>
      </c>
      <c r="F5515" s="14" t="s">
        <v>134</v>
      </c>
      <c r="G5515" s="16">
        <v>41</v>
      </c>
      <c r="H5515" s="14" t="s">
        <v>186</v>
      </c>
      <c r="I5515" s="16">
        <v>2</v>
      </c>
      <c r="J5515" s="14" t="s">
        <v>83</v>
      </c>
      <c r="K5515" s="14" t="s">
        <v>84</v>
      </c>
      <c r="L5515" s="14" t="s">
        <v>85</v>
      </c>
      <c r="M5515" s="23">
        <v>0.65</v>
      </c>
      <c r="N5515" s="16">
        <v>2</v>
      </c>
      <c r="O5515" s="16">
        <v>2</v>
      </c>
      <c r="P5515" s="16">
        <v>0</v>
      </c>
      <c r="Q5515" s="16">
        <v>2</v>
      </c>
      <c r="R5515" s="16">
        <v>0</v>
      </c>
      <c r="S5515" s="14" t="s">
        <v>86</v>
      </c>
      <c r="T5515" s="16">
        <v>326</v>
      </c>
      <c r="U5515" s="16">
        <v>0</v>
      </c>
      <c r="V5515" s="18">
        <v>254364</v>
      </c>
      <c r="W5515" s="18">
        <v>3868</v>
      </c>
      <c r="X5515" s="18">
        <v>2838</v>
      </c>
      <c r="Y5515" s="18">
        <v>0</v>
      </c>
      <c r="Z5515" s="18">
        <v>0</v>
      </c>
      <c r="AA5515" s="18">
        <v>0</v>
      </c>
      <c r="AB5515" s="18">
        <v>0</v>
      </c>
      <c r="AC5515" s="23">
        <v>0</v>
      </c>
      <c r="AD5515" s="14" t="str">
        <f>IF(E5515=113,"Linn","Iowa ex-Linn")</f>
        <v>Iowa ex-Linn</v>
      </c>
      <c r="AE5515" s="23">
        <f>IFERROR(AB5515/W5515,"N/M")</f>
        <v>0.0</v>
      </c>
      <c r="AF5515" s="14" t="str">
        <f>B5515&amp;"|"&amp;TEXT(E5515,"000")&amp;"|"&amp;TEXT(M5515,"0.0000")</f>
        <v>2023|097|0.6500</v>
      </c>
      <c r="AG5515" s="22" t="str">
        <f>IF(AND(B5515&gt;=2015,B5515&lt;=2024,C5515=19,G5515=41,I5515=2,K5515="A",L5515="RBUP",M5515&gt;=0.5,M5515&lt;=0.85),"IN","OUT")</f>
        <v>IN</v>
      </c>
    </row>
    <row r="5516" spans="1:33">
      <c r="A5516" s="14" t="s">
        <v>193</v>
      </c>
      <c r="B5516" s="16">
        <v>2023</v>
      </c>
      <c r="C5516" s="16">
        <v>19</v>
      </c>
      <c r="D5516" s="14" t="s">
        <v>80</v>
      </c>
      <c r="E5516" s="16">
        <v>97</v>
      </c>
      <c r="F5516" s="14" t="s">
        <v>134</v>
      </c>
      <c r="G5516" s="16">
        <v>41</v>
      </c>
      <c r="H5516" s="14" t="s">
        <v>186</v>
      </c>
      <c r="I5516" s="16">
        <v>2</v>
      </c>
      <c r="J5516" s="14" t="s">
        <v>83</v>
      </c>
      <c r="K5516" s="14" t="s">
        <v>84</v>
      </c>
      <c r="L5516" s="14" t="s">
        <v>85</v>
      </c>
      <c r="M5516" s="23">
        <v>0.7</v>
      </c>
      <c r="N5516" s="16">
        <v>26</v>
      </c>
      <c r="O5516" s="16">
        <v>22</v>
      </c>
      <c r="P5516" s="16">
        <v>3</v>
      </c>
      <c r="Q5516" s="16">
        <v>24</v>
      </c>
      <c r="R5516" s="16">
        <v>4</v>
      </c>
      <c r="S5516" s="14" t="s">
        <v>86</v>
      </c>
      <c r="T5516" s="16">
        <v>4824</v>
      </c>
      <c r="U5516" s="16">
        <v>0</v>
      </c>
      <c r="V5516" s="18">
        <v>4400720</v>
      </c>
      <c r="W5516" s="18">
        <v>90394</v>
      </c>
      <c r="X5516" s="18">
        <v>67952</v>
      </c>
      <c r="Y5516" s="18">
        <v>0</v>
      </c>
      <c r="Z5516" s="18">
        <v>0</v>
      </c>
      <c r="AA5516" s="18">
        <v>0</v>
      </c>
      <c r="AB5516" s="18">
        <v>39305</v>
      </c>
      <c r="AC5516" s="23">
        <v>0.43</v>
      </c>
      <c r="AD5516" s="14" t="str">
        <f>IF(E5516=113,"Linn","Iowa ex-Linn")</f>
        <v>Iowa ex-Linn</v>
      </c>
      <c r="AE5516" s="23">
        <f>IFERROR(AB5516/W5516,"N/M")</f>
        <v>0.4348186826559285</v>
      </c>
      <c r="AF5516" s="14" t="str">
        <f>B5516&amp;"|"&amp;TEXT(E5516,"000")&amp;"|"&amp;TEXT(M5516,"0.0000")</f>
        <v>2023|097|0.7000</v>
      </c>
      <c r="AG5516" s="22" t="str">
        <f>IF(AND(B5516&gt;=2015,B5516&lt;=2024,C5516=19,G5516=41,I5516=2,K5516="A",L5516="RBUP",M5516&gt;=0.5,M5516&lt;=0.85),"IN","OUT")</f>
        <v>IN</v>
      </c>
    </row>
    <row r="5517" spans="1:33">
      <c r="A5517" s="14" t="s">
        <v>193</v>
      </c>
      <c r="B5517" s="16">
        <v>2023</v>
      </c>
      <c r="C5517" s="16">
        <v>19</v>
      </c>
      <c r="D5517" s="14" t="s">
        <v>80</v>
      </c>
      <c r="E5517" s="16">
        <v>97</v>
      </c>
      <c r="F5517" s="14" t="s">
        <v>134</v>
      </c>
      <c r="G5517" s="16">
        <v>41</v>
      </c>
      <c r="H5517" s="14" t="s">
        <v>186</v>
      </c>
      <c r="I5517" s="16">
        <v>2</v>
      </c>
      <c r="J5517" s="14" t="s">
        <v>83</v>
      </c>
      <c r="K5517" s="14" t="s">
        <v>84</v>
      </c>
      <c r="L5517" s="14" t="s">
        <v>85</v>
      </c>
      <c r="M5517" s="23">
        <v>0.75</v>
      </c>
      <c r="N5517" s="16">
        <v>117</v>
      </c>
      <c r="O5517" s="16">
        <v>108</v>
      </c>
      <c r="P5517" s="16">
        <v>49</v>
      </c>
      <c r="Q5517" s="16">
        <v>142</v>
      </c>
      <c r="R5517" s="16">
        <v>54</v>
      </c>
      <c r="S5517" s="14" t="s">
        <v>86</v>
      </c>
      <c r="T5517" s="16">
        <v>21155</v>
      </c>
      <c r="U5517" s="16">
        <v>0</v>
      </c>
      <c r="V5517" s="18">
        <v>20083659</v>
      </c>
      <c r="W5517" s="18">
        <v>760983</v>
      </c>
      <c r="X5517" s="18">
        <v>536304</v>
      </c>
      <c r="Y5517" s="18">
        <v>1706</v>
      </c>
      <c r="Z5517" s="18">
        <v>0</v>
      </c>
      <c r="AA5517" s="18">
        <v>0</v>
      </c>
      <c r="AB5517" s="18">
        <v>1345837</v>
      </c>
      <c r="AC5517" s="23">
        <v>1.77</v>
      </c>
      <c r="AD5517" s="14" t="str">
        <f>IF(E5517=113,"Linn","Iowa ex-Linn")</f>
        <v>Iowa ex-Linn</v>
      </c>
      <c r="AE5517" s="23">
        <f>IFERROR(AB5517/W5517,"N/M")</f>
        <v>1.7685506772161796</v>
      </c>
      <c r="AF5517" s="14" t="str">
        <f>B5517&amp;"|"&amp;TEXT(E5517,"000")&amp;"|"&amp;TEXT(M5517,"0.0000")</f>
        <v>2023|097|0.7500</v>
      </c>
      <c r="AG5517" s="22" t="str">
        <f>IF(AND(B5517&gt;=2015,B5517&lt;=2024,C5517=19,G5517=41,I5517=2,K5517="A",L5517="RBUP",M5517&gt;=0.5,M5517&lt;=0.85),"IN","OUT")</f>
        <v>IN</v>
      </c>
    </row>
    <row r="5518" spans="1:33">
      <c r="A5518" s="14" t="s">
        <v>193</v>
      </c>
      <c r="B5518" s="16">
        <v>2023</v>
      </c>
      <c r="C5518" s="16">
        <v>19</v>
      </c>
      <c r="D5518" s="14" t="s">
        <v>80</v>
      </c>
      <c r="E5518" s="16">
        <v>97</v>
      </c>
      <c r="F5518" s="14" t="s">
        <v>134</v>
      </c>
      <c r="G5518" s="16">
        <v>41</v>
      </c>
      <c r="H5518" s="14" t="s">
        <v>186</v>
      </c>
      <c r="I5518" s="16">
        <v>2</v>
      </c>
      <c r="J5518" s="14" t="s">
        <v>83</v>
      </c>
      <c r="K5518" s="14" t="s">
        <v>84</v>
      </c>
      <c r="L5518" s="14" t="s">
        <v>85</v>
      </c>
      <c r="M5518" s="23">
        <v>0.8</v>
      </c>
      <c r="N5518" s="16">
        <v>355</v>
      </c>
      <c r="O5518" s="16">
        <v>306</v>
      </c>
      <c r="P5518" s="16">
        <v>175</v>
      </c>
      <c r="Q5518" s="16">
        <v>376</v>
      </c>
      <c r="R5518" s="16">
        <v>212</v>
      </c>
      <c r="S5518" s="14" t="s">
        <v>86</v>
      </c>
      <c r="T5518" s="16">
        <v>52916</v>
      </c>
      <c r="U5518" s="16">
        <v>0</v>
      </c>
      <c r="V5518" s="18">
        <v>53060391</v>
      </c>
      <c r="W5518" s="18">
        <v>2660555</v>
      </c>
      <c r="X5518" s="18">
        <v>1696755</v>
      </c>
      <c r="Y5518" s="18">
        <v>3521</v>
      </c>
      <c r="Z5518" s="18">
        <v>0</v>
      </c>
      <c r="AA5518" s="18">
        <v>0</v>
      </c>
      <c r="AB5518" s="18">
        <v>3608914</v>
      </c>
      <c r="AC5518" s="23">
        <v>1.36</v>
      </c>
      <c r="AD5518" s="14" t="str">
        <f>IF(E5518=113,"Linn","Iowa ex-Linn")</f>
        <v>Iowa ex-Linn</v>
      </c>
      <c r="AE5518" s="23">
        <f>IFERROR(AB5518/W5518,"N/M")</f>
        <v>1.3564515674361177</v>
      </c>
      <c r="AF5518" s="14" t="str">
        <f>B5518&amp;"|"&amp;TEXT(E5518,"000")&amp;"|"&amp;TEXT(M5518,"0.0000")</f>
        <v>2023|097|0.8000</v>
      </c>
      <c r="AG5518" s="22" t="str">
        <f>IF(AND(B5518&gt;=2015,B5518&lt;=2024,C5518=19,G5518=41,I5518=2,K5518="A",L5518="RBUP",M5518&gt;=0.5,M5518&lt;=0.85),"IN","OUT")</f>
        <v>IN</v>
      </c>
    </row>
    <row r="5519" spans="1:33">
      <c r="A5519" s="14" t="s">
        <v>193</v>
      </c>
      <c r="B5519" s="16">
        <v>2023</v>
      </c>
      <c r="C5519" s="16">
        <v>19</v>
      </c>
      <c r="D5519" s="14" t="s">
        <v>80</v>
      </c>
      <c r="E5519" s="16">
        <v>97</v>
      </c>
      <c r="F5519" s="14" t="s">
        <v>134</v>
      </c>
      <c r="G5519" s="16">
        <v>41</v>
      </c>
      <c r="H5519" s="14" t="s">
        <v>186</v>
      </c>
      <c r="I5519" s="16">
        <v>2</v>
      </c>
      <c r="J5519" s="14" t="s">
        <v>83</v>
      </c>
      <c r="K5519" s="14" t="s">
        <v>84</v>
      </c>
      <c r="L5519" s="14" t="s">
        <v>85</v>
      </c>
      <c r="M5519" s="23">
        <v>0.85</v>
      </c>
      <c r="N5519" s="16">
        <v>193</v>
      </c>
      <c r="O5519" s="16">
        <v>168</v>
      </c>
      <c r="P5519" s="16">
        <v>128</v>
      </c>
      <c r="Q5519" s="16">
        <v>226</v>
      </c>
      <c r="R5519" s="16">
        <v>173</v>
      </c>
      <c r="S5519" s="14" t="s">
        <v>86</v>
      </c>
      <c r="T5519" s="16">
        <v>26170</v>
      </c>
      <c r="U5519" s="16">
        <v>0</v>
      </c>
      <c r="V5519" s="18">
        <v>27606524</v>
      </c>
      <c r="W5519" s="18">
        <v>1743073</v>
      </c>
      <c r="X5519" s="18">
        <v>846251</v>
      </c>
      <c r="Y5519" s="18">
        <v>0</v>
      </c>
      <c r="Z5519" s="18">
        <v>0</v>
      </c>
      <c r="AA5519" s="18">
        <v>0</v>
      </c>
      <c r="AB5519" s="18">
        <v>3971708</v>
      </c>
      <c r="AC5519" s="23">
        <v>2.28</v>
      </c>
      <c r="AD5519" s="14" t="str">
        <f>IF(E5519=113,"Linn","Iowa ex-Linn")</f>
        <v>Iowa ex-Linn</v>
      </c>
      <c r="AE5519" s="23">
        <f>IFERROR(AB5519/W5519,"N/M")</f>
        <v>2.27856664637683</v>
      </c>
      <c r="AF5519" s="14" t="str">
        <f>B5519&amp;"|"&amp;TEXT(E5519,"000")&amp;"|"&amp;TEXT(M5519,"0.0000")</f>
        <v>2023|097|0.8500</v>
      </c>
      <c r="AG5519" s="22" t="str">
        <f>IF(AND(B5519&gt;=2015,B5519&lt;=2024,C5519=19,G5519=41,I5519=2,K5519="A",L5519="RBUP",M5519&gt;=0.5,M5519&lt;=0.85),"IN","OUT")</f>
        <v>IN</v>
      </c>
    </row>
    <row r="5520" spans="1:33">
      <c r="A5520" s="14" t="s">
        <v>193</v>
      </c>
      <c r="B5520" s="16">
        <v>2023</v>
      </c>
      <c r="C5520" s="16">
        <v>19</v>
      </c>
      <c r="D5520" s="14" t="s">
        <v>80</v>
      </c>
      <c r="E5520" s="16">
        <v>99</v>
      </c>
      <c r="F5520" s="14" t="s">
        <v>135</v>
      </c>
      <c r="G5520" s="16">
        <v>41</v>
      </c>
      <c r="H5520" s="14" t="s">
        <v>186</v>
      </c>
      <c r="I5520" s="16">
        <v>2</v>
      </c>
      <c r="J5520" s="14" t="s">
        <v>83</v>
      </c>
      <c r="K5520" s="14" t="s">
        <v>84</v>
      </c>
      <c r="L5520" s="14" t="s">
        <v>85</v>
      </c>
      <c r="M5520" s="23">
        <v>0.5</v>
      </c>
      <c r="N5520" s="16">
        <v>1</v>
      </c>
      <c r="O5520" s="16">
        <v>1</v>
      </c>
      <c r="P5520" s="16">
        <v>0</v>
      </c>
      <c r="Q5520" s="16">
        <v>1</v>
      </c>
      <c r="R5520" s="16">
        <v>0</v>
      </c>
      <c r="S5520" s="14" t="s">
        <v>86</v>
      </c>
      <c r="T5520" s="16">
        <v>72</v>
      </c>
      <c r="U5520" s="16">
        <v>0</v>
      </c>
      <c r="V5520" s="18">
        <v>41416</v>
      </c>
      <c r="W5520" s="18">
        <v>206</v>
      </c>
      <c r="X5520" s="18">
        <v>138</v>
      </c>
      <c r="Y5520" s="18">
        <v>0</v>
      </c>
      <c r="Z5520" s="18">
        <v>0</v>
      </c>
      <c r="AA5520" s="18">
        <v>0</v>
      </c>
      <c r="AB5520" s="18">
        <v>0</v>
      </c>
      <c r="AC5520" s="23">
        <v>0</v>
      </c>
      <c r="AD5520" s="14" t="str">
        <f>IF(E5520=113,"Linn","Iowa ex-Linn")</f>
        <v>Iowa ex-Linn</v>
      </c>
      <c r="AE5520" s="23">
        <f>IFERROR(AB5520/W5520,"N/M")</f>
        <v>0.0</v>
      </c>
      <c r="AF5520" s="14" t="str">
        <f>B5520&amp;"|"&amp;TEXT(E5520,"000")&amp;"|"&amp;TEXT(M5520,"0.0000")</f>
        <v>2023|099|0.5000</v>
      </c>
      <c r="AG5520" s="22" t="str">
        <f>IF(AND(B5520&gt;=2015,B5520&lt;=2024,C5520=19,G5520=41,I5520=2,K5520="A",L5520="RBUP",M5520&gt;=0.5,M5520&lt;=0.85),"IN","OUT")</f>
        <v>IN</v>
      </c>
    </row>
    <row r="5521" spans="1:33">
      <c r="A5521" s="14" t="s">
        <v>193</v>
      </c>
      <c r="B5521" s="16">
        <v>2023</v>
      </c>
      <c r="C5521" s="16">
        <v>19</v>
      </c>
      <c r="D5521" s="14" t="s">
        <v>80</v>
      </c>
      <c r="E5521" s="16">
        <v>99</v>
      </c>
      <c r="F5521" s="14" t="s">
        <v>135</v>
      </c>
      <c r="G5521" s="16">
        <v>41</v>
      </c>
      <c r="H5521" s="14" t="s">
        <v>186</v>
      </c>
      <c r="I5521" s="16">
        <v>2</v>
      </c>
      <c r="J5521" s="14" t="s">
        <v>83</v>
      </c>
      <c r="K5521" s="14" t="s">
        <v>84</v>
      </c>
      <c r="L5521" s="14" t="s">
        <v>85</v>
      </c>
      <c r="M5521" s="23">
        <v>0.6</v>
      </c>
      <c r="N5521" s="16">
        <v>2</v>
      </c>
      <c r="O5521" s="16">
        <v>1</v>
      </c>
      <c r="P5521" s="16">
        <v>0</v>
      </c>
      <c r="Q5521" s="16">
        <v>1</v>
      </c>
      <c r="R5521" s="16">
        <v>0</v>
      </c>
      <c r="S5521" s="14" t="s">
        <v>86</v>
      </c>
      <c r="T5521" s="16">
        <v>37</v>
      </c>
      <c r="U5521" s="16">
        <v>0</v>
      </c>
      <c r="V5521" s="18">
        <v>26476</v>
      </c>
      <c r="W5521" s="18">
        <v>266</v>
      </c>
      <c r="X5521" s="18">
        <v>170</v>
      </c>
      <c r="Y5521" s="18">
        <v>0</v>
      </c>
      <c r="Z5521" s="18">
        <v>0</v>
      </c>
      <c r="AA5521" s="18">
        <v>0</v>
      </c>
      <c r="AB5521" s="18">
        <v>0</v>
      </c>
      <c r="AC5521" s="23">
        <v>0</v>
      </c>
      <c r="AD5521" s="14" t="str">
        <f>IF(E5521=113,"Linn","Iowa ex-Linn")</f>
        <v>Iowa ex-Linn</v>
      </c>
      <c r="AE5521" s="23">
        <f>IFERROR(AB5521/W5521,"N/M")</f>
        <v>0.0</v>
      </c>
      <c r="AF5521" s="14" t="str">
        <f>B5521&amp;"|"&amp;TEXT(E5521,"000")&amp;"|"&amp;TEXT(M5521,"0.0000")</f>
        <v>2023|099|0.6000</v>
      </c>
      <c r="AG5521" s="22" t="str">
        <f>IF(AND(B5521&gt;=2015,B5521&lt;=2024,C5521=19,G5521=41,I5521=2,K5521="A",L5521="RBUP",M5521&gt;=0.5,M5521&lt;=0.85),"IN","OUT")</f>
        <v>IN</v>
      </c>
    </row>
    <row r="5522" spans="1:33">
      <c r="A5522" s="14" t="s">
        <v>193</v>
      </c>
      <c r="B5522" s="16">
        <v>2023</v>
      </c>
      <c r="C5522" s="16">
        <v>19</v>
      </c>
      <c r="D5522" s="14" t="s">
        <v>80</v>
      </c>
      <c r="E5522" s="16">
        <v>99</v>
      </c>
      <c r="F5522" s="14" t="s">
        <v>135</v>
      </c>
      <c r="G5522" s="16">
        <v>41</v>
      </c>
      <c r="H5522" s="14" t="s">
        <v>186</v>
      </c>
      <c r="I5522" s="16">
        <v>2</v>
      </c>
      <c r="J5522" s="14" t="s">
        <v>83</v>
      </c>
      <c r="K5522" s="14" t="s">
        <v>84</v>
      </c>
      <c r="L5522" s="14" t="s">
        <v>85</v>
      </c>
      <c r="M5522" s="23">
        <v>0.65</v>
      </c>
      <c r="N5522" s="16">
        <v>12</v>
      </c>
      <c r="O5522" s="16">
        <v>8</v>
      </c>
      <c r="P5522" s="16">
        <v>0</v>
      </c>
      <c r="Q5522" s="16">
        <v>14</v>
      </c>
      <c r="R5522" s="16">
        <v>0</v>
      </c>
      <c r="S5522" s="14" t="s">
        <v>86</v>
      </c>
      <c r="T5522" s="16">
        <v>1529</v>
      </c>
      <c r="U5522" s="16">
        <v>0</v>
      </c>
      <c r="V5522" s="18">
        <v>1243587</v>
      </c>
      <c r="W5522" s="18">
        <v>17840</v>
      </c>
      <c r="X5522" s="18">
        <v>12470</v>
      </c>
      <c r="Y5522" s="18">
        <v>0</v>
      </c>
      <c r="Z5522" s="18">
        <v>0</v>
      </c>
      <c r="AA5522" s="18">
        <v>0</v>
      </c>
      <c r="AB5522" s="18">
        <v>0</v>
      </c>
      <c r="AC5522" s="23">
        <v>0</v>
      </c>
      <c r="AD5522" s="14" t="str">
        <f>IF(E5522=113,"Linn","Iowa ex-Linn")</f>
        <v>Iowa ex-Linn</v>
      </c>
      <c r="AE5522" s="23">
        <f>IFERROR(AB5522/W5522,"N/M")</f>
        <v>0.0</v>
      </c>
      <c r="AF5522" s="14" t="str">
        <f>B5522&amp;"|"&amp;TEXT(E5522,"000")&amp;"|"&amp;TEXT(M5522,"0.0000")</f>
        <v>2023|099|0.6500</v>
      </c>
      <c r="AG5522" s="22" t="str">
        <f>IF(AND(B5522&gt;=2015,B5522&lt;=2024,C5522=19,G5522=41,I5522=2,K5522="A",L5522="RBUP",M5522&gt;=0.5,M5522&lt;=0.85),"IN","OUT")</f>
        <v>IN</v>
      </c>
    </row>
    <row r="5523" spans="1:33">
      <c r="A5523" s="14" t="s">
        <v>193</v>
      </c>
      <c r="B5523" s="16">
        <v>2023</v>
      </c>
      <c r="C5523" s="16">
        <v>19</v>
      </c>
      <c r="D5523" s="14" t="s">
        <v>80</v>
      </c>
      <c r="E5523" s="16">
        <v>99</v>
      </c>
      <c r="F5523" s="14" t="s">
        <v>135</v>
      </c>
      <c r="G5523" s="16">
        <v>41</v>
      </c>
      <c r="H5523" s="14" t="s">
        <v>186</v>
      </c>
      <c r="I5523" s="16">
        <v>2</v>
      </c>
      <c r="J5523" s="14" t="s">
        <v>83</v>
      </c>
      <c r="K5523" s="14" t="s">
        <v>84</v>
      </c>
      <c r="L5523" s="14" t="s">
        <v>85</v>
      </c>
      <c r="M5523" s="23">
        <v>0.7</v>
      </c>
      <c r="N5523" s="16">
        <v>48</v>
      </c>
      <c r="O5523" s="16">
        <v>39</v>
      </c>
      <c r="P5523" s="16">
        <v>0</v>
      </c>
      <c r="Q5523" s="16">
        <v>59</v>
      </c>
      <c r="R5523" s="16">
        <v>0</v>
      </c>
      <c r="S5523" s="14" t="s">
        <v>86</v>
      </c>
      <c r="T5523" s="16">
        <v>4201</v>
      </c>
      <c r="U5523" s="16">
        <v>0</v>
      </c>
      <c r="V5523" s="18">
        <v>3768495</v>
      </c>
      <c r="W5523" s="18">
        <v>91378</v>
      </c>
      <c r="X5523" s="18">
        <v>61479</v>
      </c>
      <c r="Y5523" s="18">
        <v>0</v>
      </c>
      <c r="Z5523" s="18">
        <v>0</v>
      </c>
      <c r="AA5523" s="18">
        <v>0</v>
      </c>
      <c r="AB5523" s="18">
        <v>0</v>
      </c>
      <c r="AC5523" s="23">
        <v>0</v>
      </c>
      <c r="AD5523" s="14" t="str">
        <f>IF(E5523=113,"Linn","Iowa ex-Linn")</f>
        <v>Iowa ex-Linn</v>
      </c>
      <c r="AE5523" s="23">
        <f>IFERROR(AB5523/W5523,"N/M")</f>
        <v>0.0</v>
      </c>
      <c r="AF5523" s="14" t="str">
        <f>B5523&amp;"|"&amp;TEXT(E5523,"000")&amp;"|"&amp;TEXT(M5523,"0.0000")</f>
        <v>2023|099|0.7000</v>
      </c>
      <c r="AG5523" s="22" t="str">
        <f>IF(AND(B5523&gt;=2015,B5523&lt;=2024,C5523=19,G5523=41,I5523=2,K5523="A",L5523="RBUP",M5523&gt;=0.5,M5523&lt;=0.85),"IN","OUT")</f>
        <v>IN</v>
      </c>
    </row>
    <row r="5524" spans="1:33">
      <c r="A5524" s="14" t="s">
        <v>193</v>
      </c>
      <c r="B5524" s="16">
        <v>2023</v>
      </c>
      <c r="C5524" s="16">
        <v>19</v>
      </c>
      <c r="D5524" s="14" t="s">
        <v>80</v>
      </c>
      <c r="E5524" s="16">
        <v>99</v>
      </c>
      <c r="F5524" s="14" t="s">
        <v>135</v>
      </c>
      <c r="G5524" s="16">
        <v>41</v>
      </c>
      <c r="H5524" s="14" t="s">
        <v>186</v>
      </c>
      <c r="I5524" s="16">
        <v>2</v>
      </c>
      <c r="J5524" s="14" t="s">
        <v>83</v>
      </c>
      <c r="K5524" s="14" t="s">
        <v>84</v>
      </c>
      <c r="L5524" s="14" t="s">
        <v>85</v>
      </c>
      <c r="M5524" s="23">
        <v>0.75</v>
      </c>
      <c r="N5524" s="16">
        <v>181</v>
      </c>
      <c r="O5524" s="16">
        <v>145</v>
      </c>
      <c r="P5524" s="16">
        <v>7</v>
      </c>
      <c r="Q5524" s="16">
        <v>239</v>
      </c>
      <c r="R5524" s="16">
        <v>10</v>
      </c>
      <c r="S5524" s="14" t="s">
        <v>86</v>
      </c>
      <c r="T5524" s="16">
        <v>23724</v>
      </c>
      <c r="U5524" s="16">
        <v>0</v>
      </c>
      <c r="V5524" s="18">
        <v>22841298</v>
      </c>
      <c r="W5524" s="18">
        <v>775788</v>
      </c>
      <c r="X5524" s="18">
        <v>527757</v>
      </c>
      <c r="Y5524" s="18">
        <v>1017</v>
      </c>
      <c r="Z5524" s="18">
        <v>0</v>
      </c>
      <c r="AA5524" s="18">
        <v>0</v>
      </c>
      <c r="AB5524" s="18">
        <v>60093</v>
      </c>
      <c r="AC5524" s="23">
        <v>0.08</v>
      </c>
      <c r="AD5524" s="14" t="str">
        <f>IF(E5524=113,"Linn","Iowa ex-Linn")</f>
        <v>Iowa ex-Linn</v>
      </c>
      <c r="AE5524" s="23">
        <f>IFERROR(AB5524/W5524,"N/M")</f>
        <v>0.07746059490479358</v>
      </c>
      <c r="AF5524" s="14" t="str">
        <f>B5524&amp;"|"&amp;TEXT(E5524,"000")&amp;"|"&amp;TEXT(M5524,"0.0000")</f>
        <v>2023|099|0.7500</v>
      </c>
      <c r="AG5524" s="22" t="str">
        <f>IF(AND(B5524&gt;=2015,B5524&lt;=2024,C5524=19,G5524=41,I5524=2,K5524="A",L5524="RBUP",M5524&gt;=0.5,M5524&lt;=0.85),"IN","OUT")</f>
        <v>IN</v>
      </c>
    </row>
    <row r="5525" spans="1:33">
      <c r="A5525" s="14" t="s">
        <v>193</v>
      </c>
      <c r="B5525" s="16">
        <v>2023</v>
      </c>
      <c r="C5525" s="16">
        <v>19</v>
      </c>
      <c r="D5525" s="14" t="s">
        <v>80</v>
      </c>
      <c r="E5525" s="16">
        <v>99</v>
      </c>
      <c r="F5525" s="14" t="s">
        <v>135</v>
      </c>
      <c r="G5525" s="16">
        <v>41</v>
      </c>
      <c r="H5525" s="14" t="s">
        <v>186</v>
      </c>
      <c r="I5525" s="16">
        <v>2</v>
      </c>
      <c r="J5525" s="14" t="s">
        <v>83</v>
      </c>
      <c r="K5525" s="14" t="s">
        <v>84</v>
      </c>
      <c r="L5525" s="14" t="s">
        <v>85</v>
      </c>
      <c r="M5525" s="23">
        <v>0.8</v>
      </c>
      <c r="N5525" s="16">
        <v>367</v>
      </c>
      <c r="O5525" s="16">
        <v>307</v>
      </c>
      <c r="P5525" s="16">
        <v>44</v>
      </c>
      <c r="Q5525" s="16">
        <v>468</v>
      </c>
      <c r="R5525" s="16">
        <v>72</v>
      </c>
      <c r="S5525" s="14" t="s">
        <v>86</v>
      </c>
      <c r="T5525" s="16">
        <v>61272</v>
      </c>
      <c r="U5525" s="16">
        <v>0</v>
      </c>
      <c r="V5525" s="18">
        <v>63944868</v>
      </c>
      <c r="W5525" s="18">
        <v>3093007</v>
      </c>
      <c r="X5525" s="18">
        <v>1894453</v>
      </c>
      <c r="Y5525" s="18">
        <v>3393</v>
      </c>
      <c r="Z5525" s="18">
        <v>0</v>
      </c>
      <c r="AA5525" s="18">
        <v>0</v>
      </c>
      <c r="AB5525" s="18">
        <v>427249</v>
      </c>
      <c r="AC5525" s="23">
        <v>0.14</v>
      </c>
      <c r="AD5525" s="14" t="str">
        <f>IF(E5525=113,"Linn","Iowa ex-Linn")</f>
        <v>Iowa ex-Linn</v>
      </c>
      <c r="AE5525" s="23">
        <f>IFERROR(AB5525/W5525,"N/M")</f>
        <v>0.13813386132006814</v>
      </c>
      <c r="AF5525" s="14" t="str">
        <f>B5525&amp;"|"&amp;TEXT(E5525,"000")&amp;"|"&amp;TEXT(M5525,"0.0000")</f>
        <v>2023|099|0.8000</v>
      </c>
      <c r="AG5525" s="22" t="str">
        <f>IF(AND(B5525&gt;=2015,B5525&lt;=2024,C5525=19,G5525=41,I5525=2,K5525="A",L5525="RBUP",M5525&gt;=0.5,M5525&lt;=0.85),"IN","OUT")</f>
        <v>IN</v>
      </c>
    </row>
    <row r="5526" spans="1:33">
      <c r="A5526" s="14" t="s">
        <v>193</v>
      </c>
      <c r="B5526" s="16">
        <v>2023</v>
      </c>
      <c r="C5526" s="16">
        <v>19</v>
      </c>
      <c r="D5526" s="14" t="s">
        <v>80</v>
      </c>
      <c r="E5526" s="16">
        <v>99</v>
      </c>
      <c r="F5526" s="14" t="s">
        <v>135</v>
      </c>
      <c r="G5526" s="16">
        <v>41</v>
      </c>
      <c r="H5526" s="14" t="s">
        <v>186</v>
      </c>
      <c r="I5526" s="16">
        <v>2</v>
      </c>
      <c r="J5526" s="14" t="s">
        <v>83</v>
      </c>
      <c r="K5526" s="14" t="s">
        <v>84</v>
      </c>
      <c r="L5526" s="14" t="s">
        <v>85</v>
      </c>
      <c r="M5526" s="23">
        <v>0.85</v>
      </c>
      <c r="N5526" s="16">
        <v>290</v>
      </c>
      <c r="O5526" s="16">
        <v>244</v>
      </c>
      <c r="P5526" s="16">
        <v>65</v>
      </c>
      <c r="Q5526" s="16">
        <v>395</v>
      </c>
      <c r="R5526" s="16">
        <v>94</v>
      </c>
      <c r="S5526" s="14" t="s">
        <v>86</v>
      </c>
      <c r="T5526" s="16">
        <v>66938</v>
      </c>
      <c r="U5526" s="16">
        <v>0</v>
      </c>
      <c r="V5526" s="18">
        <v>74782838</v>
      </c>
      <c r="W5526" s="18">
        <v>4539591</v>
      </c>
      <c r="X5526" s="18">
        <v>2184400</v>
      </c>
      <c r="Y5526" s="18">
        <v>3134</v>
      </c>
      <c r="Z5526" s="18">
        <v>0</v>
      </c>
      <c r="AA5526" s="18">
        <v>0</v>
      </c>
      <c r="AB5526" s="18">
        <v>1307135</v>
      </c>
      <c r="AC5526" s="23">
        <v>0.29</v>
      </c>
      <c r="AD5526" s="14" t="str">
        <f>IF(E5526=113,"Linn","Iowa ex-Linn")</f>
        <v>Iowa ex-Linn</v>
      </c>
      <c r="AE5526" s="23">
        <f>IFERROR(AB5526/W5526,"N/M")</f>
        <v>0.2879411383095966</v>
      </c>
      <c r="AF5526" s="14" t="str">
        <f>B5526&amp;"|"&amp;TEXT(E5526,"000")&amp;"|"&amp;TEXT(M5526,"0.0000")</f>
        <v>2023|099|0.8500</v>
      </c>
      <c r="AG5526" s="22" t="str">
        <f>IF(AND(B5526&gt;=2015,B5526&lt;=2024,C5526=19,G5526=41,I5526=2,K5526="A",L5526="RBUP",M5526&gt;=0.5,M5526&lt;=0.85),"IN","OUT")</f>
        <v>IN</v>
      </c>
    </row>
    <row r="5527" spans="1:33">
      <c r="A5527" s="14" t="s">
        <v>193</v>
      </c>
      <c r="B5527" s="16">
        <v>2023</v>
      </c>
      <c r="C5527" s="16">
        <v>19</v>
      </c>
      <c r="D5527" s="14" t="s">
        <v>80</v>
      </c>
      <c r="E5527" s="16">
        <v>101</v>
      </c>
      <c r="F5527" s="14" t="s">
        <v>136</v>
      </c>
      <c r="G5527" s="16">
        <v>41</v>
      </c>
      <c r="H5527" s="14" t="s">
        <v>186</v>
      </c>
      <c r="I5527" s="16">
        <v>2</v>
      </c>
      <c r="J5527" s="14" t="s">
        <v>83</v>
      </c>
      <c r="K5527" s="14" t="s">
        <v>84</v>
      </c>
      <c r="L5527" s="14" t="s">
        <v>85</v>
      </c>
      <c r="M5527" s="23">
        <v>0.55</v>
      </c>
      <c r="N5527" s="16">
        <v>2</v>
      </c>
      <c r="O5527" s="16">
        <v>0</v>
      </c>
      <c r="P5527" s="16">
        <v>0</v>
      </c>
      <c r="Q5527" s="16">
        <v>0</v>
      </c>
      <c r="R5527" s="16">
        <v>0</v>
      </c>
      <c r="S5527" s="14" t="s">
        <v>86</v>
      </c>
      <c r="T5527" s="16">
        <v>0</v>
      </c>
      <c r="U5527" s="16">
        <v>0</v>
      </c>
      <c r="V5527" s="18">
        <v>0</v>
      </c>
      <c r="W5527" s="18">
        <v>0</v>
      </c>
      <c r="X5527" s="18">
        <v>0</v>
      </c>
      <c r="Y5527" s="18">
        <v>0</v>
      </c>
      <c r="Z5527" s="18">
        <v>0</v>
      </c>
      <c r="AA5527" s="18">
        <v>0</v>
      </c>
      <c r="AB5527" s="18">
        <v>0</v>
      </c>
      <c r="AC5527" s="23">
        <v>0</v>
      </c>
      <c r="AD5527" s="14" t="str">
        <f>IF(E5527=113,"Linn","Iowa ex-Linn")</f>
        <v>Iowa ex-Linn</v>
      </c>
      <c r="AE5527" s="23" t="str">
        <f>IFERROR(AB5527/W5527,"N/M")</f>
        <v>N/M</v>
      </c>
      <c r="AF5527" s="14" t="str">
        <f>B5527&amp;"|"&amp;TEXT(E5527,"000")&amp;"|"&amp;TEXT(M5527,"0.0000")</f>
        <v>2023|101|0.5500</v>
      </c>
      <c r="AG5527" s="22" t="str">
        <f>IF(AND(B5527&gt;=2015,B5527&lt;=2024,C5527=19,G5527=41,I5527=2,K5527="A",L5527="RBUP",M5527&gt;=0.5,M5527&lt;=0.85),"IN","OUT")</f>
        <v>IN</v>
      </c>
    </row>
    <row r="5528" spans="1:33">
      <c r="A5528" s="14" t="s">
        <v>193</v>
      </c>
      <c r="B5528" s="16">
        <v>2023</v>
      </c>
      <c r="C5528" s="16">
        <v>19</v>
      </c>
      <c r="D5528" s="14" t="s">
        <v>80</v>
      </c>
      <c r="E5528" s="16">
        <v>101</v>
      </c>
      <c r="F5528" s="14" t="s">
        <v>136</v>
      </c>
      <c r="G5528" s="16">
        <v>41</v>
      </c>
      <c r="H5528" s="14" t="s">
        <v>186</v>
      </c>
      <c r="I5528" s="16">
        <v>2</v>
      </c>
      <c r="J5528" s="14" t="s">
        <v>83</v>
      </c>
      <c r="K5528" s="14" t="s">
        <v>84</v>
      </c>
      <c r="L5528" s="14" t="s">
        <v>85</v>
      </c>
      <c r="M5528" s="23">
        <v>0.65</v>
      </c>
      <c r="N5528" s="16">
        <v>2</v>
      </c>
      <c r="O5528" s="16">
        <v>2</v>
      </c>
      <c r="P5528" s="16">
        <v>0</v>
      </c>
      <c r="Q5528" s="16">
        <v>3</v>
      </c>
      <c r="R5528" s="16">
        <v>0</v>
      </c>
      <c r="S5528" s="14" t="s">
        <v>86</v>
      </c>
      <c r="T5528" s="16">
        <v>398</v>
      </c>
      <c r="U5528" s="16">
        <v>0</v>
      </c>
      <c r="V5528" s="18">
        <v>278568</v>
      </c>
      <c r="W5528" s="18">
        <v>18726</v>
      </c>
      <c r="X5528" s="18">
        <v>12940</v>
      </c>
      <c r="Y5528" s="18">
        <v>0</v>
      </c>
      <c r="Z5528" s="18">
        <v>0</v>
      </c>
      <c r="AA5528" s="18">
        <v>0</v>
      </c>
      <c r="AB5528" s="18">
        <v>0</v>
      </c>
      <c r="AC5528" s="23">
        <v>0</v>
      </c>
      <c r="AD5528" s="14" t="str">
        <f>IF(E5528=113,"Linn","Iowa ex-Linn")</f>
        <v>Iowa ex-Linn</v>
      </c>
      <c r="AE5528" s="23">
        <f>IFERROR(AB5528/W5528,"N/M")</f>
        <v>0.0</v>
      </c>
      <c r="AF5528" s="14" t="str">
        <f>B5528&amp;"|"&amp;TEXT(E5528,"000")&amp;"|"&amp;TEXT(M5528,"0.0000")</f>
        <v>2023|101|0.6500</v>
      </c>
      <c r="AG5528" s="22" t="str">
        <f>IF(AND(B5528&gt;=2015,B5528&lt;=2024,C5528=19,G5528=41,I5528=2,K5528="A",L5528="RBUP",M5528&gt;=0.5,M5528&lt;=0.85),"IN","OUT")</f>
        <v>IN</v>
      </c>
    </row>
    <row r="5529" spans="1:33">
      <c r="A5529" s="14" t="s">
        <v>193</v>
      </c>
      <c r="B5529" s="16">
        <v>2023</v>
      </c>
      <c r="C5529" s="16">
        <v>19</v>
      </c>
      <c r="D5529" s="14" t="s">
        <v>80</v>
      </c>
      <c r="E5529" s="16">
        <v>101</v>
      </c>
      <c r="F5529" s="14" t="s">
        <v>136</v>
      </c>
      <c r="G5529" s="16">
        <v>41</v>
      </c>
      <c r="H5529" s="14" t="s">
        <v>186</v>
      </c>
      <c r="I5529" s="16">
        <v>2</v>
      </c>
      <c r="J5529" s="14" t="s">
        <v>83</v>
      </c>
      <c r="K5529" s="14" t="s">
        <v>84</v>
      </c>
      <c r="L5529" s="14" t="s">
        <v>85</v>
      </c>
      <c r="M5529" s="23">
        <v>0.7</v>
      </c>
      <c r="N5529" s="16">
        <v>15</v>
      </c>
      <c r="O5529" s="16">
        <v>10</v>
      </c>
      <c r="P5529" s="16">
        <v>1</v>
      </c>
      <c r="Q5529" s="16">
        <v>25</v>
      </c>
      <c r="R5529" s="16">
        <v>1</v>
      </c>
      <c r="S5529" s="14" t="s">
        <v>86</v>
      </c>
      <c r="T5529" s="16">
        <v>1637</v>
      </c>
      <c r="U5529" s="16">
        <v>0</v>
      </c>
      <c r="V5529" s="18">
        <v>1295993</v>
      </c>
      <c r="W5529" s="18">
        <v>90201</v>
      </c>
      <c r="X5529" s="18">
        <v>58518</v>
      </c>
      <c r="Y5529" s="18">
        <v>0</v>
      </c>
      <c r="Z5529" s="18">
        <v>0</v>
      </c>
      <c r="AA5529" s="18">
        <v>0</v>
      </c>
      <c r="AB5529" s="18">
        <v>501</v>
      </c>
      <c r="AC5529" s="23">
        <v>0.01</v>
      </c>
      <c r="AD5529" s="14" t="str">
        <f>IF(E5529=113,"Linn","Iowa ex-Linn")</f>
        <v>Iowa ex-Linn</v>
      </c>
      <c r="AE5529" s="23">
        <f>IFERROR(AB5529/W5529,"N/M")</f>
        <v>0.005554262147869757</v>
      </c>
      <c r="AF5529" s="14" t="str">
        <f>B5529&amp;"|"&amp;TEXT(E5529,"000")&amp;"|"&amp;TEXT(M5529,"0.0000")</f>
        <v>2023|101|0.7000</v>
      </c>
      <c r="AG5529" s="22" t="str">
        <f>IF(AND(B5529&gt;=2015,B5529&lt;=2024,C5529=19,G5529=41,I5529=2,K5529="A",L5529="RBUP",M5529&gt;=0.5,M5529&lt;=0.85),"IN","OUT")</f>
        <v>IN</v>
      </c>
    </row>
    <row r="5530" spans="1:33">
      <c r="A5530" s="14" t="s">
        <v>193</v>
      </c>
      <c r="B5530" s="16">
        <v>2023</v>
      </c>
      <c r="C5530" s="16">
        <v>19</v>
      </c>
      <c r="D5530" s="14" t="s">
        <v>80</v>
      </c>
      <c r="E5530" s="16">
        <v>101</v>
      </c>
      <c r="F5530" s="14" t="s">
        <v>136</v>
      </c>
      <c r="G5530" s="16">
        <v>41</v>
      </c>
      <c r="H5530" s="14" t="s">
        <v>186</v>
      </c>
      <c r="I5530" s="16">
        <v>2</v>
      </c>
      <c r="J5530" s="14" t="s">
        <v>83</v>
      </c>
      <c r="K5530" s="14" t="s">
        <v>84</v>
      </c>
      <c r="L5530" s="14" t="s">
        <v>85</v>
      </c>
      <c r="M5530" s="23">
        <v>0.75</v>
      </c>
      <c r="N5530" s="16">
        <v>133</v>
      </c>
      <c r="O5530" s="16">
        <v>89</v>
      </c>
      <c r="P5530" s="16">
        <v>8</v>
      </c>
      <c r="Q5530" s="16">
        <v>99</v>
      </c>
      <c r="R5530" s="16">
        <v>8</v>
      </c>
      <c r="S5530" s="14" t="s">
        <v>86</v>
      </c>
      <c r="T5530" s="16">
        <v>20875</v>
      </c>
      <c r="U5530" s="16">
        <v>0</v>
      </c>
      <c r="V5530" s="18">
        <v>16725316</v>
      </c>
      <c r="W5530" s="18">
        <v>1275407</v>
      </c>
      <c r="X5530" s="18">
        <v>947474</v>
      </c>
      <c r="Y5530" s="18">
        <v>549</v>
      </c>
      <c r="Z5530" s="18">
        <v>0</v>
      </c>
      <c r="AA5530" s="18">
        <v>0</v>
      </c>
      <c r="AB5530" s="18">
        <v>51624</v>
      </c>
      <c r="AC5530" s="23">
        <v>0.04</v>
      </c>
      <c r="AD5530" s="14" t="str">
        <f>IF(E5530=113,"Linn","Iowa ex-Linn")</f>
        <v>Iowa ex-Linn</v>
      </c>
      <c r="AE5530" s="23">
        <f>IFERROR(AB5530/W5530,"N/M")</f>
        <v>0.04047649103384253</v>
      </c>
      <c r="AF5530" s="14" t="str">
        <f>B5530&amp;"|"&amp;TEXT(E5530,"000")&amp;"|"&amp;TEXT(M5530,"0.0000")</f>
        <v>2023|101|0.7500</v>
      </c>
      <c r="AG5530" s="22" t="str">
        <f>IF(AND(B5530&gt;=2015,B5530&lt;=2024,C5530=19,G5530=41,I5530=2,K5530="A",L5530="RBUP",M5530&gt;=0.5,M5530&lt;=0.85),"IN","OUT")</f>
        <v>IN</v>
      </c>
    </row>
    <row r="5531" spans="1:33">
      <c r="A5531" s="14" t="s">
        <v>193</v>
      </c>
      <c r="B5531" s="16">
        <v>2023</v>
      </c>
      <c r="C5531" s="16">
        <v>19</v>
      </c>
      <c r="D5531" s="14" t="s">
        <v>80</v>
      </c>
      <c r="E5531" s="16">
        <v>101</v>
      </c>
      <c r="F5531" s="14" t="s">
        <v>136</v>
      </c>
      <c r="G5531" s="16">
        <v>41</v>
      </c>
      <c r="H5531" s="14" t="s">
        <v>186</v>
      </c>
      <c r="I5531" s="16">
        <v>2</v>
      </c>
      <c r="J5531" s="14" t="s">
        <v>83</v>
      </c>
      <c r="K5531" s="14" t="s">
        <v>84</v>
      </c>
      <c r="L5531" s="14" t="s">
        <v>85</v>
      </c>
      <c r="M5531" s="23">
        <v>0.8</v>
      </c>
      <c r="N5531" s="16">
        <v>219</v>
      </c>
      <c r="O5531" s="16">
        <v>163</v>
      </c>
      <c r="P5531" s="16">
        <v>21</v>
      </c>
      <c r="Q5531" s="16">
        <v>200</v>
      </c>
      <c r="R5531" s="16">
        <v>23</v>
      </c>
      <c r="S5531" s="14" t="s">
        <v>86</v>
      </c>
      <c r="T5531" s="16">
        <v>31368</v>
      </c>
      <c r="U5531" s="16">
        <v>0</v>
      </c>
      <c r="V5531" s="18">
        <v>26385658</v>
      </c>
      <c r="W5531" s="18">
        <v>2411148</v>
      </c>
      <c r="X5531" s="18">
        <v>1552766</v>
      </c>
      <c r="Y5531" s="18">
        <v>4277</v>
      </c>
      <c r="Z5531" s="18">
        <v>0</v>
      </c>
      <c r="AA5531" s="18">
        <v>0</v>
      </c>
      <c r="AB5531" s="18">
        <v>452529</v>
      </c>
      <c r="AC5531" s="23">
        <v>0.19</v>
      </c>
      <c r="AD5531" s="14" t="str">
        <f>IF(E5531=113,"Linn","Iowa ex-Linn")</f>
        <v>Iowa ex-Linn</v>
      </c>
      <c r="AE5531" s="23">
        <f>IFERROR(AB5531/W5531,"N/M")</f>
        <v>0.1876819672620677</v>
      </c>
      <c r="AF5531" s="14" t="str">
        <f>B5531&amp;"|"&amp;TEXT(E5531,"000")&amp;"|"&amp;TEXT(M5531,"0.0000")</f>
        <v>2023|101|0.8000</v>
      </c>
      <c r="AG5531" s="22" t="str">
        <f>IF(AND(B5531&gt;=2015,B5531&lt;=2024,C5531=19,G5531=41,I5531=2,K5531="A",L5531="RBUP",M5531&gt;=0.5,M5531&lt;=0.85),"IN","OUT")</f>
        <v>IN</v>
      </c>
    </row>
    <row r="5532" spans="1:33">
      <c r="A5532" s="14" t="s">
        <v>193</v>
      </c>
      <c r="B5532" s="16">
        <v>2023</v>
      </c>
      <c r="C5532" s="16">
        <v>19</v>
      </c>
      <c r="D5532" s="14" t="s">
        <v>80</v>
      </c>
      <c r="E5532" s="16">
        <v>101</v>
      </c>
      <c r="F5532" s="14" t="s">
        <v>136</v>
      </c>
      <c r="G5532" s="16">
        <v>41</v>
      </c>
      <c r="H5532" s="14" t="s">
        <v>186</v>
      </c>
      <c r="I5532" s="16">
        <v>2</v>
      </c>
      <c r="J5532" s="14" t="s">
        <v>83</v>
      </c>
      <c r="K5532" s="14" t="s">
        <v>84</v>
      </c>
      <c r="L5532" s="14" t="s">
        <v>85</v>
      </c>
      <c r="M5532" s="23">
        <v>0.85</v>
      </c>
      <c r="N5532" s="16">
        <v>69</v>
      </c>
      <c r="O5532" s="16">
        <v>42</v>
      </c>
      <c r="P5532" s="16">
        <v>12</v>
      </c>
      <c r="Q5532" s="16">
        <v>74</v>
      </c>
      <c r="R5532" s="16">
        <v>24</v>
      </c>
      <c r="S5532" s="14" t="s">
        <v>86</v>
      </c>
      <c r="T5532" s="16">
        <v>12893</v>
      </c>
      <c r="U5532" s="16">
        <v>0</v>
      </c>
      <c r="V5532" s="18">
        <v>11798201</v>
      </c>
      <c r="W5532" s="18">
        <v>1242245</v>
      </c>
      <c r="X5532" s="18">
        <v>603529</v>
      </c>
      <c r="Y5532" s="18">
        <v>1757</v>
      </c>
      <c r="Z5532" s="18">
        <v>0</v>
      </c>
      <c r="AA5532" s="18">
        <v>0</v>
      </c>
      <c r="AB5532" s="18">
        <v>376517</v>
      </c>
      <c r="AC5532" s="23">
        <v>0.3</v>
      </c>
      <c r="AD5532" s="14" t="str">
        <f>IF(E5532=113,"Linn","Iowa ex-Linn")</f>
        <v>Iowa ex-Linn</v>
      </c>
      <c r="AE5532" s="23">
        <f>IFERROR(AB5532/W5532,"N/M")</f>
        <v>0.3030939951458851</v>
      </c>
      <c r="AF5532" s="14" t="str">
        <f>B5532&amp;"|"&amp;TEXT(E5532,"000")&amp;"|"&amp;TEXT(M5532,"0.0000")</f>
        <v>2023|101|0.8500</v>
      </c>
      <c r="AG5532" s="22" t="str">
        <f>IF(AND(B5532&gt;=2015,B5532&lt;=2024,C5532=19,G5532=41,I5532=2,K5532="A",L5532="RBUP",M5532&gt;=0.5,M5532&lt;=0.85),"IN","OUT")</f>
        <v>IN</v>
      </c>
    </row>
    <row r="5533" spans="1:33">
      <c r="A5533" s="14" t="s">
        <v>193</v>
      </c>
      <c r="B5533" s="16">
        <v>2023</v>
      </c>
      <c r="C5533" s="16">
        <v>19</v>
      </c>
      <c r="D5533" s="14" t="s">
        <v>80</v>
      </c>
      <c r="E5533" s="16">
        <v>103</v>
      </c>
      <c r="F5533" s="14" t="s">
        <v>137</v>
      </c>
      <c r="G5533" s="16">
        <v>41</v>
      </c>
      <c r="H5533" s="14" t="s">
        <v>186</v>
      </c>
      <c r="I5533" s="16">
        <v>2</v>
      </c>
      <c r="J5533" s="14" t="s">
        <v>83</v>
      </c>
      <c r="K5533" s="14" t="s">
        <v>84</v>
      </c>
      <c r="L5533" s="14" t="s">
        <v>85</v>
      </c>
      <c r="M5533" s="23">
        <v>0.5</v>
      </c>
      <c r="N5533" s="16">
        <v>2</v>
      </c>
      <c r="O5533" s="16">
        <v>2</v>
      </c>
      <c r="P5533" s="16">
        <v>0</v>
      </c>
      <c r="Q5533" s="16">
        <v>2</v>
      </c>
      <c r="R5533" s="16">
        <v>0</v>
      </c>
      <c r="S5533" s="14" t="s">
        <v>86</v>
      </c>
      <c r="T5533" s="16">
        <v>290</v>
      </c>
      <c r="U5533" s="16">
        <v>0</v>
      </c>
      <c r="V5533" s="18">
        <v>172509</v>
      </c>
      <c r="W5533" s="18">
        <v>1777</v>
      </c>
      <c r="X5533" s="18">
        <v>1377</v>
      </c>
      <c r="Y5533" s="18">
        <v>0</v>
      </c>
      <c r="Z5533" s="18">
        <v>0</v>
      </c>
      <c r="AA5533" s="18">
        <v>0</v>
      </c>
      <c r="AB5533" s="18">
        <v>0</v>
      </c>
      <c r="AC5533" s="23">
        <v>0</v>
      </c>
      <c r="AD5533" s="14" t="str">
        <f>IF(E5533=113,"Linn","Iowa ex-Linn")</f>
        <v>Iowa ex-Linn</v>
      </c>
      <c r="AE5533" s="23">
        <f>IFERROR(AB5533/W5533,"N/M")</f>
        <v>0.0</v>
      </c>
      <c r="AF5533" s="14" t="str">
        <f>B5533&amp;"|"&amp;TEXT(E5533,"000")&amp;"|"&amp;TEXT(M5533,"0.0000")</f>
        <v>2023|103|0.5000</v>
      </c>
      <c r="AG5533" s="22" t="str">
        <f>IF(AND(B5533&gt;=2015,B5533&lt;=2024,C5533=19,G5533=41,I5533=2,K5533="A",L5533="RBUP",M5533&gt;=0.5,M5533&lt;=0.85),"IN","OUT")</f>
        <v>IN</v>
      </c>
    </row>
    <row r="5534" spans="1:33">
      <c r="A5534" s="14" t="s">
        <v>193</v>
      </c>
      <c r="B5534" s="16">
        <v>2023</v>
      </c>
      <c r="C5534" s="16">
        <v>19</v>
      </c>
      <c r="D5534" s="14" t="s">
        <v>80</v>
      </c>
      <c r="E5534" s="16">
        <v>103</v>
      </c>
      <c r="F5534" s="14" t="s">
        <v>137</v>
      </c>
      <c r="G5534" s="16">
        <v>41</v>
      </c>
      <c r="H5534" s="14" t="s">
        <v>186</v>
      </c>
      <c r="I5534" s="16">
        <v>2</v>
      </c>
      <c r="J5534" s="14" t="s">
        <v>83</v>
      </c>
      <c r="K5534" s="14" t="s">
        <v>84</v>
      </c>
      <c r="L5534" s="14" t="s">
        <v>85</v>
      </c>
      <c r="M5534" s="23">
        <v>0.6</v>
      </c>
      <c r="N5534" s="16">
        <v>1</v>
      </c>
      <c r="O5534" s="16">
        <v>1</v>
      </c>
      <c r="P5534" s="16">
        <v>0</v>
      </c>
      <c r="Q5534" s="16">
        <v>1</v>
      </c>
      <c r="R5534" s="16">
        <v>0</v>
      </c>
      <c r="S5534" s="14" t="s">
        <v>86</v>
      </c>
      <c r="T5534" s="16">
        <v>70</v>
      </c>
      <c r="U5534" s="16">
        <v>0</v>
      </c>
      <c r="V5534" s="18">
        <v>37341</v>
      </c>
      <c r="W5534" s="18">
        <v>1422</v>
      </c>
      <c r="X5534" s="18">
        <v>910</v>
      </c>
      <c r="Y5534" s="18">
        <v>0</v>
      </c>
      <c r="Z5534" s="18">
        <v>0</v>
      </c>
      <c r="AA5534" s="18">
        <v>0</v>
      </c>
      <c r="AB5534" s="18">
        <v>0</v>
      </c>
      <c r="AC5534" s="23">
        <v>0</v>
      </c>
      <c r="AD5534" s="14" t="str">
        <f>IF(E5534=113,"Linn","Iowa ex-Linn")</f>
        <v>Iowa ex-Linn</v>
      </c>
      <c r="AE5534" s="23">
        <f>IFERROR(AB5534/W5534,"N/M")</f>
        <v>0.0</v>
      </c>
      <c r="AF5534" s="14" t="str">
        <f>B5534&amp;"|"&amp;TEXT(E5534,"000")&amp;"|"&amp;TEXT(M5534,"0.0000")</f>
        <v>2023|103|0.6000</v>
      </c>
      <c r="AG5534" s="22" t="str">
        <f>IF(AND(B5534&gt;=2015,B5534&lt;=2024,C5534=19,G5534=41,I5534=2,K5534="A",L5534="RBUP",M5534&gt;=0.5,M5534&lt;=0.85),"IN","OUT")</f>
        <v>IN</v>
      </c>
    </row>
    <row r="5535" spans="1:33">
      <c r="A5535" s="14" t="s">
        <v>193</v>
      </c>
      <c r="B5535" s="16">
        <v>2023</v>
      </c>
      <c r="C5535" s="16">
        <v>19</v>
      </c>
      <c r="D5535" s="14" t="s">
        <v>80</v>
      </c>
      <c r="E5535" s="16">
        <v>103</v>
      </c>
      <c r="F5535" s="14" t="s">
        <v>137</v>
      </c>
      <c r="G5535" s="16">
        <v>41</v>
      </c>
      <c r="H5535" s="14" t="s">
        <v>186</v>
      </c>
      <c r="I5535" s="16">
        <v>2</v>
      </c>
      <c r="J5535" s="14" t="s">
        <v>83</v>
      </c>
      <c r="K5535" s="14" t="s">
        <v>84</v>
      </c>
      <c r="L5535" s="14" t="s">
        <v>85</v>
      </c>
      <c r="M5535" s="23">
        <v>0.65</v>
      </c>
      <c r="N5535" s="16">
        <v>5</v>
      </c>
      <c r="O5535" s="16">
        <v>4</v>
      </c>
      <c r="P5535" s="16">
        <v>0</v>
      </c>
      <c r="Q5535" s="16">
        <v>6</v>
      </c>
      <c r="R5535" s="16">
        <v>0</v>
      </c>
      <c r="S5535" s="14" t="s">
        <v>86</v>
      </c>
      <c r="T5535" s="16">
        <v>443</v>
      </c>
      <c r="U5535" s="16">
        <v>0</v>
      </c>
      <c r="V5535" s="18">
        <v>342439</v>
      </c>
      <c r="W5535" s="18">
        <v>9731</v>
      </c>
      <c r="X5535" s="18">
        <v>6346</v>
      </c>
      <c r="Y5535" s="18">
        <v>0</v>
      </c>
      <c r="Z5535" s="18">
        <v>0</v>
      </c>
      <c r="AA5535" s="18">
        <v>0</v>
      </c>
      <c r="AB5535" s="18">
        <v>0</v>
      </c>
      <c r="AC5535" s="23">
        <v>0</v>
      </c>
      <c r="AD5535" s="14" t="str">
        <f>IF(E5535=113,"Linn","Iowa ex-Linn")</f>
        <v>Iowa ex-Linn</v>
      </c>
      <c r="AE5535" s="23">
        <f>IFERROR(AB5535/W5535,"N/M")</f>
        <v>0.0</v>
      </c>
      <c r="AF5535" s="14" t="str">
        <f>B5535&amp;"|"&amp;TEXT(E5535,"000")&amp;"|"&amp;TEXT(M5535,"0.0000")</f>
        <v>2023|103|0.6500</v>
      </c>
      <c r="AG5535" s="22" t="str">
        <f>IF(AND(B5535&gt;=2015,B5535&lt;=2024,C5535=19,G5535=41,I5535=2,K5535="A",L5535="RBUP",M5535&gt;=0.5,M5535&lt;=0.85),"IN","OUT")</f>
        <v>IN</v>
      </c>
    </row>
    <row r="5536" spans="1:33">
      <c r="A5536" s="14" t="s">
        <v>193</v>
      </c>
      <c r="B5536" s="16">
        <v>2023</v>
      </c>
      <c r="C5536" s="16">
        <v>19</v>
      </c>
      <c r="D5536" s="14" t="s">
        <v>80</v>
      </c>
      <c r="E5536" s="16">
        <v>103</v>
      </c>
      <c r="F5536" s="14" t="s">
        <v>137</v>
      </c>
      <c r="G5536" s="16">
        <v>41</v>
      </c>
      <c r="H5536" s="14" t="s">
        <v>186</v>
      </c>
      <c r="I5536" s="16">
        <v>2</v>
      </c>
      <c r="J5536" s="14" t="s">
        <v>83</v>
      </c>
      <c r="K5536" s="14" t="s">
        <v>84</v>
      </c>
      <c r="L5536" s="14" t="s">
        <v>85</v>
      </c>
      <c r="M5536" s="23">
        <v>0.7</v>
      </c>
      <c r="N5536" s="16">
        <v>38</v>
      </c>
      <c r="O5536" s="16">
        <v>26</v>
      </c>
      <c r="P5536" s="16">
        <v>3</v>
      </c>
      <c r="Q5536" s="16">
        <v>31</v>
      </c>
      <c r="R5536" s="16">
        <v>5</v>
      </c>
      <c r="S5536" s="14" t="s">
        <v>86</v>
      </c>
      <c r="T5536" s="16">
        <v>2503</v>
      </c>
      <c r="U5536" s="16">
        <v>0</v>
      </c>
      <c r="V5536" s="18">
        <v>2115646</v>
      </c>
      <c r="W5536" s="18">
        <v>67569</v>
      </c>
      <c r="X5536" s="18">
        <v>47399</v>
      </c>
      <c r="Y5536" s="18">
        <v>2449</v>
      </c>
      <c r="Z5536" s="18">
        <v>0</v>
      </c>
      <c r="AA5536" s="18">
        <v>0</v>
      </c>
      <c r="AB5536" s="18">
        <v>23539</v>
      </c>
      <c r="AC5536" s="23">
        <v>0.35</v>
      </c>
      <c r="AD5536" s="14" t="str">
        <f>IF(E5536=113,"Linn","Iowa ex-Linn")</f>
        <v>Iowa ex-Linn</v>
      </c>
      <c r="AE5536" s="23">
        <f>IFERROR(AB5536/W5536,"N/M")</f>
        <v>0.3483698145599313</v>
      </c>
      <c r="AF5536" s="14" t="str">
        <f>B5536&amp;"|"&amp;TEXT(E5536,"000")&amp;"|"&amp;TEXT(M5536,"0.0000")</f>
        <v>2023|103|0.7000</v>
      </c>
      <c r="AG5536" s="22" t="str">
        <f>IF(AND(B5536&gt;=2015,B5536&lt;=2024,C5536=19,G5536=41,I5536=2,K5536="A",L5536="RBUP",M5536&gt;=0.5,M5536&lt;=0.85),"IN","OUT")</f>
        <v>IN</v>
      </c>
    </row>
    <row r="5537" spans="1:33">
      <c r="A5537" s="14" t="s">
        <v>193</v>
      </c>
      <c r="B5537" s="16">
        <v>2023</v>
      </c>
      <c r="C5537" s="16">
        <v>19</v>
      </c>
      <c r="D5537" s="14" t="s">
        <v>80</v>
      </c>
      <c r="E5537" s="16">
        <v>103</v>
      </c>
      <c r="F5537" s="14" t="s">
        <v>137</v>
      </c>
      <c r="G5537" s="16">
        <v>41</v>
      </c>
      <c r="H5537" s="14" t="s">
        <v>186</v>
      </c>
      <c r="I5537" s="16">
        <v>2</v>
      </c>
      <c r="J5537" s="14" t="s">
        <v>83</v>
      </c>
      <c r="K5537" s="14" t="s">
        <v>84</v>
      </c>
      <c r="L5537" s="14" t="s">
        <v>85</v>
      </c>
      <c r="M5537" s="23">
        <v>0.75</v>
      </c>
      <c r="N5537" s="16">
        <v>112</v>
      </c>
      <c r="O5537" s="16">
        <v>93</v>
      </c>
      <c r="P5537" s="16">
        <v>31</v>
      </c>
      <c r="Q5537" s="16">
        <v>160</v>
      </c>
      <c r="R5537" s="16">
        <v>44</v>
      </c>
      <c r="S5537" s="14" t="s">
        <v>86</v>
      </c>
      <c r="T5537" s="16">
        <v>14695</v>
      </c>
      <c r="U5537" s="16">
        <v>0</v>
      </c>
      <c r="V5537" s="18">
        <v>13527667</v>
      </c>
      <c r="W5537" s="18">
        <v>650671</v>
      </c>
      <c r="X5537" s="18">
        <v>418199</v>
      </c>
      <c r="Y5537" s="18">
        <v>1560</v>
      </c>
      <c r="Z5537" s="18">
        <v>0</v>
      </c>
      <c r="AA5537" s="18">
        <v>0</v>
      </c>
      <c r="AB5537" s="18">
        <v>384268</v>
      </c>
      <c r="AC5537" s="23">
        <v>0.59</v>
      </c>
      <c r="AD5537" s="14" t="str">
        <f>IF(E5537=113,"Linn","Iowa ex-Linn")</f>
        <v>Iowa ex-Linn</v>
      </c>
      <c r="AE5537" s="23">
        <f>IFERROR(AB5537/W5537,"N/M")</f>
        <v>0.5905718865601817</v>
      </c>
      <c r="AF5537" s="14" t="str">
        <f>B5537&amp;"|"&amp;TEXT(E5537,"000")&amp;"|"&amp;TEXT(M5537,"0.0000")</f>
        <v>2023|103|0.7500</v>
      </c>
      <c r="AG5537" s="22" t="str">
        <f>IF(AND(B5537&gt;=2015,B5537&lt;=2024,C5537=19,G5537=41,I5537=2,K5537="A",L5537="RBUP",M5537&gt;=0.5,M5537&lt;=0.85),"IN","OUT")</f>
        <v>IN</v>
      </c>
    </row>
    <row r="5538" spans="1:33">
      <c r="A5538" s="14" t="s">
        <v>193</v>
      </c>
      <c r="B5538" s="16">
        <v>2023</v>
      </c>
      <c r="C5538" s="16">
        <v>19</v>
      </c>
      <c r="D5538" s="14" t="s">
        <v>80</v>
      </c>
      <c r="E5538" s="16">
        <v>103</v>
      </c>
      <c r="F5538" s="14" t="s">
        <v>137</v>
      </c>
      <c r="G5538" s="16">
        <v>41</v>
      </c>
      <c r="H5538" s="14" t="s">
        <v>186</v>
      </c>
      <c r="I5538" s="16">
        <v>2</v>
      </c>
      <c r="J5538" s="14" t="s">
        <v>83</v>
      </c>
      <c r="K5538" s="14" t="s">
        <v>84</v>
      </c>
      <c r="L5538" s="14" t="s">
        <v>85</v>
      </c>
      <c r="M5538" s="23">
        <v>0.8</v>
      </c>
      <c r="N5538" s="16">
        <v>276</v>
      </c>
      <c r="O5538" s="16">
        <v>222</v>
      </c>
      <c r="P5538" s="16">
        <v>93</v>
      </c>
      <c r="Q5538" s="16">
        <v>364</v>
      </c>
      <c r="R5538" s="16">
        <v>137</v>
      </c>
      <c r="S5538" s="14" t="s">
        <v>86</v>
      </c>
      <c r="T5538" s="16">
        <v>41787</v>
      </c>
      <c r="U5538" s="16">
        <v>0</v>
      </c>
      <c r="V5538" s="18">
        <v>40838685</v>
      </c>
      <c r="W5538" s="18">
        <v>2495657</v>
      </c>
      <c r="X5538" s="18">
        <v>1459101</v>
      </c>
      <c r="Y5538" s="18">
        <v>7901</v>
      </c>
      <c r="Z5538" s="18">
        <v>0</v>
      </c>
      <c r="AA5538" s="18">
        <v>0</v>
      </c>
      <c r="AB5538" s="18">
        <v>1776264</v>
      </c>
      <c r="AC5538" s="23">
        <v>0.71</v>
      </c>
      <c r="AD5538" s="14" t="str">
        <f>IF(E5538=113,"Linn","Iowa ex-Linn")</f>
        <v>Iowa ex-Linn</v>
      </c>
      <c r="AE5538" s="23">
        <f>IFERROR(AB5538/W5538,"N/M")</f>
        <v>0.7117420382688807</v>
      </c>
      <c r="AF5538" s="14" t="str">
        <f>B5538&amp;"|"&amp;TEXT(E5538,"000")&amp;"|"&amp;TEXT(M5538,"0.0000")</f>
        <v>2023|103|0.8000</v>
      </c>
      <c r="AG5538" s="22" t="str">
        <f>IF(AND(B5538&gt;=2015,B5538&lt;=2024,C5538=19,G5538=41,I5538=2,K5538="A",L5538="RBUP",M5538&gt;=0.5,M5538&lt;=0.85),"IN","OUT")</f>
        <v>IN</v>
      </c>
    </row>
    <row r="5539" spans="1:33">
      <c r="A5539" s="14" t="s">
        <v>193</v>
      </c>
      <c r="B5539" s="16">
        <v>2023</v>
      </c>
      <c r="C5539" s="16">
        <v>19</v>
      </c>
      <c r="D5539" s="14" t="s">
        <v>80</v>
      </c>
      <c r="E5539" s="16">
        <v>103</v>
      </c>
      <c r="F5539" s="14" t="s">
        <v>137</v>
      </c>
      <c r="G5539" s="16">
        <v>41</v>
      </c>
      <c r="H5539" s="14" t="s">
        <v>186</v>
      </c>
      <c r="I5539" s="16">
        <v>2</v>
      </c>
      <c r="J5539" s="14" t="s">
        <v>83</v>
      </c>
      <c r="K5539" s="14" t="s">
        <v>84</v>
      </c>
      <c r="L5539" s="14" t="s">
        <v>85</v>
      </c>
      <c r="M5539" s="23">
        <v>0.85</v>
      </c>
      <c r="N5539" s="16">
        <v>244</v>
      </c>
      <c r="O5539" s="16">
        <v>193</v>
      </c>
      <c r="P5539" s="16">
        <v>126</v>
      </c>
      <c r="Q5539" s="16">
        <v>417</v>
      </c>
      <c r="R5539" s="16">
        <v>212</v>
      </c>
      <c r="S5539" s="14" t="s">
        <v>86</v>
      </c>
      <c r="T5539" s="16">
        <v>41003</v>
      </c>
      <c r="U5539" s="16">
        <v>0</v>
      </c>
      <c r="V5539" s="18">
        <v>42627242</v>
      </c>
      <c r="W5539" s="18">
        <v>3165252</v>
      </c>
      <c r="X5539" s="18">
        <v>1413568</v>
      </c>
      <c r="Y5539" s="18">
        <v>619</v>
      </c>
      <c r="Z5539" s="18">
        <v>0</v>
      </c>
      <c r="AA5539" s="18">
        <v>0</v>
      </c>
      <c r="AB5539" s="18">
        <v>3718367</v>
      </c>
      <c r="AC5539" s="23">
        <v>1.17</v>
      </c>
      <c r="AD5539" s="14" t="str">
        <f>IF(E5539=113,"Linn","Iowa ex-Linn")</f>
        <v>Iowa ex-Linn</v>
      </c>
      <c r="AE5539" s="23">
        <f>IFERROR(AB5539/W5539,"N/M")</f>
        <v>1.1747459601952703</v>
      </c>
      <c r="AF5539" s="14" t="str">
        <f>B5539&amp;"|"&amp;TEXT(E5539,"000")&amp;"|"&amp;TEXT(M5539,"0.0000")</f>
        <v>2023|103|0.8500</v>
      </c>
      <c r="AG5539" s="22" t="str">
        <f>IF(AND(B5539&gt;=2015,B5539&lt;=2024,C5539=19,G5539=41,I5539=2,K5539="A",L5539="RBUP",M5539&gt;=0.5,M5539&lt;=0.85),"IN","OUT")</f>
        <v>IN</v>
      </c>
    </row>
    <row r="5540" spans="1:33">
      <c r="A5540" s="14" t="s">
        <v>193</v>
      </c>
      <c r="B5540" s="16">
        <v>2023</v>
      </c>
      <c r="C5540" s="16">
        <v>19</v>
      </c>
      <c r="D5540" s="14" t="s">
        <v>80</v>
      </c>
      <c r="E5540" s="16">
        <v>105</v>
      </c>
      <c r="F5540" s="14" t="s">
        <v>138</v>
      </c>
      <c r="G5540" s="16">
        <v>41</v>
      </c>
      <c r="H5540" s="14" t="s">
        <v>186</v>
      </c>
      <c r="I5540" s="16">
        <v>2</v>
      </c>
      <c r="J5540" s="14" t="s">
        <v>83</v>
      </c>
      <c r="K5540" s="14" t="s">
        <v>84</v>
      </c>
      <c r="L5540" s="14" t="s">
        <v>85</v>
      </c>
      <c r="M5540" s="23">
        <v>0.6</v>
      </c>
      <c r="N5540" s="16">
        <v>2</v>
      </c>
      <c r="O5540" s="16">
        <v>2</v>
      </c>
      <c r="P5540" s="16">
        <v>0</v>
      </c>
      <c r="Q5540" s="16">
        <v>3</v>
      </c>
      <c r="R5540" s="16">
        <v>0</v>
      </c>
      <c r="S5540" s="14" t="s">
        <v>86</v>
      </c>
      <c r="T5540" s="16">
        <v>452</v>
      </c>
      <c r="U5540" s="16">
        <v>0</v>
      </c>
      <c r="V5540" s="18">
        <v>374942</v>
      </c>
      <c r="W5540" s="18">
        <v>4430</v>
      </c>
      <c r="X5540" s="18">
        <v>3313</v>
      </c>
      <c r="Y5540" s="18">
        <v>0</v>
      </c>
      <c r="Z5540" s="18">
        <v>0</v>
      </c>
      <c r="AA5540" s="18">
        <v>0</v>
      </c>
      <c r="AB5540" s="18">
        <v>0</v>
      </c>
      <c r="AC5540" s="23">
        <v>0</v>
      </c>
      <c r="AD5540" s="14" t="str">
        <f>IF(E5540=113,"Linn","Iowa ex-Linn")</f>
        <v>Iowa ex-Linn</v>
      </c>
      <c r="AE5540" s="23">
        <f>IFERROR(AB5540/W5540,"N/M")</f>
        <v>0.0</v>
      </c>
      <c r="AF5540" s="14" t="str">
        <f>B5540&amp;"|"&amp;TEXT(E5540,"000")&amp;"|"&amp;TEXT(M5540,"0.0000")</f>
        <v>2023|105|0.6000</v>
      </c>
      <c r="AG5540" s="22" t="str">
        <f>IF(AND(B5540&gt;=2015,B5540&lt;=2024,C5540=19,G5540=41,I5540=2,K5540="A",L5540="RBUP",M5540&gt;=0.5,M5540&lt;=0.85),"IN","OUT")</f>
        <v>IN</v>
      </c>
    </row>
    <row r="5541" spans="1:33">
      <c r="A5541" s="14" t="s">
        <v>193</v>
      </c>
      <c r="B5541" s="16">
        <v>2023</v>
      </c>
      <c r="C5541" s="16">
        <v>19</v>
      </c>
      <c r="D5541" s="14" t="s">
        <v>80</v>
      </c>
      <c r="E5541" s="16">
        <v>105</v>
      </c>
      <c r="F5541" s="14" t="s">
        <v>138</v>
      </c>
      <c r="G5541" s="16">
        <v>41</v>
      </c>
      <c r="H5541" s="14" t="s">
        <v>186</v>
      </c>
      <c r="I5541" s="16">
        <v>2</v>
      </c>
      <c r="J5541" s="14" t="s">
        <v>83</v>
      </c>
      <c r="K5541" s="14" t="s">
        <v>84</v>
      </c>
      <c r="L5541" s="14" t="s">
        <v>85</v>
      </c>
      <c r="M5541" s="23">
        <v>0.65</v>
      </c>
      <c r="N5541" s="16">
        <v>2</v>
      </c>
      <c r="O5541" s="16">
        <v>2</v>
      </c>
      <c r="P5541" s="16">
        <v>0</v>
      </c>
      <c r="Q5541" s="16">
        <v>4</v>
      </c>
      <c r="R5541" s="16">
        <v>0</v>
      </c>
      <c r="S5541" s="14" t="s">
        <v>86</v>
      </c>
      <c r="T5541" s="16">
        <v>276</v>
      </c>
      <c r="U5541" s="16">
        <v>0</v>
      </c>
      <c r="V5541" s="18">
        <v>196894</v>
      </c>
      <c r="W5541" s="18">
        <v>3799</v>
      </c>
      <c r="X5541" s="18">
        <v>2241</v>
      </c>
      <c r="Y5541" s="18">
        <v>0</v>
      </c>
      <c r="Z5541" s="18">
        <v>0</v>
      </c>
      <c r="AA5541" s="18">
        <v>0</v>
      </c>
      <c r="AB5541" s="18">
        <v>0</v>
      </c>
      <c r="AC5541" s="23">
        <v>0</v>
      </c>
      <c r="AD5541" s="14" t="str">
        <f>IF(E5541=113,"Linn","Iowa ex-Linn")</f>
        <v>Iowa ex-Linn</v>
      </c>
      <c r="AE5541" s="23">
        <f>IFERROR(AB5541/W5541,"N/M")</f>
        <v>0.0</v>
      </c>
      <c r="AF5541" s="14" t="str">
        <f>B5541&amp;"|"&amp;TEXT(E5541,"000")&amp;"|"&amp;TEXT(M5541,"0.0000")</f>
        <v>2023|105|0.6500</v>
      </c>
      <c r="AG5541" s="22" t="str">
        <f>IF(AND(B5541&gt;=2015,B5541&lt;=2024,C5541=19,G5541=41,I5541=2,K5541="A",L5541="RBUP",M5541&gt;=0.5,M5541&lt;=0.85),"IN","OUT")</f>
        <v>IN</v>
      </c>
    </row>
    <row r="5542" spans="1:33">
      <c r="A5542" s="14" t="s">
        <v>193</v>
      </c>
      <c r="B5542" s="16">
        <v>2023</v>
      </c>
      <c r="C5542" s="16">
        <v>19</v>
      </c>
      <c r="D5542" s="14" t="s">
        <v>80</v>
      </c>
      <c r="E5542" s="16">
        <v>105</v>
      </c>
      <c r="F5542" s="14" t="s">
        <v>138</v>
      </c>
      <c r="G5542" s="16">
        <v>41</v>
      </c>
      <c r="H5542" s="14" t="s">
        <v>186</v>
      </c>
      <c r="I5542" s="16">
        <v>2</v>
      </c>
      <c r="J5542" s="14" t="s">
        <v>83</v>
      </c>
      <c r="K5542" s="14" t="s">
        <v>84</v>
      </c>
      <c r="L5542" s="14" t="s">
        <v>85</v>
      </c>
      <c r="M5542" s="23">
        <v>0.7</v>
      </c>
      <c r="N5542" s="16">
        <v>17</v>
      </c>
      <c r="O5542" s="16">
        <v>12</v>
      </c>
      <c r="P5542" s="16">
        <v>4</v>
      </c>
      <c r="Q5542" s="16">
        <v>12</v>
      </c>
      <c r="R5542" s="16">
        <v>4</v>
      </c>
      <c r="S5542" s="14" t="s">
        <v>86</v>
      </c>
      <c r="T5542" s="16">
        <v>906</v>
      </c>
      <c r="U5542" s="16">
        <v>0</v>
      </c>
      <c r="V5542" s="18">
        <v>820551</v>
      </c>
      <c r="W5542" s="18">
        <v>21263</v>
      </c>
      <c r="X5542" s="18">
        <v>14367</v>
      </c>
      <c r="Y5542" s="18">
        <v>0</v>
      </c>
      <c r="Z5542" s="18">
        <v>0</v>
      </c>
      <c r="AA5542" s="18">
        <v>0</v>
      </c>
      <c r="AB5542" s="18">
        <v>13640</v>
      </c>
      <c r="AC5542" s="23">
        <v>0.64</v>
      </c>
      <c r="AD5542" s="14" t="str">
        <f>IF(E5542=113,"Linn","Iowa ex-Linn")</f>
        <v>Iowa ex-Linn</v>
      </c>
      <c r="AE5542" s="23">
        <f>IFERROR(AB5542/W5542,"N/M")</f>
        <v>0.6414899120538023</v>
      </c>
      <c r="AF5542" s="14" t="str">
        <f>B5542&amp;"|"&amp;TEXT(E5542,"000")&amp;"|"&amp;TEXT(M5542,"0.0000")</f>
        <v>2023|105|0.7000</v>
      </c>
      <c r="AG5542" s="22" t="str">
        <f>IF(AND(B5542&gt;=2015,B5542&lt;=2024,C5542=19,G5542=41,I5542=2,K5542="A",L5542="RBUP",M5542&gt;=0.5,M5542&lt;=0.85),"IN","OUT")</f>
        <v>IN</v>
      </c>
    </row>
    <row r="5543" spans="1:33">
      <c r="A5543" s="14" t="s">
        <v>193</v>
      </c>
      <c r="B5543" s="16">
        <v>2023</v>
      </c>
      <c r="C5543" s="16">
        <v>19</v>
      </c>
      <c r="D5543" s="14" t="s">
        <v>80</v>
      </c>
      <c r="E5543" s="16">
        <v>105</v>
      </c>
      <c r="F5543" s="14" t="s">
        <v>138</v>
      </c>
      <c r="G5543" s="16">
        <v>41</v>
      </c>
      <c r="H5543" s="14" t="s">
        <v>186</v>
      </c>
      <c r="I5543" s="16">
        <v>2</v>
      </c>
      <c r="J5543" s="14" t="s">
        <v>83</v>
      </c>
      <c r="K5543" s="14" t="s">
        <v>84</v>
      </c>
      <c r="L5543" s="14" t="s">
        <v>85</v>
      </c>
      <c r="M5543" s="23">
        <v>0.75</v>
      </c>
      <c r="N5543" s="16">
        <v>89</v>
      </c>
      <c r="O5543" s="16">
        <v>81</v>
      </c>
      <c r="P5543" s="16">
        <v>37</v>
      </c>
      <c r="Q5543" s="16">
        <v>114</v>
      </c>
      <c r="R5543" s="16">
        <v>58</v>
      </c>
      <c r="S5543" s="14" t="s">
        <v>86</v>
      </c>
      <c r="T5543" s="16">
        <v>19078</v>
      </c>
      <c r="U5543" s="16">
        <v>0</v>
      </c>
      <c r="V5543" s="18">
        <v>18388060</v>
      </c>
      <c r="W5543" s="18">
        <v>625678</v>
      </c>
      <c r="X5543" s="18">
        <v>432327</v>
      </c>
      <c r="Y5543" s="18">
        <v>312</v>
      </c>
      <c r="Z5543" s="18">
        <v>0</v>
      </c>
      <c r="AA5543" s="18">
        <v>0</v>
      </c>
      <c r="AB5543" s="18">
        <v>1083539</v>
      </c>
      <c r="AC5543" s="23">
        <v>1.73</v>
      </c>
      <c r="AD5543" s="14" t="str">
        <f>IF(E5543=113,"Linn","Iowa ex-Linn")</f>
        <v>Iowa ex-Linn</v>
      </c>
      <c r="AE5543" s="23">
        <f>IFERROR(AB5543/W5543,"N/M")</f>
        <v>1.731783760976093</v>
      </c>
      <c r="AF5543" s="14" t="str">
        <f>B5543&amp;"|"&amp;TEXT(E5543,"000")&amp;"|"&amp;TEXT(M5543,"0.0000")</f>
        <v>2023|105|0.7500</v>
      </c>
      <c r="AG5543" s="22" t="str">
        <f>IF(AND(B5543&gt;=2015,B5543&lt;=2024,C5543=19,G5543=41,I5543=2,K5543="A",L5543="RBUP",M5543&gt;=0.5,M5543&lt;=0.85),"IN","OUT")</f>
        <v>IN</v>
      </c>
    </row>
    <row r="5544" spans="1:33">
      <c r="A5544" s="14" t="s">
        <v>193</v>
      </c>
      <c r="B5544" s="16">
        <v>2023</v>
      </c>
      <c r="C5544" s="16">
        <v>19</v>
      </c>
      <c r="D5544" s="14" t="s">
        <v>80</v>
      </c>
      <c r="E5544" s="16">
        <v>105</v>
      </c>
      <c r="F5544" s="14" t="s">
        <v>138</v>
      </c>
      <c r="G5544" s="16">
        <v>41</v>
      </c>
      <c r="H5544" s="14" t="s">
        <v>186</v>
      </c>
      <c r="I5544" s="16">
        <v>2</v>
      </c>
      <c r="J5544" s="14" t="s">
        <v>83</v>
      </c>
      <c r="K5544" s="14" t="s">
        <v>84</v>
      </c>
      <c r="L5544" s="14" t="s">
        <v>85</v>
      </c>
      <c r="M5544" s="23">
        <v>0.8</v>
      </c>
      <c r="N5544" s="16">
        <v>324</v>
      </c>
      <c r="O5544" s="16">
        <v>286</v>
      </c>
      <c r="P5544" s="16">
        <v>213</v>
      </c>
      <c r="Q5544" s="16">
        <v>330</v>
      </c>
      <c r="R5544" s="16">
        <v>244</v>
      </c>
      <c r="S5544" s="14" t="s">
        <v>86</v>
      </c>
      <c r="T5544" s="16">
        <v>69555</v>
      </c>
      <c r="U5544" s="16">
        <v>0</v>
      </c>
      <c r="V5544" s="18">
        <v>70502677</v>
      </c>
      <c r="W5544" s="18">
        <v>3179024</v>
      </c>
      <c r="X5544" s="18">
        <v>2060057</v>
      </c>
      <c r="Y5544" s="18">
        <v>4199</v>
      </c>
      <c r="Z5544" s="18">
        <v>0</v>
      </c>
      <c r="AA5544" s="18">
        <v>0</v>
      </c>
      <c r="AB5544" s="18">
        <v>8831394</v>
      </c>
      <c r="AC5544" s="23">
        <v>2.78</v>
      </c>
      <c r="AD5544" s="14" t="str">
        <f>IF(E5544=113,"Linn","Iowa ex-Linn")</f>
        <v>Iowa ex-Linn</v>
      </c>
      <c r="AE5544" s="23">
        <f>IFERROR(AB5544/W5544,"N/M")</f>
        <v>2.7780205497033053</v>
      </c>
      <c r="AF5544" s="14" t="str">
        <f>B5544&amp;"|"&amp;TEXT(E5544,"000")&amp;"|"&amp;TEXT(M5544,"0.0000")</f>
        <v>2023|105|0.8000</v>
      </c>
      <c r="AG5544" s="22" t="str">
        <f>IF(AND(B5544&gt;=2015,B5544&lt;=2024,C5544=19,G5544=41,I5544=2,K5544="A",L5544="RBUP",M5544&gt;=0.5,M5544&lt;=0.85),"IN","OUT")</f>
        <v>IN</v>
      </c>
    </row>
    <row r="5545" spans="1:33">
      <c r="A5545" s="14" t="s">
        <v>193</v>
      </c>
      <c r="B5545" s="16">
        <v>2023</v>
      </c>
      <c r="C5545" s="16">
        <v>19</v>
      </c>
      <c r="D5545" s="14" t="s">
        <v>80</v>
      </c>
      <c r="E5545" s="16">
        <v>105</v>
      </c>
      <c r="F5545" s="14" t="s">
        <v>138</v>
      </c>
      <c r="G5545" s="16">
        <v>41</v>
      </c>
      <c r="H5545" s="14" t="s">
        <v>186</v>
      </c>
      <c r="I5545" s="16">
        <v>2</v>
      </c>
      <c r="J5545" s="14" t="s">
        <v>83</v>
      </c>
      <c r="K5545" s="14" t="s">
        <v>84</v>
      </c>
      <c r="L5545" s="14" t="s">
        <v>85</v>
      </c>
      <c r="M5545" s="23">
        <v>0.85</v>
      </c>
      <c r="N5545" s="16">
        <v>268</v>
      </c>
      <c r="O5545" s="16">
        <v>236</v>
      </c>
      <c r="P5545" s="16">
        <v>216</v>
      </c>
      <c r="Q5545" s="16">
        <v>308</v>
      </c>
      <c r="R5545" s="16">
        <v>271</v>
      </c>
      <c r="S5545" s="14" t="s">
        <v>86</v>
      </c>
      <c r="T5545" s="16">
        <v>47016</v>
      </c>
      <c r="U5545" s="16">
        <v>0</v>
      </c>
      <c r="V5545" s="18">
        <v>49884002</v>
      </c>
      <c r="W5545" s="18">
        <v>2946667</v>
      </c>
      <c r="X5545" s="18">
        <v>1449383</v>
      </c>
      <c r="Y5545" s="18">
        <v>1072</v>
      </c>
      <c r="Z5545" s="18">
        <v>0</v>
      </c>
      <c r="AA5545" s="18">
        <v>0</v>
      </c>
      <c r="AB5545" s="18">
        <v>9134086</v>
      </c>
      <c r="AC5545" s="23">
        <v>3.1</v>
      </c>
      <c r="AD5545" s="14" t="str">
        <f>IF(E5545=113,"Linn","Iowa ex-Linn")</f>
        <v>Iowa ex-Linn</v>
      </c>
      <c r="AE5545" s="23">
        <f>IFERROR(AB5545/W5545,"N/M")</f>
        <v>3.099802590520069</v>
      </c>
      <c r="AF5545" s="14" t="str">
        <f>B5545&amp;"|"&amp;TEXT(E5545,"000")&amp;"|"&amp;TEXT(M5545,"0.0000")</f>
        <v>2023|105|0.8500</v>
      </c>
      <c r="AG5545" s="22" t="str">
        <f>IF(AND(B5545&gt;=2015,B5545&lt;=2024,C5545=19,G5545=41,I5545=2,K5545="A",L5545="RBUP",M5545&gt;=0.5,M5545&lt;=0.85),"IN","OUT")</f>
        <v>IN</v>
      </c>
    </row>
    <row r="5546" spans="1:33">
      <c r="A5546" s="14" t="s">
        <v>193</v>
      </c>
      <c r="B5546" s="16">
        <v>2023</v>
      </c>
      <c r="C5546" s="16">
        <v>19</v>
      </c>
      <c r="D5546" s="14" t="s">
        <v>80</v>
      </c>
      <c r="E5546" s="16">
        <v>107</v>
      </c>
      <c r="F5546" s="14" t="s">
        <v>139</v>
      </c>
      <c r="G5546" s="16">
        <v>41</v>
      </c>
      <c r="H5546" s="14" t="s">
        <v>186</v>
      </c>
      <c r="I5546" s="16">
        <v>2</v>
      </c>
      <c r="J5546" s="14" t="s">
        <v>83</v>
      </c>
      <c r="K5546" s="14" t="s">
        <v>84</v>
      </c>
      <c r="L5546" s="14" t="s">
        <v>85</v>
      </c>
      <c r="M5546" s="23">
        <v>0.5</v>
      </c>
      <c r="N5546" s="16">
        <v>2</v>
      </c>
      <c r="O5546" s="16">
        <v>2</v>
      </c>
      <c r="P5546" s="16">
        <v>0</v>
      </c>
      <c r="Q5546" s="16">
        <v>2</v>
      </c>
      <c r="R5546" s="16">
        <v>0</v>
      </c>
      <c r="S5546" s="14" t="s">
        <v>86</v>
      </c>
      <c r="T5546" s="16">
        <v>243</v>
      </c>
      <c r="U5546" s="16">
        <v>0</v>
      </c>
      <c r="V5546" s="18">
        <v>140698</v>
      </c>
      <c r="W5546" s="18">
        <v>2402</v>
      </c>
      <c r="X5546" s="18">
        <v>1852</v>
      </c>
      <c r="Y5546" s="18">
        <v>0</v>
      </c>
      <c r="Z5546" s="18">
        <v>0</v>
      </c>
      <c r="AA5546" s="18">
        <v>0</v>
      </c>
      <c r="AB5546" s="18">
        <v>0</v>
      </c>
      <c r="AC5546" s="23">
        <v>0</v>
      </c>
      <c r="AD5546" s="14" t="str">
        <f>IF(E5546=113,"Linn","Iowa ex-Linn")</f>
        <v>Iowa ex-Linn</v>
      </c>
      <c r="AE5546" s="23">
        <f>IFERROR(AB5546/W5546,"N/M")</f>
        <v>0.0</v>
      </c>
      <c r="AF5546" s="14" t="str">
        <f>B5546&amp;"|"&amp;TEXT(E5546,"000")&amp;"|"&amp;TEXT(M5546,"0.0000")</f>
        <v>2023|107|0.5000</v>
      </c>
      <c r="AG5546" s="22" t="str">
        <f>IF(AND(B5546&gt;=2015,B5546&lt;=2024,C5546=19,G5546=41,I5546=2,K5546="A",L5546="RBUP",M5546&gt;=0.5,M5546&lt;=0.85),"IN","OUT")</f>
        <v>IN</v>
      </c>
    </row>
    <row r="5547" spans="1:33">
      <c r="A5547" s="14" t="s">
        <v>193</v>
      </c>
      <c r="B5547" s="16">
        <v>2023</v>
      </c>
      <c r="C5547" s="16">
        <v>19</v>
      </c>
      <c r="D5547" s="14" t="s">
        <v>80</v>
      </c>
      <c r="E5547" s="16">
        <v>107</v>
      </c>
      <c r="F5547" s="14" t="s">
        <v>139</v>
      </c>
      <c r="G5547" s="16">
        <v>41</v>
      </c>
      <c r="H5547" s="14" t="s">
        <v>186</v>
      </c>
      <c r="I5547" s="16">
        <v>2</v>
      </c>
      <c r="J5547" s="14" t="s">
        <v>83</v>
      </c>
      <c r="K5547" s="14" t="s">
        <v>84</v>
      </c>
      <c r="L5547" s="14" t="s">
        <v>85</v>
      </c>
      <c r="M5547" s="23">
        <v>0.55</v>
      </c>
      <c r="N5547" s="16">
        <v>0</v>
      </c>
      <c r="O5547" s="16">
        <v>0</v>
      </c>
      <c r="P5547" s="16">
        <v>0</v>
      </c>
      <c r="Q5547" s="16">
        <v>0</v>
      </c>
      <c r="R5547" s="16">
        <v>0</v>
      </c>
      <c r="S5547" s="14" t="s">
        <v>86</v>
      </c>
      <c r="T5547" s="16">
        <v>0</v>
      </c>
      <c r="U5547" s="16">
        <v>0</v>
      </c>
      <c r="V5547" s="18">
        <v>0</v>
      </c>
      <c r="W5547" s="18">
        <v>0</v>
      </c>
      <c r="X5547" s="18">
        <v>0</v>
      </c>
      <c r="Y5547" s="18">
        <v>0</v>
      </c>
      <c r="Z5547" s="18">
        <v>0</v>
      </c>
      <c r="AA5547" s="18">
        <v>0</v>
      </c>
      <c r="AB5547" s="18">
        <v>0</v>
      </c>
      <c r="AC5547" s="23">
        <v>0</v>
      </c>
      <c r="AD5547" s="14" t="str">
        <f>IF(E5547=113,"Linn","Iowa ex-Linn")</f>
        <v>Iowa ex-Linn</v>
      </c>
      <c r="AE5547" s="23" t="str">
        <f>IFERROR(AB5547/W5547,"N/M")</f>
        <v>N/M</v>
      </c>
      <c r="AF5547" s="14" t="str">
        <f>B5547&amp;"|"&amp;TEXT(E5547,"000")&amp;"|"&amp;TEXT(M5547,"0.0000")</f>
        <v>2023|107|0.5500</v>
      </c>
      <c r="AG5547" s="22" t="str">
        <f>IF(AND(B5547&gt;=2015,B5547&lt;=2024,C5547=19,G5547=41,I5547=2,K5547="A",L5547="RBUP",M5547&gt;=0.5,M5547&lt;=0.85),"IN","OUT")</f>
        <v>IN</v>
      </c>
    </row>
    <row r="5548" spans="1:33">
      <c r="A5548" s="14" t="s">
        <v>193</v>
      </c>
      <c r="B5548" s="16">
        <v>2023</v>
      </c>
      <c r="C5548" s="16">
        <v>19</v>
      </c>
      <c r="D5548" s="14" t="s">
        <v>80</v>
      </c>
      <c r="E5548" s="16">
        <v>107</v>
      </c>
      <c r="F5548" s="14" t="s">
        <v>139</v>
      </c>
      <c r="G5548" s="16">
        <v>41</v>
      </c>
      <c r="H5548" s="14" t="s">
        <v>186</v>
      </c>
      <c r="I5548" s="16">
        <v>2</v>
      </c>
      <c r="J5548" s="14" t="s">
        <v>83</v>
      </c>
      <c r="K5548" s="14" t="s">
        <v>84</v>
      </c>
      <c r="L5548" s="14" t="s">
        <v>85</v>
      </c>
      <c r="M5548" s="23">
        <v>0.6</v>
      </c>
      <c r="N5548" s="16">
        <v>3</v>
      </c>
      <c r="O5548" s="16">
        <v>1</v>
      </c>
      <c r="P5548" s="16">
        <v>0</v>
      </c>
      <c r="Q5548" s="16">
        <v>3</v>
      </c>
      <c r="R5548" s="16">
        <v>0</v>
      </c>
      <c r="S5548" s="14" t="s">
        <v>86</v>
      </c>
      <c r="T5548" s="16">
        <v>82</v>
      </c>
      <c r="U5548" s="16">
        <v>0</v>
      </c>
      <c r="V5548" s="18">
        <v>49628</v>
      </c>
      <c r="W5548" s="18">
        <v>4747</v>
      </c>
      <c r="X5548" s="18">
        <v>3038</v>
      </c>
      <c r="Y5548" s="18">
        <v>0</v>
      </c>
      <c r="Z5548" s="18">
        <v>0</v>
      </c>
      <c r="AA5548" s="18">
        <v>0</v>
      </c>
      <c r="AB5548" s="18">
        <v>0</v>
      </c>
      <c r="AC5548" s="23">
        <v>0</v>
      </c>
      <c r="AD5548" s="14" t="str">
        <f>IF(E5548=113,"Linn","Iowa ex-Linn")</f>
        <v>Iowa ex-Linn</v>
      </c>
      <c r="AE5548" s="23">
        <f>IFERROR(AB5548/W5548,"N/M")</f>
        <v>0.0</v>
      </c>
      <c r="AF5548" s="14" t="str">
        <f>B5548&amp;"|"&amp;TEXT(E5548,"000")&amp;"|"&amp;TEXT(M5548,"0.0000")</f>
        <v>2023|107|0.6000</v>
      </c>
      <c r="AG5548" s="22" t="str">
        <f>IF(AND(B5548&gt;=2015,B5548&lt;=2024,C5548=19,G5548=41,I5548=2,K5548="A",L5548="RBUP",M5548&gt;=0.5,M5548&lt;=0.85),"IN","OUT")</f>
        <v>IN</v>
      </c>
    </row>
    <row r="5549" spans="1:33">
      <c r="A5549" s="14" t="s">
        <v>193</v>
      </c>
      <c r="B5549" s="16">
        <v>2023</v>
      </c>
      <c r="C5549" s="16">
        <v>19</v>
      </c>
      <c r="D5549" s="14" t="s">
        <v>80</v>
      </c>
      <c r="E5549" s="16">
        <v>107</v>
      </c>
      <c r="F5549" s="14" t="s">
        <v>139</v>
      </c>
      <c r="G5549" s="16">
        <v>41</v>
      </c>
      <c r="H5549" s="14" t="s">
        <v>186</v>
      </c>
      <c r="I5549" s="16">
        <v>2</v>
      </c>
      <c r="J5549" s="14" t="s">
        <v>83</v>
      </c>
      <c r="K5549" s="14" t="s">
        <v>84</v>
      </c>
      <c r="L5549" s="14" t="s">
        <v>85</v>
      </c>
      <c r="M5549" s="23">
        <v>0.65</v>
      </c>
      <c r="N5549" s="16">
        <v>7</v>
      </c>
      <c r="O5549" s="16">
        <v>5</v>
      </c>
      <c r="P5549" s="16">
        <v>1</v>
      </c>
      <c r="Q5549" s="16">
        <v>9</v>
      </c>
      <c r="R5549" s="16">
        <v>1</v>
      </c>
      <c r="S5549" s="14" t="s">
        <v>86</v>
      </c>
      <c r="T5549" s="16">
        <v>345</v>
      </c>
      <c r="U5549" s="16">
        <v>0</v>
      </c>
      <c r="V5549" s="18">
        <v>261780</v>
      </c>
      <c r="W5549" s="18">
        <v>11848</v>
      </c>
      <c r="X5549" s="18">
        <v>6990</v>
      </c>
      <c r="Y5549" s="18">
        <v>0</v>
      </c>
      <c r="Z5549" s="18">
        <v>0</v>
      </c>
      <c r="AA5549" s="18">
        <v>0</v>
      </c>
      <c r="AB5549" s="18">
        <v>7290</v>
      </c>
      <c r="AC5549" s="23">
        <v>0.62</v>
      </c>
      <c r="AD5549" s="14" t="str">
        <f>IF(E5549=113,"Linn","Iowa ex-Linn")</f>
        <v>Iowa ex-Linn</v>
      </c>
      <c r="AE5549" s="23">
        <f>IFERROR(AB5549/W5549,"N/M")</f>
        <v>0.6152937204591492</v>
      </c>
      <c r="AF5549" s="14" t="str">
        <f>B5549&amp;"|"&amp;TEXT(E5549,"000")&amp;"|"&amp;TEXT(M5549,"0.0000")</f>
        <v>2023|107|0.6500</v>
      </c>
      <c r="AG5549" s="22" t="str">
        <f>IF(AND(B5549&gt;=2015,B5549&lt;=2024,C5549=19,G5549=41,I5549=2,K5549="A",L5549="RBUP",M5549&gt;=0.5,M5549&lt;=0.85),"IN","OUT")</f>
        <v>IN</v>
      </c>
    </row>
    <row r="5550" spans="1:33">
      <c r="A5550" s="14" t="s">
        <v>193</v>
      </c>
      <c r="B5550" s="16">
        <v>2023</v>
      </c>
      <c r="C5550" s="16">
        <v>19</v>
      </c>
      <c r="D5550" s="14" t="s">
        <v>80</v>
      </c>
      <c r="E5550" s="16">
        <v>107</v>
      </c>
      <c r="F5550" s="14" t="s">
        <v>139</v>
      </c>
      <c r="G5550" s="16">
        <v>41</v>
      </c>
      <c r="H5550" s="14" t="s">
        <v>186</v>
      </c>
      <c r="I5550" s="16">
        <v>2</v>
      </c>
      <c r="J5550" s="14" t="s">
        <v>83</v>
      </c>
      <c r="K5550" s="14" t="s">
        <v>84</v>
      </c>
      <c r="L5550" s="14" t="s">
        <v>85</v>
      </c>
      <c r="M5550" s="23">
        <v>0.7</v>
      </c>
      <c r="N5550" s="16">
        <v>43</v>
      </c>
      <c r="O5550" s="16">
        <v>35</v>
      </c>
      <c r="P5550" s="16">
        <v>1</v>
      </c>
      <c r="Q5550" s="16">
        <v>44</v>
      </c>
      <c r="R5550" s="16">
        <v>1</v>
      </c>
      <c r="S5550" s="14" t="s">
        <v>86</v>
      </c>
      <c r="T5550" s="16">
        <v>3788</v>
      </c>
      <c r="U5550" s="16">
        <v>0</v>
      </c>
      <c r="V5550" s="18">
        <v>3063209</v>
      </c>
      <c r="W5550" s="18">
        <v>163157</v>
      </c>
      <c r="X5550" s="18">
        <v>102373</v>
      </c>
      <c r="Y5550" s="18">
        <v>0</v>
      </c>
      <c r="Z5550" s="18">
        <v>0</v>
      </c>
      <c r="AA5550" s="18">
        <v>0</v>
      </c>
      <c r="AB5550" s="18">
        <v>226</v>
      </c>
      <c r="AC5550" s="23">
        <v>0</v>
      </c>
      <c r="AD5550" s="14" t="str">
        <f>IF(E5550=113,"Linn","Iowa ex-Linn")</f>
        <v>Iowa ex-Linn</v>
      </c>
      <c r="AE5550" s="23">
        <f>IFERROR(AB5550/W5550,"N/M")</f>
        <v>0.0013851688864100222</v>
      </c>
      <c r="AF5550" s="14" t="str">
        <f>B5550&amp;"|"&amp;TEXT(E5550,"000")&amp;"|"&amp;TEXT(M5550,"0.0000")</f>
        <v>2023|107|0.7000</v>
      </c>
      <c r="AG5550" s="22" t="str">
        <f>IF(AND(B5550&gt;=2015,B5550&lt;=2024,C5550=19,G5550=41,I5550=2,K5550="A",L5550="RBUP",M5550&gt;=0.5,M5550&lt;=0.85),"IN","OUT")</f>
        <v>IN</v>
      </c>
    </row>
    <row r="5551" spans="1:33">
      <c r="A5551" s="14" t="s">
        <v>193</v>
      </c>
      <c r="B5551" s="16">
        <v>2023</v>
      </c>
      <c r="C5551" s="16">
        <v>19</v>
      </c>
      <c r="D5551" s="14" t="s">
        <v>80</v>
      </c>
      <c r="E5551" s="16">
        <v>107</v>
      </c>
      <c r="F5551" s="14" t="s">
        <v>139</v>
      </c>
      <c r="G5551" s="16">
        <v>41</v>
      </c>
      <c r="H5551" s="14" t="s">
        <v>186</v>
      </c>
      <c r="I5551" s="16">
        <v>2</v>
      </c>
      <c r="J5551" s="14" t="s">
        <v>83</v>
      </c>
      <c r="K5551" s="14" t="s">
        <v>84</v>
      </c>
      <c r="L5551" s="14" t="s">
        <v>85</v>
      </c>
      <c r="M5551" s="23">
        <v>0.75</v>
      </c>
      <c r="N5551" s="16">
        <v>192</v>
      </c>
      <c r="O5551" s="16">
        <v>147</v>
      </c>
      <c r="P5551" s="16">
        <v>6</v>
      </c>
      <c r="Q5551" s="16">
        <v>289</v>
      </c>
      <c r="R5551" s="16">
        <v>10</v>
      </c>
      <c r="S5551" s="14" t="s">
        <v>86</v>
      </c>
      <c r="T5551" s="16">
        <v>25779</v>
      </c>
      <c r="U5551" s="16">
        <v>0</v>
      </c>
      <c r="V5551" s="18">
        <v>22522892</v>
      </c>
      <c r="W5551" s="18">
        <v>1627613</v>
      </c>
      <c r="X5551" s="18">
        <v>1032415</v>
      </c>
      <c r="Y5551" s="18">
        <v>2004</v>
      </c>
      <c r="Z5551" s="18">
        <v>0</v>
      </c>
      <c r="AA5551" s="18">
        <v>0</v>
      </c>
      <c r="AB5551" s="18">
        <v>42134</v>
      </c>
      <c r="AC5551" s="23">
        <v>0.03</v>
      </c>
      <c r="AD5551" s="14" t="str">
        <f>IF(E5551=113,"Linn","Iowa ex-Linn")</f>
        <v>Iowa ex-Linn</v>
      </c>
      <c r="AE5551" s="23">
        <f>IFERROR(AB5551/W5551,"N/M")</f>
        <v>0.025886989106132723</v>
      </c>
      <c r="AF5551" s="14" t="str">
        <f>B5551&amp;"|"&amp;TEXT(E5551,"000")&amp;"|"&amp;TEXT(M5551,"0.0000")</f>
        <v>2023|107|0.7500</v>
      </c>
      <c r="AG5551" s="22" t="str">
        <f>IF(AND(B5551&gt;=2015,B5551&lt;=2024,C5551=19,G5551=41,I5551=2,K5551="A",L5551="RBUP",M5551&gt;=0.5,M5551&lt;=0.85),"IN","OUT")</f>
        <v>IN</v>
      </c>
    </row>
    <row r="5552" spans="1:33">
      <c r="A5552" s="14" t="s">
        <v>193</v>
      </c>
      <c r="B5552" s="16">
        <v>2023</v>
      </c>
      <c r="C5552" s="16">
        <v>19</v>
      </c>
      <c r="D5552" s="14" t="s">
        <v>80</v>
      </c>
      <c r="E5552" s="16">
        <v>107</v>
      </c>
      <c r="F5552" s="14" t="s">
        <v>139</v>
      </c>
      <c r="G5552" s="16">
        <v>41</v>
      </c>
      <c r="H5552" s="14" t="s">
        <v>186</v>
      </c>
      <c r="I5552" s="16">
        <v>2</v>
      </c>
      <c r="J5552" s="14" t="s">
        <v>83</v>
      </c>
      <c r="K5552" s="14" t="s">
        <v>84</v>
      </c>
      <c r="L5552" s="14" t="s">
        <v>85</v>
      </c>
      <c r="M5552" s="23">
        <v>0.8</v>
      </c>
      <c r="N5552" s="16">
        <v>445</v>
      </c>
      <c r="O5552" s="16">
        <v>358</v>
      </c>
      <c r="P5552" s="16">
        <v>25</v>
      </c>
      <c r="Q5552" s="16">
        <v>541</v>
      </c>
      <c r="R5552" s="16">
        <v>34</v>
      </c>
      <c r="S5552" s="14" t="s">
        <v>86</v>
      </c>
      <c r="T5552" s="16">
        <v>70855</v>
      </c>
      <c r="U5552" s="16">
        <v>0</v>
      </c>
      <c r="V5552" s="18">
        <v>65491969</v>
      </c>
      <c r="W5552" s="18">
        <v>5187806</v>
      </c>
      <c r="X5552" s="18">
        <v>3213073</v>
      </c>
      <c r="Y5552" s="18">
        <v>5780</v>
      </c>
      <c r="Z5552" s="18">
        <v>0</v>
      </c>
      <c r="AA5552" s="18">
        <v>0</v>
      </c>
      <c r="AB5552" s="18">
        <v>172327</v>
      </c>
      <c r="AC5552" s="23">
        <v>0.03</v>
      </c>
      <c r="AD5552" s="14" t="str">
        <f>IF(E5552=113,"Linn","Iowa ex-Linn")</f>
        <v>Iowa ex-Linn</v>
      </c>
      <c r="AE5552" s="23">
        <f>IFERROR(AB5552/W5552,"N/M")</f>
        <v>0.033217703206326527</v>
      </c>
      <c r="AF5552" s="14" t="str">
        <f>B5552&amp;"|"&amp;TEXT(E5552,"000")&amp;"|"&amp;TEXT(M5552,"0.0000")</f>
        <v>2023|107|0.8000</v>
      </c>
      <c r="AG5552" s="22" t="str">
        <f>IF(AND(B5552&gt;=2015,B5552&lt;=2024,C5552=19,G5552=41,I5552=2,K5552="A",L5552="RBUP",M5552&gt;=0.5,M5552&lt;=0.85),"IN","OUT")</f>
        <v>IN</v>
      </c>
    </row>
    <row r="5553" spans="1:33">
      <c r="A5553" s="14" t="s">
        <v>193</v>
      </c>
      <c r="B5553" s="16">
        <v>2023</v>
      </c>
      <c r="C5553" s="16">
        <v>19</v>
      </c>
      <c r="D5553" s="14" t="s">
        <v>80</v>
      </c>
      <c r="E5553" s="16">
        <v>107</v>
      </c>
      <c r="F5553" s="14" t="s">
        <v>139</v>
      </c>
      <c r="G5553" s="16">
        <v>41</v>
      </c>
      <c r="H5553" s="14" t="s">
        <v>186</v>
      </c>
      <c r="I5553" s="16">
        <v>2</v>
      </c>
      <c r="J5553" s="14" t="s">
        <v>83</v>
      </c>
      <c r="K5553" s="14" t="s">
        <v>84</v>
      </c>
      <c r="L5553" s="14" t="s">
        <v>85</v>
      </c>
      <c r="M5553" s="23">
        <v>0.85</v>
      </c>
      <c r="N5553" s="16">
        <v>130</v>
      </c>
      <c r="O5553" s="16">
        <v>86</v>
      </c>
      <c r="P5553" s="16">
        <v>11</v>
      </c>
      <c r="Q5553" s="16">
        <v>122</v>
      </c>
      <c r="R5553" s="16">
        <v>16</v>
      </c>
      <c r="S5553" s="14" t="s">
        <v>86</v>
      </c>
      <c r="T5553" s="16">
        <v>12758</v>
      </c>
      <c r="U5553" s="16">
        <v>0</v>
      </c>
      <c r="V5553" s="18">
        <v>12499645</v>
      </c>
      <c r="W5553" s="18">
        <v>1176087</v>
      </c>
      <c r="X5553" s="18">
        <v>548906</v>
      </c>
      <c r="Y5553" s="18">
        <v>0</v>
      </c>
      <c r="Z5553" s="18">
        <v>0</v>
      </c>
      <c r="AA5553" s="18">
        <v>0</v>
      </c>
      <c r="AB5553" s="18">
        <v>156469</v>
      </c>
      <c r="AC5553" s="23">
        <v>0.13</v>
      </c>
      <c r="AD5553" s="14" t="str">
        <f>IF(E5553=113,"Linn","Iowa ex-Linn")</f>
        <v>Iowa ex-Linn</v>
      </c>
      <c r="AE5553" s="23">
        <f>IFERROR(AB5553/W5553,"N/M")</f>
        <v>0.1330420283533446</v>
      </c>
      <c r="AF5553" s="14" t="str">
        <f>B5553&amp;"|"&amp;TEXT(E5553,"000")&amp;"|"&amp;TEXT(M5553,"0.0000")</f>
        <v>2023|107|0.8500</v>
      </c>
      <c r="AG5553" s="22" t="str">
        <f>IF(AND(B5553&gt;=2015,B5553&lt;=2024,C5553=19,G5553=41,I5553=2,K5553="A",L5553="RBUP",M5553&gt;=0.5,M5553&lt;=0.85),"IN","OUT")</f>
        <v>IN</v>
      </c>
    </row>
    <row r="5554" spans="1:33">
      <c r="A5554" s="14" t="s">
        <v>193</v>
      </c>
      <c r="B5554" s="16">
        <v>2023</v>
      </c>
      <c r="C5554" s="16">
        <v>19</v>
      </c>
      <c r="D5554" s="14" t="s">
        <v>80</v>
      </c>
      <c r="E5554" s="16">
        <v>109</v>
      </c>
      <c r="F5554" s="14" t="s">
        <v>140</v>
      </c>
      <c r="G5554" s="16">
        <v>41</v>
      </c>
      <c r="H5554" s="14" t="s">
        <v>186</v>
      </c>
      <c r="I5554" s="16">
        <v>2</v>
      </c>
      <c r="J5554" s="14" t="s">
        <v>83</v>
      </c>
      <c r="K5554" s="14" t="s">
        <v>84</v>
      </c>
      <c r="L5554" s="14" t="s">
        <v>85</v>
      </c>
      <c r="M5554" s="23">
        <v>0.5</v>
      </c>
      <c r="N5554" s="16">
        <v>2</v>
      </c>
      <c r="O5554" s="16">
        <v>2</v>
      </c>
      <c r="P5554" s="16">
        <v>0</v>
      </c>
      <c r="Q5554" s="16">
        <v>2</v>
      </c>
      <c r="R5554" s="16">
        <v>0</v>
      </c>
      <c r="S5554" s="14" t="s">
        <v>86</v>
      </c>
      <c r="T5554" s="16">
        <v>153</v>
      </c>
      <c r="U5554" s="16">
        <v>0</v>
      </c>
      <c r="V5554" s="18">
        <v>88465</v>
      </c>
      <c r="W5554" s="18">
        <v>769</v>
      </c>
      <c r="X5554" s="18">
        <v>516</v>
      </c>
      <c r="Y5554" s="18">
        <v>0</v>
      </c>
      <c r="Z5554" s="18">
        <v>0</v>
      </c>
      <c r="AA5554" s="18">
        <v>0</v>
      </c>
      <c r="AB5554" s="18">
        <v>0</v>
      </c>
      <c r="AC5554" s="23">
        <v>0</v>
      </c>
      <c r="AD5554" s="14" t="str">
        <f>IF(E5554=113,"Linn","Iowa ex-Linn")</f>
        <v>Iowa ex-Linn</v>
      </c>
      <c r="AE5554" s="23">
        <f>IFERROR(AB5554/W5554,"N/M")</f>
        <v>0.0</v>
      </c>
      <c r="AF5554" s="14" t="str">
        <f>B5554&amp;"|"&amp;TEXT(E5554,"000")&amp;"|"&amp;TEXT(M5554,"0.0000")</f>
        <v>2023|109|0.5000</v>
      </c>
      <c r="AG5554" s="22" t="str">
        <f>IF(AND(B5554&gt;=2015,B5554&lt;=2024,C5554=19,G5554=41,I5554=2,K5554="A",L5554="RBUP",M5554&gt;=0.5,M5554&lt;=0.85),"IN","OUT")</f>
        <v>IN</v>
      </c>
    </row>
    <row r="5555" spans="1:33">
      <c r="A5555" s="14" t="s">
        <v>193</v>
      </c>
      <c r="B5555" s="16">
        <v>2023</v>
      </c>
      <c r="C5555" s="16">
        <v>19</v>
      </c>
      <c r="D5555" s="14" t="s">
        <v>80</v>
      </c>
      <c r="E5555" s="16">
        <v>109</v>
      </c>
      <c r="F5555" s="14" t="s">
        <v>140</v>
      </c>
      <c r="G5555" s="16">
        <v>41</v>
      </c>
      <c r="H5555" s="14" t="s">
        <v>186</v>
      </c>
      <c r="I5555" s="16">
        <v>2</v>
      </c>
      <c r="J5555" s="14" t="s">
        <v>83</v>
      </c>
      <c r="K5555" s="14" t="s">
        <v>84</v>
      </c>
      <c r="L5555" s="14" t="s">
        <v>85</v>
      </c>
      <c r="M5555" s="23">
        <v>0.6</v>
      </c>
      <c r="N5555" s="16">
        <v>2</v>
      </c>
      <c r="O5555" s="16">
        <v>2</v>
      </c>
      <c r="P5555" s="16">
        <v>0</v>
      </c>
      <c r="Q5555" s="16">
        <v>2</v>
      </c>
      <c r="R5555" s="16">
        <v>0</v>
      </c>
      <c r="S5555" s="14" t="s">
        <v>86</v>
      </c>
      <c r="T5555" s="16">
        <v>3320</v>
      </c>
      <c r="U5555" s="16">
        <v>0</v>
      </c>
      <c r="V5555" s="18">
        <v>2138559</v>
      </c>
      <c r="W5555" s="18">
        <v>27767</v>
      </c>
      <c r="X5555" s="18">
        <v>22215</v>
      </c>
      <c r="Y5555" s="18">
        <v>0</v>
      </c>
      <c r="Z5555" s="18">
        <v>0</v>
      </c>
      <c r="AA5555" s="18">
        <v>0</v>
      </c>
      <c r="AB5555" s="18">
        <v>0</v>
      </c>
      <c r="AC5555" s="23">
        <v>0</v>
      </c>
      <c r="AD5555" s="14" t="str">
        <f>IF(E5555=113,"Linn","Iowa ex-Linn")</f>
        <v>Iowa ex-Linn</v>
      </c>
      <c r="AE5555" s="23">
        <f>IFERROR(AB5555/W5555,"N/M")</f>
        <v>0.0</v>
      </c>
      <c r="AF5555" s="14" t="str">
        <f>B5555&amp;"|"&amp;TEXT(E5555,"000")&amp;"|"&amp;TEXT(M5555,"0.0000")</f>
        <v>2023|109|0.6000</v>
      </c>
      <c r="AG5555" s="22" t="str">
        <f>IF(AND(B5555&gt;=2015,B5555&lt;=2024,C5555=19,G5555=41,I5555=2,K5555="A",L5555="RBUP",M5555&gt;=0.5,M5555&lt;=0.85),"IN","OUT")</f>
        <v>IN</v>
      </c>
    </row>
    <row r="5556" spans="1:33">
      <c r="A5556" s="14" t="s">
        <v>193</v>
      </c>
      <c r="B5556" s="16">
        <v>2023</v>
      </c>
      <c r="C5556" s="16">
        <v>19</v>
      </c>
      <c r="D5556" s="14" t="s">
        <v>80</v>
      </c>
      <c r="E5556" s="16">
        <v>109</v>
      </c>
      <c r="F5556" s="14" t="s">
        <v>140</v>
      </c>
      <c r="G5556" s="16">
        <v>41</v>
      </c>
      <c r="H5556" s="14" t="s">
        <v>186</v>
      </c>
      <c r="I5556" s="16">
        <v>2</v>
      </c>
      <c r="J5556" s="14" t="s">
        <v>83</v>
      </c>
      <c r="K5556" s="14" t="s">
        <v>84</v>
      </c>
      <c r="L5556" s="14" t="s">
        <v>85</v>
      </c>
      <c r="M5556" s="23">
        <v>0.65</v>
      </c>
      <c r="N5556" s="16">
        <v>8</v>
      </c>
      <c r="O5556" s="16">
        <v>4</v>
      </c>
      <c r="P5556" s="16">
        <v>0</v>
      </c>
      <c r="Q5556" s="16">
        <v>4</v>
      </c>
      <c r="R5556" s="16">
        <v>0</v>
      </c>
      <c r="S5556" s="14" t="s">
        <v>86</v>
      </c>
      <c r="T5556" s="16">
        <v>312</v>
      </c>
      <c r="U5556" s="16">
        <v>0</v>
      </c>
      <c r="V5556" s="18">
        <v>241772</v>
      </c>
      <c r="W5556" s="18">
        <v>4504</v>
      </c>
      <c r="X5556" s="18">
        <v>3108</v>
      </c>
      <c r="Y5556" s="18">
        <v>0</v>
      </c>
      <c r="Z5556" s="18">
        <v>0</v>
      </c>
      <c r="AA5556" s="18">
        <v>0</v>
      </c>
      <c r="AB5556" s="18">
        <v>0</v>
      </c>
      <c r="AC5556" s="23">
        <v>0</v>
      </c>
      <c r="AD5556" s="14" t="str">
        <f>IF(E5556=113,"Linn","Iowa ex-Linn")</f>
        <v>Iowa ex-Linn</v>
      </c>
      <c r="AE5556" s="23">
        <f>IFERROR(AB5556/W5556,"N/M")</f>
        <v>0.0</v>
      </c>
      <c r="AF5556" s="14" t="str">
        <f>B5556&amp;"|"&amp;TEXT(E5556,"000")&amp;"|"&amp;TEXT(M5556,"0.0000")</f>
        <v>2023|109|0.6500</v>
      </c>
      <c r="AG5556" s="22" t="str">
        <f>IF(AND(B5556&gt;=2015,B5556&lt;=2024,C5556=19,G5556=41,I5556=2,K5556="A",L5556="RBUP",M5556&gt;=0.5,M5556&lt;=0.85),"IN","OUT")</f>
        <v>IN</v>
      </c>
    </row>
    <row r="5557" spans="1:33">
      <c r="A5557" s="14" t="s">
        <v>193</v>
      </c>
      <c r="B5557" s="16">
        <v>2023</v>
      </c>
      <c r="C5557" s="16">
        <v>19</v>
      </c>
      <c r="D5557" s="14" t="s">
        <v>80</v>
      </c>
      <c r="E5557" s="16">
        <v>109</v>
      </c>
      <c r="F5557" s="14" t="s">
        <v>140</v>
      </c>
      <c r="G5557" s="16">
        <v>41</v>
      </c>
      <c r="H5557" s="14" t="s">
        <v>186</v>
      </c>
      <c r="I5557" s="16">
        <v>2</v>
      </c>
      <c r="J5557" s="14" t="s">
        <v>83</v>
      </c>
      <c r="K5557" s="14" t="s">
        <v>84</v>
      </c>
      <c r="L5557" s="14" t="s">
        <v>85</v>
      </c>
      <c r="M5557" s="23">
        <v>0.7</v>
      </c>
      <c r="N5557" s="16">
        <v>34</v>
      </c>
      <c r="O5557" s="16">
        <v>25</v>
      </c>
      <c r="P5557" s="16">
        <v>4</v>
      </c>
      <c r="Q5557" s="16">
        <v>42</v>
      </c>
      <c r="R5557" s="16">
        <v>4</v>
      </c>
      <c r="S5557" s="14" t="s">
        <v>86</v>
      </c>
      <c r="T5557" s="16">
        <v>3493</v>
      </c>
      <c r="U5557" s="16">
        <v>0</v>
      </c>
      <c r="V5557" s="18">
        <v>3115452</v>
      </c>
      <c r="W5557" s="18">
        <v>84652</v>
      </c>
      <c r="X5557" s="18">
        <v>52820</v>
      </c>
      <c r="Y5557" s="18">
        <v>0</v>
      </c>
      <c r="Z5557" s="18">
        <v>0</v>
      </c>
      <c r="AA5557" s="18">
        <v>0</v>
      </c>
      <c r="AB5557" s="18">
        <v>5659</v>
      </c>
      <c r="AC5557" s="23">
        <v>0.07000000000000001</v>
      </c>
      <c r="AD5557" s="14" t="str">
        <f>IF(E5557=113,"Linn","Iowa ex-Linn")</f>
        <v>Iowa ex-Linn</v>
      </c>
      <c r="AE5557" s="23">
        <f>IFERROR(AB5557/W5557,"N/M")</f>
        <v>0.06685016302036573</v>
      </c>
      <c r="AF5557" s="14" t="str">
        <f>B5557&amp;"|"&amp;TEXT(E5557,"000")&amp;"|"&amp;TEXT(M5557,"0.0000")</f>
        <v>2023|109|0.7000</v>
      </c>
      <c r="AG5557" s="22" t="str">
        <f>IF(AND(B5557&gt;=2015,B5557&lt;=2024,C5557=19,G5557=41,I5557=2,K5557="A",L5557="RBUP",M5557&gt;=0.5,M5557&lt;=0.85),"IN","OUT")</f>
        <v>IN</v>
      </c>
    </row>
    <row r="5558" spans="1:33">
      <c r="A5558" s="14" t="s">
        <v>193</v>
      </c>
      <c r="B5558" s="16">
        <v>2023</v>
      </c>
      <c r="C5558" s="16">
        <v>19</v>
      </c>
      <c r="D5558" s="14" t="s">
        <v>80</v>
      </c>
      <c r="E5558" s="16">
        <v>109</v>
      </c>
      <c r="F5558" s="14" t="s">
        <v>140</v>
      </c>
      <c r="G5558" s="16">
        <v>41</v>
      </c>
      <c r="H5558" s="14" t="s">
        <v>186</v>
      </c>
      <c r="I5558" s="16">
        <v>2</v>
      </c>
      <c r="J5558" s="14" t="s">
        <v>83</v>
      </c>
      <c r="K5558" s="14" t="s">
        <v>84</v>
      </c>
      <c r="L5558" s="14" t="s">
        <v>85</v>
      </c>
      <c r="M5558" s="23">
        <v>0.75</v>
      </c>
      <c r="N5558" s="16">
        <v>148</v>
      </c>
      <c r="O5558" s="16">
        <v>122</v>
      </c>
      <c r="P5558" s="16">
        <v>18</v>
      </c>
      <c r="Q5558" s="16">
        <v>182</v>
      </c>
      <c r="R5558" s="16">
        <v>21</v>
      </c>
      <c r="S5558" s="14" t="s">
        <v>86</v>
      </c>
      <c r="T5558" s="16">
        <v>33066</v>
      </c>
      <c r="U5558" s="16">
        <v>0</v>
      </c>
      <c r="V5558" s="18">
        <v>31277294</v>
      </c>
      <c r="W5558" s="18">
        <v>1050650</v>
      </c>
      <c r="X5558" s="18">
        <v>733705</v>
      </c>
      <c r="Y5558" s="18">
        <v>5323</v>
      </c>
      <c r="Z5558" s="18">
        <v>0</v>
      </c>
      <c r="AA5558" s="18">
        <v>0</v>
      </c>
      <c r="AB5558" s="18">
        <v>49441</v>
      </c>
      <c r="AC5558" s="23">
        <v>0.05</v>
      </c>
      <c r="AD5558" s="14" t="str">
        <f>IF(E5558=113,"Linn","Iowa ex-Linn")</f>
        <v>Iowa ex-Linn</v>
      </c>
      <c r="AE5558" s="23">
        <f>IFERROR(AB5558/W5558,"N/M")</f>
        <v>0.047057535811164515</v>
      </c>
      <c r="AF5558" s="14" t="str">
        <f>B5558&amp;"|"&amp;TEXT(E5558,"000")&amp;"|"&amp;TEXT(M5558,"0.0000")</f>
        <v>2023|109|0.7500</v>
      </c>
      <c r="AG5558" s="22" t="str">
        <f>IF(AND(B5558&gt;=2015,B5558&lt;=2024,C5558=19,G5558=41,I5558=2,K5558="A",L5558="RBUP",M5558&gt;=0.5,M5558&lt;=0.85),"IN","OUT")</f>
        <v>IN</v>
      </c>
    </row>
    <row r="5559" spans="1:33">
      <c r="A5559" s="14" t="s">
        <v>193</v>
      </c>
      <c r="B5559" s="16">
        <v>2023</v>
      </c>
      <c r="C5559" s="16">
        <v>19</v>
      </c>
      <c r="D5559" s="14" t="s">
        <v>80</v>
      </c>
      <c r="E5559" s="16">
        <v>109</v>
      </c>
      <c r="F5559" s="14" t="s">
        <v>140</v>
      </c>
      <c r="G5559" s="16">
        <v>41</v>
      </c>
      <c r="H5559" s="14" t="s">
        <v>186</v>
      </c>
      <c r="I5559" s="16">
        <v>2</v>
      </c>
      <c r="J5559" s="14" t="s">
        <v>83</v>
      </c>
      <c r="K5559" s="14" t="s">
        <v>84</v>
      </c>
      <c r="L5559" s="14" t="s">
        <v>85</v>
      </c>
      <c r="M5559" s="23">
        <v>0.8</v>
      </c>
      <c r="N5559" s="16">
        <v>603</v>
      </c>
      <c r="O5559" s="16">
        <v>518</v>
      </c>
      <c r="P5559" s="16">
        <v>129</v>
      </c>
      <c r="Q5559" s="16">
        <v>913</v>
      </c>
      <c r="R5559" s="16">
        <v>178</v>
      </c>
      <c r="S5559" s="14" t="s">
        <v>86</v>
      </c>
      <c r="T5559" s="16">
        <v>114151</v>
      </c>
      <c r="U5559" s="16">
        <v>0</v>
      </c>
      <c r="V5559" s="18">
        <v>114422668</v>
      </c>
      <c r="W5559" s="18">
        <v>5188132</v>
      </c>
      <c r="X5559" s="18">
        <v>3072178</v>
      </c>
      <c r="Y5559" s="18">
        <v>149</v>
      </c>
      <c r="Z5559" s="18">
        <v>0</v>
      </c>
      <c r="AA5559" s="18">
        <v>0</v>
      </c>
      <c r="AB5559" s="18">
        <v>843660</v>
      </c>
      <c r="AC5559" s="23">
        <v>0.16</v>
      </c>
      <c r="AD5559" s="14" t="str">
        <f>IF(E5559=113,"Linn","Iowa ex-Linn")</f>
        <v>Iowa ex-Linn</v>
      </c>
      <c r="AE5559" s="23">
        <f>IFERROR(AB5559/W5559,"N/M")</f>
        <v>0.16261344160094615</v>
      </c>
      <c r="AF5559" s="14" t="str">
        <f>B5559&amp;"|"&amp;TEXT(E5559,"000")&amp;"|"&amp;TEXT(M5559,"0.0000")</f>
        <v>2023|109|0.8000</v>
      </c>
      <c r="AG5559" s="22" t="str">
        <f>IF(AND(B5559&gt;=2015,B5559&lt;=2024,C5559=19,G5559=41,I5559=2,K5559="A",L5559="RBUP",M5559&gt;=0.5,M5559&lt;=0.85),"IN","OUT")</f>
        <v>IN</v>
      </c>
    </row>
    <row r="5560" spans="1:33">
      <c r="A5560" s="14" t="s">
        <v>193</v>
      </c>
      <c r="B5560" s="16">
        <v>2023</v>
      </c>
      <c r="C5560" s="16">
        <v>19</v>
      </c>
      <c r="D5560" s="14" t="s">
        <v>80</v>
      </c>
      <c r="E5560" s="16">
        <v>109</v>
      </c>
      <c r="F5560" s="14" t="s">
        <v>140</v>
      </c>
      <c r="G5560" s="16">
        <v>41</v>
      </c>
      <c r="H5560" s="14" t="s">
        <v>186</v>
      </c>
      <c r="I5560" s="16">
        <v>2</v>
      </c>
      <c r="J5560" s="14" t="s">
        <v>83</v>
      </c>
      <c r="K5560" s="14" t="s">
        <v>84</v>
      </c>
      <c r="L5560" s="14" t="s">
        <v>85</v>
      </c>
      <c r="M5560" s="23">
        <v>0.85</v>
      </c>
      <c r="N5560" s="16">
        <v>482</v>
      </c>
      <c r="O5560" s="16">
        <v>413</v>
      </c>
      <c r="P5560" s="16">
        <v>158</v>
      </c>
      <c r="Q5560" s="16">
        <v>706</v>
      </c>
      <c r="R5560" s="16">
        <v>220</v>
      </c>
      <c r="S5560" s="14" t="s">
        <v>86</v>
      </c>
      <c r="T5560" s="16">
        <v>105417</v>
      </c>
      <c r="U5560" s="16">
        <v>0</v>
      </c>
      <c r="V5560" s="18">
        <v>110612416</v>
      </c>
      <c r="W5560" s="18">
        <v>6250278</v>
      </c>
      <c r="X5560" s="18">
        <v>2899611</v>
      </c>
      <c r="Y5560" s="18">
        <v>0</v>
      </c>
      <c r="Z5560" s="18">
        <v>0</v>
      </c>
      <c r="AA5560" s="18">
        <v>0</v>
      </c>
      <c r="AB5560" s="18">
        <v>2914124</v>
      </c>
      <c r="AC5560" s="23">
        <v>0.47</v>
      </c>
      <c r="AD5560" s="14" t="str">
        <f>IF(E5560=113,"Linn","Iowa ex-Linn")</f>
        <v>Iowa ex-Linn</v>
      </c>
      <c r="AE5560" s="23">
        <f>IFERROR(AB5560/W5560,"N/M")</f>
        <v>0.4662391016847571</v>
      </c>
      <c r="AF5560" s="14" t="str">
        <f>B5560&amp;"|"&amp;TEXT(E5560,"000")&amp;"|"&amp;TEXT(M5560,"0.0000")</f>
        <v>2023|109|0.8500</v>
      </c>
      <c r="AG5560" s="22" t="str">
        <f>IF(AND(B5560&gt;=2015,B5560&lt;=2024,C5560=19,G5560=41,I5560=2,K5560="A",L5560="RBUP",M5560&gt;=0.5,M5560&lt;=0.85),"IN","OUT")</f>
        <v>IN</v>
      </c>
    </row>
    <row r="5561" spans="1:33">
      <c r="A5561" s="14" t="s">
        <v>193</v>
      </c>
      <c r="B5561" s="16">
        <v>2023</v>
      </c>
      <c r="C5561" s="16">
        <v>19</v>
      </c>
      <c r="D5561" s="14" t="s">
        <v>80</v>
      </c>
      <c r="E5561" s="16">
        <v>111</v>
      </c>
      <c r="F5561" s="14" t="s">
        <v>141</v>
      </c>
      <c r="G5561" s="16">
        <v>41</v>
      </c>
      <c r="H5561" s="14" t="s">
        <v>186</v>
      </c>
      <c r="I5561" s="16">
        <v>2</v>
      </c>
      <c r="J5561" s="14" t="s">
        <v>83</v>
      </c>
      <c r="K5561" s="14" t="s">
        <v>84</v>
      </c>
      <c r="L5561" s="14" t="s">
        <v>85</v>
      </c>
      <c r="M5561" s="23">
        <v>0.5</v>
      </c>
      <c r="N5561" s="16">
        <v>4</v>
      </c>
      <c r="O5561" s="16">
        <v>4</v>
      </c>
      <c r="P5561" s="16">
        <v>0</v>
      </c>
      <c r="Q5561" s="16">
        <v>6</v>
      </c>
      <c r="R5561" s="16">
        <v>0</v>
      </c>
      <c r="S5561" s="14" t="s">
        <v>86</v>
      </c>
      <c r="T5561" s="16">
        <v>719</v>
      </c>
      <c r="U5561" s="16">
        <v>0</v>
      </c>
      <c r="V5561" s="18">
        <v>435330</v>
      </c>
      <c r="W5561" s="18">
        <v>12090</v>
      </c>
      <c r="X5561" s="18">
        <v>9396</v>
      </c>
      <c r="Y5561" s="18">
        <v>0</v>
      </c>
      <c r="Z5561" s="18">
        <v>0</v>
      </c>
      <c r="AA5561" s="18">
        <v>0</v>
      </c>
      <c r="AB5561" s="18">
        <v>0</v>
      </c>
      <c r="AC5561" s="23">
        <v>0</v>
      </c>
      <c r="AD5561" s="14" t="str">
        <f>IF(E5561=113,"Linn","Iowa ex-Linn")</f>
        <v>Iowa ex-Linn</v>
      </c>
      <c r="AE5561" s="23">
        <f>IFERROR(AB5561/W5561,"N/M")</f>
        <v>0.0</v>
      </c>
      <c r="AF5561" s="14" t="str">
        <f>B5561&amp;"|"&amp;TEXT(E5561,"000")&amp;"|"&amp;TEXT(M5561,"0.0000")</f>
        <v>2023|111|0.5000</v>
      </c>
      <c r="AG5561" s="22" t="str">
        <f>IF(AND(B5561&gt;=2015,B5561&lt;=2024,C5561=19,G5561=41,I5561=2,K5561="A",L5561="RBUP",M5561&gt;=0.5,M5561&lt;=0.85),"IN","OUT")</f>
        <v>IN</v>
      </c>
    </row>
    <row r="5562" spans="1:33">
      <c r="A5562" s="14" t="s">
        <v>193</v>
      </c>
      <c r="B5562" s="16">
        <v>2023</v>
      </c>
      <c r="C5562" s="16">
        <v>19</v>
      </c>
      <c r="D5562" s="14" t="s">
        <v>80</v>
      </c>
      <c r="E5562" s="16">
        <v>111</v>
      </c>
      <c r="F5562" s="14" t="s">
        <v>141</v>
      </c>
      <c r="G5562" s="16">
        <v>41</v>
      </c>
      <c r="H5562" s="14" t="s">
        <v>186</v>
      </c>
      <c r="I5562" s="16">
        <v>2</v>
      </c>
      <c r="J5562" s="14" t="s">
        <v>83</v>
      </c>
      <c r="K5562" s="14" t="s">
        <v>84</v>
      </c>
      <c r="L5562" s="14" t="s">
        <v>85</v>
      </c>
      <c r="M5562" s="23">
        <v>0.55</v>
      </c>
      <c r="N5562" s="16">
        <v>0</v>
      </c>
      <c r="O5562" s="16">
        <v>0</v>
      </c>
      <c r="P5562" s="16">
        <v>0</v>
      </c>
      <c r="Q5562" s="16">
        <v>0</v>
      </c>
      <c r="R5562" s="16">
        <v>0</v>
      </c>
      <c r="S5562" s="14" t="s">
        <v>86</v>
      </c>
      <c r="T5562" s="16">
        <v>743</v>
      </c>
      <c r="U5562" s="16">
        <v>0</v>
      </c>
      <c r="V5562" s="18">
        <v>533961</v>
      </c>
      <c r="W5562" s="18">
        <v>13758</v>
      </c>
      <c r="X5562" s="18">
        <v>11007</v>
      </c>
      <c r="Y5562" s="18">
        <v>0</v>
      </c>
      <c r="Z5562" s="18">
        <v>0</v>
      </c>
      <c r="AA5562" s="18">
        <v>0</v>
      </c>
      <c r="AB5562" s="18">
        <v>0</v>
      </c>
      <c r="AC5562" s="23">
        <v>0</v>
      </c>
      <c r="AD5562" s="14" t="str">
        <f>IF(E5562=113,"Linn","Iowa ex-Linn")</f>
        <v>Iowa ex-Linn</v>
      </c>
      <c r="AE5562" s="23">
        <f>IFERROR(AB5562/W5562,"N/M")</f>
        <v>0.0</v>
      </c>
      <c r="AF5562" s="14" t="str">
        <f>B5562&amp;"|"&amp;TEXT(E5562,"000")&amp;"|"&amp;TEXT(M5562,"0.0000")</f>
        <v>2023|111|0.5500</v>
      </c>
      <c r="AG5562" s="22" t="str">
        <f>IF(AND(B5562&gt;=2015,B5562&lt;=2024,C5562=19,G5562=41,I5562=2,K5562="A",L5562="RBUP",M5562&gt;=0.5,M5562&lt;=0.85),"IN","OUT")</f>
        <v>IN</v>
      </c>
    </row>
    <row r="5563" spans="1:33">
      <c r="A5563" s="14" t="s">
        <v>193</v>
      </c>
      <c r="B5563" s="16">
        <v>2023</v>
      </c>
      <c r="C5563" s="16">
        <v>19</v>
      </c>
      <c r="D5563" s="14" t="s">
        <v>80</v>
      </c>
      <c r="E5563" s="16">
        <v>111</v>
      </c>
      <c r="F5563" s="14" t="s">
        <v>141</v>
      </c>
      <c r="G5563" s="16">
        <v>41</v>
      </c>
      <c r="H5563" s="14" t="s">
        <v>186</v>
      </c>
      <c r="I5563" s="16">
        <v>2</v>
      </c>
      <c r="J5563" s="14" t="s">
        <v>83</v>
      </c>
      <c r="K5563" s="14" t="s">
        <v>84</v>
      </c>
      <c r="L5563" s="14" t="s">
        <v>85</v>
      </c>
      <c r="M5563" s="23">
        <v>0.6</v>
      </c>
      <c r="N5563" s="16">
        <v>7</v>
      </c>
      <c r="O5563" s="16">
        <v>5</v>
      </c>
      <c r="P5563" s="16">
        <v>0</v>
      </c>
      <c r="Q5563" s="16">
        <v>6</v>
      </c>
      <c r="R5563" s="16">
        <v>0</v>
      </c>
      <c r="S5563" s="14" t="s">
        <v>86</v>
      </c>
      <c r="T5563" s="16">
        <v>578</v>
      </c>
      <c r="U5563" s="16">
        <v>0</v>
      </c>
      <c r="V5563" s="18">
        <v>426110</v>
      </c>
      <c r="W5563" s="18">
        <v>15375</v>
      </c>
      <c r="X5563" s="18">
        <v>11715</v>
      </c>
      <c r="Y5563" s="18">
        <v>0</v>
      </c>
      <c r="Z5563" s="18">
        <v>0</v>
      </c>
      <c r="AA5563" s="18">
        <v>0</v>
      </c>
      <c r="AB5563" s="18">
        <v>0</v>
      </c>
      <c r="AC5563" s="23">
        <v>0</v>
      </c>
      <c r="AD5563" s="14" t="str">
        <f>IF(E5563=113,"Linn","Iowa ex-Linn")</f>
        <v>Iowa ex-Linn</v>
      </c>
      <c r="AE5563" s="23">
        <f>IFERROR(AB5563/W5563,"N/M")</f>
        <v>0.0</v>
      </c>
      <c r="AF5563" s="14" t="str">
        <f>B5563&amp;"|"&amp;TEXT(E5563,"000")&amp;"|"&amp;TEXT(M5563,"0.0000")</f>
        <v>2023|111|0.6000</v>
      </c>
      <c r="AG5563" s="22" t="str">
        <f>IF(AND(B5563&gt;=2015,B5563&lt;=2024,C5563=19,G5563=41,I5563=2,K5563="A",L5563="RBUP",M5563&gt;=0.5,M5563&lt;=0.85),"IN","OUT")</f>
        <v>IN</v>
      </c>
    </row>
    <row r="5564" spans="1:33">
      <c r="A5564" s="14" t="s">
        <v>193</v>
      </c>
      <c r="B5564" s="16">
        <v>2023</v>
      </c>
      <c r="C5564" s="16">
        <v>19</v>
      </c>
      <c r="D5564" s="14" t="s">
        <v>80</v>
      </c>
      <c r="E5564" s="16">
        <v>111</v>
      </c>
      <c r="F5564" s="14" t="s">
        <v>141</v>
      </c>
      <c r="G5564" s="16">
        <v>41</v>
      </c>
      <c r="H5564" s="14" t="s">
        <v>186</v>
      </c>
      <c r="I5564" s="16">
        <v>2</v>
      </c>
      <c r="J5564" s="14" t="s">
        <v>83</v>
      </c>
      <c r="K5564" s="14" t="s">
        <v>84</v>
      </c>
      <c r="L5564" s="14" t="s">
        <v>85</v>
      </c>
      <c r="M5564" s="23">
        <v>0.65</v>
      </c>
      <c r="N5564" s="16">
        <v>10</v>
      </c>
      <c r="O5564" s="16">
        <v>9</v>
      </c>
      <c r="P5564" s="16">
        <v>1</v>
      </c>
      <c r="Q5564" s="16">
        <v>11</v>
      </c>
      <c r="R5564" s="16">
        <v>1</v>
      </c>
      <c r="S5564" s="14" t="s">
        <v>86</v>
      </c>
      <c r="T5564" s="16">
        <v>725</v>
      </c>
      <c r="U5564" s="16">
        <v>0</v>
      </c>
      <c r="V5564" s="18">
        <v>484636</v>
      </c>
      <c r="W5564" s="18">
        <v>27309</v>
      </c>
      <c r="X5564" s="18">
        <v>18363</v>
      </c>
      <c r="Y5564" s="18">
        <v>89</v>
      </c>
      <c r="Z5564" s="18">
        <v>0</v>
      </c>
      <c r="AA5564" s="18">
        <v>0</v>
      </c>
      <c r="AB5564" s="18">
        <v>377</v>
      </c>
      <c r="AC5564" s="23">
        <v>0.01</v>
      </c>
      <c r="AD5564" s="14" t="str">
        <f>IF(E5564=113,"Linn","Iowa ex-Linn")</f>
        <v>Iowa ex-Linn</v>
      </c>
      <c r="AE5564" s="23">
        <f>IFERROR(AB5564/W5564,"N/M")</f>
        <v>0.013804972719616244</v>
      </c>
      <c r="AF5564" s="14" t="str">
        <f>B5564&amp;"|"&amp;TEXT(E5564,"000")&amp;"|"&amp;TEXT(M5564,"0.0000")</f>
        <v>2023|111|0.6500</v>
      </c>
      <c r="AG5564" s="22" t="str">
        <f>IF(AND(B5564&gt;=2015,B5564&lt;=2024,C5564=19,G5564=41,I5564=2,K5564="A",L5564="RBUP",M5564&gt;=0.5,M5564&lt;=0.85),"IN","OUT")</f>
        <v>IN</v>
      </c>
    </row>
    <row r="5565" spans="1:33">
      <c r="A5565" s="14" t="s">
        <v>193</v>
      </c>
      <c r="B5565" s="16">
        <v>2023</v>
      </c>
      <c r="C5565" s="16">
        <v>19</v>
      </c>
      <c r="D5565" s="14" t="s">
        <v>80</v>
      </c>
      <c r="E5565" s="16">
        <v>111</v>
      </c>
      <c r="F5565" s="14" t="s">
        <v>141</v>
      </c>
      <c r="G5565" s="16">
        <v>41</v>
      </c>
      <c r="H5565" s="14" t="s">
        <v>186</v>
      </c>
      <c r="I5565" s="16">
        <v>2</v>
      </c>
      <c r="J5565" s="14" t="s">
        <v>83</v>
      </c>
      <c r="K5565" s="14" t="s">
        <v>84</v>
      </c>
      <c r="L5565" s="14" t="s">
        <v>85</v>
      </c>
      <c r="M5565" s="23">
        <v>0.7</v>
      </c>
      <c r="N5565" s="16">
        <v>62</v>
      </c>
      <c r="O5565" s="16">
        <v>52</v>
      </c>
      <c r="P5565" s="16">
        <v>2</v>
      </c>
      <c r="Q5565" s="16">
        <v>84</v>
      </c>
      <c r="R5565" s="16">
        <v>4</v>
      </c>
      <c r="S5565" s="14" t="s">
        <v>86</v>
      </c>
      <c r="T5565" s="16">
        <v>7398</v>
      </c>
      <c r="U5565" s="16">
        <v>0</v>
      </c>
      <c r="V5565" s="18">
        <v>5867493</v>
      </c>
      <c r="W5565" s="18">
        <v>355362</v>
      </c>
      <c r="X5565" s="18">
        <v>254872</v>
      </c>
      <c r="Y5565" s="18">
        <v>25</v>
      </c>
      <c r="Z5565" s="18">
        <v>0</v>
      </c>
      <c r="AA5565" s="18">
        <v>0</v>
      </c>
      <c r="AB5565" s="18">
        <v>13146</v>
      </c>
      <c r="AC5565" s="23">
        <v>0.04</v>
      </c>
      <c r="AD5565" s="14" t="str">
        <f>IF(E5565=113,"Linn","Iowa ex-Linn")</f>
        <v>Iowa ex-Linn</v>
      </c>
      <c r="AE5565" s="23">
        <f>IFERROR(AB5565/W5565,"N/M")</f>
        <v>0.036993263207658666</v>
      </c>
      <c r="AF5565" s="14" t="str">
        <f>B5565&amp;"|"&amp;TEXT(E5565,"000")&amp;"|"&amp;TEXT(M5565,"0.0000")</f>
        <v>2023|111|0.7000</v>
      </c>
      <c r="AG5565" s="22" t="str">
        <f>IF(AND(B5565&gt;=2015,B5565&lt;=2024,C5565=19,G5565=41,I5565=2,K5565="A",L5565="RBUP",M5565&gt;=0.5,M5565&lt;=0.85),"IN","OUT")</f>
        <v>IN</v>
      </c>
    </row>
    <row r="5566" spans="1:33">
      <c r="A5566" s="14" t="s">
        <v>193</v>
      </c>
      <c r="B5566" s="16">
        <v>2023</v>
      </c>
      <c r="C5566" s="16">
        <v>19</v>
      </c>
      <c r="D5566" s="14" t="s">
        <v>80</v>
      </c>
      <c r="E5566" s="16">
        <v>111</v>
      </c>
      <c r="F5566" s="14" t="s">
        <v>141</v>
      </c>
      <c r="G5566" s="16">
        <v>41</v>
      </c>
      <c r="H5566" s="14" t="s">
        <v>186</v>
      </c>
      <c r="I5566" s="16">
        <v>2</v>
      </c>
      <c r="J5566" s="14" t="s">
        <v>83</v>
      </c>
      <c r="K5566" s="14" t="s">
        <v>84</v>
      </c>
      <c r="L5566" s="14" t="s">
        <v>85</v>
      </c>
      <c r="M5566" s="23">
        <v>0.75</v>
      </c>
      <c r="N5566" s="16">
        <v>158</v>
      </c>
      <c r="O5566" s="16">
        <v>129</v>
      </c>
      <c r="P5566" s="16">
        <v>10</v>
      </c>
      <c r="Q5566" s="16">
        <v>204</v>
      </c>
      <c r="R5566" s="16">
        <v>13</v>
      </c>
      <c r="S5566" s="14" t="s">
        <v>86</v>
      </c>
      <c r="T5566" s="16">
        <v>21401</v>
      </c>
      <c r="U5566" s="16">
        <v>0</v>
      </c>
      <c r="V5566" s="18">
        <v>17714379</v>
      </c>
      <c r="W5566" s="18">
        <v>1346234</v>
      </c>
      <c r="X5566" s="18">
        <v>942239</v>
      </c>
      <c r="Y5566" s="18">
        <v>481</v>
      </c>
      <c r="Z5566" s="18">
        <v>0</v>
      </c>
      <c r="AA5566" s="18">
        <v>0</v>
      </c>
      <c r="AB5566" s="18">
        <v>149041</v>
      </c>
      <c r="AC5566" s="23">
        <v>0.11</v>
      </c>
      <c r="AD5566" s="14" t="str">
        <f>IF(E5566=113,"Linn","Iowa ex-Linn")</f>
        <v>Iowa ex-Linn</v>
      </c>
      <c r="AE5566" s="23">
        <f>IFERROR(AB5566/W5566,"N/M")</f>
        <v>0.11070957946389706</v>
      </c>
      <c r="AF5566" s="14" t="str">
        <f>B5566&amp;"|"&amp;TEXT(E5566,"000")&amp;"|"&amp;TEXT(M5566,"0.0000")</f>
        <v>2023|111|0.7500</v>
      </c>
      <c r="AG5566" s="22" t="str">
        <f>IF(AND(B5566&gt;=2015,B5566&lt;=2024,C5566=19,G5566=41,I5566=2,K5566="A",L5566="RBUP",M5566&gt;=0.5,M5566&lt;=0.85),"IN","OUT")</f>
        <v>IN</v>
      </c>
    </row>
    <row r="5567" spans="1:33">
      <c r="A5567" s="14" t="s">
        <v>193</v>
      </c>
      <c r="B5567" s="16">
        <v>2023</v>
      </c>
      <c r="C5567" s="16">
        <v>19</v>
      </c>
      <c r="D5567" s="14" t="s">
        <v>80</v>
      </c>
      <c r="E5567" s="16">
        <v>111</v>
      </c>
      <c r="F5567" s="14" t="s">
        <v>141</v>
      </c>
      <c r="G5567" s="16">
        <v>41</v>
      </c>
      <c r="H5567" s="14" t="s">
        <v>186</v>
      </c>
      <c r="I5567" s="16">
        <v>2</v>
      </c>
      <c r="J5567" s="14" t="s">
        <v>83</v>
      </c>
      <c r="K5567" s="14" t="s">
        <v>84</v>
      </c>
      <c r="L5567" s="14" t="s">
        <v>85</v>
      </c>
      <c r="M5567" s="23">
        <v>0.8</v>
      </c>
      <c r="N5567" s="16">
        <v>214</v>
      </c>
      <c r="O5567" s="16">
        <v>175</v>
      </c>
      <c r="P5567" s="16">
        <v>29</v>
      </c>
      <c r="Q5567" s="16">
        <v>269</v>
      </c>
      <c r="R5567" s="16">
        <v>49</v>
      </c>
      <c r="S5567" s="14" t="s">
        <v>86</v>
      </c>
      <c r="T5567" s="16">
        <v>31642</v>
      </c>
      <c r="U5567" s="16">
        <v>0</v>
      </c>
      <c r="V5567" s="18">
        <v>27548488</v>
      </c>
      <c r="W5567" s="18">
        <v>2496668</v>
      </c>
      <c r="X5567" s="18">
        <v>1569561</v>
      </c>
      <c r="Y5567" s="18">
        <v>667</v>
      </c>
      <c r="Z5567" s="18">
        <v>0</v>
      </c>
      <c r="AA5567" s="18">
        <v>0</v>
      </c>
      <c r="AB5567" s="18">
        <v>355881</v>
      </c>
      <c r="AC5567" s="23">
        <v>0.14</v>
      </c>
      <c r="AD5567" s="14" t="str">
        <f>IF(E5567=113,"Linn","Iowa ex-Linn")</f>
        <v>Iowa ex-Linn</v>
      </c>
      <c r="AE5567" s="23">
        <f>IFERROR(AB5567/W5567,"N/M")</f>
        <v>0.14254238048471002</v>
      </c>
      <c r="AF5567" s="14" t="str">
        <f>B5567&amp;"|"&amp;TEXT(E5567,"000")&amp;"|"&amp;TEXT(M5567,"0.0000")</f>
        <v>2023|111|0.8000</v>
      </c>
      <c r="AG5567" s="22" t="str">
        <f>IF(AND(B5567&gt;=2015,B5567&lt;=2024,C5567=19,G5567=41,I5567=2,K5567="A",L5567="RBUP",M5567&gt;=0.5,M5567&lt;=0.85),"IN","OUT")</f>
        <v>IN</v>
      </c>
    </row>
    <row r="5568" spans="1:33">
      <c r="A5568" s="14" t="s">
        <v>193</v>
      </c>
      <c r="B5568" s="16">
        <v>2023</v>
      </c>
      <c r="C5568" s="16">
        <v>19</v>
      </c>
      <c r="D5568" s="14" t="s">
        <v>80</v>
      </c>
      <c r="E5568" s="16">
        <v>111</v>
      </c>
      <c r="F5568" s="14" t="s">
        <v>141</v>
      </c>
      <c r="G5568" s="16">
        <v>41</v>
      </c>
      <c r="H5568" s="14" t="s">
        <v>186</v>
      </c>
      <c r="I5568" s="16">
        <v>2</v>
      </c>
      <c r="J5568" s="14" t="s">
        <v>83</v>
      </c>
      <c r="K5568" s="14" t="s">
        <v>84</v>
      </c>
      <c r="L5568" s="14" t="s">
        <v>85</v>
      </c>
      <c r="M5568" s="23">
        <v>0.85</v>
      </c>
      <c r="N5568" s="16">
        <v>33</v>
      </c>
      <c r="O5568" s="16">
        <v>26</v>
      </c>
      <c r="P5568" s="16">
        <v>7</v>
      </c>
      <c r="Q5568" s="16">
        <v>35</v>
      </c>
      <c r="R5568" s="16">
        <v>13</v>
      </c>
      <c r="S5568" s="14" t="s">
        <v>86</v>
      </c>
      <c r="T5568" s="16">
        <v>5744</v>
      </c>
      <c r="U5568" s="16">
        <v>0</v>
      </c>
      <c r="V5568" s="18">
        <v>5001811</v>
      </c>
      <c r="W5568" s="18">
        <v>560592</v>
      </c>
      <c r="X5568" s="18">
        <v>290672</v>
      </c>
      <c r="Y5568" s="18">
        <v>25</v>
      </c>
      <c r="Z5568" s="18">
        <v>0</v>
      </c>
      <c r="AA5568" s="18">
        <v>0</v>
      </c>
      <c r="AB5568" s="18">
        <v>283031</v>
      </c>
      <c r="AC5568" s="23">
        <v>0.5</v>
      </c>
      <c r="AD5568" s="14" t="str">
        <f>IF(E5568=113,"Linn","Iowa ex-Linn")</f>
        <v>Iowa ex-Linn</v>
      </c>
      <c r="AE5568" s="23">
        <f>IFERROR(AB5568/W5568,"N/M")</f>
        <v>0.5048787710135</v>
      </c>
      <c r="AF5568" s="14" t="str">
        <f>B5568&amp;"|"&amp;TEXT(E5568,"000")&amp;"|"&amp;TEXT(M5568,"0.0000")</f>
        <v>2023|111|0.8500</v>
      </c>
      <c r="AG5568" s="22" t="str">
        <f>IF(AND(B5568&gt;=2015,B5568&lt;=2024,C5568=19,G5568=41,I5568=2,K5568="A",L5568="RBUP",M5568&gt;=0.5,M5568&lt;=0.85),"IN","OUT")</f>
        <v>IN</v>
      </c>
    </row>
    <row r="5569" spans="1:33">
      <c r="A5569" s="14" t="s">
        <v>193</v>
      </c>
      <c r="B5569" s="16">
        <v>2023</v>
      </c>
      <c r="C5569" s="16">
        <v>19</v>
      </c>
      <c r="D5569" s="14" t="s">
        <v>80</v>
      </c>
      <c r="E5569" s="16">
        <v>113</v>
      </c>
      <c r="F5569" s="14" t="s">
        <v>142</v>
      </c>
      <c r="G5569" s="16">
        <v>41</v>
      </c>
      <c r="H5569" s="14" t="s">
        <v>186</v>
      </c>
      <c r="I5569" s="16">
        <v>2</v>
      </c>
      <c r="J5569" s="14" t="s">
        <v>83</v>
      </c>
      <c r="K5569" s="14" t="s">
        <v>84</v>
      </c>
      <c r="L5569" s="14" t="s">
        <v>85</v>
      </c>
      <c r="M5569" s="23">
        <v>0.65</v>
      </c>
      <c r="N5569" s="16">
        <v>8</v>
      </c>
      <c r="O5569" s="16">
        <v>6</v>
      </c>
      <c r="P5569" s="16">
        <v>2</v>
      </c>
      <c r="Q5569" s="16">
        <v>6</v>
      </c>
      <c r="R5569" s="16">
        <v>2</v>
      </c>
      <c r="S5569" s="14" t="s">
        <v>86</v>
      </c>
      <c r="T5569" s="16">
        <v>272</v>
      </c>
      <c r="U5569" s="16">
        <v>0</v>
      </c>
      <c r="V5569" s="18">
        <v>212613</v>
      </c>
      <c r="W5569" s="18">
        <v>2871</v>
      </c>
      <c r="X5569" s="18">
        <v>1694</v>
      </c>
      <c r="Y5569" s="18">
        <v>0</v>
      </c>
      <c r="Z5569" s="18">
        <v>0</v>
      </c>
      <c r="AA5569" s="18">
        <v>0</v>
      </c>
      <c r="AB5569" s="18">
        <v>3403</v>
      </c>
      <c r="AC5569" s="23">
        <v>1.19</v>
      </c>
      <c r="AD5569" s="14" t="str">
        <f>IF(E5569=113,"Linn","Iowa ex-Linn")</f>
        <v>Linn</v>
      </c>
      <c r="AE5569" s="23">
        <f>IFERROR(AB5569/W5569,"N/M")</f>
        <v>1.1853012887495646</v>
      </c>
      <c r="AF5569" s="14" t="str">
        <f>B5569&amp;"|"&amp;TEXT(E5569,"000")&amp;"|"&amp;TEXT(M5569,"0.0000")</f>
        <v>2023|113|0.6500</v>
      </c>
      <c r="AG5569" s="22" t="str">
        <f>IF(AND(B5569&gt;=2015,B5569&lt;=2024,C5569=19,G5569=41,I5569=2,K5569="A",L5569="RBUP",M5569&gt;=0.5,M5569&lt;=0.85),"IN","OUT")</f>
        <v>IN</v>
      </c>
    </row>
    <row r="5570" spans="1:33">
      <c r="A5570" s="14" t="s">
        <v>193</v>
      </c>
      <c r="B5570" s="16">
        <v>2023</v>
      </c>
      <c r="C5570" s="16">
        <v>19</v>
      </c>
      <c r="D5570" s="14" t="s">
        <v>80</v>
      </c>
      <c r="E5570" s="16">
        <v>113</v>
      </c>
      <c r="F5570" s="14" t="s">
        <v>142</v>
      </c>
      <c r="G5570" s="16">
        <v>41</v>
      </c>
      <c r="H5570" s="14" t="s">
        <v>186</v>
      </c>
      <c r="I5570" s="16">
        <v>2</v>
      </c>
      <c r="J5570" s="14" t="s">
        <v>83</v>
      </c>
      <c r="K5570" s="14" t="s">
        <v>84</v>
      </c>
      <c r="L5570" s="14" t="s">
        <v>85</v>
      </c>
      <c r="M5570" s="23">
        <v>0.7</v>
      </c>
      <c r="N5570" s="16">
        <v>14</v>
      </c>
      <c r="O5570" s="16">
        <v>12</v>
      </c>
      <c r="P5570" s="16">
        <v>8</v>
      </c>
      <c r="Q5570" s="16">
        <v>14</v>
      </c>
      <c r="R5570" s="16">
        <v>9</v>
      </c>
      <c r="S5570" s="14" t="s">
        <v>86</v>
      </c>
      <c r="T5570" s="16">
        <v>667</v>
      </c>
      <c r="U5570" s="16">
        <v>0</v>
      </c>
      <c r="V5570" s="18">
        <v>567046</v>
      </c>
      <c r="W5570" s="18">
        <v>12916</v>
      </c>
      <c r="X5570" s="18">
        <v>7977</v>
      </c>
      <c r="Y5570" s="18">
        <v>0</v>
      </c>
      <c r="Z5570" s="18">
        <v>0</v>
      </c>
      <c r="AA5570" s="18">
        <v>0</v>
      </c>
      <c r="AB5570" s="18">
        <v>40506</v>
      </c>
      <c r="AC5570" s="23">
        <v>3.14</v>
      </c>
      <c r="AD5570" s="14" t="str">
        <f>IF(E5570=113,"Linn","Iowa ex-Linn")</f>
        <v>Linn</v>
      </c>
      <c r="AE5570" s="23">
        <f>IFERROR(AB5570/W5570,"N/M")</f>
        <v>3.1361102508516567</v>
      </c>
      <c r="AF5570" s="14" t="str">
        <f>B5570&amp;"|"&amp;TEXT(E5570,"000")&amp;"|"&amp;TEXT(M5570,"0.0000")</f>
        <v>2023|113|0.7000</v>
      </c>
      <c r="AG5570" s="22" t="str">
        <f>IF(AND(B5570&gt;=2015,B5570&lt;=2024,C5570=19,G5570=41,I5570=2,K5570="A",L5570="RBUP",M5570&gt;=0.5,M5570&lt;=0.85),"IN","OUT")</f>
        <v>IN</v>
      </c>
    </row>
    <row r="5571" spans="1:33">
      <c r="A5571" s="14" t="s">
        <v>193</v>
      </c>
      <c r="B5571" s="16">
        <v>2023</v>
      </c>
      <c r="C5571" s="16">
        <v>19</v>
      </c>
      <c r="D5571" s="14" t="s">
        <v>80</v>
      </c>
      <c r="E5571" s="16">
        <v>113</v>
      </c>
      <c r="F5571" s="14" t="s">
        <v>142</v>
      </c>
      <c r="G5571" s="16">
        <v>41</v>
      </c>
      <c r="H5571" s="14" t="s">
        <v>186</v>
      </c>
      <c r="I5571" s="16">
        <v>2</v>
      </c>
      <c r="J5571" s="14" t="s">
        <v>83</v>
      </c>
      <c r="K5571" s="14" t="s">
        <v>84</v>
      </c>
      <c r="L5571" s="14" t="s">
        <v>85</v>
      </c>
      <c r="M5571" s="23">
        <v>0.75</v>
      </c>
      <c r="N5571" s="16">
        <v>98</v>
      </c>
      <c r="O5571" s="16">
        <v>80</v>
      </c>
      <c r="P5571" s="16">
        <v>66</v>
      </c>
      <c r="Q5571" s="16">
        <v>140</v>
      </c>
      <c r="R5571" s="16">
        <v>106</v>
      </c>
      <c r="S5571" s="14" t="s">
        <v>86</v>
      </c>
      <c r="T5571" s="16">
        <v>14634</v>
      </c>
      <c r="U5571" s="16">
        <v>0</v>
      </c>
      <c r="V5571" s="18">
        <v>13752620</v>
      </c>
      <c r="W5571" s="18">
        <v>421132</v>
      </c>
      <c r="X5571" s="18">
        <v>276801</v>
      </c>
      <c r="Y5571" s="18">
        <v>0</v>
      </c>
      <c r="Z5571" s="18">
        <v>0</v>
      </c>
      <c r="AA5571" s="18">
        <v>0</v>
      </c>
      <c r="AB5571" s="18">
        <v>1889679</v>
      </c>
      <c r="AC5571" s="23">
        <v>4.49</v>
      </c>
      <c r="AD5571" s="14" t="str">
        <f>IF(E5571=113,"Linn","Iowa ex-Linn")</f>
        <v>Linn</v>
      </c>
      <c r="AE5571" s="23">
        <f>IFERROR(AB5571/W5571,"N/M")</f>
        <v>4.4871417987709314</v>
      </c>
      <c r="AF5571" s="14" t="str">
        <f>B5571&amp;"|"&amp;TEXT(E5571,"000")&amp;"|"&amp;TEXT(M5571,"0.0000")</f>
        <v>2023|113|0.7500</v>
      </c>
      <c r="AG5571" s="22" t="str">
        <f>IF(AND(B5571&gt;=2015,B5571&lt;=2024,C5571=19,G5571=41,I5571=2,K5571="A",L5571="RBUP",M5571&gt;=0.5,M5571&lt;=0.85),"IN","OUT")</f>
        <v>IN</v>
      </c>
    </row>
    <row r="5572" spans="1:33">
      <c r="A5572" s="14" t="s">
        <v>193</v>
      </c>
      <c r="B5572" s="16">
        <v>2023</v>
      </c>
      <c r="C5572" s="16">
        <v>19</v>
      </c>
      <c r="D5572" s="14" t="s">
        <v>80</v>
      </c>
      <c r="E5572" s="16">
        <v>113</v>
      </c>
      <c r="F5572" s="14" t="s">
        <v>142</v>
      </c>
      <c r="G5572" s="16">
        <v>41</v>
      </c>
      <c r="H5572" s="14" t="s">
        <v>186</v>
      </c>
      <c r="I5572" s="16">
        <v>2</v>
      </c>
      <c r="J5572" s="14" t="s">
        <v>83</v>
      </c>
      <c r="K5572" s="14" t="s">
        <v>84</v>
      </c>
      <c r="L5572" s="14" t="s">
        <v>85</v>
      </c>
      <c r="M5572" s="23">
        <v>0.8</v>
      </c>
      <c r="N5572" s="16">
        <v>382</v>
      </c>
      <c r="O5572" s="16">
        <v>321</v>
      </c>
      <c r="P5572" s="16">
        <v>272</v>
      </c>
      <c r="Q5572" s="16">
        <v>542</v>
      </c>
      <c r="R5572" s="16">
        <v>450</v>
      </c>
      <c r="S5572" s="14" t="s">
        <v>86</v>
      </c>
      <c r="T5572" s="16">
        <v>62410</v>
      </c>
      <c r="U5572" s="16">
        <v>0</v>
      </c>
      <c r="V5572" s="18">
        <v>62333655</v>
      </c>
      <c r="W5572" s="18">
        <v>2712983</v>
      </c>
      <c r="X5572" s="18">
        <v>1613982</v>
      </c>
      <c r="Y5572" s="18">
        <v>2069</v>
      </c>
      <c r="Z5572" s="18">
        <v>0</v>
      </c>
      <c r="AA5572" s="18">
        <v>0</v>
      </c>
      <c r="AB5572" s="18">
        <v>10856231</v>
      </c>
      <c r="AC5572" s="23">
        <v>4</v>
      </c>
      <c r="AD5572" s="14" t="str">
        <f>IF(E5572=113,"Linn","Iowa ex-Linn")</f>
        <v>Linn</v>
      </c>
      <c r="AE5572" s="23">
        <f>IFERROR(AB5572/W5572,"N/M")</f>
        <v>4.001584602631126</v>
      </c>
      <c r="AF5572" s="14" t="str">
        <f>B5572&amp;"|"&amp;TEXT(E5572,"000")&amp;"|"&amp;TEXT(M5572,"0.0000")</f>
        <v>2023|113|0.8000</v>
      </c>
      <c r="AG5572" s="22" t="str">
        <f>IF(AND(B5572&gt;=2015,B5572&lt;=2024,C5572=19,G5572=41,I5572=2,K5572="A",L5572="RBUP",M5572&gt;=0.5,M5572&lt;=0.85),"IN","OUT")</f>
        <v>IN</v>
      </c>
    </row>
    <row r="5573" spans="1:33">
      <c r="A5573" s="14" t="s">
        <v>193</v>
      </c>
      <c r="B5573" s="16">
        <v>2023</v>
      </c>
      <c r="C5573" s="16">
        <v>19</v>
      </c>
      <c r="D5573" s="14" t="s">
        <v>80</v>
      </c>
      <c r="E5573" s="16">
        <v>113</v>
      </c>
      <c r="F5573" s="14" t="s">
        <v>142</v>
      </c>
      <c r="G5573" s="16">
        <v>41</v>
      </c>
      <c r="H5573" s="14" t="s">
        <v>186</v>
      </c>
      <c r="I5573" s="16">
        <v>2</v>
      </c>
      <c r="J5573" s="14" t="s">
        <v>83</v>
      </c>
      <c r="K5573" s="14" t="s">
        <v>84</v>
      </c>
      <c r="L5573" s="14" t="s">
        <v>85</v>
      </c>
      <c r="M5573" s="23">
        <v>0.85</v>
      </c>
      <c r="N5573" s="16">
        <v>338</v>
      </c>
      <c r="O5573" s="16">
        <v>278</v>
      </c>
      <c r="P5573" s="16">
        <v>264</v>
      </c>
      <c r="Q5573" s="16">
        <v>403</v>
      </c>
      <c r="R5573" s="16">
        <v>383</v>
      </c>
      <c r="S5573" s="14" t="s">
        <v>86</v>
      </c>
      <c r="T5573" s="16">
        <v>58472</v>
      </c>
      <c r="U5573" s="16">
        <v>0</v>
      </c>
      <c r="V5573" s="18">
        <v>61795195</v>
      </c>
      <c r="W5573" s="18">
        <v>3330733</v>
      </c>
      <c r="X5573" s="18">
        <v>1589793</v>
      </c>
      <c r="Y5573" s="18">
        <v>3713</v>
      </c>
      <c r="Z5573" s="18">
        <v>0</v>
      </c>
      <c r="AA5573" s="18">
        <v>0</v>
      </c>
      <c r="AB5573" s="18">
        <v>14064691</v>
      </c>
      <c r="AC5573" s="23">
        <v>4.22</v>
      </c>
      <c r="AD5573" s="14" t="str">
        <f>IF(E5573=113,"Linn","Iowa ex-Linn")</f>
        <v>Linn</v>
      </c>
      <c r="AE5573" s="23">
        <f>IFERROR(AB5573/W5573,"N/M")</f>
        <v>4.222701429385063</v>
      </c>
      <c r="AF5573" s="14" t="str">
        <f>B5573&amp;"|"&amp;TEXT(E5573,"000")&amp;"|"&amp;TEXT(M5573,"0.0000")</f>
        <v>2023|113|0.8500</v>
      </c>
      <c r="AG5573" s="22" t="str">
        <f>IF(AND(B5573&gt;=2015,B5573&lt;=2024,C5573=19,G5573=41,I5573=2,K5573="A",L5573="RBUP",M5573&gt;=0.5,M5573&lt;=0.85),"IN","OUT")</f>
        <v>IN</v>
      </c>
    </row>
    <row r="5574" spans="1:33">
      <c r="A5574" s="14" t="s">
        <v>193</v>
      </c>
      <c r="B5574" s="16">
        <v>2023</v>
      </c>
      <c r="C5574" s="16">
        <v>19</v>
      </c>
      <c r="D5574" s="14" t="s">
        <v>80</v>
      </c>
      <c r="E5574" s="16">
        <v>115</v>
      </c>
      <c r="F5574" s="14" t="s">
        <v>143</v>
      </c>
      <c r="G5574" s="16">
        <v>41</v>
      </c>
      <c r="H5574" s="14" t="s">
        <v>186</v>
      </c>
      <c r="I5574" s="16">
        <v>2</v>
      </c>
      <c r="J5574" s="14" t="s">
        <v>83</v>
      </c>
      <c r="K5574" s="14" t="s">
        <v>84</v>
      </c>
      <c r="L5574" s="14" t="s">
        <v>85</v>
      </c>
      <c r="M5574" s="23">
        <v>0.5</v>
      </c>
      <c r="N5574" s="16">
        <v>3</v>
      </c>
      <c r="O5574" s="16">
        <v>1</v>
      </c>
      <c r="P5574" s="16">
        <v>0</v>
      </c>
      <c r="Q5574" s="16">
        <v>1</v>
      </c>
      <c r="R5574" s="16">
        <v>0</v>
      </c>
      <c r="S5574" s="14" t="s">
        <v>86</v>
      </c>
      <c r="T5574" s="16">
        <v>153</v>
      </c>
      <c r="U5574" s="16">
        <v>0</v>
      </c>
      <c r="V5574" s="18">
        <v>93075</v>
      </c>
      <c r="W5574" s="18">
        <v>1164</v>
      </c>
      <c r="X5574" s="18">
        <v>780</v>
      </c>
      <c r="Y5574" s="18">
        <v>0</v>
      </c>
      <c r="Z5574" s="18">
        <v>0</v>
      </c>
      <c r="AA5574" s="18">
        <v>0</v>
      </c>
      <c r="AB5574" s="18">
        <v>0</v>
      </c>
      <c r="AC5574" s="23">
        <v>0</v>
      </c>
      <c r="AD5574" s="14" t="str">
        <f>IF(E5574=113,"Linn","Iowa ex-Linn")</f>
        <v>Iowa ex-Linn</v>
      </c>
      <c r="AE5574" s="23">
        <f>IFERROR(AB5574/W5574,"N/M")</f>
        <v>0.0</v>
      </c>
      <c r="AF5574" s="14" t="str">
        <f>B5574&amp;"|"&amp;TEXT(E5574,"000")&amp;"|"&amp;TEXT(M5574,"0.0000")</f>
        <v>2023|115|0.5000</v>
      </c>
      <c r="AG5574" s="22" t="str">
        <f>IF(AND(B5574&gt;=2015,B5574&lt;=2024,C5574=19,G5574=41,I5574=2,K5574="A",L5574="RBUP",M5574&gt;=0.5,M5574&lt;=0.85),"IN","OUT")</f>
        <v>IN</v>
      </c>
    </row>
    <row r="5575" spans="1:33">
      <c r="A5575" s="14" t="s">
        <v>193</v>
      </c>
      <c r="B5575" s="16">
        <v>2023</v>
      </c>
      <c r="C5575" s="16">
        <v>19</v>
      </c>
      <c r="D5575" s="14" t="s">
        <v>80</v>
      </c>
      <c r="E5575" s="16">
        <v>115</v>
      </c>
      <c r="F5575" s="14" t="s">
        <v>143</v>
      </c>
      <c r="G5575" s="16">
        <v>41</v>
      </c>
      <c r="H5575" s="14" t="s">
        <v>186</v>
      </c>
      <c r="I5575" s="16">
        <v>2</v>
      </c>
      <c r="J5575" s="14" t="s">
        <v>83</v>
      </c>
      <c r="K5575" s="14" t="s">
        <v>84</v>
      </c>
      <c r="L5575" s="14" t="s">
        <v>85</v>
      </c>
      <c r="M5575" s="23">
        <v>0.6</v>
      </c>
      <c r="N5575" s="16">
        <v>2</v>
      </c>
      <c r="O5575" s="16">
        <v>2</v>
      </c>
      <c r="P5575" s="16">
        <v>0</v>
      </c>
      <c r="Q5575" s="16">
        <v>2</v>
      </c>
      <c r="R5575" s="16">
        <v>0</v>
      </c>
      <c r="S5575" s="14" t="s">
        <v>86</v>
      </c>
      <c r="T5575" s="16">
        <v>96</v>
      </c>
      <c r="U5575" s="16">
        <v>0</v>
      </c>
      <c r="V5575" s="18">
        <v>75164</v>
      </c>
      <c r="W5575" s="18">
        <v>1432</v>
      </c>
      <c r="X5575" s="18">
        <v>916</v>
      </c>
      <c r="Y5575" s="18">
        <v>0</v>
      </c>
      <c r="Z5575" s="18">
        <v>0</v>
      </c>
      <c r="AA5575" s="18">
        <v>0</v>
      </c>
      <c r="AB5575" s="18">
        <v>0</v>
      </c>
      <c r="AC5575" s="23">
        <v>0</v>
      </c>
      <c r="AD5575" s="14" t="str">
        <f>IF(E5575=113,"Linn","Iowa ex-Linn")</f>
        <v>Iowa ex-Linn</v>
      </c>
      <c r="AE5575" s="23">
        <f>IFERROR(AB5575/W5575,"N/M")</f>
        <v>0.0</v>
      </c>
      <c r="AF5575" s="14" t="str">
        <f>B5575&amp;"|"&amp;TEXT(E5575,"000")&amp;"|"&amp;TEXT(M5575,"0.0000")</f>
        <v>2023|115|0.6000</v>
      </c>
      <c r="AG5575" s="22" t="str">
        <f>IF(AND(B5575&gt;=2015,B5575&lt;=2024,C5575=19,G5575=41,I5575=2,K5575="A",L5575="RBUP",M5575&gt;=0.5,M5575&lt;=0.85),"IN","OUT")</f>
        <v>IN</v>
      </c>
    </row>
    <row r="5576" spans="1:33">
      <c r="A5576" s="14" t="s">
        <v>193</v>
      </c>
      <c r="B5576" s="16">
        <v>2023</v>
      </c>
      <c r="C5576" s="16">
        <v>19</v>
      </c>
      <c r="D5576" s="14" t="s">
        <v>80</v>
      </c>
      <c r="E5576" s="16">
        <v>115</v>
      </c>
      <c r="F5576" s="14" t="s">
        <v>143</v>
      </c>
      <c r="G5576" s="16">
        <v>41</v>
      </c>
      <c r="H5576" s="14" t="s">
        <v>186</v>
      </c>
      <c r="I5576" s="16">
        <v>2</v>
      </c>
      <c r="J5576" s="14" t="s">
        <v>83</v>
      </c>
      <c r="K5576" s="14" t="s">
        <v>84</v>
      </c>
      <c r="L5576" s="14" t="s">
        <v>85</v>
      </c>
      <c r="M5576" s="23">
        <v>0.65</v>
      </c>
      <c r="N5576" s="16">
        <v>0</v>
      </c>
      <c r="O5576" s="16">
        <v>0</v>
      </c>
      <c r="P5576" s="16">
        <v>0</v>
      </c>
      <c r="Q5576" s="16">
        <v>0</v>
      </c>
      <c r="R5576" s="16">
        <v>0</v>
      </c>
      <c r="S5576" s="14" t="s">
        <v>86</v>
      </c>
      <c r="T5576" s="16">
        <v>0</v>
      </c>
      <c r="U5576" s="16">
        <v>0</v>
      </c>
      <c r="V5576" s="18">
        <v>0</v>
      </c>
      <c r="W5576" s="18">
        <v>0</v>
      </c>
      <c r="X5576" s="18">
        <v>0</v>
      </c>
      <c r="Y5576" s="18">
        <v>0</v>
      </c>
      <c r="Z5576" s="18">
        <v>0</v>
      </c>
      <c r="AA5576" s="18">
        <v>0</v>
      </c>
      <c r="AB5576" s="18">
        <v>0</v>
      </c>
      <c r="AC5576" s="23">
        <v>0</v>
      </c>
      <c r="AD5576" s="14" t="str">
        <f>IF(E5576=113,"Linn","Iowa ex-Linn")</f>
        <v>Iowa ex-Linn</v>
      </c>
      <c r="AE5576" s="23" t="str">
        <f>IFERROR(AB5576/W5576,"N/M")</f>
        <v>N/M</v>
      </c>
      <c r="AF5576" s="14" t="str">
        <f>B5576&amp;"|"&amp;TEXT(E5576,"000")&amp;"|"&amp;TEXT(M5576,"0.0000")</f>
        <v>2023|115|0.6500</v>
      </c>
      <c r="AG5576" s="22" t="str">
        <f>IF(AND(B5576&gt;=2015,B5576&lt;=2024,C5576=19,G5576=41,I5576=2,K5576="A",L5576="RBUP",M5576&gt;=0.5,M5576&lt;=0.85),"IN","OUT")</f>
        <v>IN</v>
      </c>
    </row>
    <row r="5577" spans="1:33">
      <c r="A5577" s="14" t="s">
        <v>193</v>
      </c>
      <c r="B5577" s="16">
        <v>2023</v>
      </c>
      <c r="C5577" s="16">
        <v>19</v>
      </c>
      <c r="D5577" s="14" t="s">
        <v>80</v>
      </c>
      <c r="E5577" s="16">
        <v>115</v>
      </c>
      <c r="F5577" s="14" t="s">
        <v>143</v>
      </c>
      <c r="G5577" s="16">
        <v>41</v>
      </c>
      <c r="H5577" s="14" t="s">
        <v>186</v>
      </c>
      <c r="I5577" s="16">
        <v>2</v>
      </c>
      <c r="J5577" s="14" t="s">
        <v>83</v>
      </c>
      <c r="K5577" s="14" t="s">
        <v>84</v>
      </c>
      <c r="L5577" s="14" t="s">
        <v>85</v>
      </c>
      <c r="M5577" s="23">
        <v>0.7</v>
      </c>
      <c r="N5577" s="16">
        <v>39</v>
      </c>
      <c r="O5577" s="16">
        <v>30</v>
      </c>
      <c r="P5577" s="16">
        <v>5</v>
      </c>
      <c r="Q5577" s="16">
        <v>45</v>
      </c>
      <c r="R5577" s="16">
        <v>8</v>
      </c>
      <c r="S5577" s="14" t="s">
        <v>86</v>
      </c>
      <c r="T5577" s="16">
        <v>5837</v>
      </c>
      <c r="U5577" s="16">
        <v>0</v>
      </c>
      <c r="V5577" s="18">
        <v>4915612</v>
      </c>
      <c r="W5577" s="18">
        <v>182511</v>
      </c>
      <c r="X5577" s="18">
        <v>134258</v>
      </c>
      <c r="Y5577" s="18">
        <v>0</v>
      </c>
      <c r="Z5577" s="18">
        <v>0</v>
      </c>
      <c r="AA5577" s="18">
        <v>0</v>
      </c>
      <c r="AB5577" s="18">
        <v>51272</v>
      </c>
      <c r="AC5577" s="23">
        <v>0.28</v>
      </c>
      <c r="AD5577" s="14" t="str">
        <f>IF(E5577=113,"Linn","Iowa ex-Linn")</f>
        <v>Iowa ex-Linn</v>
      </c>
      <c r="AE5577" s="23">
        <f>IFERROR(AB5577/W5577,"N/M")</f>
        <v>0.2809255332555298</v>
      </c>
      <c r="AF5577" s="14" t="str">
        <f>B5577&amp;"|"&amp;TEXT(E5577,"000")&amp;"|"&amp;TEXT(M5577,"0.0000")</f>
        <v>2023|115|0.7000</v>
      </c>
      <c r="AG5577" s="22" t="str">
        <f>IF(AND(B5577&gt;=2015,B5577&lt;=2024,C5577=19,G5577=41,I5577=2,K5577="A",L5577="RBUP",M5577&gt;=0.5,M5577&lt;=0.85),"IN","OUT")</f>
        <v>IN</v>
      </c>
    </row>
    <row r="5578" spans="1:33">
      <c r="A5578" s="14" t="s">
        <v>193</v>
      </c>
      <c r="B5578" s="16">
        <v>2023</v>
      </c>
      <c r="C5578" s="16">
        <v>19</v>
      </c>
      <c r="D5578" s="14" t="s">
        <v>80</v>
      </c>
      <c r="E5578" s="16">
        <v>115</v>
      </c>
      <c r="F5578" s="14" t="s">
        <v>143</v>
      </c>
      <c r="G5578" s="16">
        <v>41</v>
      </c>
      <c r="H5578" s="14" t="s">
        <v>186</v>
      </c>
      <c r="I5578" s="16">
        <v>2</v>
      </c>
      <c r="J5578" s="14" t="s">
        <v>83</v>
      </c>
      <c r="K5578" s="14" t="s">
        <v>84</v>
      </c>
      <c r="L5578" s="14" t="s">
        <v>85</v>
      </c>
      <c r="M5578" s="23">
        <v>0.75</v>
      </c>
      <c r="N5578" s="16">
        <v>134</v>
      </c>
      <c r="O5578" s="16">
        <v>98</v>
      </c>
      <c r="P5578" s="16">
        <v>10</v>
      </c>
      <c r="Q5578" s="16">
        <v>158</v>
      </c>
      <c r="R5578" s="16">
        <v>16</v>
      </c>
      <c r="S5578" s="14" t="s">
        <v>86</v>
      </c>
      <c r="T5578" s="16">
        <v>17925</v>
      </c>
      <c r="U5578" s="16">
        <v>0</v>
      </c>
      <c r="V5578" s="18">
        <v>16029272</v>
      </c>
      <c r="W5578" s="18">
        <v>861908</v>
      </c>
      <c r="X5578" s="18">
        <v>576506</v>
      </c>
      <c r="Y5578" s="18">
        <v>1653</v>
      </c>
      <c r="Z5578" s="18">
        <v>0</v>
      </c>
      <c r="AA5578" s="18">
        <v>0</v>
      </c>
      <c r="AB5578" s="18">
        <v>101650</v>
      </c>
      <c r="AC5578" s="23">
        <v>0.12</v>
      </c>
      <c r="AD5578" s="14" t="str">
        <f>IF(E5578=113,"Linn","Iowa ex-Linn")</f>
        <v>Iowa ex-Linn</v>
      </c>
      <c r="AE5578" s="23">
        <f>IFERROR(AB5578/W5578,"N/M")</f>
        <v>0.1179360210138437</v>
      </c>
      <c r="AF5578" s="14" t="str">
        <f>B5578&amp;"|"&amp;TEXT(E5578,"000")&amp;"|"&amp;TEXT(M5578,"0.0000")</f>
        <v>2023|115|0.7500</v>
      </c>
      <c r="AG5578" s="22" t="str">
        <f>IF(AND(B5578&gt;=2015,B5578&lt;=2024,C5578=19,G5578=41,I5578=2,K5578="A",L5578="RBUP",M5578&gt;=0.5,M5578&lt;=0.85),"IN","OUT")</f>
        <v>IN</v>
      </c>
    </row>
    <row r="5579" spans="1:33">
      <c r="A5579" s="14" t="s">
        <v>193</v>
      </c>
      <c r="B5579" s="16">
        <v>2023</v>
      </c>
      <c r="C5579" s="16">
        <v>19</v>
      </c>
      <c r="D5579" s="14" t="s">
        <v>80</v>
      </c>
      <c r="E5579" s="16">
        <v>115</v>
      </c>
      <c r="F5579" s="14" t="s">
        <v>143</v>
      </c>
      <c r="G5579" s="16">
        <v>41</v>
      </c>
      <c r="H5579" s="14" t="s">
        <v>186</v>
      </c>
      <c r="I5579" s="16">
        <v>2</v>
      </c>
      <c r="J5579" s="14" t="s">
        <v>83</v>
      </c>
      <c r="K5579" s="14" t="s">
        <v>84</v>
      </c>
      <c r="L5579" s="14" t="s">
        <v>85</v>
      </c>
      <c r="M5579" s="23">
        <v>0.8</v>
      </c>
      <c r="N5579" s="16">
        <v>202</v>
      </c>
      <c r="O5579" s="16">
        <v>159</v>
      </c>
      <c r="P5579" s="16">
        <v>36</v>
      </c>
      <c r="Q5579" s="16">
        <v>220</v>
      </c>
      <c r="R5579" s="16">
        <v>56</v>
      </c>
      <c r="S5579" s="14" t="s">
        <v>86</v>
      </c>
      <c r="T5579" s="16">
        <v>30618</v>
      </c>
      <c r="U5579" s="16">
        <v>0</v>
      </c>
      <c r="V5579" s="18">
        <v>28637508</v>
      </c>
      <c r="W5579" s="18">
        <v>1894167</v>
      </c>
      <c r="X5579" s="18">
        <v>1149789</v>
      </c>
      <c r="Y5579" s="18">
        <v>2006</v>
      </c>
      <c r="Z5579" s="18">
        <v>0</v>
      </c>
      <c r="AA5579" s="18">
        <v>0</v>
      </c>
      <c r="AB5579" s="18">
        <v>619432</v>
      </c>
      <c r="AC5579" s="23">
        <v>0.33</v>
      </c>
      <c r="AD5579" s="14" t="str">
        <f>IF(E5579=113,"Linn","Iowa ex-Linn")</f>
        <v>Iowa ex-Linn</v>
      </c>
      <c r="AE5579" s="23">
        <f>IFERROR(AB5579/W5579,"N/M")</f>
        <v>0.32702079594882605</v>
      </c>
      <c r="AF5579" s="14" t="str">
        <f>B5579&amp;"|"&amp;TEXT(E5579,"000")&amp;"|"&amp;TEXT(M5579,"0.0000")</f>
        <v>2023|115|0.8000</v>
      </c>
      <c r="AG5579" s="22" t="str">
        <f>IF(AND(B5579&gt;=2015,B5579&lt;=2024,C5579=19,G5579=41,I5579=2,K5579="A",L5579="RBUP",M5579&gt;=0.5,M5579&lt;=0.85),"IN","OUT")</f>
        <v>IN</v>
      </c>
    </row>
    <row r="5580" spans="1:33">
      <c r="A5580" s="14" t="s">
        <v>193</v>
      </c>
      <c r="B5580" s="16">
        <v>2023</v>
      </c>
      <c r="C5580" s="16">
        <v>19</v>
      </c>
      <c r="D5580" s="14" t="s">
        <v>80</v>
      </c>
      <c r="E5580" s="16">
        <v>115</v>
      </c>
      <c r="F5580" s="14" t="s">
        <v>143</v>
      </c>
      <c r="G5580" s="16">
        <v>41</v>
      </c>
      <c r="H5580" s="14" t="s">
        <v>186</v>
      </c>
      <c r="I5580" s="16">
        <v>2</v>
      </c>
      <c r="J5580" s="14" t="s">
        <v>83</v>
      </c>
      <c r="K5580" s="14" t="s">
        <v>84</v>
      </c>
      <c r="L5580" s="14" t="s">
        <v>85</v>
      </c>
      <c r="M5580" s="23">
        <v>0.85</v>
      </c>
      <c r="N5580" s="16">
        <v>90</v>
      </c>
      <c r="O5580" s="16">
        <v>66</v>
      </c>
      <c r="P5580" s="16">
        <v>27</v>
      </c>
      <c r="Q5580" s="16">
        <v>95</v>
      </c>
      <c r="R5580" s="16">
        <v>34</v>
      </c>
      <c r="S5580" s="14" t="s">
        <v>86</v>
      </c>
      <c r="T5580" s="16">
        <v>12801</v>
      </c>
      <c r="U5580" s="16">
        <v>0</v>
      </c>
      <c r="V5580" s="18">
        <v>12374969</v>
      </c>
      <c r="W5580" s="18">
        <v>1037380</v>
      </c>
      <c r="X5580" s="18">
        <v>492721</v>
      </c>
      <c r="Y5580" s="18">
        <v>0</v>
      </c>
      <c r="Z5580" s="18">
        <v>0</v>
      </c>
      <c r="AA5580" s="18">
        <v>0</v>
      </c>
      <c r="AB5580" s="18">
        <v>577835</v>
      </c>
      <c r="AC5580" s="23">
        <v>0.5600000000000001</v>
      </c>
      <c r="AD5580" s="14" t="str">
        <f>IF(E5580=113,"Linn","Iowa ex-Linn")</f>
        <v>Iowa ex-Linn</v>
      </c>
      <c r="AE5580" s="23">
        <f>IFERROR(AB5580/W5580,"N/M")</f>
        <v>0.5570138232855848</v>
      </c>
      <c r="AF5580" s="14" t="str">
        <f>B5580&amp;"|"&amp;TEXT(E5580,"000")&amp;"|"&amp;TEXT(M5580,"0.0000")</f>
        <v>2023|115|0.8500</v>
      </c>
      <c r="AG5580" s="22" t="str">
        <f>IF(AND(B5580&gt;=2015,B5580&lt;=2024,C5580=19,G5580=41,I5580=2,K5580="A",L5580="RBUP",M5580&gt;=0.5,M5580&lt;=0.85),"IN","OUT")</f>
        <v>IN</v>
      </c>
    </row>
    <row r="5581" spans="1:33">
      <c r="A5581" s="14" t="s">
        <v>193</v>
      </c>
      <c r="B5581" s="16">
        <v>2023</v>
      </c>
      <c r="C5581" s="16">
        <v>19</v>
      </c>
      <c r="D5581" s="14" t="s">
        <v>80</v>
      </c>
      <c r="E5581" s="16">
        <v>117</v>
      </c>
      <c r="F5581" s="14" t="s">
        <v>144</v>
      </c>
      <c r="G5581" s="16">
        <v>41</v>
      </c>
      <c r="H5581" s="14" t="s">
        <v>186</v>
      </c>
      <c r="I5581" s="16">
        <v>2</v>
      </c>
      <c r="J5581" s="14" t="s">
        <v>83</v>
      </c>
      <c r="K5581" s="14" t="s">
        <v>84</v>
      </c>
      <c r="L5581" s="14" t="s">
        <v>85</v>
      </c>
      <c r="M5581" s="23">
        <v>0.5</v>
      </c>
      <c r="N5581" s="16">
        <v>2</v>
      </c>
      <c r="O5581" s="16">
        <v>1</v>
      </c>
      <c r="P5581" s="16">
        <v>0</v>
      </c>
      <c r="Q5581" s="16">
        <v>1</v>
      </c>
      <c r="R5581" s="16">
        <v>0</v>
      </c>
      <c r="S5581" s="14" t="s">
        <v>86</v>
      </c>
      <c r="T5581" s="16">
        <v>67</v>
      </c>
      <c r="U5581" s="16">
        <v>0</v>
      </c>
      <c r="V5581" s="18">
        <v>27500</v>
      </c>
      <c r="W5581" s="18">
        <v>1653</v>
      </c>
      <c r="X5581" s="18">
        <v>1322</v>
      </c>
      <c r="Y5581" s="18">
        <v>0</v>
      </c>
      <c r="Z5581" s="18">
        <v>0</v>
      </c>
      <c r="AA5581" s="18">
        <v>0</v>
      </c>
      <c r="AB5581" s="18">
        <v>0</v>
      </c>
      <c r="AC5581" s="23">
        <v>0</v>
      </c>
      <c r="AD5581" s="14" t="str">
        <f>IF(E5581=113,"Linn","Iowa ex-Linn")</f>
        <v>Iowa ex-Linn</v>
      </c>
      <c r="AE5581" s="23">
        <f>IFERROR(AB5581/W5581,"N/M")</f>
        <v>0.0</v>
      </c>
      <c r="AF5581" s="14" t="str">
        <f>B5581&amp;"|"&amp;TEXT(E5581,"000")&amp;"|"&amp;TEXT(M5581,"0.0000")</f>
        <v>2023|117|0.5000</v>
      </c>
      <c r="AG5581" s="22" t="str">
        <f>IF(AND(B5581&gt;=2015,B5581&lt;=2024,C5581=19,G5581=41,I5581=2,K5581="A",L5581="RBUP",M5581&gt;=0.5,M5581&lt;=0.85),"IN","OUT")</f>
        <v>IN</v>
      </c>
    </row>
    <row r="5582" spans="1:33">
      <c r="A5582" s="14" t="s">
        <v>193</v>
      </c>
      <c r="B5582" s="16">
        <v>2023</v>
      </c>
      <c r="C5582" s="16">
        <v>19</v>
      </c>
      <c r="D5582" s="14" t="s">
        <v>80</v>
      </c>
      <c r="E5582" s="16">
        <v>117</v>
      </c>
      <c r="F5582" s="14" t="s">
        <v>144</v>
      </c>
      <c r="G5582" s="16">
        <v>41</v>
      </c>
      <c r="H5582" s="14" t="s">
        <v>186</v>
      </c>
      <c r="I5582" s="16">
        <v>2</v>
      </c>
      <c r="J5582" s="14" t="s">
        <v>83</v>
      </c>
      <c r="K5582" s="14" t="s">
        <v>84</v>
      </c>
      <c r="L5582" s="14" t="s">
        <v>85</v>
      </c>
      <c r="M5582" s="23">
        <v>0.65</v>
      </c>
      <c r="N5582" s="16">
        <v>5</v>
      </c>
      <c r="O5582" s="16">
        <v>4</v>
      </c>
      <c r="P5582" s="16">
        <v>0</v>
      </c>
      <c r="Q5582" s="16">
        <v>5</v>
      </c>
      <c r="R5582" s="16">
        <v>0</v>
      </c>
      <c r="S5582" s="14" t="s">
        <v>86</v>
      </c>
      <c r="T5582" s="16">
        <v>164</v>
      </c>
      <c r="U5582" s="16">
        <v>0</v>
      </c>
      <c r="V5582" s="18">
        <v>90300</v>
      </c>
      <c r="W5582" s="18">
        <v>7588</v>
      </c>
      <c r="X5582" s="18">
        <v>4478</v>
      </c>
      <c r="Y5582" s="18">
        <v>0</v>
      </c>
      <c r="Z5582" s="18">
        <v>0</v>
      </c>
      <c r="AA5582" s="18">
        <v>0</v>
      </c>
      <c r="AB5582" s="18">
        <v>0</v>
      </c>
      <c r="AC5582" s="23">
        <v>0</v>
      </c>
      <c r="AD5582" s="14" t="str">
        <f>IF(E5582=113,"Linn","Iowa ex-Linn")</f>
        <v>Iowa ex-Linn</v>
      </c>
      <c r="AE5582" s="23">
        <f>IFERROR(AB5582/W5582,"N/M")</f>
        <v>0.0</v>
      </c>
      <c r="AF5582" s="14" t="str">
        <f>B5582&amp;"|"&amp;TEXT(E5582,"000")&amp;"|"&amp;TEXT(M5582,"0.0000")</f>
        <v>2023|117|0.6500</v>
      </c>
      <c r="AG5582" s="22" t="str">
        <f>IF(AND(B5582&gt;=2015,B5582&lt;=2024,C5582=19,G5582=41,I5582=2,K5582="A",L5582="RBUP",M5582&gt;=0.5,M5582&lt;=0.85),"IN","OUT")</f>
        <v>IN</v>
      </c>
    </row>
    <row r="5583" spans="1:33">
      <c r="A5583" s="14" t="s">
        <v>193</v>
      </c>
      <c r="B5583" s="16">
        <v>2023</v>
      </c>
      <c r="C5583" s="16">
        <v>19</v>
      </c>
      <c r="D5583" s="14" t="s">
        <v>80</v>
      </c>
      <c r="E5583" s="16">
        <v>117</v>
      </c>
      <c r="F5583" s="14" t="s">
        <v>144</v>
      </c>
      <c r="G5583" s="16">
        <v>41</v>
      </c>
      <c r="H5583" s="14" t="s">
        <v>186</v>
      </c>
      <c r="I5583" s="16">
        <v>2</v>
      </c>
      <c r="J5583" s="14" t="s">
        <v>83</v>
      </c>
      <c r="K5583" s="14" t="s">
        <v>84</v>
      </c>
      <c r="L5583" s="14" t="s">
        <v>85</v>
      </c>
      <c r="M5583" s="23">
        <v>0.7</v>
      </c>
      <c r="N5583" s="16">
        <v>43</v>
      </c>
      <c r="O5583" s="16">
        <v>27</v>
      </c>
      <c r="P5583" s="16">
        <v>4</v>
      </c>
      <c r="Q5583" s="16">
        <v>37</v>
      </c>
      <c r="R5583" s="16">
        <v>4</v>
      </c>
      <c r="S5583" s="14" t="s">
        <v>86</v>
      </c>
      <c r="T5583" s="16">
        <v>2616</v>
      </c>
      <c r="U5583" s="16">
        <v>0</v>
      </c>
      <c r="V5583" s="18">
        <v>1741932</v>
      </c>
      <c r="W5583" s="18">
        <v>179647</v>
      </c>
      <c r="X5583" s="18">
        <v>115778</v>
      </c>
      <c r="Y5583" s="18">
        <v>674</v>
      </c>
      <c r="Z5583" s="18">
        <v>0</v>
      </c>
      <c r="AA5583" s="18">
        <v>0</v>
      </c>
      <c r="AB5583" s="18">
        <v>36568</v>
      </c>
      <c r="AC5583" s="23">
        <v>0.2</v>
      </c>
      <c r="AD5583" s="14" t="str">
        <f>IF(E5583=113,"Linn","Iowa ex-Linn")</f>
        <v>Iowa ex-Linn</v>
      </c>
      <c r="AE5583" s="23">
        <f>IFERROR(AB5583/W5583,"N/M")</f>
        <v>0.20355474903560872</v>
      </c>
      <c r="AF5583" s="14" t="str">
        <f>B5583&amp;"|"&amp;TEXT(E5583,"000")&amp;"|"&amp;TEXT(M5583,"0.0000")</f>
        <v>2023|117|0.7000</v>
      </c>
      <c r="AG5583" s="22" t="str">
        <f>IF(AND(B5583&gt;=2015,B5583&lt;=2024,C5583=19,G5583=41,I5583=2,K5583="A",L5583="RBUP",M5583&gt;=0.5,M5583&lt;=0.85),"IN","OUT")</f>
        <v>IN</v>
      </c>
    </row>
    <row r="5584" spans="1:33">
      <c r="A5584" s="14" t="s">
        <v>193</v>
      </c>
      <c r="B5584" s="16">
        <v>2023</v>
      </c>
      <c r="C5584" s="16">
        <v>19</v>
      </c>
      <c r="D5584" s="14" t="s">
        <v>80</v>
      </c>
      <c r="E5584" s="16">
        <v>117</v>
      </c>
      <c r="F5584" s="14" t="s">
        <v>144</v>
      </c>
      <c r="G5584" s="16">
        <v>41</v>
      </c>
      <c r="H5584" s="14" t="s">
        <v>186</v>
      </c>
      <c r="I5584" s="16">
        <v>2</v>
      </c>
      <c r="J5584" s="14" t="s">
        <v>83</v>
      </c>
      <c r="K5584" s="14" t="s">
        <v>84</v>
      </c>
      <c r="L5584" s="14" t="s">
        <v>85</v>
      </c>
      <c r="M5584" s="23">
        <v>0.75</v>
      </c>
      <c r="N5584" s="16">
        <v>167</v>
      </c>
      <c r="O5584" s="16">
        <v>99</v>
      </c>
      <c r="P5584" s="16">
        <v>7</v>
      </c>
      <c r="Q5584" s="16">
        <v>109</v>
      </c>
      <c r="R5584" s="16">
        <v>8</v>
      </c>
      <c r="S5584" s="14" t="s">
        <v>86</v>
      </c>
      <c r="T5584" s="16">
        <v>16554</v>
      </c>
      <c r="U5584" s="16">
        <v>0</v>
      </c>
      <c r="V5584" s="18">
        <v>11359950</v>
      </c>
      <c r="W5584" s="18">
        <v>1195220</v>
      </c>
      <c r="X5584" s="18">
        <v>865147</v>
      </c>
      <c r="Y5584" s="18">
        <v>317</v>
      </c>
      <c r="Z5584" s="18">
        <v>0</v>
      </c>
      <c r="AA5584" s="18">
        <v>0</v>
      </c>
      <c r="AB5584" s="18">
        <v>51404</v>
      </c>
      <c r="AC5584" s="23">
        <v>0.04</v>
      </c>
      <c r="AD5584" s="14" t="str">
        <f>IF(E5584=113,"Linn","Iowa ex-Linn")</f>
        <v>Iowa ex-Linn</v>
      </c>
      <c r="AE5584" s="23">
        <f>IFERROR(AB5584/W5584,"N/M")</f>
        <v>0.04300798179414669</v>
      </c>
      <c r="AF5584" s="14" t="str">
        <f>B5584&amp;"|"&amp;TEXT(E5584,"000")&amp;"|"&amp;TEXT(M5584,"0.0000")</f>
        <v>2023|117|0.7500</v>
      </c>
      <c r="AG5584" s="22" t="str">
        <f>IF(AND(B5584&gt;=2015,B5584&lt;=2024,C5584=19,G5584=41,I5584=2,K5584="A",L5584="RBUP",M5584&gt;=0.5,M5584&lt;=0.85),"IN","OUT")</f>
        <v>IN</v>
      </c>
    </row>
    <row r="5585" spans="1:33">
      <c r="A5585" s="14" t="s">
        <v>193</v>
      </c>
      <c r="B5585" s="16">
        <v>2023</v>
      </c>
      <c r="C5585" s="16">
        <v>19</v>
      </c>
      <c r="D5585" s="14" t="s">
        <v>80</v>
      </c>
      <c r="E5585" s="16">
        <v>117</v>
      </c>
      <c r="F5585" s="14" t="s">
        <v>144</v>
      </c>
      <c r="G5585" s="16">
        <v>41</v>
      </c>
      <c r="H5585" s="14" t="s">
        <v>186</v>
      </c>
      <c r="I5585" s="16">
        <v>2</v>
      </c>
      <c r="J5585" s="14" t="s">
        <v>83</v>
      </c>
      <c r="K5585" s="14" t="s">
        <v>84</v>
      </c>
      <c r="L5585" s="14" t="s">
        <v>85</v>
      </c>
      <c r="M5585" s="23">
        <v>0.8</v>
      </c>
      <c r="N5585" s="16">
        <v>147</v>
      </c>
      <c r="O5585" s="16">
        <v>73</v>
      </c>
      <c r="P5585" s="16">
        <v>6</v>
      </c>
      <c r="Q5585" s="16">
        <v>78</v>
      </c>
      <c r="R5585" s="16">
        <v>8</v>
      </c>
      <c r="S5585" s="14" t="s">
        <v>86</v>
      </c>
      <c r="T5585" s="16">
        <v>13856</v>
      </c>
      <c r="U5585" s="16">
        <v>0</v>
      </c>
      <c r="V5585" s="18">
        <v>9482518</v>
      </c>
      <c r="W5585" s="18">
        <v>1169117</v>
      </c>
      <c r="X5585" s="18">
        <v>764063</v>
      </c>
      <c r="Y5585" s="18">
        <v>4486</v>
      </c>
      <c r="Z5585" s="18">
        <v>0</v>
      </c>
      <c r="AA5585" s="18">
        <v>0</v>
      </c>
      <c r="AB5585" s="18">
        <v>152948</v>
      </c>
      <c r="AC5585" s="23">
        <v>0.13</v>
      </c>
      <c r="AD5585" s="14" t="str">
        <f>IF(E5585=113,"Linn","Iowa ex-Linn")</f>
        <v>Iowa ex-Linn</v>
      </c>
      <c r="AE5585" s="23">
        <f>IFERROR(AB5585/W5585,"N/M")</f>
        <v>0.1308235189463501</v>
      </c>
      <c r="AF5585" s="14" t="str">
        <f>B5585&amp;"|"&amp;TEXT(E5585,"000")&amp;"|"&amp;TEXT(M5585,"0.0000")</f>
        <v>2023|117|0.8000</v>
      </c>
      <c r="AG5585" s="22" t="str">
        <f>IF(AND(B5585&gt;=2015,B5585&lt;=2024,C5585=19,G5585=41,I5585=2,K5585="A",L5585="RBUP",M5585&gt;=0.5,M5585&lt;=0.85),"IN","OUT")</f>
        <v>IN</v>
      </c>
    </row>
    <row r="5586" spans="1:33">
      <c r="A5586" s="14" t="s">
        <v>193</v>
      </c>
      <c r="B5586" s="16">
        <v>2023</v>
      </c>
      <c r="C5586" s="16">
        <v>19</v>
      </c>
      <c r="D5586" s="14" t="s">
        <v>80</v>
      </c>
      <c r="E5586" s="16">
        <v>117</v>
      </c>
      <c r="F5586" s="14" t="s">
        <v>144</v>
      </c>
      <c r="G5586" s="16">
        <v>41</v>
      </c>
      <c r="H5586" s="14" t="s">
        <v>186</v>
      </c>
      <c r="I5586" s="16">
        <v>2</v>
      </c>
      <c r="J5586" s="14" t="s">
        <v>83</v>
      </c>
      <c r="K5586" s="14" t="s">
        <v>84</v>
      </c>
      <c r="L5586" s="14" t="s">
        <v>85</v>
      </c>
      <c r="M5586" s="23">
        <v>0.85</v>
      </c>
      <c r="N5586" s="16">
        <v>11</v>
      </c>
      <c r="O5586" s="16">
        <v>6</v>
      </c>
      <c r="P5586" s="16">
        <v>3</v>
      </c>
      <c r="Q5586" s="16">
        <v>10</v>
      </c>
      <c r="R5586" s="16">
        <v>3</v>
      </c>
      <c r="S5586" s="14" t="s">
        <v>86</v>
      </c>
      <c r="T5586" s="16">
        <v>977</v>
      </c>
      <c r="U5586" s="16">
        <v>0</v>
      </c>
      <c r="V5586" s="18">
        <v>666685</v>
      </c>
      <c r="W5586" s="18">
        <v>97539</v>
      </c>
      <c r="X5586" s="18">
        <v>52768</v>
      </c>
      <c r="Y5586" s="18">
        <v>0</v>
      </c>
      <c r="Z5586" s="18">
        <v>0</v>
      </c>
      <c r="AA5586" s="18">
        <v>0</v>
      </c>
      <c r="AB5586" s="18">
        <v>67883</v>
      </c>
      <c r="AC5586" s="23">
        <v>0.7</v>
      </c>
      <c r="AD5586" s="14" t="str">
        <f>IF(E5586=113,"Linn","Iowa ex-Linn")</f>
        <v>Iowa ex-Linn</v>
      </c>
      <c r="AE5586" s="23">
        <f>IFERROR(AB5586/W5586,"N/M")</f>
        <v>0.6959575144301254</v>
      </c>
      <c r="AF5586" s="14" t="str">
        <f>B5586&amp;"|"&amp;TEXT(E5586,"000")&amp;"|"&amp;TEXT(M5586,"0.0000")</f>
        <v>2023|117|0.8500</v>
      </c>
      <c r="AG5586" s="22" t="str">
        <f>IF(AND(B5586&gt;=2015,B5586&lt;=2024,C5586=19,G5586=41,I5586=2,K5586="A",L5586="RBUP",M5586&gt;=0.5,M5586&lt;=0.85),"IN","OUT")</f>
        <v>IN</v>
      </c>
    </row>
    <row r="5587" spans="1:33">
      <c r="A5587" s="14" t="s">
        <v>193</v>
      </c>
      <c r="B5587" s="16">
        <v>2023</v>
      </c>
      <c r="C5587" s="16">
        <v>19</v>
      </c>
      <c r="D5587" s="14" t="s">
        <v>80</v>
      </c>
      <c r="E5587" s="16">
        <v>119</v>
      </c>
      <c r="F5587" s="14" t="s">
        <v>145</v>
      </c>
      <c r="G5587" s="16">
        <v>41</v>
      </c>
      <c r="H5587" s="14" t="s">
        <v>186</v>
      </c>
      <c r="I5587" s="16">
        <v>2</v>
      </c>
      <c r="J5587" s="14" t="s">
        <v>83</v>
      </c>
      <c r="K5587" s="14" t="s">
        <v>84</v>
      </c>
      <c r="L5587" s="14" t="s">
        <v>85</v>
      </c>
      <c r="M5587" s="23">
        <v>0.5</v>
      </c>
      <c r="N5587" s="16">
        <v>1</v>
      </c>
      <c r="O5587" s="16">
        <v>1</v>
      </c>
      <c r="P5587" s="16">
        <v>0</v>
      </c>
      <c r="Q5587" s="16">
        <v>1</v>
      </c>
      <c r="R5587" s="16">
        <v>0</v>
      </c>
      <c r="S5587" s="14" t="s">
        <v>86</v>
      </c>
      <c r="T5587" s="16">
        <v>168</v>
      </c>
      <c r="U5587" s="16">
        <v>0</v>
      </c>
      <c r="V5587" s="18">
        <v>106070</v>
      </c>
      <c r="W5587" s="18">
        <v>558</v>
      </c>
      <c r="X5587" s="18">
        <v>446</v>
      </c>
      <c r="Y5587" s="18">
        <v>0</v>
      </c>
      <c r="Z5587" s="18">
        <v>0</v>
      </c>
      <c r="AA5587" s="18">
        <v>0</v>
      </c>
      <c r="AB5587" s="18">
        <v>0</v>
      </c>
      <c r="AC5587" s="23">
        <v>0</v>
      </c>
      <c r="AD5587" s="14" t="str">
        <f>IF(E5587=113,"Linn","Iowa ex-Linn")</f>
        <v>Iowa ex-Linn</v>
      </c>
      <c r="AE5587" s="23">
        <f>IFERROR(AB5587/W5587,"N/M")</f>
        <v>0.0</v>
      </c>
      <c r="AF5587" s="14" t="str">
        <f>B5587&amp;"|"&amp;TEXT(E5587,"000")&amp;"|"&amp;TEXT(M5587,"0.0000")</f>
        <v>2023|119|0.5000</v>
      </c>
      <c r="AG5587" s="22" t="str">
        <f>IF(AND(B5587&gt;=2015,B5587&lt;=2024,C5587=19,G5587=41,I5587=2,K5587="A",L5587="RBUP",M5587&gt;=0.5,M5587&lt;=0.85),"IN","OUT")</f>
        <v>IN</v>
      </c>
    </row>
    <row r="5588" spans="1:33">
      <c r="A5588" s="14" t="s">
        <v>193</v>
      </c>
      <c r="B5588" s="16">
        <v>2023</v>
      </c>
      <c r="C5588" s="16">
        <v>19</v>
      </c>
      <c r="D5588" s="14" t="s">
        <v>80</v>
      </c>
      <c r="E5588" s="16">
        <v>119</v>
      </c>
      <c r="F5588" s="14" t="s">
        <v>145</v>
      </c>
      <c r="G5588" s="16">
        <v>41</v>
      </c>
      <c r="H5588" s="14" t="s">
        <v>186</v>
      </c>
      <c r="I5588" s="16">
        <v>2</v>
      </c>
      <c r="J5588" s="14" t="s">
        <v>83</v>
      </c>
      <c r="K5588" s="14" t="s">
        <v>84</v>
      </c>
      <c r="L5588" s="14" t="s">
        <v>85</v>
      </c>
      <c r="M5588" s="23">
        <v>0.6</v>
      </c>
      <c r="N5588" s="16">
        <v>4</v>
      </c>
      <c r="O5588" s="16">
        <v>3</v>
      </c>
      <c r="P5588" s="16">
        <v>0</v>
      </c>
      <c r="Q5588" s="16">
        <v>3</v>
      </c>
      <c r="R5588" s="16">
        <v>0</v>
      </c>
      <c r="S5588" s="14" t="s">
        <v>86</v>
      </c>
      <c r="T5588" s="16">
        <v>1489</v>
      </c>
      <c r="U5588" s="16">
        <v>0</v>
      </c>
      <c r="V5588" s="18">
        <v>1168055</v>
      </c>
      <c r="W5588" s="18">
        <v>10302</v>
      </c>
      <c r="X5588" s="18">
        <v>8090</v>
      </c>
      <c r="Y5588" s="18">
        <v>0</v>
      </c>
      <c r="Z5588" s="18">
        <v>0</v>
      </c>
      <c r="AA5588" s="18">
        <v>0</v>
      </c>
      <c r="AB5588" s="18">
        <v>0</v>
      </c>
      <c r="AC5588" s="23">
        <v>0</v>
      </c>
      <c r="AD5588" s="14" t="str">
        <f>IF(E5588=113,"Linn","Iowa ex-Linn")</f>
        <v>Iowa ex-Linn</v>
      </c>
      <c r="AE5588" s="23">
        <f>IFERROR(AB5588/W5588,"N/M")</f>
        <v>0.0</v>
      </c>
      <c r="AF5588" s="14" t="str">
        <f>B5588&amp;"|"&amp;TEXT(E5588,"000")&amp;"|"&amp;TEXT(M5588,"0.0000")</f>
        <v>2023|119|0.6000</v>
      </c>
      <c r="AG5588" s="22" t="str">
        <f>IF(AND(B5588&gt;=2015,B5588&lt;=2024,C5588=19,G5588=41,I5588=2,K5588="A",L5588="RBUP",M5588&gt;=0.5,M5588&lt;=0.85),"IN","OUT")</f>
        <v>IN</v>
      </c>
    </row>
    <row r="5589" spans="1:33">
      <c r="A5589" s="14" t="s">
        <v>193</v>
      </c>
      <c r="B5589" s="16">
        <v>2023</v>
      </c>
      <c r="C5589" s="16">
        <v>19</v>
      </c>
      <c r="D5589" s="14" t="s">
        <v>80</v>
      </c>
      <c r="E5589" s="16">
        <v>119</v>
      </c>
      <c r="F5589" s="14" t="s">
        <v>145</v>
      </c>
      <c r="G5589" s="16">
        <v>41</v>
      </c>
      <c r="H5589" s="14" t="s">
        <v>186</v>
      </c>
      <c r="I5589" s="16">
        <v>2</v>
      </c>
      <c r="J5589" s="14" t="s">
        <v>83</v>
      </c>
      <c r="K5589" s="14" t="s">
        <v>84</v>
      </c>
      <c r="L5589" s="14" t="s">
        <v>85</v>
      </c>
      <c r="M5589" s="23">
        <v>0.65</v>
      </c>
      <c r="N5589" s="16">
        <v>11</v>
      </c>
      <c r="O5589" s="16">
        <v>10</v>
      </c>
      <c r="P5589" s="16">
        <v>0</v>
      </c>
      <c r="Q5589" s="16">
        <v>19</v>
      </c>
      <c r="R5589" s="16">
        <v>0</v>
      </c>
      <c r="S5589" s="14" t="s">
        <v>86</v>
      </c>
      <c r="T5589" s="16">
        <v>2606</v>
      </c>
      <c r="U5589" s="16">
        <v>0</v>
      </c>
      <c r="V5589" s="18">
        <v>2184935</v>
      </c>
      <c r="W5589" s="18">
        <v>31753</v>
      </c>
      <c r="X5589" s="18">
        <v>22137</v>
      </c>
      <c r="Y5589" s="18">
        <v>0</v>
      </c>
      <c r="Z5589" s="18">
        <v>0</v>
      </c>
      <c r="AA5589" s="18">
        <v>0</v>
      </c>
      <c r="AB5589" s="18">
        <v>0</v>
      </c>
      <c r="AC5589" s="23">
        <v>0</v>
      </c>
      <c r="AD5589" s="14" t="str">
        <f>IF(E5589=113,"Linn","Iowa ex-Linn")</f>
        <v>Iowa ex-Linn</v>
      </c>
      <c r="AE5589" s="23">
        <f>IFERROR(AB5589/W5589,"N/M")</f>
        <v>0.0</v>
      </c>
      <c r="AF5589" s="14" t="str">
        <f>B5589&amp;"|"&amp;TEXT(E5589,"000")&amp;"|"&amp;TEXT(M5589,"0.0000")</f>
        <v>2023|119|0.6500</v>
      </c>
      <c r="AG5589" s="22" t="str">
        <f>IF(AND(B5589&gt;=2015,B5589&lt;=2024,C5589=19,G5589=41,I5589=2,K5589="A",L5589="RBUP",M5589&gt;=0.5,M5589&lt;=0.85),"IN","OUT")</f>
        <v>IN</v>
      </c>
    </row>
    <row r="5590" spans="1:33">
      <c r="A5590" s="14" t="s">
        <v>193</v>
      </c>
      <c r="B5590" s="16">
        <v>2023</v>
      </c>
      <c r="C5590" s="16">
        <v>19</v>
      </c>
      <c r="D5590" s="14" t="s">
        <v>80</v>
      </c>
      <c r="E5590" s="16">
        <v>119</v>
      </c>
      <c r="F5590" s="14" t="s">
        <v>145</v>
      </c>
      <c r="G5590" s="16">
        <v>41</v>
      </c>
      <c r="H5590" s="14" t="s">
        <v>186</v>
      </c>
      <c r="I5590" s="16">
        <v>2</v>
      </c>
      <c r="J5590" s="14" t="s">
        <v>83</v>
      </c>
      <c r="K5590" s="14" t="s">
        <v>84</v>
      </c>
      <c r="L5590" s="14" t="s">
        <v>85</v>
      </c>
      <c r="M5590" s="23">
        <v>0.7</v>
      </c>
      <c r="N5590" s="16">
        <v>50</v>
      </c>
      <c r="O5590" s="16">
        <v>41</v>
      </c>
      <c r="P5590" s="16">
        <v>7</v>
      </c>
      <c r="Q5590" s="16">
        <v>53</v>
      </c>
      <c r="R5590" s="16">
        <v>7</v>
      </c>
      <c r="S5590" s="14" t="s">
        <v>86</v>
      </c>
      <c r="T5590" s="16">
        <v>5522</v>
      </c>
      <c r="U5590" s="16">
        <v>0</v>
      </c>
      <c r="V5590" s="18">
        <v>4943888</v>
      </c>
      <c r="W5590" s="18">
        <v>119457</v>
      </c>
      <c r="X5590" s="18">
        <v>78290</v>
      </c>
      <c r="Y5590" s="18">
        <v>0</v>
      </c>
      <c r="Z5590" s="18">
        <v>0</v>
      </c>
      <c r="AA5590" s="18">
        <v>0</v>
      </c>
      <c r="AB5590" s="18">
        <v>43407</v>
      </c>
      <c r="AC5590" s="23">
        <v>0.36</v>
      </c>
      <c r="AD5590" s="14" t="str">
        <f>IF(E5590=113,"Linn","Iowa ex-Linn")</f>
        <v>Iowa ex-Linn</v>
      </c>
      <c r="AE5590" s="23">
        <f>IFERROR(AB5590/W5590,"N/M")</f>
        <v>0.3633692458374143</v>
      </c>
      <c r="AF5590" s="14" t="str">
        <f>B5590&amp;"|"&amp;TEXT(E5590,"000")&amp;"|"&amp;TEXT(M5590,"0.0000")</f>
        <v>2023|119|0.7000</v>
      </c>
      <c r="AG5590" s="22" t="str">
        <f>IF(AND(B5590&gt;=2015,B5590&lt;=2024,C5590=19,G5590=41,I5590=2,K5590="A",L5590="RBUP",M5590&gt;=0.5,M5590&lt;=0.85),"IN","OUT")</f>
        <v>IN</v>
      </c>
    </row>
    <row r="5591" spans="1:33">
      <c r="A5591" s="14" t="s">
        <v>193</v>
      </c>
      <c r="B5591" s="16">
        <v>2023</v>
      </c>
      <c r="C5591" s="16">
        <v>19</v>
      </c>
      <c r="D5591" s="14" t="s">
        <v>80</v>
      </c>
      <c r="E5591" s="16">
        <v>119</v>
      </c>
      <c r="F5591" s="14" t="s">
        <v>145</v>
      </c>
      <c r="G5591" s="16">
        <v>41</v>
      </c>
      <c r="H5591" s="14" t="s">
        <v>186</v>
      </c>
      <c r="I5591" s="16">
        <v>2</v>
      </c>
      <c r="J5591" s="14" t="s">
        <v>83</v>
      </c>
      <c r="K5591" s="14" t="s">
        <v>84</v>
      </c>
      <c r="L5591" s="14" t="s">
        <v>85</v>
      </c>
      <c r="M5591" s="23">
        <v>0.75</v>
      </c>
      <c r="N5591" s="16">
        <v>194</v>
      </c>
      <c r="O5591" s="16">
        <v>170</v>
      </c>
      <c r="P5591" s="16">
        <v>43</v>
      </c>
      <c r="Q5591" s="16">
        <v>240</v>
      </c>
      <c r="R5591" s="16">
        <v>69</v>
      </c>
      <c r="S5591" s="14" t="s">
        <v>86</v>
      </c>
      <c r="T5591" s="16">
        <v>29547</v>
      </c>
      <c r="U5591" s="16">
        <v>0</v>
      </c>
      <c r="V5591" s="18">
        <v>28632569</v>
      </c>
      <c r="W5591" s="18">
        <v>969683</v>
      </c>
      <c r="X5591" s="18">
        <v>642852</v>
      </c>
      <c r="Y5591" s="18">
        <v>7940</v>
      </c>
      <c r="Z5591" s="18">
        <v>0</v>
      </c>
      <c r="AA5591" s="18">
        <v>0</v>
      </c>
      <c r="AB5591" s="18">
        <v>1189497</v>
      </c>
      <c r="AC5591" s="23">
        <v>1.23</v>
      </c>
      <c r="AD5591" s="14" t="str">
        <f>IF(E5591=113,"Linn","Iowa ex-Linn")</f>
        <v>Iowa ex-Linn</v>
      </c>
      <c r="AE5591" s="23">
        <f>IFERROR(AB5591/W5591,"N/M")</f>
        <v>1.2266864532017165</v>
      </c>
      <c r="AF5591" s="14" t="str">
        <f>B5591&amp;"|"&amp;TEXT(E5591,"000")&amp;"|"&amp;TEXT(M5591,"0.0000")</f>
        <v>2023|119|0.7500</v>
      </c>
      <c r="AG5591" s="22" t="str">
        <f>IF(AND(B5591&gt;=2015,B5591&lt;=2024,C5591=19,G5591=41,I5591=2,K5591="A",L5591="RBUP",M5591&gt;=0.5,M5591&lt;=0.85),"IN","OUT")</f>
        <v>IN</v>
      </c>
    </row>
    <row r="5592" spans="1:33">
      <c r="A5592" s="14" t="s">
        <v>193</v>
      </c>
      <c r="B5592" s="16">
        <v>2023</v>
      </c>
      <c r="C5592" s="16">
        <v>19</v>
      </c>
      <c r="D5592" s="14" t="s">
        <v>80</v>
      </c>
      <c r="E5592" s="16">
        <v>119</v>
      </c>
      <c r="F5592" s="14" t="s">
        <v>145</v>
      </c>
      <c r="G5592" s="16">
        <v>41</v>
      </c>
      <c r="H5592" s="14" t="s">
        <v>186</v>
      </c>
      <c r="I5592" s="16">
        <v>2</v>
      </c>
      <c r="J5592" s="14" t="s">
        <v>83</v>
      </c>
      <c r="K5592" s="14" t="s">
        <v>84</v>
      </c>
      <c r="L5592" s="14" t="s">
        <v>85</v>
      </c>
      <c r="M5592" s="23">
        <v>0.8</v>
      </c>
      <c r="N5592" s="16">
        <v>399</v>
      </c>
      <c r="O5592" s="16">
        <v>349</v>
      </c>
      <c r="P5592" s="16">
        <v>184</v>
      </c>
      <c r="Q5592" s="16">
        <v>553</v>
      </c>
      <c r="R5592" s="16">
        <v>253</v>
      </c>
      <c r="S5592" s="14" t="s">
        <v>86</v>
      </c>
      <c r="T5592" s="16">
        <v>66428</v>
      </c>
      <c r="U5592" s="16">
        <v>0</v>
      </c>
      <c r="V5592" s="18">
        <v>67931519</v>
      </c>
      <c r="W5592" s="18">
        <v>3241239</v>
      </c>
      <c r="X5592" s="18">
        <v>1881332</v>
      </c>
      <c r="Y5592" s="18">
        <v>3579</v>
      </c>
      <c r="Z5592" s="18">
        <v>0</v>
      </c>
      <c r="AA5592" s="18">
        <v>0</v>
      </c>
      <c r="AB5592" s="18">
        <v>3827175</v>
      </c>
      <c r="AC5592" s="23">
        <v>1.18</v>
      </c>
      <c r="AD5592" s="14" t="str">
        <f>IF(E5592=113,"Linn","Iowa ex-Linn")</f>
        <v>Iowa ex-Linn</v>
      </c>
      <c r="AE5592" s="23">
        <f>IFERROR(AB5592/W5592,"N/M")</f>
        <v>1.1807753146250555</v>
      </c>
      <c r="AF5592" s="14" t="str">
        <f>B5592&amp;"|"&amp;TEXT(E5592,"000")&amp;"|"&amp;TEXT(M5592,"0.0000")</f>
        <v>2023|119|0.8000</v>
      </c>
      <c r="AG5592" s="22" t="str">
        <f>IF(AND(B5592&gt;=2015,B5592&lt;=2024,C5592=19,G5592=41,I5592=2,K5592="A",L5592="RBUP",M5592&gt;=0.5,M5592&lt;=0.85),"IN","OUT")</f>
        <v>IN</v>
      </c>
    </row>
    <row r="5593" spans="1:33">
      <c r="A5593" s="14" t="s">
        <v>193</v>
      </c>
      <c r="B5593" s="16">
        <v>2023</v>
      </c>
      <c r="C5593" s="16">
        <v>19</v>
      </c>
      <c r="D5593" s="14" t="s">
        <v>80</v>
      </c>
      <c r="E5593" s="16">
        <v>119</v>
      </c>
      <c r="F5593" s="14" t="s">
        <v>145</v>
      </c>
      <c r="G5593" s="16">
        <v>41</v>
      </c>
      <c r="H5593" s="14" t="s">
        <v>186</v>
      </c>
      <c r="I5593" s="16">
        <v>2</v>
      </c>
      <c r="J5593" s="14" t="s">
        <v>83</v>
      </c>
      <c r="K5593" s="14" t="s">
        <v>84</v>
      </c>
      <c r="L5593" s="14" t="s">
        <v>85</v>
      </c>
      <c r="M5593" s="23">
        <v>0.85</v>
      </c>
      <c r="N5593" s="16">
        <v>398</v>
      </c>
      <c r="O5593" s="16">
        <v>343</v>
      </c>
      <c r="P5593" s="16">
        <v>260</v>
      </c>
      <c r="Q5593" s="16">
        <v>562</v>
      </c>
      <c r="R5593" s="16">
        <v>377</v>
      </c>
      <c r="S5593" s="14" t="s">
        <v>86</v>
      </c>
      <c r="T5593" s="16">
        <v>60051</v>
      </c>
      <c r="U5593" s="16">
        <v>0</v>
      </c>
      <c r="V5593" s="18">
        <v>64826134</v>
      </c>
      <c r="W5593" s="18">
        <v>3964912</v>
      </c>
      <c r="X5593" s="18">
        <v>1779708</v>
      </c>
      <c r="Y5593" s="18">
        <v>15666</v>
      </c>
      <c r="Z5593" s="18">
        <v>0</v>
      </c>
      <c r="AA5593" s="18">
        <v>0</v>
      </c>
      <c r="AB5593" s="18">
        <v>6209087</v>
      </c>
      <c r="AC5593" s="23">
        <v>1.57</v>
      </c>
      <c r="AD5593" s="14" t="str">
        <f>IF(E5593=113,"Linn","Iowa ex-Linn")</f>
        <v>Iowa ex-Linn</v>
      </c>
      <c r="AE5593" s="23">
        <f>IFERROR(AB5593/W5593,"N/M")</f>
        <v>1.566008779009471</v>
      </c>
      <c r="AF5593" s="14" t="str">
        <f>B5593&amp;"|"&amp;TEXT(E5593,"000")&amp;"|"&amp;TEXT(M5593,"0.0000")</f>
        <v>2023|119|0.8500</v>
      </c>
      <c r="AG5593" s="22" t="str">
        <f>IF(AND(B5593&gt;=2015,B5593&lt;=2024,C5593=19,G5593=41,I5593=2,K5593="A",L5593="RBUP",M5593&gt;=0.5,M5593&lt;=0.85),"IN","OUT")</f>
        <v>IN</v>
      </c>
    </row>
    <row r="5594" spans="1:33">
      <c r="A5594" s="14" t="s">
        <v>193</v>
      </c>
      <c r="B5594" s="16">
        <v>2023</v>
      </c>
      <c r="C5594" s="16">
        <v>19</v>
      </c>
      <c r="D5594" s="14" t="s">
        <v>80</v>
      </c>
      <c r="E5594" s="16">
        <v>121</v>
      </c>
      <c r="F5594" s="14" t="s">
        <v>146</v>
      </c>
      <c r="G5594" s="16">
        <v>41</v>
      </c>
      <c r="H5594" s="14" t="s">
        <v>186</v>
      </c>
      <c r="I5594" s="16">
        <v>2</v>
      </c>
      <c r="J5594" s="14" t="s">
        <v>83</v>
      </c>
      <c r="K5594" s="14" t="s">
        <v>84</v>
      </c>
      <c r="L5594" s="14" t="s">
        <v>85</v>
      </c>
      <c r="M5594" s="23">
        <v>0.5</v>
      </c>
      <c r="N5594" s="16">
        <v>1</v>
      </c>
      <c r="O5594" s="16">
        <v>1</v>
      </c>
      <c r="P5594" s="16">
        <v>0</v>
      </c>
      <c r="Q5594" s="16">
        <v>1</v>
      </c>
      <c r="R5594" s="16">
        <v>0</v>
      </c>
      <c r="S5594" s="14" t="s">
        <v>86</v>
      </c>
      <c r="T5594" s="16">
        <v>229</v>
      </c>
      <c r="U5594" s="16">
        <v>0</v>
      </c>
      <c r="V5594" s="18">
        <v>126070</v>
      </c>
      <c r="W5594" s="18">
        <v>1817</v>
      </c>
      <c r="X5594" s="18">
        <v>1453</v>
      </c>
      <c r="Y5594" s="18">
        <v>0</v>
      </c>
      <c r="Z5594" s="18">
        <v>0</v>
      </c>
      <c r="AA5594" s="18">
        <v>0</v>
      </c>
      <c r="AB5594" s="18">
        <v>0</v>
      </c>
      <c r="AC5594" s="23">
        <v>0</v>
      </c>
      <c r="AD5594" s="14" t="str">
        <f>IF(E5594=113,"Linn","Iowa ex-Linn")</f>
        <v>Iowa ex-Linn</v>
      </c>
      <c r="AE5594" s="23">
        <f>IFERROR(AB5594/W5594,"N/M")</f>
        <v>0.0</v>
      </c>
      <c r="AF5594" s="14" t="str">
        <f>B5594&amp;"|"&amp;TEXT(E5594,"000")&amp;"|"&amp;TEXT(M5594,"0.0000")</f>
        <v>2023|121|0.5000</v>
      </c>
      <c r="AG5594" s="22" t="str">
        <f>IF(AND(B5594&gt;=2015,B5594&lt;=2024,C5594=19,G5594=41,I5594=2,K5594="A",L5594="RBUP",M5594&gt;=0.5,M5594&lt;=0.85),"IN","OUT")</f>
        <v>IN</v>
      </c>
    </row>
    <row r="5595" spans="1:33">
      <c r="A5595" s="14" t="s">
        <v>193</v>
      </c>
      <c r="B5595" s="16">
        <v>2023</v>
      </c>
      <c r="C5595" s="16">
        <v>19</v>
      </c>
      <c r="D5595" s="14" t="s">
        <v>80</v>
      </c>
      <c r="E5595" s="16">
        <v>121</v>
      </c>
      <c r="F5595" s="14" t="s">
        <v>146</v>
      </c>
      <c r="G5595" s="16">
        <v>41</v>
      </c>
      <c r="H5595" s="14" t="s">
        <v>186</v>
      </c>
      <c r="I5595" s="16">
        <v>2</v>
      </c>
      <c r="J5595" s="14" t="s">
        <v>83</v>
      </c>
      <c r="K5595" s="14" t="s">
        <v>84</v>
      </c>
      <c r="L5595" s="14" t="s">
        <v>85</v>
      </c>
      <c r="M5595" s="23">
        <v>0.6</v>
      </c>
      <c r="N5595" s="16">
        <v>5</v>
      </c>
      <c r="O5595" s="16">
        <v>4</v>
      </c>
      <c r="P5595" s="16">
        <v>0</v>
      </c>
      <c r="Q5595" s="16">
        <v>4</v>
      </c>
      <c r="R5595" s="16">
        <v>0</v>
      </c>
      <c r="S5595" s="14" t="s">
        <v>86</v>
      </c>
      <c r="T5595" s="16">
        <v>108</v>
      </c>
      <c r="U5595" s="16">
        <v>0</v>
      </c>
      <c r="V5595" s="18">
        <v>62937</v>
      </c>
      <c r="W5595" s="18">
        <v>1740</v>
      </c>
      <c r="X5595" s="18">
        <v>1115</v>
      </c>
      <c r="Y5595" s="18">
        <v>0</v>
      </c>
      <c r="Z5595" s="18">
        <v>0</v>
      </c>
      <c r="AA5595" s="18">
        <v>0</v>
      </c>
      <c r="AB5595" s="18">
        <v>0</v>
      </c>
      <c r="AC5595" s="23">
        <v>0</v>
      </c>
      <c r="AD5595" s="14" t="str">
        <f>IF(E5595=113,"Linn","Iowa ex-Linn")</f>
        <v>Iowa ex-Linn</v>
      </c>
      <c r="AE5595" s="23">
        <f>IFERROR(AB5595/W5595,"N/M")</f>
        <v>0.0</v>
      </c>
      <c r="AF5595" s="14" t="str">
        <f>B5595&amp;"|"&amp;TEXT(E5595,"000")&amp;"|"&amp;TEXT(M5595,"0.0000")</f>
        <v>2023|121|0.6000</v>
      </c>
      <c r="AG5595" s="22" t="str">
        <f>IF(AND(B5595&gt;=2015,B5595&lt;=2024,C5595=19,G5595=41,I5595=2,K5595="A",L5595="RBUP",M5595&gt;=0.5,M5595&lt;=0.85),"IN","OUT")</f>
        <v>IN</v>
      </c>
    </row>
    <row r="5596" spans="1:33">
      <c r="A5596" s="14" t="s">
        <v>193</v>
      </c>
      <c r="B5596" s="16">
        <v>2023</v>
      </c>
      <c r="C5596" s="16">
        <v>19</v>
      </c>
      <c r="D5596" s="14" t="s">
        <v>80</v>
      </c>
      <c r="E5596" s="16">
        <v>121</v>
      </c>
      <c r="F5596" s="14" t="s">
        <v>146</v>
      </c>
      <c r="G5596" s="16">
        <v>41</v>
      </c>
      <c r="H5596" s="14" t="s">
        <v>186</v>
      </c>
      <c r="I5596" s="16">
        <v>2</v>
      </c>
      <c r="J5596" s="14" t="s">
        <v>83</v>
      </c>
      <c r="K5596" s="14" t="s">
        <v>84</v>
      </c>
      <c r="L5596" s="14" t="s">
        <v>85</v>
      </c>
      <c r="M5596" s="23">
        <v>0.65</v>
      </c>
      <c r="N5596" s="16">
        <v>7</v>
      </c>
      <c r="O5596" s="16">
        <v>6</v>
      </c>
      <c r="P5596" s="16">
        <v>0</v>
      </c>
      <c r="Q5596" s="16">
        <v>8</v>
      </c>
      <c r="R5596" s="16">
        <v>0</v>
      </c>
      <c r="S5596" s="14" t="s">
        <v>86</v>
      </c>
      <c r="T5596" s="16">
        <v>595</v>
      </c>
      <c r="U5596" s="16">
        <v>0</v>
      </c>
      <c r="V5596" s="18">
        <v>427291</v>
      </c>
      <c r="W5596" s="18">
        <v>14709</v>
      </c>
      <c r="X5596" s="18">
        <v>10621</v>
      </c>
      <c r="Y5596" s="18">
        <v>0</v>
      </c>
      <c r="Z5596" s="18">
        <v>0</v>
      </c>
      <c r="AA5596" s="18">
        <v>0</v>
      </c>
      <c r="AB5596" s="18">
        <v>0</v>
      </c>
      <c r="AC5596" s="23">
        <v>0</v>
      </c>
      <c r="AD5596" s="14" t="str">
        <f>IF(E5596=113,"Linn","Iowa ex-Linn")</f>
        <v>Iowa ex-Linn</v>
      </c>
      <c r="AE5596" s="23">
        <f>IFERROR(AB5596/W5596,"N/M")</f>
        <v>0.0</v>
      </c>
      <c r="AF5596" s="14" t="str">
        <f>B5596&amp;"|"&amp;TEXT(E5596,"000")&amp;"|"&amp;TEXT(M5596,"0.0000")</f>
        <v>2023|121|0.6500</v>
      </c>
      <c r="AG5596" s="22" t="str">
        <f>IF(AND(B5596&gt;=2015,B5596&lt;=2024,C5596=19,G5596=41,I5596=2,K5596="A",L5596="RBUP",M5596&gt;=0.5,M5596&lt;=0.85),"IN","OUT")</f>
        <v>IN</v>
      </c>
    </row>
    <row r="5597" spans="1:33">
      <c r="A5597" s="14" t="s">
        <v>193</v>
      </c>
      <c r="B5597" s="16">
        <v>2023</v>
      </c>
      <c r="C5597" s="16">
        <v>19</v>
      </c>
      <c r="D5597" s="14" t="s">
        <v>80</v>
      </c>
      <c r="E5597" s="16">
        <v>121</v>
      </c>
      <c r="F5597" s="14" t="s">
        <v>146</v>
      </c>
      <c r="G5597" s="16">
        <v>41</v>
      </c>
      <c r="H5597" s="14" t="s">
        <v>186</v>
      </c>
      <c r="I5597" s="16">
        <v>2</v>
      </c>
      <c r="J5597" s="14" t="s">
        <v>83</v>
      </c>
      <c r="K5597" s="14" t="s">
        <v>84</v>
      </c>
      <c r="L5597" s="14" t="s">
        <v>85</v>
      </c>
      <c r="M5597" s="23">
        <v>0.7</v>
      </c>
      <c r="N5597" s="16">
        <v>34</v>
      </c>
      <c r="O5597" s="16">
        <v>23</v>
      </c>
      <c r="P5597" s="16">
        <v>2</v>
      </c>
      <c r="Q5597" s="16">
        <v>41</v>
      </c>
      <c r="R5597" s="16">
        <v>3</v>
      </c>
      <c r="S5597" s="14" t="s">
        <v>86</v>
      </c>
      <c r="T5597" s="16">
        <v>2941</v>
      </c>
      <c r="U5597" s="16">
        <v>0</v>
      </c>
      <c r="V5597" s="18">
        <v>2348477</v>
      </c>
      <c r="W5597" s="18">
        <v>111044</v>
      </c>
      <c r="X5597" s="18">
        <v>73943</v>
      </c>
      <c r="Y5597" s="18">
        <v>0</v>
      </c>
      <c r="Z5597" s="18">
        <v>0</v>
      </c>
      <c r="AA5597" s="18">
        <v>0</v>
      </c>
      <c r="AB5597" s="18">
        <v>6511</v>
      </c>
      <c r="AC5597" s="23">
        <v>0.06</v>
      </c>
      <c r="AD5597" s="14" t="str">
        <f>IF(E5597=113,"Linn","Iowa ex-Linn")</f>
        <v>Iowa ex-Linn</v>
      </c>
      <c r="AE5597" s="23">
        <f>IFERROR(AB5597/W5597,"N/M")</f>
        <v>0.05863441518677281</v>
      </c>
      <c r="AF5597" s="14" t="str">
        <f>B5597&amp;"|"&amp;TEXT(E5597,"000")&amp;"|"&amp;TEXT(M5597,"0.0000")</f>
        <v>2023|121|0.7000</v>
      </c>
      <c r="AG5597" s="22" t="str">
        <f>IF(AND(B5597&gt;=2015,B5597&lt;=2024,C5597=19,G5597=41,I5597=2,K5597="A",L5597="RBUP",M5597&gt;=0.5,M5597&lt;=0.85),"IN","OUT")</f>
        <v>IN</v>
      </c>
    </row>
    <row r="5598" spans="1:33">
      <c r="A5598" s="14" t="s">
        <v>193</v>
      </c>
      <c r="B5598" s="16">
        <v>2023</v>
      </c>
      <c r="C5598" s="16">
        <v>19</v>
      </c>
      <c r="D5598" s="14" t="s">
        <v>80</v>
      </c>
      <c r="E5598" s="16">
        <v>121</v>
      </c>
      <c r="F5598" s="14" t="s">
        <v>146</v>
      </c>
      <c r="G5598" s="16">
        <v>41</v>
      </c>
      <c r="H5598" s="14" t="s">
        <v>186</v>
      </c>
      <c r="I5598" s="16">
        <v>2</v>
      </c>
      <c r="J5598" s="14" t="s">
        <v>83</v>
      </c>
      <c r="K5598" s="14" t="s">
        <v>84</v>
      </c>
      <c r="L5598" s="14" t="s">
        <v>85</v>
      </c>
      <c r="M5598" s="23">
        <v>0.75</v>
      </c>
      <c r="N5598" s="16">
        <v>131</v>
      </c>
      <c r="O5598" s="16">
        <v>101</v>
      </c>
      <c r="P5598" s="16">
        <v>6</v>
      </c>
      <c r="Q5598" s="16">
        <v>118</v>
      </c>
      <c r="R5598" s="16">
        <v>6</v>
      </c>
      <c r="S5598" s="14" t="s">
        <v>86</v>
      </c>
      <c r="T5598" s="16">
        <v>17221</v>
      </c>
      <c r="U5598" s="16">
        <v>0</v>
      </c>
      <c r="V5598" s="18">
        <v>14607657</v>
      </c>
      <c r="W5598" s="18">
        <v>816527</v>
      </c>
      <c r="X5598" s="18">
        <v>604768</v>
      </c>
      <c r="Y5598" s="18">
        <v>69</v>
      </c>
      <c r="Z5598" s="18">
        <v>0</v>
      </c>
      <c r="AA5598" s="18">
        <v>0</v>
      </c>
      <c r="AB5598" s="18">
        <v>22999</v>
      </c>
      <c r="AC5598" s="23">
        <v>0.03</v>
      </c>
      <c r="AD5598" s="14" t="str">
        <f>IF(E5598=113,"Linn","Iowa ex-Linn")</f>
        <v>Iowa ex-Linn</v>
      </c>
      <c r="AE5598" s="23">
        <f>IFERROR(AB5598/W5598,"N/M")</f>
        <v>0.028166857923865345</v>
      </c>
      <c r="AF5598" s="14" t="str">
        <f>B5598&amp;"|"&amp;TEXT(E5598,"000")&amp;"|"&amp;TEXT(M5598,"0.0000")</f>
        <v>2023|121|0.7500</v>
      </c>
      <c r="AG5598" s="22" t="str">
        <f>IF(AND(B5598&gt;=2015,B5598&lt;=2024,C5598=19,G5598=41,I5598=2,K5598="A",L5598="RBUP",M5598&gt;=0.5,M5598&lt;=0.85),"IN","OUT")</f>
        <v>IN</v>
      </c>
    </row>
    <row r="5599" spans="1:33">
      <c r="A5599" s="14" t="s">
        <v>193</v>
      </c>
      <c r="B5599" s="16">
        <v>2023</v>
      </c>
      <c r="C5599" s="16">
        <v>19</v>
      </c>
      <c r="D5599" s="14" t="s">
        <v>80</v>
      </c>
      <c r="E5599" s="16">
        <v>121</v>
      </c>
      <c r="F5599" s="14" t="s">
        <v>146</v>
      </c>
      <c r="G5599" s="16">
        <v>41</v>
      </c>
      <c r="H5599" s="14" t="s">
        <v>186</v>
      </c>
      <c r="I5599" s="16">
        <v>2</v>
      </c>
      <c r="J5599" s="14" t="s">
        <v>83</v>
      </c>
      <c r="K5599" s="14" t="s">
        <v>84</v>
      </c>
      <c r="L5599" s="14" t="s">
        <v>85</v>
      </c>
      <c r="M5599" s="23">
        <v>0.8</v>
      </c>
      <c r="N5599" s="16">
        <v>252</v>
      </c>
      <c r="O5599" s="16">
        <v>175</v>
      </c>
      <c r="P5599" s="16">
        <v>14</v>
      </c>
      <c r="Q5599" s="16">
        <v>242</v>
      </c>
      <c r="R5599" s="16">
        <v>19</v>
      </c>
      <c r="S5599" s="14" t="s">
        <v>86</v>
      </c>
      <c r="T5599" s="16">
        <v>26706</v>
      </c>
      <c r="U5599" s="16">
        <v>0</v>
      </c>
      <c r="V5599" s="18">
        <v>23102779</v>
      </c>
      <c r="W5599" s="18">
        <v>1700259</v>
      </c>
      <c r="X5599" s="18">
        <v>1069883</v>
      </c>
      <c r="Y5599" s="18">
        <v>1454</v>
      </c>
      <c r="Z5599" s="18">
        <v>0</v>
      </c>
      <c r="AA5599" s="18">
        <v>0</v>
      </c>
      <c r="AB5599" s="18">
        <v>130056</v>
      </c>
      <c r="AC5599" s="23">
        <v>0.08</v>
      </c>
      <c r="AD5599" s="14" t="str">
        <f>IF(E5599=113,"Linn","Iowa ex-Linn")</f>
        <v>Iowa ex-Linn</v>
      </c>
      <c r="AE5599" s="23">
        <f>IFERROR(AB5599/W5599,"N/M")</f>
        <v>0.0764918756495334</v>
      </c>
      <c r="AF5599" s="14" t="str">
        <f>B5599&amp;"|"&amp;TEXT(E5599,"000")&amp;"|"&amp;TEXT(M5599,"0.0000")</f>
        <v>2023|121|0.8000</v>
      </c>
      <c r="AG5599" s="22" t="str">
        <f>IF(AND(B5599&gt;=2015,B5599&lt;=2024,C5599=19,G5599=41,I5599=2,K5599="A",L5599="RBUP",M5599&gt;=0.5,M5599&lt;=0.85),"IN","OUT")</f>
        <v>IN</v>
      </c>
    </row>
    <row r="5600" spans="1:33">
      <c r="A5600" s="14" t="s">
        <v>193</v>
      </c>
      <c r="B5600" s="16">
        <v>2023</v>
      </c>
      <c r="C5600" s="16">
        <v>19</v>
      </c>
      <c r="D5600" s="14" t="s">
        <v>80</v>
      </c>
      <c r="E5600" s="16">
        <v>121</v>
      </c>
      <c r="F5600" s="14" t="s">
        <v>146</v>
      </c>
      <c r="G5600" s="16">
        <v>41</v>
      </c>
      <c r="H5600" s="14" t="s">
        <v>186</v>
      </c>
      <c r="I5600" s="16">
        <v>2</v>
      </c>
      <c r="J5600" s="14" t="s">
        <v>83</v>
      </c>
      <c r="K5600" s="14" t="s">
        <v>84</v>
      </c>
      <c r="L5600" s="14" t="s">
        <v>85</v>
      </c>
      <c r="M5600" s="23">
        <v>0.85</v>
      </c>
      <c r="N5600" s="16">
        <v>89</v>
      </c>
      <c r="O5600" s="16">
        <v>53</v>
      </c>
      <c r="P5600" s="16">
        <v>6</v>
      </c>
      <c r="Q5600" s="16">
        <v>53</v>
      </c>
      <c r="R5600" s="16">
        <v>6</v>
      </c>
      <c r="S5600" s="14" t="s">
        <v>86</v>
      </c>
      <c r="T5600" s="16">
        <v>10248</v>
      </c>
      <c r="U5600" s="16">
        <v>0</v>
      </c>
      <c r="V5600" s="18">
        <v>9366326</v>
      </c>
      <c r="W5600" s="18">
        <v>813133</v>
      </c>
      <c r="X5600" s="18">
        <v>422576</v>
      </c>
      <c r="Y5600" s="18">
        <v>0</v>
      </c>
      <c r="Z5600" s="18">
        <v>0</v>
      </c>
      <c r="AA5600" s="18">
        <v>0</v>
      </c>
      <c r="AB5600" s="18">
        <v>50179</v>
      </c>
      <c r="AC5600" s="23">
        <v>0.06</v>
      </c>
      <c r="AD5600" s="14" t="str">
        <f>IF(E5600=113,"Linn","Iowa ex-Linn")</f>
        <v>Iowa ex-Linn</v>
      </c>
      <c r="AE5600" s="23">
        <f>IFERROR(AB5600/W5600,"N/M")</f>
        <v>0.06171069185483802</v>
      </c>
      <c r="AF5600" s="14" t="str">
        <f>B5600&amp;"|"&amp;TEXT(E5600,"000")&amp;"|"&amp;TEXT(M5600,"0.0000")</f>
        <v>2023|121|0.8500</v>
      </c>
      <c r="AG5600" s="22" t="str">
        <f>IF(AND(B5600&gt;=2015,B5600&lt;=2024,C5600=19,G5600=41,I5600=2,K5600="A",L5600="RBUP",M5600&gt;=0.5,M5600&lt;=0.85),"IN","OUT")</f>
        <v>IN</v>
      </c>
    </row>
    <row r="5601" spans="1:33">
      <c r="A5601" s="14" t="s">
        <v>193</v>
      </c>
      <c r="B5601" s="16">
        <v>2023</v>
      </c>
      <c r="C5601" s="16">
        <v>19</v>
      </c>
      <c r="D5601" s="14" t="s">
        <v>80</v>
      </c>
      <c r="E5601" s="16">
        <v>123</v>
      </c>
      <c r="F5601" s="14" t="s">
        <v>147</v>
      </c>
      <c r="G5601" s="16">
        <v>41</v>
      </c>
      <c r="H5601" s="14" t="s">
        <v>186</v>
      </c>
      <c r="I5601" s="16">
        <v>2</v>
      </c>
      <c r="J5601" s="14" t="s">
        <v>83</v>
      </c>
      <c r="K5601" s="14" t="s">
        <v>84</v>
      </c>
      <c r="L5601" s="14" t="s">
        <v>85</v>
      </c>
      <c r="M5601" s="23">
        <v>0.5</v>
      </c>
      <c r="N5601" s="16">
        <v>1</v>
      </c>
      <c r="O5601" s="16">
        <v>1</v>
      </c>
      <c r="P5601" s="16">
        <v>0</v>
      </c>
      <c r="Q5601" s="16">
        <v>2</v>
      </c>
      <c r="R5601" s="16">
        <v>0</v>
      </c>
      <c r="S5601" s="14" t="s">
        <v>86</v>
      </c>
      <c r="T5601" s="16">
        <v>257</v>
      </c>
      <c r="U5601" s="16">
        <v>0</v>
      </c>
      <c r="V5601" s="18">
        <v>158777</v>
      </c>
      <c r="W5601" s="18">
        <v>5984</v>
      </c>
      <c r="X5601" s="18">
        <v>4318</v>
      </c>
      <c r="Y5601" s="18">
        <v>0</v>
      </c>
      <c r="Z5601" s="18">
        <v>0</v>
      </c>
      <c r="AA5601" s="18">
        <v>0</v>
      </c>
      <c r="AB5601" s="18">
        <v>0</v>
      </c>
      <c r="AC5601" s="23">
        <v>0</v>
      </c>
      <c r="AD5601" s="14" t="str">
        <f>IF(E5601=113,"Linn","Iowa ex-Linn")</f>
        <v>Iowa ex-Linn</v>
      </c>
      <c r="AE5601" s="23">
        <f>IFERROR(AB5601/W5601,"N/M")</f>
        <v>0.0</v>
      </c>
      <c r="AF5601" s="14" t="str">
        <f>B5601&amp;"|"&amp;TEXT(E5601,"000")&amp;"|"&amp;TEXT(M5601,"0.0000")</f>
        <v>2023|123|0.5000</v>
      </c>
      <c r="AG5601" s="22" t="str">
        <f>IF(AND(B5601&gt;=2015,B5601&lt;=2024,C5601=19,G5601=41,I5601=2,K5601="A",L5601="RBUP",M5601&gt;=0.5,M5601&lt;=0.85),"IN","OUT")</f>
        <v>IN</v>
      </c>
    </row>
    <row r="5602" spans="1:33">
      <c r="A5602" s="14" t="s">
        <v>193</v>
      </c>
      <c r="B5602" s="16">
        <v>2023</v>
      </c>
      <c r="C5602" s="16">
        <v>19</v>
      </c>
      <c r="D5602" s="14" t="s">
        <v>80</v>
      </c>
      <c r="E5602" s="16">
        <v>123</v>
      </c>
      <c r="F5602" s="14" t="s">
        <v>147</v>
      </c>
      <c r="G5602" s="16">
        <v>41</v>
      </c>
      <c r="H5602" s="14" t="s">
        <v>186</v>
      </c>
      <c r="I5602" s="16">
        <v>2</v>
      </c>
      <c r="J5602" s="14" t="s">
        <v>83</v>
      </c>
      <c r="K5602" s="14" t="s">
        <v>84</v>
      </c>
      <c r="L5602" s="14" t="s">
        <v>85</v>
      </c>
      <c r="M5602" s="23">
        <v>0.55</v>
      </c>
      <c r="N5602" s="16">
        <v>3</v>
      </c>
      <c r="O5602" s="16">
        <v>3</v>
      </c>
      <c r="P5602" s="16">
        <v>0</v>
      </c>
      <c r="Q5602" s="16">
        <v>4</v>
      </c>
      <c r="R5602" s="16">
        <v>0</v>
      </c>
      <c r="S5602" s="14" t="s">
        <v>86</v>
      </c>
      <c r="T5602" s="16">
        <v>308</v>
      </c>
      <c r="U5602" s="16">
        <v>0</v>
      </c>
      <c r="V5602" s="18">
        <v>221938</v>
      </c>
      <c r="W5602" s="18">
        <v>5121</v>
      </c>
      <c r="X5602" s="18">
        <v>3527</v>
      </c>
      <c r="Y5602" s="18">
        <v>0</v>
      </c>
      <c r="Z5602" s="18">
        <v>0</v>
      </c>
      <c r="AA5602" s="18">
        <v>0</v>
      </c>
      <c r="AB5602" s="18">
        <v>0</v>
      </c>
      <c r="AC5602" s="23">
        <v>0</v>
      </c>
      <c r="AD5602" s="14" t="str">
        <f>IF(E5602=113,"Linn","Iowa ex-Linn")</f>
        <v>Iowa ex-Linn</v>
      </c>
      <c r="AE5602" s="23">
        <f>IFERROR(AB5602/W5602,"N/M")</f>
        <v>0.0</v>
      </c>
      <c r="AF5602" s="14" t="str">
        <f>B5602&amp;"|"&amp;TEXT(E5602,"000")&amp;"|"&amp;TEXT(M5602,"0.0000")</f>
        <v>2023|123|0.5500</v>
      </c>
      <c r="AG5602" s="22" t="str">
        <f>IF(AND(B5602&gt;=2015,B5602&lt;=2024,C5602=19,G5602=41,I5602=2,K5602="A",L5602="RBUP",M5602&gt;=0.5,M5602&lt;=0.85),"IN","OUT")</f>
        <v>IN</v>
      </c>
    </row>
    <row r="5603" spans="1:33">
      <c r="A5603" s="14" t="s">
        <v>193</v>
      </c>
      <c r="B5603" s="16">
        <v>2023</v>
      </c>
      <c r="C5603" s="16">
        <v>19</v>
      </c>
      <c r="D5603" s="14" t="s">
        <v>80</v>
      </c>
      <c r="E5603" s="16">
        <v>123</v>
      </c>
      <c r="F5603" s="14" t="s">
        <v>147</v>
      </c>
      <c r="G5603" s="16">
        <v>41</v>
      </c>
      <c r="H5603" s="14" t="s">
        <v>186</v>
      </c>
      <c r="I5603" s="16">
        <v>2</v>
      </c>
      <c r="J5603" s="14" t="s">
        <v>83</v>
      </c>
      <c r="K5603" s="14" t="s">
        <v>84</v>
      </c>
      <c r="L5603" s="14" t="s">
        <v>85</v>
      </c>
      <c r="M5603" s="23">
        <v>0.6</v>
      </c>
      <c r="N5603" s="16">
        <v>2</v>
      </c>
      <c r="O5603" s="16">
        <v>2</v>
      </c>
      <c r="P5603" s="16">
        <v>0</v>
      </c>
      <c r="Q5603" s="16">
        <v>3</v>
      </c>
      <c r="R5603" s="16">
        <v>0</v>
      </c>
      <c r="S5603" s="14" t="s">
        <v>86</v>
      </c>
      <c r="T5603" s="16">
        <v>340</v>
      </c>
      <c r="U5603" s="16">
        <v>0</v>
      </c>
      <c r="V5603" s="18">
        <v>233550</v>
      </c>
      <c r="W5603" s="18">
        <v>9345</v>
      </c>
      <c r="X5603" s="18">
        <v>6616</v>
      </c>
      <c r="Y5603" s="18">
        <v>0</v>
      </c>
      <c r="Z5603" s="18">
        <v>0</v>
      </c>
      <c r="AA5603" s="18">
        <v>0</v>
      </c>
      <c r="AB5603" s="18">
        <v>0</v>
      </c>
      <c r="AC5603" s="23">
        <v>0</v>
      </c>
      <c r="AD5603" s="14" t="str">
        <f>IF(E5603=113,"Linn","Iowa ex-Linn")</f>
        <v>Iowa ex-Linn</v>
      </c>
      <c r="AE5603" s="23">
        <f>IFERROR(AB5603/W5603,"N/M")</f>
        <v>0.0</v>
      </c>
      <c r="AF5603" s="14" t="str">
        <f>B5603&amp;"|"&amp;TEXT(E5603,"000")&amp;"|"&amp;TEXT(M5603,"0.0000")</f>
        <v>2023|123|0.6000</v>
      </c>
      <c r="AG5603" s="22" t="str">
        <f>IF(AND(B5603&gt;=2015,B5603&lt;=2024,C5603=19,G5603=41,I5603=2,K5603="A",L5603="RBUP",M5603&gt;=0.5,M5603&lt;=0.85),"IN","OUT")</f>
        <v>IN</v>
      </c>
    </row>
    <row r="5604" spans="1:33">
      <c r="A5604" s="14" t="s">
        <v>193</v>
      </c>
      <c r="B5604" s="16">
        <v>2023</v>
      </c>
      <c r="C5604" s="16">
        <v>19</v>
      </c>
      <c r="D5604" s="14" t="s">
        <v>80</v>
      </c>
      <c r="E5604" s="16">
        <v>123</v>
      </c>
      <c r="F5604" s="14" t="s">
        <v>147</v>
      </c>
      <c r="G5604" s="16">
        <v>41</v>
      </c>
      <c r="H5604" s="14" t="s">
        <v>186</v>
      </c>
      <c r="I5604" s="16">
        <v>2</v>
      </c>
      <c r="J5604" s="14" t="s">
        <v>83</v>
      </c>
      <c r="K5604" s="14" t="s">
        <v>84</v>
      </c>
      <c r="L5604" s="14" t="s">
        <v>85</v>
      </c>
      <c r="M5604" s="23">
        <v>0.65</v>
      </c>
      <c r="N5604" s="16">
        <v>18</v>
      </c>
      <c r="O5604" s="16">
        <v>16</v>
      </c>
      <c r="P5604" s="16">
        <v>4</v>
      </c>
      <c r="Q5604" s="16">
        <v>28</v>
      </c>
      <c r="R5604" s="16">
        <v>5</v>
      </c>
      <c r="S5604" s="14" t="s">
        <v>86</v>
      </c>
      <c r="T5604" s="16">
        <v>2711</v>
      </c>
      <c r="U5604" s="16">
        <v>0</v>
      </c>
      <c r="V5604" s="18">
        <v>2215712</v>
      </c>
      <c r="W5604" s="18">
        <v>73200</v>
      </c>
      <c r="X5604" s="18">
        <v>49595</v>
      </c>
      <c r="Y5604" s="18">
        <v>0</v>
      </c>
      <c r="Z5604" s="18">
        <v>0</v>
      </c>
      <c r="AA5604" s="18">
        <v>0</v>
      </c>
      <c r="AB5604" s="18">
        <v>40275</v>
      </c>
      <c r="AC5604" s="23">
        <v>0.55</v>
      </c>
      <c r="AD5604" s="14" t="str">
        <f>IF(E5604=113,"Linn","Iowa ex-Linn")</f>
        <v>Iowa ex-Linn</v>
      </c>
      <c r="AE5604" s="23">
        <f>IFERROR(AB5604/W5604,"N/M")</f>
        <v>0.5502049180327869</v>
      </c>
      <c r="AF5604" s="14" t="str">
        <f>B5604&amp;"|"&amp;TEXT(E5604,"000")&amp;"|"&amp;TEXT(M5604,"0.0000")</f>
        <v>2023|123|0.6500</v>
      </c>
      <c r="AG5604" s="22" t="str">
        <f>IF(AND(B5604&gt;=2015,B5604&lt;=2024,C5604=19,G5604=41,I5604=2,K5604="A",L5604="RBUP",M5604&gt;=0.5,M5604&lt;=0.85),"IN","OUT")</f>
        <v>IN</v>
      </c>
    </row>
    <row r="5605" spans="1:33">
      <c r="A5605" s="14" t="s">
        <v>193</v>
      </c>
      <c r="B5605" s="16">
        <v>2023</v>
      </c>
      <c r="C5605" s="16">
        <v>19</v>
      </c>
      <c r="D5605" s="14" t="s">
        <v>80</v>
      </c>
      <c r="E5605" s="16">
        <v>123</v>
      </c>
      <c r="F5605" s="14" t="s">
        <v>147</v>
      </c>
      <c r="G5605" s="16">
        <v>41</v>
      </c>
      <c r="H5605" s="14" t="s">
        <v>186</v>
      </c>
      <c r="I5605" s="16">
        <v>2</v>
      </c>
      <c r="J5605" s="14" t="s">
        <v>83</v>
      </c>
      <c r="K5605" s="14" t="s">
        <v>84</v>
      </c>
      <c r="L5605" s="14" t="s">
        <v>85</v>
      </c>
      <c r="M5605" s="23">
        <v>0.7</v>
      </c>
      <c r="N5605" s="16">
        <v>54</v>
      </c>
      <c r="O5605" s="16">
        <v>44</v>
      </c>
      <c r="P5605" s="16">
        <v>4</v>
      </c>
      <c r="Q5605" s="16">
        <v>55</v>
      </c>
      <c r="R5605" s="16">
        <v>4</v>
      </c>
      <c r="S5605" s="14" t="s">
        <v>86</v>
      </c>
      <c r="T5605" s="16">
        <v>4834</v>
      </c>
      <c r="U5605" s="16">
        <v>0</v>
      </c>
      <c r="V5605" s="18">
        <v>3963022</v>
      </c>
      <c r="W5605" s="18">
        <v>209216</v>
      </c>
      <c r="X5605" s="18">
        <v>144888</v>
      </c>
      <c r="Y5605" s="18">
        <v>53</v>
      </c>
      <c r="Z5605" s="18">
        <v>0</v>
      </c>
      <c r="AA5605" s="18">
        <v>0</v>
      </c>
      <c r="AB5605" s="18">
        <v>34461</v>
      </c>
      <c r="AC5605" s="23">
        <v>0.16</v>
      </c>
      <c r="AD5605" s="14" t="str">
        <f>IF(E5605=113,"Linn","Iowa ex-Linn")</f>
        <v>Iowa ex-Linn</v>
      </c>
      <c r="AE5605" s="23">
        <f>IFERROR(AB5605/W5605,"N/M")</f>
        <v>0.1647149357601713</v>
      </c>
      <c r="AF5605" s="14" t="str">
        <f>B5605&amp;"|"&amp;TEXT(E5605,"000")&amp;"|"&amp;TEXT(M5605,"0.0000")</f>
        <v>2023|123|0.7000</v>
      </c>
      <c r="AG5605" s="22" t="str">
        <f>IF(AND(B5605&gt;=2015,B5605&lt;=2024,C5605=19,G5605=41,I5605=2,K5605="A",L5605="RBUP",M5605&gt;=0.5,M5605&lt;=0.85),"IN","OUT")</f>
        <v>IN</v>
      </c>
    </row>
    <row r="5606" spans="1:33">
      <c r="A5606" s="14" t="s">
        <v>193</v>
      </c>
      <c r="B5606" s="16">
        <v>2023</v>
      </c>
      <c r="C5606" s="16">
        <v>19</v>
      </c>
      <c r="D5606" s="14" t="s">
        <v>80</v>
      </c>
      <c r="E5606" s="16">
        <v>123</v>
      </c>
      <c r="F5606" s="14" t="s">
        <v>147</v>
      </c>
      <c r="G5606" s="16">
        <v>41</v>
      </c>
      <c r="H5606" s="14" t="s">
        <v>186</v>
      </c>
      <c r="I5606" s="16">
        <v>2</v>
      </c>
      <c r="J5606" s="14" t="s">
        <v>83</v>
      </c>
      <c r="K5606" s="14" t="s">
        <v>84</v>
      </c>
      <c r="L5606" s="14" t="s">
        <v>85</v>
      </c>
      <c r="M5606" s="23">
        <v>0.75</v>
      </c>
      <c r="N5606" s="16">
        <v>208</v>
      </c>
      <c r="O5606" s="16">
        <v>168</v>
      </c>
      <c r="P5606" s="16">
        <v>9</v>
      </c>
      <c r="Q5606" s="16">
        <v>238</v>
      </c>
      <c r="R5606" s="16">
        <v>13</v>
      </c>
      <c r="S5606" s="14" t="s">
        <v>86</v>
      </c>
      <c r="T5606" s="16">
        <v>26179</v>
      </c>
      <c r="U5606" s="16">
        <v>0</v>
      </c>
      <c r="V5606" s="18">
        <v>23335482</v>
      </c>
      <c r="W5606" s="18">
        <v>1327566</v>
      </c>
      <c r="X5606" s="18">
        <v>918866</v>
      </c>
      <c r="Y5606" s="18">
        <v>8952</v>
      </c>
      <c r="Z5606" s="18">
        <v>0</v>
      </c>
      <c r="AA5606" s="18">
        <v>0</v>
      </c>
      <c r="AB5606" s="18">
        <v>64752</v>
      </c>
      <c r="AC5606" s="23">
        <v>0.05</v>
      </c>
      <c r="AD5606" s="14" t="str">
        <f>IF(E5606=113,"Linn","Iowa ex-Linn")</f>
        <v>Iowa ex-Linn</v>
      </c>
      <c r="AE5606" s="23">
        <f>IFERROR(AB5606/W5606,"N/M")</f>
        <v>0.048774976159377384</v>
      </c>
      <c r="AF5606" s="14" t="str">
        <f>B5606&amp;"|"&amp;TEXT(E5606,"000")&amp;"|"&amp;TEXT(M5606,"0.0000")</f>
        <v>2023|123|0.7500</v>
      </c>
      <c r="AG5606" s="22" t="str">
        <f>IF(AND(B5606&gt;=2015,B5606&lt;=2024,C5606=19,G5606=41,I5606=2,K5606="A",L5606="RBUP",M5606&gt;=0.5,M5606&lt;=0.85),"IN","OUT")</f>
        <v>IN</v>
      </c>
    </row>
    <row r="5607" spans="1:33">
      <c r="A5607" s="14" t="s">
        <v>193</v>
      </c>
      <c r="B5607" s="16">
        <v>2023</v>
      </c>
      <c r="C5607" s="16">
        <v>19</v>
      </c>
      <c r="D5607" s="14" t="s">
        <v>80</v>
      </c>
      <c r="E5607" s="16">
        <v>123</v>
      </c>
      <c r="F5607" s="14" t="s">
        <v>147</v>
      </c>
      <c r="G5607" s="16">
        <v>41</v>
      </c>
      <c r="H5607" s="14" t="s">
        <v>186</v>
      </c>
      <c r="I5607" s="16">
        <v>2</v>
      </c>
      <c r="J5607" s="14" t="s">
        <v>83</v>
      </c>
      <c r="K5607" s="14" t="s">
        <v>84</v>
      </c>
      <c r="L5607" s="14" t="s">
        <v>85</v>
      </c>
      <c r="M5607" s="23">
        <v>0.8</v>
      </c>
      <c r="N5607" s="16">
        <v>385</v>
      </c>
      <c r="O5607" s="16">
        <v>318</v>
      </c>
      <c r="P5607" s="16">
        <v>42</v>
      </c>
      <c r="Q5607" s="16">
        <v>393</v>
      </c>
      <c r="R5607" s="16">
        <v>56</v>
      </c>
      <c r="S5607" s="14" t="s">
        <v>86</v>
      </c>
      <c r="T5607" s="16">
        <v>62418</v>
      </c>
      <c r="U5607" s="16">
        <v>0</v>
      </c>
      <c r="V5607" s="18">
        <v>60054234</v>
      </c>
      <c r="W5607" s="18">
        <v>3871459</v>
      </c>
      <c r="X5607" s="18">
        <v>2486572</v>
      </c>
      <c r="Y5607" s="18">
        <v>5415</v>
      </c>
      <c r="Z5607" s="18">
        <v>0</v>
      </c>
      <c r="AA5607" s="18">
        <v>0</v>
      </c>
      <c r="AB5607" s="18">
        <v>464620</v>
      </c>
      <c r="AC5607" s="23">
        <v>0.12</v>
      </c>
      <c r="AD5607" s="14" t="str">
        <f>IF(E5607=113,"Linn","Iowa ex-Linn")</f>
        <v>Iowa ex-Linn</v>
      </c>
      <c r="AE5607" s="23">
        <f>IFERROR(AB5607/W5607,"N/M")</f>
        <v>0.12001160286083361</v>
      </c>
      <c r="AF5607" s="14" t="str">
        <f>B5607&amp;"|"&amp;TEXT(E5607,"000")&amp;"|"&amp;TEXT(M5607,"0.0000")</f>
        <v>2023|123|0.8000</v>
      </c>
      <c r="AG5607" s="22" t="str">
        <f>IF(AND(B5607&gt;=2015,B5607&lt;=2024,C5607=19,G5607=41,I5607=2,K5607="A",L5607="RBUP",M5607&gt;=0.5,M5607&lt;=0.85),"IN","OUT")</f>
        <v>IN</v>
      </c>
    </row>
    <row r="5608" spans="1:33">
      <c r="A5608" s="14" t="s">
        <v>193</v>
      </c>
      <c r="B5608" s="16">
        <v>2023</v>
      </c>
      <c r="C5608" s="16">
        <v>19</v>
      </c>
      <c r="D5608" s="14" t="s">
        <v>80</v>
      </c>
      <c r="E5608" s="16">
        <v>123</v>
      </c>
      <c r="F5608" s="14" t="s">
        <v>147</v>
      </c>
      <c r="G5608" s="16">
        <v>41</v>
      </c>
      <c r="H5608" s="14" t="s">
        <v>186</v>
      </c>
      <c r="I5608" s="16">
        <v>2</v>
      </c>
      <c r="J5608" s="14" t="s">
        <v>83</v>
      </c>
      <c r="K5608" s="14" t="s">
        <v>84</v>
      </c>
      <c r="L5608" s="14" t="s">
        <v>85</v>
      </c>
      <c r="M5608" s="23">
        <v>0.85</v>
      </c>
      <c r="N5608" s="16">
        <v>159</v>
      </c>
      <c r="O5608" s="16">
        <v>123</v>
      </c>
      <c r="P5608" s="16">
        <v>26</v>
      </c>
      <c r="Q5608" s="16">
        <v>154</v>
      </c>
      <c r="R5608" s="16">
        <v>37</v>
      </c>
      <c r="S5608" s="14" t="s">
        <v>86</v>
      </c>
      <c r="T5608" s="16">
        <v>23176</v>
      </c>
      <c r="U5608" s="16">
        <v>0</v>
      </c>
      <c r="V5608" s="18">
        <v>23869551</v>
      </c>
      <c r="W5608" s="18">
        <v>1754770</v>
      </c>
      <c r="X5608" s="18">
        <v>875832</v>
      </c>
      <c r="Y5608" s="18">
        <v>3316</v>
      </c>
      <c r="Z5608" s="18">
        <v>0</v>
      </c>
      <c r="AA5608" s="18">
        <v>0</v>
      </c>
      <c r="AB5608" s="18">
        <v>768424</v>
      </c>
      <c r="AC5608" s="23">
        <v>0.44</v>
      </c>
      <c r="AD5608" s="14" t="str">
        <f>IF(E5608=113,"Linn","Iowa ex-Linn")</f>
        <v>Iowa ex-Linn</v>
      </c>
      <c r="AE5608" s="23">
        <f>IFERROR(AB5608/W5608,"N/M")</f>
        <v>0.43790582241547327</v>
      </c>
      <c r="AF5608" s="14" t="str">
        <f>B5608&amp;"|"&amp;TEXT(E5608,"000")&amp;"|"&amp;TEXT(M5608,"0.0000")</f>
        <v>2023|123|0.8500</v>
      </c>
      <c r="AG5608" s="22" t="str">
        <f>IF(AND(B5608&gt;=2015,B5608&lt;=2024,C5608=19,G5608=41,I5608=2,K5608="A",L5608="RBUP",M5608&gt;=0.5,M5608&lt;=0.85),"IN","OUT")</f>
        <v>IN</v>
      </c>
    </row>
    <row r="5609" spans="1:33">
      <c r="A5609" s="14" t="s">
        <v>193</v>
      </c>
      <c r="B5609" s="16">
        <v>2023</v>
      </c>
      <c r="C5609" s="16">
        <v>19</v>
      </c>
      <c r="D5609" s="14" t="s">
        <v>80</v>
      </c>
      <c r="E5609" s="16">
        <v>125</v>
      </c>
      <c r="F5609" s="14" t="s">
        <v>148</v>
      </c>
      <c r="G5609" s="16">
        <v>41</v>
      </c>
      <c r="H5609" s="14" t="s">
        <v>186</v>
      </c>
      <c r="I5609" s="16">
        <v>2</v>
      </c>
      <c r="J5609" s="14" t="s">
        <v>83</v>
      </c>
      <c r="K5609" s="14" t="s">
        <v>84</v>
      </c>
      <c r="L5609" s="14" t="s">
        <v>85</v>
      </c>
      <c r="M5609" s="23">
        <v>0.5</v>
      </c>
      <c r="N5609" s="16">
        <v>5</v>
      </c>
      <c r="O5609" s="16">
        <v>4</v>
      </c>
      <c r="P5609" s="16">
        <v>0</v>
      </c>
      <c r="Q5609" s="16">
        <v>5</v>
      </c>
      <c r="R5609" s="16">
        <v>0</v>
      </c>
      <c r="S5609" s="14" t="s">
        <v>86</v>
      </c>
      <c r="T5609" s="16">
        <v>1243</v>
      </c>
      <c r="U5609" s="16">
        <v>0</v>
      </c>
      <c r="V5609" s="18">
        <v>741732</v>
      </c>
      <c r="W5609" s="18">
        <v>15284</v>
      </c>
      <c r="X5609" s="18">
        <v>11472</v>
      </c>
      <c r="Y5609" s="18">
        <v>0</v>
      </c>
      <c r="Z5609" s="18">
        <v>0</v>
      </c>
      <c r="AA5609" s="18">
        <v>0</v>
      </c>
      <c r="AB5609" s="18">
        <v>0</v>
      </c>
      <c r="AC5609" s="23">
        <v>0</v>
      </c>
      <c r="AD5609" s="14" t="str">
        <f>IF(E5609=113,"Linn","Iowa ex-Linn")</f>
        <v>Iowa ex-Linn</v>
      </c>
      <c r="AE5609" s="23">
        <f>IFERROR(AB5609/W5609,"N/M")</f>
        <v>0.0</v>
      </c>
      <c r="AF5609" s="14" t="str">
        <f>B5609&amp;"|"&amp;TEXT(E5609,"000")&amp;"|"&amp;TEXT(M5609,"0.0000")</f>
        <v>2023|125|0.5000</v>
      </c>
      <c r="AG5609" s="22" t="str">
        <f>IF(AND(B5609&gt;=2015,B5609&lt;=2024,C5609=19,G5609=41,I5609=2,K5609="A",L5609="RBUP",M5609&gt;=0.5,M5609&lt;=0.85),"IN","OUT")</f>
        <v>IN</v>
      </c>
    </row>
    <row r="5610" spans="1:33">
      <c r="A5610" s="14" t="s">
        <v>193</v>
      </c>
      <c r="B5610" s="16">
        <v>2023</v>
      </c>
      <c r="C5610" s="16">
        <v>19</v>
      </c>
      <c r="D5610" s="14" t="s">
        <v>80</v>
      </c>
      <c r="E5610" s="16">
        <v>125</v>
      </c>
      <c r="F5610" s="14" t="s">
        <v>148</v>
      </c>
      <c r="G5610" s="16">
        <v>41</v>
      </c>
      <c r="H5610" s="14" t="s">
        <v>186</v>
      </c>
      <c r="I5610" s="16">
        <v>2</v>
      </c>
      <c r="J5610" s="14" t="s">
        <v>83</v>
      </c>
      <c r="K5610" s="14" t="s">
        <v>84</v>
      </c>
      <c r="L5610" s="14" t="s">
        <v>85</v>
      </c>
      <c r="M5610" s="23">
        <v>0.55</v>
      </c>
      <c r="N5610" s="16">
        <v>4</v>
      </c>
      <c r="O5610" s="16">
        <v>4</v>
      </c>
      <c r="P5610" s="16">
        <v>0</v>
      </c>
      <c r="Q5610" s="16">
        <v>4</v>
      </c>
      <c r="R5610" s="16">
        <v>0</v>
      </c>
      <c r="S5610" s="14" t="s">
        <v>86</v>
      </c>
      <c r="T5610" s="16">
        <v>2316</v>
      </c>
      <c r="U5610" s="16">
        <v>0</v>
      </c>
      <c r="V5610" s="18">
        <v>1513599</v>
      </c>
      <c r="W5610" s="18">
        <v>24156</v>
      </c>
      <c r="X5610" s="18">
        <v>19173</v>
      </c>
      <c r="Y5610" s="18">
        <v>0</v>
      </c>
      <c r="Z5610" s="18">
        <v>0</v>
      </c>
      <c r="AA5610" s="18">
        <v>0</v>
      </c>
      <c r="AB5610" s="18">
        <v>0</v>
      </c>
      <c r="AC5610" s="23">
        <v>0</v>
      </c>
      <c r="AD5610" s="14" t="str">
        <f>IF(E5610=113,"Linn","Iowa ex-Linn")</f>
        <v>Iowa ex-Linn</v>
      </c>
      <c r="AE5610" s="23">
        <f>IFERROR(AB5610/W5610,"N/M")</f>
        <v>0.0</v>
      </c>
      <c r="AF5610" s="14" t="str">
        <f>B5610&amp;"|"&amp;TEXT(E5610,"000")&amp;"|"&amp;TEXT(M5610,"0.0000")</f>
        <v>2023|125|0.5500</v>
      </c>
      <c r="AG5610" s="22" t="str">
        <f>IF(AND(B5610&gt;=2015,B5610&lt;=2024,C5610=19,G5610=41,I5610=2,K5610="A",L5610="RBUP",M5610&gt;=0.5,M5610&lt;=0.85),"IN","OUT")</f>
        <v>IN</v>
      </c>
    </row>
    <row r="5611" spans="1:33">
      <c r="A5611" s="14" t="s">
        <v>193</v>
      </c>
      <c r="B5611" s="16">
        <v>2023</v>
      </c>
      <c r="C5611" s="16">
        <v>19</v>
      </c>
      <c r="D5611" s="14" t="s">
        <v>80</v>
      </c>
      <c r="E5611" s="16">
        <v>125</v>
      </c>
      <c r="F5611" s="14" t="s">
        <v>148</v>
      </c>
      <c r="G5611" s="16">
        <v>41</v>
      </c>
      <c r="H5611" s="14" t="s">
        <v>186</v>
      </c>
      <c r="I5611" s="16">
        <v>2</v>
      </c>
      <c r="J5611" s="14" t="s">
        <v>83</v>
      </c>
      <c r="K5611" s="14" t="s">
        <v>84</v>
      </c>
      <c r="L5611" s="14" t="s">
        <v>85</v>
      </c>
      <c r="M5611" s="23">
        <v>0.6</v>
      </c>
      <c r="N5611" s="16">
        <v>4</v>
      </c>
      <c r="O5611" s="16">
        <v>2</v>
      </c>
      <c r="P5611" s="16">
        <v>0</v>
      </c>
      <c r="Q5611" s="16">
        <v>3</v>
      </c>
      <c r="R5611" s="16">
        <v>0</v>
      </c>
      <c r="S5611" s="14" t="s">
        <v>86</v>
      </c>
      <c r="T5611" s="16">
        <v>137</v>
      </c>
      <c r="U5611" s="16">
        <v>0</v>
      </c>
      <c r="V5611" s="18">
        <v>86679</v>
      </c>
      <c r="W5611" s="18">
        <v>8423</v>
      </c>
      <c r="X5611" s="18">
        <v>6663</v>
      </c>
      <c r="Y5611" s="18">
        <v>0</v>
      </c>
      <c r="Z5611" s="18">
        <v>0</v>
      </c>
      <c r="AA5611" s="18">
        <v>0</v>
      </c>
      <c r="AB5611" s="18">
        <v>0</v>
      </c>
      <c r="AC5611" s="23">
        <v>0</v>
      </c>
      <c r="AD5611" s="14" t="str">
        <f>IF(E5611=113,"Linn","Iowa ex-Linn")</f>
        <v>Iowa ex-Linn</v>
      </c>
      <c r="AE5611" s="23">
        <f>IFERROR(AB5611/W5611,"N/M")</f>
        <v>0.0</v>
      </c>
      <c r="AF5611" s="14" t="str">
        <f>B5611&amp;"|"&amp;TEXT(E5611,"000")&amp;"|"&amp;TEXT(M5611,"0.0000")</f>
        <v>2023|125|0.6000</v>
      </c>
      <c r="AG5611" s="22" t="str">
        <f>IF(AND(B5611&gt;=2015,B5611&lt;=2024,C5611=19,G5611=41,I5611=2,K5611="A",L5611="RBUP",M5611&gt;=0.5,M5611&lt;=0.85),"IN","OUT")</f>
        <v>IN</v>
      </c>
    </row>
    <row r="5612" spans="1:33">
      <c r="A5612" s="14" t="s">
        <v>193</v>
      </c>
      <c r="B5612" s="16">
        <v>2023</v>
      </c>
      <c r="C5612" s="16">
        <v>19</v>
      </c>
      <c r="D5612" s="14" t="s">
        <v>80</v>
      </c>
      <c r="E5612" s="16">
        <v>125</v>
      </c>
      <c r="F5612" s="14" t="s">
        <v>148</v>
      </c>
      <c r="G5612" s="16">
        <v>41</v>
      </c>
      <c r="H5612" s="14" t="s">
        <v>186</v>
      </c>
      <c r="I5612" s="16">
        <v>2</v>
      </c>
      <c r="J5612" s="14" t="s">
        <v>83</v>
      </c>
      <c r="K5612" s="14" t="s">
        <v>84</v>
      </c>
      <c r="L5612" s="14" t="s">
        <v>85</v>
      </c>
      <c r="M5612" s="23">
        <v>0.65</v>
      </c>
      <c r="N5612" s="16">
        <v>16</v>
      </c>
      <c r="O5612" s="16">
        <v>10</v>
      </c>
      <c r="P5612" s="16">
        <v>0</v>
      </c>
      <c r="Q5612" s="16">
        <v>13</v>
      </c>
      <c r="R5612" s="16">
        <v>0</v>
      </c>
      <c r="S5612" s="14" t="s">
        <v>86</v>
      </c>
      <c r="T5612" s="16">
        <v>781</v>
      </c>
      <c r="U5612" s="16">
        <v>0</v>
      </c>
      <c r="V5612" s="18">
        <v>583399</v>
      </c>
      <c r="W5612" s="18">
        <v>27983</v>
      </c>
      <c r="X5612" s="18">
        <v>20106</v>
      </c>
      <c r="Y5612" s="18">
        <v>0</v>
      </c>
      <c r="Z5612" s="18">
        <v>0</v>
      </c>
      <c r="AA5612" s="18">
        <v>0</v>
      </c>
      <c r="AB5612" s="18">
        <v>0</v>
      </c>
      <c r="AC5612" s="23">
        <v>0</v>
      </c>
      <c r="AD5612" s="14" t="str">
        <f>IF(E5612=113,"Linn","Iowa ex-Linn")</f>
        <v>Iowa ex-Linn</v>
      </c>
      <c r="AE5612" s="23">
        <f>IFERROR(AB5612/W5612,"N/M")</f>
        <v>0.0</v>
      </c>
      <c r="AF5612" s="14" t="str">
        <f>B5612&amp;"|"&amp;TEXT(E5612,"000")&amp;"|"&amp;TEXT(M5612,"0.0000")</f>
        <v>2023|125|0.6500</v>
      </c>
      <c r="AG5612" s="22" t="str">
        <f>IF(AND(B5612&gt;=2015,B5612&lt;=2024,C5612=19,G5612=41,I5612=2,K5612="A",L5612="RBUP",M5612&gt;=0.5,M5612&lt;=0.85),"IN","OUT")</f>
        <v>IN</v>
      </c>
    </row>
    <row r="5613" spans="1:33">
      <c r="A5613" s="14" t="s">
        <v>193</v>
      </c>
      <c r="B5613" s="16">
        <v>2023</v>
      </c>
      <c r="C5613" s="16">
        <v>19</v>
      </c>
      <c r="D5613" s="14" t="s">
        <v>80</v>
      </c>
      <c r="E5613" s="16">
        <v>125</v>
      </c>
      <c r="F5613" s="14" t="s">
        <v>148</v>
      </c>
      <c r="G5613" s="16">
        <v>41</v>
      </c>
      <c r="H5613" s="14" t="s">
        <v>186</v>
      </c>
      <c r="I5613" s="16">
        <v>2</v>
      </c>
      <c r="J5613" s="14" t="s">
        <v>83</v>
      </c>
      <c r="K5613" s="14" t="s">
        <v>84</v>
      </c>
      <c r="L5613" s="14" t="s">
        <v>85</v>
      </c>
      <c r="M5613" s="23">
        <v>0.7</v>
      </c>
      <c r="N5613" s="16">
        <v>62</v>
      </c>
      <c r="O5613" s="16">
        <v>44</v>
      </c>
      <c r="P5613" s="16">
        <v>2</v>
      </c>
      <c r="Q5613" s="16">
        <v>66</v>
      </c>
      <c r="R5613" s="16">
        <v>3</v>
      </c>
      <c r="S5613" s="14" t="s">
        <v>86</v>
      </c>
      <c r="T5613" s="16">
        <v>5146</v>
      </c>
      <c r="U5613" s="16">
        <v>0</v>
      </c>
      <c r="V5613" s="18">
        <v>4125850</v>
      </c>
      <c r="W5613" s="18">
        <v>253924</v>
      </c>
      <c r="X5613" s="18">
        <v>172237</v>
      </c>
      <c r="Y5613" s="18">
        <v>0</v>
      </c>
      <c r="Z5613" s="18">
        <v>0</v>
      </c>
      <c r="AA5613" s="18">
        <v>0</v>
      </c>
      <c r="AB5613" s="18">
        <v>27509</v>
      </c>
      <c r="AC5613" s="23">
        <v>0.11</v>
      </c>
      <c r="AD5613" s="14" t="str">
        <f>IF(E5613=113,"Linn","Iowa ex-Linn")</f>
        <v>Iowa ex-Linn</v>
      </c>
      <c r="AE5613" s="23">
        <f>IFERROR(AB5613/W5613,"N/M")</f>
        <v>0.1083355649721964</v>
      </c>
      <c r="AF5613" s="14" t="str">
        <f>B5613&amp;"|"&amp;TEXT(E5613,"000")&amp;"|"&amp;TEXT(M5613,"0.0000")</f>
        <v>2023|125|0.7000</v>
      </c>
      <c r="AG5613" s="22" t="str">
        <f>IF(AND(B5613&gt;=2015,B5613&lt;=2024,C5613=19,G5613=41,I5613=2,K5613="A",L5613="RBUP",M5613&gt;=0.5,M5613&lt;=0.85),"IN","OUT")</f>
        <v>IN</v>
      </c>
    </row>
    <row r="5614" spans="1:33">
      <c r="A5614" s="14" t="s">
        <v>193</v>
      </c>
      <c r="B5614" s="16">
        <v>2023</v>
      </c>
      <c r="C5614" s="16">
        <v>19</v>
      </c>
      <c r="D5614" s="14" t="s">
        <v>80</v>
      </c>
      <c r="E5614" s="16">
        <v>125</v>
      </c>
      <c r="F5614" s="14" t="s">
        <v>148</v>
      </c>
      <c r="G5614" s="16">
        <v>41</v>
      </c>
      <c r="H5614" s="14" t="s">
        <v>186</v>
      </c>
      <c r="I5614" s="16">
        <v>2</v>
      </c>
      <c r="J5614" s="14" t="s">
        <v>83</v>
      </c>
      <c r="K5614" s="14" t="s">
        <v>84</v>
      </c>
      <c r="L5614" s="14" t="s">
        <v>85</v>
      </c>
      <c r="M5614" s="23">
        <v>0.75</v>
      </c>
      <c r="N5614" s="16">
        <v>212</v>
      </c>
      <c r="O5614" s="16">
        <v>167</v>
      </c>
      <c r="P5614" s="16">
        <v>15</v>
      </c>
      <c r="Q5614" s="16">
        <v>234</v>
      </c>
      <c r="R5614" s="16">
        <v>26</v>
      </c>
      <c r="S5614" s="14" t="s">
        <v>86</v>
      </c>
      <c r="T5614" s="16">
        <v>23274</v>
      </c>
      <c r="U5614" s="16">
        <v>0</v>
      </c>
      <c r="V5614" s="18">
        <v>19510995</v>
      </c>
      <c r="W5614" s="18">
        <v>1198725</v>
      </c>
      <c r="X5614" s="18">
        <v>836039</v>
      </c>
      <c r="Y5614" s="18">
        <v>2999</v>
      </c>
      <c r="Z5614" s="18">
        <v>0</v>
      </c>
      <c r="AA5614" s="18">
        <v>0</v>
      </c>
      <c r="AB5614" s="18">
        <v>130444</v>
      </c>
      <c r="AC5614" s="23">
        <v>0.11</v>
      </c>
      <c r="AD5614" s="14" t="str">
        <f>IF(E5614=113,"Linn","Iowa ex-Linn")</f>
        <v>Iowa ex-Linn</v>
      </c>
      <c r="AE5614" s="23">
        <f>IFERROR(AB5614/W5614,"N/M")</f>
        <v>0.1088189534713967</v>
      </c>
      <c r="AF5614" s="14" t="str">
        <f>B5614&amp;"|"&amp;TEXT(E5614,"000")&amp;"|"&amp;TEXT(M5614,"0.0000")</f>
        <v>2023|125|0.7500</v>
      </c>
      <c r="AG5614" s="22" t="str">
        <f>IF(AND(B5614&gt;=2015,B5614&lt;=2024,C5614=19,G5614=41,I5614=2,K5614="A",L5614="RBUP",M5614&gt;=0.5,M5614&lt;=0.85),"IN","OUT")</f>
        <v>IN</v>
      </c>
    </row>
    <row r="5615" spans="1:33">
      <c r="A5615" s="14" t="s">
        <v>193</v>
      </c>
      <c r="B5615" s="16">
        <v>2023</v>
      </c>
      <c r="C5615" s="16">
        <v>19</v>
      </c>
      <c r="D5615" s="14" t="s">
        <v>80</v>
      </c>
      <c r="E5615" s="16">
        <v>125</v>
      </c>
      <c r="F5615" s="14" t="s">
        <v>148</v>
      </c>
      <c r="G5615" s="16">
        <v>41</v>
      </c>
      <c r="H5615" s="14" t="s">
        <v>186</v>
      </c>
      <c r="I5615" s="16">
        <v>2</v>
      </c>
      <c r="J5615" s="14" t="s">
        <v>83</v>
      </c>
      <c r="K5615" s="14" t="s">
        <v>84</v>
      </c>
      <c r="L5615" s="14" t="s">
        <v>85</v>
      </c>
      <c r="M5615" s="23">
        <v>0.8</v>
      </c>
      <c r="N5615" s="16">
        <v>228</v>
      </c>
      <c r="O5615" s="16">
        <v>177</v>
      </c>
      <c r="P5615" s="16">
        <v>36</v>
      </c>
      <c r="Q5615" s="16">
        <v>235</v>
      </c>
      <c r="R5615" s="16">
        <v>47</v>
      </c>
      <c r="S5615" s="14" t="s">
        <v>86</v>
      </c>
      <c r="T5615" s="16">
        <v>29243</v>
      </c>
      <c r="U5615" s="16">
        <v>0</v>
      </c>
      <c r="V5615" s="18">
        <v>26116388</v>
      </c>
      <c r="W5615" s="18">
        <v>1954096</v>
      </c>
      <c r="X5615" s="18">
        <v>1230140</v>
      </c>
      <c r="Y5615" s="18">
        <v>843</v>
      </c>
      <c r="Z5615" s="18">
        <v>0</v>
      </c>
      <c r="AA5615" s="18">
        <v>0</v>
      </c>
      <c r="AB5615" s="18">
        <v>332772</v>
      </c>
      <c r="AC5615" s="23">
        <v>0.17</v>
      </c>
      <c r="AD5615" s="14" t="str">
        <f>IF(E5615=113,"Linn","Iowa ex-Linn")</f>
        <v>Iowa ex-Linn</v>
      </c>
      <c r="AE5615" s="23">
        <f>IFERROR(AB5615/W5615,"N/M")</f>
        <v>0.17029460169817656</v>
      </c>
      <c r="AF5615" s="14" t="str">
        <f>B5615&amp;"|"&amp;TEXT(E5615,"000")&amp;"|"&amp;TEXT(M5615,"0.0000")</f>
        <v>2023|125|0.8000</v>
      </c>
      <c r="AG5615" s="22" t="str">
        <f>IF(AND(B5615&gt;=2015,B5615&lt;=2024,C5615=19,G5615=41,I5615=2,K5615="A",L5615="RBUP",M5615&gt;=0.5,M5615&lt;=0.85),"IN","OUT")</f>
        <v>IN</v>
      </c>
    </row>
    <row r="5616" spans="1:33">
      <c r="A5616" s="14" t="s">
        <v>193</v>
      </c>
      <c r="B5616" s="16">
        <v>2023</v>
      </c>
      <c r="C5616" s="16">
        <v>19</v>
      </c>
      <c r="D5616" s="14" t="s">
        <v>80</v>
      </c>
      <c r="E5616" s="16">
        <v>125</v>
      </c>
      <c r="F5616" s="14" t="s">
        <v>148</v>
      </c>
      <c r="G5616" s="16">
        <v>41</v>
      </c>
      <c r="H5616" s="14" t="s">
        <v>186</v>
      </c>
      <c r="I5616" s="16">
        <v>2</v>
      </c>
      <c r="J5616" s="14" t="s">
        <v>83</v>
      </c>
      <c r="K5616" s="14" t="s">
        <v>84</v>
      </c>
      <c r="L5616" s="14" t="s">
        <v>85</v>
      </c>
      <c r="M5616" s="23">
        <v>0.85</v>
      </c>
      <c r="N5616" s="16">
        <v>81</v>
      </c>
      <c r="O5616" s="16">
        <v>46</v>
      </c>
      <c r="P5616" s="16">
        <v>6</v>
      </c>
      <c r="Q5616" s="16">
        <v>57</v>
      </c>
      <c r="R5616" s="16">
        <v>6</v>
      </c>
      <c r="S5616" s="14" t="s">
        <v>86</v>
      </c>
      <c r="T5616" s="16">
        <v>7260</v>
      </c>
      <c r="U5616" s="16">
        <v>0</v>
      </c>
      <c r="V5616" s="18">
        <v>7144452</v>
      </c>
      <c r="W5616" s="18">
        <v>636059</v>
      </c>
      <c r="X5616" s="18">
        <v>310376</v>
      </c>
      <c r="Y5616" s="18">
        <v>0</v>
      </c>
      <c r="Z5616" s="18">
        <v>0</v>
      </c>
      <c r="AA5616" s="18">
        <v>0</v>
      </c>
      <c r="AB5616" s="18">
        <v>64866</v>
      </c>
      <c r="AC5616" s="23">
        <v>0.1</v>
      </c>
      <c r="AD5616" s="14" t="str">
        <f>IF(E5616=113,"Linn","Iowa ex-Linn")</f>
        <v>Iowa ex-Linn</v>
      </c>
      <c r="AE5616" s="23">
        <f>IFERROR(AB5616/W5616,"N/M")</f>
        <v>0.10198110552637413</v>
      </c>
      <c r="AF5616" s="14" t="str">
        <f>B5616&amp;"|"&amp;TEXT(E5616,"000")&amp;"|"&amp;TEXT(M5616,"0.0000")</f>
        <v>2023|125|0.8500</v>
      </c>
      <c r="AG5616" s="22" t="str">
        <f>IF(AND(B5616&gt;=2015,B5616&lt;=2024,C5616=19,G5616=41,I5616=2,K5616="A",L5616="RBUP",M5616&gt;=0.5,M5616&lt;=0.85),"IN","OUT")</f>
        <v>IN</v>
      </c>
    </row>
    <row r="5617" spans="1:33">
      <c r="A5617" s="14" t="s">
        <v>193</v>
      </c>
      <c r="B5617" s="16">
        <v>2023</v>
      </c>
      <c r="C5617" s="16">
        <v>19</v>
      </c>
      <c r="D5617" s="14" t="s">
        <v>80</v>
      </c>
      <c r="E5617" s="16">
        <v>127</v>
      </c>
      <c r="F5617" s="14" t="s">
        <v>149</v>
      </c>
      <c r="G5617" s="16">
        <v>41</v>
      </c>
      <c r="H5617" s="14" t="s">
        <v>186</v>
      </c>
      <c r="I5617" s="16">
        <v>2</v>
      </c>
      <c r="J5617" s="14" t="s">
        <v>83</v>
      </c>
      <c r="K5617" s="14" t="s">
        <v>84</v>
      </c>
      <c r="L5617" s="14" t="s">
        <v>85</v>
      </c>
      <c r="M5617" s="23">
        <v>0.6</v>
      </c>
      <c r="N5617" s="16">
        <v>1</v>
      </c>
      <c r="O5617" s="16">
        <v>1</v>
      </c>
      <c r="P5617" s="16">
        <v>0</v>
      </c>
      <c r="Q5617" s="16">
        <v>1</v>
      </c>
      <c r="R5617" s="16">
        <v>0</v>
      </c>
      <c r="S5617" s="14" t="s">
        <v>86</v>
      </c>
      <c r="T5617" s="16">
        <v>147</v>
      </c>
      <c r="U5617" s="16">
        <v>0</v>
      </c>
      <c r="V5617" s="18">
        <v>121470</v>
      </c>
      <c r="W5617" s="18">
        <v>774</v>
      </c>
      <c r="X5617" s="18">
        <v>619</v>
      </c>
      <c r="Y5617" s="18">
        <v>0</v>
      </c>
      <c r="Z5617" s="18">
        <v>0</v>
      </c>
      <c r="AA5617" s="18">
        <v>0</v>
      </c>
      <c r="AB5617" s="18">
        <v>0</v>
      </c>
      <c r="AC5617" s="23">
        <v>0</v>
      </c>
      <c r="AD5617" s="14" t="str">
        <f>IF(E5617=113,"Linn","Iowa ex-Linn")</f>
        <v>Iowa ex-Linn</v>
      </c>
      <c r="AE5617" s="23">
        <f>IFERROR(AB5617/W5617,"N/M")</f>
        <v>0.0</v>
      </c>
      <c r="AF5617" s="14" t="str">
        <f>B5617&amp;"|"&amp;TEXT(E5617,"000")&amp;"|"&amp;TEXT(M5617,"0.0000")</f>
        <v>2023|127|0.6000</v>
      </c>
      <c r="AG5617" s="22" t="str">
        <f>IF(AND(B5617&gt;=2015,B5617&lt;=2024,C5617=19,G5617=41,I5617=2,K5617="A",L5617="RBUP",M5617&gt;=0.5,M5617&lt;=0.85),"IN","OUT")</f>
        <v>IN</v>
      </c>
    </row>
    <row r="5618" spans="1:33">
      <c r="A5618" s="14" t="s">
        <v>193</v>
      </c>
      <c r="B5618" s="16">
        <v>2023</v>
      </c>
      <c r="C5618" s="16">
        <v>19</v>
      </c>
      <c r="D5618" s="14" t="s">
        <v>80</v>
      </c>
      <c r="E5618" s="16">
        <v>127</v>
      </c>
      <c r="F5618" s="14" t="s">
        <v>149</v>
      </c>
      <c r="G5618" s="16">
        <v>41</v>
      </c>
      <c r="H5618" s="14" t="s">
        <v>186</v>
      </c>
      <c r="I5618" s="16">
        <v>2</v>
      </c>
      <c r="J5618" s="14" t="s">
        <v>83</v>
      </c>
      <c r="K5618" s="14" t="s">
        <v>84</v>
      </c>
      <c r="L5618" s="14" t="s">
        <v>85</v>
      </c>
      <c r="M5618" s="23">
        <v>0.65</v>
      </c>
      <c r="N5618" s="16">
        <v>7</v>
      </c>
      <c r="O5618" s="16">
        <v>5</v>
      </c>
      <c r="P5618" s="16">
        <v>0</v>
      </c>
      <c r="Q5618" s="16">
        <v>20</v>
      </c>
      <c r="R5618" s="16">
        <v>0</v>
      </c>
      <c r="S5618" s="14" t="s">
        <v>86</v>
      </c>
      <c r="T5618" s="16">
        <v>2596</v>
      </c>
      <c r="U5618" s="16">
        <v>0</v>
      </c>
      <c r="V5618" s="18">
        <v>2389347</v>
      </c>
      <c r="W5618" s="18">
        <v>29952</v>
      </c>
      <c r="X5618" s="18">
        <v>17786</v>
      </c>
      <c r="Y5618" s="18">
        <v>0</v>
      </c>
      <c r="Z5618" s="18">
        <v>0</v>
      </c>
      <c r="AA5618" s="18">
        <v>0</v>
      </c>
      <c r="AB5618" s="18">
        <v>0</v>
      </c>
      <c r="AC5618" s="23">
        <v>0</v>
      </c>
      <c r="AD5618" s="14" t="str">
        <f>IF(E5618=113,"Linn","Iowa ex-Linn")</f>
        <v>Iowa ex-Linn</v>
      </c>
      <c r="AE5618" s="23">
        <f>IFERROR(AB5618/W5618,"N/M")</f>
        <v>0.0</v>
      </c>
      <c r="AF5618" s="14" t="str">
        <f>B5618&amp;"|"&amp;TEXT(E5618,"000")&amp;"|"&amp;TEXT(M5618,"0.0000")</f>
        <v>2023|127|0.6500</v>
      </c>
      <c r="AG5618" s="22" t="str">
        <f>IF(AND(B5618&gt;=2015,B5618&lt;=2024,C5618=19,G5618=41,I5618=2,K5618="A",L5618="RBUP",M5618&gt;=0.5,M5618&lt;=0.85),"IN","OUT")</f>
        <v>IN</v>
      </c>
    </row>
    <row r="5619" spans="1:33">
      <c r="A5619" s="14" t="s">
        <v>193</v>
      </c>
      <c r="B5619" s="16">
        <v>2023</v>
      </c>
      <c r="C5619" s="16">
        <v>19</v>
      </c>
      <c r="D5619" s="14" t="s">
        <v>80</v>
      </c>
      <c r="E5619" s="16">
        <v>127</v>
      </c>
      <c r="F5619" s="14" t="s">
        <v>149</v>
      </c>
      <c r="G5619" s="16">
        <v>41</v>
      </c>
      <c r="H5619" s="14" t="s">
        <v>186</v>
      </c>
      <c r="I5619" s="16">
        <v>2</v>
      </c>
      <c r="J5619" s="14" t="s">
        <v>83</v>
      </c>
      <c r="K5619" s="14" t="s">
        <v>84</v>
      </c>
      <c r="L5619" s="14" t="s">
        <v>85</v>
      </c>
      <c r="M5619" s="23">
        <v>0.7</v>
      </c>
      <c r="N5619" s="16">
        <v>28</v>
      </c>
      <c r="O5619" s="16">
        <v>23</v>
      </c>
      <c r="P5619" s="16">
        <v>0</v>
      </c>
      <c r="Q5619" s="16">
        <v>34</v>
      </c>
      <c r="R5619" s="16">
        <v>0</v>
      </c>
      <c r="S5619" s="14" t="s">
        <v>86</v>
      </c>
      <c r="T5619" s="16">
        <v>3210</v>
      </c>
      <c r="U5619" s="16">
        <v>0</v>
      </c>
      <c r="V5619" s="18">
        <v>2973602</v>
      </c>
      <c r="W5619" s="18">
        <v>49738</v>
      </c>
      <c r="X5619" s="18">
        <v>32787</v>
      </c>
      <c r="Y5619" s="18">
        <v>0</v>
      </c>
      <c r="Z5619" s="18">
        <v>0</v>
      </c>
      <c r="AA5619" s="18">
        <v>0</v>
      </c>
      <c r="AB5619" s="18">
        <v>0</v>
      </c>
      <c r="AC5619" s="23">
        <v>0</v>
      </c>
      <c r="AD5619" s="14" t="str">
        <f>IF(E5619=113,"Linn","Iowa ex-Linn")</f>
        <v>Iowa ex-Linn</v>
      </c>
      <c r="AE5619" s="23">
        <f>IFERROR(AB5619/W5619,"N/M")</f>
        <v>0.0</v>
      </c>
      <c r="AF5619" s="14" t="str">
        <f>B5619&amp;"|"&amp;TEXT(E5619,"000")&amp;"|"&amp;TEXT(M5619,"0.0000")</f>
        <v>2023|127|0.7000</v>
      </c>
      <c r="AG5619" s="22" t="str">
        <f>IF(AND(B5619&gt;=2015,B5619&lt;=2024,C5619=19,G5619=41,I5619=2,K5619="A",L5619="RBUP",M5619&gt;=0.5,M5619&lt;=0.85),"IN","OUT")</f>
        <v>IN</v>
      </c>
    </row>
    <row r="5620" spans="1:33">
      <c r="A5620" s="14" t="s">
        <v>193</v>
      </c>
      <c r="B5620" s="16">
        <v>2023</v>
      </c>
      <c r="C5620" s="16">
        <v>19</v>
      </c>
      <c r="D5620" s="14" t="s">
        <v>80</v>
      </c>
      <c r="E5620" s="16">
        <v>127</v>
      </c>
      <c r="F5620" s="14" t="s">
        <v>149</v>
      </c>
      <c r="G5620" s="16">
        <v>41</v>
      </c>
      <c r="H5620" s="14" t="s">
        <v>186</v>
      </c>
      <c r="I5620" s="16">
        <v>2</v>
      </c>
      <c r="J5620" s="14" t="s">
        <v>83</v>
      </c>
      <c r="K5620" s="14" t="s">
        <v>84</v>
      </c>
      <c r="L5620" s="14" t="s">
        <v>85</v>
      </c>
      <c r="M5620" s="23">
        <v>0.75</v>
      </c>
      <c r="N5620" s="16">
        <v>63</v>
      </c>
      <c r="O5620" s="16">
        <v>49</v>
      </c>
      <c r="P5620" s="16">
        <v>1</v>
      </c>
      <c r="Q5620" s="16">
        <v>74</v>
      </c>
      <c r="R5620" s="16">
        <v>1</v>
      </c>
      <c r="S5620" s="14" t="s">
        <v>86</v>
      </c>
      <c r="T5620" s="16">
        <v>11341</v>
      </c>
      <c r="U5620" s="16">
        <v>0</v>
      </c>
      <c r="V5620" s="18">
        <v>10845954</v>
      </c>
      <c r="W5620" s="18">
        <v>235895</v>
      </c>
      <c r="X5620" s="18">
        <v>160784</v>
      </c>
      <c r="Y5620" s="18">
        <v>3362</v>
      </c>
      <c r="Z5620" s="18">
        <v>0</v>
      </c>
      <c r="AA5620" s="18">
        <v>0</v>
      </c>
      <c r="AB5620" s="18">
        <v>175</v>
      </c>
      <c r="AC5620" s="23">
        <v>0</v>
      </c>
      <c r="AD5620" s="14" t="str">
        <f>IF(E5620=113,"Linn","Iowa ex-Linn")</f>
        <v>Iowa ex-Linn</v>
      </c>
      <c r="AE5620" s="23">
        <f>IFERROR(AB5620/W5620,"N/M")</f>
        <v>0.0007418554865512198</v>
      </c>
      <c r="AF5620" s="14" t="str">
        <f>B5620&amp;"|"&amp;TEXT(E5620,"000")&amp;"|"&amp;TEXT(M5620,"0.0000")</f>
        <v>2023|127|0.7500</v>
      </c>
      <c r="AG5620" s="22" t="str">
        <f>IF(AND(B5620&gt;=2015,B5620&lt;=2024,C5620=19,G5620=41,I5620=2,K5620="A",L5620="RBUP",M5620&gt;=0.5,M5620&lt;=0.85),"IN","OUT")</f>
        <v>IN</v>
      </c>
    </row>
    <row r="5621" spans="1:33">
      <c r="A5621" s="14" t="s">
        <v>193</v>
      </c>
      <c r="B5621" s="16">
        <v>2023</v>
      </c>
      <c r="C5621" s="16">
        <v>19</v>
      </c>
      <c r="D5621" s="14" t="s">
        <v>80</v>
      </c>
      <c r="E5621" s="16">
        <v>127</v>
      </c>
      <c r="F5621" s="14" t="s">
        <v>149</v>
      </c>
      <c r="G5621" s="16">
        <v>41</v>
      </c>
      <c r="H5621" s="14" t="s">
        <v>186</v>
      </c>
      <c r="I5621" s="16">
        <v>2</v>
      </c>
      <c r="J5621" s="14" t="s">
        <v>83</v>
      </c>
      <c r="K5621" s="14" t="s">
        <v>84</v>
      </c>
      <c r="L5621" s="14" t="s">
        <v>85</v>
      </c>
      <c r="M5621" s="23">
        <v>0.8</v>
      </c>
      <c r="N5621" s="16">
        <v>235</v>
      </c>
      <c r="O5621" s="16">
        <v>194</v>
      </c>
      <c r="P5621" s="16">
        <v>39</v>
      </c>
      <c r="Q5621" s="16">
        <v>268</v>
      </c>
      <c r="R5621" s="16">
        <v>47</v>
      </c>
      <c r="S5621" s="14" t="s">
        <v>86</v>
      </c>
      <c r="T5621" s="16">
        <v>51912</v>
      </c>
      <c r="U5621" s="16">
        <v>0</v>
      </c>
      <c r="V5621" s="18">
        <v>55601318</v>
      </c>
      <c r="W5621" s="18">
        <v>2119870</v>
      </c>
      <c r="X5621" s="18">
        <v>1309482</v>
      </c>
      <c r="Y5621" s="18">
        <v>2184</v>
      </c>
      <c r="Z5621" s="18">
        <v>0</v>
      </c>
      <c r="AA5621" s="18">
        <v>0</v>
      </c>
      <c r="AB5621" s="18">
        <v>549425</v>
      </c>
      <c r="AC5621" s="23">
        <v>0.26</v>
      </c>
      <c r="AD5621" s="14" t="str">
        <f>IF(E5621=113,"Linn","Iowa ex-Linn")</f>
        <v>Iowa ex-Linn</v>
      </c>
      <c r="AE5621" s="23">
        <f>IFERROR(AB5621/W5621,"N/M")</f>
        <v>0.25917862887818593</v>
      </c>
      <c r="AF5621" s="14" t="str">
        <f>B5621&amp;"|"&amp;TEXT(E5621,"000")&amp;"|"&amp;TEXT(M5621,"0.0000")</f>
        <v>2023|127|0.8000</v>
      </c>
      <c r="AG5621" s="22" t="str">
        <f>IF(AND(B5621&gt;=2015,B5621&lt;=2024,C5621=19,G5621=41,I5621=2,K5621="A",L5621="RBUP",M5621&gt;=0.5,M5621&lt;=0.85),"IN","OUT")</f>
        <v>IN</v>
      </c>
    </row>
    <row r="5622" spans="1:33">
      <c r="A5622" s="14" t="s">
        <v>193</v>
      </c>
      <c r="B5622" s="16">
        <v>2023</v>
      </c>
      <c r="C5622" s="16">
        <v>19</v>
      </c>
      <c r="D5622" s="14" t="s">
        <v>80</v>
      </c>
      <c r="E5622" s="16">
        <v>127</v>
      </c>
      <c r="F5622" s="14" t="s">
        <v>149</v>
      </c>
      <c r="G5622" s="16">
        <v>41</v>
      </c>
      <c r="H5622" s="14" t="s">
        <v>186</v>
      </c>
      <c r="I5622" s="16">
        <v>2</v>
      </c>
      <c r="J5622" s="14" t="s">
        <v>83</v>
      </c>
      <c r="K5622" s="14" t="s">
        <v>84</v>
      </c>
      <c r="L5622" s="14" t="s">
        <v>85</v>
      </c>
      <c r="M5622" s="23">
        <v>0.85</v>
      </c>
      <c r="N5622" s="16">
        <v>365</v>
      </c>
      <c r="O5622" s="16">
        <v>270</v>
      </c>
      <c r="P5622" s="16">
        <v>109</v>
      </c>
      <c r="Q5622" s="16">
        <v>394</v>
      </c>
      <c r="R5622" s="16">
        <v>147</v>
      </c>
      <c r="S5622" s="14" t="s">
        <v>86</v>
      </c>
      <c r="T5622" s="16">
        <v>66144</v>
      </c>
      <c r="U5622" s="16">
        <v>0</v>
      </c>
      <c r="V5622" s="18">
        <v>73459541</v>
      </c>
      <c r="W5622" s="18">
        <v>3675529</v>
      </c>
      <c r="X5622" s="18">
        <v>1790101</v>
      </c>
      <c r="Y5622" s="18">
        <v>898</v>
      </c>
      <c r="Z5622" s="18">
        <v>0</v>
      </c>
      <c r="AA5622" s="18">
        <v>0</v>
      </c>
      <c r="AB5622" s="18">
        <v>1699380</v>
      </c>
      <c r="AC5622" s="23">
        <v>0.46</v>
      </c>
      <c r="AD5622" s="14" t="str">
        <f>IF(E5622=113,"Linn","Iowa ex-Linn")</f>
        <v>Iowa ex-Linn</v>
      </c>
      <c r="AE5622" s="23">
        <f>IFERROR(AB5622/W5622,"N/M")</f>
        <v>0.4623497733251459</v>
      </c>
      <c r="AF5622" s="14" t="str">
        <f>B5622&amp;"|"&amp;TEXT(E5622,"000")&amp;"|"&amp;TEXT(M5622,"0.0000")</f>
        <v>2023|127|0.8500</v>
      </c>
      <c r="AG5622" s="22" t="str">
        <f>IF(AND(B5622&gt;=2015,B5622&lt;=2024,C5622=19,G5622=41,I5622=2,K5622="A",L5622="RBUP",M5622&gt;=0.5,M5622&lt;=0.85),"IN","OUT")</f>
        <v>IN</v>
      </c>
    </row>
    <row r="5623" spans="1:33">
      <c r="A5623" s="14" t="s">
        <v>193</v>
      </c>
      <c r="B5623" s="16">
        <v>2023</v>
      </c>
      <c r="C5623" s="16">
        <v>19</v>
      </c>
      <c r="D5623" s="14" t="s">
        <v>80</v>
      </c>
      <c r="E5623" s="16">
        <v>129</v>
      </c>
      <c r="F5623" s="14" t="s">
        <v>150</v>
      </c>
      <c r="G5623" s="16">
        <v>41</v>
      </c>
      <c r="H5623" s="14" t="s">
        <v>186</v>
      </c>
      <c r="I5623" s="16">
        <v>2</v>
      </c>
      <c r="J5623" s="14" t="s">
        <v>83</v>
      </c>
      <c r="K5623" s="14" t="s">
        <v>84</v>
      </c>
      <c r="L5623" s="14" t="s">
        <v>85</v>
      </c>
      <c r="M5623" s="23">
        <v>0.6</v>
      </c>
      <c r="N5623" s="16">
        <v>1</v>
      </c>
      <c r="O5623" s="16">
        <v>1</v>
      </c>
      <c r="P5623" s="16">
        <v>0</v>
      </c>
      <c r="Q5623" s="16">
        <v>9</v>
      </c>
      <c r="R5623" s="16">
        <v>0</v>
      </c>
      <c r="S5623" s="14" t="s">
        <v>86</v>
      </c>
      <c r="T5623" s="16">
        <v>1082</v>
      </c>
      <c r="U5623" s="16">
        <v>0</v>
      </c>
      <c r="V5623" s="18">
        <v>856537</v>
      </c>
      <c r="W5623" s="18">
        <v>22139</v>
      </c>
      <c r="X5623" s="18">
        <v>14169</v>
      </c>
      <c r="Y5623" s="18">
        <v>0</v>
      </c>
      <c r="Z5623" s="18">
        <v>0</v>
      </c>
      <c r="AA5623" s="18">
        <v>0</v>
      </c>
      <c r="AB5623" s="18">
        <v>0</v>
      </c>
      <c r="AC5623" s="23">
        <v>0</v>
      </c>
      <c r="AD5623" s="14" t="str">
        <f>IF(E5623=113,"Linn","Iowa ex-Linn")</f>
        <v>Iowa ex-Linn</v>
      </c>
      <c r="AE5623" s="23">
        <f>IFERROR(AB5623/W5623,"N/M")</f>
        <v>0.0</v>
      </c>
      <c r="AF5623" s="14" t="str">
        <f>B5623&amp;"|"&amp;TEXT(E5623,"000")&amp;"|"&amp;TEXT(M5623,"0.0000")</f>
        <v>2023|129|0.6000</v>
      </c>
      <c r="AG5623" s="22" t="str">
        <f>IF(AND(B5623&gt;=2015,B5623&lt;=2024,C5623=19,G5623=41,I5623=2,K5623="A",L5623="RBUP",M5623&gt;=0.5,M5623&lt;=0.85),"IN","OUT")</f>
        <v>IN</v>
      </c>
    </row>
    <row r="5624" spans="1:33">
      <c r="A5624" s="14" t="s">
        <v>193</v>
      </c>
      <c r="B5624" s="16">
        <v>2023</v>
      </c>
      <c r="C5624" s="16">
        <v>19</v>
      </c>
      <c r="D5624" s="14" t="s">
        <v>80</v>
      </c>
      <c r="E5624" s="16">
        <v>129</v>
      </c>
      <c r="F5624" s="14" t="s">
        <v>150</v>
      </c>
      <c r="G5624" s="16">
        <v>41</v>
      </c>
      <c r="H5624" s="14" t="s">
        <v>186</v>
      </c>
      <c r="I5624" s="16">
        <v>2</v>
      </c>
      <c r="J5624" s="14" t="s">
        <v>83</v>
      </c>
      <c r="K5624" s="14" t="s">
        <v>84</v>
      </c>
      <c r="L5624" s="14" t="s">
        <v>85</v>
      </c>
      <c r="M5624" s="23">
        <v>0.65</v>
      </c>
      <c r="N5624" s="16">
        <v>5</v>
      </c>
      <c r="O5624" s="16">
        <v>2</v>
      </c>
      <c r="P5624" s="16">
        <v>0</v>
      </c>
      <c r="Q5624" s="16">
        <v>2</v>
      </c>
      <c r="R5624" s="16">
        <v>0</v>
      </c>
      <c r="S5624" s="14" t="s">
        <v>86</v>
      </c>
      <c r="T5624" s="16">
        <v>128</v>
      </c>
      <c r="U5624" s="16">
        <v>0</v>
      </c>
      <c r="V5624" s="18">
        <v>91634</v>
      </c>
      <c r="W5624" s="18">
        <v>2488</v>
      </c>
      <c r="X5624" s="18">
        <v>1468</v>
      </c>
      <c r="Y5624" s="18">
        <v>0</v>
      </c>
      <c r="Z5624" s="18">
        <v>0</v>
      </c>
      <c r="AA5624" s="18">
        <v>0</v>
      </c>
      <c r="AB5624" s="18">
        <v>0</v>
      </c>
      <c r="AC5624" s="23">
        <v>0</v>
      </c>
      <c r="AD5624" s="14" t="str">
        <f>IF(E5624=113,"Linn","Iowa ex-Linn")</f>
        <v>Iowa ex-Linn</v>
      </c>
      <c r="AE5624" s="23">
        <f>IFERROR(AB5624/W5624,"N/M")</f>
        <v>0.0</v>
      </c>
      <c r="AF5624" s="14" t="str">
        <f>B5624&amp;"|"&amp;TEXT(E5624,"000")&amp;"|"&amp;TEXT(M5624,"0.0000")</f>
        <v>2023|129|0.6500</v>
      </c>
      <c r="AG5624" s="22" t="str">
        <f>IF(AND(B5624&gt;=2015,B5624&lt;=2024,C5624=19,G5624=41,I5624=2,K5624="A",L5624="RBUP",M5624&gt;=0.5,M5624&lt;=0.85),"IN","OUT")</f>
        <v>IN</v>
      </c>
    </row>
    <row r="5625" spans="1:33">
      <c r="A5625" s="14" t="s">
        <v>193</v>
      </c>
      <c r="B5625" s="16">
        <v>2023</v>
      </c>
      <c r="C5625" s="16">
        <v>19</v>
      </c>
      <c r="D5625" s="14" t="s">
        <v>80</v>
      </c>
      <c r="E5625" s="16">
        <v>129</v>
      </c>
      <c r="F5625" s="14" t="s">
        <v>150</v>
      </c>
      <c r="G5625" s="16">
        <v>41</v>
      </c>
      <c r="H5625" s="14" t="s">
        <v>186</v>
      </c>
      <c r="I5625" s="16">
        <v>2</v>
      </c>
      <c r="J5625" s="14" t="s">
        <v>83</v>
      </c>
      <c r="K5625" s="14" t="s">
        <v>84</v>
      </c>
      <c r="L5625" s="14" t="s">
        <v>85</v>
      </c>
      <c r="M5625" s="23">
        <v>0.7</v>
      </c>
      <c r="N5625" s="16">
        <v>19</v>
      </c>
      <c r="O5625" s="16">
        <v>16</v>
      </c>
      <c r="P5625" s="16">
        <v>0</v>
      </c>
      <c r="Q5625" s="16">
        <v>20</v>
      </c>
      <c r="R5625" s="16">
        <v>0</v>
      </c>
      <c r="S5625" s="14" t="s">
        <v>86</v>
      </c>
      <c r="T5625" s="16">
        <v>1826</v>
      </c>
      <c r="U5625" s="16">
        <v>0</v>
      </c>
      <c r="V5625" s="18">
        <v>1575915</v>
      </c>
      <c r="W5625" s="18">
        <v>53521</v>
      </c>
      <c r="X5625" s="18">
        <v>35451</v>
      </c>
      <c r="Y5625" s="18">
        <v>0</v>
      </c>
      <c r="Z5625" s="18">
        <v>0</v>
      </c>
      <c r="AA5625" s="18">
        <v>0</v>
      </c>
      <c r="AB5625" s="18">
        <v>0</v>
      </c>
      <c r="AC5625" s="23">
        <v>0</v>
      </c>
      <c r="AD5625" s="14" t="str">
        <f>IF(E5625=113,"Linn","Iowa ex-Linn")</f>
        <v>Iowa ex-Linn</v>
      </c>
      <c r="AE5625" s="23">
        <f>IFERROR(AB5625/W5625,"N/M")</f>
        <v>0.0</v>
      </c>
      <c r="AF5625" s="14" t="str">
        <f>B5625&amp;"|"&amp;TEXT(E5625,"000")&amp;"|"&amp;TEXT(M5625,"0.0000")</f>
        <v>2023|129|0.7000</v>
      </c>
      <c r="AG5625" s="22" t="str">
        <f>IF(AND(B5625&gt;=2015,B5625&lt;=2024,C5625=19,G5625=41,I5625=2,K5625="A",L5625="RBUP",M5625&gt;=0.5,M5625&lt;=0.85),"IN","OUT")</f>
        <v>IN</v>
      </c>
    </row>
    <row r="5626" spans="1:33">
      <c r="A5626" s="14" t="s">
        <v>193</v>
      </c>
      <c r="B5626" s="16">
        <v>2023</v>
      </c>
      <c r="C5626" s="16">
        <v>19</v>
      </c>
      <c r="D5626" s="14" t="s">
        <v>80</v>
      </c>
      <c r="E5626" s="16">
        <v>129</v>
      </c>
      <c r="F5626" s="14" t="s">
        <v>150</v>
      </c>
      <c r="G5626" s="16">
        <v>41</v>
      </c>
      <c r="H5626" s="14" t="s">
        <v>186</v>
      </c>
      <c r="I5626" s="16">
        <v>2</v>
      </c>
      <c r="J5626" s="14" t="s">
        <v>83</v>
      </c>
      <c r="K5626" s="14" t="s">
        <v>84</v>
      </c>
      <c r="L5626" s="14" t="s">
        <v>85</v>
      </c>
      <c r="M5626" s="23">
        <v>0.75</v>
      </c>
      <c r="N5626" s="16">
        <v>145</v>
      </c>
      <c r="O5626" s="16">
        <v>121</v>
      </c>
      <c r="P5626" s="16">
        <v>11</v>
      </c>
      <c r="Q5626" s="16">
        <v>230</v>
      </c>
      <c r="R5626" s="16">
        <v>16</v>
      </c>
      <c r="S5626" s="14" t="s">
        <v>86</v>
      </c>
      <c r="T5626" s="16">
        <v>19426</v>
      </c>
      <c r="U5626" s="16">
        <v>0</v>
      </c>
      <c r="V5626" s="18">
        <v>17571320</v>
      </c>
      <c r="W5626" s="18">
        <v>902061</v>
      </c>
      <c r="X5626" s="18">
        <v>553691</v>
      </c>
      <c r="Y5626" s="18">
        <v>0</v>
      </c>
      <c r="Z5626" s="18">
        <v>0</v>
      </c>
      <c r="AA5626" s="18">
        <v>0</v>
      </c>
      <c r="AB5626" s="18">
        <v>79934</v>
      </c>
      <c r="AC5626" s="23">
        <v>0.09</v>
      </c>
      <c r="AD5626" s="14" t="str">
        <f>IF(E5626=113,"Linn","Iowa ex-Linn")</f>
        <v>Iowa ex-Linn</v>
      </c>
      <c r="AE5626" s="23">
        <f>IFERROR(AB5626/W5626,"N/M")</f>
        <v>0.08861263262684009</v>
      </c>
      <c r="AF5626" s="14" t="str">
        <f>B5626&amp;"|"&amp;TEXT(E5626,"000")&amp;"|"&amp;TEXT(M5626,"0.0000")</f>
        <v>2023|129|0.7500</v>
      </c>
      <c r="AG5626" s="22" t="str">
        <f>IF(AND(B5626&gt;=2015,B5626&lt;=2024,C5626=19,G5626=41,I5626=2,K5626="A",L5626="RBUP",M5626&gt;=0.5,M5626&lt;=0.85),"IN","OUT")</f>
        <v>IN</v>
      </c>
    </row>
    <row r="5627" spans="1:33">
      <c r="A5627" s="14" t="s">
        <v>193</v>
      </c>
      <c r="B5627" s="16">
        <v>2023</v>
      </c>
      <c r="C5627" s="16">
        <v>19</v>
      </c>
      <c r="D5627" s="14" t="s">
        <v>80</v>
      </c>
      <c r="E5627" s="16">
        <v>129</v>
      </c>
      <c r="F5627" s="14" t="s">
        <v>150</v>
      </c>
      <c r="G5627" s="16">
        <v>41</v>
      </c>
      <c r="H5627" s="14" t="s">
        <v>186</v>
      </c>
      <c r="I5627" s="16">
        <v>2</v>
      </c>
      <c r="J5627" s="14" t="s">
        <v>83</v>
      </c>
      <c r="K5627" s="14" t="s">
        <v>84</v>
      </c>
      <c r="L5627" s="14" t="s">
        <v>85</v>
      </c>
      <c r="M5627" s="23">
        <v>0.8</v>
      </c>
      <c r="N5627" s="16">
        <v>226</v>
      </c>
      <c r="O5627" s="16">
        <v>187</v>
      </c>
      <c r="P5627" s="16">
        <v>69</v>
      </c>
      <c r="Q5627" s="16">
        <v>385</v>
      </c>
      <c r="R5627" s="16">
        <v>94</v>
      </c>
      <c r="S5627" s="14" t="s">
        <v>86</v>
      </c>
      <c r="T5627" s="16">
        <v>46678</v>
      </c>
      <c r="U5627" s="16">
        <v>0</v>
      </c>
      <c r="V5627" s="18">
        <v>45180464</v>
      </c>
      <c r="W5627" s="18">
        <v>2934331</v>
      </c>
      <c r="X5627" s="18">
        <v>1676066</v>
      </c>
      <c r="Y5627" s="18">
        <v>420</v>
      </c>
      <c r="Z5627" s="18">
        <v>0</v>
      </c>
      <c r="AA5627" s="18">
        <v>0</v>
      </c>
      <c r="AB5627" s="18">
        <v>677703</v>
      </c>
      <c r="AC5627" s="23">
        <v>0.23</v>
      </c>
      <c r="AD5627" s="14" t="str">
        <f>IF(E5627=113,"Linn","Iowa ex-Linn")</f>
        <v>Iowa ex-Linn</v>
      </c>
      <c r="AE5627" s="23">
        <f>IFERROR(AB5627/W5627,"N/M")</f>
        <v>0.2309565621601653</v>
      </c>
      <c r="AF5627" s="14" t="str">
        <f>B5627&amp;"|"&amp;TEXT(E5627,"000")&amp;"|"&amp;TEXT(M5627,"0.0000")</f>
        <v>2023|129|0.8000</v>
      </c>
      <c r="AG5627" s="22" t="str">
        <f>IF(AND(B5627&gt;=2015,B5627&lt;=2024,C5627=19,G5627=41,I5627=2,K5627="A",L5627="RBUP",M5627&gt;=0.5,M5627&lt;=0.85),"IN","OUT")</f>
        <v>IN</v>
      </c>
    </row>
    <row r="5628" spans="1:33">
      <c r="A5628" s="14" t="s">
        <v>193</v>
      </c>
      <c r="B5628" s="16">
        <v>2023</v>
      </c>
      <c r="C5628" s="16">
        <v>19</v>
      </c>
      <c r="D5628" s="14" t="s">
        <v>80</v>
      </c>
      <c r="E5628" s="16">
        <v>129</v>
      </c>
      <c r="F5628" s="14" t="s">
        <v>150</v>
      </c>
      <c r="G5628" s="16">
        <v>41</v>
      </c>
      <c r="H5628" s="14" t="s">
        <v>186</v>
      </c>
      <c r="I5628" s="16">
        <v>2</v>
      </c>
      <c r="J5628" s="14" t="s">
        <v>83</v>
      </c>
      <c r="K5628" s="14" t="s">
        <v>84</v>
      </c>
      <c r="L5628" s="14" t="s">
        <v>85</v>
      </c>
      <c r="M5628" s="23">
        <v>0.85</v>
      </c>
      <c r="N5628" s="16">
        <v>118</v>
      </c>
      <c r="O5628" s="16">
        <v>85</v>
      </c>
      <c r="P5628" s="16">
        <v>51</v>
      </c>
      <c r="Q5628" s="16">
        <v>169</v>
      </c>
      <c r="R5628" s="16">
        <v>93</v>
      </c>
      <c r="S5628" s="14" t="s">
        <v>86</v>
      </c>
      <c r="T5628" s="16">
        <v>19702</v>
      </c>
      <c r="U5628" s="16">
        <v>0</v>
      </c>
      <c r="V5628" s="18">
        <v>21151625</v>
      </c>
      <c r="W5628" s="18">
        <v>1625799</v>
      </c>
      <c r="X5628" s="18">
        <v>728624</v>
      </c>
      <c r="Y5628" s="18">
        <v>0</v>
      </c>
      <c r="Z5628" s="18">
        <v>0</v>
      </c>
      <c r="AA5628" s="18">
        <v>0</v>
      </c>
      <c r="AB5628" s="18">
        <v>1345228</v>
      </c>
      <c r="AC5628" s="23">
        <v>0.83</v>
      </c>
      <c r="AD5628" s="14" t="str">
        <f>IF(E5628=113,"Linn","Iowa ex-Linn")</f>
        <v>Iowa ex-Linn</v>
      </c>
      <c r="AE5628" s="23">
        <f>IFERROR(AB5628/W5628,"N/M")</f>
        <v>0.8274257764951264</v>
      </c>
      <c r="AF5628" s="14" t="str">
        <f>B5628&amp;"|"&amp;TEXT(E5628,"000")&amp;"|"&amp;TEXT(M5628,"0.0000")</f>
        <v>2023|129|0.8500</v>
      </c>
      <c r="AG5628" s="22" t="str">
        <f>IF(AND(B5628&gt;=2015,B5628&lt;=2024,C5628=19,G5628=41,I5628=2,K5628="A",L5628="RBUP",M5628&gt;=0.5,M5628&lt;=0.85),"IN","OUT")</f>
        <v>IN</v>
      </c>
    </row>
    <row r="5629" spans="1:33">
      <c r="A5629" s="14" t="s">
        <v>193</v>
      </c>
      <c r="B5629" s="16">
        <v>2023</v>
      </c>
      <c r="C5629" s="16">
        <v>19</v>
      </c>
      <c r="D5629" s="14" t="s">
        <v>80</v>
      </c>
      <c r="E5629" s="16">
        <v>131</v>
      </c>
      <c r="F5629" s="14" t="s">
        <v>151</v>
      </c>
      <c r="G5629" s="16">
        <v>41</v>
      </c>
      <c r="H5629" s="14" t="s">
        <v>186</v>
      </c>
      <c r="I5629" s="16">
        <v>2</v>
      </c>
      <c r="J5629" s="14" t="s">
        <v>83</v>
      </c>
      <c r="K5629" s="14" t="s">
        <v>84</v>
      </c>
      <c r="L5629" s="14" t="s">
        <v>85</v>
      </c>
      <c r="M5629" s="23">
        <v>0.5</v>
      </c>
      <c r="N5629" s="16">
        <v>1</v>
      </c>
      <c r="O5629" s="16">
        <v>1</v>
      </c>
      <c r="P5629" s="16">
        <v>0</v>
      </c>
      <c r="Q5629" s="16">
        <v>1</v>
      </c>
      <c r="R5629" s="16">
        <v>0</v>
      </c>
      <c r="S5629" s="14" t="s">
        <v>86</v>
      </c>
      <c r="T5629" s="16">
        <v>59</v>
      </c>
      <c r="U5629" s="16">
        <v>0</v>
      </c>
      <c r="V5629" s="18">
        <v>36787</v>
      </c>
      <c r="W5629" s="18">
        <v>563</v>
      </c>
      <c r="X5629" s="18">
        <v>377</v>
      </c>
      <c r="Y5629" s="18">
        <v>0</v>
      </c>
      <c r="Z5629" s="18">
        <v>0</v>
      </c>
      <c r="AA5629" s="18">
        <v>0</v>
      </c>
      <c r="AB5629" s="18">
        <v>0</v>
      </c>
      <c r="AC5629" s="23">
        <v>0</v>
      </c>
      <c r="AD5629" s="14" t="str">
        <f>IF(E5629=113,"Linn","Iowa ex-Linn")</f>
        <v>Iowa ex-Linn</v>
      </c>
      <c r="AE5629" s="23">
        <f>IFERROR(AB5629/W5629,"N/M")</f>
        <v>0.0</v>
      </c>
      <c r="AF5629" s="14" t="str">
        <f>B5629&amp;"|"&amp;TEXT(E5629,"000")&amp;"|"&amp;TEXT(M5629,"0.0000")</f>
        <v>2023|131|0.5000</v>
      </c>
      <c r="AG5629" s="22" t="str">
        <f>IF(AND(B5629&gt;=2015,B5629&lt;=2024,C5629=19,G5629=41,I5629=2,K5629="A",L5629="RBUP",M5629&gt;=0.5,M5629&lt;=0.85),"IN","OUT")</f>
        <v>IN</v>
      </c>
    </row>
    <row r="5630" spans="1:33">
      <c r="A5630" s="14" t="s">
        <v>193</v>
      </c>
      <c r="B5630" s="16">
        <v>2023</v>
      </c>
      <c r="C5630" s="16">
        <v>19</v>
      </c>
      <c r="D5630" s="14" t="s">
        <v>80</v>
      </c>
      <c r="E5630" s="16">
        <v>131</v>
      </c>
      <c r="F5630" s="14" t="s">
        <v>151</v>
      </c>
      <c r="G5630" s="16">
        <v>41</v>
      </c>
      <c r="H5630" s="14" t="s">
        <v>186</v>
      </c>
      <c r="I5630" s="16">
        <v>2</v>
      </c>
      <c r="J5630" s="14" t="s">
        <v>83</v>
      </c>
      <c r="K5630" s="14" t="s">
        <v>84</v>
      </c>
      <c r="L5630" s="14" t="s">
        <v>85</v>
      </c>
      <c r="M5630" s="23">
        <v>0.6</v>
      </c>
      <c r="N5630" s="16">
        <v>1</v>
      </c>
      <c r="O5630" s="16">
        <v>1</v>
      </c>
      <c r="P5630" s="16">
        <v>0</v>
      </c>
      <c r="Q5630" s="16">
        <v>1</v>
      </c>
      <c r="R5630" s="16">
        <v>0</v>
      </c>
      <c r="S5630" s="14" t="s">
        <v>86</v>
      </c>
      <c r="T5630" s="16">
        <v>77</v>
      </c>
      <c r="U5630" s="16">
        <v>0</v>
      </c>
      <c r="V5630" s="18">
        <v>62157</v>
      </c>
      <c r="W5630" s="18">
        <v>1303</v>
      </c>
      <c r="X5630" s="18">
        <v>834</v>
      </c>
      <c r="Y5630" s="18">
        <v>0</v>
      </c>
      <c r="Z5630" s="18">
        <v>0</v>
      </c>
      <c r="AA5630" s="18">
        <v>0</v>
      </c>
      <c r="AB5630" s="18">
        <v>0</v>
      </c>
      <c r="AC5630" s="23">
        <v>0</v>
      </c>
      <c r="AD5630" s="14" t="str">
        <f>IF(E5630=113,"Linn","Iowa ex-Linn")</f>
        <v>Iowa ex-Linn</v>
      </c>
      <c r="AE5630" s="23">
        <f>IFERROR(AB5630/W5630,"N/M")</f>
        <v>0.0</v>
      </c>
      <c r="AF5630" s="14" t="str">
        <f>B5630&amp;"|"&amp;TEXT(E5630,"000")&amp;"|"&amp;TEXT(M5630,"0.0000")</f>
        <v>2023|131|0.6000</v>
      </c>
      <c r="AG5630" s="22" t="str">
        <f>IF(AND(B5630&gt;=2015,B5630&lt;=2024,C5630=19,G5630=41,I5630=2,K5630="A",L5630="RBUP",M5630&gt;=0.5,M5630&lt;=0.85),"IN","OUT")</f>
        <v>IN</v>
      </c>
    </row>
    <row r="5631" spans="1:33">
      <c r="A5631" s="14" t="s">
        <v>193</v>
      </c>
      <c r="B5631" s="16">
        <v>2023</v>
      </c>
      <c r="C5631" s="16">
        <v>19</v>
      </c>
      <c r="D5631" s="14" t="s">
        <v>80</v>
      </c>
      <c r="E5631" s="16">
        <v>131</v>
      </c>
      <c r="F5631" s="14" t="s">
        <v>151</v>
      </c>
      <c r="G5631" s="16">
        <v>41</v>
      </c>
      <c r="H5631" s="14" t="s">
        <v>186</v>
      </c>
      <c r="I5631" s="16">
        <v>2</v>
      </c>
      <c r="J5631" s="14" t="s">
        <v>83</v>
      </c>
      <c r="K5631" s="14" t="s">
        <v>84</v>
      </c>
      <c r="L5631" s="14" t="s">
        <v>85</v>
      </c>
      <c r="M5631" s="23">
        <v>0.65</v>
      </c>
      <c r="N5631" s="16">
        <v>8</v>
      </c>
      <c r="O5631" s="16">
        <v>8</v>
      </c>
      <c r="P5631" s="16">
        <v>4</v>
      </c>
      <c r="Q5631" s="16">
        <v>12</v>
      </c>
      <c r="R5631" s="16">
        <v>7</v>
      </c>
      <c r="S5631" s="14" t="s">
        <v>86</v>
      </c>
      <c r="T5631" s="16">
        <v>1498</v>
      </c>
      <c r="U5631" s="16">
        <v>0</v>
      </c>
      <c r="V5631" s="18">
        <v>1223990</v>
      </c>
      <c r="W5631" s="18">
        <v>40555</v>
      </c>
      <c r="X5631" s="18">
        <v>26961</v>
      </c>
      <c r="Y5631" s="18">
        <v>0</v>
      </c>
      <c r="Z5631" s="18">
        <v>0</v>
      </c>
      <c r="AA5631" s="18">
        <v>0</v>
      </c>
      <c r="AB5631" s="18">
        <v>155644</v>
      </c>
      <c r="AC5631" s="23">
        <v>3.84</v>
      </c>
      <c r="AD5631" s="14" t="str">
        <f>IF(E5631=113,"Linn","Iowa ex-Linn")</f>
        <v>Iowa ex-Linn</v>
      </c>
      <c r="AE5631" s="23">
        <f>IFERROR(AB5631/W5631,"N/M")</f>
        <v>3.837849833559364</v>
      </c>
      <c r="AF5631" s="14" t="str">
        <f>B5631&amp;"|"&amp;TEXT(E5631,"000")&amp;"|"&amp;TEXT(M5631,"0.0000")</f>
        <v>2023|131|0.6500</v>
      </c>
      <c r="AG5631" s="22" t="str">
        <f>IF(AND(B5631&gt;=2015,B5631&lt;=2024,C5631=19,G5631=41,I5631=2,K5631="A",L5631="RBUP",M5631&gt;=0.5,M5631&lt;=0.85),"IN","OUT")</f>
        <v>IN</v>
      </c>
    </row>
    <row r="5632" spans="1:33">
      <c r="A5632" s="14" t="s">
        <v>193</v>
      </c>
      <c r="B5632" s="16">
        <v>2023</v>
      </c>
      <c r="C5632" s="16">
        <v>19</v>
      </c>
      <c r="D5632" s="14" t="s">
        <v>80</v>
      </c>
      <c r="E5632" s="16">
        <v>131</v>
      </c>
      <c r="F5632" s="14" t="s">
        <v>151</v>
      </c>
      <c r="G5632" s="16">
        <v>41</v>
      </c>
      <c r="H5632" s="14" t="s">
        <v>186</v>
      </c>
      <c r="I5632" s="16">
        <v>2</v>
      </c>
      <c r="J5632" s="14" t="s">
        <v>83</v>
      </c>
      <c r="K5632" s="14" t="s">
        <v>84</v>
      </c>
      <c r="L5632" s="14" t="s">
        <v>85</v>
      </c>
      <c r="M5632" s="23">
        <v>0.7</v>
      </c>
      <c r="N5632" s="16">
        <v>17</v>
      </c>
      <c r="O5632" s="16">
        <v>16</v>
      </c>
      <c r="P5632" s="16">
        <v>8</v>
      </c>
      <c r="Q5632" s="16">
        <v>23</v>
      </c>
      <c r="R5632" s="16">
        <v>10</v>
      </c>
      <c r="S5632" s="14" t="s">
        <v>86</v>
      </c>
      <c r="T5632" s="16">
        <v>4126</v>
      </c>
      <c r="U5632" s="16">
        <v>0</v>
      </c>
      <c r="V5632" s="18">
        <v>3767161</v>
      </c>
      <c r="W5632" s="18">
        <v>150689</v>
      </c>
      <c r="X5632" s="18">
        <v>98280</v>
      </c>
      <c r="Y5632" s="18">
        <v>0</v>
      </c>
      <c r="Z5632" s="18">
        <v>0</v>
      </c>
      <c r="AA5632" s="18">
        <v>0</v>
      </c>
      <c r="AB5632" s="18">
        <v>428627</v>
      </c>
      <c r="AC5632" s="23">
        <v>2.84</v>
      </c>
      <c r="AD5632" s="14" t="str">
        <f>IF(E5632=113,"Linn","Iowa ex-Linn")</f>
        <v>Iowa ex-Linn</v>
      </c>
      <c r="AE5632" s="23">
        <f>IFERROR(AB5632/W5632,"N/M")</f>
        <v>2.844447836272057</v>
      </c>
      <c r="AF5632" s="14" t="str">
        <f>B5632&amp;"|"&amp;TEXT(E5632,"000")&amp;"|"&amp;TEXT(M5632,"0.0000")</f>
        <v>2023|131|0.7000</v>
      </c>
      <c r="AG5632" s="22" t="str">
        <f>IF(AND(B5632&gt;=2015,B5632&lt;=2024,C5632=19,G5632=41,I5632=2,K5632="A",L5632="RBUP",M5632&gt;=0.5,M5632&lt;=0.85),"IN","OUT")</f>
        <v>IN</v>
      </c>
    </row>
    <row r="5633" spans="1:33">
      <c r="A5633" s="14" t="s">
        <v>193</v>
      </c>
      <c r="B5633" s="16">
        <v>2023</v>
      </c>
      <c r="C5633" s="16">
        <v>19</v>
      </c>
      <c r="D5633" s="14" t="s">
        <v>80</v>
      </c>
      <c r="E5633" s="16">
        <v>131</v>
      </c>
      <c r="F5633" s="14" t="s">
        <v>151</v>
      </c>
      <c r="G5633" s="16">
        <v>41</v>
      </c>
      <c r="H5633" s="14" t="s">
        <v>186</v>
      </c>
      <c r="I5633" s="16">
        <v>2</v>
      </c>
      <c r="J5633" s="14" t="s">
        <v>83</v>
      </c>
      <c r="K5633" s="14" t="s">
        <v>84</v>
      </c>
      <c r="L5633" s="14" t="s">
        <v>85</v>
      </c>
      <c r="M5633" s="23">
        <v>0.75</v>
      </c>
      <c r="N5633" s="16">
        <v>84</v>
      </c>
      <c r="O5633" s="16">
        <v>77</v>
      </c>
      <c r="P5633" s="16">
        <v>57</v>
      </c>
      <c r="Q5633" s="16">
        <v>96</v>
      </c>
      <c r="R5633" s="16">
        <v>71</v>
      </c>
      <c r="S5633" s="14" t="s">
        <v>86</v>
      </c>
      <c r="T5633" s="16">
        <v>15599</v>
      </c>
      <c r="U5633" s="16">
        <v>0</v>
      </c>
      <c r="V5633" s="18">
        <v>14744684</v>
      </c>
      <c r="W5633" s="18">
        <v>693882</v>
      </c>
      <c r="X5633" s="18">
        <v>488703</v>
      </c>
      <c r="Y5633" s="18">
        <v>0</v>
      </c>
      <c r="Z5633" s="18">
        <v>0</v>
      </c>
      <c r="AA5633" s="18">
        <v>0</v>
      </c>
      <c r="AB5633" s="18">
        <v>2051397</v>
      </c>
      <c r="AC5633" s="23">
        <v>2.96</v>
      </c>
      <c r="AD5633" s="14" t="str">
        <f>IF(E5633=113,"Linn","Iowa ex-Linn")</f>
        <v>Iowa ex-Linn</v>
      </c>
      <c r="AE5633" s="23">
        <f>IFERROR(AB5633/W5633,"N/M")</f>
        <v>2.9564061324547977</v>
      </c>
      <c r="AF5633" s="14" t="str">
        <f>B5633&amp;"|"&amp;TEXT(E5633,"000")&amp;"|"&amp;TEXT(M5633,"0.0000")</f>
        <v>2023|131|0.7500</v>
      </c>
      <c r="AG5633" s="22" t="str">
        <f>IF(AND(B5633&gt;=2015,B5633&lt;=2024,C5633=19,G5633=41,I5633=2,K5633="A",L5633="RBUP",M5633&gt;=0.5,M5633&lt;=0.85),"IN","OUT")</f>
        <v>IN</v>
      </c>
    </row>
    <row r="5634" spans="1:33">
      <c r="A5634" s="14" t="s">
        <v>193</v>
      </c>
      <c r="B5634" s="16">
        <v>2023</v>
      </c>
      <c r="C5634" s="16">
        <v>19</v>
      </c>
      <c r="D5634" s="14" t="s">
        <v>80</v>
      </c>
      <c r="E5634" s="16">
        <v>131</v>
      </c>
      <c r="F5634" s="14" t="s">
        <v>151</v>
      </c>
      <c r="G5634" s="16">
        <v>41</v>
      </c>
      <c r="H5634" s="14" t="s">
        <v>186</v>
      </c>
      <c r="I5634" s="16">
        <v>2</v>
      </c>
      <c r="J5634" s="14" t="s">
        <v>83</v>
      </c>
      <c r="K5634" s="14" t="s">
        <v>84</v>
      </c>
      <c r="L5634" s="14" t="s">
        <v>85</v>
      </c>
      <c r="M5634" s="23">
        <v>0.8</v>
      </c>
      <c r="N5634" s="16">
        <v>289</v>
      </c>
      <c r="O5634" s="16">
        <v>257</v>
      </c>
      <c r="P5634" s="16">
        <v>212</v>
      </c>
      <c r="Q5634" s="16">
        <v>315</v>
      </c>
      <c r="R5634" s="16">
        <v>260</v>
      </c>
      <c r="S5634" s="14" t="s">
        <v>86</v>
      </c>
      <c r="T5634" s="16">
        <v>66954</v>
      </c>
      <c r="U5634" s="16">
        <v>0</v>
      </c>
      <c r="V5634" s="18">
        <v>68260048</v>
      </c>
      <c r="W5634" s="18">
        <v>3932267</v>
      </c>
      <c r="X5634" s="18">
        <v>2525108</v>
      </c>
      <c r="Y5634" s="18">
        <v>3367</v>
      </c>
      <c r="Z5634" s="18">
        <v>0</v>
      </c>
      <c r="AA5634" s="18">
        <v>0</v>
      </c>
      <c r="AB5634" s="18">
        <v>13483078</v>
      </c>
      <c r="AC5634" s="23">
        <v>3.43</v>
      </c>
      <c r="AD5634" s="14" t="str">
        <f>IF(E5634=113,"Linn","Iowa ex-Linn")</f>
        <v>Iowa ex-Linn</v>
      </c>
      <c r="AE5634" s="23">
        <f>IFERROR(AB5634/W5634,"N/M")</f>
        <v>3.428830748268111</v>
      </c>
      <c r="AF5634" s="14" t="str">
        <f>B5634&amp;"|"&amp;TEXT(E5634,"000")&amp;"|"&amp;TEXT(M5634,"0.0000")</f>
        <v>2023|131|0.8000</v>
      </c>
      <c r="AG5634" s="22" t="str">
        <f>IF(AND(B5634&gt;=2015,B5634&lt;=2024,C5634=19,G5634=41,I5634=2,K5634="A",L5634="RBUP",M5634&gt;=0.5,M5634&lt;=0.85),"IN","OUT")</f>
        <v>IN</v>
      </c>
    </row>
    <row r="5635" spans="1:33">
      <c r="A5635" s="14" t="s">
        <v>193</v>
      </c>
      <c r="B5635" s="16">
        <v>2023</v>
      </c>
      <c r="C5635" s="16">
        <v>19</v>
      </c>
      <c r="D5635" s="14" t="s">
        <v>80</v>
      </c>
      <c r="E5635" s="16">
        <v>131</v>
      </c>
      <c r="F5635" s="14" t="s">
        <v>151</v>
      </c>
      <c r="G5635" s="16">
        <v>41</v>
      </c>
      <c r="H5635" s="14" t="s">
        <v>186</v>
      </c>
      <c r="I5635" s="16">
        <v>2</v>
      </c>
      <c r="J5635" s="14" t="s">
        <v>83</v>
      </c>
      <c r="K5635" s="14" t="s">
        <v>84</v>
      </c>
      <c r="L5635" s="14" t="s">
        <v>85</v>
      </c>
      <c r="M5635" s="23">
        <v>0.85</v>
      </c>
      <c r="N5635" s="16">
        <v>204</v>
      </c>
      <c r="O5635" s="16">
        <v>175</v>
      </c>
      <c r="P5635" s="16">
        <v>162</v>
      </c>
      <c r="Q5635" s="16">
        <v>240</v>
      </c>
      <c r="R5635" s="16">
        <v>225</v>
      </c>
      <c r="S5635" s="14" t="s">
        <v>86</v>
      </c>
      <c r="T5635" s="16">
        <v>47303</v>
      </c>
      <c r="U5635" s="16">
        <v>0</v>
      </c>
      <c r="V5635" s="18">
        <v>50893603</v>
      </c>
      <c r="W5635" s="18">
        <v>3603687</v>
      </c>
      <c r="X5635" s="18">
        <v>1793787</v>
      </c>
      <c r="Y5635" s="18">
        <v>2529</v>
      </c>
      <c r="Z5635" s="18">
        <v>0</v>
      </c>
      <c r="AA5635" s="18">
        <v>0</v>
      </c>
      <c r="AB5635" s="18">
        <v>13224658</v>
      </c>
      <c r="AC5635" s="23">
        <v>3.67</v>
      </c>
      <c r="AD5635" s="14" t="str">
        <f>IF(E5635=113,"Linn","Iowa ex-Linn")</f>
        <v>Iowa ex-Linn</v>
      </c>
      <c r="AE5635" s="23">
        <f>IFERROR(AB5635/W5635,"N/M")</f>
        <v>3.669757667633177</v>
      </c>
      <c r="AF5635" s="14" t="str">
        <f>B5635&amp;"|"&amp;TEXT(E5635,"000")&amp;"|"&amp;TEXT(M5635,"0.0000")</f>
        <v>2023|131|0.8500</v>
      </c>
      <c r="AG5635" s="22" t="str">
        <f>IF(AND(B5635&gt;=2015,B5635&lt;=2024,C5635=19,G5635=41,I5635=2,K5635="A",L5635="RBUP",M5635&gt;=0.5,M5635&lt;=0.85),"IN","OUT")</f>
        <v>IN</v>
      </c>
    </row>
    <row r="5636" spans="1:33">
      <c r="A5636" s="14" t="s">
        <v>193</v>
      </c>
      <c r="B5636" s="16">
        <v>2023</v>
      </c>
      <c r="C5636" s="16">
        <v>19</v>
      </c>
      <c r="D5636" s="14" t="s">
        <v>80</v>
      </c>
      <c r="E5636" s="16">
        <v>133</v>
      </c>
      <c r="F5636" s="14" t="s">
        <v>152</v>
      </c>
      <c r="G5636" s="16">
        <v>41</v>
      </c>
      <c r="H5636" s="14" t="s">
        <v>186</v>
      </c>
      <c r="I5636" s="16">
        <v>2</v>
      </c>
      <c r="J5636" s="14" t="s">
        <v>83</v>
      </c>
      <c r="K5636" s="14" t="s">
        <v>84</v>
      </c>
      <c r="L5636" s="14" t="s">
        <v>85</v>
      </c>
      <c r="M5636" s="23">
        <v>0.5</v>
      </c>
      <c r="N5636" s="16">
        <v>1</v>
      </c>
      <c r="O5636" s="16">
        <v>2</v>
      </c>
      <c r="P5636" s="16">
        <v>1</v>
      </c>
      <c r="Q5636" s="16">
        <v>4</v>
      </c>
      <c r="R5636" s="16">
        <v>1</v>
      </c>
      <c r="S5636" s="14" t="s">
        <v>86</v>
      </c>
      <c r="T5636" s="16">
        <v>206</v>
      </c>
      <c r="U5636" s="16">
        <v>0</v>
      </c>
      <c r="V5636" s="18">
        <v>118301</v>
      </c>
      <c r="W5636" s="18">
        <v>2046</v>
      </c>
      <c r="X5636" s="18">
        <v>1372</v>
      </c>
      <c r="Y5636" s="18">
        <v>0</v>
      </c>
      <c r="Z5636" s="18">
        <v>0</v>
      </c>
      <c r="AA5636" s="18">
        <v>0</v>
      </c>
      <c r="AB5636" s="18">
        <v>2220</v>
      </c>
      <c r="AC5636" s="23">
        <v>1.09</v>
      </c>
      <c r="AD5636" s="14" t="str">
        <f>IF(E5636=113,"Linn","Iowa ex-Linn")</f>
        <v>Iowa ex-Linn</v>
      </c>
      <c r="AE5636" s="23">
        <f>IFERROR(AB5636/W5636,"N/M")</f>
        <v>1.0850439882697946</v>
      </c>
      <c r="AF5636" s="14" t="str">
        <f>B5636&amp;"|"&amp;TEXT(E5636,"000")&amp;"|"&amp;TEXT(M5636,"0.0000")</f>
        <v>2023|133|0.5000</v>
      </c>
      <c r="AG5636" s="22" t="str">
        <f>IF(AND(B5636&gt;=2015,B5636&lt;=2024,C5636=19,G5636=41,I5636=2,K5636="A",L5636="RBUP",M5636&gt;=0.5,M5636&lt;=0.85),"IN","OUT")</f>
        <v>IN</v>
      </c>
    </row>
    <row r="5637" spans="1:33">
      <c r="A5637" s="14" t="s">
        <v>193</v>
      </c>
      <c r="B5637" s="16">
        <v>2023</v>
      </c>
      <c r="C5637" s="16">
        <v>19</v>
      </c>
      <c r="D5637" s="14" t="s">
        <v>80</v>
      </c>
      <c r="E5637" s="16">
        <v>133</v>
      </c>
      <c r="F5637" s="14" t="s">
        <v>152</v>
      </c>
      <c r="G5637" s="16">
        <v>41</v>
      </c>
      <c r="H5637" s="14" t="s">
        <v>186</v>
      </c>
      <c r="I5637" s="16">
        <v>2</v>
      </c>
      <c r="J5637" s="14" t="s">
        <v>83</v>
      </c>
      <c r="K5637" s="14" t="s">
        <v>84</v>
      </c>
      <c r="L5637" s="14" t="s">
        <v>85</v>
      </c>
      <c r="M5637" s="23">
        <v>0.6</v>
      </c>
      <c r="N5637" s="16">
        <v>0</v>
      </c>
      <c r="O5637" s="16">
        <v>0</v>
      </c>
      <c r="P5637" s="16">
        <v>0</v>
      </c>
      <c r="Q5637" s="16">
        <v>0</v>
      </c>
      <c r="R5637" s="16">
        <v>0</v>
      </c>
      <c r="S5637" s="14" t="s">
        <v>86</v>
      </c>
      <c r="T5637" s="16">
        <v>159</v>
      </c>
      <c r="U5637" s="16">
        <v>0</v>
      </c>
      <c r="V5637" s="18">
        <v>100618</v>
      </c>
      <c r="W5637" s="18">
        <v>5610</v>
      </c>
      <c r="X5637" s="18">
        <v>3590</v>
      </c>
      <c r="Y5637" s="18">
        <v>0</v>
      </c>
      <c r="Z5637" s="18">
        <v>0</v>
      </c>
      <c r="AA5637" s="18">
        <v>0</v>
      </c>
      <c r="AB5637" s="18">
        <v>0</v>
      </c>
      <c r="AC5637" s="23">
        <v>0</v>
      </c>
      <c r="AD5637" s="14" t="str">
        <f>IF(E5637=113,"Linn","Iowa ex-Linn")</f>
        <v>Iowa ex-Linn</v>
      </c>
      <c r="AE5637" s="23">
        <f>IFERROR(AB5637/W5637,"N/M")</f>
        <v>0.0</v>
      </c>
      <c r="AF5637" s="14" t="str">
        <f>B5637&amp;"|"&amp;TEXT(E5637,"000")&amp;"|"&amp;TEXT(M5637,"0.0000")</f>
        <v>2023|133|0.6000</v>
      </c>
      <c r="AG5637" s="22" t="str">
        <f>IF(AND(B5637&gt;=2015,B5637&lt;=2024,C5637=19,G5637=41,I5637=2,K5637="A",L5637="RBUP",M5637&gt;=0.5,M5637&lt;=0.85),"IN","OUT")</f>
        <v>IN</v>
      </c>
    </row>
    <row r="5638" spans="1:33">
      <c r="A5638" s="14" t="s">
        <v>193</v>
      </c>
      <c r="B5638" s="16">
        <v>2023</v>
      </c>
      <c r="C5638" s="16">
        <v>19</v>
      </c>
      <c r="D5638" s="14" t="s">
        <v>80</v>
      </c>
      <c r="E5638" s="16">
        <v>133</v>
      </c>
      <c r="F5638" s="14" t="s">
        <v>152</v>
      </c>
      <c r="G5638" s="16">
        <v>41</v>
      </c>
      <c r="H5638" s="14" t="s">
        <v>186</v>
      </c>
      <c r="I5638" s="16">
        <v>2</v>
      </c>
      <c r="J5638" s="14" t="s">
        <v>83</v>
      </c>
      <c r="K5638" s="14" t="s">
        <v>84</v>
      </c>
      <c r="L5638" s="14" t="s">
        <v>85</v>
      </c>
      <c r="M5638" s="23">
        <v>0.65</v>
      </c>
      <c r="N5638" s="16">
        <v>7</v>
      </c>
      <c r="O5638" s="16">
        <v>4</v>
      </c>
      <c r="P5638" s="16">
        <v>0</v>
      </c>
      <c r="Q5638" s="16">
        <v>5</v>
      </c>
      <c r="R5638" s="16">
        <v>0</v>
      </c>
      <c r="S5638" s="14" t="s">
        <v>86</v>
      </c>
      <c r="T5638" s="16">
        <v>664</v>
      </c>
      <c r="U5638" s="16">
        <v>0</v>
      </c>
      <c r="V5638" s="18">
        <v>521047</v>
      </c>
      <c r="W5638" s="18">
        <v>19997</v>
      </c>
      <c r="X5638" s="18">
        <v>12913</v>
      </c>
      <c r="Y5638" s="18">
        <v>0</v>
      </c>
      <c r="Z5638" s="18">
        <v>0</v>
      </c>
      <c r="AA5638" s="18">
        <v>0</v>
      </c>
      <c r="AB5638" s="18">
        <v>0</v>
      </c>
      <c r="AC5638" s="23">
        <v>0</v>
      </c>
      <c r="AD5638" s="14" t="str">
        <f>IF(E5638=113,"Linn","Iowa ex-Linn")</f>
        <v>Iowa ex-Linn</v>
      </c>
      <c r="AE5638" s="23">
        <f>IFERROR(AB5638/W5638,"N/M")</f>
        <v>0.0</v>
      </c>
      <c r="AF5638" s="14" t="str">
        <f>B5638&amp;"|"&amp;TEXT(E5638,"000")&amp;"|"&amp;TEXT(M5638,"0.0000")</f>
        <v>2023|133|0.6500</v>
      </c>
      <c r="AG5638" s="22" t="str">
        <f>IF(AND(B5638&gt;=2015,B5638&lt;=2024,C5638=19,G5638=41,I5638=2,K5638="A",L5638="RBUP",M5638&gt;=0.5,M5638&lt;=0.85),"IN","OUT")</f>
        <v>IN</v>
      </c>
    </row>
    <row r="5639" spans="1:33">
      <c r="A5639" s="14" t="s">
        <v>193</v>
      </c>
      <c r="B5639" s="16">
        <v>2023</v>
      </c>
      <c r="C5639" s="16">
        <v>19</v>
      </c>
      <c r="D5639" s="14" t="s">
        <v>80</v>
      </c>
      <c r="E5639" s="16">
        <v>133</v>
      </c>
      <c r="F5639" s="14" t="s">
        <v>152</v>
      </c>
      <c r="G5639" s="16">
        <v>41</v>
      </c>
      <c r="H5639" s="14" t="s">
        <v>186</v>
      </c>
      <c r="I5639" s="16">
        <v>2</v>
      </c>
      <c r="J5639" s="14" t="s">
        <v>83</v>
      </c>
      <c r="K5639" s="14" t="s">
        <v>84</v>
      </c>
      <c r="L5639" s="14" t="s">
        <v>85</v>
      </c>
      <c r="M5639" s="23">
        <v>0.7</v>
      </c>
      <c r="N5639" s="16">
        <v>38</v>
      </c>
      <c r="O5639" s="16">
        <v>35</v>
      </c>
      <c r="P5639" s="16">
        <v>16</v>
      </c>
      <c r="Q5639" s="16">
        <v>85</v>
      </c>
      <c r="R5639" s="16">
        <v>28</v>
      </c>
      <c r="S5639" s="14" t="s">
        <v>86</v>
      </c>
      <c r="T5639" s="16">
        <v>11837</v>
      </c>
      <c r="U5639" s="16">
        <v>0</v>
      </c>
      <c r="V5639" s="18">
        <v>10199998</v>
      </c>
      <c r="W5639" s="18">
        <v>483404</v>
      </c>
      <c r="X5639" s="18">
        <v>328595</v>
      </c>
      <c r="Y5639" s="18">
        <v>0</v>
      </c>
      <c r="Z5639" s="18">
        <v>0</v>
      </c>
      <c r="AA5639" s="18">
        <v>0</v>
      </c>
      <c r="AB5639" s="18">
        <v>219729</v>
      </c>
      <c r="AC5639" s="23">
        <v>0.45</v>
      </c>
      <c r="AD5639" s="14" t="str">
        <f>IF(E5639=113,"Linn","Iowa ex-Linn")</f>
        <v>Iowa ex-Linn</v>
      </c>
      <c r="AE5639" s="23">
        <f>IFERROR(AB5639/W5639,"N/M")</f>
        <v>0.45454526648517596</v>
      </c>
      <c r="AF5639" s="14" t="str">
        <f>B5639&amp;"|"&amp;TEXT(E5639,"000")&amp;"|"&amp;TEXT(M5639,"0.0000")</f>
        <v>2023|133|0.7000</v>
      </c>
      <c r="AG5639" s="22" t="str">
        <f>IF(AND(B5639&gt;=2015,B5639&lt;=2024,C5639=19,G5639=41,I5639=2,K5639="A",L5639="RBUP",M5639&gt;=0.5,M5639&lt;=0.85),"IN","OUT")</f>
        <v>IN</v>
      </c>
    </row>
    <row r="5640" spans="1:33">
      <c r="A5640" s="14" t="s">
        <v>193</v>
      </c>
      <c r="B5640" s="16">
        <v>2023</v>
      </c>
      <c r="C5640" s="16">
        <v>19</v>
      </c>
      <c r="D5640" s="14" t="s">
        <v>80</v>
      </c>
      <c r="E5640" s="16">
        <v>133</v>
      </c>
      <c r="F5640" s="14" t="s">
        <v>152</v>
      </c>
      <c r="G5640" s="16">
        <v>41</v>
      </c>
      <c r="H5640" s="14" t="s">
        <v>186</v>
      </c>
      <c r="I5640" s="16">
        <v>2</v>
      </c>
      <c r="J5640" s="14" t="s">
        <v>83</v>
      </c>
      <c r="K5640" s="14" t="s">
        <v>84</v>
      </c>
      <c r="L5640" s="14" t="s">
        <v>85</v>
      </c>
      <c r="M5640" s="23">
        <v>0.75</v>
      </c>
      <c r="N5640" s="16">
        <v>151</v>
      </c>
      <c r="O5640" s="16">
        <v>115</v>
      </c>
      <c r="P5640" s="16">
        <v>69</v>
      </c>
      <c r="Q5640" s="16">
        <v>311</v>
      </c>
      <c r="R5640" s="16">
        <v>160</v>
      </c>
      <c r="S5640" s="14" t="s">
        <v>86</v>
      </c>
      <c r="T5640" s="16">
        <v>31785</v>
      </c>
      <c r="U5640" s="16">
        <v>0</v>
      </c>
      <c r="V5640" s="18">
        <v>29254675</v>
      </c>
      <c r="W5640" s="18">
        <v>1813877</v>
      </c>
      <c r="X5640" s="18">
        <v>1119613</v>
      </c>
      <c r="Y5640" s="18">
        <v>0</v>
      </c>
      <c r="Z5640" s="18">
        <v>0</v>
      </c>
      <c r="AA5640" s="18">
        <v>0</v>
      </c>
      <c r="AB5640" s="18">
        <v>2379312</v>
      </c>
      <c r="AC5640" s="23">
        <v>1.31</v>
      </c>
      <c r="AD5640" s="14" t="str">
        <f>IF(E5640=113,"Linn","Iowa ex-Linn")</f>
        <v>Iowa ex-Linn</v>
      </c>
      <c r="AE5640" s="23">
        <f>IFERROR(AB5640/W5640,"N/M")</f>
        <v>1.3117273111682877</v>
      </c>
      <c r="AF5640" s="14" t="str">
        <f>B5640&amp;"|"&amp;TEXT(E5640,"000")&amp;"|"&amp;TEXT(M5640,"0.0000")</f>
        <v>2023|133|0.7500</v>
      </c>
      <c r="AG5640" s="22" t="str">
        <f>IF(AND(B5640&gt;=2015,B5640&lt;=2024,C5640=19,G5640=41,I5640=2,K5640="A",L5640="RBUP",M5640&gt;=0.5,M5640&lt;=0.85),"IN","OUT")</f>
        <v>IN</v>
      </c>
    </row>
    <row r="5641" spans="1:33">
      <c r="A5641" s="14" t="s">
        <v>193</v>
      </c>
      <c r="B5641" s="16">
        <v>2023</v>
      </c>
      <c r="C5641" s="16">
        <v>19</v>
      </c>
      <c r="D5641" s="14" t="s">
        <v>80</v>
      </c>
      <c r="E5641" s="16">
        <v>133</v>
      </c>
      <c r="F5641" s="14" t="s">
        <v>152</v>
      </c>
      <c r="G5641" s="16">
        <v>41</v>
      </c>
      <c r="H5641" s="14" t="s">
        <v>186</v>
      </c>
      <c r="I5641" s="16">
        <v>2</v>
      </c>
      <c r="J5641" s="14" t="s">
        <v>83</v>
      </c>
      <c r="K5641" s="14" t="s">
        <v>84</v>
      </c>
      <c r="L5641" s="14" t="s">
        <v>85</v>
      </c>
      <c r="M5641" s="23">
        <v>0.8</v>
      </c>
      <c r="N5641" s="16">
        <v>364</v>
      </c>
      <c r="O5641" s="16">
        <v>277</v>
      </c>
      <c r="P5641" s="16">
        <v>219</v>
      </c>
      <c r="Q5641" s="16">
        <v>681</v>
      </c>
      <c r="R5641" s="16">
        <v>452</v>
      </c>
      <c r="S5641" s="14" t="s">
        <v>86</v>
      </c>
      <c r="T5641" s="16">
        <v>65715</v>
      </c>
      <c r="U5641" s="16">
        <v>0</v>
      </c>
      <c r="V5641" s="18">
        <v>65241721</v>
      </c>
      <c r="W5641" s="18">
        <v>4817016</v>
      </c>
      <c r="X5641" s="18">
        <v>2682217</v>
      </c>
      <c r="Y5641" s="18">
        <v>0</v>
      </c>
      <c r="Z5641" s="18">
        <v>0</v>
      </c>
      <c r="AA5641" s="18">
        <v>0</v>
      </c>
      <c r="AB5641" s="18">
        <v>7012142</v>
      </c>
      <c r="AC5641" s="23">
        <v>1.46</v>
      </c>
      <c r="AD5641" s="14" t="str">
        <f>IF(E5641=113,"Linn","Iowa ex-Linn")</f>
        <v>Iowa ex-Linn</v>
      </c>
      <c r="AE5641" s="23">
        <f>IFERROR(AB5641/W5641,"N/M")</f>
        <v>1.4557024514761836</v>
      </c>
      <c r="AF5641" s="14" t="str">
        <f>B5641&amp;"|"&amp;TEXT(E5641,"000")&amp;"|"&amp;TEXT(M5641,"0.0000")</f>
        <v>2023|133|0.8000</v>
      </c>
      <c r="AG5641" s="22" t="str">
        <f>IF(AND(B5641&gt;=2015,B5641&lt;=2024,C5641=19,G5641=41,I5641=2,K5641="A",L5641="RBUP",M5641&gt;=0.5,M5641&lt;=0.85),"IN","OUT")</f>
        <v>IN</v>
      </c>
    </row>
    <row r="5642" spans="1:33">
      <c r="A5642" s="14" t="s">
        <v>193</v>
      </c>
      <c r="B5642" s="16">
        <v>2023</v>
      </c>
      <c r="C5642" s="16">
        <v>19</v>
      </c>
      <c r="D5642" s="14" t="s">
        <v>80</v>
      </c>
      <c r="E5642" s="16">
        <v>133</v>
      </c>
      <c r="F5642" s="14" t="s">
        <v>152</v>
      </c>
      <c r="G5642" s="16">
        <v>41</v>
      </c>
      <c r="H5642" s="14" t="s">
        <v>186</v>
      </c>
      <c r="I5642" s="16">
        <v>2</v>
      </c>
      <c r="J5642" s="14" t="s">
        <v>83</v>
      </c>
      <c r="K5642" s="14" t="s">
        <v>84</v>
      </c>
      <c r="L5642" s="14" t="s">
        <v>85</v>
      </c>
      <c r="M5642" s="23">
        <v>0.85</v>
      </c>
      <c r="N5642" s="16">
        <v>165</v>
      </c>
      <c r="O5642" s="16">
        <v>113</v>
      </c>
      <c r="P5642" s="16">
        <v>107</v>
      </c>
      <c r="Q5642" s="16">
        <v>171</v>
      </c>
      <c r="R5642" s="16">
        <v>153</v>
      </c>
      <c r="S5642" s="14" t="s">
        <v>86</v>
      </c>
      <c r="T5642" s="16">
        <v>30181</v>
      </c>
      <c r="U5642" s="16">
        <v>0</v>
      </c>
      <c r="V5642" s="18">
        <v>31848563</v>
      </c>
      <c r="W5642" s="18">
        <v>2649161</v>
      </c>
      <c r="X5642" s="18">
        <v>1268473</v>
      </c>
      <c r="Y5642" s="18">
        <v>0</v>
      </c>
      <c r="Z5642" s="18">
        <v>0</v>
      </c>
      <c r="AA5642" s="18">
        <v>0</v>
      </c>
      <c r="AB5642" s="18">
        <v>6072657</v>
      </c>
      <c r="AC5642" s="23">
        <v>2.29</v>
      </c>
      <c r="AD5642" s="14" t="str">
        <f>IF(E5642=113,"Linn","Iowa ex-Linn")</f>
        <v>Iowa ex-Linn</v>
      </c>
      <c r="AE5642" s="23">
        <f>IFERROR(AB5642/W5642,"N/M")</f>
        <v>2.292294428311454</v>
      </c>
      <c r="AF5642" s="14" t="str">
        <f>B5642&amp;"|"&amp;TEXT(E5642,"000")&amp;"|"&amp;TEXT(M5642,"0.0000")</f>
        <v>2023|133|0.8500</v>
      </c>
      <c r="AG5642" s="22" t="str">
        <f>IF(AND(B5642&gt;=2015,B5642&lt;=2024,C5642=19,G5642=41,I5642=2,K5642="A",L5642="RBUP",M5642&gt;=0.5,M5642&lt;=0.85),"IN","OUT")</f>
        <v>IN</v>
      </c>
    </row>
    <row r="5643" spans="1:33">
      <c r="A5643" s="14" t="s">
        <v>193</v>
      </c>
      <c r="B5643" s="16">
        <v>2023</v>
      </c>
      <c r="C5643" s="16">
        <v>19</v>
      </c>
      <c r="D5643" s="14" t="s">
        <v>80</v>
      </c>
      <c r="E5643" s="16">
        <v>135</v>
      </c>
      <c r="F5643" s="14" t="s">
        <v>153</v>
      </c>
      <c r="G5643" s="16">
        <v>41</v>
      </c>
      <c r="H5643" s="14" t="s">
        <v>186</v>
      </c>
      <c r="I5643" s="16">
        <v>2</v>
      </c>
      <c r="J5643" s="14" t="s">
        <v>83</v>
      </c>
      <c r="K5643" s="14" t="s">
        <v>84</v>
      </c>
      <c r="L5643" s="14" t="s">
        <v>85</v>
      </c>
      <c r="M5643" s="23">
        <v>0.55</v>
      </c>
      <c r="N5643" s="16">
        <v>1</v>
      </c>
      <c r="O5643" s="16">
        <v>1</v>
      </c>
      <c r="P5643" s="16">
        <v>0</v>
      </c>
      <c r="Q5643" s="16">
        <v>1</v>
      </c>
      <c r="R5643" s="16">
        <v>0</v>
      </c>
      <c r="S5643" s="14" t="s">
        <v>86</v>
      </c>
      <c r="T5643" s="16">
        <v>239</v>
      </c>
      <c r="U5643" s="16">
        <v>0</v>
      </c>
      <c r="V5643" s="18">
        <v>139891</v>
      </c>
      <c r="W5643" s="18">
        <v>7395</v>
      </c>
      <c r="X5643" s="18">
        <v>5916</v>
      </c>
      <c r="Y5643" s="18">
        <v>0</v>
      </c>
      <c r="Z5643" s="18">
        <v>0</v>
      </c>
      <c r="AA5643" s="18">
        <v>0</v>
      </c>
      <c r="AB5643" s="18">
        <v>0</v>
      </c>
      <c r="AC5643" s="23">
        <v>0</v>
      </c>
      <c r="AD5643" s="14" t="str">
        <f>IF(E5643=113,"Linn","Iowa ex-Linn")</f>
        <v>Iowa ex-Linn</v>
      </c>
      <c r="AE5643" s="23">
        <f>IFERROR(AB5643/W5643,"N/M")</f>
        <v>0.0</v>
      </c>
      <c r="AF5643" s="14" t="str">
        <f>B5643&amp;"|"&amp;TEXT(E5643,"000")&amp;"|"&amp;TEXT(M5643,"0.0000")</f>
        <v>2023|135|0.5500</v>
      </c>
      <c r="AG5643" s="22" t="str">
        <f>IF(AND(B5643&gt;=2015,B5643&lt;=2024,C5643=19,G5643=41,I5643=2,K5643="A",L5643="RBUP",M5643&gt;=0.5,M5643&lt;=0.85),"IN","OUT")</f>
        <v>IN</v>
      </c>
    </row>
    <row r="5644" spans="1:33">
      <c r="A5644" s="14" t="s">
        <v>193</v>
      </c>
      <c r="B5644" s="16">
        <v>2023</v>
      </c>
      <c r="C5644" s="16">
        <v>19</v>
      </c>
      <c r="D5644" s="14" t="s">
        <v>80</v>
      </c>
      <c r="E5644" s="16">
        <v>135</v>
      </c>
      <c r="F5644" s="14" t="s">
        <v>153</v>
      </c>
      <c r="G5644" s="16">
        <v>41</v>
      </c>
      <c r="H5644" s="14" t="s">
        <v>186</v>
      </c>
      <c r="I5644" s="16">
        <v>2</v>
      </c>
      <c r="J5644" s="14" t="s">
        <v>83</v>
      </c>
      <c r="K5644" s="14" t="s">
        <v>84</v>
      </c>
      <c r="L5644" s="14" t="s">
        <v>85</v>
      </c>
      <c r="M5644" s="23">
        <v>0.6</v>
      </c>
      <c r="N5644" s="16">
        <v>1</v>
      </c>
      <c r="O5644" s="16">
        <v>0</v>
      </c>
      <c r="P5644" s="16">
        <v>0</v>
      </c>
      <c r="Q5644" s="16">
        <v>0</v>
      </c>
      <c r="R5644" s="16">
        <v>0</v>
      </c>
      <c r="S5644" s="14" t="s">
        <v>86</v>
      </c>
      <c r="T5644" s="16">
        <v>0</v>
      </c>
      <c r="U5644" s="16">
        <v>0</v>
      </c>
      <c r="V5644" s="18">
        <v>0</v>
      </c>
      <c r="W5644" s="18">
        <v>0</v>
      </c>
      <c r="X5644" s="18">
        <v>0</v>
      </c>
      <c r="Y5644" s="18">
        <v>0</v>
      </c>
      <c r="Z5644" s="18">
        <v>0</v>
      </c>
      <c r="AA5644" s="18">
        <v>0</v>
      </c>
      <c r="AB5644" s="18">
        <v>0</v>
      </c>
      <c r="AC5644" s="23">
        <v>0</v>
      </c>
      <c r="AD5644" s="14" t="str">
        <f>IF(E5644=113,"Linn","Iowa ex-Linn")</f>
        <v>Iowa ex-Linn</v>
      </c>
      <c r="AE5644" s="23" t="str">
        <f>IFERROR(AB5644/W5644,"N/M")</f>
        <v>N/M</v>
      </c>
      <c r="AF5644" s="14" t="str">
        <f>B5644&amp;"|"&amp;TEXT(E5644,"000")&amp;"|"&amp;TEXT(M5644,"0.0000")</f>
        <v>2023|135|0.6000</v>
      </c>
      <c r="AG5644" s="22" t="str">
        <f>IF(AND(B5644&gt;=2015,B5644&lt;=2024,C5644=19,G5644=41,I5644=2,K5644="A",L5644="RBUP",M5644&gt;=0.5,M5644&lt;=0.85),"IN","OUT")</f>
        <v>IN</v>
      </c>
    </row>
    <row r="5645" spans="1:33">
      <c r="A5645" s="14" t="s">
        <v>193</v>
      </c>
      <c r="B5645" s="16">
        <v>2023</v>
      </c>
      <c r="C5645" s="16">
        <v>19</v>
      </c>
      <c r="D5645" s="14" t="s">
        <v>80</v>
      </c>
      <c r="E5645" s="16">
        <v>135</v>
      </c>
      <c r="F5645" s="14" t="s">
        <v>153</v>
      </c>
      <c r="G5645" s="16">
        <v>41</v>
      </c>
      <c r="H5645" s="14" t="s">
        <v>186</v>
      </c>
      <c r="I5645" s="16">
        <v>2</v>
      </c>
      <c r="J5645" s="14" t="s">
        <v>83</v>
      </c>
      <c r="K5645" s="14" t="s">
        <v>84</v>
      </c>
      <c r="L5645" s="14" t="s">
        <v>85</v>
      </c>
      <c r="M5645" s="23">
        <v>0.65</v>
      </c>
      <c r="N5645" s="16">
        <v>2</v>
      </c>
      <c r="O5645" s="16">
        <v>0</v>
      </c>
      <c r="P5645" s="16">
        <v>0</v>
      </c>
      <c r="Q5645" s="16">
        <v>0</v>
      </c>
      <c r="R5645" s="16">
        <v>0</v>
      </c>
      <c r="S5645" s="14" t="s">
        <v>86</v>
      </c>
      <c r="T5645" s="16">
        <v>0</v>
      </c>
      <c r="U5645" s="16">
        <v>0</v>
      </c>
      <c r="V5645" s="18">
        <v>0</v>
      </c>
      <c r="W5645" s="18">
        <v>0</v>
      </c>
      <c r="X5645" s="18">
        <v>0</v>
      </c>
      <c r="Y5645" s="18">
        <v>0</v>
      </c>
      <c r="Z5645" s="18">
        <v>0</v>
      </c>
      <c r="AA5645" s="18">
        <v>0</v>
      </c>
      <c r="AB5645" s="18">
        <v>0</v>
      </c>
      <c r="AC5645" s="23">
        <v>0</v>
      </c>
      <c r="AD5645" s="14" t="str">
        <f>IF(E5645=113,"Linn","Iowa ex-Linn")</f>
        <v>Iowa ex-Linn</v>
      </c>
      <c r="AE5645" s="23" t="str">
        <f>IFERROR(AB5645/W5645,"N/M")</f>
        <v>N/M</v>
      </c>
      <c r="AF5645" s="14" t="str">
        <f>B5645&amp;"|"&amp;TEXT(E5645,"000")&amp;"|"&amp;TEXT(M5645,"0.0000")</f>
        <v>2023|135|0.6500</v>
      </c>
      <c r="AG5645" s="22" t="str">
        <f>IF(AND(B5645&gt;=2015,B5645&lt;=2024,C5645=19,G5645=41,I5645=2,K5645="A",L5645="RBUP",M5645&gt;=0.5,M5645&lt;=0.85),"IN","OUT")</f>
        <v>IN</v>
      </c>
    </row>
    <row r="5646" spans="1:33">
      <c r="A5646" s="14" t="s">
        <v>193</v>
      </c>
      <c r="B5646" s="16">
        <v>2023</v>
      </c>
      <c r="C5646" s="16">
        <v>19</v>
      </c>
      <c r="D5646" s="14" t="s">
        <v>80</v>
      </c>
      <c r="E5646" s="16">
        <v>135</v>
      </c>
      <c r="F5646" s="14" t="s">
        <v>153</v>
      </c>
      <c r="G5646" s="16">
        <v>41</v>
      </c>
      <c r="H5646" s="14" t="s">
        <v>186</v>
      </c>
      <c r="I5646" s="16">
        <v>2</v>
      </c>
      <c r="J5646" s="14" t="s">
        <v>83</v>
      </c>
      <c r="K5646" s="14" t="s">
        <v>84</v>
      </c>
      <c r="L5646" s="14" t="s">
        <v>85</v>
      </c>
      <c r="M5646" s="23">
        <v>0.7</v>
      </c>
      <c r="N5646" s="16">
        <v>36</v>
      </c>
      <c r="O5646" s="16">
        <v>20</v>
      </c>
      <c r="P5646" s="16">
        <v>0</v>
      </c>
      <c r="Q5646" s="16">
        <v>22</v>
      </c>
      <c r="R5646" s="16">
        <v>0</v>
      </c>
      <c r="S5646" s="14" t="s">
        <v>86</v>
      </c>
      <c r="T5646" s="16">
        <v>1913</v>
      </c>
      <c r="U5646" s="16">
        <v>0</v>
      </c>
      <c r="V5646" s="18">
        <v>1313944</v>
      </c>
      <c r="W5646" s="18">
        <v>133893</v>
      </c>
      <c r="X5646" s="18">
        <v>95953</v>
      </c>
      <c r="Y5646" s="18">
        <v>498</v>
      </c>
      <c r="Z5646" s="18">
        <v>0</v>
      </c>
      <c r="AA5646" s="18">
        <v>0</v>
      </c>
      <c r="AB5646" s="18">
        <v>0</v>
      </c>
      <c r="AC5646" s="23">
        <v>0</v>
      </c>
      <c r="AD5646" s="14" t="str">
        <f>IF(E5646=113,"Linn","Iowa ex-Linn")</f>
        <v>Iowa ex-Linn</v>
      </c>
      <c r="AE5646" s="23">
        <f>IFERROR(AB5646/W5646,"N/M")</f>
        <v>0.0</v>
      </c>
      <c r="AF5646" s="14" t="str">
        <f>B5646&amp;"|"&amp;TEXT(E5646,"000")&amp;"|"&amp;TEXT(M5646,"0.0000")</f>
        <v>2023|135|0.7000</v>
      </c>
      <c r="AG5646" s="22" t="str">
        <f>IF(AND(B5646&gt;=2015,B5646&lt;=2024,C5646=19,G5646=41,I5646=2,K5646="A",L5646="RBUP",M5646&gt;=0.5,M5646&lt;=0.85),"IN","OUT")</f>
        <v>IN</v>
      </c>
    </row>
    <row r="5647" spans="1:33">
      <c r="A5647" s="14" t="s">
        <v>193</v>
      </c>
      <c r="B5647" s="16">
        <v>2023</v>
      </c>
      <c r="C5647" s="16">
        <v>19</v>
      </c>
      <c r="D5647" s="14" t="s">
        <v>80</v>
      </c>
      <c r="E5647" s="16">
        <v>135</v>
      </c>
      <c r="F5647" s="14" t="s">
        <v>153</v>
      </c>
      <c r="G5647" s="16">
        <v>41</v>
      </c>
      <c r="H5647" s="14" t="s">
        <v>186</v>
      </c>
      <c r="I5647" s="16">
        <v>2</v>
      </c>
      <c r="J5647" s="14" t="s">
        <v>83</v>
      </c>
      <c r="K5647" s="14" t="s">
        <v>84</v>
      </c>
      <c r="L5647" s="14" t="s">
        <v>85</v>
      </c>
      <c r="M5647" s="23">
        <v>0.75</v>
      </c>
      <c r="N5647" s="16">
        <v>179</v>
      </c>
      <c r="O5647" s="16">
        <v>92</v>
      </c>
      <c r="P5647" s="16">
        <v>8</v>
      </c>
      <c r="Q5647" s="16">
        <v>114</v>
      </c>
      <c r="R5647" s="16">
        <v>9</v>
      </c>
      <c r="S5647" s="14" t="s">
        <v>86</v>
      </c>
      <c r="T5647" s="16">
        <v>8804</v>
      </c>
      <c r="U5647" s="16">
        <v>0</v>
      </c>
      <c r="V5647" s="18">
        <v>6399718</v>
      </c>
      <c r="W5647" s="18">
        <v>802653</v>
      </c>
      <c r="X5647" s="18">
        <v>563885</v>
      </c>
      <c r="Y5647" s="18">
        <v>858</v>
      </c>
      <c r="Z5647" s="18">
        <v>0</v>
      </c>
      <c r="AA5647" s="18">
        <v>0</v>
      </c>
      <c r="AB5647" s="18">
        <v>74942</v>
      </c>
      <c r="AC5647" s="23">
        <v>0.09</v>
      </c>
      <c r="AD5647" s="14" t="str">
        <f>IF(E5647=113,"Linn","Iowa ex-Linn")</f>
        <v>Iowa ex-Linn</v>
      </c>
      <c r="AE5647" s="23">
        <f>IFERROR(AB5647/W5647,"N/M")</f>
        <v>0.09336786880507517</v>
      </c>
      <c r="AF5647" s="14" t="str">
        <f>B5647&amp;"|"&amp;TEXT(E5647,"000")&amp;"|"&amp;TEXT(M5647,"0.0000")</f>
        <v>2023|135|0.7500</v>
      </c>
      <c r="AG5647" s="22" t="str">
        <f>IF(AND(B5647&gt;=2015,B5647&lt;=2024,C5647=19,G5647=41,I5647=2,K5647="A",L5647="RBUP",M5647&gt;=0.5,M5647&lt;=0.85),"IN","OUT")</f>
        <v>IN</v>
      </c>
    </row>
    <row r="5648" spans="1:33">
      <c r="A5648" s="14" t="s">
        <v>193</v>
      </c>
      <c r="B5648" s="16">
        <v>2023</v>
      </c>
      <c r="C5648" s="16">
        <v>19</v>
      </c>
      <c r="D5648" s="14" t="s">
        <v>80</v>
      </c>
      <c r="E5648" s="16">
        <v>135</v>
      </c>
      <c r="F5648" s="14" t="s">
        <v>153</v>
      </c>
      <c r="G5648" s="16">
        <v>41</v>
      </c>
      <c r="H5648" s="14" t="s">
        <v>186</v>
      </c>
      <c r="I5648" s="16">
        <v>2</v>
      </c>
      <c r="J5648" s="14" t="s">
        <v>83</v>
      </c>
      <c r="K5648" s="14" t="s">
        <v>84</v>
      </c>
      <c r="L5648" s="14" t="s">
        <v>85</v>
      </c>
      <c r="M5648" s="23">
        <v>0.8</v>
      </c>
      <c r="N5648" s="16">
        <v>163</v>
      </c>
      <c r="O5648" s="16">
        <v>96</v>
      </c>
      <c r="P5648" s="16">
        <v>8</v>
      </c>
      <c r="Q5648" s="16">
        <v>100</v>
      </c>
      <c r="R5648" s="16">
        <v>8</v>
      </c>
      <c r="S5648" s="14" t="s">
        <v>86</v>
      </c>
      <c r="T5648" s="16">
        <v>15240</v>
      </c>
      <c r="U5648" s="16">
        <v>0</v>
      </c>
      <c r="V5648" s="18">
        <v>11460654</v>
      </c>
      <c r="W5648" s="18">
        <v>1535113</v>
      </c>
      <c r="X5648" s="18">
        <v>984350</v>
      </c>
      <c r="Y5648" s="18">
        <v>25</v>
      </c>
      <c r="Z5648" s="18">
        <v>0</v>
      </c>
      <c r="AA5648" s="18">
        <v>0</v>
      </c>
      <c r="AB5648" s="18">
        <v>151881</v>
      </c>
      <c r="AC5648" s="23">
        <v>0.1</v>
      </c>
      <c r="AD5648" s="14" t="str">
        <f>IF(E5648=113,"Linn","Iowa ex-Linn")</f>
        <v>Iowa ex-Linn</v>
      </c>
      <c r="AE5648" s="23">
        <f>IFERROR(AB5648/W5648,"N/M")</f>
        <v>0.09893799348973008</v>
      </c>
      <c r="AF5648" s="14" t="str">
        <f>B5648&amp;"|"&amp;TEXT(E5648,"000")&amp;"|"&amp;TEXT(M5648,"0.0000")</f>
        <v>2023|135|0.8000</v>
      </c>
      <c r="AG5648" s="22" t="str">
        <f>IF(AND(B5648&gt;=2015,B5648&lt;=2024,C5648=19,G5648=41,I5648=2,K5648="A",L5648="RBUP",M5648&gt;=0.5,M5648&lt;=0.85),"IN","OUT")</f>
        <v>IN</v>
      </c>
    </row>
    <row r="5649" spans="1:33">
      <c r="A5649" s="14" t="s">
        <v>193</v>
      </c>
      <c r="B5649" s="16">
        <v>2023</v>
      </c>
      <c r="C5649" s="16">
        <v>19</v>
      </c>
      <c r="D5649" s="14" t="s">
        <v>80</v>
      </c>
      <c r="E5649" s="16">
        <v>135</v>
      </c>
      <c r="F5649" s="14" t="s">
        <v>153</v>
      </c>
      <c r="G5649" s="16">
        <v>41</v>
      </c>
      <c r="H5649" s="14" t="s">
        <v>186</v>
      </c>
      <c r="I5649" s="16">
        <v>2</v>
      </c>
      <c r="J5649" s="14" t="s">
        <v>83</v>
      </c>
      <c r="K5649" s="14" t="s">
        <v>84</v>
      </c>
      <c r="L5649" s="14" t="s">
        <v>85</v>
      </c>
      <c r="M5649" s="23">
        <v>0.85</v>
      </c>
      <c r="N5649" s="16">
        <v>29</v>
      </c>
      <c r="O5649" s="16">
        <v>12</v>
      </c>
      <c r="P5649" s="16">
        <v>2</v>
      </c>
      <c r="Q5649" s="16">
        <v>12</v>
      </c>
      <c r="R5649" s="16">
        <v>2</v>
      </c>
      <c r="S5649" s="14" t="s">
        <v>86</v>
      </c>
      <c r="T5649" s="16">
        <v>1773</v>
      </c>
      <c r="U5649" s="16">
        <v>0</v>
      </c>
      <c r="V5649" s="18">
        <v>1491594</v>
      </c>
      <c r="W5649" s="18">
        <v>210883</v>
      </c>
      <c r="X5649" s="18">
        <v>108296</v>
      </c>
      <c r="Y5649" s="18">
        <v>0</v>
      </c>
      <c r="Z5649" s="18">
        <v>0</v>
      </c>
      <c r="AA5649" s="18">
        <v>0</v>
      </c>
      <c r="AB5649" s="18">
        <v>32210</v>
      </c>
      <c r="AC5649" s="23">
        <v>0.15</v>
      </c>
      <c r="AD5649" s="14" t="str">
        <f>IF(E5649=113,"Linn","Iowa ex-Linn")</f>
        <v>Iowa ex-Linn</v>
      </c>
      <c r="AE5649" s="23">
        <f>IFERROR(AB5649/W5649,"N/M")</f>
        <v>0.1527387224195407</v>
      </c>
      <c r="AF5649" s="14" t="str">
        <f>B5649&amp;"|"&amp;TEXT(E5649,"000")&amp;"|"&amp;TEXT(M5649,"0.0000")</f>
        <v>2023|135|0.8500</v>
      </c>
      <c r="AG5649" s="22" t="str">
        <f>IF(AND(B5649&gt;=2015,B5649&lt;=2024,C5649=19,G5649=41,I5649=2,K5649="A",L5649="RBUP",M5649&gt;=0.5,M5649&lt;=0.85),"IN","OUT")</f>
        <v>IN</v>
      </c>
    </row>
    <row r="5650" spans="1:33">
      <c r="A5650" s="14" t="s">
        <v>193</v>
      </c>
      <c r="B5650" s="16">
        <v>2023</v>
      </c>
      <c r="C5650" s="16">
        <v>19</v>
      </c>
      <c r="D5650" s="14" t="s">
        <v>80</v>
      </c>
      <c r="E5650" s="16">
        <v>137</v>
      </c>
      <c r="F5650" s="14" t="s">
        <v>154</v>
      </c>
      <c r="G5650" s="16">
        <v>41</v>
      </c>
      <c r="H5650" s="14" t="s">
        <v>186</v>
      </c>
      <c r="I5650" s="16">
        <v>2</v>
      </c>
      <c r="J5650" s="14" t="s">
        <v>83</v>
      </c>
      <c r="K5650" s="14" t="s">
        <v>84</v>
      </c>
      <c r="L5650" s="14" t="s">
        <v>85</v>
      </c>
      <c r="M5650" s="23">
        <v>0.65</v>
      </c>
      <c r="N5650" s="16">
        <v>8</v>
      </c>
      <c r="O5650" s="16">
        <v>8</v>
      </c>
      <c r="P5650" s="16">
        <v>0</v>
      </c>
      <c r="Q5650" s="16">
        <v>17</v>
      </c>
      <c r="R5650" s="16">
        <v>0</v>
      </c>
      <c r="S5650" s="14" t="s">
        <v>86</v>
      </c>
      <c r="T5650" s="16">
        <v>1179</v>
      </c>
      <c r="U5650" s="16">
        <v>0</v>
      </c>
      <c r="V5650" s="18">
        <v>816784</v>
      </c>
      <c r="W5650" s="18">
        <v>20748</v>
      </c>
      <c r="X5650" s="18">
        <v>14063</v>
      </c>
      <c r="Y5650" s="18">
        <v>0</v>
      </c>
      <c r="Z5650" s="18">
        <v>0</v>
      </c>
      <c r="AA5650" s="18">
        <v>0</v>
      </c>
      <c r="AB5650" s="18">
        <v>0</v>
      </c>
      <c r="AC5650" s="23">
        <v>0</v>
      </c>
      <c r="AD5650" s="14" t="str">
        <f>IF(E5650=113,"Linn","Iowa ex-Linn")</f>
        <v>Iowa ex-Linn</v>
      </c>
      <c r="AE5650" s="23">
        <f>IFERROR(AB5650/W5650,"N/M")</f>
        <v>0.0</v>
      </c>
      <c r="AF5650" s="14" t="str">
        <f>B5650&amp;"|"&amp;TEXT(E5650,"000")&amp;"|"&amp;TEXT(M5650,"0.0000")</f>
        <v>2023|137|0.6500</v>
      </c>
      <c r="AG5650" s="22" t="str">
        <f>IF(AND(B5650&gt;=2015,B5650&lt;=2024,C5650=19,G5650=41,I5650=2,K5650="A",L5650="RBUP",M5650&gt;=0.5,M5650&lt;=0.85),"IN","OUT")</f>
        <v>IN</v>
      </c>
    </row>
    <row r="5651" spans="1:33">
      <c r="A5651" s="14" t="s">
        <v>193</v>
      </c>
      <c r="B5651" s="16">
        <v>2023</v>
      </c>
      <c r="C5651" s="16">
        <v>19</v>
      </c>
      <c r="D5651" s="14" t="s">
        <v>80</v>
      </c>
      <c r="E5651" s="16">
        <v>137</v>
      </c>
      <c r="F5651" s="14" t="s">
        <v>154</v>
      </c>
      <c r="G5651" s="16">
        <v>41</v>
      </c>
      <c r="H5651" s="14" t="s">
        <v>186</v>
      </c>
      <c r="I5651" s="16">
        <v>2</v>
      </c>
      <c r="J5651" s="14" t="s">
        <v>83</v>
      </c>
      <c r="K5651" s="14" t="s">
        <v>84</v>
      </c>
      <c r="L5651" s="14" t="s">
        <v>85</v>
      </c>
      <c r="M5651" s="23">
        <v>0.7</v>
      </c>
      <c r="N5651" s="16">
        <v>28</v>
      </c>
      <c r="O5651" s="16">
        <v>21</v>
      </c>
      <c r="P5651" s="16">
        <v>2</v>
      </c>
      <c r="Q5651" s="16">
        <v>32</v>
      </c>
      <c r="R5651" s="16">
        <v>2</v>
      </c>
      <c r="S5651" s="14" t="s">
        <v>86</v>
      </c>
      <c r="T5651" s="16">
        <v>2999</v>
      </c>
      <c r="U5651" s="16">
        <v>0</v>
      </c>
      <c r="V5651" s="18">
        <v>2616461</v>
      </c>
      <c r="W5651" s="18">
        <v>74758</v>
      </c>
      <c r="X5651" s="18">
        <v>51171</v>
      </c>
      <c r="Y5651" s="18">
        <v>0</v>
      </c>
      <c r="Z5651" s="18">
        <v>0</v>
      </c>
      <c r="AA5651" s="18">
        <v>0</v>
      </c>
      <c r="AB5651" s="18">
        <v>4317</v>
      </c>
      <c r="AC5651" s="23">
        <v>0.06</v>
      </c>
      <c r="AD5651" s="14" t="str">
        <f>IF(E5651=113,"Linn","Iowa ex-Linn")</f>
        <v>Iowa ex-Linn</v>
      </c>
      <c r="AE5651" s="23">
        <f>IFERROR(AB5651/W5651,"N/M")</f>
        <v>0.057746328152171005</v>
      </c>
      <c r="AF5651" s="14" t="str">
        <f>B5651&amp;"|"&amp;TEXT(E5651,"000")&amp;"|"&amp;TEXT(M5651,"0.0000")</f>
        <v>2023|137|0.7000</v>
      </c>
      <c r="AG5651" s="22" t="str">
        <f>IF(AND(B5651&gt;=2015,B5651&lt;=2024,C5651=19,G5651=41,I5651=2,K5651="A",L5651="RBUP",M5651&gt;=0.5,M5651&lt;=0.85),"IN","OUT")</f>
        <v>IN</v>
      </c>
    </row>
    <row r="5652" spans="1:33">
      <c r="A5652" s="14" t="s">
        <v>193</v>
      </c>
      <c r="B5652" s="16">
        <v>2023</v>
      </c>
      <c r="C5652" s="16">
        <v>19</v>
      </c>
      <c r="D5652" s="14" t="s">
        <v>80</v>
      </c>
      <c r="E5652" s="16">
        <v>137</v>
      </c>
      <c r="F5652" s="14" t="s">
        <v>154</v>
      </c>
      <c r="G5652" s="16">
        <v>41</v>
      </c>
      <c r="H5652" s="14" t="s">
        <v>186</v>
      </c>
      <c r="I5652" s="16">
        <v>2</v>
      </c>
      <c r="J5652" s="14" t="s">
        <v>83</v>
      </c>
      <c r="K5652" s="14" t="s">
        <v>84</v>
      </c>
      <c r="L5652" s="14" t="s">
        <v>85</v>
      </c>
      <c r="M5652" s="23">
        <v>0.75</v>
      </c>
      <c r="N5652" s="16">
        <v>159</v>
      </c>
      <c r="O5652" s="16">
        <v>131</v>
      </c>
      <c r="P5652" s="16">
        <v>18</v>
      </c>
      <c r="Q5652" s="16">
        <v>233</v>
      </c>
      <c r="R5652" s="16">
        <v>24</v>
      </c>
      <c r="S5652" s="14" t="s">
        <v>86</v>
      </c>
      <c r="T5652" s="16">
        <v>28375</v>
      </c>
      <c r="U5652" s="16">
        <v>0</v>
      </c>
      <c r="V5652" s="18">
        <v>25595126</v>
      </c>
      <c r="W5652" s="18">
        <v>1064841</v>
      </c>
      <c r="X5652" s="18">
        <v>706672</v>
      </c>
      <c r="Y5652" s="18">
        <v>0</v>
      </c>
      <c r="Z5652" s="18">
        <v>0</v>
      </c>
      <c r="AA5652" s="18">
        <v>0</v>
      </c>
      <c r="AB5652" s="18">
        <v>135320</v>
      </c>
      <c r="AC5652" s="23">
        <v>0.13</v>
      </c>
      <c r="AD5652" s="14" t="str">
        <f>IF(E5652=113,"Linn","Iowa ex-Linn")</f>
        <v>Iowa ex-Linn</v>
      </c>
      <c r="AE5652" s="23">
        <f>IFERROR(AB5652/W5652,"N/M")</f>
        <v>0.12708000537169398</v>
      </c>
      <c r="AF5652" s="14" t="str">
        <f>B5652&amp;"|"&amp;TEXT(E5652,"000")&amp;"|"&amp;TEXT(M5652,"0.0000")</f>
        <v>2023|137|0.7500</v>
      </c>
      <c r="AG5652" s="22" t="str">
        <f>IF(AND(B5652&gt;=2015,B5652&lt;=2024,C5652=19,G5652=41,I5652=2,K5652="A",L5652="RBUP",M5652&gt;=0.5,M5652&lt;=0.85),"IN","OUT")</f>
        <v>IN</v>
      </c>
    </row>
    <row r="5653" spans="1:33">
      <c r="A5653" s="14" t="s">
        <v>193</v>
      </c>
      <c r="B5653" s="16">
        <v>2023</v>
      </c>
      <c r="C5653" s="16">
        <v>19</v>
      </c>
      <c r="D5653" s="14" t="s">
        <v>80</v>
      </c>
      <c r="E5653" s="16">
        <v>137</v>
      </c>
      <c r="F5653" s="14" t="s">
        <v>154</v>
      </c>
      <c r="G5653" s="16">
        <v>41</v>
      </c>
      <c r="H5653" s="14" t="s">
        <v>186</v>
      </c>
      <c r="I5653" s="16">
        <v>2</v>
      </c>
      <c r="J5653" s="14" t="s">
        <v>83</v>
      </c>
      <c r="K5653" s="14" t="s">
        <v>84</v>
      </c>
      <c r="L5653" s="14" t="s">
        <v>85</v>
      </c>
      <c r="M5653" s="23">
        <v>0.8</v>
      </c>
      <c r="N5653" s="16">
        <v>240</v>
      </c>
      <c r="O5653" s="16">
        <v>197</v>
      </c>
      <c r="P5653" s="16">
        <v>60</v>
      </c>
      <c r="Q5653" s="16">
        <v>262</v>
      </c>
      <c r="R5653" s="16">
        <v>66</v>
      </c>
      <c r="S5653" s="14" t="s">
        <v>86</v>
      </c>
      <c r="T5653" s="16">
        <v>39919</v>
      </c>
      <c r="U5653" s="16">
        <v>0</v>
      </c>
      <c r="V5653" s="18">
        <v>39169301</v>
      </c>
      <c r="W5653" s="18">
        <v>2131764</v>
      </c>
      <c r="X5653" s="18">
        <v>1313664</v>
      </c>
      <c r="Y5653" s="18">
        <v>654</v>
      </c>
      <c r="Z5653" s="18">
        <v>0</v>
      </c>
      <c r="AA5653" s="18">
        <v>0</v>
      </c>
      <c r="AB5653" s="18">
        <v>799032</v>
      </c>
      <c r="AC5653" s="23">
        <v>0.37</v>
      </c>
      <c r="AD5653" s="14" t="str">
        <f>IF(E5653=113,"Linn","Iowa ex-Linn")</f>
        <v>Iowa ex-Linn</v>
      </c>
      <c r="AE5653" s="23">
        <f>IFERROR(AB5653/W5653,"N/M")</f>
        <v>0.3748219784178736</v>
      </c>
      <c r="AF5653" s="14" t="str">
        <f>B5653&amp;"|"&amp;TEXT(E5653,"000")&amp;"|"&amp;TEXT(M5653,"0.0000")</f>
        <v>2023|137|0.8000</v>
      </c>
      <c r="AG5653" s="22" t="str">
        <f>IF(AND(B5653&gt;=2015,B5653&lt;=2024,C5653=19,G5653=41,I5653=2,K5653="A",L5653="RBUP",M5653&gt;=0.5,M5653&lt;=0.85),"IN","OUT")</f>
        <v>IN</v>
      </c>
    </row>
    <row r="5654" spans="1:33">
      <c r="A5654" s="14" t="s">
        <v>193</v>
      </c>
      <c r="B5654" s="16">
        <v>2023</v>
      </c>
      <c r="C5654" s="16">
        <v>19</v>
      </c>
      <c r="D5654" s="14" t="s">
        <v>80</v>
      </c>
      <c r="E5654" s="16">
        <v>137</v>
      </c>
      <c r="F5654" s="14" t="s">
        <v>154</v>
      </c>
      <c r="G5654" s="16">
        <v>41</v>
      </c>
      <c r="H5654" s="14" t="s">
        <v>186</v>
      </c>
      <c r="I5654" s="16">
        <v>2</v>
      </c>
      <c r="J5654" s="14" t="s">
        <v>83</v>
      </c>
      <c r="K5654" s="14" t="s">
        <v>84</v>
      </c>
      <c r="L5654" s="14" t="s">
        <v>85</v>
      </c>
      <c r="M5654" s="23">
        <v>0.85</v>
      </c>
      <c r="N5654" s="16">
        <v>125</v>
      </c>
      <c r="O5654" s="16">
        <v>88</v>
      </c>
      <c r="P5654" s="16">
        <v>39</v>
      </c>
      <c r="Q5654" s="16">
        <v>119</v>
      </c>
      <c r="R5654" s="16">
        <v>49</v>
      </c>
      <c r="S5654" s="14" t="s">
        <v>86</v>
      </c>
      <c r="T5654" s="16">
        <v>17165</v>
      </c>
      <c r="U5654" s="16">
        <v>0</v>
      </c>
      <c r="V5654" s="18">
        <v>18068869</v>
      </c>
      <c r="W5654" s="18">
        <v>1177508</v>
      </c>
      <c r="X5654" s="18">
        <v>576517</v>
      </c>
      <c r="Y5654" s="18">
        <v>0</v>
      </c>
      <c r="Z5654" s="18">
        <v>0</v>
      </c>
      <c r="AA5654" s="18">
        <v>0</v>
      </c>
      <c r="AB5654" s="18">
        <v>1090198</v>
      </c>
      <c r="AC5654" s="23">
        <v>0.93</v>
      </c>
      <c r="AD5654" s="14" t="str">
        <f>IF(E5654=113,"Linn","Iowa ex-Linn")</f>
        <v>Iowa ex-Linn</v>
      </c>
      <c r="AE5654" s="23">
        <f>IFERROR(AB5654/W5654,"N/M")</f>
        <v>0.9258518838088573</v>
      </c>
      <c r="AF5654" s="14" t="str">
        <f>B5654&amp;"|"&amp;TEXT(E5654,"000")&amp;"|"&amp;TEXT(M5654,"0.0000")</f>
        <v>2023|137|0.8500</v>
      </c>
      <c r="AG5654" s="22" t="str">
        <f>IF(AND(B5654&gt;=2015,B5654&lt;=2024,C5654=19,G5654=41,I5654=2,K5654="A",L5654="RBUP",M5654&gt;=0.5,M5654&lt;=0.85),"IN","OUT")</f>
        <v>IN</v>
      </c>
    </row>
    <row r="5655" spans="1:33">
      <c r="A5655" s="14" t="s">
        <v>193</v>
      </c>
      <c r="B5655" s="16">
        <v>2023</v>
      </c>
      <c r="C5655" s="16">
        <v>19</v>
      </c>
      <c r="D5655" s="14" t="s">
        <v>80</v>
      </c>
      <c r="E5655" s="16">
        <v>139</v>
      </c>
      <c r="F5655" s="14" t="s">
        <v>155</v>
      </c>
      <c r="G5655" s="16">
        <v>41</v>
      </c>
      <c r="H5655" s="14" t="s">
        <v>186</v>
      </c>
      <c r="I5655" s="16">
        <v>2</v>
      </c>
      <c r="J5655" s="14" t="s">
        <v>83</v>
      </c>
      <c r="K5655" s="14" t="s">
        <v>84</v>
      </c>
      <c r="L5655" s="14" t="s">
        <v>85</v>
      </c>
      <c r="M5655" s="23">
        <v>0.5</v>
      </c>
      <c r="N5655" s="16">
        <v>5</v>
      </c>
      <c r="O5655" s="16">
        <v>4</v>
      </c>
      <c r="P5655" s="16">
        <v>0</v>
      </c>
      <c r="Q5655" s="16">
        <v>5</v>
      </c>
      <c r="R5655" s="16">
        <v>0</v>
      </c>
      <c r="S5655" s="14" t="s">
        <v>86</v>
      </c>
      <c r="T5655" s="16">
        <v>991</v>
      </c>
      <c r="U5655" s="16">
        <v>0</v>
      </c>
      <c r="V5655" s="18">
        <v>590906</v>
      </c>
      <c r="W5655" s="18">
        <v>5280</v>
      </c>
      <c r="X5655" s="18">
        <v>4015</v>
      </c>
      <c r="Y5655" s="18">
        <v>0</v>
      </c>
      <c r="Z5655" s="18">
        <v>0</v>
      </c>
      <c r="AA5655" s="18">
        <v>0</v>
      </c>
      <c r="AB5655" s="18">
        <v>0</v>
      </c>
      <c r="AC5655" s="23">
        <v>0</v>
      </c>
      <c r="AD5655" s="14" t="str">
        <f>IF(E5655=113,"Linn","Iowa ex-Linn")</f>
        <v>Iowa ex-Linn</v>
      </c>
      <c r="AE5655" s="23">
        <f>IFERROR(AB5655/W5655,"N/M")</f>
        <v>0.0</v>
      </c>
      <c r="AF5655" s="14" t="str">
        <f>B5655&amp;"|"&amp;TEXT(E5655,"000")&amp;"|"&amp;TEXT(M5655,"0.0000")</f>
        <v>2023|139|0.5000</v>
      </c>
      <c r="AG5655" s="22" t="str">
        <f>IF(AND(B5655&gt;=2015,B5655&lt;=2024,C5655=19,G5655=41,I5655=2,K5655="A",L5655="RBUP",M5655&gt;=0.5,M5655&lt;=0.85),"IN","OUT")</f>
        <v>IN</v>
      </c>
    </row>
    <row r="5656" spans="1:33">
      <c r="A5656" s="14" t="s">
        <v>193</v>
      </c>
      <c r="B5656" s="16">
        <v>2023</v>
      </c>
      <c r="C5656" s="16">
        <v>19</v>
      </c>
      <c r="D5656" s="14" t="s">
        <v>80</v>
      </c>
      <c r="E5656" s="16">
        <v>139</v>
      </c>
      <c r="F5656" s="14" t="s">
        <v>155</v>
      </c>
      <c r="G5656" s="16">
        <v>41</v>
      </c>
      <c r="H5656" s="14" t="s">
        <v>186</v>
      </c>
      <c r="I5656" s="16">
        <v>2</v>
      </c>
      <c r="J5656" s="14" t="s">
        <v>83</v>
      </c>
      <c r="K5656" s="14" t="s">
        <v>84</v>
      </c>
      <c r="L5656" s="14" t="s">
        <v>85</v>
      </c>
      <c r="M5656" s="23">
        <v>0.55</v>
      </c>
      <c r="N5656" s="16">
        <v>0</v>
      </c>
      <c r="O5656" s="16">
        <v>0</v>
      </c>
      <c r="P5656" s="16">
        <v>0</v>
      </c>
      <c r="Q5656" s="16">
        <v>0</v>
      </c>
      <c r="R5656" s="16">
        <v>0</v>
      </c>
      <c r="S5656" s="14" t="s">
        <v>86</v>
      </c>
      <c r="T5656" s="16">
        <v>0</v>
      </c>
      <c r="U5656" s="16">
        <v>0</v>
      </c>
      <c r="V5656" s="18">
        <v>0</v>
      </c>
      <c r="W5656" s="18">
        <v>0</v>
      </c>
      <c r="X5656" s="18">
        <v>0</v>
      </c>
      <c r="Y5656" s="18">
        <v>0</v>
      </c>
      <c r="Z5656" s="18">
        <v>0</v>
      </c>
      <c r="AA5656" s="18">
        <v>0</v>
      </c>
      <c r="AB5656" s="18">
        <v>0</v>
      </c>
      <c r="AC5656" s="23">
        <v>0</v>
      </c>
      <c r="AD5656" s="14" t="str">
        <f>IF(E5656=113,"Linn","Iowa ex-Linn")</f>
        <v>Iowa ex-Linn</v>
      </c>
      <c r="AE5656" s="23" t="str">
        <f>IFERROR(AB5656/W5656,"N/M")</f>
        <v>N/M</v>
      </c>
      <c r="AF5656" s="14" t="str">
        <f>B5656&amp;"|"&amp;TEXT(E5656,"000")&amp;"|"&amp;TEXT(M5656,"0.0000")</f>
        <v>2023|139|0.5500</v>
      </c>
      <c r="AG5656" s="22" t="str">
        <f>IF(AND(B5656&gt;=2015,B5656&lt;=2024,C5656=19,G5656=41,I5656=2,K5656="A",L5656="RBUP",M5656&gt;=0.5,M5656&lt;=0.85),"IN","OUT")</f>
        <v>IN</v>
      </c>
    </row>
    <row r="5657" spans="1:33">
      <c r="A5657" s="14" t="s">
        <v>193</v>
      </c>
      <c r="B5657" s="16">
        <v>2023</v>
      </c>
      <c r="C5657" s="16">
        <v>19</v>
      </c>
      <c r="D5657" s="14" t="s">
        <v>80</v>
      </c>
      <c r="E5657" s="16">
        <v>139</v>
      </c>
      <c r="F5657" s="14" t="s">
        <v>155</v>
      </c>
      <c r="G5657" s="16">
        <v>41</v>
      </c>
      <c r="H5657" s="14" t="s">
        <v>186</v>
      </c>
      <c r="I5657" s="16">
        <v>2</v>
      </c>
      <c r="J5657" s="14" t="s">
        <v>83</v>
      </c>
      <c r="K5657" s="14" t="s">
        <v>84</v>
      </c>
      <c r="L5657" s="14" t="s">
        <v>85</v>
      </c>
      <c r="M5657" s="23">
        <v>0.6</v>
      </c>
      <c r="N5657" s="16">
        <v>0</v>
      </c>
      <c r="O5657" s="16">
        <v>0</v>
      </c>
      <c r="P5657" s="16">
        <v>0</v>
      </c>
      <c r="Q5657" s="16">
        <v>2</v>
      </c>
      <c r="R5657" s="16">
        <v>0</v>
      </c>
      <c r="S5657" s="14" t="s">
        <v>86</v>
      </c>
      <c r="T5657" s="16">
        <v>44</v>
      </c>
      <c r="U5657" s="16">
        <v>0</v>
      </c>
      <c r="V5657" s="18">
        <v>29066</v>
      </c>
      <c r="W5657" s="18">
        <v>3280</v>
      </c>
      <c r="X5657" s="18">
        <v>2100</v>
      </c>
      <c r="Y5657" s="18">
        <v>0</v>
      </c>
      <c r="Z5657" s="18">
        <v>0</v>
      </c>
      <c r="AA5657" s="18">
        <v>0</v>
      </c>
      <c r="AB5657" s="18">
        <v>0</v>
      </c>
      <c r="AC5657" s="23">
        <v>0</v>
      </c>
      <c r="AD5657" s="14" t="str">
        <f>IF(E5657=113,"Linn","Iowa ex-Linn")</f>
        <v>Iowa ex-Linn</v>
      </c>
      <c r="AE5657" s="23">
        <f>IFERROR(AB5657/W5657,"N/M")</f>
        <v>0.0</v>
      </c>
      <c r="AF5657" s="14" t="str">
        <f>B5657&amp;"|"&amp;TEXT(E5657,"000")&amp;"|"&amp;TEXT(M5657,"0.0000")</f>
        <v>2023|139|0.6000</v>
      </c>
      <c r="AG5657" s="22" t="str">
        <f>IF(AND(B5657&gt;=2015,B5657&lt;=2024,C5657=19,G5657=41,I5657=2,K5657="A",L5657="RBUP",M5657&gt;=0.5,M5657&lt;=0.85),"IN","OUT")</f>
        <v>IN</v>
      </c>
    </row>
    <row r="5658" spans="1:33">
      <c r="A5658" s="14" t="s">
        <v>193</v>
      </c>
      <c r="B5658" s="16">
        <v>2023</v>
      </c>
      <c r="C5658" s="16">
        <v>19</v>
      </c>
      <c r="D5658" s="14" t="s">
        <v>80</v>
      </c>
      <c r="E5658" s="16">
        <v>139</v>
      </c>
      <c r="F5658" s="14" t="s">
        <v>155</v>
      </c>
      <c r="G5658" s="16">
        <v>41</v>
      </c>
      <c r="H5658" s="14" t="s">
        <v>186</v>
      </c>
      <c r="I5658" s="16">
        <v>2</v>
      </c>
      <c r="J5658" s="14" t="s">
        <v>83</v>
      </c>
      <c r="K5658" s="14" t="s">
        <v>84</v>
      </c>
      <c r="L5658" s="14" t="s">
        <v>85</v>
      </c>
      <c r="M5658" s="23">
        <v>0.65</v>
      </c>
      <c r="N5658" s="16">
        <v>7</v>
      </c>
      <c r="O5658" s="16">
        <v>6</v>
      </c>
      <c r="P5658" s="16">
        <v>0</v>
      </c>
      <c r="Q5658" s="16">
        <v>7</v>
      </c>
      <c r="R5658" s="16">
        <v>0</v>
      </c>
      <c r="S5658" s="14" t="s">
        <v>86</v>
      </c>
      <c r="T5658" s="16">
        <v>479</v>
      </c>
      <c r="U5658" s="16">
        <v>0</v>
      </c>
      <c r="V5658" s="18">
        <v>382124</v>
      </c>
      <c r="W5658" s="18">
        <v>9483</v>
      </c>
      <c r="X5658" s="18">
        <v>6015</v>
      </c>
      <c r="Y5658" s="18">
        <v>0</v>
      </c>
      <c r="Z5658" s="18">
        <v>0</v>
      </c>
      <c r="AA5658" s="18">
        <v>0</v>
      </c>
      <c r="AB5658" s="18">
        <v>0</v>
      </c>
      <c r="AC5658" s="23">
        <v>0</v>
      </c>
      <c r="AD5658" s="14" t="str">
        <f>IF(E5658=113,"Linn","Iowa ex-Linn")</f>
        <v>Iowa ex-Linn</v>
      </c>
      <c r="AE5658" s="23">
        <f>IFERROR(AB5658/W5658,"N/M")</f>
        <v>0.0</v>
      </c>
      <c r="AF5658" s="14" t="str">
        <f>B5658&amp;"|"&amp;TEXT(E5658,"000")&amp;"|"&amp;TEXT(M5658,"0.0000")</f>
        <v>2023|139|0.6500</v>
      </c>
      <c r="AG5658" s="22" t="str">
        <f>IF(AND(B5658&gt;=2015,B5658&lt;=2024,C5658=19,G5658=41,I5658=2,K5658="A",L5658="RBUP",M5658&gt;=0.5,M5658&lt;=0.85),"IN","OUT")</f>
        <v>IN</v>
      </c>
    </row>
    <row r="5659" spans="1:33">
      <c r="A5659" s="14" t="s">
        <v>193</v>
      </c>
      <c r="B5659" s="16">
        <v>2023</v>
      </c>
      <c r="C5659" s="16">
        <v>19</v>
      </c>
      <c r="D5659" s="14" t="s">
        <v>80</v>
      </c>
      <c r="E5659" s="16">
        <v>139</v>
      </c>
      <c r="F5659" s="14" t="s">
        <v>155</v>
      </c>
      <c r="G5659" s="16">
        <v>41</v>
      </c>
      <c r="H5659" s="14" t="s">
        <v>186</v>
      </c>
      <c r="I5659" s="16">
        <v>2</v>
      </c>
      <c r="J5659" s="14" t="s">
        <v>83</v>
      </c>
      <c r="K5659" s="14" t="s">
        <v>84</v>
      </c>
      <c r="L5659" s="14" t="s">
        <v>85</v>
      </c>
      <c r="M5659" s="23">
        <v>0.7</v>
      </c>
      <c r="N5659" s="16">
        <v>29</v>
      </c>
      <c r="O5659" s="16">
        <v>25</v>
      </c>
      <c r="P5659" s="16">
        <v>0</v>
      </c>
      <c r="Q5659" s="16">
        <v>32</v>
      </c>
      <c r="R5659" s="16">
        <v>1</v>
      </c>
      <c r="S5659" s="14" t="s">
        <v>86</v>
      </c>
      <c r="T5659" s="16">
        <v>5009</v>
      </c>
      <c r="U5659" s="16">
        <v>0</v>
      </c>
      <c r="V5659" s="18">
        <v>4319369</v>
      </c>
      <c r="W5659" s="18">
        <v>124385</v>
      </c>
      <c r="X5659" s="18">
        <v>93934</v>
      </c>
      <c r="Y5659" s="18">
        <v>0</v>
      </c>
      <c r="Z5659" s="18">
        <v>0</v>
      </c>
      <c r="AA5659" s="18">
        <v>0</v>
      </c>
      <c r="AB5659" s="18">
        <v>3836</v>
      </c>
      <c r="AC5659" s="23">
        <v>0.03</v>
      </c>
      <c r="AD5659" s="14" t="str">
        <f>IF(E5659=113,"Linn","Iowa ex-Linn")</f>
        <v>Iowa ex-Linn</v>
      </c>
      <c r="AE5659" s="23">
        <f>IFERROR(AB5659/W5659,"N/M")</f>
        <v>0.03083973147887607</v>
      </c>
      <c r="AF5659" s="14" t="str">
        <f>B5659&amp;"|"&amp;TEXT(E5659,"000")&amp;"|"&amp;TEXT(M5659,"0.0000")</f>
        <v>2023|139|0.7000</v>
      </c>
      <c r="AG5659" s="22" t="str">
        <f>IF(AND(B5659&gt;=2015,B5659&lt;=2024,C5659=19,G5659=41,I5659=2,K5659="A",L5659="RBUP",M5659&gt;=0.5,M5659&lt;=0.85),"IN","OUT")</f>
        <v>IN</v>
      </c>
    </row>
    <row r="5660" spans="1:33">
      <c r="A5660" s="14" t="s">
        <v>193</v>
      </c>
      <c r="B5660" s="16">
        <v>2023</v>
      </c>
      <c r="C5660" s="16">
        <v>19</v>
      </c>
      <c r="D5660" s="14" t="s">
        <v>80</v>
      </c>
      <c r="E5660" s="16">
        <v>139</v>
      </c>
      <c r="F5660" s="14" t="s">
        <v>155</v>
      </c>
      <c r="G5660" s="16">
        <v>41</v>
      </c>
      <c r="H5660" s="14" t="s">
        <v>186</v>
      </c>
      <c r="I5660" s="16">
        <v>2</v>
      </c>
      <c r="J5660" s="14" t="s">
        <v>83</v>
      </c>
      <c r="K5660" s="14" t="s">
        <v>84</v>
      </c>
      <c r="L5660" s="14" t="s">
        <v>85</v>
      </c>
      <c r="M5660" s="23">
        <v>0.75</v>
      </c>
      <c r="N5660" s="16">
        <v>81</v>
      </c>
      <c r="O5660" s="16">
        <v>57</v>
      </c>
      <c r="P5660" s="16">
        <v>9</v>
      </c>
      <c r="Q5660" s="16">
        <v>85</v>
      </c>
      <c r="R5660" s="16">
        <v>16</v>
      </c>
      <c r="S5660" s="14" t="s">
        <v>86</v>
      </c>
      <c r="T5660" s="16">
        <v>12370</v>
      </c>
      <c r="U5660" s="16">
        <v>0</v>
      </c>
      <c r="V5660" s="18">
        <v>11394256</v>
      </c>
      <c r="W5660" s="18">
        <v>472389</v>
      </c>
      <c r="X5660" s="18">
        <v>336101</v>
      </c>
      <c r="Y5660" s="18">
        <v>41</v>
      </c>
      <c r="Z5660" s="18">
        <v>0</v>
      </c>
      <c r="AA5660" s="18">
        <v>0</v>
      </c>
      <c r="AB5660" s="18">
        <v>56376</v>
      </c>
      <c r="AC5660" s="23">
        <v>0.12</v>
      </c>
      <c r="AD5660" s="14" t="str">
        <f>IF(E5660=113,"Linn","Iowa ex-Linn")</f>
        <v>Iowa ex-Linn</v>
      </c>
      <c r="AE5660" s="23">
        <f>IFERROR(AB5660/W5660,"N/M")</f>
        <v>0.11934232168826962</v>
      </c>
      <c r="AF5660" s="14" t="str">
        <f>B5660&amp;"|"&amp;TEXT(E5660,"000")&amp;"|"&amp;TEXT(M5660,"0.0000")</f>
        <v>2023|139|0.7500</v>
      </c>
      <c r="AG5660" s="22" t="str">
        <f>IF(AND(B5660&gt;=2015,B5660&lt;=2024,C5660=19,G5660=41,I5660=2,K5660="A",L5660="RBUP",M5660&gt;=0.5,M5660&lt;=0.85),"IN","OUT")</f>
        <v>IN</v>
      </c>
    </row>
    <row r="5661" spans="1:33">
      <c r="A5661" s="14" t="s">
        <v>193</v>
      </c>
      <c r="B5661" s="16">
        <v>2023</v>
      </c>
      <c r="C5661" s="16">
        <v>19</v>
      </c>
      <c r="D5661" s="14" t="s">
        <v>80</v>
      </c>
      <c r="E5661" s="16">
        <v>139</v>
      </c>
      <c r="F5661" s="14" t="s">
        <v>155</v>
      </c>
      <c r="G5661" s="16">
        <v>41</v>
      </c>
      <c r="H5661" s="14" t="s">
        <v>186</v>
      </c>
      <c r="I5661" s="16">
        <v>2</v>
      </c>
      <c r="J5661" s="14" t="s">
        <v>83</v>
      </c>
      <c r="K5661" s="14" t="s">
        <v>84</v>
      </c>
      <c r="L5661" s="14" t="s">
        <v>85</v>
      </c>
      <c r="M5661" s="23">
        <v>0.8</v>
      </c>
      <c r="N5661" s="16">
        <v>233</v>
      </c>
      <c r="O5661" s="16">
        <v>183</v>
      </c>
      <c r="P5661" s="16">
        <v>46</v>
      </c>
      <c r="Q5661" s="16">
        <v>283</v>
      </c>
      <c r="R5661" s="16">
        <v>65</v>
      </c>
      <c r="S5661" s="14" t="s">
        <v>86</v>
      </c>
      <c r="T5661" s="16">
        <v>32982</v>
      </c>
      <c r="U5661" s="16">
        <v>0</v>
      </c>
      <c r="V5661" s="18">
        <v>32188541</v>
      </c>
      <c r="W5661" s="18">
        <v>1893504</v>
      </c>
      <c r="X5661" s="18">
        <v>1109781</v>
      </c>
      <c r="Y5661" s="18">
        <v>0</v>
      </c>
      <c r="Z5661" s="18">
        <v>0</v>
      </c>
      <c r="AA5661" s="18">
        <v>0</v>
      </c>
      <c r="AB5661" s="18">
        <v>611255</v>
      </c>
      <c r="AC5661" s="23">
        <v>0.32</v>
      </c>
      <c r="AD5661" s="14" t="str">
        <f>IF(E5661=113,"Linn","Iowa ex-Linn")</f>
        <v>Iowa ex-Linn</v>
      </c>
      <c r="AE5661" s="23">
        <f>IFERROR(AB5661/W5661,"N/M")</f>
        <v>0.3228168517204083</v>
      </c>
      <c r="AF5661" s="14" t="str">
        <f>B5661&amp;"|"&amp;TEXT(E5661,"000")&amp;"|"&amp;TEXT(M5661,"0.0000")</f>
        <v>2023|139|0.8000</v>
      </c>
      <c r="AG5661" s="22" t="str">
        <f>IF(AND(B5661&gt;=2015,B5661&lt;=2024,C5661=19,G5661=41,I5661=2,K5661="A",L5661="RBUP",M5661&gt;=0.5,M5661&lt;=0.85),"IN","OUT")</f>
        <v>IN</v>
      </c>
    </row>
    <row r="5662" spans="1:33">
      <c r="A5662" s="14" t="s">
        <v>193</v>
      </c>
      <c r="B5662" s="16">
        <v>2023</v>
      </c>
      <c r="C5662" s="16">
        <v>19</v>
      </c>
      <c r="D5662" s="14" t="s">
        <v>80</v>
      </c>
      <c r="E5662" s="16">
        <v>139</v>
      </c>
      <c r="F5662" s="14" t="s">
        <v>155</v>
      </c>
      <c r="G5662" s="16">
        <v>41</v>
      </c>
      <c r="H5662" s="14" t="s">
        <v>186</v>
      </c>
      <c r="I5662" s="16">
        <v>2</v>
      </c>
      <c r="J5662" s="14" t="s">
        <v>83</v>
      </c>
      <c r="K5662" s="14" t="s">
        <v>84</v>
      </c>
      <c r="L5662" s="14" t="s">
        <v>85</v>
      </c>
      <c r="M5662" s="23">
        <v>0.85</v>
      </c>
      <c r="N5662" s="16">
        <v>163</v>
      </c>
      <c r="O5662" s="16">
        <v>140</v>
      </c>
      <c r="P5662" s="16">
        <v>43</v>
      </c>
      <c r="Q5662" s="16">
        <v>190</v>
      </c>
      <c r="R5662" s="16">
        <v>50</v>
      </c>
      <c r="S5662" s="14" t="s">
        <v>86</v>
      </c>
      <c r="T5662" s="16">
        <v>27860</v>
      </c>
      <c r="U5662" s="16">
        <v>0</v>
      </c>
      <c r="V5662" s="18">
        <v>29060379</v>
      </c>
      <c r="W5662" s="18">
        <v>1995641</v>
      </c>
      <c r="X5662" s="18">
        <v>962153</v>
      </c>
      <c r="Y5662" s="18">
        <v>0</v>
      </c>
      <c r="Z5662" s="18">
        <v>0</v>
      </c>
      <c r="AA5662" s="18">
        <v>0</v>
      </c>
      <c r="AB5662" s="18">
        <v>698883</v>
      </c>
      <c r="AC5662" s="23">
        <v>0.35</v>
      </c>
      <c r="AD5662" s="14" t="str">
        <f>IF(E5662=113,"Linn","Iowa ex-Linn")</f>
        <v>Iowa ex-Linn</v>
      </c>
      <c r="AE5662" s="23">
        <f>IFERROR(AB5662/W5662,"N/M")</f>
        <v>0.35020477129904626</v>
      </c>
      <c r="AF5662" s="14" t="str">
        <f>B5662&amp;"|"&amp;TEXT(E5662,"000")&amp;"|"&amp;TEXT(M5662,"0.0000")</f>
        <v>2023|139|0.8500</v>
      </c>
      <c r="AG5662" s="22" t="str">
        <f>IF(AND(B5662&gt;=2015,B5662&lt;=2024,C5662=19,G5662=41,I5662=2,K5662="A",L5662="RBUP",M5662&gt;=0.5,M5662&lt;=0.85),"IN","OUT")</f>
        <v>IN</v>
      </c>
    </row>
    <row r="5663" spans="1:33">
      <c r="A5663" s="14" t="s">
        <v>193</v>
      </c>
      <c r="B5663" s="16">
        <v>2023</v>
      </c>
      <c r="C5663" s="16">
        <v>19</v>
      </c>
      <c r="D5663" s="14" t="s">
        <v>80</v>
      </c>
      <c r="E5663" s="16">
        <v>141</v>
      </c>
      <c r="F5663" s="14" t="s">
        <v>156</v>
      </c>
      <c r="G5663" s="16">
        <v>41</v>
      </c>
      <c r="H5663" s="14" t="s">
        <v>186</v>
      </c>
      <c r="I5663" s="16">
        <v>2</v>
      </c>
      <c r="J5663" s="14" t="s">
        <v>83</v>
      </c>
      <c r="K5663" s="14" t="s">
        <v>84</v>
      </c>
      <c r="L5663" s="14" t="s">
        <v>85</v>
      </c>
      <c r="M5663" s="23">
        <v>0.6</v>
      </c>
      <c r="N5663" s="16">
        <v>1</v>
      </c>
      <c r="O5663" s="16">
        <v>1</v>
      </c>
      <c r="P5663" s="16">
        <v>0</v>
      </c>
      <c r="Q5663" s="16">
        <v>3</v>
      </c>
      <c r="R5663" s="16">
        <v>0</v>
      </c>
      <c r="S5663" s="14" t="s">
        <v>86</v>
      </c>
      <c r="T5663" s="16">
        <v>328</v>
      </c>
      <c r="U5663" s="16">
        <v>0</v>
      </c>
      <c r="V5663" s="18">
        <v>244901</v>
      </c>
      <c r="W5663" s="18">
        <v>2871</v>
      </c>
      <c r="X5663" s="18">
        <v>1837</v>
      </c>
      <c r="Y5663" s="18">
        <v>0</v>
      </c>
      <c r="Z5663" s="18">
        <v>0</v>
      </c>
      <c r="AA5663" s="18">
        <v>0</v>
      </c>
      <c r="AB5663" s="18">
        <v>0</v>
      </c>
      <c r="AC5663" s="23">
        <v>0</v>
      </c>
      <c r="AD5663" s="14" t="str">
        <f>IF(E5663=113,"Linn","Iowa ex-Linn")</f>
        <v>Iowa ex-Linn</v>
      </c>
      <c r="AE5663" s="23">
        <f>IFERROR(AB5663/W5663,"N/M")</f>
        <v>0.0</v>
      </c>
      <c r="AF5663" s="14" t="str">
        <f>B5663&amp;"|"&amp;TEXT(E5663,"000")&amp;"|"&amp;TEXT(M5663,"0.0000")</f>
        <v>2023|141|0.6000</v>
      </c>
      <c r="AG5663" s="22" t="str">
        <f>IF(AND(B5663&gt;=2015,B5663&lt;=2024,C5663=19,G5663=41,I5663=2,K5663="A",L5663="RBUP",M5663&gt;=0.5,M5663&lt;=0.85),"IN","OUT")</f>
        <v>IN</v>
      </c>
    </row>
    <row r="5664" spans="1:33">
      <c r="A5664" s="14" t="s">
        <v>193</v>
      </c>
      <c r="B5664" s="16">
        <v>2023</v>
      </c>
      <c r="C5664" s="16">
        <v>19</v>
      </c>
      <c r="D5664" s="14" t="s">
        <v>80</v>
      </c>
      <c r="E5664" s="16">
        <v>141</v>
      </c>
      <c r="F5664" s="14" t="s">
        <v>156</v>
      </c>
      <c r="G5664" s="16">
        <v>41</v>
      </c>
      <c r="H5664" s="14" t="s">
        <v>186</v>
      </c>
      <c r="I5664" s="16">
        <v>2</v>
      </c>
      <c r="J5664" s="14" t="s">
        <v>83</v>
      </c>
      <c r="K5664" s="14" t="s">
        <v>84</v>
      </c>
      <c r="L5664" s="14" t="s">
        <v>85</v>
      </c>
      <c r="M5664" s="23">
        <v>0.65</v>
      </c>
      <c r="N5664" s="16">
        <v>8</v>
      </c>
      <c r="O5664" s="16">
        <v>7</v>
      </c>
      <c r="P5664" s="16">
        <v>0</v>
      </c>
      <c r="Q5664" s="16">
        <v>10</v>
      </c>
      <c r="R5664" s="16">
        <v>0</v>
      </c>
      <c r="S5664" s="14" t="s">
        <v>86</v>
      </c>
      <c r="T5664" s="16">
        <v>972</v>
      </c>
      <c r="U5664" s="16">
        <v>0</v>
      </c>
      <c r="V5664" s="18">
        <v>861403</v>
      </c>
      <c r="W5664" s="18">
        <v>9423</v>
      </c>
      <c r="X5664" s="18">
        <v>5982</v>
      </c>
      <c r="Y5664" s="18">
        <v>0</v>
      </c>
      <c r="Z5664" s="18">
        <v>0</v>
      </c>
      <c r="AA5664" s="18">
        <v>0</v>
      </c>
      <c r="AB5664" s="18">
        <v>0</v>
      </c>
      <c r="AC5664" s="23">
        <v>0</v>
      </c>
      <c r="AD5664" s="14" t="str">
        <f>IF(E5664=113,"Linn","Iowa ex-Linn")</f>
        <v>Iowa ex-Linn</v>
      </c>
      <c r="AE5664" s="23">
        <f>IFERROR(AB5664/W5664,"N/M")</f>
        <v>0.0</v>
      </c>
      <c r="AF5664" s="14" t="str">
        <f>B5664&amp;"|"&amp;TEXT(E5664,"000")&amp;"|"&amp;TEXT(M5664,"0.0000")</f>
        <v>2023|141|0.6500</v>
      </c>
      <c r="AG5664" s="22" t="str">
        <f>IF(AND(B5664&gt;=2015,B5664&lt;=2024,C5664=19,G5664=41,I5664=2,K5664="A",L5664="RBUP",M5664&gt;=0.5,M5664&lt;=0.85),"IN","OUT")</f>
        <v>IN</v>
      </c>
    </row>
    <row r="5665" spans="1:33">
      <c r="A5665" s="14" t="s">
        <v>193</v>
      </c>
      <c r="B5665" s="16">
        <v>2023</v>
      </c>
      <c r="C5665" s="16">
        <v>19</v>
      </c>
      <c r="D5665" s="14" t="s">
        <v>80</v>
      </c>
      <c r="E5665" s="16">
        <v>141</v>
      </c>
      <c r="F5665" s="14" t="s">
        <v>156</v>
      </c>
      <c r="G5665" s="16">
        <v>41</v>
      </c>
      <c r="H5665" s="14" t="s">
        <v>186</v>
      </c>
      <c r="I5665" s="16">
        <v>2</v>
      </c>
      <c r="J5665" s="14" t="s">
        <v>83</v>
      </c>
      <c r="K5665" s="14" t="s">
        <v>84</v>
      </c>
      <c r="L5665" s="14" t="s">
        <v>85</v>
      </c>
      <c r="M5665" s="23">
        <v>0.7</v>
      </c>
      <c r="N5665" s="16">
        <v>36</v>
      </c>
      <c r="O5665" s="16">
        <v>26</v>
      </c>
      <c r="P5665" s="16">
        <v>0</v>
      </c>
      <c r="Q5665" s="16">
        <v>39</v>
      </c>
      <c r="R5665" s="16">
        <v>0</v>
      </c>
      <c r="S5665" s="14" t="s">
        <v>86</v>
      </c>
      <c r="T5665" s="16">
        <v>3704</v>
      </c>
      <c r="U5665" s="16">
        <v>0</v>
      </c>
      <c r="V5665" s="18">
        <v>3383157</v>
      </c>
      <c r="W5665" s="18">
        <v>64272</v>
      </c>
      <c r="X5665" s="18">
        <v>42613</v>
      </c>
      <c r="Y5665" s="18">
        <v>1584</v>
      </c>
      <c r="Z5665" s="18">
        <v>0</v>
      </c>
      <c r="AA5665" s="18">
        <v>0</v>
      </c>
      <c r="AB5665" s="18">
        <v>0</v>
      </c>
      <c r="AC5665" s="23">
        <v>0</v>
      </c>
      <c r="AD5665" s="14" t="str">
        <f>IF(E5665=113,"Linn","Iowa ex-Linn")</f>
        <v>Iowa ex-Linn</v>
      </c>
      <c r="AE5665" s="23">
        <f>IFERROR(AB5665/W5665,"N/M")</f>
        <v>0.0</v>
      </c>
      <c r="AF5665" s="14" t="str">
        <f>B5665&amp;"|"&amp;TEXT(E5665,"000")&amp;"|"&amp;TEXT(M5665,"0.0000")</f>
        <v>2023|141|0.7000</v>
      </c>
      <c r="AG5665" s="22" t="str">
        <f>IF(AND(B5665&gt;=2015,B5665&lt;=2024,C5665=19,G5665=41,I5665=2,K5665="A",L5665="RBUP",M5665&gt;=0.5,M5665&lt;=0.85),"IN","OUT")</f>
        <v>IN</v>
      </c>
    </row>
    <row r="5666" spans="1:33">
      <c r="A5666" s="14" t="s">
        <v>193</v>
      </c>
      <c r="B5666" s="16">
        <v>2023</v>
      </c>
      <c r="C5666" s="16">
        <v>19</v>
      </c>
      <c r="D5666" s="14" t="s">
        <v>80</v>
      </c>
      <c r="E5666" s="16">
        <v>141</v>
      </c>
      <c r="F5666" s="14" t="s">
        <v>156</v>
      </c>
      <c r="G5666" s="16">
        <v>41</v>
      </c>
      <c r="H5666" s="14" t="s">
        <v>186</v>
      </c>
      <c r="I5666" s="16">
        <v>2</v>
      </c>
      <c r="J5666" s="14" t="s">
        <v>83</v>
      </c>
      <c r="K5666" s="14" t="s">
        <v>84</v>
      </c>
      <c r="L5666" s="14" t="s">
        <v>85</v>
      </c>
      <c r="M5666" s="23">
        <v>0.75</v>
      </c>
      <c r="N5666" s="16">
        <v>142</v>
      </c>
      <c r="O5666" s="16">
        <v>127</v>
      </c>
      <c r="P5666" s="16">
        <v>12</v>
      </c>
      <c r="Q5666" s="16">
        <v>211</v>
      </c>
      <c r="R5666" s="16">
        <v>12</v>
      </c>
      <c r="S5666" s="14" t="s">
        <v>86</v>
      </c>
      <c r="T5666" s="16">
        <v>21785</v>
      </c>
      <c r="U5666" s="16">
        <v>0</v>
      </c>
      <c r="V5666" s="18">
        <v>21653039</v>
      </c>
      <c r="W5666" s="18">
        <v>590189</v>
      </c>
      <c r="X5666" s="18">
        <v>384354</v>
      </c>
      <c r="Y5666" s="18">
        <v>0</v>
      </c>
      <c r="Z5666" s="18">
        <v>0</v>
      </c>
      <c r="AA5666" s="18">
        <v>0</v>
      </c>
      <c r="AB5666" s="18">
        <v>68116</v>
      </c>
      <c r="AC5666" s="23">
        <v>0.12</v>
      </c>
      <c r="AD5666" s="14" t="str">
        <f>IF(E5666=113,"Linn","Iowa ex-Linn")</f>
        <v>Iowa ex-Linn</v>
      </c>
      <c r="AE5666" s="23">
        <f>IFERROR(AB5666/W5666,"N/M")</f>
        <v>0.11541387589399328</v>
      </c>
      <c r="AF5666" s="14" t="str">
        <f>B5666&amp;"|"&amp;TEXT(E5666,"000")&amp;"|"&amp;TEXT(M5666,"0.0000")</f>
        <v>2023|141|0.7500</v>
      </c>
      <c r="AG5666" s="22" t="str">
        <f>IF(AND(B5666&gt;=2015,B5666&lt;=2024,C5666=19,G5666=41,I5666=2,K5666="A",L5666="RBUP",M5666&gt;=0.5,M5666&lt;=0.85),"IN","OUT")</f>
        <v>IN</v>
      </c>
    </row>
    <row r="5667" spans="1:33">
      <c r="A5667" s="14" t="s">
        <v>193</v>
      </c>
      <c r="B5667" s="16">
        <v>2023</v>
      </c>
      <c r="C5667" s="16">
        <v>19</v>
      </c>
      <c r="D5667" s="14" t="s">
        <v>80</v>
      </c>
      <c r="E5667" s="16">
        <v>141</v>
      </c>
      <c r="F5667" s="14" t="s">
        <v>156</v>
      </c>
      <c r="G5667" s="16">
        <v>41</v>
      </c>
      <c r="H5667" s="14" t="s">
        <v>186</v>
      </c>
      <c r="I5667" s="16">
        <v>2</v>
      </c>
      <c r="J5667" s="14" t="s">
        <v>83</v>
      </c>
      <c r="K5667" s="14" t="s">
        <v>84</v>
      </c>
      <c r="L5667" s="14" t="s">
        <v>85</v>
      </c>
      <c r="M5667" s="23">
        <v>0.8</v>
      </c>
      <c r="N5667" s="16">
        <v>387</v>
      </c>
      <c r="O5667" s="16">
        <v>320</v>
      </c>
      <c r="P5667" s="16">
        <v>61</v>
      </c>
      <c r="Q5667" s="16">
        <v>583</v>
      </c>
      <c r="R5667" s="16">
        <v>76</v>
      </c>
      <c r="S5667" s="14" t="s">
        <v>86</v>
      </c>
      <c r="T5667" s="16">
        <v>59572</v>
      </c>
      <c r="U5667" s="16">
        <v>0</v>
      </c>
      <c r="V5667" s="18">
        <v>62331265</v>
      </c>
      <c r="W5667" s="18">
        <v>2420333</v>
      </c>
      <c r="X5667" s="18">
        <v>1392906</v>
      </c>
      <c r="Y5667" s="18">
        <v>995</v>
      </c>
      <c r="Z5667" s="18">
        <v>0</v>
      </c>
      <c r="AA5667" s="18">
        <v>0</v>
      </c>
      <c r="AB5667" s="18">
        <v>701595</v>
      </c>
      <c r="AC5667" s="23">
        <v>0.29</v>
      </c>
      <c r="AD5667" s="14" t="str">
        <f>IF(E5667=113,"Linn","Iowa ex-Linn")</f>
        <v>Iowa ex-Linn</v>
      </c>
      <c r="AE5667" s="23">
        <f>IFERROR(AB5667/W5667,"N/M")</f>
        <v>0.289875401442694</v>
      </c>
      <c r="AF5667" s="14" t="str">
        <f>B5667&amp;"|"&amp;TEXT(E5667,"000")&amp;"|"&amp;TEXT(M5667,"0.0000")</f>
        <v>2023|141|0.8000</v>
      </c>
      <c r="AG5667" s="22" t="str">
        <f>IF(AND(B5667&gt;=2015,B5667&lt;=2024,C5667=19,G5667=41,I5667=2,K5667="A",L5667="RBUP",M5667&gt;=0.5,M5667&lt;=0.85),"IN","OUT")</f>
        <v>IN</v>
      </c>
    </row>
    <row r="5668" spans="1:33">
      <c r="A5668" s="14" t="s">
        <v>193</v>
      </c>
      <c r="B5668" s="16">
        <v>2023</v>
      </c>
      <c r="C5668" s="16">
        <v>19</v>
      </c>
      <c r="D5668" s="14" t="s">
        <v>80</v>
      </c>
      <c r="E5668" s="16">
        <v>141</v>
      </c>
      <c r="F5668" s="14" t="s">
        <v>156</v>
      </c>
      <c r="G5668" s="16">
        <v>41</v>
      </c>
      <c r="H5668" s="14" t="s">
        <v>186</v>
      </c>
      <c r="I5668" s="16">
        <v>2</v>
      </c>
      <c r="J5668" s="14" t="s">
        <v>83</v>
      </c>
      <c r="K5668" s="14" t="s">
        <v>84</v>
      </c>
      <c r="L5668" s="14" t="s">
        <v>85</v>
      </c>
      <c r="M5668" s="23">
        <v>0.85</v>
      </c>
      <c r="N5668" s="16">
        <v>411</v>
      </c>
      <c r="O5668" s="16">
        <v>349</v>
      </c>
      <c r="P5668" s="16">
        <v>135</v>
      </c>
      <c r="Q5668" s="16">
        <v>597</v>
      </c>
      <c r="R5668" s="16">
        <v>201</v>
      </c>
      <c r="S5668" s="14" t="s">
        <v>86</v>
      </c>
      <c r="T5668" s="16">
        <v>60592</v>
      </c>
      <c r="U5668" s="16">
        <v>0</v>
      </c>
      <c r="V5668" s="18">
        <v>66994184</v>
      </c>
      <c r="W5668" s="18">
        <v>3411683</v>
      </c>
      <c r="X5668" s="18">
        <v>1508619</v>
      </c>
      <c r="Y5668" s="18">
        <v>510</v>
      </c>
      <c r="Z5668" s="18">
        <v>0</v>
      </c>
      <c r="AA5668" s="18">
        <v>0</v>
      </c>
      <c r="AB5668" s="18">
        <v>1796650</v>
      </c>
      <c r="AC5668" s="23">
        <v>0.53</v>
      </c>
      <c r="AD5668" s="14" t="str">
        <f>IF(E5668=113,"Linn","Iowa ex-Linn")</f>
        <v>Iowa ex-Linn</v>
      </c>
      <c r="AE5668" s="23">
        <f>IFERROR(AB5668/W5668,"N/M")</f>
        <v>0.5266169219121472</v>
      </c>
      <c r="AF5668" s="14" t="str">
        <f>B5668&amp;"|"&amp;TEXT(E5668,"000")&amp;"|"&amp;TEXT(M5668,"0.0000")</f>
        <v>2023|141|0.8500</v>
      </c>
      <c r="AG5668" s="22" t="str">
        <f>IF(AND(B5668&gt;=2015,B5668&lt;=2024,C5668=19,G5668=41,I5668=2,K5668="A",L5668="RBUP",M5668&gt;=0.5,M5668&lt;=0.85),"IN","OUT")</f>
        <v>IN</v>
      </c>
    </row>
    <row r="5669" spans="1:33">
      <c r="A5669" s="14" t="s">
        <v>193</v>
      </c>
      <c r="B5669" s="16">
        <v>2023</v>
      </c>
      <c r="C5669" s="16">
        <v>19</v>
      </c>
      <c r="D5669" s="14" t="s">
        <v>80</v>
      </c>
      <c r="E5669" s="16">
        <v>143</v>
      </c>
      <c r="F5669" s="14" t="s">
        <v>157</v>
      </c>
      <c r="G5669" s="16">
        <v>41</v>
      </c>
      <c r="H5669" s="14" t="s">
        <v>186</v>
      </c>
      <c r="I5669" s="16">
        <v>2</v>
      </c>
      <c r="J5669" s="14" t="s">
        <v>83</v>
      </c>
      <c r="K5669" s="14" t="s">
        <v>84</v>
      </c>
      <c r="L5669" s="14" t="s">
        <v>85</v>
      </c>
      <c r="M5669" s="23">
        <v>0.5</v>
      </c>
      <c r="N5669" s="16">
        <v>1</v>
      </c>
      <c r="O5669" s="16">
        <v>1</v>
      </c>
      <c r="P5669" s="16">
        <v>0</v>
      </c>
      <c r="Q5669" s="16">
        <v>1</v>
      </c>
      <c r="R5669" s="16">
        <v>0</v>
      </c>
      <c r="S5669" s="14" t="s">
        <v>86</v>
      </c>
      <c r="T5669" s="16">
        <v>79</v>
      </c>
      <c r="U5669" s="16">
        <v>0</v>
      </c>
      <c r="V5669" s="18">
        <v>49301</v>
      </c>
      <c r="W5669" s="18">
        <v>261</v>
      </c>
      <c r="X5669" s="18">
        <v>175</v>
      </c>
      <c r="Y5669" s="18">
        <v>0</v>
      </c>
      <c r="Z5669" s="18">
        <v>0</v>
      </c>
      <c r="AA5669" s="18">
        <v>0</v>
      </c>
      <c r="AB5669" s="18">
        <v>0</v>
      </c>
      <c r="AC5669" s="23">
        <v>0</v>
      </c>
      <c r="AD5669" s="14" t="str">
        <f>IF(E5669=113,"Linn","Iowa ex-Linn")</f>
        <v>Iowa ex-Linn</v>
      </c>
      <c r="AE5669" s="23">
        <f>IFERROR(AB5669/W5669,"N/M")</f>
        <v>0.0</v>
      </c>
      <c r="AF5669" s="14" t="str">
        <f>B5669&amp;"|"&amp;TEXT(E5669,"000")&amp;"|"&amp;TEXT(M5669,"0.0000")</f>
        <v>2023|143|0.5000</v>
      </c>
      <c r="AG5669" s="22" t="str">
        <f>IF(AND(B5669&gt;=2015,B5669&lt;=2024,C5669=19,G5669=41,I5669=2,K5669="A",L5669="RBUP",M5669&gt;=0.5,M5669&lt;=0.85),"IN","OUT")</f>
        <v>IN</v>
      </c>
    </row>
    <row r="5670" spans="1:33">
      <c r="A5670" s="14" t="s">
        <v>193</v>
      </c>
      <c r="B5670" s="16">
        <v>2023</v>
      </c>
      <c r="C5670" s="16">
        <v>19</v>
      </c>
      <c r="D5670" s="14" t="s">
        <v>80</v>
      </c>
      <c r="E5670" s="16">
        <v>143</v>
      </c>
      <c r="F5670" s="14" t="s">
        <v>157</v>
      </c>
      <c r="G5670" s="16">
        <v>41</v>
      </c>
      <c r="H5670" s="14" t="s">
        <v>186</v>
      </c>
      <c r="I5670" s="16">
        <v>2</v>
      </c>
      <c r="J5670" s="14" t="s">
        <v>83</v>
      </c>
      <c r="K5670" s="14" t="s">
        <v>84</v>
      </c>
      <c r="L5670" s="14" t="s">
        <v>85</v>
      </c>
      <c r="M5670" s="23">
        <v>0.65</v>
      </c>
      <c r="N5670" s="16">
        <v>7</v>
      </c>
      <c r="O5670" s="16">
        <v>6</v>
      </c>
      <c r="P5670" s="16">
        <v>0</v>
      </c>
      <c r="Q5670" s="16">
        <v>6</v>
      </c>
      <c r="R5670" s="16">
        <v>0</v>
      </c>
      <c r="S5670" s="14" t="s">
        <v>86</v>
      </c>
      <c r="T5670" s="16">
        <v>525</v>
      </c>
      <c r="U5670" s="16">
        <v>0</v>
      </c>
      <c r="V5670" s="18">
        <v>376639</v>
      </c>
      <c r="W5670" s="18">
        <v>5606</v>
      </c>
      <c r="X5670" s="18">
        <v>3307</v>
      </c>
      <c r="Y5670" s="18">
        <v>0</v>
      </c>
      <c r="Z5670" s="18">
        <v>0</v>
      </c>
      <c r="AA5670" s="18">
        <v>0</v>
      </c>
      <c r="AB5670" s="18">
        <v>0</v>
      </c>
      <c r="AC5670" s="23">
        <v>0</v>
      </c>
      <c r="AD5670" s="14" t="str">
        <f>IF(E5670=113,"Linn","Iowa ex-Linn")</f>
        <v>Iowa ex-Linn</v>
      </c>
      <c r="AE5670" s="23">
        <f>IFERROR(AB5670/W5670,"N/M")</f>
        <v>0.0</v>
      </c>
      <c r="AF5670" s="14" t="str">
        <f>B5670&amp;"|"&amp;TEXT(E5670,"000")&amp;"|"&amp;TEXT(M5670,"0.0000")</f>
        <v>2023|143|0.6500</v>
      </c>
      <c r="AG5670" s="22" t="str">
        <f>IF(AND(B5670&gt;=2015,B5670&lt;=2024,C5670=19,G5670=41,I5670=2,K5670="A",L5670="RBUP",M5670&gt;=0.5,M5670&lt;=0.85),"IN","OUT")</f>
        <v>IN</v>
      </c>
    </row>
    <row r="5671" spans="1:33">
      <c r="A5671" s="14" t="s">
        <v>193</v>
      </c>
      <c r="B5671" s="16">
        <v>2023</v>
      </c>
      <c r="C5671" s="16">
        <v>19</v>
      </c>
      <c r="D5671" s="14" t="s">
        <v>80</v>
      </c>
      <c r="E5671" s="16">
        <v>143</v>
      </c>
      <c r="F5671" s="14" t="s">
        <v>157</v>
      </c>
      <c r="G5671" s="16">
        <v>41</v>
      </c>
      <c r="H5671" s="14" t="s">
        <v>186</v>
      </c>
      <c r="I5671" s="16">
        <v>2</v>
      </c>
      <c r="J5671" s="14" t="s">
        <v>83</v>
      </c>
      <c r="K5671" s="14" t="s">
        <v>84</v>
      </c>
      <c r="L5671" s="14" t="s">
        <v>85</v>
      </c>
      <c r="M5671" s="23">
        <v>0.7</v>
      </c>
      <c r="N5671" s="16">
        <v>18</v>
      </c>
      <c r="O5671" s="16">
        <v>15</v>
      </c>
      <c r="P5671" s="16">
        <v>4</v>
      </c>
      <c r="Q5671" s="16">
        <v>20</v>
      </c>
      <c r="R5671" s="16">
        <v>5</v>
      </c>
      <c r="S5671" s="14" t="s">
        <v>86</v>
      </c>
      <c r="T5671" s="16">
        <v>4049</v>
      </c>
      <c r="U5671" s="16">
        <v>0</v>
      </c>
      <c r="V5671" s="18">
        <v>3629442</v>
      </c>
      <c r="W5671" s="18">
        <v>70677</v>
      </c>
      <c r="X5671" s="18">
        <v>50543</v>
      </c>
      <c r="Y5671" s="18">
        <v>0</v>
      </c>
      <c r="Z5671" s="18">
        <v>0</v>
      </c>
      <c r="AA5671" s="18">
        <v>0</v>
      </c>
      <c r="AB5671" s="18">
        <v>57147</v>
      </c>
      <c r="AC5671" s="23">
        <v>0.8100000000000001</v>
      </c>
      <c r="AD5671" s="14" t="str">
        <f>IF(E5671=113,"Linn","Iowa ex-Linn")</f>
        <v>Iowa ex-Linn</v>
      </c>
      <c r="AE5671" s="23">
        <f>IFERROR(AB5671/W5671,"N/M")</f>
        <v>0.8085657285962902</v>
      </c>
      <c r="AF5671" s="14" t="str">
        <f>B5671&amp;"|"&amp;TEXT(E5671,"000")&amp;"|"&amp;TEXT(M5671,"0.0000")</f>
        <v>2023|143|0.7000</v>
      </c>
      <c r="AG5671" s="22" t="str">
        <f>IF(AND(B5671&gt;=2015,B5671&lt;=2024,C5671=19,G5671=41,I5671=2,K5671="A",L5671="RBUP",M5671&gt;=0.5,M5671&lt;=0.85),"IN","OUT")</f>
        <v>IN</v>
      </c>
    </row>
    <row r="5672" spans="1:33">
      <c r="A5672" s="14" t="s">
        <v>193</v>
      </c>
      <c r="B5672" s="16">
        <v>2023</v>
      </c>
      <c r="C5672" s="16">
        <v>19</v>
      </c>
      <c r="D5672" s="14" t="s">
        <v>80</v>
      </c>
      <c r="E5672" s="16">
        <v>143</v>
      </c>
      <c r="F5672" s="14" t="s">
        <v>157</v>
      </c>
      <c r="G5672" s="16">
        <v>41</v>
      </c>
      <c r="H5672" s="14" t="s">
        <v>186</v>
      </c>
      <c r="I5672" s="16">
        <v>2</v>
      </c>
      <c r="J5672" s="14" t="s">
        <v>83</v>
      </c>
      <c r="K5672" s="14" t="s">
        <v>84</v>
      </c>
      <c r="L5672" s="14" t="s">
        <v>85</v>
      </c>
      <c r="M5672" s="23">
        <v>0.75</v>
      </c>
      <c r="N5672" s="16">
        <v>75</v>
      </c>
      <c r="O5672" s="16">
        <v>58</v>
      </c>
      <c r="P5672" s="16">
        <v>13</v>
      </c>
      <c r="Q5672" s="16">
        <v>92</v>
      </c>
      <c r="R5672" s="16">
        <v>17</v>
      </c>
      <c r="S5672" s="14" t="s">
        <v>86</v>
      </c>
      <c r="T5672" s="16">
        <v>12235</v>
      </c>
      <c r="U5672" s="16">
        <v>0</v>
      </c>
      <c r="V5672" s="18">
        <v>11662845</v>
      </c>
      <c r="W5672" s="18">
        <v>372259</v>
      </c>
      <c r="X5672" s="18">
        <v>244072</v>
      </c>
      <c r="Y5672" s="18">
        <v>0</v>
      </c>
      <c r="Z5672" s="18">
        <v>0</v>
      </c>
      <c r="AA5672" s="18">
        <v>0</v>
      </c>
      <c r="AB5672" s="18">
        <v>265109</v>
      </c>
      <c r="AC5672" s="23">
        <v>0.71</v>
      </c>
      <c r="AD5672" s="14" t="str">
        <f>IF(E5672=113,"Linn","Iowa ex-Linn")</f>
        <v>Iowa ex-Linn</v>
      </c>
      <c r="AE5672" s="23">
        <f>IFERROR(AB5672/W5672,"N/M")</f>
        <v>0.7121627683951227</v>
      </c>
      <c r="AF5672" s="14" t="str">
        <f>B5672&amp;"|"&amp;TEXT(E5672,"000")&amp;"|"&amp;TEXT(M5672,"0.0000")</f>
        <v>2023|143|0.7500</v>
      </c>
      <c r="AG5672" s="22" t="str">
        <f>IF(AND(B5672&gt;=2015,B5672&lt;=2024,C5672=19,G5672=41,I5672=2,K5672="A",L5672="RBUP",M5672&gt;=0.5,M5672&lt;=0.85),"IN","OUT")</f>
        <v>IN</v>
      </c>
    </row>
    <row r="5673" spans="1:33">
      <c r="A5673" s="14" t="s">
        <v>193</v>
      </c>
      <c r="B5673" s="16">
        <v>2023</v>
      </c>
      <c r="C5673" s="16">
        <v>19</v>
      </c>
      <c r="D5673" s="14" t="s">
        <v>80</v>
      </c>
      <c r="E5673" s="16">
        <v>143</v>
      </c>
      <c r="F5673" s="14" t="s">
        <v>157</v>
      </c>
      <c r="G5673" s="16">
        <v>41</v>
      </c>
      <c r="H5673" s="14" t="s">
        <v>186</v>
      </c>
      <c r="I5673" s="16">
        <v>2</v>
      </c>
      <c r="J5673" s="14" t="s">
        <v>83</v>
      </c>
      <c r="K5673" s="14" t="s">
        <v>84</v>
      </c>
      <c r="L5673" s="14" t="s">
        <v>85</v>
      </c>
      <c r="M5673" s="23">
        <v>0.8</v>
      </c>
      <c r="N5673" s="16">
        <v>253</v>
      </c>
      <c r="O5673" s="16">
        <v>196</v>
      </c>
      <c r="P5673" s="16">
        <v>81</v>
      </c>
      <c r="Q5673" s="16">
        <v>335</v>
      </c>
      <c r="R5673" s="16">
        <v>101</v>
      </c>
      <c r="S5673" s="14" t="s">
        <v>86</v>
      </c>
      <c r="T5673" s="16">
        <v>32063</v>
      </c>
      <c r="U5673" s="16">
        <v>0</v>
      </c>
      <c r="V5673" s="18">
        <v>31968979</v>
      </c>
      <c r="W5673" s="18">
        <v>1464150</v>
      </c>
      <c r="X5673" s="18">
        <v>784043</v>
      </c>
      <c r="Y5673" s="18">
        <v>347</v>
      </c>
      <c r="Z5673" s="18">
        <v>0</v>
      </c>
      <c r="AA5673" s="18">
        <v>0</v>
      </c>
      <c r="AB5673" s="18">
        <v>1044367</v>
      </c>
      <c r="AC5673" s="23">
        <v>0.71</v>
      </c>
      <c r="AD5673" s="14" t="str">
        <f>IF(E5673=113,"Linn","Iowa ex-Linn")</f>
        <v>Iowa ex-Linn</v>
      </c>
      <c r="AE5673" s="23">
        <f>IFERROR(AB5673/W5673,"N/M")</f>
        <v>0.7132923539254857</v>
      </c>
      <c r="AF5673" s="14" t="str">
        <f>B5673&amp;"|"&amp;TEXT(E5673,"000")&amp;"|"&amp;TEXT(M5673,"0.0000")</f>
        <v>2023|143|0.8000</v>
      </c>
      <c r="AG5673" s="22" t="str">
        <f>IF(AND(B5673&gt;=2015,B5673&lt;=2024,C5673=19,G5673=41,I5673=2,K5673="A",L5673="RBUP",M5673&gt;=0.5,M5673&lt;=0.85),"IN","OUT")</f>
        <v>IN</v>
      </c>
    </row>
    <row r="5674" spans="1:33">
      <c r="A5674" s="14" t="s">
        <v>193</v>
      </c>
      <c r="B5674" s="16">
        <v>2023</v>
      </c>
      <c r="C5674" s="16">
        <v>19</v>
      </c>
      <c r="D5674" s="14" t="s">
        <v>80</v>
      </c>
      <c r="E5674" s="16">
        <v>143</v>
      </c>
      <c r="F5674" s="14" t="s">
        <v>157</v>
      </c>
      <c r="G5674" s="16">
        <v>41</v>
      </c>
      <c r="H5674" s="14" t="s">
        <v>186</v>
      </c>
      <c r="I5674" s="16">
        <v>2</v>
      </c>
      <c r="J5674" s="14" t="s">
        <v>83</v>
      </c>
      <c r="K5674" s="14" t="s">
        <v>84</v>
      </c>
      <c r="L5674" s="14" t="s">
        <v>85</v>
      </c>
      <c r="M5674" s="23">
        <v>0.85</v>
      </c>
      <c r="N5674" s="16">
        <v>368</v>
      </c>
      <c r="O5674" s="16">
        <v>310</v>
      </c>
      <c r="P5674" s="16">
        <v>208</v>
      </c>
      <c r="Q5674" s="16">
        <v>616</v>
      </c>
      <c r="R5674" s="16">
        <v>336</v>
      </c>
      <c r="S5674" s="14" t="s">
        <v>86</v>
      </c>
      <c r="T5674" s="16">
        <v>59672</v>
      </c>
      <c r="U5674" s="16">
        <v>0</v>
      </c>
      <c r="V5674" s="18">
        <v>63680850</v>
      </c>
      <c r="W5674" s="18">
        <v>3679468</v>
      </c>
      <c r="X5674" s="18">
        <v>1570000</v>
      </c>
      <c r="Y5674" s="18">
        <v>647</v>
      </c>
      <c r="Z5674" s="18">
        <v>0</v>
      </c>
      <c r="AA5674" s="18">
        <v>0</v>
      </c>
      <c r="AB5674" s="18">
        <v>4020816</v>
      </c>
      <c r="AC5674" s="23">
        <v>1.09</v>
      </c>
      <c r="AD5674" s="14" t="str">
        <f>IF(E5674=113,"Linn","Iowa ex-Linn")</f>
        <v>Iowa ex-Linn</v>
      </c>
      <c r="AE5674" s="23">
        <f>IFERROR(AB5674/W5674,"N/M")</f>
        <v>1.092771020158349</v>
      </c>
      <c r="AF5674" s="14" t="str">
        <f>B5674&amp;"|"&amp;TEXT(E5674,"000")&amp;"|"&amp;TEXT(M5674,"0.0000")</f>
        <v>2023|143|0.8500</v>
      </c>
      <c r="AG5674" s="22" t="str">
        <f>IF(AND(B5674&gt;=2015,B5674&lt;=2024,C5674=19,G5674=41,I5674=2,K5674="A",L5674="RBUP",M5674&gt;=0.5,M5674&lt;=0.85),"IN","OUT")</f>
        <v>IN</v>
      </c>
    </row>
    <row r="5675" spans="1:33">
      <c r="A5675" s="14" t="s">
        <v>193</v>
      </c>
      <c r="B5675" s="16">
        <v>2023</v>
      </c>
      <c r="C5675" s="16">
        <v>19</v>
      </c>
      <c r="D5675" s="14" t="s">
        <v>80</v>
      </c>
      <c r="E5675" s="16">
        <v>145</v>
      </c>
      <c r="F5675" s="14" t="s">
        <v>158</v>
      </c>
      <c r="G5675" s="16">
        <v>41</v>
      </c>
      <c r="H5675" s="14" t="s">
        <v>186</v>
      </c>
      <c r="I5675" s="16">
        <v>2</v>
      </c>
      <c r="J5675" s="14" t="s">
        <v>83</v>
      </c>
      <c r="K5675" s="14" t="s">
        <v>84</v>
      </c>
      <c r="L5675" s="14" t="s">
        <v>85</v>
      </c>
      <c r="M5675" s="23">
        <v>0.6</v>
      </c>
      <c r="N5675" s="16">
        <v>1</v>
      </c>
      <c r="O5675" s="16">
        <v>1</v>
      </c>
      <c r="P5675" s="16">
        <v>0</v>
      </c>
      <c r="Q5675" s="16">
        <v>1</v>
      </c>
      <c r="R5675" s="16">
        <v>0</v>
      </c>
      <c r="S5675" s="14" t="s">
        <v>86</v>
      </c>
      <c r="T5675" s="16">
        <v>52</v>
      </c>
      <c r="U5675" s="16">
        <v>0</v>
      </c>
      <c r="V5675" s="18">
        <v>35485</v>
      </c>
      <c r="W5675" s="18">
        <v>697</v>
      </c>
      <c r="X5675" s="18">
        <v>446</v>
      </c>
      <c r="Y5675" s="18">
        <v>0</v>
      </c>
      <c r="Z5675" s="18">
        <v>0</v>
      </c>
      <c r="AA5675" s="18">
        <v>0</v>
      </c>
      <c r="AB5675" s="18">
        <v>0</v>
      </c>
      <c r="AC5675" s="23">
        <v>0</v>
      </c>
      <c r="AD5675" s="14" t="str">
        <f>IF(E5675=113,"Linn","Iowa ex-Linn")</f>
        <v>Iowa ex-Linn</v>
      </c>
      <c r="AE5675" s="23">
        <f>IFERROR(AB5675/W5675,"N/M")</f>
        <v>0.0</v>
      </c>
      <c r="AF5675" s="14" t="str">
        <f>B5675&amp;"|"&amp;TEXT(E5675,"000")&amp;"|"&amp;TEXT(M5675,"0.0000")</f>
        <v>2023|145|0.6000</v>
      </c>
      <c r="AG5675" s="22" t="str">
        <f>IF(AND(B5675&gt;=2015,B5675&lt;=2024,C5675=19,G5675=41,I5675=2,K5675="A",L5675="RBUP",M5675&gt;=0.5,M5675&lt;=0.85),"IN","OUT")</f>
        <v>IN</v>
      </c>
    </row>
    <row r="5676" spans="1:33">
      <c r="A5676" s="14" t="s">
        <v>193</v>
      </c>
      <c r="B5676" s="16">
        <v>2023</v>
      </c>
      <c r="C5676" s="16">
        <v>19</v>
      </c>
      <c r="D5676" s="14" t="s">
        <v>80</v>
      </c>
      <c r="E5676" s="16">
        <v>145</v>
      </c>
      <c r="F5676" s="14" t="s">
        <v>158</v>
      </c>
      <c r="G5676" s="16">
        <v>41</v>
      </c>
      <c r="H5676" s="14" t="s">
        <v>186</v>
      </c>
      <c r="I5676" s="16">
        <v>2</v>
      </c>
      <c r="J5676" s="14" t="s">
        <v>83</v>
      </c>
      <c r="K5676" s="14" t="s">
        <v>84</v>
      </c>
      <c r="L5676" s="14" t="s">
        <v>85</v>
      </c>
      <c r="M5676" s="23">
        <v>0.65</v>
      </c>
      <c r="N5676" s="16">
        <v>6</v>
      </c>
      <c r="O5676" s="16">
        <v>5</v>
      </c>
      <c r="P5676" s="16">
        <v>0</v>
      </c>
      <c r="Q5676" s="16">
        <v>6</v>
      </c>
      <c r="R5676" s="16">
        <v>0</v>
      </c>
      <c r="S5676" s="14" t="s">
        <v>86</v>
      </c>
      <c r="T5676" s="16">
        <v>250</v>
      </c>
      <c r="U5676" s="16">
        <v>0</v>
      </c>
      <c r="V5676" s="18">
        <v>184867</v>
      </c>
      <c r="W5676" s="18">
        <v>3475</v>
      </c>
      <c r="X5676" s="18">
        <v>2221</v>
      </c>
      <c r="Y5676" s="18">
        <v>0</v>
      </c>
      <c r="Z5676" s="18">
        <v>0</v>
      </c>
      <c r="AA5676" s="18">
        <v>0</v>
      </c>
      <c r="AB5676" s="18">
        <v>0</v>
      </c>
      <c r="AC5676" s="23">
        <v>0</v>
      </c>
      <c r="AD5676" s="14" t="str">
        <f>IF(E5676=113,"Linn","Iowa ex-Linn")</f>
        <v>Iowa ex-Linn</v>
      </c>
      <c r="AE5676" s="23">
        <f>IFERROR(AB5676/W5676,"N/M")</f>
        <v>0.0</v>
      </c>
      <c r="AF5676" s="14" t="str">
        <f>B5676&amp;"|"&amp;TEXT(E5676,"000")&amp;"|"&amp;TEXT(M5676,"0.0000")</f>
        <v>2023|145|0.6500</v>
      </c>
      <c r="AG5676" s="22" t="str">
        <f>IF(AND(B5676&gt;=2015,B5676&lt;=2024,C5676=19,G5676=41,I5676=2,K5676="A",L5676="RBUP",M5676&gt;=0.5,M5676&lt;=0.85),"IN","OUT")</f>
        <v>IN</v>
      </c>
    </row>
    <row r="5677" spans="1:33">
      <c r="A5677" s="14" t="s">
        <v>193</v>
      </c>
      <c r="B5677" s="16">
        <v>2023</v>
      </c>
      <c r="C5677" s="16">
        <v>19</v>
      </c>
      <c r="D5677" s="14" t="s">
        <v>80</v>
      </c>
      <c r="E5677" s="16">
        <v>145</v>
      </c>
      <c r="F5677" s="14" t="s">
        <v>158</v>
      </c>
      <c r="G5677" s="16">
        <v>41</v>
      </c>
      <c r="H5677" s="14" t="s">
        <v>186</v>
      </c>
      <c r="I5677" s="16">
        <v>2</v>
      </c>
      <c r="J5677" s="14" t="s">
        <v>83</v>
      </c>
      <c r="K5677" s="14" t="s">
        <v>84</v>
      </c>
      <c r="L5677" s="14" t="s">
        <v>85</v>
      </c>
      <c r="M5677" s="23">
        <v>0.7</v>
      </c>
      <c r="N5677" s="16">
        <v>33</v>
      </c>
      <c r="O5677" s="16">
        <v>26</v>
      </c>
      <c r="P5677" s="16">
        <v>1</v>
      </c>
      <c r="Q5677" s="16">
        <v>32</v>
      </c>
      <c r="R5677" s="16">
        <v>1</v>
      </c>
      <c r="S5677" s="14" t="s">
        <v>86</v>
      </c>
      <c r="T5677" s="16">
        <v>2774</v>
      </c>
      <c r="U5677" s="16">
        <v>0</v>
      </c>
      <c r="V5677" s="18">
        <v>2313573</v>
      </c>
      <c r="W5677" s="18">
        <v>67158</v>
      </c>
      <c r="X5677" s="18">
        <v>47663</v>
      </c>
      <c r="Y5677" s="18">
        <v>0</v>
      </c>
      <c r="Z5677" s="18">
        <v>0</v>
      </c>
      <c r="AA5677" s="18">
        <v>0</v>
      </c>
      <c r="AB5677" s="18">
        <v>15321</v>
      </c>
      <c r="AC5677" s="23">
        <v>0.23</v>
      </c>
      <c r="AD5677" s="14" t="str">
        <f>IF(E5677=113,"Linn","Iowa ex-Linn")</f>
        <v>Iowa ex-Linn</v>
      </c>
      <c r="AE5677" s="23">
        <f>IFERROR(AB5677/W5677,"N/M")</f>
        <v>0.22813365496292326</v>
      </c>
      <c r="AF5677" s="14" t="str">
        <f>B5677&amp;"|"&amp;TEXT(E5677,"000")&amp;"|"&amp;TEXT(M5677,"0.0000")</f>
        <v>2023|145|0.7000</v>
      </c>
      <c r="AG5677" s="22" t="str">
        <f>IF(AND(B5677&gt;=2015,B5677&lt;=2024,C5677=19,G5677=41,I5677=2,K5677="A",L5677="RBUP",M5677&gt;=0.5,M5677&lt;=0.85),"IN","OUT")</f>
        <v>IN</v>
      </c>
    </row>
    <row r="5678" spans="1:33">
      <c r="A5678" s="14" t="s">
        <v>193</v>
      </c>
      <c r="B5678" s="16">
        <v>2023</v>
      </c>
      <c r="C5678" s="16">
        <v>19</v>
      </c>
      <c r="D5678" s="14" t="s">
        <v>80</v>
      </c>
      <c r="E5678" s="16">
        <v>145</v>
      </c>
      <c r="F5678" s="14" t="s">
        <v>158</v>
      </c>
      <c r="G5678" s="16">
        <v>41</v>
      </c>
      <c r="H5678" s="14" t="s">
        <v>186</v>
      </c>
      <c r="I5678" s="16">
        <v>2</v>
      </c>
      <c r="J5678" s="14" t="s">
        <v>83</v>
      </c>
      <c r="K5678" s="14" t="s">
        <v>84</v>
      </c>
      <c r="L5678" s="14" t="s">
        <v>85</v>
      </c>
      <c r="M5678" s="23">
        <v>0.75</v>
      </c>
      <c r="N5678" s="16">
        <v>176</v>
      </c>
      <c r="O5678" s="16">
        <v>133</v>
      </c>
      <c r="P5678" s="16">
        <v>6</v>
      </c>
      <c r="Q5678" s="16">
        <v>195</v>
      </c>
      <c r="R5678" s="16">
        <v>8</v>
      </c>
      <c r="S5678" s="14" t="s">
        <v>86</v>
      </c>
      <c r="T5678" s="16">
        <v>19361</v>
      </c>
      <c r="U5678" s="16">
        <v>0</v>
      </c>
      <c r="V5678" s="18">
        <v>16496875</v>
      </c>
      <c r="W5678" s="18">
        <v>734483</v>
      </c>
      <c r="X5678" s="18">
        <v>495659</v>
      </c>
      <c r="Y5678" s="18">
        <v>0</v>
      </c>
      <c r="Z5678" s="18">
        <v>0</v>
      </c>
      <c r="AA5678" s="18">
        <v>0</v>
      </c>
      <c r="AB5678" s="18">
        <v>52315</v>
      </c>
      <c r="AC5678" s="23">
        <v>0.07000000000000001</v>
      </c>
      <c r="AD5678" s="14" t="str">
        <f>IF(E5678=113,"Linn","Iowa ex-Linn")</f>
        <v>Iowa ex-Linn</v>
      </c>
      <c r="AE5678" s="23">
        <f>IFERROR(AB5678/W5678,"N/M")</f>
        <v>0.07122697189723928</v>
      </c>
      <c r="AF5678" s="14" t="str">
        <f>B5678&amp;"|"&amp;TEXT(E5678,"000")&amp;"|"&amp;TEXT(M5678,"0.0000")</f>
        <v>2023|145|0.7500</v>
      </c>
      <c r="AG5678" s="22" t="str">
        <f>IF(AND(B5678&gt;=2015,B5678&lt;=2024,C5678=19,G5678=41,I5678=2,K5678="A",L5678="RBUP",M5678&gt;=0.5,M5678&lt;=0.85),"IN","OUT")</f>
        <v>IN</v>
      </c>
    </row>
    <row r="5679" spans="1:33">
      <c r="A5679" s="14" t="s">
        <v>193</v>
      </c>
      <c r="B5679" s="16">
        <v>2023</v>
      </c>
      <c r="C5679" s="16">
        <v>19</v>
      </c>
      <c r="D5679" s="14" t="s">
        <v>80</v>
      </c>
      <c r="E5679" s="16">
        <v>145</v>
      </c>
      <c r="F5679" s="14" t="s">
        <v>158</v>
      </c>
      <c r="G5679" s="16">
        <v>41</v>
      </c>
      <c r="H5679" s="14" t="s">
        <v>186</v>
      </c>
      <c r="I5679" s="16">
        <v>2</v>
      </c>
      <c r="J5679" s="14" t="s">
        <v>83</v>
      </c>
      <c r="K5679" s="14" t="s">
        <v>84</v>
      </c>
      <c r="L5679" s="14" t="s">
        <v>85</v>
      </c>
      <c r="M5679" s="23">
        <v>0.8</v>
      </c>
      <c r="N5679" s="16">
        <v>322</v>
      </c>
      <c r="O5679" s="16">
        <v>276</v>
      </c>
      <c r="P5679" s="16">
        <v>48</v>
      </c>
      <c r="Q5679" s="16">
        <v>498</v>
      </c>
      <c r="R5679" s="16">
        <v>63</v>
      </c>
      <c r="S5679" s="14" t="s">
        <v>86</v>
      </c>
      <c r="T5679" s="16">
        <v>49584</v>
      </c>
      <c r="U5679" s="16">
        <v>0</v>
      </c>
      <c r="V5679" s="18">
        <v>46127791</v>
      </c>
      <c r="W5679" s="18">
        <v>2684215</v>
      </c>
      <c r="X5679" s="18">
        <v>1559268</v>
      </c>
      <c r="Y5679" s="18">
        <v>1116</v>
      </c>
      <c r="Z5679" s="18">
        <v>0</v>
      </c>
      <c r="AA5679" s="18">
        <v>0</v>
      </c>
      <c r="AB5679" s="18">
        <v>411935</v>
      </c>
      <c r="AC5679" s="23">
        <v>0.15</v>
      </c>
      <c r="AD5679" s="14" t="str">
        <f>IF(E5679=113,"Linn","Iowa ex-Linn")</f>
        <v>Iowa ex-Linn</v>
      </c>
      <c r="AE5679" s="23">
        <f>IFERROR(AB5679/W5679,"N/M")</f>
        <v>0.15346572461594918</v>
      </c>
      <c r="AF5679" s="14" t="str">
        <f>B5679&amp;"|"&amp;TEXT(E5679,"000")&amp;"|"&amp;TEXT(M5679,"0.0000")</f>
        <v>2023|145|0.8000</v>
      </c>
      <c r="AG5679" s="22" t="str">
        <f>IF(AND(B5679&gt;=2015,B5679&lt;=2024,C5679=19,G5679=41,I5679=2,K5679="A",L5679="RBUP",M5679&gt;=0.5,M5679&lt;=0.85),"IN","OUT")</f>
        <v>IN</v>
      </c>
    </row>
    <row r="5680" spans="1:33">
      <c r="A5680" s="14" t="s">
        <v>193</v>
      </c>
      <c r="B5680" s="16">
        <v>2023</v>
      </c>
      <c r="C5680" s="16">
        <v>19</v>
      </c>
      <c r="D5680" s="14" t="s">
        <v>80</v>
      </c>
      <c r="E5680" s="16">
        <v>145</v>
      </c>
      <c r="F5680" s="14" t="s">
        <v>158</v>
      </c>
      <c r="G5680" s="16">
        <v>41</v>
      </c>
      <c r="H5680" s="14" t="s">
        <v>186</v>
      </c>
      <c r="I5680" s="16">
        <v>2</v>
      </c>
      <c r="J5680" s="14" t="s">
        <v>83</v>
      </c>
      <c r="K5680" s="14" t="s">
        <v>84</v>
      </c>
      <c r="L5680" s="14" t="s">
        <v>85</v>
      </c>
      <c r="M5680" s="23">
        <v>0.85</v>
      </c>
      <c r="N5680" s="16">
        <v>181</v>
      </c>
      <c r="O5680" s="16">
        <v>144</v>
      </c>
      <c r="P5680" s="16">
        <v>32</v>
      </c>
      <c r="Q5680" s="16">
        <v>227</v>
      </c>
      <c r="R5680" s="16">
        <v>49</v>
      </c>
      <c r="S5680" s="14" t="s">
        <v>86</v>
      </c>
      <c r="T5680" s="16">
        <v>32070</v>
      </c>
      <c r="U5680" s="16">
        <v>0</v>
      </c>
      <c r="V5680" s="18">
        <v>31611823</v>
      </c>
      <c r="W5680" s="18">
        <v>2194384</v>
      </c>
      <c r="X5680" s="18">
        <v>1035717</v>
      </c>
      <c r="Y5680" s="18">
        <v>0</v>
      </c>
      <c r="Z5680" s="18">
        <v>0</v>
      </c>
      <c r="AA5680" s="18">
        <v>0</v>
      </c>
      <c r="AB5680" s="18">
        <v>426418</v>
      </c>
      <c r="AC5680" s="23">
        <v>0.19</v>
      </c>
      <c r="AD5680" s="14" t="str">
        <f>IF(E5680=113,"Linn","Iowa ex-Linn")</f>
        <v>Iowa ex-Linn</v>
      </c>
      <c r="AE5680" s="23">
        <f>IFERROR(AB5680/W5680,"N/M")</f>
        <v>0.19432241576679377</v>
      </c>
      <c r="AF5680" s="14" t="str">
        <f>B5680&amp;"|"&amp;TEXT(E5680,"000")&amp;"|"&amp;TEXT(M5680,"0.0000")</f>
        <v>2023|145|0.8500</v>
      </c>
      <c r="AG5680" s="22" t="str">
        <f>IF(AND(B5680&gt;=2015,B5680&lt;=2024,C5680=19,G5680=41,I5680=2,K5680="A",L5680="RBUP",M5680&gt;=0.5,M5680&lt;=0.85),"IN","OUT")</f>
        <v>IN</v>
      </c>
    </row>
    <row r="5681" spans="1:33">
      <c r="A5681" s="14" t="s">
        <v>193</v>
      </c>
      <c r="B5681" s="16">
        <v>2023</v>
      </c>
      <c r="C5681" s="16">
        <v>19</v>
      </c>
      <c r="D5681" s="14" t="s">
        <v>80</v>
      </c>
      <c r="E5681" s="16">
        <v>147</v>
      </c>
      <c r="F5681" s="14" t="s">
        <v>159</v>
      </c>
      <c r="G5681" s="16">
        <v>41</v>
      </c>
      <c r="H5681" s="14" t="s">
        <v>186</v>
      </c>
      <c r="I5681" s="16">
        <v>2</v>
      </c>
      <c r="J5681" s="14" t="s">
        <v>83</v>
      </c>
      <c r="K5681" s="14" t="s">
        <v>84</v>
      </c>
      <c r="L5681" s="14" t="s">
        <v>85</v>
      </c>
      <c r="M5681" s="23">
        <v>0.6</v>
      </c>
      <c r="N5681" s="16">
        <v>2</v>
      </c>
      <c r="O5681" s="16">
        <v>2</v>
      </c>
      <c r="P5681" s="16">
        <v>0</v>
      </c>
      <c r="Q5681" s="16">
        <v>2</v>
      </c>
      <c r="R5681" s="16">
        <v>0</v>
      </c>
      <c r="S5681" s="14" t="s">
        <v>86</v>
      </c>
      <c r="T5681" s="16">
        <v>520</v>
      </c>
      <c r="U5681" s="16">
        <v>0</v>
      </c>
      <c r="V5681" s="18">
        <v>349079</v>
      </c>
      <c r="W5681" s="18">
        <v>4611</v>
      </c>
      <c r="X5681" s="18">
        <v>3688</v>
      </c>
      <c r="Y5681" s="18">
        <v>0</v>
      </c>
      <c r="Z5681" s="18">
        <v>0</v>
      </c>
      <c r="AA5681" s="18">
        <v>0</v>
      </c>
      <c r="AB5681" s="18">
        <v>0</v>
      </c>
      <c r="AC5681" s="23">
        <v>0</v>
      </c>
      <c r="AD5681" s="14" t="str">
        <f>IF(E5681=113,"Linn","Iowa ex-Linn")</f>
        <v>Iowa ex-Linn</v>
      </c>
      <c r="AE5681" s="23">
        <f>IFERROR(AB5681/W5681,"N/M")</f>
        <v>0.0</v>
      </c>
      <c r="AF5681" s="14" t="str">
        <f>B5681&amp;"|"&amp;TEXT(E5681,"000")&amp;"|"&amp;TEXT(M5681,"0.0000")</f>
        <v>2023|147|0.6000</v>
      </c>
      <c r="AG5681" s="22" t="str">
        <f>IF(AND(B5681&gt;=2015,B5681&lt;=2024,C5681=19,G5681=41,I5681=2,K5681="A",L5681="RBUP",M5681&gt;=0.5,M5681&lt;=0.85),"IN","OUT")</f>
        <v>IN</v>
      </c>
    </row>
    <row r="5682" spans="1:33">
      <c r="A5682" s="14" t="s">
        <v>193</v>
      </c>
      <c r="B5682" s="16">
        <v>2023</v>
      </c>
      <c r="C5682" s="16">
        <v>19</v>
      </c>
      <c r="D5682" s="14" t="s">
        <v>80</v>
      </c>
      <c r="E5682" s="16">
        <v>147</v>
      </c>
      <c r="F5682" s="14" t="s">
        <v>159</v>
      </c>
      <c r="G5682" s="16">
        <v>41</v>
      </c>
      <c r="H5682" s="14" t="s">
        <v>186</v>
      </c>
      <c r="I5682" s="16">
        <v>2</v>
      </c>
      <c r="J5682" s="14" t="s">
        <v>83</v>
      </c>
      <c r="K5682" s="14" t="s">
        <v>84</v>
      </c>
      <c r="L5682" s="14" t="s">
        <v>85</v>
      </c>
      <c r="M5682" s="23">
        <v>0.65</v>
      </c>
      <c r="N5682" s="16">
        <v>2</v>
      </c>
      <c r="O5682" s="16">
        <v>1</v>
      </c>
      <c r="P5682" s="16">
        <v>0</v>
      </c>
      <c r="Q5682" s="16">
        <v>1</v>
      </c>
      <c r="R5682" s="16">
        <v>0</v>
      </c>
      <c r="S5682" s="14" t="s">
        <v>86</v>
      </c>
      <c r="T5682" s="16">
        <v>145</v>
      </c>
      <c r="U5682" s="16">
        <v>0</v>
      </c>
      <c r="V5682" s="18">
        <v>147846</v>
      </c>
      <c r="W5682" s="18">
        <v>2777</v>
      </c>
      <c r="X5682" s="18">
        <v>1638</v>
      </c>
      <c r="Y5682" s="18">
        <v>0</v>
      </c>
      <c r="Z5682" s="18">
        <v>0</v>
      </c>
      <c r="AA5682" s="18">
        <v>0</v>
      </c>
      <c r="AB5682" s="18">
        <v>0</v>
      </c>
      <c r="AC5682" s="23">
        <v>0</v>
      </c>
      <c r="AD5682" s="14" t="str">
        <f>IF(E5682=113,"Linn","Iowa ex-Linn")</f>
        <v>Iowa ex-Linn</v>
      </c>
      <c r="AE5682" s="23">
        <f>IFERROR(AB5682/W5682,"N/M")</f>
        <v>0.0</v>
      </c>
      <c r="AF5682" s="14" t="str">
        <f>B5682&amp;"|"&amp;TEXT(E5682,"000")&amp;"|"&amp;TEXT(M5682,"0.0000")</f>
        <v>2023|147|0.6500</v>
      </c>
      <c r="AG5682" s="22" t="str">
        <f>IF(AND(B5682&gt;=2015,B5682&lt;=2024,C5682=19,G5682=41,I5682=2,K5682="A",L5682="RBUP",M5682&gt;=0.5,M5682&lt;=0.85),"IN","OUT")</f>
        <v>IN</v>
      </c>
    </row>
    <row r="5683" spans="1:33">
      <c r="A5683" s="14" t="s">
        <v>193</v>
      </c>
      <c r="B5683" s="16">
        <v>2023</v>
      </c>
      <c r="C5683" s="16">
        <v>19</v>
      </c>
      <c r="D5683" s="14" t="s">
        <v>80</v>
      </c>
      <c r="E5683" s="16">
        <v>147</v>
      </c>
      <c r="F5683" s="14" t="s">
        <v>159</v>
      </c>
      <c r="G5683" s="16">
        <v>41</v>
      </c>
      <c r="H5683" s="14" t="s">
        <v>186</v>
      </c>
      <c r="I5683" s="16">
        <v>2</v>
      </c>
      <c r="J5683" s="14" t="s">
        <v>83</v>
      </c>
      <c r="K5683" s="14" t="s">
        <v>84</v>
      </c>
      <c r="L5683" s="14" t="s">
        <v>85</v>
      </c>
      <c r="M5683" s="23">
        <v>0.7</v>
      </c>
      <c r="N5683" s="16">
        <v>26</v>
      </c>
      <c r="O5683" s="16">
        <v>21</v>
      </c>
      <c r="P5683" s="16">
        <v>0</v>
      </c>
      <c r="Q5683" s="16">
        <v>25</v>
      </c>
      <c r="R5683" s="16">
        <v>0</v>
      </c>
      <c r="S5683" s="14" t="s">
        <v>86</v>
      </c>
      <c r="T5683" s="16">
        <v>2204</v>
      </c>
      <c r="U5683" s="16">
        <v>0</v>
      </c>
      <c r="V5683" s="18">
        <v>1900362</v>
      </c>
      <c r="W5683" s="18">
        <v>52180</v>
      </c>
      <c r="X5683" s="18">
        <v>32346</v>
      </c>
      <c r="Y5683" s="18">
        <v>0</v>
      </c>
      <c r="Z5683" s="18">
        <v>0</v>
      </c>
      <c r="AA5683" s="18">
        <v>0</v>
      </c>
      <c r="AB5683" s="18">
        <v>0</v>
      </c>
      <c r="AC5683" s="23">
        <v>0</v>
      </c>
      <c r="AD5683" s="14" t="str">
        <f>IF(E5683=113,"Linn","Iowa ex-Linn")</f>
        <v>Iowa ex-Linn</v>
      </c>
      <c r="AE5683" s="23">
        <f>IFERROR(AB5683/W5683,"N/M")</f>
        <v>0.0</v>
      </c>
      <c r="AF5683" s="14" t="str">
        <f>B5683&amp;"|"&amp;TEXT(E5683,"000")&amp;"|"&amp;TEXT(M5683,"0.0000")</f>
        <v>2023|147|0.7000</v>
      </c>
      <c r="AG5683" s="22" t="str">
        <f>IF(AND(B5683&gt;=2015,B5683&lt;=2024,C5683=19,G5683=41,I5683=2,K5683="A",L5683="RBUP",M5683&gt;=0.5,M5683&lt;=0.85),"IN","OUT")</f>
        <v>IN</v>
      </c>
    </row>
    <row r="5684" spans="1:33">
      <c r="A5684" s="14" t="s">
        <v>193</v>
      </c>
      <c r="B5684" s="16">
        <v>2023</v>
      </c>
      <c r="C5684" s="16">
        <v>19</v>
      </c>
      <c r="D5684" s="14" t="s">
        <v>80</v>
      </c>
      <c r="E5684" s="16">
        <v>147</v>
      </c>
      <c r="F5684" s="14" t="s">
        <v>159</v>
      </c>
      <c r="G5684" s="16">
        <v>41</v>
      </c>
      <c r="H5684" s="14" t="s">
        <v>186</v>
      </c>
      <c r="I5684" s="16">
        <v>2</v>
      </c>
      <c r="J5684" s="14" t="s">
        <v>83</v>
      </c>
      <c r="K5684" s="14" t="s">
        <v>84</v>
      </c>
      <c r="L5684" s="14" t="s">
        <v>85</v>
      </c>
      <c r="M5684" s="23">
        <v>0.75</v>
      </c>
      <c r="N5684" s="16">
        <v>84</v>
      </c>
      <c r="O5684" s="16">
        <v>71</v>
      </c>
      <c r="P5684" s="16">
        <v>12</v>
      </c>
      <c r="Q5684" s="16">
        <v>103</v>
      </c>
      <c r="R5684" s="16">
        <v>16</v>
      </c>
      <c r="S5684" s="14" t="s">
        <v>86</v>
      </c>
      <c r="T5684" s="16">
        <v>14616</v>
      </c>
      <c r="U5684" s="16">
        <v>0</v>
      </c>
      <c r="V5684" s="18">
        <v>13231584</v>
      </c>
      <c r="W5684" s="18">
        <v>486828</v>
      </c>
      <c r="X5684" s="18">
        <v>331060</v>
      </c>
      <c r="Y5684" s="18">
        <v>0</v>
      </c>
      <c r="Z5684" s="18">
        <v>0</v>
      </c>
      <c r="AA5684" s="18">
        <v>0</v>
      </c>
      <c r="AB5684" s="18">
        <v>47850</v>
      </c>
      <c r="AC5684" s="23">
        <v>0.1</v>
      </c>
      <c r="AD5684" s="14" t="str">
        <f>IF(E5684=113,"Linn","Iowa ex-Linn")</f>
        <v>Iowa ex-Linn</v>
      </c>
      <c r="AE5684" s="23">
        <f>IFERROR(AB5684/W5684,"N/M")</f>
        <v>0.0982893342207104</v>
      </c>
      <c r="AF5684" s="14" t="str">
        <f>B5684&amp;"|"&amp;TEXT(E5684,"000")&amp;"|"&amp;TEXT(M5684,"0.0000")</f>
        <v>2023|147|0.7500</v>
      </c>
      <c r="AG5684" s="22" t="str">
        <f>IF(AND(B5684&gt;=2015,B5684&lt;=2024,C5684=19,G5684=41,I5684=2,K5684="A",L5684="RBUP",M5684&gt;=0.5,M5684&lt;=0.85),"IN","OUT")</f>
        <v>IN</v>
      </c>
    </row>
    <row r="5685" spans="1:33">
      <c r="A5685" s="14" t="s">
        <v>193</v>
      </c>
      <c r="B5685" s="16">
        <v>2023</v>
      </c>
      <c r="C5685" s="16">
        <v>19</v>
      </c>
      <c r="D5685" s="14" t="s">
        <v>80</v>
      </c>
      <c r="E5685" s="16">
        <v>147</v>
      </c>
      <c r="F5685" s="14" t="s">
        <v>159</v>
      </c>
      <c r="G5685" s="16">
        <v>41</v>
      </c>
      <c r="H5685" s="14" t="s">
        <v>186</v>
      </c>
      <c r="I5685" s="16">
        <v>2</v>
      </c>
      <c r="J5685" s="14" t="s">
        <v>83</v>
      </c>
      <c r="K5685" s="14" t="s">
        <v>84</v>
      </c>
      <c r="L5685" s="14" t="s">
        <v>85</v>
      </c>
      <c r="M5685" s="23">
        <v>0.8</v>
      </c>
      <c r="N5685" s="16">
        <v>356</v>
      </c>
      <c r="O5685" s="16">
        <v>282</v>
      </c>
      <c r="P5685" s="16">
        <v>48</v>
      </c>
      <c r="Q5685" s="16">
        <v>562</v>
      </c>
      <c r="R5685" s="16">
        <v>70</v>
      </c>
      <c r="S5685" s="14" t="s">
        <v>86</v>
      </c>
      <c r="T5685" s="16">
        <v>61567</v>
      </c>
      <c r="U5685" s="16">
        <v>0</v>
      </c>
      <c r="V5685" s="18">
        <v>60333192</v>
      </c>
      <c r="W5685" s="18">
        <v>3152497</v>
      </c>
      <c r="X5685" s="18">
        <v>1764869</v>
      </c>
      <c r="Y5685" s="18">
        <v>124</v>
      </c>
      <c r="Z5685" s="18">
        <v>0</v>
      </c>
      <c r="AA5685" s="18">
        <v>0</v>
      </c>
      <c r="AB5685" s="18">
        <v>325102</v>
      </c>
      <c r="AC5685" s="23">
        <v>0.1</v>
      </c>
      <c r="AD5685" s="14" t="str">
        <f>IF(E5685=113,"Linn","Iowa ex-Linn")</f>
        <v>Iowa ex-Linn</v>
      </c>
      <c r="AE5685" s="23">
        <f>IFERROR(AB5685/W5685,"N/M")</f>
        <v>0.10312523691537216</v>
      </c>
      <c r="AF5685" s="14" t="str">
        <f>B5685&amp;"|"&amp;TEXT(E5685,"000")&amp;"|"&amp;TEXT(M5685,"0.0000")</f>
        <v>2023|147|0.8000</v>
      </c>
      <c r="AG5685" s="22" t="str">
        <f>IF(AND(B5685&gt;=2015,B5685&lt;=2024,C5685=19,G5685=41,I5685=2,K5685="A",L5685="RBUP",M5685&gt;=0.5,M5685&lt;=0.85),"IN","OUT")</f>
        <v>IN</v>
      </c>
    </row>
    <row r="5686" spans="1:33">
      <c r="A5686" s="14" t="s">
        <v>193</v>
      </c>
      <c r="B5686" s="16">
        <v>2023</v>
      </c>
      <c r="C5686" s="16">
        <v>19</v>
      </c>
      <c r="D5686" s="14" t="s">
        <v>80</v>
      </c>
      <c r="E5686" s="16">
        <v>147</v>
      </c>
      <c r="F5686" s="14" t="s">
        <v>159</v>
      </c>
      <c r="G5686" s="16">
        <v>41</v>
      </c>
      <c r="H5686" s="14" t="s">
        <v>186</v>
      </c>
      <c r="I5686" s="16">
        <v>2</v>
      </c>
      <c r="J5686" s="14" t="s">
        <v>83</v>
      </c>
      <c r="K5686" s="14" t="s">
        <v>84</v>
      </c>
      <c r="L5686" s="14" t="s">
        <v>85</v>
      </c>
      <c r="M5686" s="23">
        <v>0.85</v>
      </c>
      <c r="N5686" s="16">
        <v>310</v>
      </c>
      <c r="O5686" s="16">
        <v>245</v>
      </c>
      <c r="P5686" s="16">
        <v>85</v>
      </c>
      <c r="Q5686" s="16">
        <v>540</v>
      </c>
      <c r="R5686" s="16">
        <v>145</v>
      </c>
      <c r="S5686" s="14" t="s">
        <v>86</v>
      </c>
      <c r="T5686" s="16">
        <v>53087</v>
      </c>
      <c r="U5686" s="16">
        <v>0</v>
      </c>
      <c r="V5686" s="18">
        <v>55000852</v>
      </c>
      <c r="W5686" s="18">
        <v>3617786</v>
      </c>
      <c r="X5686" s="18">
        <v>1586952</v>
      </c>
      <c r="Y5686" s="18">
        <v>858</v>
      </c>
      <c r="Z5686" s="18">
        <v>0</v>
      </c>
      <c r="AA5686" s="18">
        <v>0</v>
      </c>
      <c r="AB5686" s="18">
        <v>854353</v>
      </c>
      <c r="AC5686" s="23">
        <v>0.24</v>
      </c>
      <c r="AD5686" s="14" t="str">
        <f>IF(E5686=113,"Linn","Iowa ex-Linn")</f>
        <v>Iowa ex-Linn</v>
      </c>
      <c r="AE5686" s="23">
        <f>IFERROR(AB5686/W5686,"N/M")</f>
        <v>0.23615354805397556</v>
      </c>
      <c r="AF5686" s="14" t="str">
        <f>B5686&amp;"|"&amp;TEXT(E5686,"000")&amp;"|"&amp;TEXT(M5686,"0.0000")</f>
        <v>2023|147|0.8500</v>
      </c>
      <c r="AG5686" s="22" t="str">
        <f>IF(AND(B5686&gt;=2015,B5686&lt;=2024,C5686=19,G5686=41,I5686=2,K5686="A",L5686="RBUP",M5686&gt;=0.5,M5686&lt;=0.85),"IN","OUT")</f>
        <v>IN</v>
      </c>
    </row>
    <row r="5687" spans="1:33">
      <c r="A5687" s="14" t="s">
        <v>193</v>
      </c>
      <c r="B5687" s="16">
        <v>2023</v>
      </c>
      <c r="C5687" s="16">
        <v>19</v>
      </c>
      <c r="D5687" s="14" t="s">
        <v>80</v>
      </c>
      <c r="E5687" s="16">
        <v>149</v>
      </c>
      <c r="F5687" s="14" t="s">
        <v>160</v>
      </c>
      <c r="G5687" s="16">
        <v>41</v>
      </c>
      <c r="H5687" s="14" t="s">
        <v>186</v>
      </c>
      <c r="I5687" s="16">
        <v>2</v>
      </c>
      <c r="J5687" s="14" t="s">
        <v>83</v>
      </c>
      <c r="K5687" s="14" t="s">
        <v>84</v>
      </c>
      <c r="L5687" s="14" t="s">
        <v>85</v>
      </c>
      <c r="M5687" s="23">
        <v>0.5</v>
      </c>
      <c r="N5687" s="16">
        <v>1</v>
      </c>
      <c r="O5687" s="16">
        <v>1</v>
      </c>
      <c r="P5687" s="16">
        <v>0</v>
      </c>
      <c r="Q5687" s="16">
        <v>1</v>
      </c>
      <c r="R5687" s="16">
        <v>0</v>
      </c>
      <c r="S5687" s="14" t="s">
        <v>86</v>
      </c>
      <c r="T5687" s="16">
        <v>121</v>
      </c>
      <c r="U5687" s="16">
        <v>0</v>
      </c>
      <c r="V5687" s="18">
        <v>72640</v>
      </c>
      <c r="W5687" s="18">
        <v>572</v>
      </c>
      <c r="X5687" s="18">
        <v>383</v>
      </c>
      <c r="Y5687" s="18">
        <v>0</v>
      </c>
      <c r="Z5687" s="18">
        <v>0</v>
      </c>
      <c r="AA5687" s="18">
        <v>0</v>
      </c>
      <c r="AB5687" s="18">
        <v>0</v>
      </c>
      <c r="AC5687" s="23">
        <v>0</v>
      </c>
      <c r="AD5687" s="14" t="str">
        <f>IF(E5687=113,"Linn","Iowa ex-Linn")</f>
        <v>Iowa ex-Linn</v>
      </c>
      <c r="AE5687" s="23">
        <f>IFERROR(AB5687/W5687,"N/M")</f>
        <v>0.0</v>
      </c>
      <c r="AF5687" s="14" t="str">
        <f>B5687&amp;"|"&amp;TEXT(E5687,"000")&amp;"|"&amp;TEXT(M5687,"0.0000")</f>
        <v>2023|149|0.5000</v>
      </c>
      <c r="AG5687" s="22" t="str">
        <f>IF(AND(B5687&gt;=2015,B5687&lt;=2024,C5687=19,G5687=41,I5687=2,K5687="A",L5687="RBUP",M5687&gt;=0.5,M5687&lt;=0.85),"IN","OUT")</f>
        <v>IN</v>
      </c>
    </row>
    <row r="5688" spans="1:33">
      <c r="A5688" s="14" t="s">
        <v>193</v>
      </c>
      <c r="B5688" s="16">
        <v>2023</v>
      </c>
      <c r="C5688" s="16">
        <v>19</v>
      </c>
      <c r="D5688" s="14" t="s">
        <v>80</v>
      </c>
      <c r="E5688" s="16">
        <v>149</v>
      </c>
      <c r="F5688" s="14" t="s">
        <v>160</v>
      </c>
      <c r="G5688" s="16">
        <v>41</v>
      </c>
      <c r="H5688" s="14" t="s">
        <v>186</v>
      </c>
      <c r="I5688" s="16">
        <v>2</v>
      </c>
      <c r="J5688" s="14" t="s">
        <v>83</v>
      </c>
      <c r="K5688" s="14" t="s">
        <v>84</v>
      </c>
      <c r="L5688" s="14" t="s">
        <v>85</v>
      </c>
      <c r="M5688" s="23">
        <v>0.65</v>
      </c>
      <c r="N5688" s="16">
        <v>5</v>
      </c>
      <c r="O5688" s="16">
        <v>4</v>
      </c>
      <c r="P5688" s="16">
        <v>0</v>
      </c>
      <c r="Q5688" s="16">
        <v>4</v>
      </c>
      <c r="R5688" s="16">
        <v>0</v>
      </c>
      <c r="S5688" s="14" t="s">
        <v>86</v>
      </c>
      <c r="T5688" s="16">
        <v>205</v>
      </c>
      <c r="U5688" s="16">
        <v>0</v>
      </c>
      <c r="V5688" s="18">
        <v>162142</v>
      </c>
      <c r="W5688" s="18">
        <v>2867</v>
      </c>
      <c r="X5688" s="18">
        <v>1935</v>
      </c>
      <c r="Y5688" s="18">
        <v>0</v>
      </c>
      <c r="Z5688" s="18">
        <v>0</v>
      </c>
      <c r="AA5688" s="18">
        <v>0</v>
      </c>
      <c r="AB5688" s="18">
        <v>0</v>
      </c>
      <c r="AC5688" s="23">
        <v>0</v>
      </c>
      <c r="AD5688" s="14" t="str">
        <f>IF(E5688=113,"Linn","Iowa ex-Linn")</f>
        <v>Iowa ex-Linn</v>
      </c>
      <c r="AE5688" s="23">
        <f>IFERROR(AB5688/W5688,"N/M")</f>
        <v>0.0</v>
      </c>
      <c r="AF5688" s="14" t="str">
        <f>B5688&amp;"|"&amp;TEXT(E5688,"000")&amp;"|"&amp;TEXT(M5688,"0.0000")</f>
        <v>2023|149|0.6500</v>
      </c>
      <c r="AG5688" s="22" t="str">
        <f>IF(AND(B5688&gt;=2015,B5688&lt;=2024,C5688=19,G5688=41,I5688=2,K5688="A",L5688="RBUP",M5688&gt;=0.5,M5688&lt;=0.85),"IN","OUT")</f>
        <v>IN</v>
      </c>
    </row>
    <row r="5689" spans="1:33">
      <c r="A5689" s="14" t="s">
        <v>193</v>
      </c>
      <c r="B5689" s="16">
        <v>2023</v>
      </c>
      <c r="C5689" s="16">
        <v>19</v>
      </c>
      <c r="D5689" s="14" t="s">
        <v>80</v>
      </c>
      <c r="E5689" s="16">
        <v>149</v>
      </c>
      <c r="F5689" s="14" t="s">
        <v>160</v>
      </c>
      <c r="G5689" s="16">
        <v>41</v>
      </c>
      <c r="H5689" s="14" t="s">
        <v>186</v>
      </c>
      <c r="I5689" s="16">
        <v>2</v>
      </c>
      <c r="J5689" s="14" t="s">
        <v>83</v>
      </c>
      <c r="K5689" s="14" t="s">
        <v>84</v>
      </c>
      <c r="L5689" s="14" t="s">
        <v>85</v>
      </c>
      <c r="M5689" s="23">
        <v>0.7</v>
      </c>
      <c r="N5689" s="16">
        <v>22</v>
      </c>
      <c r="O5689" s="16">
        <v>17</v>
      </c>
      <c r="P5689" s="16">
        <v>3</v>
      </c>
      <c r="Q5689" s="16">
        <v>36</v>
      </c>
      <c r="R5689" s="16">
        <v>10</v>
      </c>
      <c r="S5689" s="14" t="s">
        <v>86</v>
      </c>
      <c r="T5689" s="16">
        <v>2642</v>
      </c>
      <c r="U5689" s="16">
        <v>0</v>
      </c>
      <c r="V5689" s="18">
        <v>2379537</v>
      </c>
      <c r="W5689" s="18">
        <v>78268</v>
      </c>
      <c r="X5689" s="18">
        <v>51535</v>
      </c>
      <c r="Y5689" s="18">
        <v>0</v>
      </c>
      <c r="Z5689" s="18">
        <v>0</v>
      </c>
      <c r="AA5689" s="18">
        <v>0</v>
      </c>
      <c r="AB5689" s="18">
        <v>56977</v>
      </c>
      <c r="AC5689" s="23">
        <v>0.73</v>
      </c>
      <c r="AD5689" s="14" t="str">
        <f>IF(E5689=113,"Linn","Iowa ex-Linn")</f>
        <v>Iowa ex-Linn</v>
      </c>
      <c r="AE5689" s="23">
        <f>IFERROR(AB5689/W5689,"N/M")</f>
        <v>0.727973118004804</v>
      </c>
      <c r="AF5689" s="14" t="str">
        <f>B5689&amp;"|"&amp;TEXT(E5689,"000")&amp;"|"&amp;TEXT(M5689,"0.0000")</f>
        <v>2023|149|0.7000</v>
      </c>
      <c r="AG5689" s="22" t="str">
        <f>IF(AND(B5689&gt;=2015,B5689&lt;=2024,C5689=19,G5689=41,I5689=2,K5689="A",L5689="RBUP",M5689&gt;=0.5,M5689&lt;=0.85),"IN","OUT")</f>
        <v>IN</v>
      </c>
    </row>
    <row r="5690" spans="1:33">
      <c r="A5690" s="14" t="s">
        <v>193</v>
      </c>
      <c r="B5690" s="16">
        <v>2023</v>
      </c>
      <c r="C5690" s="16">
        <v>19</v>
      </c>
      <c r="D5690" s="14" t="s">
        <v>80</v>
      </c>
      <c r="E5690" s="16">
        <v>149</v>
      </c>
      <c r="F5690" s="14" t="s">
        <v>160</v>
      </c>
      <c r="G5690" s="16">
        <v>41</v>
      </c>
      <c r="H5690" s="14" t="s">
        <v>186</v>
      </c>
      <c r="I5690" s="16">
        <v>2</v>
      </c>
      <c r="J5690" s="14" t="s">
        <v>83</v>
      </c>
      <c r="K5690" s="14" t="s">
        <v>84</v>
      </c>
      <c r="L5690" s="14" t="s">
        <v>85</v>
      </c>
      <c r="M5690" s="23">
        <v>0.75</v>
      </c>
      <c r="N5690" s="16">
        <v>126</v>
      </c>
      <c r="O5690" s="16">
        <v>106</v>
      </c>
      <c r="P5690" s="16">
        <v>17</v>
      </c>
      <c r="Q5690" s="16">
        <v>200</v>
      </c>
      <c r="R5690" s="16">
        <v>25</v>
      </c>
      <c r="S5690" s="14" t="s">
        <v>86</v>
      </c>
      <c r="T5690" s="16">
        <v>18264</v>
      </c>
      <c r="U5690" s="16">
        <v>0</v>
      </c>
      <c r="V5690" s="18">
        <v>17994725</v>
      </c>
      <c r="W5690" s="18">
        <v>745276</v>
      </c>
      <c r="X5690" s="18">
        <v>465438</v>
      </c>
      <c r="Y5690" s="18">
        <v>0</v>
      </c>
      <c r="Z5690" s="18">
        <v>0</v>
      </c>
      <c r="AA5690" s="18">
        <v>0</v>
      </c>
      <c r="AB5690" s="18">
        <v>152502</v>
      </c>
      <c r="AC5690" s="23">
        <v>0.2</v>
      </c>
      <c r="AD5690" s="14" t="str">
        <f>IF(E5690=113,"Linn","Iowa ex-Linn")</f>
        <v>Iowa ex-Linn</v>
      </c>
      <c r="AE5690" s="23">
        <f>IFERROR(AB5690/W5690,"N/M")</f>
        <v>0.20462486380884398</v>
      </c>
      <c r="AF5690" s="14" t="str">
        <f>B5690&amp;"|"&amp;TEXT(E5690,"000")&amp;"|"&amp;TEXT(M5690,"0.0000")</f>
        <v>2023|149|0.7500</v>
      </c>
      <c r="AG5690" s="22" t="str">
        <f>IF(AND(B5690&gt;=2015,B5690&lt;=2024,C5690=19,G5690=41,I5690=2,K5690="A",L5690="RBUP",M5690&gt;=0.5,M5690&lt;=0.85),"IN","OUT")</f>
        <v>IN</v>
      </c>
    </row>
    <row r="5691" spans="1:33">
      <c r="A5691" s="14" t="s">
        <v>193</v>
      </c>
      <c r="B5691" s="16">
        <v>2023</v>
      </c>
      <c r="C5691" s="16">
        <v>19</v>
      </c>
      <c r="D5691" s="14" t="s">
        <v>80</v>
      </c>
      <c r="E5691" s="16">
        <v>149</v>
      </c>
      <c r="F5691" s="14" t="s">
        <v>160</v>
      </c>
      <c r="G5691" s="16">
        <v>41</v>
      </c>
      <c r="H5691" s="14" t="s">
        <v>186</v>
      </c>
      <c r="I5691" s="16">
        <v>2</v>
      </c>
      <c r="J5691" s="14" t="s">
        <v>83</v>
      </c>
      <c r="K5691" s="14" t="s">
        <v>84</v>
      </c>
      <c r="L5691" s="14" t="s">
        <v>85</v>
      </c>
      <c r="M5691" s="23">
        <v>0.8</v>
      </c>
      <c r="N5691" s="16">
        <v>449</v>
      </c>
      <c r="O5691" s="16">
        <v>370</v>
      </c>
      <c r="P5691" s="16">
        <v>141</v>
      </c>
      <c r="Q5691" s="16">
        <v>724</v>
      </c>
      <c r="R5691" s="16">
        <v>242</v>
      </c>
      <c r="S5691" s="14" t="s">
        <v>86</v>
      </c>
      <c r="T5691" s="16">
        <v>81195</v>
      </c>
      <c r="U5691" s="16">
        <v>0</v>
      </c>
      <c r="V5691" s="18">
        <v>84049995</v>
      </c>
      <c r="W5691" s="18">
        <v>4678020</v>
      </c>
      <c r="X5691" s="18">
        <v>2635478</v>
      </c>
      <c r="Y5691" s="18">
        <v>1156</v>
      </c>
      <c r="Z5691" s="18">
        <v>0</v>
      </c>
      <c r="AA5691" s="18">
        <v>0</v>
      </c>
      <c r="AB5691" s="18">
        <v>2954558</v>
      </c>
      <c r="AC5691" s="23">
        <v>0.63</v>
      </c>
      <c r="AD5691" s="14" t="str">
        <f>IF(E5691=113,"Linn","Iowa ex-Linn")</f>
        <v>Iowa ex-Linn</v>
      </c>
      <c r="AE5691" s="23">
        <f>IFERROR(AB5691/W5691,"N/M")</f>
        <v>0.6315830201666517</v>
      </c>
      <c r="AF5691" s="14" t="str">
        <f>B5691&amp;"|"&amp;TEXT(E5691,"000")&amp;"|"&amp;TEXT(M5691,"0.0000")</f>
        <v>2023|149|0.8000</v>
      </c>
      <c r="AG5691" s="22" t="str">
        <f>IF(AND(B5691&gt;=2015,B5691&lt;=2024,C5691=19,G5691=41,I5691=2,K5691="A",L5691="RBUP",M5691&gt;=0.5,M5691&lt;=0.85),"IN","OUT")</f>
        <v>IN</v>
      </c>
    </row>
    <row r="5692" spans="1:33">
      <c r="A5692" s="14" t="s">
        <v>193</v>
      </c>
      <c r="B5692" s="16">
        <v>2023</v>
      </c>
      <c r="C5692" s="16">
        <v>19</v>
      </c>
      <c r="D5692" s="14" t="s">
        <v>80</v>
      </c>
      <c r="E5692" s="16">
        <v>149</v>
      </c>
      <c r="F5692" s="14" t="s">
        <v>160</v>
      </c>
      <c r="G5692" s="16">
        <v>41</v>
      </c>
      <c r="H5692" s="14" t="s">
        <v>186</v>
      </c>
      <c r="I5692" s="16">
        <v>2</v>
      </c>
      <c r="J5692" s="14" t="s">
        <v>83</v>
      </c>
      <c r="K5692" s="14" t="s">
        <v>84</v>
      </c>
      <c r="L5692" s="14" t="s">
        <v>85</v>
      </c>
      <c r="M5692" s="23">
        <v>0.85</v>
      </c>
      <c r="N5692" s="16">
        <v>593</v>
      </c>
      <c r="O5692" s="16">
        <v>510</v>
      </c>
      <c r="P5692" s="16">
        <v>374</v>
      </c>
      <c r="Q5692" s="16">
        <v>1303</v>
      </c>
      <c r="R5692" s="16">
        <v>843</v>
      </c>
      <c r="S5692" s="14" t="s">
        <v>86</v>
      </c>
      <c r="T5692" s="16">
        <v>112296</v>
      </c>
      <c r="U5692" s="16">
        <v>0</v>
      </c>
      <c r="V5692" s="18">
        <v>120024430</v>
      </c>
      <c r="W5692" s="18">
        <v>8660267</v>
      </c>
      <c r="X5692" s="18">
        <v>3687609</v>
      </c>
      <c r="Y5692" s="18">
        <v>335</v>
      </c>
      <c r="Z5692" s="18">
        <v>0</v>
      </c>
      <c r="AA5692" s="18">
        <v>0</v>
      </c>
      <c r="AB5692" s="18">
        <v>9572672</v>
      </c>
      <c r="AC5692" s="23">
        <v>1.11</v>
      </c>
      <c r="AD5692" s="14" t="str">
        <f>IF(E5692=113,"Linn","Iowa ex-Linn")</f>
        <v>Iowa ex-Linn</v>
      </c>
      <c r="AE5692" s="23">
        <f>IFERROR(AB5692/W5692,"N/M")</f>
        <v>1.1053552967824203</v>
      </c>
      <c r="AF5692" s="14" t="str">
        <f>B5692&amp;"|"&amp;TEXT(E5692,"000")&amp;"|"&amp;TEXT(M5692,"0.0000")</f>
        <v>2023|149|0.8500</v>
      </c>
      <c r="AG5692" s="22" t="str">
        <f>IF(AND(B5692&gt;=2015,B5692&lt;=2024,C5692=19,G5692=41,I5692=2,K5692="A",L5692="RBUP",M5692&gt;=0.5,M5692&lt;=0.85),"IN","OUT")</f>
        <v>IN</v>
      </c>
    </row>
    <row r="5693" spans="1:33">
      <c r="A5693" s="14" t="s">
        <v>193</v>
      </c>
      <c r="B5693" s="16">
        <v>2023</v>
      </c>
      <c r="C5693" s="16">
        <v>19</v>
      </c>
      <c r="D5693" s="14" t="s">
        <v>80</v>
      </c>
      <c r="E5693" s="16">
        <v>151</v>
      </c>
      <c r="F5693" s="14" t="s">
        <v>161</v>
      </c>
      <c r="G5693" s="16">
        <v>41</v>
      </c>
      <c r="H5693" s="14" t="s">
        <v>186</v>
      </c>
      <c r="I5693" s="16">
        <v>2</v>
      </c>
      <c r="J5693" s="14" t="s">
        <v>83</v>
      </c>
      <c r="K5693" s="14" t="s">
        <v>84</v>
      </c>
      <c r="L5693" s="14" t="s">
        <v>85</v>
      </c>
      <c r="M5693" s="23">
        <v>0.6</v>
      </c>
      <c r="N5693" s="16">
        <v>2</v>
      </c>
      <c r="O5693" s="16">
        <v>2</v>
      </c>
      <c r="P5693" s="16">
        <v>0</v>
      </c>
      <c r="Q5693" s="16">
        <v>2</v>
      </c>
      <c r="R5693" s="16">
        <v>0</v>
      </c>
      <c r="S5693" s="14" t="s">
        <v>86</v>
      </c>
      <c r="T5693" s="16">
        <v>1309</v>
      </c>
      <c r="U5693" s="16">
        <v>0</v>
      </c>
      <c r="V5693" s="18">
        <v>851604</v>
      </c>
      <c r="W5693" s="18">
        <v>6542</v>
      </c>
      <c r="X5693" s="18">
        <v>5145</v>
      </c>
      <c r="Y5693" s="18">
        <v>0</v>
      </c>
      <c r="Z5693" s="18">
        <v>0</v>
      </c>
      <c r="AA5693" s="18">
        <v>0</v>
      </c>
      <c r="AB5693" s="18">
        <v>0</v>
      </c>
      <c r="AC5693" s="23">
        <v>0</v>
      </c>
      <c r="AD5693" s="14" t="str">
        <f>IF(E5693=113,"Linn","Iowa ex-Linn")</f>
        <v>Iowa ex-Linn</v>
      </c>
      <c r="AE5693" s="23">
        <f>IFERROR(AB5693/W5693,"N/M")</f>
        <v>0.0</v>
      </c>
      <c r="AF5693" s="14" t="str">
        <f>B5693&amp;"|"&amp;TEXT(E5693,"000")&amp;"|"&amp;TEXT(M5693,"0.0000")</f>
        <v>2023|151|0.6000</v>
      </c>
      <c r="AG5693" s="22" t="str">
        <f>IF(AND(B5693&gt;=2015,B5693&lt;=2024,C5693=19,G5693=41,I5693=2,K5693="A",L5693="RBUP",M5693&gt;=0.5,M5693&lt;=0.85),"IN","OUT")</f>
        <v>IN</v>
      </c>
    </row>
    <row r="5694" spans="1:33">
      <c r="A5694" s="14" t="s">
        <v>193</v>
      </c>
      <c r="B5694" s="16">
        <v>2023</v>
      </c>
      <c r="C5694" s="16">
        <v>19</v>
      </c>
      <c r="D5694" s="14" t="s">
        <v>80</v>
      </c>
      <c r="E5694" s="16">
        <v>151</v>
      </c>
      <c r="F5694" s="14" t="s">
        <v>161</v>
      </c>
      <c r="G5694" s="16">
        <v>41</v>
      </c>
      <c r="H5694" s="14" t="s">
        <v>186</v>
      </c>
      <c r="I5694" s="16">
        <v>2</v>
      </c>
      <c r="J5694" s="14" t="s">
        <v>83</v>
      </c>
      <c r="K5694" s="14" t="s">
        <v>84</v>
      </c>
      <c r="L5694" s="14" t="s">
        <v>85</v>
      </c>
      <c r="M5694" s="23">
        <v>0.65</v>
      </c>
      <c r="N5694" s="16">
        <v>8</v>
      </c>
      <c r="O5694" s="16">
        <v>2</v>
      </c>
      <c r="P5694" s="16">
        <v>0</v>
      </c>
      <c r="Q5694" s="16">
        <v>4</v>
      </c>
      <c r="R5694" s="16">
        <v>0</v>
      </c>
      <c r="S5694" s="14" t="s">
        <v>86</v>
      </c>
      <c r="T5694" s="16">
        <v>131</v>
      </c>
      <c r="U5694" s="16">
        <v>0</v>
      </c>
      <c r="V5694" s="18">
        <v>98454</v>
      </c>
      <c r="W5694" s="18">
        <v>1363</v>
      </c>
      <c r="X5694" s="18">
        <v>804</v>
      </c>
      <c r="Y5694" s="18">
        <v>0</v>
      </c>
      <c r="Z5694" s="18">
        <v>0</v>
      </c>
      <c r="AA5694" s="18">
        <v>0</v>
      </c>
      <c r="AB5694" s="18">
        <v>0</v>
      </c>
      <c r="AC5694" s="23">
        <v>0</v>
      </c>
      <c r="AD5694" s="14" t="str">
        <f>IF(E5694=113,"Linn","Iowa ex-Linn")</f>
        <v>Iowa ex-Linn</v>
      </c>
      <c r="AE5694" s="23">
        <f>IFERROR(AB5694/W5694,"N/M")</f>
        <v>0.0</v>
      </c>
      <c r="AF5694" s="14" t="str">
        <f>B5694&amp;"|"&amp;TEXT(E5694,"000")&amp;"|"&amp;TEXT(M5694,"0.0000")</f>
        <v>2023|151|0.6500</v>
      </c>
      <c r="AG5694" s="22" t="str">
        <f>IF(AND(B5694&gt;=2015,B5694&lt;=2024,C5694=19,G5694=41,I5694=2,K5694="A",L5694="RBUP",M5694&gt;=0.5,M5694&lt;=0.85),"IN","OUT")</f>
        <v>IN</v>
      </c>
    </row>
    <row r="5695" spans="1:33">
      <c r="A5695" s="14" t="s">
        <v>193</v>
      </c>
      <c r="B5695" s="16">
        <v>2023</v>
      </c>
      <c r="C5695" s="16">
        <v>19</v>
      </c>
      <c r="D5695" s="14" t="s">
        <v>80</v>
      </c>
      <c r="E5695" s="16">
        <v>151</v>
      </c>
      <c r="F5695" s="14" t="s">
        <v>161</v>
      </c>
      <c r="G5695" s="16">
        <v>41</v>
      </c>
      <c r="H5695" s="14" t="s">
        <v>186</v>
      </c>
      <c r="I5695" s="16">
        <v>2</v>
      </c>
      <c r="J5695" s="14" t="s">
        <v>83</v>
      </c>
      <c r="K5695" s="14" t="s">
        <v>84</v>
      </c>
      <c r="L5695" s="14" t="s">
        <v>85</v>
      </c>
      <c r="M5695" s="23">
        <v>0.7</v>
      </c>
      <c r="N5695" s="16">
        <v>19</v>
      </c>
      <c r="O5695" s="16">
        <v>16</v>
      </c>
      <c r="P5695" s="16">
        <v>0</v>
      </c>
      <c r="Q5695" s="16">
        <v>23</v>
      </c>
      <c r="R5695" s="16">
        <v>0</v>
      </c>
      <c r="S5695" s="14" t="s">
        <v>86</v>
      </c>
      <c r="T5695" s="16">
        <v>1354</v>
      </c>
      <c r="U5695" s="16">
        <v>0</v>
      </c>
      <c r="V5695" s="18">
        <v>1141363</v>
      </c>
      <c r="W5695" s="18">
        <v>24588</v>
      </c>
      <c r="X5695" s="18">
        <v>14738</v>
      </c>
      <c r="Y5695" s="18">
        <v>0</v>
      </c>
      <c r="Z5695" s="18">
        <v>0</v>
      </c>
      <c r="AA5695" s="18">
        <v>0</v>
      </c>
      <c r="AB5695" s="18">
        <v>0</v>
      </c>
      <c r="AC5695" s="23">
        <v>0</v>
      </c>
      <c r="AD5695" s="14" t="str">
        <f>IF(E5695=113,"Linn","Iowa ex-Linn")</f>
        <v>Iowa ex-Linn</v>
      </c>
      <c r="AE5695" s="23">
        <f>IFERROR(AB5695/W5695,"N/M")</f>
        <v>0.0</v>
      </c>
      <c r="AF5695" s="14" t="str">
        <f>B5695&amp;"|"&amp;TEXT(E5695,"000")&amp;"|"&amp;TEXT(M5695,"0.0000")</f>
        <v>2023|151|0.7000</v>
      </c>
      <c r="AG5695" s="22" t="str">
        <f>IF(AND(B5695&gt;=2015,B5695&lt;=2024,C5695=19,G5695=41,I5695=2,K5695="A",L5695="RBUP",M5695&gt;=0.5,M5695&lt;=0.85),"IN","OUT")</f>
        <v>IN</v>
      </c>
    </row>
    <row r="5696" spans="1:33">
      <c r="A5696" s="14" t="s">
        <v>193</v>
      </c>
      <c r="B5696" s="16">
        <v>2023</v>
      </c>
      <c r="C5696" s="16">
        <v>19</v>
      </c>
      <c r="D5696" s="14" t="s">
        <v>80</v>
      </c>
      <c r="E5696" s="16">
        <v>151</v>
      </c>
      <c r="F5696" s="14" t="s">
        <v>161</v>
      </c>
      <c r="G5696" s="16">
        <v>41</v>
      </c>
      <c r="H5696" s="14" t="s">
        <v>186</v>
      </c>
      <c r="I5696" s="16">
        <v>2</v>
      </c>
      <c r="J5696" s="14" t="s">
        <v>83</v>
      </c>
      <c r="K5696" s="14" t="s">
        <v>84</v>
      </c>
      <c r="L5696" s="14" t="s">
        <v>85</v>
      </c>
      <c r="M5696" s="23">
        <v>0.75</v>
      </c>
      <c r="N5696" s="16">
        <v>77</v>
      </c>
      <c r="O5696" s="16">
        <v>66</v>
      </c>
      <c r="P5696" s="16">
        <v>6</v>
      </c>
      <c r="Q5696" s="16">
        <v>131</v>
      </c>
      <c r="R5696" s="16">
        <v>8</v>
      </c>
      <c r="S5696" s="14" t="s">
        <v>86</v>
      </c>
      <c r="T5696" s="16">
        <v>11667</v>
      </c>
      <c r="U5696" s="16">
        <v>0</v>
      </c>
      <c r="V5696" s="18">
        <v>10931652</v>
      </c>
      <c r="W5696" s="18">
        <v>332803</v>
      </c>
      <c r="X5696" s="18">
        <v>196712</v>
      </c>
      <c r="Y5696" s="18">
        <v>0</v>
      </c>
      <c r="Z5696" s="18">
        <v>0</v>
      </c>
      <c r="AA5696" s="18">
        <v>0</v>
      </c>
      <c r="AB5696" s="18">
        <v>98329</v>
      </c>
      <c r="AC5696" s="23">
        <v>0.3</v>
      </c>
      <c r="AD5696" s="14" t="str">
        <f>IF(E5696=113,"Linn","Iowa ex-Linn")</f>
        <v>Iowa ex-Linn</v>
      </c>
      <c r="AE5696" s="23">
        <f>IFERROR(AB5696/W5696,"N/M")</f>
        <v>0.29545707220187317</v>
      </c>
      <c r="AF5696" s="14" t="str">
        <f>B5696&amp;"|"&amp;TEXT(E5696,"000")&amp;"|"&amp;TEXT(M5696,"0.0000")</f>
        <v>2023|151|0.7500</v>
      </c>
      <c r="AG5696" s="22" t="str">
        <f>IF(AND(B5696&gt;=2015,B5696&lt;=2024,C5696=19,G5696=41,I5696=2,K5696="A",L5696="RBUP",M5696&gt;=0.5,M5696&lt;=0.85),"IN","OUT")</f>
        <v>IN</v>
      </c>
    </row>
    <row r="5697" spans="1:33">
      <c r="A5697" s="14" t="s">
        <v>193</v>
      </c>
      <c r="B5697" s="16">
        <v>2023</v>
      </c>
      <c r="C5697" s="16">
        <v>19</v>
      </c>
      <c r="D5697" s="14" t="s">
        <v>80</v>
      </c>
      <c r="E5697" s="16">
        <v>151</v>
      </c>
      <c r="F5697" s="14" t="s">
        <v>161</v>
      </c>
      <c r="G5697" s="16">
        <v>41</v>
      </c>
      <c r="H5697" s="14" t="s">
        <v>186</v>
      </c>
      <c r="I5697" s="16">
        <v>2</v>
      </c>
      <c r="J5697" s="14" t="s">
        <v>83</v>
      </c>
      <c r="K5697" s="14" t="s">
        <v>84</v>
      </c>
      <c r="L5697" s="14" t="s">
        <v>85</v>
      </c>
      <c r="M5697" s="23">
        <v>0.8</v>
      </c>
      <c r="N5697" s="16">
        <v>402</v>
      </c>
      <c r="O5697" s="16">
        <v>349</v>
      </c>
      <c r="P5697" s="16">
        <v>54</v>
      </c>
      <c r="Q5697" s="16">
        <v>699</v>
      </c>
      <c r="R5697" s="16">
        <v>64</v>
      </c>
      <c r="S5697" s="14" t="s">
        <v>86</v>
      </c>
      <c r="T5697" s="16">
        <v>60676</v>
      </c>
      <c r="U5697" s="16">
        <v>0</v>
      </c>
      <c r="V5697" s="18">
        <v>59600718</v>
      </c>
      <c r="W5697" s="18">
        <v>2490397</v>
      </c>
      <c r="X5697" s="18">
        <v>1343269</v>
      </c>
      <c r="Y5697" s="18">
        <v>0</v>
      </c>
      <c r="Z5697" s="18">
        <v>0</v>
      </c>
      <c r="AA5697" s="18">
        <v>0</v>
      </c>
      <c r="AB5697" s="18">
        <v>282869</v>
      </c>
      <c r="AC5697" s="23">
        <v>0.11</v>
      </c>
      <c r="AD5697" s="14" t="str">
        <f>IF(E5697=113,"Linn","Iowa ex-Linn")</f>
        <v>Iowa ex-Linn</v>
      </c>
      <c r="AE5697" s="23">
        <f>IFERROR(AB5697/W5697,"N/M")</f>
        <v>0.11358389847080606</v>
      </c>
      <c r="AF5697" s="14" t="str">
        <f>B5697&amp;"|"&amp;TEXT(E5697,"000")&amp;"|"&amp;TEXT(M5697,"0.0000")</f>
        <v>2023|151|0.8000</v>
      </c>
      <c r="AG5697" s="22" t="str">
        <f>IF(AND(B5697&gt;=2015,B5697&lt;=2024,C5697=19,G5697=41,I5697=2,K5697="A",L5697="RBUP",M5697&gt;=0.5,M5697&lt;=0.85),"IN","OUT")</f>
        <v>IN</v>
      </c>
    </row>
    <row r="5698" spans="1:33">
      <c r="A5698" s="14" t="s">
        <v>193</v>
      </c>
      <c r="B5698" s="16">
        <v>2023</v>
      </c>
      <c r="C5698" s="16">
        <v>19</v>
      </c>
      <c r="D5698" s="14" t="s">
        <v>80</v>
      </c>
      <c r="E5698" s="16">
        <v>151</v>
      </c>
      <c r="F5698" s="14" t="s">
        <v>161</v>
      </c>
      <c r="G5698" s="16">
        <v>41</v>
      </c>
      <c r="H5698" s="14" t="s">
        <v>186</v>
      </c>
      <c r="I5698" s="16">
        <v>2</v>
      </c>
      <c r="J5698" s="14" t="s">
        <v>83</v>
      </c>
      <c r="K5698" s="14" t="s">
        <v>84</v>
      </c>
      <c r="L5698" s="14" t="s">
        <v>85</v>
      </c>
      <c r="M5698" s="23">
        <v>0.85</v>
      </c>
      <c r="N5698" s="16">
        <v>443</v>
      </c>
      <c r="O5698" s="16">
        <v>383</v>
      </c>
      <c r="P5698" s="16">
        <v>138</v>
      </c>
      <c r="Q5698" s="16">
        <v>912</v>
      </c>
      <c r="R5698" s="16">
        <v>222</v>
      </c>
      <c r="S5698" s="14" t="s">
        <v>86</v>
      </c>
      <c r="T5698" s="16">
        <v>84942</v>
      </c>
      <c r="U5698" s="16">
        <v>0</v>
      </c>
      <c r="V5698" s="18">
        <v>88016767</v>
      </c>
      <c r="W5698" s="18">
        <v>4641068</v>
      </c>
      <c r="X5698" s="18">
        <v>1988647</v>
      </c>
      <c r="Y5698" s="18">
        <v>3781</v>
      </c>
      <c r="Z5698" s="18">
        <v>0</v>
      </c>
      <c r="AA5698" s="18">
        <v>0</v>
      </c>
      <c r="AB5698" s="18">
        <v>1022040</v>
      </c>
      <c r="AC5698" s="23">
        <v>0.22</v>
      </c>
      <c r="AD5698" s="14" t="str">
        <f>IF(E5698=113,"Linn","Iowa ex-Linn")</f>
        <v>Iowa ex-Linn</v>
      </c>
      <c r="AE5698" s="23">
        <f>IFERROR(AB5698/W5698,"N/M")</f>
        <v>0.2202165536036102</v>
      </c>
      <c r="AF5698" s="14" t="str">
        <f>B5698&amp;"|"&amp;TEXT(E5698,"000")&amp;"|"&amp;TEXT(M5698,"0.0000")</f>
        <v>2023|151|0.8500</v>
      </c>
      <c r="AG5698" s="22" t="str">
        <f>IF(AND(B5698&gt;=2015,B5698&lt;=2024,C5698=19,G5698=41,I5698=2,K5698="A",L5698="RBUP",M5698&gt;=0.5,M5698&lt;=0.85),"IN","OUT")</f>
        <v>IN</v>
      </c>
    </row>
    <row r="5699" spans="1:33">
      <c r="A5699" s="14" t="s">
        <v>193</v>
      </c>
      <c r="B5699" s="16">
        <v>2023</v>
      </c>
      <c r="C5699" s="16">
        <v>19</v>
      </c>
      <c r="D5699" s="14" t="s">
        <v>80</v>
      </c>
      <c r="E5699" s="16">
        <v>153</v>
      </c>
      <c r="F5699" s="14" t="s">
        <v>162</v>
      </c>
      <c r="G5699" s="16">
        <v>41</v>
      </c>
      <c r="H5699" s="14" t="s">
        <v>186</v>
      </c>
      <c r="I5699" s="16">
        <v>2</v>
      </c>
      <c r="J5699" s="14" t="s">
        <v>83</v>
      </c>
      <c r="K5699" s="14" t="s">
        <v>84</v>
      </c>
      <c r="L5699" s="14" t="s">
        <v>85</v>
      </c>
      <c r="M5699" s="23">
        <v>0.5</v>
      </c>
      <c r="N5699" s="16">
        <v>1</v>
      </c>
      <c r="O5699" s="16">
        <v>1</v>
      </c>
      <c r="P5699" s="16">
        <v>0</v>
      </c>
      <c r="Q5699" s="16">
        <v>1</v>
      </c>
      <c r="R5699" s="16">
        <v>0</v>
      </c>
      <c r="S5699" s="14" t="s">
        <v>86</v>
      </c>
      <c r="T5699" s="16">
        <v>4</v>
      </c>
      <c r="U5699" s="16">
        <v>0</v>
      </c>
      <c r="V5699" s="18">
        <v>2413</v>
      </c>
      <c r="W5699" s="18">
        <v>19</v>
      </c>
      <c r="X5699" s="18">
        <v>13</v>
      </c>
      <c r="Y5699" s="18">
        <v>0</v>
      </c>
      <c r="Z5699" s="18">
        <v>0</v>
      </c>
      <c r="AA5699" s="18">
        <v>0</v>
      </c>
      <c r="AB5699" s="18">
        <v>0</v>
      </c>
      <c r="AC5699" s="23">
        <v>0</v>
      </c>
      <c r="AD5699" s="14" t="str">
        <f>IF(E5699=113,"Linn","Iowa ex-Linn")</f>
        <v>Iowa ex-Linn</v>
      </c>
      <c r="AE5699" s="23">
        <f>IFERROR(AB5699/W5699,"N/M")</f>
        <v>0.0</v>
      </c>
      <c r="AF5699" s="14" t="str">
        <f>B5699&amp;"|"&amp;TEXT(E5699,"000")&amp;"|"&amp;TEXT(M5699,"0.0000")</f>
        <v>2023|153|0.5000</v>
      </c>
      <c r="AG5699" s="22" t="str">
        <f>IF(AND(B5699&gt;=2015,B5699&lt;=2024,C5699=19,G5699=41,I5699=2,K5699="A",L5699="RBUP",M5699&gt;=0.5,M5699&lt;=0.85),"IN","OUT")</f>
        <v>IN</v>
      </c>
    </row>
    <row r="5700" spans="1:33">
      <c r="A5700" s="14" t="s">
        <v>193</v>
      </c>
      <c r="B5700" s="16">
        <v>2023</v>
      </c>
      <c r="C5700" s="16">
        <v>19</v>
      </c>
      <c r="D5700" s="14" t="s">
        <v>80</v>
      </c>
      <c r="E5700" s="16">
        <v>153</v>
      </c>
      <c r="F5700" s="14" t="s">
        <v>162</v>
      </c>
      <c r="G5700" s="16">
        <v>41</v>
      </c>
      <c r="H5700" s="14" t="s">
        <v>186</v>
      </c>
      <c r="I5700" s="16">
        <v>2</v>
      </c>
      <c r="J5700" s="14" t="s">
        <v>83</v>
      </c>
      <c r="K5700" s="14" t="s">
        <v>84</v>
      </c>
      <c r="L5700" s="14" t="s">
        <v>85</v>
      </c>
      <c r="M5700" s="23">
        <v>0.6</v>
      </c>
      <c r="N5700" s="16">
        <v>2</v>
      </c>
      <c r="O5700" s="16">
        <v>2</v>
      </c>
      <c r="P5700" s="16">
        <v>0</v>
      </c>
      <c r="Q5700" s="16">
        <v>2</v>
      </c>
      <c r="R5700" s="16">
        <v>0</v>
      </c>
      <c r="S5700" s="14" t="s">
        <v>86</v>
      </c>
      <c r="T5700" s="16">
        <v>90</v>
      </c>
      <c r="U5700" s="16">
        <v>0</v>
      </c>
      <c r="V5700" s="18">
        <v>71575</v>
      </c>
      <c r="W5700" s="18">
        <v>744</v>
      </c>
      <c r="X5700" s="18">
        <v>476</v>
      </c>
      <c r="Y5700" s="18">
        <v>0</v>
      </c>
      <c r="Z5700" s="18">
        <v>0</v>
      </c>
      <c r="AA5700" s="18">
        <v>0</v>
      </c>
      <c r="AB5700" s="18">
        <v>0</v>
      </c>
      <c r="AC5700" s="23">
        <v>0</v>
      </c>
      <c r="AD5700" s="14" t="str">
        <f>IF(E5700=113,"Linn","Iowa ex-Linn")</f>
        <v>Iowa ex-Linn</v>
      </c>
      <c r="AE5700" s="23">
        <f>IFERROR(AB5700/W5700,"N/M")</f>
        <v>0.0</v>
      </c>
      <c r="AF5700" s="14" t="str">
        <f>B5700&amp;"|"&amp;TEXT(E5700,"000")&amp;"|"&amp;TEXT(M5700,"0.0000")</f>
        <v>2023|153|0.6000</v>
      </c>
      <c r="AG5700" s="22" t="str">
        <f>IF(AND(B5700&gt;=2015,B5700&lt;=2024,C5700=19,G5700=41,I5700=2,K5700="A",L5700="RBUP",M5700&gt;=0.5,M5700&lt;=0.85),"IN","OUT")</f>
        <v>IN</v>
      </c>
    </row>
    <row r="5701" spans="1:33">
      <c r="A5701" s="14" t="s">
        <v>193</v>
      </c>
      <c r="B5701" s="16">
        <v>2023</v>
      </c>
      <c r="C5701" s="16">
        <v>19</v>
      </c>
      <c r="D5701" s="14" t="s">
        <v>80</v>
      </c>
      <c r="E5701" s="16">
        <v>153</v>
      </c>
      <c r="F5701" s="14" t="s">
        <v>162</v>
      </c>
      <c r="G5701" s="16">
        <v>41</v>
      </c>
      <c r="H5701" s="14" t="s">
        <v>186</v>
      </c>
      <c r="I5701" s="16">
        <v>2</v>
      </c>
      <c r="J5701" s="14" t="s">
        <v>83</v>
      </c>
      <c r="K5701" s="14" t="s">
        <v>84</v>
      </c>
      <c r="L5701" s="14" t="s">
        <v>85</v>
      </c>
      <c r="M5701" s="23">
        <v>0.65</v>
      </c>
      <c r="N5701" s="16">
        <v>1</v>
      </c>
      <c r="O5701" s="16">
        <v>0</v>
      </c>
      <c r="P5701" s="16">
        <v>0</v>
      </c>
      <c r="Q5701" s="16">
        <v>0</v>
      </c>
      <c r="R5701" s="16">
        <v>0</v>
      </c>
      <c r="S5701" s="14" t="s">
        <v>86</v>
      </c>
      <c r="T5701" s="16">
        <v>0</v>
      </c>
      <c r="U5701" s="16">
        <v>0</v>
      </c>
      <c r="V5701" s="18">
        <v>0</v>
      </c>
      <c r="W5701" s="18">
        <v>0</v>
      </c>
      <c r="X5701" s="18">
        <v>0</v>
      </c>
      <c r="Y5701" s="18">
        <v>0</v>
      </c>
      <c r="Z5701" s="18">
        <v>0</v>
      </c>
      <c r="AA5701" s="18">
        <v>0</v>
      </c>
      <c r="AB5701" s="18">
        <v>0</v>
      </c>
      <c r="AC5701" s="23">
        <v>0</v>
      </c>
      <c r="AD5701" s="14" t="str">
        <f>IF(E5701=113,"Linn","Iowa ex-Linn")</f>
        <v>Iowa ex-Linn</v>
      </c>
      <c r="AE5701" s="23" t="str">
        <f>IFERROR(AB5701/W5701,"N/M")</f>
        <v>N/M</v>
      </c>
      <c r="AF5701" s="14" t="str">
        <f>B5701&amp;"|"&amp;TEXT(E5701,"000")&amp;"|"&amp;TEXT(M5701,"0.0000")</f>
        <v>2023|153|0.6500</v>
      </c>
      <c r="AG5701" s="22" t="str">
        <f>IF(AND(B5701&gt;=2015,B5701&lt;=2024,C5701=19,G5701=41,I5701=2,K5701="A",L5701="RBUP",M5701&gt;=0.5,M5701&lt;=0.85),"IN","OUT")</f>
        <v>IN</v>
      </c>
    </row>
    <row r="5702" spans="1:33">
      <c r="A5702" s="14" t="s">
        <v>193</v>
      </c>
      <c r="B5702" s="16">
        <v>2023</v>
      </c>
      <c r="C5702" s="16">
        <v>19</v>
      </c>
      <c r="D5702" s="14" t="s">
        <v>80</v>
      </c>
      <c r="E5702" s="16">
        <v>153</v>
      </c>
      <c r="F5702" s="14" t="s">
        <v>162</v>
      </c>
      <c r="G5702" s="16">
        <v>41</v>
      </c>
      <c r="H5702" s="14" t="s">
        <v>186</v>
      </c>
      <c r="I5702" s="16">
        <v>2</v>
      </c>
      <c r="J5702" s="14" t="s">
        <v>83</v>
      </c>
      <c r="K5702" s="14" t="s">
        <v>84</v>
      </c>
      <c r="L5702" s="14" t="s">
        <v>85</v>
      </c>
      <c r="M5702" s="23">
        <v>0.7</v>
      </c>
      <c r="N5702" s="16">
        <v>28</v>
      </c>
      <c r="O5702" s="16">
        <v>18</v>
      </c>
      <c r="P5702" s="16">
        <v>2</v>
      </c>
      <c r="Q5702" s="16">
        <v>21</v>
      </c>
      <c r="R5702" s="16">
        <v>2</v>
      </c>
      <c r="S5702" s="14" t="s">
        <v>86</v>
      </c>
      <c r="T5702" s="16">
        <v>1600</v>
      </c>
      <c r="U5702" s="16">
        <v>0</v>
      </c>
      <c r="V5702" s="18">
        <v>1292805</v>
      </c>
      <c r="W5702" s="18">
        <v>37642</v>
      </c>
      <c r="X5702" s="18">
        <v>22267</v>
      </c>
      <c r="Y5702" s="18">
        <v>0</v>
      </c>
      <c r="Z5702" s="18">
        <v>0</v>
      </c>
      <c r="AA5702" s="18">
        <v>0</v>
      </c>
      <c r="AB5702" s="18">
        <v>2232</v>
      </c>
      <c r="AC5702" s="23">
        <v>0.06</v>
      </c>
      <c r="AD5702" s="14" t="str">
        <f>IF(E5702=113,"Linn","Iowa ex-Linn")</f>
        <v>Iowa ex-Linn</v>
      </c>
      <c r="AE5702" s="23">
        <f>IFERROR(AB5702/W5702,"N/M")</f>
        <v>0.059295467828489455</v>
      </c>
      <c r="AF5702" s="14" t="str">
        <f>B5702&amp;"|"&amp;TEXT(E5702,"000")&amp;"|"&amp;TEXT(M5702,"0.0000")</f>
        <v>2023|153|0.7000</v>
      </c>
      <c r="AG5702" s="22" t="str">
        <f>IF(AND(B5702&gt;=2015,B5702&lt;=2024,C5702=19,G5702=41,I5702=2,K5702="A",L5702="RBUP",M5702&gt;=0.5,M5702&lt;=0.85),"IN","OUT")</f>
        <v>IN</v>
      </c>
    </row>
    <row r="5703" spans="1:33">
      <c r="A5703" s="14" t="s">
        <v>193</v>
      </c>
      <c r="B5703" s="16">
        <v>2023</v>
      </c>
      <c r="C5703" s="16">
        <v>19</v>
      </c>
      <c r="D5703" s="14" t="s">
        <v>80</v>
      </c>
      <c r="E5703" s="16">
        <v>153</v>
      </c>
      <c r="F5703" s="14" t="s">
        <v>162</v>
      </c>
      <c r="G5703" s="16">
        <v>41</v>
      </c>
      <c r="H5703" s="14" t="s">
        <v>186</v>
      </c>
      <c r="I5703" s="16">
        <v>2</v>
      </c>
      <c r="J5703" s="14" t="s">
        <v>83</v>
      </c>
      <c r="K5703" s="14" t="s">
        <v>84</v>
      </c>
      <c r="L5703" s="14" t="s">
        <v>85</v>
      </c>
      <c r="M5703" s="23">
        <v>0.75</v>
      </c>
      <c r="N5703" s="16">
        <v>82</v>
      </c>
      <c r="O5703" s="16">
        <v>65</v>
      </c>
      <c r="P5703" s="16">
        <v>4</v>
      </c>
      <c r="Q5703" s="16">
        <v>89</v>
      </c>
      <c r="R5703" s="16">
        <v>4</v>
      </c>
      <c r="S5703" s="14" t="s">
        <v>86</v>
      </c>
      <c r="T5703" s="16">
        <v>7941</v>
      </c>
      <c r="U5703" s="16">
        <v>0</v>
      </c>
      <c r="V5703" s="18">
        <v>6961224</v>
      </c>
      <c r="W5703" s="18">
        <v>272872</v>
      </c>
      <c r="X5703" s="18">
        <v>190219</v>
      </c>
      <c r="Y5703" s="18">
        <v>0</v>
      </c>
      <c r="Z5703" s="18">
        <v>0</v>
      </c>
      <c r="AA5703" s="18">
        <v>0</v>
      </c>
      <c r="AB5703" s="18">
        <v>5184</v>
      </c>
      <c r="AC5703" s="23">
        <v>0.02</v>
      </c>
      <c r="AD5703" s="14" t="str">
        <f>IF(E5703=113,"Linn","Iowa ex-Linn")</f>
        <v>Iowa ex-Linn</v>
      </c>
      <c r="AE5703" s="23">
        <f>IFERROR(AB5703/W5703,"N/M")</f>
        <v>0.01899791843794893</v>
      </c>
      <c r="AF5703" s="14" t="str">
        <f>B5703&amp;"|"&amp;TEXT(E5703,"000")&amp;"|"&amp;TEXT(M5703,"0.0000")</f>
        <v>2023|153|0.7500</v>
      </c>
      <c r="AG5703" s="22" t="str">
        <f>IF(AND(B5703&gt;=2015,B5703&lt;=2024,C5703=19,G5703=41,I5703=2,K5703="A",L5703="RBUP",M5703&gt;=0.5,M5703&lt;=0.85),"IN","OUT")</f>
        <v>IN</v>
      </c>
    </row>
    <row r="5704" spans="1:33">
      <c r="A5704" s="14" t="s">
        <v>193</v>
      </c>
      <c r="B5704" s="16">
        <v>2023</v>
      </c>
      <c r="C5704" s="16">
        <v>19</v>
      </c>
      <c r="D5704" s="14" t="s">
        <v>80</v>
      </c>
      <c r="E5704" s="16">
        <v>153</v>
      </c>
      <c r="F5704" s="14" t="s">
        <v>162</v>
      </c>
      <c r="G5704" s="16">
        <v>41</v>
      </c>
      <c r="H5704" s="14" t="s">
        <v>186</v>
      </c>
      <c r="I5704" s="16">
        <v>2</v>
      </c>
      <c r="J5704" s="14" t="s">
        <v>83</v>
      </c>
      <c r="K5704" s="14" t="s">
        <v>84</v>
      </c>
      <c r="L5704" s="14" t="s">
        <v>85</v>
      </c>
      <c r="M5704" s="23">
        <v>0.8</v>
      </c>
      <c r="N5704" s="16">
        <v>236</v>
      </c>
      <c r="O5704" s="16">
        <v>184</v>
      </c>
      <c r="P5704" s="16">
        <v>26</v>
      </c>
      <c r="Q5704" s="16">
        <v>358</v>
      </c>
      <c r="R5704" s="16">
        <v>36</v>
      </c>
      <c r="S5704" s="14" t="s">
        <v>86</v>
      </c>
      <c r="T5704" s="16">
        <v>29290</v>
      </c>
      <c r="U5704" s="16">
        <v>0</v>
      </c>
      <c r="V5704" s="18">
        <v>28071031</v>
      </c>
      <c r="W5704" s="18">
        <v>1298823</v>
      </c>
      <c r="X5704" s="18">
        <v>772321</v>
      </c>
      <c r="Y5704" s="18">
        <v>885</v>
      </c>
      <c r="Z5704" s="18">
        <v>0</v>
      </c>
      <c r="AA5704" s="18">
        <v>0</v>
      </c>
      <c r="AB5704" s="18">
        <v>295541</v>
      </c>
      <c r="AC5704" s="23">
        <v>0.23</v>
      </c>
      <c r="AD5704" s="14" t="str">
        <f>IF(E5704=113,"Linn","Iowa ex-Linn")</f>
        <v>Iowa ex-Linn</v>
      </c>
      <c r="AE5704" s="23">
        <f>IFERROR(AB5704/W5704,"N/M")</f>
        <v>0.22754524673492846</v>
      </c>
      <c r="AF5704" s="14" t="str">
        <f>B5704&amp;"|"&amp;TEXT(E5704,"000")&amp;"|"&amp;TEXT(M5704,"0.0000")</f>
        <v>2023|153|0.8000</v>
      </c>
      <c r="AG5704" s="22" t="str">
        <f>IF(AND(B5704&gt;=2015,B5704&lt;=2024,C5704=19,G5704=41,I5704=2,K5704="A",L5704="RBUP",M5704&gt;=0.5,M5704&lt;=0.85),"IN","OUT")</f>
        <v>IN</v>
      </c>
    </row>
    <row r="5705" spans="1:33">
      <c r="A5705" s="14" t="s">
        <v>193</v>
      </c>
      <c r="B5705" s="16">
        <v>2023</v>
      </c>
      <c r="C5705" s="16">
        <v>19</v>
      </c>
      <c r="D5705" s="14" t="s">
        <v>80</v>
      </c>
      <c r="E5705" s="16">
        <v>153</v>
      </c>
      <c r="F5705" s="14" t="s">
        <v>162</v>
      </c>
      <c r="G5705" s="16">
        <v>41</v>
      </c>
      <c r="H5705" s="14" t="s">
        <v>186</v>
      </c>
      <c r="I5705" s="16">
        <v>2</v>
      </c>
      <c r="J5705" s="14" t="s">
        <v>83</v>
      </c>
      <c r="K5705" s="14" t="s">
        <v>84</v>
      </c>
      <c r="L5705" s="14" t="s">
        <v>85</v>
      </c>
      <c r="M5705" s="23">
        <v>0.85</v>
      </c>
      <c r="N5705" s="16">
        <v>177</v>
      </c>
      <c r="O5705" s="16">
        <v>132</v>
      </c>
      <c r="P5705" s="16">
        <v>47</v>
      </c>
      <c r="Q5705" s="16">
        <v>247</v>
      </c>
      <c r="R5705" s="16">
        <v>78</v>
      </c>
      <c r="S5705" s="14" t="s">
        <v>86</v>
      </c>
      <c r="T5705" s="16">
        <v>25435</v>
      </c>
      <c r="U5705" s="16">
        <v>0</v>
      </c>
      <c r="V5705" s="18">
        <v>25145230</v>
      </c>
      <c r="W5705" s="18">
        <v>1442522</v>
      </c>
      <c r="X5705" s="18">
        <v>656473</v>
      </c>
      <c r="Y5705" s="18">
        <v>3411</v>
      </c>
      <c r="Z5705" s="18">
        <v>0</v>
      </c>
      <c r="AA5705" s="18">
        <v>0</v>
      </c>
      <c r="AB5705" s="18">
        <v>595837</v>
      </c>
      <c r="AC5705" s="23">
        <v>0.41</v>
      </c>
      <c r="AD5705" s="14" t="str">
        <f>IF(E5705=113,"Linn","Iowa ex-Linn")</f>
        <v>Iowa ex-Linn</v>
      </c>
      <c r="AE5705" s="23">
        <f>IFERROR(AB5705/W5705,"N/M")</f>
        <v>0.4130522792719972</v>
      </c>
      <c r="AF5705" s="14" t="str">
        <f>B5705&amp;"|"&amp;TEXT(E5705,"000")&amp;"|"&amp;TEXT(M5705,"0.0000")</f>
        <v>2023|153|0.8500</v>
      </c>
      <c r="AG5705" s="22" t="str">
        <f>IF(AND(B5705&gt;=2015,B5705&lt;=2024,C5705=19,G5705=41,I5705=2,K5705="A",L5705="RBUP",M5705&gt;=0.5,M5705&lt;=0.85),"IN","OUT")</f>
        <v>IN</v>
      </c>
    </row>
    <row r="5706" spans="1:33">
      <c r="A5706" s="14" t="s">
        <v>193</v>
      </c>
      <c r="B5706" s="16">
        <v>2023</v>
      </c>
      <c r="C5706" s="16">
        <v>19</v>
      </c>
      <c r="D5706" s="14" t="s">
        <v>80</v>
      </c>
      <c r="E5706" s="16">
        <v>155</v>
      </c>
      <c r="F5706" s="14" t="s">
        <v>163</v>
      </c>
      <c r="G5706" s="16">
        <v>41</v>
      </c>
      <c r="H5706" s="14" t="s">
        <v>186</v>
      </c>
      <c r="I5706" s="16">
        <v>2</v>
      </c>
      <c r="J5706" s="14" t="s">
        <v>83</v>
      </c>
      <c r="K5706" s="14" t="s">
        <v>84</v>
      </c>
      <c r="L5706" s="14" t="s">
        <v>85</v>
      </c>
      <c r="M5706" s="23">
        <v>0.5</v>
      </c>
      <c r="N5706" s="16">
        <v>2</v>
      </c>
      <c r="O5706" s="16">
        <v>2</v>
      </c>
      <c r="P5706" s="16">
        <v>0</v>
      </c>
      <c r="Q5706" s="16">
        <v>2</v>
      </c>
      <c r="R5706" s="16">
        <v>0</v>
      </c>
      <c r="S5706" s="14" t="s">
        <v>86</v>
      </c>
      <c r="T5706" s="16">
        <v>281</v>
      </c>
      <c r="U5706" s="16">
        <v>0</v>
      </c>
      <c r="V5706" s="18">
        <v>166149</v>
      </c>
      <c r="W5706" s="18">
        <v>1507</v>
      </c>
      <c r="X5706" s="18">
        <v>1142</v>
      </c>
      <c r="Y5706" s="18">
        <v>0</v>
      </c>
      <c r="Z5706" s="18">
        <v>0</v>
      </c>
      <c r="AA5706" s="18">
        <v>0</v>
      </c>
      <c r="AB5706" s="18">
        <v>0</v>
      </c>
      <c r="AC5706" s="23">
        <v>0</v>
      </c>
      <c r="AD5706" s="14" t="str">
        <f>IF(E5706=113,"Linn","Iowa ex-Linn")</f>
        <v>Iowa ex-Linn</v>
      </c>
      <c r="AE5706" s="23">
        <f>IFERROR(AB5706/W5706,"N/M")</f>
        <v>0.0</v>
      </c>
      <c r="AF5706" s="14" t="str">
        <f>B5706&amp;"|"&amp;TEXT(E5706,"000")&amp;"|"&amp;TEXT(M5706,"0.0000")</f>
        <v>2023|155|0.5000</v>
      </c>
      <c r="AG5706" s="22" t="str">
        <f>IF(AND(B5706&gt;=2015,B5706&lt;=2024,C5706=19,G5706=41,I5706=2,K5706="A",L5706="RBUP",M5706&gt;=0.5,M5706&lt;=0.85),"IN","OUT")</f>
        <v>IN</v>
      </c>
    </row>
    <row r="5707" spans="1:33">
      <c r="A5707" s="14" t="s">
        <v>193</v>
      </c>
      <c r="B5707" s="16">
        <v>2023</v>
      </c>
      <c r="C5707" s="16">
        <v>19</v>
      </c>
      <c r="D5707" s="14" t="s">
        <v>80</v>
      </c>
      <c r="E5707" s="16">
        <v>155</v>
      </c>
      <c r="F5707" s="14" t="s">
        <v>163</v>
      </c>
      <c r="G5707" s="16">
        <v>41</v>
      </c>
      <c r="H5707" s="14" t="s">
        <v>186</v>
      </c>
      <c r="I5707" s="16">
        <v>2</v>
      </c>
      <c r="J5707" s="14" t="s">
        <v>83</v>
      </c>
      <c r="K5707" s="14" t="s">
        <v>84</v>
      </c>
      <c r="L5707" s="14" t="s">
        <v>85</v>
      </c>
      <c r="M5707" s="23">
        <v>0.6</v>
      </c>
      <c r="N5707" s="16">
        <v>2</v>
      </c>
      <c r="O5707" s="16">
        <v>2</v>
      </c>
      <c r="P5707" s="16">
        <v>0</v>
      </c>
      <c r="Q5707" s="16">
        <v>2</v>
      </c>
      <c r="R5707" s="16">
        <v>0</v>
      </c>
      <c r="S5707" s="14" t="s">
        <v>86</v>
      </c>
      <c r="T5707" s="16">
        <v>1135</v>
      </c>
      <c r="U5707" s="16">
        <v>0</v>
      </c>
      <c r="V5707" s="18">
        <v>850476</v>
      </c>
      <c r="W5707" s="18">
        <v>13100</v>
      </c>
      <c r="X5707" s="18">
        <v>10455</v>
      </c>
      <c r="Y5707" s="18">
        <v>0</v>
      </c>
      <c r="Z5707" s="18">
        <v>0</v>
      </c>
      <c r="AA5707" s="18">
        <v>0</v>
      </c>
      <c r="AB5707" s="18">
        <v>0</v>
      </c>
      <c r="AC5707" s="23">
        <v>0</v>
      </c>
      <c r="AD5707" s="14" t="str">
        <f>IF(E5707=113,"Linn","Iowa ex-Linn")</f>
        <v>Iowa ex-Linn</v>
      </c>
      <c r="AE5707" s="23">
        <f>IFERROR(AB5707/W5707,"N/M")</f>
        <v>0.0</v>
      </c>
      <c r="AF5707" s="14" t="str">
        <f>B5707&amp;"|"&amp;TEXT(E5707,"000")&amp;"|"&amp;TEXT(M5707,"0.0000")</f>
        <v>2023|155|0.6000</v>
      </c>
      <c r="AG5707" s="22" t="str">
        <f>IF(AND(B5707&gt;=2015,B5707&lt;=2024,C5707=19,G5707=41,I5707=2,K5707="A",L5707="RBUP",M5707&gt;=0.5,M5707&lt;=0.85),"IN","OUT")</f>
        <v>IN</v>
      </c>
    </row>
    <row r="5708" spans="1:33">
      <c r="A5708" s="14" t="s">
        <v>193</v>
      </c>
      <c r="B5708" s="16">
        <v>2023</v>
      </c>
      <c r="C5708" s="16">
        <v>19</v>
      </c>
      <c r="D5708" s="14" t="s">
        <v>80</v>
      </c>
      <c r="E5708" s="16">
        <v>155</v>
      </c>
      <c r="F5708" s="14" t="s">
        <v>163</v>
      </c>
      <c r="G5708" s="16">
        <v>41</v>
      </c>
      <c r="H5708" s="14" t="s">
        <v>186</v>
      </c>
      <c r="I5708" s="16">
        <v>2</v>
      </c>
      <c r="J5708" s="14" t="s">
        <v>83</v>
      </c>
      <c r="K5708" s="14" t="s">
        <v>84</v>
      </c>
      <c r="L5708" s="14" t="s">
        <v>85</v>
      </c>
      <c r="M5708" s="23">
        <v>0.65</v>
      </c>
      <c r="N5708" s="16">
        <v>8</v>
      </c>
      <c r="O5708" s="16">
        <v>6</v>
      </c>
      <c r="P5708" s="16">
        <v>0</v>
      </c>
      <c r="Q5708" s="16">
        <v>8</v>
      </c>
      <c r="R5708" s="16">
        <v>0</v>
      </c>
      <c r="S5708" s="14" t="s">
        <v>86</v>
      </c>
      <c r="T5708" s="16">
        <v>313</v>
      </c>
      <c r="U5708" s="16">
        <v>0</v>
      </c>
      <c r="V5708" s="18">
        <v>238126</v>
      </c>
      <c r="W5708" s="18">
        <v>5650</v>
      </c>
      <c r="X5708" s="18">
        <v>2643</v>
      </c>
      <c r="Y5708" s="18">
        <v>0</v>
      </c>
      <c r="Z5708" s="18">
        <v>0</v>
      </c>
      <c r="AA5708" s="18">
        <v>0</v>
      </c>
      <c r="AB5708" s="18">
        <v>0</v>
      </c>
      <c r="AC5708" s="23">
        <v>0</v>
      </c>
      <c r="AD5708" s="14" t="str">
        <f>IF(E5708=113,"Linn","Iowa ex-Linn")</f>
        <v>Iowa ex-Linn</v>
      </c>
      <c r="AE5708" s="23">
        <f>IFERROR(AB5708/W5708,"N/M")</f>
        <v>0.0</v>
      </c>
      <c r="AF5708" s="14" t="str">
        <f>B5708&amp;"|"&amp;TEXT(E5708,"000")&amp;"|"&amp;TEXT(M5708,"0.0000")</f>
        <v>2023|155|0.6500</v>
      </c>
      <c r="AG5708" s="22" t="str">
        <f>IF(AND(B5708&gt;=2015,B5708&lt;=2024,C5708=19,G5708=41,I5708=2,K5708="A",L5708="RBUP",M5708&gt;=0.5,M5708&lt;=0.85),"IN","OUT")</f>
        <v>IN</v>
      </c>
    </row>
    <row r="5709" spans="1:33">
      <c r="A5709" s="14" t="s">
        <v>193</v>
      </c>
      <c r="B5709" s="16">
        <v>2023</v>
      </c>
      <c r="C5709" s="16">
        <v>19</v>
      </c>
      <c r="D5709" s="14" t="s">
        <v>80</v>
      </c>
      <c r="E5709" s="16">
        <v>155</v>
      </c>
      <c r="F5709" s="14" t="s">
        <v>163</v>
      </c>
      <c r="G5709" s="16">
        <v>41</v>
      </c>
      <c r="H5709" s="14" t="s">
        <v>186</v>
      </c>
      <c r="I5709" s="16">
        <v>2</v>
      </c>
      <c r="J5709" s="14" t="s">
        <v>83</v>
      </c>
      <c r="K5709" s="14" t="s">
        <v>84</v>
      </c>
      <c r="L5709" s="14" t="s">
        <v>85</v>
      </c>
      <c r="M5709" s="23">
        <v>0.7</v>
      </c>
      <c r="N5709" s="16">
        <v>26</v>
      </c>
      <c r="O5709" s="16">
        <v>20</v>
      </c>
      <c r="P5709" s="16">
        <v>3</v>
      </c>
      <c r="Q5709" s="16">
        <v>24</v>
      </c>
      <c r="R5709" s="16">
        <v>3</v>
      </c>
      <c r="S5709" s="14" t="s">
        <v>86</v>
      </c>
      <c r="T5709" s="16">
        <v>3073</v>
      </c>
      <c r="U5709" s="16">
        <v>0</v>
      </c>
      <c r="V5709" s="18">
        <v>2706445</v>
      </c>
      <c r="W5709" s="18">
        <v>83650</v>
      </c>
      <c r="X5709" s="18">
        <v>60516</v>
      </c>
      <c r="Y5709" s="18">
        <v>0</v>
      </c>
      <c r="Z5709" s="18">
        <v>0</v>
      </c>
      <c r="AA5709" s="18">
        <v>0</v>
      </c>
      <c r="AB5709" s="18">
        <v>24860</v>
      </c>
      <c r="AC5709" s="23">
        <v>0.3</v>
      </c>
      <c r="AD5709" s="14" t="str">
        <f>IF(E5709=113,"Linn","Iowa ex-Linn")</f>
        <v>Iowa ex-Linn</v>
      </c>
      <c r="AE5709" s="23">
        <f>IFERROR(AB5709/W5709,"N/M")</f>
        <v>0.29719067543335326</v>
      </c>
      <c r="AF5709" s="14" t="str">
        <f>B5709&amp;"|"&amp;TEXT(E5709,"000")&amp;"|"&amp;TEXT(M5709,"0.0000")</f>
        <v>2023|155|0.7000</v>
      </c>
      <c r="AG5709" s="22" t="str">
        <f>IF(AND(B5709&gt;=2015,B5709&lt;=2024,C5709=19,G5709=41,I5709=2,K5709="A",L5709="RBUP",M5709&gt;=0.5,M5709&lt;=0.85),"IN","OUT")</f>
        <v>IN</v>
      </c>
    </row>
    <row r="5710" spans="1:33">
      <c r="A5710" s="14" t="s">
        <v>193</v>
      </c>
      <c r="B5710" s="16">
        <v>2023</v>
      </c>
      <c r="C5710" s="16">
        <v>19</v>
      </c>
      <c r="D5710" s="14" t="s">
        <v>80</v>
      </c>
      <c r="E5710" s="16">
        <v>155</v>
      </c>
      <c r="F5710" s="14" t="s">
        <v>163</v>
      </c>
      <c r="G5710" s="16">
        <v>41</v>
      </c>
      <c r="H5710" s="14" t="s">
        <v>186</v>
      </c>
      <c r="I5710" s="16">
        <v>2</v>
      </c>
      <c r="J5710" s="14" t="s">
        <v>83</v>
      </c>
      <c r="K5710" s="14" t="s">
        <v>84</v>
      </c>
      <c r="L5710" s="14" t="s">
        <v>85</v>
      </c>
      <c r="M5710" s="23">
        <v>0.75</v>
      </c>
      <c r="N5710" s="16">
        <v>180</v>
      </c>
      <c r="O5710" s="16">
        <v>161</v>
      </c>
      <c r="P5710" s="16">
        <v>56</v>
      </c>
      <c r="Q5710" s="16">
        <v>299</v>
      </c>
      <c r="R5710" s="16">
        <v>92</v>
      </c>
      <c r="S5710" s="14" t="s">
        <v>86</v>
      </c>
      <c r="T5710" s="16">
        <v>29204</v>
      </c>
      <c r="U5710" s="16">
        <v>0</v>
      </c>
      <c r="V5710" s="18">
        <v>26987443</v>
      </c>
      <c r="W5710" s="18">
        <v>1409570</v>
      </c>
      <c r="X5710" s="18">
        <v>862424</v>
      </c>
      <c r="Y5710" s="18">
        <v>436</v>
      </c>
      <c r="Z5710" s="18">
        <v>0</v>
      </c>
      <c r="AA5710" s="18">
        <v>0</v>
      </c>
      <c r="AB5710" s="18">
        <v>539660</v>
      </c>
      <c r="AC5710" s="23">
        <v>0.38</v>
      </c>
      <c r="AD5710" s="14" t="str">
        <f>IF(E5710=113,"Linn","Iowa ex-Linn")</f>
        <v>Iowa ex-Linn</v>
      </c>
      <c r="AE5710" s="23">
        <f>IFERROR(AB5710/W5710,"N/M")</f>
        <v>0.3828543456515107</v>
      </c>
      <c r="AF5710" s="14" t="str">
        <f>B5710&amp;"|"&amp;TEXT(E5710,"000")&amp;"|"&amp;TEXT(M5710,"0.0000")</f>
        <v>2023|155|0.7500</v>
      </c>
      <c r="AG5710" s="22" t="str">
        <f>IF(AND(B5710&gt;=2015,B5710&lt;=2024,C5710=19,G5710=41,I5710=2,K5710="A",L5710="RBUP",M5710&gt;=0.5,M5710&lt;=0.85),"IN","OUT")</f>
        <v>IN</v>
      </c>
    </row>
    <row r="5711" spans="1:33">
      <c r="A5711" s="14" t="s">
        <v>193</v>
      </c>
      <c r="B5711" s="16">
        <v>2023</v>
      </c>
      <c r="C5711" s="16">
        <v>19</v>
      </c>
      <c r="D5711" s="14" t="s">
        <v>80</v>
      </c>
      <c r="E5711" s="16">
        <v>155</v>
      </c>
      <c r="F5711" s="14" t="s">
        <v>163</v>
      </c>
      <c r="G5711" s="16">
        <v>41</v>
      </c>
      <c r="H5711" s="14" t="s">
        <v>186</v>
      </c>
      <c r="I5711" s="16">
        <v>2</v>
      </c>
      <c r="J5711" s="14" t="s">
        <v>83</v>
      </c>
      <c r="K5711" s="14" t="s">
        <v>84</v>
      </c>
      <c r="L5711" s="14" t="s">
        <v>85</v>
      </c>
      <c r="M5711" s="23">
        <v>0.8</v>
      </c>
      <c r="N5711" s="16">
        <v>474</v>
      </c>
      <c r="O5711" s="16">
        <v>423</v>
      </c>
      <c r="P5711" s="16">
        <v>178</v>
      </c>
      <c r="Q5711" s="16">
        <v>727</v>
      </c>
      <c r="R5711" s="16">
        <v>281</v>
      </c>
      <c r="S5711" s="14" t="s">
        <v>86</v>
      </c>
      <c r="T5711" s="16">
        <v>103180</v>
      </c>
      <c r="U5711" s="16">
        <v>0</v>
      </c>
      <c r="V5711" s="18">
        <v>103984041</v>
      </c>
      <c r="W5711" s="18">
        <v>6209176</v>
      </c>
      <c r="X5711" s="18">
        <v>3713487</v>
      </c>
      <c r="Y5711" s="18">
        <v>606</v>
      </c>
      <c r="Z5711" s="18">
        <v>0</v>
      </c>
      <c r="AA5711" s="18">
        <v>0</v>
      </c>
      <c r="AB5711" s="18">
        <v>3776891</v>
      </c>
      <c r="AC5711" s="23">
        <v>0.61</v>
      </c>
      <c r="AD5711" s="14" t="str">
        <f>IF(E5711=113,"Linn","Iowa ex-Linn")</f>
        <v>Iowa ex-Linn</v>
      </c>
      <c r="AE5711" s="23">
        <f>IFERROR(AB5711/W5711,"N/M")</f>
        <v>0.6082757196768138</v>
      </c>
      <c r="AF5711" s="14" t="str">
        <f>B5711&amp;"|"&amp;TEXT(E5711,"000")&amp;"|"&amp;TEXT(M5711,"0.0000")</f>
        <v>2023|155|0.8000</v>
      </c>
      <c r="AG5711" s="22" t="str">
        <f>IF(AND(B5711&gt;=2015,B5711&lt;=2024,C5711=19,G5711=41,I5711=2,K5711="A",L5711="RBUP",M5711&gt;=0.5,M5711&lt;=0.85),"IN","OUT")</f>
        <v>IN</v>
      </c>
    </row>
    <row r="5712" spans="1:33">
      <c r="A5712" s="14" t="s">
        <v>193</v>
      </c>
      <c r="B5712" s="16">
        <v>2023</v>
      </c>
      <c r="C5712" s="16">
        <v>19</v>
      </c>
      <c r="D5712" s="14" t="s">
        <v>80</v>
      </c>
      <c r="E5712" s="16">
        <v>155</v>
      </c>
      <c r="F5712" s="14" t="s">
        <v>163</v>
      </c>
      <c r="G5712" s="16">
        <v>41</v>
      </c>
      <c r="H5712" s="14" t="s">
        <v>186</v>
      </c>
      <c r="I5712" s="16">
        <v>2</v>
      </c>
      <c r="J5712" s="14" t="s">
        <v>83</v>
      </c>
      <c r="K5712" s="14" t="s">
        <v>84</v>
      </c>
      <c r="L5712" s="14" t="s">
        <v>85</v>
      </c>
      <c r="M5712" s="23">
        <v>0.85</v>
      </c>
      <c r="N5712" s="16">
        <v>462</v>
      </c>
      <c r="O5712" s="16">
        <v>383</v>
      </c>
      <c r="P5712" s="16">
        <v>248</v>
      </c>
      <c r="Q5712" s="16">
        <v>738</v>
      </c>
      <c r="R5712" s="16">
        <v>439</v>
      </c>
      <c r="S5712" s="14" t="s">
        <v>86</v>
      </c>
      <c r="T5712" s="16">
        <v>86083</v>
      </c>
      <c r="U5712" s="16">
        <v>0</v>
      </c>
      <c r="V5712" s="18">
        <v>91025508</v>
      </c>
      <c r="W5712" s="18">
        <v>6857722</v>
      </c>
      <c r="X5712" s="18">
        <v>3089205</v>
      </c>
      <c r="Y5712" s="18">
        <v>1370</v>
      </c>
      <c r="Z5712" s="18">
        <v>0</v>
      </c>
      <c r="AA5712" s="18">
        <v>0</v>
      </c>
      <c r="AB5712" s="18">
        <v>6678011</v>
      </c>
      <c r="AC5712" s="23">
        <v>0.97</v>
      </c>
      <c r="AD5712" s="14" t="str">
        <f>IF(E5712=113,"Linn","Iowa ex-Linn")</f>
        <v>Iowa ex-Linn</v>
      </c>
      <c r="AE5712" s="23">
        <f>IFERROR(AB5712/W5712,"N/M")</f>
        <v>0.9737943591180862</v>
      </c>
      <c r="AF5712" s="14" t="str">
        <f>B5712&amp;"|"&amp;TEXT(E5712,"000")&amp;"|"&amp;TEXT(M5712,"0.0000")</f>
        <v>2023|155|0.8500</v>
      </c>
      <c r="AG5712" s="22" t="str">
        <f>IF(AND(B5712&gt;=2015,B5712&lt;=2024,C5712=19,G5712=41,I5712=2,K5712="A",L5712="RBUP",M5712&gt;=0.5,M5712&lt;=0.85),"IN","OUT")</f>
        <v>IN</v>
      </c>
    </row>
    <row r="5713" spans="1:33">
      <c r="A5713" s="14" t="s">
        <v>193</v>
      </c>
      <c r="B5713" s="16">
        <v>2023</v>
      </c>
      <c r="C5713" s="16">
        <v>19</v>
      </c>
      <c r="D5713" s="14" t="s">
        <v>80</v>
      </c>
      <c r="E5713" s="16">
        <v>157</v>
      </c>
      <c r="F5713" s="14" t="s">
        <v>164</v>
      </c>
      <c r="G5713" s="16">
        <v>41</v>
      </c>
      <c r="H5713" s="14" t="s">
        <v>186</v>
      </c>
      <c r="I5713" s="16">
        <v>2</v>
      </c>
      <c r="J5713" s="14" t="s">
        <v>83</v>
      </c>
      <c r="K5713" s="14" t="s">
        <v>84</v>
      </c>
      <c r="L5713" s="14" t="s">
        <v>85</v>
      </c>
      <c r="M5713" s="23">
        <v>0.5</v>
      </c>
      <c r="N5713" s="16">
        <v>1</v>
      </c>
      <c r="O5713" s="16">
        <v>1</v>
      </c>
      <c r="P5713" s="16">
        <v>0</v>
      </c>
      <c r="Q5713" s="16">
        <v>2</v>
      </c>
      <c r="R5713" s="16">
        <v>0</v>
      </c>
      <c r="S5713" s="14" t="s">
        <v>86</v>
      </c>
      <c r="T5713" s="16">
        <v>86</v>
      </c>
      <c r="U5713" s="16">
        <v>0</v>
      </c>
      <c r="V5713" s="18">
        <v>53259</v>
      </c>
      <c r="W5713" s="18">
        <v>223</v>
      </c>
      <c r="X5713" s="18">
        <v>150</v>
      </c>
      <c r="Y5713" s="18">
        <v>0</v>
      </c>
      <c r="Z5713" s="18">
        <v>0</v>
      </c>
      <c r="AA5713" s="18">
        <v>0</v>
      </c>
      <c r="AB5713" s="18">
        <v>0</v>
      </c>
      <c r="AC5713" s="23">
        <v>0</v>
      </c>
      <c r="AD5713" s="14" t="str">
        <f>IF(E5713=113,"Linn","Iowa ex-Linn")</f>
        <v>Iowa ex-Linn</v>
      </c>
      <c r="AE5713" s="23">
        <f>IFERROR(AB5713/W5713,"N/M")</f>
        <v>0.0</v>
      </c>
      <c r="AF5713" s="14" t="str">
        <f>B5713&amp;"|"&amp;TEXT(E5713,"000")&amp;"|"&amp;TEXT(M5713,"0.0000")</f>
        <v>2023|157|0.5000</v>
      </c>
      <c r="AG5713" s="22" t="str">
        <f>IF(AND(B5713&gt;=2015,B5713&lt;=2024,C5713=19,G5713=41,I5713=2,K5713="A",L5713="RBUP",M5713&gt;=0.5,M5713&lt;=0.85),"IN","OUT")</f>
        <v>IN</v>
      </c>
    </row>
    <row r="5714" spans="1:33">
      <c r="A5714" s="14" t="s">
        <v>193</v>
      </c>
      <c r="B5714" s="16">
        <v>2023</v>
      </c>
      <c r="C5714" s="16">
        <v>19</v>
      </c>
      <c r="D5714" s="14" t="s">
        <v>80</v>
      </c>
      <c r="E5714" s="16">
        <v>157</v>
      </c>
      <c r="F5714" s="14" t="s">
        <v>164</v>
      </c>
      <c r="G5714" s="16">
        <v>41</v>
      </c>
      <c r="H5714" s="14" t="s">
        <v>186</v>
      </c>
      <c r="I5714" s="16">
        <v>2</v>
      </c>
      <c r="J5714" s="14" t="s">
        <v>83</v>
      </c>
      <c r="K5714" s="14" t="s">
        <v>84</v>
      </c>
      <c r="L5714" s="14" t="s">
        <v>85</v>
      </c>
      <c r="M5714" s="23">
        <v>0.6</v>
      </c>
      <c r="N5714" s="16">
        <v>1</v>
      </c>
      <c r="O5714" s="16">
        <v>1</v>
      </c>
      <c r="P5714" s="16">
        <v>0</v>
      </c>
      <c r="Q5714" s="16">
        <v>1</v>
      </c>
      <c r="R5714" s="16">
        <v>0</v>
      </c>
      <c r="S5714" s="14" t="s">
        <v>86</v>
      </c>
      <c r="T5714" s="16">
        <v>414</v>
      </c>
      <c r="U5714" s="16">
        <v>0</v>
      </c>
      <c r="V5714" s="18">
        <v>332846</v>
      </c>
      <c r="W5714" s="18">
        <v>2698</v>
      </c>
      <c r="X5714" s="18">
        <v>1726</v>
      </c>
      <c r="Y5714" s="18">
        <v>0</v>
      </c>
      <c r="Z5714" s="18">
        <v>0</v>
      </c>
      <c r="AA5714" s="18">
        <v>0</v>
      </c>
      <c r="AB5714" s="18">
        <v>0</v>
      </c>
      <c r="AC5714" s="23">
        <v>0</v>
      </c>
      <c r="AD5714" s="14" t="str">
        <f>IF(E5714=113,"Linn","Iowa ex-Linn")</f>
        <v>Iowa ex-Linn</v>
      </c>
      <c r="AE5714" s="23">
        <f>IFERROR(AB5714/W5714,"N/M")</f>
        <v>0.0</v>
      </c>
      <c r="AF5714" s="14" t="str">
        <f>B5714&amp;"|"&amp;TEXT(E5714,"000")&amp;"|"&amp;TEXT(M5714,"0.0000")</f>
        <v>2023|157|0.6000</v>
      </c>
      <c r="AG5714" s="22" t="str">
        <f>IF(AND(B5714&gt;=2015,B5714&lt;=2024,C5714=19,G5714=41,I5714=2,K5714="A",L5714="RBUP",M5714&gt;=0.5,M5714&lt;=0.85),"IN","OUT")</f>
        <v>IN</v>
      </c>
    </row>
    <row r="5715" spans="1:33">
      <c r="A5715" s="14" t="s">
        <v>193</v>
      </c>
      <c r="B5715" s="16">
        <v>2023</v>
      </c>
      <c r="C5715" s="16">
        <v>19</v>
      </c>
      <c r="D5715" s="14" t="s">
        <v>80</v>
      </c>
      <c r="E5715" s="16">
        <v>157</v>
      </c>
      <c r="F5715" s="14" t="s">
        <v>164</v>
      </c>
      <c r="G5715" s="16">
        <v>41</v>
      </c>
      <c r="H5715" s="14" t="s">
        <v>186</v>
      </c>
      <c r="I5715" s="16">
        <v>2</v>
      </c>
      <c r="J5715" s="14" t="s">
        <v>83</v>
      </c>
      <c r="K5715" s="14" t="s">
        <v>84</v>
      </c>
      <c r="L5715" s="14" t="s">
        <v>85</v>
      </c>
      <c r="M5715" s="23">
        <v>0.65</v>
      </c>
      <c r="N5715" s="16">
        <v>4</v>
      </c>
      <c r="O5715" s="16">
        <v>2</v>
      </c>
      <c r="P5715" s="16">
        <v>0</v>
      </c>
      <c r="Q5715" s="16">
        <v>3</v>
      </c>
      <c r="R5715" s="16">
        <v>0</v>
      </c>
      <c r="S5715" s="14" t="s">
        <v>86</v>
      </c>
      <c r="T5715" s="16">
        <v>148</v>
      </c>
      <c r="U5715" s="16">
        <v>0</v>
      </c>
      <c r="V5715" s="18">
        <v>101588</v>
      </c>
      <c r="W5715" s="18">
        <v>1817</v>
      </c>
      <c r="X5715" s="18">
        <v>1073</v>
      </c>
      <c r="Y5715" s="18">
        <v>0</v>
      </c>
      <c r="Z5715" s="18">
        <v>0</v>
      </c>
      <c r="AA5715" s="18">
        <v>0</v>
      </c>
      <c r="AB5715" s="18">
        <v>0</v>
      </c>
      <c r="AC5715" s="23">
        <v>0</v>
      </c>
      <c r="AD5715" s="14" t="str">
        <f>IF(E5715=113,"Linn","Iowa ex-Linn")</f>
        <v>Iowa ex-Linn</v>
      </c>
      <c r="AE5715" s="23">
        <f>IFERROR(AB5715/W5715,"N/M")</f>
        <v>0.0</v>
      </c>
      <c r="AF5715" s="14" t="str">
        <f>B5715&amp;"|"&amp;TEXT(E5715,"000")&amp;"|"&amp;TEXT(M5715,"0.0000")</f>
        <v>2023|157|0.6500</v>
      </c>
      <c r="AG5715" s="22" t="str">
        <f>IF(AND(B5715&gt;=2015,B5715&lt;=2024,C5715=19,G5715=41,I5715=2,K5715="A",L5715="RBUP",M5715&gt;=0.5,M5715&lt;=0.85),"IN","OUT")</f>
        <v>IN</v>
      </c>
    </row>
    <row r="5716" spans="1:33">
      <c r="A5716" s="14" t="s">
        <v>193</v>
      </c>
      <c r="B5716" s="16">
        <v>2023</v>
      </c>
      <c r="C5716" s="16">
        <v>19</v>
      </c>
      <c r="D5716" s="14" t="s">
        <v>80</v>
      </c>
      <c r="E5716" s="16">
        <v>157</v>
      </c>
      <c r="F5716" s="14" t="s">
        <v>164</v>
      </c>
      <c r="G5716" s="16">
        <v>41</v>
      </c>
      <c r="H5716" s="14" t="s">
        <v>186</v>
      </c>
      <c r="I5716" s="16">
        <v>2</v>
      </c>
      <c r="J5716" s="14" t="s">
        <v>83</v>
      </c>
      <c r="K5716" s="14" t="s">
        <v>84</v>
      </c>
      <c r="L5716" s="14" t="s">
        <v>85</v>
      </c>
      <c r="M5716" s="23">
        <v>0.7</v>
      </c>
      <c r="N5716" s="16">
        <v>32</v>
      </c>
      <c r="O5716" s="16">
        <v>29</v>
      </c>
      <c r="P5716" s="16">
        <v>1</v>
      </c>
      <c r="Q5716" s="16">
        <v>46</v>
      </c>
      <c r="R5716" s="16">
        <v>1</v>
      </c>
      <c r="S5716" s="14" t="s">
        <v>86</v>
      </c>
      <c r="T5716" s="16">
        <v>3912</v>
      </c>
      <c r="U5716" s="16">
        <v>0</v>
      </c>
      <c r="V5716" s="18">
        <v>3415984</v>
      </c>
      <c r="W5716" s="18">
        <v>70514</v>
      </c>
      <c r="X5716" s="18">
        <v>46944</v>
      </c>
      <c r="Y5716" s="18">
        <v>0</v>
      </c>
      <c r="Z5716" s="18">
        <v>0</v>
      </c>
      <c r="AA5716" s="18">
        <v>0</v>
      </c>
      <c r="AB5716" s="18">
        <v>18614</v>
      </c>
      <c r="AC5716" s="23">
        <v>0.26</v>
      </c>
      <c r="AD5716" s="14" t="str">
        <f>IF(E5716=113,"Linn","Iowa ex-Linn")</f>
        <v>Iowa ex-Linn</v>
      </c>
      <c r="AE5716" s="23">
        <f>IFERROR(AB5716/W5716,"N/M")</f>
        <v>0.26397594803868735</v>
      </c>
      <c r="AF5716" s="14" t="str">
        <f>B5716&amp;"|"&amp;TEXT(E5716,"000")&amp;"|"&amp;TEXT(M5716,"0.0000")</f>
        <v>2023|157|0.7000</v>
      </c>
      <c r="AG5716" s="22" t="str">
        <f>IF(AND(B5716&gt;=2015,B5716&lt;=2024,C5716=19,G5716=41,I5716=2,K5716="A",L5716="RBUP",M5716&gt;=0.5,M5716&lt;=0.85),"IN","OUT")</f>
        <v>IN</v>
      </c>
    </row>
    <row r="5717" spans="1:33">
      <c r="A5717" s="14" t="s">
        <v>193</v>
      </c>
      <c r="B5717" s="16">
        <v>2023</v>
      </c>
      <c r="C5717" s="16">
        <v>19</v>
      </c>
      <c r="D5717" s="14" t="s">
        <v>80</v>
      </c>
      <c r="E5717" s="16">
        <v>157</v>
      </c>
      <c r="F5717" s="14" t="s">
        <v>164</v>
      </c>
      <c r="G5717" s="16">
        <v>41</v>
      </c>
      <c r="H5717" s="14" t="s">
        <v>186</v>
      </c>
      <c r="I5717" s="16">
        <v>2</v>
      </c>
      <c r="J5717" s="14" t="s">
        <v>83</v>
      </c>
      <c r="K5717" s="14" t="s">
        <v>84</v>
      </c>
      <c r="L5717" s="14" t="s">
        <v>85</v>
      </c>
      <c r="M5717" s="23">
        <v>0.75</v>
      </c>
      <c r="N5717" s="16">
        <v>59</v>
      </c>
      <c r="O5717" s="16">
        <v>44</v>
      </c>
      <c r="P5717" s="16">
        <v>4</v>
      </c>
      <c r="Q5717" s="16">
        <v>59</v>
      </c>
      <c r="R5717" s="16">
        <v>4</v>
      </c>
      <c r="S5717" s="14" t="s">
        <v>86</v>
      </c>
      <c r="T5717" s="16">
        <v>6051</v>
      </c>
      <c r="U5717" s="16">
        <v>0</v>
      </c>
      <c r="V5717" s="18">
        <v>5537650</v>
      </c>
      <c r="W5717" s="18">
        <v>167839</v>
      </c>
      <c r="X5717" s="18">
        <v>112344</v>
      </c>
      <c r="Y5717" s="18">
        <v>0</v>
      </c>
      <c r="Z5717" s="18">
        <v>0</v>
      </c>
      <c r="AA5717" s="18">
        <v>0</v>
      </c>
      <c r="AB5717" s="18">
        <v>18792</v>
      </c>
      <c r="AC5717" s="23">
        <v>0.11</v>
      </c>
      <c r="AD5717" s="14" t="str">
        <f>IF(E5717=113,"Linn","Iowa ex-Linn")</f>
        <v>Iowa ex-Linn</v>
      </c>
      <c r="AE5717" s="23">
        <f>IFERROR(AB5717/W5717,"N/M")</f>
        <v>0.11196444211416894</v>
      </c>
      <c r="AF5717" s="14" t="str">
        <f>B5717&amp;"|"&amp;TEXT(E5717,"000")&amp;"|"&amp;TEXT(M5717,"0.0000")</f>
        <v>2023|157|0.7500</v>
      </c>
      <c r="AG5717" s="22" t="str">
        <f>IF(AND(B5717&gt;=2015,B5717&lt;=2024,C5717=19,G5717=41,I5717=2,K5717="A",L5717="RBUP",M5717&gt;=0.5,M5717&lt;=0.85),"IN","OUT")</f>
        <v>IN</v>
      </c>
    </row>
    <row r="5718" spans="1:33">
      <c r="A5718" s="14" t="s">
        <v>193</v>
      </c>
      <c r="B5718" s="16">
        <v>2023</v>
      </c>
      <c r="C5718" s="16">
        <v>19</v>
      </c>
      <c r="D5718" s="14" t="s">
        <v>80</v>
      </c>
      <c r="E5718" s="16">
        <v>157</v>
      </c>
      <c r="F5718" s="14" t="s">
        <v>164</v>
      </c>
      <c r="G5718" s="16">
        <v>41</v>
      </c>
      <c r="H5718" s="14" t="s">
        <v>186</v>
      </c>
      <c r="I5718" s="16">
        <v>2</v>
      </c>
      <c r="J5718" s="14" t="s">
        <v>83</v>
      </c>
      <c r="K5718" s="14" t="s">
        <v>84</v>
      </c>
      <c r="L5718" s="14" t="s">
        <v>85</v>
      </c>
      <c r="M5718" s="23">
        <v>0.8</v>
      </c>
      <c r="N5718" s="16">
        <v>280</v>
      </c>
      <c r="O5718" s="16">
        <v>240</v>
      </c>
      <c r="P5718" s="16">
        <v>96</v>
      </c>
      <c r="Q5718" s="16">
        <v>351</v>
      </c>
      <c r="R5718" s="16">
        <v>143</v>
      </c>
      <c r="S5718" s="14" t="s">
        <v>86</v>
      </c>
      <c r="T5718" s="16">
        <v>50652</v>
      </c>
      <c r="U5718" s="16">
        <v>0</v>
      </c>
      <c r="V5718" s="18">
        <v>50625537</v>
      </c>
      <c r="W5718" s="18">
        <v>2135181</v>
      </c>
      <c r="X5718" s="18">
        <v>1294042</v>
      </c>
      <c r="Y5718" s="18">
        <v>6797</v>
      </c>
      <c r="Z5718" s="18">
        <v>0</v>
      </c>
      <c r="AA5718" s="18">
        <v>0</v>
      </c>
      <c r="AB5718" s="18">
        <v>1572706</v>
      </c>
      <c r="AC5718" s="23">
        <v>0.74</v>
      </c>
      <c r="AD5718" s="14" t="str">
        <f>IF(E5718=113,"Linn","Iowa ex-Linn")</f>
        <v>Iowa ex-Linn</v>
      </c>
      <c r="AE5718" s="23">
        <f>IFERROR(AB5718/W5718,"N/M")</f>
        <v>0.7365680005582664</v>
      </c>
      <c r="AF5718" s="14" t="str">
        <f>B5718&amp;"|"&amp;TEXT(E5718,"000")&amp;"|"&amp;TEXT(M5718,"0.0000")</f>
        <v>2023|157|0.8000</v>
      </c>
      <c r="AG5718" s="22" t="str">
        <f>IF(AND(B5718&gt;=2015,B5718&lt;=2024,C5718=19,G5718=41,I5718=2,K5718="A",L5718="RBUP",M5718&gt;=0.5,M5718&lt;=0.85),"IN","OUT")</f>
        <v>IN</v>
      </c>
    </row>
    <row r="5719" spans="1:33">
      <c r="A5719" s="14" t="s">
        <v>193</v>
      </c>
      <c r="B5719" s="16">
        <v>2023</v>
      </c>
      <c r="C5719" s="16">
        <v>19</v>
      </c>
      <c r="D5719" s="14" t="s">
        <v>80</v>
      </c>
      <c r="E5719" s="16">
        <v>157</v>
      </c>
      <c r="F5719" s="14" t="s">
        <v>164</v>
      </c>
      <c r="G5719" s="16">
        <v>41</v>
      </c>
      <c r="H5719" s="14" t="s">
        <v>186</v>
      </c>
      <c r="I5719" s="16">
        <v>2</v>
      </c>
      <c r="J5719" s="14" t="s">
        <v>83</v>
      </c>
      <c r="K5719" s="14" t="s">
        <v>84</v>
      </c>
      <c r="L5719" s="14" t="s">
        <v>85</v>
      </c>
      <c r="M5719" s="23">
        <v>0.85</v>
      </c>
      <c r="N5719" s="16">
        <v>346</v>
      </c>
      <c r="O5719" s="16">
        <v>277</v>
      </c>
      <c r="P5719" s="16">
        <v>136</v>
      </c>
      <c r="Q5719" s="16">
        <v>618</v>
      </c>
      <c r="R5719" s="16">
        <v>207</v>
      </c>
      <c r="S5719" s="14" t="s">
        <v>86</v>
      </c>
      <c r="T5719" s="16">
        <v>68286</v>
      </c>
      <c r="U5719" s="16">
        <v>0</v>
      </c>
      <c r="V5719" s="18">
        <v>71968184</v>
      </c>
      <c r="W5719" s="18">
        <v>3949112</v>
      </c>
      <c r="X5719" s="18">
        <v>1798166</v>
      </c>
      <c r="Y5719" s="18">
        <v>8009</v>
      </c>
      <c r="Z5719" s="18">
        <v>0</v>
      </c>
      <c r="AA5719" s="18">
        <v>0</v>
      </c>
      <c r="AB5719" s="18">
        <v>3030796</v>
      </c>
      <c r="AC5719" s="23">
        <v>0.77</v>
      </c>
      <c r="AD5719" s="14" t="str">
        <f>IF(E5719=113,"Linn","Iowa ex-Linn")</f>
        <v>Iowa ex-Linn</v>
      </c>
      <c r="AE5719" s="23">
        <f>IFERROR(AB5719/W5719,"N/M")</f>
        <v>0.7674626599600113</v>
      </c>
      <c r="AF5719" s="14" t="str">
        <f>B5719&amp;"|"&amp;TEXT(E5719,"000")&amp;"|"&amp;TEXT(M5719,"0.0000")</f>
        <v>2023|157|0.8500</v>
      </c>
      <c r="AG5719" s="22" t="str">
        <f>IF(AND(B5719&gt;=2015,B5719&lt;=2024,C5719=19,G5719=41,I5719=2,K5719="A",L5719="RBUP",M5719&gt;=0.5,M5719&lt;=0.85),"IN","OUT")</f>
        <v>IN</v>
      </c>
    </row>
    <row r="5720" spans="1:33">
      <c r="A5720" s="14" t="s">
        <v>193</v>
      </c>
      <c r="B5720" s="16">
        <v>2023</v>
      </c>
      <c r="C5720" s="16">
        <v>19</v>
      </c>
      <c r="D5720" s="14" t="s">
        <v>80</v>
      </c>
      <c r="E5720" s="16">
        <v>159</v>
      </c>
      <c r="F5720" s="14" t="s">
        <v>165</v>
      </c>
      <c r="G5720" s="16">
        <v>41</v>
      </c>
      <c r="H5720" s="14" t="s">
        <v>186</v>
      </c>
      <c r="I5720" s="16">
        <v>2</v>
      </c>
      <c r="J5720" s="14" t="s">
        <v>83</v>
      </c>
      <c r="K5720" s="14" t="s">
        <v>84</v>
      </c>
      <c r="L5720" s="14" t="s">
        <v>85</v>
      </c>
      <c r="M5720" s="23">
        <v>0.5</v>
      </c>
      <c r="N5720" s="16">
        <v>4</v>
      </c>
      <c r="O5720" s="16">
        <v>3</v>
      </c>
      <c r="P5720" s="16">
        <v>0</v>
      </c>
      <c r="Q5720" s="16">
        <v>3</v>
      </c>
      <c r="R5720" s="16">
        <v>0</v>
      </c>
      <c r="S5720" s="14" t="s">
        <v>86</v>
      </c>
      <c r="T5720" s="16">
        <v>3025</v>
      </c>
      <c r="U5720" s="16">
        <v>0</v>
      </c>
      <c r="V5720" s="18">
        <v>1250445</v>
      </c>
      <c r="W5720" s="18">
        <v>41403</v>
      </c>
      <c r="X5720" s="18">
        <v>30707</v>
      </c>
      <c r="Y5720" s="18">
        <v>6838</v>
      </c>
      <c r="Z5720" s="18">
        <v>0</v>
      </c>
      <c r="AA5720" s="18">
        <v>0</v>
      </c>
      <c r="AB5720" s="18">
        <v>0</v>
      </c>
      <c r="AC5720" s="23">
        <v>0</v>
      </c>
      <c r="AD5720" s="14" t="str">
        <f>IF(E5720=113,"Linn","Iowa ex-Linn")</f>
        <v>Iowa ex-Linn</v>
      </c>
      <c r="AE5720" s="23">
        <f>IFERROR(AB5720/W5720,"N/M")</f>
        <v>0.0</v>
      </c>
      <c r="AF5720" s="14" t="str">
        <f>B5720&amp;"|"&amp;TEXT(E5720,"000")&amp;"|"&amp;TEXT(M5720,"0.0000")</f>
        <v>2023|159|0.5000</v>
      </c>
      <c r="AG5720" s="22" t="str">
        <f>IF(AND(B5720&gt;=2015,B5720&lt;=2024,C5720=19,G5720=41,I5720=2,K5720="A",L5720="RBUP",M5720&gt;=0.5,M5720&lt;=0.85),"IN","OUT")</f>
        <v>IN</v>
      </c>
    </row>
    <row r="5721" spans="1:33">
      <c r="A5721" s="14" t="s">
        <v>193</v>
      </c>
      <c r="B5721" s="16">
        <v>2023</v>
      </c>
      <c r="C5721" s="16">
        <v>19</v>
      </c>
      <c r="D5721" s="14" t="s">
        <v>80</v>
      </c>
      <c r="E5721" s="16">
        <v>159</v>
      </c>
      <c r="F5721" s="14" t="s">
        <v>165</v>
      </c>
      <c r="G5721" s="16">
        <v>41</v>
      </c>
      <c r="H5721" s="14" t="s">
        <v>186</v>
      </c>
      <c r="I5721" s="16">
        <v>2</v>
      </c>
      <c r="J5721" s="14" t="s">
        <v>83</v>
      </c>
      <c r="K5721" s="14" t="s">
        <v>84</v>
      </c>
      <c r="L5721" s="14" t="s">
        <v>85</v>
      </c>
      <c r="M5721" s="23">
        <v>0.6</v>
      </c>
      <c r="N5721" s="16">
        <v>2</v>
      </c>
      <c r="O5721" s="16">
        <v>2</v>
      </c>
      <c r="P5721" s="16">
        <v>0</v>
      </c>
      <c r="Q5721" s="16">
        <v>2</v>
      </c>
      <c r="R5721" s="16">
        <v>0</v>
      </c>
      <c r="S5721" s="14" t="s">
        <v>86</v>
      </c>
      <c r="T5721" s="16">
        <v>39</v>
      </c>
      <c r="U5721" s="16">
        <v>0</v>
      </c>
      <c r="V5721" s="18">
        <v>22092</v>
      </c>
      <c r="W5721" s="18">
        <v>1103</v>
      </c>
      <c r="X5721" s="18">
        <v>705</v>
      </c>
      <c r="Y5721" s="18">
        <v>51</v>
      </c>
      <c r="Z5721" s="18">
        <v>0</v>
      </c>
      <c r="AA5721" s="18">
        <v>0</v>
      </c>
      <c r="AB5721" s="18">
        <v>0</v>
      </c>
      <c r="AC5721" s="23">
        <v>0</v>
      </c>
      <c r="AD5721" s="14" t="str">
        <f>IF(E5721=113,"Linn","Iowa ex-Linn")</f>
        <v>Iowa ex-Linn</v>
      </c>
      <c r="AE5721" s="23">
        <f>IFERROR(AB5721/W5721,"N/M")</f>
        <v>0.0</v>
      </c>
      <c r="AF5721" s="14" t="str">
        <f>B5721&amp;"|"&amp;TEXT(E5721,"000")&amp;"|"&amp;TEXT(M5721,"0.0000")</f>
        <v>2023|159|0.6000</v>
      </c>
      <c r="AG5721" s="22" t="str">
        <f>IF(AND(B5721&gt;=2015,B5721&lt;=2024,C5721=19,G5721=41,I5721=2,K5721="A",L5721="RBUP",M5721&gt;=0.5,M5721&lt;=0.85),"IN","OUT")</f>
        <v>IN</v>
      </c>
    </row>
    <row r="5722" spans="1:33">
      <c r="A5722" s="14" t="s">
        <v>193</v>
      </c>
      <c r="B5722" s="16">
        <v>2023</v>
      </c>
      <c r="C5722" s="16">
        <v>19</v>
      </c>
      <c r="D5722" s="14" t="s">
        <v>80</v>
      </c>
      <c r="E5722" s="16">
        <v>159</v>
      </c>
      <c r="F5722" s="14" t="s">
        <v>165</v>
      </c>
      <c r="G5722" s="16">
        <v>41</v>
      </c>
      <c r="H5722" s="14" t="s">
        <v>186</v>
      </c>
      <c r="I5722" s="16">
        <v>2</v>
      </c>
      <c r="J5722" s="14" t="s">
        <v>83</v>
      </c>
      <c r="K5722" s="14" t="s">
        <v>84</v>
      </c>
      <c r="L5722" s="14" t="s">
        <v>85</v>
      </c>
      <c r="M5722" s="23">
        <v>0.65</v>
      </c>
      <c r="N5722" s="16">
        <v>3</v>
      </c>
      <c r="O5722" s="16">
        <v>1</v>
      </c>
      <c r="P5722" s="16">
        <v>0</v>
      </c>
      <c r="Q5722" s="16">
        <v>1</v>
      </c>
      <c r="R5722" s="16">
        <v>0</v>
      </c>
      <c r="S5722" s="14" t="s">
        <v>86</v>
      </c>
      <c r="T5722" s="16">
        <v>1817</v>
      </c>
      <c r="U5722" s="16">
        <v>0</v>
      </c>
      <c r="V5722" s="18">
        <v>1153752</v>
      </c>
      <c r="W5722" s="18">
        <v>63176</v>
      </c>
      <c r="X5722" s="18">
        <v>50539</v>
      </c>
      <c r="Y5722" s="18">
        <v>0</v>
      </c>
      <c r="Z5722" s="18">
        <v>0</v>
      </c>
      <c r="AA5722" s="18">
        <v>0</v>
      </c>
      <c r="AB5722" s="18">
        <v>0</v>
      </c>
      <c r="AC5722" s="23">
        <v>0</v>
      </c>
      <c r="AD5722" s="14" t="str">
        <f>IF(E5722=113,"Linn","Iowa ex-Linn")</f>
        <v>Iowa ex-Linn</v>
      </c>
      <c r="AE5722" s="23">
        <f>IFERROR(AB5722/W5722,"N/M")</f>
        <v>0.0</v>
      </c>
      <c r="AF5722" s="14" t="str">
        <f>B5722&amp;"|"&amp;TEXT(E5722,"000")&amp;"|"&amp;TEXT(M5722,"0.0000")</f>
        <v>2023|159|0.6500</v>
      </c>
      <c r="AG5722" s="22" t="str">
        <f>IF(AND(B5722&gt;=2015,B5722&lt;=2024,C5722=19,G5722=41,I5722=2,K5722="A",L5722="RBUP",M5722&gt;=0.5,M5722&lt;=0.85),"IN","OUT")</f>
        <v>IN</v>
      </c>
    </row>
    <row r="5723" spans="1:33">
      <c r="A5723" s="14" t="s">
        <v>193</v>
      </c>
      <c r="B5723" s="16">
        <v>2023</v>
      </c>
      <c r="C5723" s="16">
        <v>19</v>
      </c>
      <c r="D5723" s="14" t="s">
        <v>80</v>
      </c>
      <c r="E5723" s="16">
        <v>159</v>
      </c>
      <c r="F5723" s="14" t="s">
        <v>165</v>
      </c>
      <c r="G5723" s="16">
        <v>41</v>
      </c>
      <c r="H5723" s="14" t="s">
        <v>186</v>
      </c>
      <c r="I5723" s="16">
        <v>2</v>
      </c>
      <c r="J5723" s="14" t="s">
        <v>83</v>
      </c>
      <c r="K5723" s="14" t="s">
        <v>84</v>
      </c>
      <c r="L5723" s="14" t="s">
        <v>85</v>
      </c>
      <c r="M5723" s="23">
        <v>0.7</v>
      </c>
      <c r="N5723" s="16">
        <v>58</v>
      </c>
      <c r="O5723" s="16">
        <v>39</v>
      </c>
      <c r="P5723" s="16">
        <v>7</v>
      </c>
      <c r="Q5723" s="16">
        <v>60</v>
      </c>
      <c r="R5723" s="16">
        <v>7</v>
      </c>
      <c r="S5723" s="14" t="s">
        <v>86</v>
      </c>
      <c r="T5723" s="16">
        <v>4086</v>
      </c>
      <c r="U5723" s="16">
        <v>0</v>
      </c>
      <c r="V5723" s="18">
        <v>2752672</v>
      </c>
      <c r="W5723" s="18">
        <v>201932</v>
      </c>
      <c r="X5723" s="18">
        <v>137550</v>
      </c>
      <c r="Y5723" s="18">
        <v>0</v>
      </c>
      <c r="Z5723" s="18">
        <v>0</v>
      </c>
      <c r="AA5723" s="18">
        <v>0</v>
      </c>
      <c r="AB5723" s="18">
        <v>9585</v>
      </c>
      <c r="AC5723" s="23">
        <v>0.05</v>
      </c>
      <c r="AD5723" s="14" t="str">
        <f>IF(E5723=113,"Linn","Iowa ex-Linn")</f>
        <v>Iowa ex-Linn</v>
      </c>
      <c r="AE5723" s="23">
        <f>IFERROR(AB5723/W5723,"N/M")</f>
        <v>0.04746647386248836</v>
      </c>
      <c r="AF5723" s="14" t="str">
        <f>B5723&amp;"|"&amp;TEXT(E5723,"000")&amp;"|"&amp;TEXT(M5723,"0.0000")</f>
        <v>2023|159|0.7000</v>
      </c>
      <c r="AG5723" s="22" t="str">
        <f>IF(AND(B5723&gt;=2015,B5723&lt;=2024,C5723=19,G5723=41,I5723=2,K5723="A",L5723="RBUP",M5723&gt;=0.5,M5723&lt;=0.85),"IN","OUT")</f>
        <v>IN</v>
      </c>
    </row>
    <row r="5724" spans="1:33">
      <c r="A5724" s="14" t="s">
        <v>193</v>
      </c>
      <c r="B5724" s="16">
        <v>2023</v>
      </c>
      <c r="C5724" s="16">
        <v>19</v>
      </c>
      <c r="D5724" s="14" t="s">
        <v>80</v>
      </c>
      <c r="E5724" s="16">
        <v>159</v>
      </c>
      <c r="F5724" s="14" t="s">
        <v>165</v>
      </c>
      <c r="G5724" s="16">
        <v>41</v>
      </c>
      <c r="H5724" s="14" t="s">
        <v>186</v>
      </c>
      <c r="I5724" s="16">
        <v>2</v>
      </c>
      <c r="J5724" s="14" t="s">
        <v>83</v>
      </c>
      <c r="K5724" s="14" t="s">
        <v>84</v>
      </c>
      <c r="L5724" s="14" t="s">
        <v>85</v>
      </c>
      <c r="M5724" s="23">
        <v>0.75</v>
      </c>
      <c r="N5724" s="16">
        <v>173</v>
      </c>
      <c r="O5724" s="16">
        <v>120</v>
      </c>
      <c r="P5724" s="16">
        <v>5</v>
      </c>
      <c r="Q5724" s="16">
        <v>141</v>
      </c>
      <c r="R5724" s="16">
        <v>5</v>
      </c>
      <c r="S5724" s="14" t="s">
        <v>86</v>
      </c>
      <c r="T5724" s="16">
        <v>15546</v>
      </c>
      <c r="U5724" s="16">
        <v>0</v>
      </c>
      <c r="V5724" s="18">
        <v>11281262</v>
      </c>
      <c r="W5724" s="18">
        <v>947687</v>
      </c>
      <c r="X5724" s="18">
        <v>681062</v>
      </c>
      <c r="Y5724" s="18">
        <v>104</v>
      </c>
      <c r="Z5724" s="18">
        <v>0</v>
      </c>
      <c r="AA5724" s="18">
        <v>0</v>
      </c>
      <c r="AB5724" s="18">
        <v>19133</v>
      </c>
      <c r="AC5724" s="23">
        <v>0.02</v>
      </c>
      <c r="AD5724" s="14" t="str">
        <f>IF(E5724=113,"Linn","Iowa ex-Linn")</f>
        <v>Iowa ex-Linn</v>
      </c>
      <c r="AE5724" s="23">
        <f>IFERROR(AB5724/W5724,"N/M")</f>
        <v>0.02018915528017162</v>
      </c>
      <c r="AF5724" s="14" t="str">
        <f>B5724&amp;"|"&amp;TEXT(E5724,"000")&amp;"|"&amp;TEXT(M5724,"0.0000")</f>
        <v>2023|159|0.7500</v>
      </c>
      <c r="AG5724" s="22" t="str">
        <f>IF(AND(B5724&gt;=2015,B5724&lt;=2024,C5724=19,G5724=41,I5724=2,K5724="A",L5724="RBUP",M5724&gt;=0.5,M5724&lt;=0.85),"IN","OUT")</f>
        <v>IN</v>
      </c>
    </row>
    <row r="5725" spans="1:33">
      <c r="A5725" s="14" t="s">
        <v>193</v>
      </c>
      <c r="B5725" s="16">
        <v>2023</v>
      </c>
      <c r="C5725" s="16">
        <v>19</v>
      </c>
      <c r="D5725" s="14" t="s">
        <v>80</v>
      </c>
      <c r="E5725" s="16">
        <v>159</v>
      </c>
      <c r="F5725" s="14" t="s">
        <v>165</v>
      </c>
      <c r="G5725" s="16">
        <v>41</v>
      </c>
      <c r="H5725" s="14" t="s">
        <v>186</v>
      </c>
      <c r="I5725" s="16">
        <v>2</v>
      </c>
      <c r="J5725" s="14" t="s">
        <v>83</v>
      </c>
      <c r="K5725" s="14" t="s">
        <v>84</v>
      </c>
      <c r="L5725" s="14" t="s">
        <v>85</v>
      </c>
      <c r="M5725" s="23">
        <v>0.8</v>
      </c>
      <c r="N5725" s="16">
        <v>160</v>
      </c>
      <c r="O5725" s="16">
        <v>103</v>
      </c>
      <c r="P5725" s="16">
        <v>8</v>
      </c>
      <c r="Q5725" s="16">
        <v>120</v>
      </c>
      <c r="R5725" s="16">
        <v>12</v>
      </c>
      <c r="S5725" s="14" t="s">
        <v>86</v>
      </c>
      <c r="T5725" s="16">
        <v>22148</v>
      </c>
      <c r="U5725" s="16">
        <v>0</v>
      </c>
      <c r="V5725" s="18">
        <v>17335618</v>
      </c>
      <c r="W5725" s="18">
        <v>1621926</v>
      </c>
      <c r="X5725" s="18">
        <v>1074928</v>
      </c>
      <c r="Y5725" s="18">
        <v>436</v>
      </c>
      <c r="Z5725" s="18">
        <v>0</v>
      </c>
      <c r="AA5725" s="18">
        <v>0</v>
      </c>
      <c r="AB5725" s="18">
        <v>118250</v>
      </c>
      <c r="AC5725" s="23">
        <v>0.07000000000000001</v>
      </c>
      <c r="AD5725" s="14" t="str">
        <f>IF(E5725=113,"Linn","Iowa ex-Linn")</f>
        <v>Iowa ex-Linn</v>
      </c>
      <c r="AE5725" s="23">
        <f>IFERROR(AB5725/W5725,"N/M")</f>
        <v>0.07290714866152956</v>
      </c>
      <c r="AF5725" s="14" t="str">
        <f>B5725&amp;"|"&amp;TEXT(E5725,"000")&amp;"|"&amp;TEXT(M5725,"0.0000")</f>
        <v>2023|159|0.8000</v>
      </c>
      <c r="AG5725" s="22" t="str">
        <f>IF(AND(B5725&gt;=2015,B5725&lt;=2024,C5725=19,G5725=41,I5725=2,K5725="A",L5725="RBUP",M5725&gt;=0.5,M5725&lt;=0.85),"IN","OUT")</f>
        <v>IN</v>
      </c>
    </row>
    <row r="5726" spans="1:33">
      <c r="A5726" s="14" t="s">
        <v>193</v>
      </c>
      <c r="B5726" s="16">
        <v>2023</v>
      </c>
      <c r="C5726" s="16">
        <v>19</v>
      </c>
      <c r="D5726" s="14" t="s">
        <v>80</v>
      </c>
      <c r="E5726" s="16">
        <v>159</v>
      </c>
      <c r="F5726" s="14" t="s">
        <v>165</v>
      </c>
      <c r="G5726" s="16">
        <v>41</v>
      </c>
      <c r="H5726" s="14" t="s">
        <v>186</v>
      </c>
      <c r="I5726" s="16">
        <v>2</v>
      </c>
      <c r="J5726" s="14" t="s">
        <v>83</v>
      </c>
      <c r="K5726" s="14" t="s">
        <v>84</v>
      </c>
      <c r="L5726" s="14" t="s">
        <v>85</v>
      </c>
      <c r="M5726" s="23">
        <v>0.85</v>
      </c>
      <c r="N5726" s="16">
        <v>42</v>
      </c>
      <c r="O5726" s="16">
        <v>18</v>
      </c>
      <c r="P5726" s="16">
        <v>4</v>
      </c>
      <c r="Q5726" s="16">
        <v>19</v>
      </c>
      <c r="R5726" s="16">
        <v>4</v>
      </c>
      <c r="S5726" s="14" t="s">
        <v>86</v>
      </c>
      <c r="T5726" s="16">
        <v>4805</v>
      </c>
      <c r="U5726" s="16">
        <v>0</v>
      </c>
      <c r="V5726" s="18">
        <v>3769411</v>
      </c>
      <c r="W5726" s="18">
        <v>382068</v>
      </c>
      <c r="X5726" s="18">
        <v>198538</v>
      </c>
      <c r="Y5726" s="18">
        <v>0</v>
      </c>
      <c r="Z5726" s="18">
        <v>0</v>
      </c>
      <c r="AA5726" s="18">
        <v>0</v>
      </c>
      <c r="AB5726" s="18">
        <v>101842</v>
      </c>
      <c r="AC5726" s="23">
        <v>0.27</v>
      </c>
      <c r="AD5726" s="14" t="str">
        <f>IF(E5726=113,"Linn","Iowa ex-Linn")</f>
        <v>Iowa ex-Linn</v>
      </c>
      <c r="AE5726" s="23">
        <f>IFERROR(AB5726/W5726,"N/M")</f>
        <v>0.2665546447229289</v>
      </c>
      <c r="AF5726" s="14" t="str">
        <f>B5726&amp;"|"&amp;TEXT(E5726,"000")&amp;"|"&amp;TEXT(M5726,"0.0000")</f>
        <v>2023|159|0.8500</v>
      </c>
      <c r="AG5726" s="22" t="str">
        <f>IF(AND(B5726&gt;=2015,B5726&lt;=2024,C5726=19,G5726=41,I5726=2,K5726="A",L5726="RBUP",M5726&gt;=0.5,M5726&lt;=0.85),"IN","OUT")</f>
        <v>IN</v>
      </c>
    </row>
    <row r="5727" spans="1:33">
      <c r="A5727" s="14" t="s">
        <v>193</v>
      </c>
      <c r="B5727" s="16">
        <v>2023</v>
      </c>
      <c r="C5727" s="16">
        <v>19</v>
      </c>
      <c r="D5727" s="14" t="s">
        <v>80</v>
      </c>
      <c r="E5727" s="16">
        <v>161</v>
      </c>
      <c r="F5727" s="14" t="s">
        <v>166</v>
      </c>
      <c r="G5727" s="16">
        <v>41</v>
      </c>
      <c r="H5727" s="14" t="s">
        <v>186</v>
      </c>
      <c r="I5727" s="16">
        <v>2</v>
      </c>
      <c r="J5727" s="14" t="s">
        <v>83</v>
      </c>
      <c r="K5727" s="14" t="s">
        <v>84</v>
      </c>
      <c r="L5727" s="14" t="s">
        <v>85</v>
      </c>
      <c r="M5727" s="23">
        <v>0.5</v>
      </c>
      <c r="N5727" s="16">
        <v>5</v>
      </c>
      <c r="O5727" s="16">
        <v>3</v>
      </c>
      <c r="P5727" s="16">
        <v>0</v>
      </c>
      <c r="Q5727" s="16">
        <v>4</v>
      </c>
      <c r="R5727" s="16">
        <v>0</v>
      </c>
      <c r="S5727" s="14" t="s">
        <v>86</v>
      </c>
      <c r="T5727" s="16">
        <v>414</v>
      </c>
      <c r="U5727" s="16">
        <v>0</v>
      </c>
      <c r="V5727" s="18">
        <v>261714</v>
      </c>
      <c r="W5727" s="18">
        <v>2257</v>
      </c>
      <c r="X5727" s="18">
        <v>1609</v>
      </c>
      <c r="Y5727" s="18">
        <v>0</v>
      </c>
      <c r="Z5727" s="18">
        <v>0</v>
      </c>
      <c r="AA5727" s="18">
        <v>0</v>
      </c>
      <c r="AB5727" s="18">
        <v>0</v>
      </c>
      <c r="AC5727" s="23">
        <v>0</v>
      </c>
      <c r="AD5727" s="14" t="str">
        <f>IF(E5727=113,"Linn","Iowa ex-Linn")</f>
        <v>Iowa ex-Linn</v>
      </c>
      <c r="AE5727" s="23">
        <f>IFERROR(AB5727/W5727,"N/M")</f>
        <v>0.0</v>
      </c>
      <c r="AF5727" s="14" t="str">
        <f>B5727&amp;"|"&amp;TEXT(E5727,"000")&amp;"|"&amp;TEXT(M5727,"0.0000")</f>
        <v>2023|161|0.5000</v>
      </c>
      <c r="AG5727" s="22" t="str">
        <f>IF(AND(B5727&gt;=2015,B5727&lt;=2024,C5727=19,G5727=41,I5727=2,K5727="A",L5727="RBUP",M5727&gt;=0.5,M5727&lt;=0.85),"IN","OUT")</f>
        <v>IN</v>
      </c>
    </row>
    <row r="5728" spans="1:33">
      <c r="A5728" s="14" t="s">
        <v>193</v>
      </c>
      <c r="B5728" s="16">
        <v>2023</v>
      </c>
      <c r="C5728" s="16">
        <v>19</v>
      </c>
      <c r="D5728" s="14" t="s">
        <v>80</v>
      </c>
      <c r="E5728" s="16">
        <v>161</v>
      </c>
      <c r="F5728" s="14" t="s">
        <v>166</v>
      </c>
      <c r="G5728" s="16">
        <v>41</v>
      </c>
      <c r="H5728" s="14" t="s">
        <v>186</v>
      </c>
      <c r="I5728" s="16">
        <v>2</v>
      </c>
      <c r="J5728" s="14" t="s">
        <v>83</v>
      </c>
      <c r="K5728" s="14" t="s">
        <v>84</v>
      </c>
      <c r="L5728" s="14" t="s">
        <v>85</v>
      </c>
      <c r="M5728" s="23">
        <v>0.6</v>
      </c>
      <c r="N5728" s="16">
        <v>1</v>
      </c>
      <c r="O5728" s="16">
        <v>1</v>
      </c>
      <c r="P5728" s="16">
        <v>0</v>
      </c>
      <c r="Q5728" s="16">
        <v>1</v>
      </c>
      <c r="R5728" s="16">
        <v>0</v>
      </c>
      <c r="S5728" s="14" t="s">
        <v>86</v>
      </c>
      <c r="T5728" s="16">
        <v>63</v>
      </c>
      <c r="U5728" s="16">
        <v>0</v>
      </c>
      <c r="V5728" s="18">
        <v>46461</v>
      </c>
      <c r="W5728" s="18">
        <v>681</v>
      </c>
      <c r="X5728" s="18">
        <v>436</v>
      </c>
      <c r="Y5728" s="18">
        <v>0</v>
      </c>
      <c r="Z5728" s="18">
        <v>0</v>
      </c>
      <c r="AA5728" s="18">
        <v>0</v>
      </c>
      <c r="AB5728" s="18">
        <v>0</v>
      </c>
      <c r="AC5728" s="23">
        <v>0</v>
      </c>
      <c r="AD5728" s="14" t="str">
        <f>IF(E5728=113,"Linn","Iowa ex-Linn")</f>
        <v>Iowa ex-Linn</v>
      </c>
      <c r="AE5728" s="23">
        <f>IFERROR(AB5728/W5728,"N/M")</f>
        <v>0.0</v>
      </c>
      <c r="AF5728" s="14" t="str">
        <f>B5728&amp;"|"&amp;TEXT(E5728,"000")&amp;"|"&amp;TEXT(M5728,"0.0000")</f>
        <v>2023|161|0.6000</v>
      </c>
      <c r="AG5728" s="22" t="str">
        <f>IF(AND(B5728&gt;=2015,B5728&lt;=2024,C5728=19,G5728=41,I5728=2,K5728="A",L5728="RBUP",M5728&gt;=0.5,M5728&lt;=0.85),"IN","OUT")</f>
        <v>IN</v>
      </c>
    </row>
    <row r="5729" spans="1:33">
      <c r="A5729" s="14" t="s">
        <v>193</v>
      </c>
      <c r="B5729" s="16">
        <v>2023</v>
      </c>
      <c r="C5729" s="16">
        <v>19</v>
      </c>
      <c r="D5729" s="14" t="s">
        <v>80</v>
      </c>
      <c r="E5729" s="16">
        <v>161</v>
      </c>
      <c r="F5729" s="14" t="s">
        <v>166</v>
      </c>
      <c r="G5729" s="16">
        <v>41</v>
      </c>
      <c r="H5729" s="14" t="s">
        <v>186</v>
      </c>
      <c r="I5729" s="16">
        <v>2</v>
      </c>
      <c r="J5729" s="14" t="s">
        <v>83</v>
      </c>
      <c r="K5729" s="14" t="s">
        <v>84</v>
      </c>
      <c r="L5729" s="14" t="s">
        <v>85</v>
      </c>
      <c r="M5729" s="23">
        <v>0.65</v>
      </c>
      <c r="N5729" s="16">
        <v>2</v>
      </c>
      <c r="O5729" s="16">
        <v>2</v>
      </c>
      <c r="P5729" s="16">
        <v>1</v>
      </c>
      <c r="Q5729" s="16">
        <v>6</v>
      </c>
      <c r="R5729" s="16">
        <v>1</v>
      </c>
      <c r="S5729" s="14" t="s">
        <v>86</v>
      </c>
      <c r="T5729" s="16">
        <v>397</v>
      </c>
      <c r="U5729" s="16">
        <v>0</v>
      </c>
      <c r="V5729" s="18">
        <v>313065</v>
      </c>
      <c r="W5729" s="18">
        <v>8540</v>
      </c>
      <c r="X5729" s="18">
        <v>5037</v>
      </c>
      <c r="Y5729" s="18">
        <v>0</v>
      </c>
      <c r="Z5729" s="18">
        <v>0</v>
      </c>
      <c r="AA5729" s="18">
        <v>0</v>
      </c>
      <c r="AB5729" s="18">
        <v>2530</v>
      </c>
      <c r="AC5729" s="23">
        <v>0.3</v>
      </c>
      <c r="AD5729" s="14" t="str">
        <f>IF(E5729=113,"Linn","Iowa ex-Linn")</f>
        <v>Iowa ex-Linn</v>
      </c>
      <c r="AE5729" s="23">
        <f>IFERROR(AB5729/W5729,"N/M")</f>
        <v>0.2962529274004684</v>
      </c>
      <c r="AF5729" s="14" t="str">
        <f>B5729&amp;"|"&amp;TEXT(E5729,"000")&amp;"|"&amp;TEXT(M5729,"0.0000")</f>
        <v>2023|161|0.6500</v>
      </c>
      <c r="AG5729" s="22" t="str">
        <f>IF(AND(B5729&gt;=2015,B5729&lt;=2024,C5729=19,G5729=41,I5729=2,K5729="A",L5729="RBUP",M5729&gt;=0.5,M5729&lt;=0.85),"IN","OUT")</f>
        <v>IN</v>
      </c>
    </row>
    <row r="5730" spans="1:33">
      <c r="A5730" s="14" t="s">
        <v>193</v>
      </c>
      <c r="B5730" s="16">
        <v>2023</v>
      </c>
      <c r="C5730" s="16">
        <v>19</v>
      </c>
      <c r="D5730" s="14" t="s">
        <v>80</v>
      </c>
      <c r="E5730" s="16">
        <v>161</v>
      </c>
      <c r="F5730" s="14" t="s">
        <v>166</v>
      </c>
      <c r="G5730" s="16">
        <v>41</v>
      </c>
      <c r="H5730" s="14" t="s">
        <v>186</v>
      </c>
      <c r="I5730" s="16">
        <v>2</v>
      </c>
      <c r="J5730" s="14" t="s">
        <v>83</v>
      </c>
      <c r="K5730" s="14" t="s">
        <v>84</v>
      </c>
      <c r="L5730" s="14" t="s">
        <v>85</v>
      </c>
      <c r="M5730" s="23">
        <v>0.7</v>
      </c>
      <c r="N5730" s="16">
        <v>15</v>
      </c>
      <c r="O5730" s="16">
        <v>13</v>
      </c>
      <c r="P5730" s="16">
        <v>1</v>
      </c>
      <c r="Q5730" s="16">
        <v>20</v>
      </c>
      <c r="R5730" s="16">
        <v>2</v>
      </c>
      <c r="S5730" s="14" t="s">
        <v>86</v>
      </c>
      <c r="T5730" s="16">
        <v>1194</v>
      </c>
      <c r="U5730" s="16">
        <v>0</v>
      </c>
      <c r="V5730" s="18">
        <v>1089097</v>
      </c>
      <c r="W5730" s="18">
        <v>29435</v>
      </c>
      <c r="X5730" s="18">
        <v>20323</v>
      </c>
      <c r="Y5730" s="18">
        <v>0</v>
      </c>
      <c r="Z5730" s="18">
        <v>0</v>
      </c>
      <c r="AA5730" s="18">
        <v>0</v>
      </c>
      <c r="AB5730" s="18">
        <v>21145</v>
      </c>
      <c r="AC5730" s="23">
        <v>0.72</v>
      </c>
      <c r="AD5730" s="14" t="str">
        <f>IF(E5730=113,"Linn","Iowa ex-Linn")</f>
        <v>Iowa ex-Linn</v>
      </c>
      <c r="AE5730" s="23">
        <f>IFERROR(AB5730/W5730,"N/M")</f>
        <v>0.7183624936300322</v>
      </c>
      <c r="AF5730" s="14" t="str">
        <f>B5730&amp;"|"&amp;TEXT(E5730,"000")&amp;"|"&amp;TEXT(M5730,"0.0000")</f>
        <v>2023|161|0.7000</v>
      </c>
      <c r="AG5730" s="22" t="str">
        <f>IF(AND(B5730&gt;=2015,B5730&lt;=2024,C5730=19,G5730=41,I5730=2,K5730="A",L5730="RBUP",M5730&gt;=0.5,M5730&lt;=0.85),"IN","OUT")</f>
        <v>IN</v>
      </c>
    </row>
    <row r="5731" spans="1:33">
      <c r="A5731" s="14" t="s">
        <v>193</v>
      </c>
      <c r="B5731" s="16">
        <v>2023</v>
      </c>
      <c r="C5731" s="16">
        <v>19</v>
      </c>
      <c r="D5731" s="14" t="s">
        <v>80</v>
      </c>
      <c r="E5731" s="16">
        <v>161</v>
      </c>
      <c r="F5731" s="14" t="s">
        <v>166</v>
      </c>
      <c r="G5731" s="16">
        <v>41</v>
      </c>
      <c r="H5731" s="14" t="s">
        <v>186</v>
      </c>
      <c r="I5731" s="16">
        <v>2</v>
      </c>
      <c r="J5731" s="14" t="s">
        <v>83</v>
      </c>
      <c r="K5731" s="14" t="s">
        <v>84</v>
      </c>
      <c r="L5731" s="14" t="s">
        <v>85</v>
      </c>
      <c r="M5731" s="23">
        <v>0.75</v>
      </c>
      <c r="N5731" s="16">
        <v>87</v>
      </c>
      <c r="O5731" s="16">
        <v>73</v>
      </c>
      <c r="P5731" s="16">
        <v>25</v>
      </c>
      <c r="Q5731" s="16">
        <v>108</v>
      </c>
      <c r="R5731" s="16">
        <v>34</v>
      </c>
      <c r="S5731" s="14" t="s">
        <v>86</v>
      </c>
      <c r="T5731" s="16">
        <v>9395</v>
      </c>
      <c r="U5731" s="16">
        <v>0</v>
      </c>
      <c r="V5731" s="18">
        <v>9229148</v>
      </c>
      <c r="W5731" s="18">
        <v>417783</v>
      </c>
      <c r="X5731" s="18">
        <v>266026</v>
      </c>
      <c r="Y5731" s="18">
        <v>0</v>
      </c>
      <c r="Z5731" s="18">
        <v>0</v>
      </c>
      <c r="AA5731" s="18">
        <v>0</v>
      </c>
      <c r="AB5731" s="18">
        <v>272616</v>
      </c>
      <c r="AC5731" s="23">
        <v>0.65</v>
      </c>
      <c r="AD5731" s="14" t="str">
        <f>IF(E5731=113,"Linn","Iowa ex-Linn")</f>
        <v>Iowa ex-Linn</v>
      </c>
      <c r="AE5731" s="23">
        <f>IFERROR(AB5731/W5731,"N/M")</f>
        <v>0.6525301412455748</v>
      </c>
      <c r="AF5731" s="14" t="str">
        <f>B5731&amp;"|"&amp;TEXT(E5731,"000")&amp;"|"&amp;TEXT(M5731,"0.0000")</f>
        <v>2023|161|0.7500</v>
      </c>
      <c r="AG5731" s="22" t="str">
        <f>IF(AND(B5731&gt;=2015,B5731&lt;=2024,C5731=19,G5731=41,I5731=2,K5731="A",L5731="RBUP",M5731&gt;=0.5,M5731&lt;=0.85),"IN","OUT")</f>
        <v>IN</v>
      </c>
    </row>
    <row r="5732" spans="1:33">
      <c r="A5732" s="14" t="s">
        <v>193</v>
      </c>
      <c r="B5732" s="16">
        <v>2023</v>
      </c>
      <c r="C5732" s="16">
        <v>19</v>
      </c>
      <c r="D5732" s="14" t="s">
        <v>80</v>
      </c>
      <c r="E5732" s="16">
        <v>161</v>
      </c>
      <c r="F5732" s="14" t="s">
        <v>166</v>
      </c>
      <c r="G5732" s="16">
        <v>41</v>
      </c>
      <c r="H5732" s="14" t="s">
        <v>186</v>
      </c>
      <c r="I5732" s="16">
        <v>2</v>
      </c>
      <c r="J5732" s="14" t="s">
        <v>83</v>
      </c>
      <c r="K5732" s="14" t="s">
        <v>84</v>
      </c>
      <c r="L5732" s="14" t="s">
        <v>85</v>
      </c>
      <c r="M5732" s="23">
        <v>0.8</v>
      </c>
      <c r="N5732" s="16">
        <v>341</v>
      </c>
      <c r="O5732" s="16">
        <v>291</v>
      </c>
      <c r="P5732" s="16">
        <v>181</v>
      </c>
      <c r="Q5732" s="16">
        <v>560</v>
      </c>
      <c r="R5732" s="16">
        <v>321</v>
      </c>
      <c r="S5732" s="14" t="s">
        <v>86</v>
      </c>
      <c r="T5732" s="16">
        <v>60174</v>
      </c>
      <c r="U5732" s="16">
        <v>0</v>
      </c>
      <c r="V5732" s="18">
        <v>62542639</v>
      </c>
      <c r="W5732" s="18">
        <v>3528141</v>
      </c>
      <c r="X5732" s="18">
        <v>2032150</v>
      </c>
      <c r="Y5732" s="18">
        <v>0</v>
      </c>
      <c r="Z5732" s="18">
        <v>0</v>
      </c>
      <c r="AA5732" s="18">
        <v>0</v>
      </c>
      <c r="AB5732" s="18">
        <v>3915892</v>
      </c>
      <c r="AC5732" s="23">
        <v>1.11</v>
      </c>
      <c r="AD5732" s="14" t="str">
        <f>IF(E5732=113,"Linn","Iowa ex-Linn")</f>
        <v>Iowa ex-Linn</v>
      </c>
      <c r="AE5732" s="23">
        <f>IFERROR(AB5732/W5732,"N/M")</f>
        <v>1.1099023536757744</v>
      </c>
      <c r="AF5732" s="14" t="str">
        <f>B5732&amp;"|"&amp;TEXT(E5732,"000")&amp;"|"&amp;TEXT(M5732,"0.0000")</f>
        <v>2023|161|0.8000</v>
      </c>
      <c r="AG5732" s="22" t="str">
        <f>IF(AND(B5732&gt;=2015,B5732&lt;=2024,C5732=19,G5732=41,I5732=2,K5732="A",L5732="RBUP",M5732&gt;=0.5,M5732&lt;=0.85),"IN","OUT")</f>
        <v>IN</v>
      </c>
    </row>
    <row r="5733" spans="1:33">
      <c r="A5733" s="14" t="s">
        <v>193</v>
      </c>
      <c r="B5733" s="16">
        <v>2023</v>
      </c>
      <c r="C5733" s="16">
        <v>19</v>
      </c>
      <c r="D5733" s="14" t="s">
        <v>80</v>
      </c>
      <c r="E5733" s="16">
        <v>161</v>
      </c>
      <c r="F5733" s="14" t="s">
        <v>166</v>
      </c>
      <c r="G5733" s="16">
        <v>41</v>
      </c>
      <c r="H5733" s="14" t="s">
        <v>186</v>
      </c>
      <c r="I5733" s="16">
        <v>2</v>
      </c>
      <c r="J5733" s="14" t="s">
        <v>83</v>
      </c>
      <c r="K5733" s="14" t="s">
        <v>84</v>
      </c>
      <c r="L5733" s="14" t="s">
        <v>85</v>
      </c>
      <c r="M5733" s="23">
        <v>0.85</v>
      </c>
      <c r="N5733" s="16">
        <v>405</v>
      </c>
      <c r="O5733" s="16">
        <v>331</v>
      </c>
      <c r="P5733" s="16">
        <v>265</v>
      </c>
      <c r="Q5733" s="16">
        <v>651</v>
      </c>
      <c r="R5733" s="16">
        <v>475</v>
      </c>
      <c r="S5733" s="14" t="s">
        <v>86</v>
      </c>
      <c r="T5733" s="16">
        <v>79094</v>
      </c>
      <c r="U5733" s="16">
        <v>0</v>
      </c>
      <c r="V5733" s="18">
        <v>88172901</v>
      </c>
      <c r="W5733" s="18">
        <v>6187657</v>
      </c>
      <c r="X5733" s="18">
        <v>2756841</v>
      </c>
      <c r="Y5733" s="18">
        <v>2050</v>
      </c>
      <c r="Z5733" s="18">
        <v>0</v>
      </c>
      <c r="AA5733" s="18">
        <v>0</v>
      </c>
      <c r="AB5733" s="18">
        <v>9222813</v>
      </c>
      <c r="AC5733" s="23">
        <v>1.49</v>
      </c>
      <c r="AD5733" s="14" t="str">
        <f>IF(E5733=113,"Linn","Iowa ex-Linn")</f>
        <v>Iowa ex-Linn</v>
      </c>
      <c r="AE5733" s="23">
        <f>IFERROR(AB5733/W5733,"N/M")</f>
        <v>1.4905178163560133</v>
      </c>
      <c r="AF5733" s="14" t="str">
        <f>B5733&amp;"|"&amp;TEXT(E5733,"000")&amp;"|"&amp;TEXT(M5733,"0.0000")</f>
        <v>2023|161|0.8500</v>
      </c>
      <c r="AG5733" s="22" t="str">
        <f>IF(AND(B5733&gt;=2015,B5733&lt;=2024,C5733=19,G5733=41,I5733=2,K5733="A",L5733="RBUP",M5733&gt;=0.5,M5733&lt;=0.85),"IN","OUT")</f>
        <v>IN</v>
      </c>
    </row>
    <row r="5734" spans="1:33">
      <c r="A5734" s="14" t="s">
        <v>193</v>
      </c>
      <c r="B5734" s="16">
        <v>2023</v>
      </c>
      <c r="C5734" s="16">
        <v>19</v>
      </c>
      <c r="D5734" s="14" t="s">
        <v>80</v>
      </c>
      <c r="E5734" s="16">
        <v>163</v>
      </c>
      <c r="F5734" s="14" t="s">
        <v>167</v>
      </c>
      <c r="G5734" s="16">
        <v>41</v>
      </c>
      <c r="H5734" s="14" t="s">
        <v>186</v>
      </c>
      <c r="I5734" s="16">
        <v>2</v>
      </c>
      <c r="J5734" s="14" t="s">
        <v>83</v>
      </c>
      <c r="K5734" s="14" t="s">
        <v>84</v>
      </c>
      <c r="L5734" s="14" t="s">
        <v>85</v>
      </c>
      <c r="M5734" s="23">
        <v>0.6</v>
      </c>
      <c r="N5734" s="16">
        <v>0</v>
      </c>
      <c r="O5734" s="16">
        <v>0</v>
      </c>
      <c r="P5734" s="16">
        <v>0</v>
      </c>
      <c r="Q5734" s="16">
        <v>1</v>
      </c>
      <c r="R5734" s="16">
        <v>0</v>
      </c>
      <c r="S5734" s="14" t="s">
        <v>86</v>
      </c>
      <c r="T5734" s="16">
        <v>26</v>
      </c>
      <c r="U5734" s="16">
        <v>0</v>
      </c>
      <c r="V5734" s="18">
        <v>19231</v>
      </c>
      <c r="W5734" s="18">
        <v>2070</v>
      </c>
      <c r="X5734" s="18">
        <v>1325</v>
      </c>
      <c r="Y5734" s="18">
        <v>0</v>
      </c>
      <c r="Z5734" s="18">
        <v>0</v>
      </c>
      <c r="AA5734" s="18">
        <v>0</v>
      </c>
      <c r="AB5734" s="18">
        <v>0</v>
      </c>
      <c r="AC5734" s="23">
        <v>0</v>
      </c>
      <c r="AD5734" s="14" t="str">
        <f>IF(E5734=113,"Linn","Iowa ex-Linn")</f>
        <v>Iowa ex-Linn</v>
      </c>
      <c r="AE5734" s="23">
        <f>IFERROR(AB5734/W5734,"N/M")</f>
        <v>0.0</v>
      </c>
      <c r="AF5734" s="14" t="str">
        <f>B5734&amp;"|"&amp;TEXT(E5734,"000")&amp;"|"&amp;TEXT(M5734,"0.0000")</f>
        <v>2023|163|0.6000</v>
      </c>
      <c r="AG5734" s="22" t="str">
        <f>IF(AND(B5734&gt;=2015,B5734&lt;=2024,C5734=19,G5734=41,I5734=2,K5734="A",L5734="RBUP",M5734&gt;=0.5,M5734&lt;=0.85),"IN","OUT")</f>
        <v>IN</v>
      </c>
    </row>
    <row r="5735" spans="1:33">
      <c r="A5735" s="14" t="s">
        <v>193</v>
      </c>
      <c r="B5735" s="16">
        <v>2023</v>
      </c>
      <c r="C5735" s="16">
        <v>19</v>
      </c>
      <c r="D5735" s="14" t="s">
        <v>80</v>
      </c>
      <c r="E5735" s="16">
        <v>163</v>
      </c>
      <c r="F5735" s="14" t="s">
        <v>167</v>
      </c>
      <c r="G5735" s="16">
        <v>41</v>
      </c>
      <c r="H5735" s="14" t="s">
        <v>186</v>
      </c>
      <c r="I5735" s="16">
        <v>2</v>
      </c>
      <c r="J5735" s="14" t="s">
        <v>83</v>
      </c>
      <c r="K5735" s="14" t="s">
        <v>84</v>
      </c>
      <c r="L5735" s="14" t="s">
        <v>85</v>
      </c>
      <c r="M5735" s="23">
        <v>0.65</v>
      </c>
      <c r="N5735" s="16">
        <v>2</v>
      </c>
      <c r="O5735" s="16">
        <v>2</v>
      </c>
      <c r="P5735" s="16">
        <v>1</v>
      </c>
      <c r="Q5735" s="16">
        <v>2</v>
      </c>
      <c r="R5735" s="16">
        <v>1</v>
      </c>
      <c r="S5735" s="14" t="s">
        <v>86</v>
      </c>
      <c r="T5735" s="16">
        <v>113</v>
      </c>
      <c r="U5735" s="16">
        <v>0</v>
      </c>
      <c r="V5735" s="18">
        <v>79884</v>
      </c>
      <c r="W5735" s="18">
        <v>4650</v>
      </c>
      <c r="X5735" s="18">
        <v>3602</v>
      </c>
      <c r="Y5735" s="18">
        <v>0</v>
      </c>
      <c r="Z5735" s="18">
        <v>0</v>
      </c>
      <c r="AA5735" s="18">
        <v>0</v>
      </c>
      <c r="AB5735" s="18">
        <v>6883</v>
      </c>
      <c r="AC5735" s="23">
        <v>1.48</v>
      </c>
      <c r="AD5735" s="14" t="str">
        <f>IF(E5735=113,"Linn","Iowa ex-Linn")</f>
        <v>Iowa ex-Linn</v>
      </c>
      <c r="AE5735" s="23">
        <f>IFERROR(AB5735/W5735,"N/M")</f>
        <v>1.4802150537634409</v>
      </c>
      <c r="AF5735" s="14" t="str">
        <f>B5735&amp;"|"&amp;TEXT(E5735,"000")&amp;"|"&amp;TEXT(M5735,"0.0000")</f>
        <v>2023|163|0.6500</v>
      </c>
      <c r="AG5735" s="22" t="str">
        <f>IF(AND(B5735&gt;=2015,B5735&lt;=2024,C5735=19,G5735=41,I5735=2,K5735="A",L5735="RBUP",M5735&gt;=0.5,M5735&lt;=0.85),"IN","OUT")</f>
        <v>IN</v>
      </c>
    </row>
    <row r="5736" spans="1:33">
      <c r="A5736" s="14" t="s">
        <v>193</v>
      </c>
      <c r="B5736" s="16">
        <v>2023</v>
      </c>
      <c r="C5736" s="16">
        <v>19</v>
      </c>
      <c r="D5736" s="14" t="s">
        <v>80</v>
      </c>
      <c r="E5736" s="16">
        <v>163</v>
      </c>
      <c r="F5736" s="14" t="s">
        <v>167</v>
      </c>
      <c r="G5736" s="16">
        <v>41</v>
      </c>
      <c r="H5736" s="14" t="s">
        <v>186</v>
      </c>
      <c r="I5736" s="16">
        <v>2</v>
      </c>
      <c r="J5736" s="14" t="s">
        <v>83</v>
      </c>
      <c r="K5736" s="14" t="s">
        <v>84</v>
      </c>
      <c r="L5736" s="14" t="s">
        <v>85</v>
      </c>
      <c r="M5736" s="23">
        <v>0.7</v>
      </c>
      <c r="N5736" s="16">
        <v>15</v>
      </c>
      <c r="O5736" s="16">
        <v>10</v>
      </c>
      <c r="P5736" s="16">
        <v>2</v>
      </c>
      <c r="Q5736" s="16">
        <v>10</v>
      </c>
      <c r="R5736" s="16">
        <v>2</v>
      </c>
      <c r="S5736" s="14" t="s">
        <v>86</v>
      </c>
      <c r="T5736" s="16">
        <v>2101</v>
      </c>
      <c r="U5736" s="16">
        <v>0</v>
      </c>
      <c r="V5736" s="18">
        <v>1898844</v>
      </c>
      <c r="W5736" s="18">
        <v>44592</v>
      </c>
      <c r="X5736" s="18">
        <v>35520</v>
      </c>
      <c r="Y5736" s="18">
        <v>0</v>
      </c>
      <c r="Z5736" s="18">
        <v>0</v>
      </c>
      <c r="AA5736" s="18">
        <v>0</v>
      </c>
      <c r="AB5736" s="18">
        <v>6408</v>
      </c>
      <c r="AC5736" s="23">
        <v>0.14</v>
      </c>
      <c r="AD5736" s="14" t="str">
        <f>IF(E5736=113,"Linn","Iowa ex-Linn")</f>
        <v>Iowa ex-Linn</v>
      </c>
      <c r="AE5736" s="23">
        <f>IFERROR(AB5736/W5736,"N/M")</f>
        <v>0.14370290635091496</v>
      </c>
      <c r="AF5736" s="14" t="str">
        <f>B5736&amp;"|"&amp;TEXT(E5736,"000")&amp;"|"&amp;TEXT(M5736,"0.0000")</f>
        <v>2023|163|0.7000</v>
      </c>
      <c r="AG5736" s="22" t="str">
        <f>IF(AND(B5736&gt;=2015,B5736&lt;=2024,C5736=19,G5736=41,I5736=2,K5736="A",L5736="RBUP",M5736&gt;=0.5,M5736&lt;=0.85),"IN","OUT")</f>
        <v>IN</v>
      </c>
    </row>
    <row r="5737" spans="1:33">
      <c r="A5737" s="14" t="s">
        <v>193</v>
      </c>
      <c r="B5737" s="16">
        <v>2023</v>
      </c>
      <c r="C5737" s="16">
        <v>19</v>
      </c>
      <c r="D5737" s="14" t="s">
        <v>80</v>
      </c>
      <c r="E5737" s="16">
        <v>163</v>
      </c>
      <c r="F5737" s="14" t="s">
        <v>167</v>
      </c>
      <c r="G5737" s="16">
        <v>41</v>
      </c>
      <c r="H5737" s="14" t="s">
        <v>186</v>
      </c>
      <c r="I5737" s="16">
        <v>2</v>
      </c>
      <c r="J5737" s="14" t="s">
        <v>83</v>
      </c>
      <c r="K5737" s="14" t="s">
        <v>84</v>
      </c>
      <c r="L5737" s="14" t="s">
        <v>85</v>
      </c>
      <c r="M5737" s="23">
        <v>0.75</v>
      </c>
      <c r="N5737" s="16">
        <v>45</v>
      </c>
      <c r="O5737" s="16">
        <v>40</v>
      </c>
      <c r="P5737" s="16">
        <v>8</v>
      </c>
      <c r="Q5737" s="16">
        <v>53</v>
      </c>
      <c r="R5737" s="16">
        <v>8</v>
      </c>
      <c r="S5737" s="14" t="s">
        <v>86</v>
      </c>
      <c r="T5737" s="16">
        <v>6457</v>
      </c>
      <c r="U5737" s="16">
        <v>0</v>
      </c>
      <c r="V5737" s="18">
        <v>6265850</v>
      </c>
      <c r="W5737" s="18">
        <v>218698</v>
      </c>
      <c r="X5737" s="18">
        <v>141419</v>
      </c>
      <c r="Y5737" s="18">
        <v>3178</v>
      </c>
      <c r="Z5737" s="18">
        <v>0</v>
      </c>
      <c r="AA5737" s="18">
        <v>0</v>
      </c>
      <c r="AB5737" s="18">
        <v>53224</v>
      </c>
      <c r="AC5737" s="23">
        <v>0.24</v>
      </c>
      <c r="AD5737" s="14" t="str">
        <f>IF(E5737=113,"Linn","Iowa ex-Linn")</f>
        <v>Iowa ex-Linn</v>
      </c>
      <c r="AE5737" s="23">
        <f>IFERROR(AB5737/W5737,"N/M")</f>
        <v>0.24336756623288736</v>
      </c>
      <c r="AF5737" s="14" t="str">
        <f>B5737&amp;"|"&amp;TEXT(E5737,"000")&amp;"|"&amp;TEXT(M5737,"0.0000")</f>
        <v>2023|163|0.7500</v>
      </c>
      <c r="AG5737" s="22" t="str">
        <f>IF(AND(B5737&gt;=2015,B5737&lt;=2024,C5737=19,G5737=41,I5737=2,K5737="A",L5737="RBUP",M5737&gt;=0.5,M5737&lt;=0.85),"IN","OUT")</f>
        <v>IN</v>
      </c>
    </row>
    <row r="5738" spans="1:33">
      <c r="A5738" s="14" t="s">
        <v>193</v>
      </c>
      <c r="B5738" s="16">
        <v>2023</v>
      </c>
      <c r="C5738" s="16">
        <v>19</v>
      </c>
      <c r="D5738" s="14" t="s">
        <v>80</v>
      </c>
      <c r="E5738" s="16">
        <v>163</v>
      </c>
      <c r="F5738" s="14" t="s">
        <v>167</v>
      </c>
      <c r="G5738" s="16">
        <v>41</v>
      </c>
      <c r="H5738" s="14" t="s">
        <v>186</v>
      </c>
      <c r="I5738" s="16">
        <v>2</v>
      </c>
      <c r="J5738" s="14" t="s">
        <v>83</v>
      </c>
      <c r="K5738" s="14" t="s">
        <v>84</v>
      </c>
      <c r="L5738" s="14" t="s">
        <v>85</v>
      </c>
      <c r="M5738" s="23">
        <v>0.8</v>
      </c>
      <c r="N5738" s="16">
        <v>212</v>
      </c>
      <c r="O5738" s="16">
        <v>182</v>
      </c>
      <c r="P5738" s="16">
        <v>41</v>
      </c>
      <c r="Q5738" s="16">
        <v>233</v>
      </c>
      <c r="R5738" s="16">
        <v>47</v>
      </c>
      <c r="S5738" s="14" t="s">
        <v>86</v>
      </c>
      <c r="T5738" s="16">
        <v>46944</v>
      </c>
      <c r="U5738" s="16">
        <v>0</v>
      </c>
      <c r="V5738" s="18">
        <v>49159126</v>
      </c>
      <c r="W5738" s="18">
        <v>1961899</v>
      </c>
      <c r="X5738" s="18">
        <v>1261982</v>
      </c>
      <c r="Y5738" s="18">
        <v>1637</v>
      </c>
      <c r="Z5738" s="18">
        <v>0</v>
      </c>
      <c r="AA5738" s="18">
        <v>0</v>
      </c>
      <c r="AB5738" s="18">
        <v>929807</v>
      </c>
      <c r="AC5738" s="23">
        <v>0.47</v>
      </c>
      <c r="AD5738" s="14" t="str">
        <f>IF(E5738=113,"Linn","Iowa ex-Linn")</f>
        <v>Iowa ex-Linn</v>
      </c>
      <c r="AE5738" s="23">
        <f>IFERROR(AB5738/W5738,"N/M")</f>
        <v>0.4739321443152782</v>
      </c>
      <c r="AF5738" s="14" t="str">
        <f>B5738&amp;"|"&amp;TEXT(E5738,"000")&amp;"|"&amp;TEXT(M5738,"0.0000")</f>
        <v>2023|163|0.8000</v>
      </c>
      <c r="AG5738" s="22" t="str">
        <f>IF(AND(B5738&gt;=2015,B5738&lt;=2024,C5738=19,G5738=41,I5738=2,K5738="A",L5738="RBUP",M5738&gt;=0.5,M5738&lt;=0.85),"IN","OUT")</f>
        <v>IN</v>
      </c>
    </row>
    <row r="5739" spans="1:33">
      <c r="A5739" s="14" t="s">
        <v>193</v>
      </c>
      <c r="B5739" s="16">
        <v>2023</v>
      </c>
      <c r="C5739" s="16">
        <v>19</v>
      </c>
      <c r="D5739" s="14" t="s">
        <v>80</v>
      </c>
      <c r="E5739" s="16">
        <v>163</v>
      </c>
      <c r="F5739" s="14" t="s">
        <v>167</v>
      </c>
      <c r="G5739" s="16">
        <v>41</v>
      </c>
      <c r="H5739" s="14" t="s">
        <v>186</v>
      </c>
      <c r="I5739" s="16">
        <v>2</v>
      </c>
      <c r="J5739" s="14" t="s">
        <v>83</v>
      </c>
      <c r="K5739" s="14" t="s">
        <v>84</v>
      </c>
      <c r="L5739" s="14" t="s">
        <v>85</v>
      </c>
      <c r="M5739" s="23">
        <v>0.85</v>
      </c>
      <c r="N5739" s="16">
        <v>193</v>
      </c>
      <c r="O5739" s="16">
        <v>154</v>
      </c>
      <c r="P5739" s="16">
        <v>69</v>
      </c>
      <c r="Q5739" s="16">
        <v>236</v>
      </c>
      <c r="R5739" s="16">
        <v>106</v>
      </c>
      <c r="S5739" s="14" t="s">
        <v>86</v>
      </c>
      <c r="T5739" s="16">
        <v>35306</v>
      </c>
      <c r="U5739" s="16">
        <v>0</v>
      </c>
      <c r="V5739" s="18">
        <v>37956085</v>
      </c>
      <c r="W5739" s="18">
        <v>2084059</v>
      </c>
      <c r="X5739" s="18">
        <v>1006969</v>
      </c>
      <c r="Y5739" s="18">
        <v>4506</v>
      </c>
      <c r="Z5739" s="18">
        <v>0</v>
      </c>
      <c r="AA5739" s="18">
        <v>0</v>
      </c>
      <c r="AB5739" s="18">
        <v>1669239</v>
      </c>
      <c r="AC5739" s="23">
        <v>0.8</v>
      </c>
      <c r="AD5739" s="14" t="str">
        <f>IF(E5739=113,"Linn","Iowa ex-Linn")</f>
        <v>Iowa ex-Linn</v>
      </c>
      <c r="AE5739" s="23">
        <f>IFERROR(AB5739/W5739,"N/M")</f>
        <v>0.8009557310997434</v>
      </c>
      <c r="AF5739" s="14" t="str">
        <f>B5739&amp;"|"&amp;TEXT(E5739,"000")&amp;"|"&amp;TEXT(M5739,"0.0000")</f>
        <v>2023|163|0.8500</v>
      </c>
      <c r="AG5739" s="22" t="str">
        <f>IF(AND(B5739&gt;=2015,B5739&lt;=2024,C5739=19,G5739=41,I5739=2,K5739="A",L5739="RBUP",M5739&gt;=0.5,M5739&lt;=0.85),"IN","OUT")</f>
        <v>IN</v>
      </c>
    </row>
    <row r="5740" spans="1:33">
      <c r="A5740" s="14" t="s">
        <v>193</v>
      </c>
      <c r="B5740" s="16">
        <v>2023</v>
      </c>
      <c r="C5740" s="16">
        <v>19</v>
      </c>
      <c r="D5740" s="14" t="s">
        <v>80</v>
      </c>
      <c r="E5740" s="16">
        <v>165</v>
      </c>
      <c r="F5740" s="14" t="s">
        <v>168</v>
      </c>
      <c r="G5740" s="16">
        <v>41</v>
      </c>
      <c r="H5740" s="14" t="s">
        <v>186</v>
      </c>
      <c r="I5740" s="16">
        <v>2</v>
      </c>
      <c r="J5740" s="14" t="s">
        <v>83</v>
      </c>
      <c r="K5740" s="14" t="s">
        <v>84</v>
      </c>
      <c r="L5740" s="14" t="s">
        <v>85</v>
      </c>
      <c r="M5740" s="23">
        <v>0.5</v>
      </c>
      <c r="N5740" s="16">
        <v>1</v>
      </c>
      <c r="O5740" s="16">
        <v>1</v>
      </c>
      <c r="P5740" s="16">
        <v>0</v>
      </c>
      <c r="Q5740" s="16">
        <v>1</v>
      </c>
      <c r="R5740" s="16">
        <v>0</v>
      </c>
      <c r="S5740" s="14" t="s">
        <v>86</v>
      </c>
      <c r="T5740" s="16">
        <v>204</v>
      </c>
      <c r="U5740" s="16">
        <v>0</v>
      </c>
      <c r="V5740" s="18">
        <v>134088</v>
      </c>
      <c r="W5740" s="18">
        <v>421</v>
      </c>
      <c r="X5740" s="18">
        <v>282</v>
      </c>
      <c r="Y5740" s="18">
        <v>0</v>
      </c>
      <c r="Z5740" s="18">
        <v>0</v>
      </c>
      <c r="AA5740" s="18">
        <v>0</v>
      </c>
      <c r="AB5740" s="18">
        <v>0</v>
      </c>
      <c r="AC5740" s="23">
        <v>0</v>
      </c>
      <c r="AD5740" s="14" t="str">
        <f>IF(E5740=113,"Linn","Iowa ex-Linn")</f>
        <v>Iowa ex-Linn</v>
      </c>
      <c r="AE5740" s="23">
        <f>IFERROR(AB5740/W5740,"N/M")</f>
        <v>0.0</v>
      </c>
      <c r="AF5740" s="14" t="str">
        <f>B5740&amp;"|"&amp;TEXT(E5740,"000")&amp;"|"&amp;TEXT(M5740,"0.0000")</f>
        <v>2023|165|0.5000</v>
      </c>
      <c r="AG5740" s="22" t="str">
        <f>IF(AND(B5740&gt;=2015,B5740&lt;=2024,C5740=19,G5740=41,I5740=2,K5740="A",L5740="RBUP",M5740&gt;=0.5,M5740&lt;=0.85),"IN","OUT")</f>
        <v>IN</v>
      </c>
    </row>
    <row r="5741" spans="1:33">
      <c r="A5741" s="14" t="s">
        <v>193</v>
      </c>
      <c r="B5741" s="16">
        <v>2023</v>
      </c>
      <c r="C5741" s="16">
        <v>19</v>
      </c>
      <c r="D5741" s="14" t="s">
        <v>80</v>
      </c>
      <c r="E5741" s="16">
        <v>165</v>
      </c>
      <c r="F5741" s="14" t="s">
        <v>168</v>
      </c>
      <c r="G5741" s="16">
        <v>41</v>
      </c>
      <c r="H5741" s="14" t="s">
        <v>186</v>
      </c>
      <c r="I5741" s="16">
        <v>2</v>
      </c>
      <c r="J5741" s="14" t="s">
        <v>83</v>
      </c>
      <c r="K5741" s="14" t="s">
        <v>84</v>
      </c>
      <c r="L5741" s="14" t="s">
        <v>85</v>
      </c>
      <c r="M5741" s="23">
        <v>0.65</v>
      </c>
      <c r="N5741" s="16">
        <v>2</v>
      </c>
      <c r="O5741" s="16">
        <v>2</v>
      </c>
      <c r="P5741" s="16">
        <v>0</v>
      </c>
      <c r="Q5741" s="16">
        <v>2</v>
      </c>
      <c r="R5741" s="16">
        <v>0</v>
      </c>
      <c r="S5741" s="14" t="s">
        <v>86</v>
      </c>
      <c r="T5741" s="16">
        <v>70</v>
      </c>
      <c r="U5741" s="16">
        <v>0</v>
      </c>
      <c r="V5741" s="18">
        <v>53947</v>
      </c>
      <c r="W5741" s="18">
        <v>547</v>
      </c>
      <c r="X5741" s="18">
        <v>323</v>
      </c>
      <c r="Y5741" s="18">
        <v>0</v>
      </c>
      <c r="Z5741" s="18">
        <v>0</v>
      </c>
      <c r="AA5741" s="18">
        <v>0</v>
      </c>
      <c r="AB5741" s="18">
        <v>0</v>
      </c>
      <c r="AC5741" s="23">
        <v>0</v>
      </c>
      <c r="AD5741" s="14" t="str">
        <f>IF(E5741=113,"Linn","Iowa ex-Linn")</f>
        <v>Iowa ex-Linn</v>
      </c>
      <c r="AE5741" s="23">
        <f>IFERROR(AB5741/W5741,"N/M")</f>
        <v>0.0</v>
      </c>
      <c r="AF5741" s="14" t="str">
        <f>B5741&amp;"|"&amp;TEXT(E5741,"000")&amp;"|"&amp;TEXT(M5741,"0.0000")</f>
        <v>2023|165|0.6500</v>
      </c>
      <c r="AG5741" s="22" t="str">
        <f>IF(AND(B5741&gt;=2015,B5741&lt;=2024,C5741=19,G5741=41,I5741=2,K5741="A",L5741="RBUP",M5741&gt;=0.5,M5741&lt;=0.85),"IN","OUT")</f>
        <v>IN</v>
      </c>
    </row>
    <row r="5742" spans="1:33">
      <c r="A5742" s="14" t="s">
        <v>193</v>
      </c>
      <c r="B5742" s="16">
        <v>2023</v>
      </c>
      <c r="C5742" s="16">
        <v>19</v>
      </c>
      <c r="D5742" s="14" t="s">
        <v>80</v>
      </c>
      <c r="E5742" s="16">
        <v>165</v>
      </c>
      <c r="F5742" s="14" t="s">
        <v>168</v>
      </c>
      <c r="G5742" s="16">
        <v>41</v>
      </c>
      <c r="H5742" s="14" t="s">
        <v>186</v>
      </c>
      <c r="I5742" s="16">
        <v>2</v>
      </c>
      <c r="J5742" s="14" t="s">
        <v>83</v>
      </c>
      <c r="K5742" s="14" t="s">
        <v>84</v>
      </c>
      <c r="L5742" s="14" t="s">
        <v>85</v>
      </c>
      <c r="M5742" s="23">
        <v>0.7</v>
      </c>
      <c r="N5742" s="16">
        <v>19</v>
      </c>
      <c r="O5742" s="16">
        <v>18</v>
      </c>
      <c r="P5742" s="16">
        <v>4</v>
      </c>
      <c r="Q5742" s="16">
        <v>26</v>
      </c>
      <c r="R5742" s="16">
        <v>4</v>
      </c>
      <c r="S5742" s="14" t="s">
        <v>86</v>
      </c>
      <c r="T5742" s="16">
        <v>1841</v>
      </c>
      <c r="U5742" s="16">
        <v>0</v>
      </c>
      <c r="V5742" s="18">
        <v>1684004</v>
      </c>
      <c r="W5742" s="18">
        <v>37504</v>
      </c>
      <c r="X5742" s="18">
        <v>25287</v>
      </c>
      <c r="Y5742" s="18">
        <v>0</v>
      </c>
      <c r="Z5742" s="18">
        <v>0</v>
      </c>
      <c r="AA5742" s="18">
        <v>0</v>
      </c>
      <c r="AB5742" s="18">
        <v>48905</v>
      </c>
      <c r="AC5742" s="23">
        <v>1.3</v>
      </c>
      <c r="AD5742" s="14" t="str">
        <f>IF(E5742=113,"Linn","Iowa ex-Linn")</f>
        <v>Iowa ex-Linn</v>
      </c>
      <c r="AE5742" s="23">
        <f>IFERROR(AB5742/W5742,"N/M")</f>
        <v>1.3039942406143346</v>
      </c>
      <c r="AF5742" s="14" t="str">
        <f>B5742&amp;"|"&amp;TEXT(E5742,"000")&amp;"|"&amp;TEXT(M5742,"0.0000")</f>
        <v>2023|165|0.7000</v>
      </c>
      <c r="AG5742" s="22" t="str">
        <f>IF(AND(B5742&gt;=2015,B5742&lt;=2024,C5742=19,G5742=41,I5742=2,K5742="A",L5742="RBUP",M5742&gt;=0.5,M5742&lt;=0.85),"IN","OUT")</f>
        <v>IN</v>
      </c>
    </row>
    <row r="5743" spans="1:33">
      <c r="A5743" s="14" t="s">
        <v>193</v>
      </c>
      <c r="B5743" s="16">
        <v>2023</v>
      </c>
      <c r="C5743" s="16">
        <v>19</v>
      </c>
      <c r="D5743" s="14" t="s">
        <v>80</v>
      </c>
      <c r="E5743" s="16">
        <v>165</v>
      </c>
      <c r="F5743" s="14" t="s">
        <v>168</v>
      </c>
      <c r="G5743" s="16">
        <v>41</v>
      </c>
      <c r="H5743" s="14" t="s">
        <v>186</v>
      </c>
      <c r="I5743" s="16">
        <v>2</v>
      </c>
      <c r="J5743" s="14" t="s">
        <v>83</v>
      </c>
      <c r="K5743" s="14" t="s">
        <v>84</v>
      </c>
      <c r="L5743" s="14" t="s">
        <v>85</v>
      </c>
      <c r="M5743" s="23">
        <v>0.75</v>
      </c>
      <c r="N5743" s="16">
        <v>87</v>
      </c>
      <c r="O5743" s="16">
        <v>76</v>
      </c>
      <c r="P5743" s="16">
        <v>38</v>
      </c>
      <c r="Q5743" s="16">
        <v>100</v>
      </c>
      <c r="R5743" s="16">
        <v>47</v>
      </c>
      <c r="S5743" s="14" t="s">
        <v>86</v>
      </c>
      <c r="T5743" s="16">
        <v>11146</v>
      </c>
      <c r="U5743" s="16">
        <v>0</v>
      </c>
      <c r="V5743" s="18">
        <v>10874765</v>
      </c>
      <c r="W5743" s="18">
        <v>354823</v>
      </c>
      <c r="X5743" s="18">
        <v>233722</v>
      </c>
      <c r="Y5743" s="18">
        <v>259</v>
      </c>
      <c r="Z5743" s="18">
        <v>0</v>
      </c>
      <c r="AA5743" s="18">
        <v>0</v>
      </c>
      <c r="AB5743" s="18">
        <v>648309</v>
      </c>
      <c r="AC5743" s="23">
        <v>1.83</v>
      </c>
      <c r="AD5743" s="14" t="str">
        <f>IF(E5743=113,"Linn","Iowa ex-Linn")</f>
        <v>Iowa ex-Linn</v>
      </c>
      <c r="AE5743" s="23">
        <f>IFERROR(AB5743/W5743,"N/M")</f>
        <v>1.8271335285480366</v>
      </c>
      <c r="AF5743" s="14" t="str">
        <f>B5743&amp;"|"&amp;TEXT(E5743,"000")&amp;"|"&amp;TEXT(M5743,"0.0000")</f>
        <v>2023|165|0.7500</v>
      </c>
      <c r="AG5743" s="22" t="str">
        <f>IF(AND(B5743&gt;=2015,B5743&lt;=2024,C5743=19,G5743=41,I5743=2,K5743="A",L5743="RBUP",M5743&gt;=0.5,M5743&lt;=0.85),"IN","OUT")</f>
        <v>IN</v>
      </c>
    </row>
    <row r="5744" spans="1:33">
      <c r="A5744" s="14" t="s">
        <v>193</v>
      </c>
      <c r="B5744" s="16">
        <v>2023</v>
      </c>
      <c r="C5744" s="16">
        <v>19</v>
      </c>
      <c r="D5744" s="14" t="s">
        <v>80</v>
      </c>
      <c r="E5744" s="16">
        <v>165</v>
      </c>
      <c r="F5744" s="14" t="s">
        <v>168</v>
      </c>
      <c r="G5744" s="16">
        <v>41</v>
      </c>
      <c r="H5744" s="14" t="s">
        <v>186</v>
      </c>
      <c r="I5744" s="16">
        <v>2</v>
      </c>
      <c r="J5744" s="14" t="s">
        <v>83</v>
      </c>
      <c r="K5744" s="14" t="s">
        <v>84</v>
      </c>
      <c r="L5744" s="14" t="s">
        <v>85</v>
      </c>
      <c r="M5744" s="23">
        <v>0.8</v>
      </c>
      <c r="N5744" s="16">
        <v>319</v>
      </c>
      <c r="O5744" s="16">
        <v>286</v>
      </c>
      <c r="P5744" s="16">
        <v>222</v>
      </c>
      <c r="Q5744" s="16">
        <v>426</v>
      </c>
      <c r="R5744" s="16">
        <v>321</v>
      </c>
      <c r="S5744" s="14" t="s">
        <v>86</v>
      </c>
      <c r="T5744" s="16">
        <v>54873</v>
      </c>
      <c r="U5744" s="16">
        <v>0</v>
      </c>
      <c r="V5744" s="18">
        <v>57679720</v>
      </c>
      <c r="W5744" s="18">
        <v>2581286</v>
      </c>
      <c r="X5744" s="18">
        <v>1529609</v>
      </c>
      <c r="Y5744" s="18">
        <v>1168</v>
      </c>
      <c r="Z5744" s="18">
        <v>0</v>
      </c>
      <c r="AA5744" s="18">
        <v>0</v>
      </c>
      <c r="AB5744" s="18">
        <v>6538960</v>
      </c>
      <c r="AC5744" s="23">
        <v>2.53</v>
      </c>
      <c r="AD5744" s="14" t="str">
        <f>IF(E5744=113,"Linn","Iowa ex-Linn")</f>
        <v>Iowa ex-Linn</v>
      </c>
      <c r="AE5744" s="23">
        <f>IFERROR(AB5744/W5744,"N/M")</f>
        <v>2.5332179386553833</v>
      </c>
      <c r="AF5744" s="14" t="str">
        <f>B5744&amp;"|"&amp;TEXT(E5744,"000")&amp;"|"&amp;TEXT(M5744,"0.0000")</f>
        <v>2023|165|0.8000</v>
      </c>
      <c r="AG5744" s="22" t="str">
        <f>IF(AND(B5744&gt;=2015,B5744&lt;=2024,C5744=19,G5744=41,I5744=2,K5744="A",L5744="RBUP",M5744&gt;=0.5,M5744&lt;=0.85),"IN","OUT")</f>
        <v>IN</v>
      </c>
    </row>
    <row r="5745" spans="1:33">
      <c r="A5745" s="14" t="s">
        <v>193</v>
      </c>
      <c r="B5745" s="16">
        <v>2023</v>
      </c>
      <c r="C5745" s="16">
        <v>19</v>
      </c>
      <c r="D5745" s="14" t="s">
        <v>80</v>
      </c>
      <c r="E5745" s="16">
        <v>165</v>
      </c>
      <c r="F5745" s="14" t="s">
        <v>168</v>
      </c>
      <c r="G5745" s="16">
        <v>41</v>
      </c>
      <c r="H5745" s="14" t="s">
        <v>186</v>
      </c>
      <c r="I5745" s="16">
        <v>2</v>
      </c>
      <c r="J5745" s="14" t="s">
        <v>83</v>
      </c>
      <c r="K5745" s="14" t="s">
        <v>84</v>
      </c>
      <c r="L5745" s="14" t="s">
        <v>85</v>
      </c>
      <c r="M5745" s="23">
        <v>0.85</v>
      </c>
      <c r="N5745" s="16">
        <v>464</v>
      </c>
      <c r="O5745" s="16">
        <v>417</v>
      </c>
      <c r="P5745" s="16">
        <v>385</v>
      </c>
      <c r="Q5745" s="16">
        <v>659</v>
      </c>
      <c r="R5745" s="16">
        <v>591</v>
      </c>
      <c r="S5745" s="14" t="s">
        <v>86</v>
      </c>
      <c r="T5745" s="16">
        <v>92204</v>
      </c>
      <c r="U5745" s="16">
        <v>0</v>
      </c>
      <c r="V5745" s="18">
        <v>104955239</v>
      </c>
      <c r="W5745" s="18">
        <v>5915863</v>
      </c>
      <c r="X5745" s="18">
        <v>2750948</v>
      </c>
      <c r="Y5745" s="18">
        <v>2806</v>
      </c>
      <c r="Z5745" s="18">
        <v>0</v>
      </c>
      <c r="AA5745" s="18">
        <v>0</v>
      </c>
      <c r="AB5745" s="18">
        <v>17512530</v>
      </c>
      <c r="AC5745" s="23">
        <v>2.96</v>
      </c>
      <c r="AD5745" s="14" t="str">
        <f>IF(E5745=113,"Linn","Iowa ex-Linn")</f>
        <v>Iowa ex-Linn</v>
      </c>
      <c r="AE5745" s="23">
        <f>IFERROR(AB5745/W5745,"N/M")</f>
        <v>2.9602663212450997</v>
      </c>
      <c r="AF5745" s="14" t="str">
        <f>B5745&amp;"|"&amp;TEXT(E5745,"000")&amp;"|"&amp;TEXT(M5745,"0.0000")</f>
        <v>2023|165|0.8500</v>
      </c>
      <c r="AG5745" s="22" t="str">
        <f>IF(AND(B5745&gt;=2015,B5745&lt;=2024,C5745=19,G5745=41,I5745=2,K5745="A",L5745="RBUP",M5745&gt;=0.5,M5745&lt;=0.85),"IN","OUT")</f>
        <v>IN</v>
      </c>
    </row>
    <row r="5746" spans="1:33">
      <c r="A5746" s="14" t="s">
        <v>193</v>
      </c>
      <c r="B5746" s="16">
        <v>2023</v>
      </c>
      <c r="C5746" s="16">
        <v>19</v>
      </c>
      <c r="D5746" s="14" t="s">
        <v>80</v>
      </c>
      <c r="E5746" s="16">
        <v>167</v>
      </c>
      <c r="F5746" s="14" t="s">
        <v>169</v>
      </c>
      <c r="G5746" s="16">
        <v>41</v>
      </c>
      <c r="H5746" s="14" t="s">
        <v>186</v>
      </c>
      <c r="I5746" s="16">
        <v>2</v>
      </c>
      <c r="J5746" s="14" t="s">
        <v>83</v>
      </c>
      <c r="K5746" s="14" t="s">
        <v>84</v>
      </c>
      <c r="L5746" s="14" t="s">
        <v>85</v>
      </c>
      <c r="M5746" s="23">
        <v>0.5</v>
      </c>
      <c r="N5746" s="16">
        <v>2</v>
      </c>
      <c r="O5746" s="16">
        <v>2</v>
      </c>
      <c r="P5746" s="16">
        <v>0</v>
      </c>
      <c r="Q5746" s="16">
        <v>2</v>
      </c>
      <c r="R5746" s="16">
        <v>0</v>
      </c>
      <c r="S5746" s="14" t="s">
        <v>86</v>
      </c>
      <c r="T5746" s="16">
        <v>224</v>
      </c>
      <c r="U5746" s="16">
        <v>0</v>
      </c>
      <c r="V5746" s="18">
        <v>155195</v>
      </c>
      <c r="W5746" s="18">
        <v>1137</v>
      </c>
      <c r="X5746" s="18">
        <v>856</v>
      </c>
      <c r="Y5746" s="18">
        <v>0</v>
      </c>
      <c r="Z5746" s="18">
        <v>0</v>
      </c>
      <c r="AA5746" s="18">
        <v>0</v>
      </c>
      <c r="AB5746" s="18">
        <v>0</v>
      </c>
      <c r="AC5746" s="23">
        <v>0</v>
      </c>
      <c r="AD5746" s="14" t="str">
        <f>IF(E5746=113,"Linn","Iowa ex-Linn")</f>
        <v>Iowa ex-Linn</v>
      </c>
      <c r="AE5746" s="23">
        <f>IFERROR(AB5746/W5746,"N/M")</f>
        <v>0.0</v>
      </c>
      <c r="AF5746" s="14" t="str">
        <f>B5746&amp;"|"&amp;TEXT(E5746,"000")&amp;"|"&amp;TEXT(M5746,"0.0000")</f>
        <v>2023|167|0.5000</v>
      </c>
      <c r="AG5746" s="22" t="str">
        <f>IF(AND(B5746&gt;=2015,B5746&lt;=2024,C5746=19,G5746=41,I5746=2,K5746="A",L5746="RBUP",M5746&gt;=0.5,M5746&lt;=0.85),"IN","OUT")</f>
        <v>IN</v>
      </c>
    </row>
    <row r="5747" spans="1:33">
      <c r="A5747" s="14" t="s">
        <v>193</v>
      </c>
      <c r="B5747" s="16">
        <v>2023</v>
      </c>
      <c r="C5747" s="16">
        <v>19</v>
      </c>
      <c r="D5747" s="14" t="s">
        <v>80</v>
      </c>
      <c r="E5747" s="16">
        <v>167</v>
      </c>
      <c r="F5747" s="14" t="s">
        <v>169</v>
      </c>
      <c r="G5747" s="16">
        <v>41</v>
      </c>
      <c r="H5747" s="14" t="s">
        <v>186</v>
      </c>
      <c r="I5747" s="16">
        <v>2</v>
      </c>
      <c r="J5747" s="14" t="s">
        <v>83</v>
      </c>
      <c r="K5747" s="14" t="s">
        <v>84</v>
      </c>
      <c r="L5747" s="14" t="s">
        <v>85</v>
      </c>
      <c r="M5747" s="23">
        <v>0.55</v>
      </c>
      <c r="N5747" s="16">
        <v>1</v>
      </c>
      <c r="O5747" s="16">
        <v>1</v>
      </c>
      <c r="P5747" s="16">
        <v>0</v>
      </c>
      <c r="Q5747" s="16">
        <v>1</v>
      </c>
      <c r="R5747" s="16">
        <v>0</v>
      </c>
      <c r="S5747" s="14" t="s">
        <v>86</v>
      </c>
      <c r="T5747" s="16">
        <v>47</v>
      </c>
      <c r="U5747" s="16">
        <v>0</v>
      </c>
      <c r="V5747" s="18">
        <v>32860</v>
      </c>
      <c r="W5747" s="18">
        <v>280</v>
      </c>
      <c r="X5747" s="18">
        <v>179</v>
      </c>
      <c r="Y5747" s="18">
        <v>0</v>
      </c>
      <c r="Z5747" s="18">
        <v>0</v>
      </c>
      <c r="AA5747" s="18">
        <v>0</v>
      </c>
      <c r="AB5747" s="18">
        <v>0</v>
      </c>
      <c r="AC5747" s="23">
        <v>0</v>
      </c>
      <c r="AD5747" s="14" t="str">
        <f>IF(E5747=113,"Linn","Iowa ex-Linn")</f>
        <v>Iowa ex-Linn</v>
      </c>
      <c r="AE5747" s="23">
        <f>IFERROR(AB5747/W5747,"N/M")</f>
        <v>0.0</v>
      </c>
      <c r="AF5747" s="14" t="str">
        <f>B5747&amp;"|"&amp;TEXT(E5747,"000")&amp;"|"&amp;TEXT(M5747,"0.0000")</f>
        <v>2023|167|0.5500</v>
      </c>
      <c r="AG5747" s="22" t="str">
        <f>IF(AND(B5747&gt;=2015,B5747&lt;=2024,C5747=19,G5747=41,I5747=2,K5747="A",L5747="RBUP",M5747&gt;=0.5,M5747&lt;=0.85),"IN","OUT")</f>
        <v>IN</v>
      </c>
    </row>
    <row r="5748" spans="1:33">
      <c r="A5748" s="14" t="s">
        <v>193</v>
      </c>
      <c r="B5748" s="16">
        <v>2023</v>
      </c>
      <c r="C5748" s="16">
        <v>19</v>
      </c>
      <c r="D5748" s="14" t="s">
        <v>80</v>
      </c>
      <c r="E5748" s="16">
        <v>167</v>
      </c>
      <c r="F5748" s="14" t="s">
        <v>169</v>
      </c>
      <c r="G5748" s="16">
        <v>41</v>
      </c>
      <c r="H5748" s="14" t="s">
        <v>186</v>
      </c>
      <c r="I5748" s="16">
        <v>2</v>
      </c>
      <c r="J5748" s="14" t="s">
        <v>83</v>
      </c>
      <c r="K5748" s="14" t="s">
        <v>84</v>
      </c>
      <c r="L5748" s="14" t="s">
        <v>85</v>
      </c>
      <c r="M5748" s="23">
        <v>0.6</v>
      </c>
      <c r="N5748" s="16">
        <v>3</v>
      </c>
      <c r="O5748" s="16">
        <v>2</v>
      </c>
      <c r="P5748" s="16">
        <v>0</v>
      </c>
      <c r="Q5748" s="16">
        <v>5</v>
      </c>
      <c r="R5748" s="16">
        <v>0</v>
      </c>
      <c r="S5748" s="14" t="s">
        <v>86</v>
      </c>
      <c r="T5748" s="16">
        <v>539</v>
      </c>
      <c r="U5748" s="16">
        <v>0</v>
      </c>
      <c r="V5748" s="18">
        <v>426898</v>
      </c>
      <c r="W5748" s="18">
        <v>7947</v>
      </c>
      <c r="X5748" s="18">
        <v>5086</v>
      </c>
      <c r="Y5748" s="18">
        <v>0</v>
      </c>
      <c r="Z5748" s="18">
        <v>0</v>
      </c>
      <c r="AA5748" s="18">
        <v>0</v>
      </c>
      <c r="AB5748" s="18">
        <v>0</v>
      </c>
      <c r="AC5748" s="23">
        <v>0</v>
      </c>
      <c r="AD5748" s="14" t="str">
        <f>IF(E5748=113,"Linn","Iowa ex-Linn")</f>
        <v>Iowa ex-Linn</v>
      </c>
      <c r="AE5748" s="23">
        <f>IFERROR(AB5748/W5748,"N/M")</f>
        <v>0.0</v>
      </c>
      <c r="AF5748" s="14" t="str">
        <f>B5748&amp;"|"&amp;TEXT(E5748,"000")&amp;"|"&amp;TEXT(M5748,"0.0000")</f>
        <v>2023|167|0.6000</v>
      </c>
      <c r="AG5748" s="22" t="str">
        <f>IF(AND(B5748&gt;=2015,B5748&lt;=2024,C5748=19,G5748=41,I5748=2,K5748="A",L5748="RBUP",M5748&gt;=0.5,M5748&lt;=0.85),"IN","OUT")</f>
        <v>IN</v>
      </c>
    </row>
    <row r="5749" spans="1:33">
      <c r="A5749" s="14" t="s">
        <v>193</v>
      </c>
      <c r="B5749" s="16">
        <v>2023</v>
      </c>
      <c r="C5749" s="16">
        <v>19</v>
      </c>
      <c r="D5749" s="14" t="s">
        <v>80</v>
      </c>
      <c r="E5749" s="16">
        <v>167</v>
      </c>
      <c r="F5749" s="14" t="s">
        <v>169</v>
      </c>
      <c r="G5749" s="16">
        <v>41</v>
      </c>
      <c r="H5749" s="14" t="s">
        <v>186</v>
      </c>
      <c r="I5749" s="16">
        <v>2</v>
      </c>
      <c r="J5749" s="14" t="s">
        <v>83</v>
      </c>
      <c r="K5749" s="14" t="s">
        <v>84</v>
      </c>
      <c r="L5749" s="14" t="s">
        <v>85</v>
      </c>
      <c r="M5749" s="23">
        <v>0.65</v>
      </c>
      <c r="N5749" s="16">
        <v>13</v>
      </c>
      <c r="O5749" s="16">
        <v>12</v>
      </c>
      <c r="P5749" s="16">
        <v>2</v>
      </c>
      <c r="Q5749" s="16">
        <v>17</v>
      </c>
      <c r="R5749" s="16">
        <v>2</v>
      </c>
      <c r="S5749" s="14" t="s">
        <v>86</v>
      </c>
      <c r="T5749" s="16">
        <v>1194</v>
      </c>
      <c r="U5749" s="16">
        <v>0</v>
      </c>
      <c r="V5749" s="18">
        <v>1000069</v>
      </c>
      <c r="W5749" s="18">
        <v>21279</v>
      </c>
      <c r="X5749" s="18">
        <v>13142</v>
      </c>
      <c r="Y5749" s="18">
        <v>0</v>
      </c>
      <c r="Z5749" s="18">
        <v>0</v>
      </c>
      <c r="AA5749" s="18">
        <v>0</v>
      </c>
      <c r="AB5749" s="18">
        <v>18464</v>
      </c>
      <c r="AC5749" s="23">
        <v>0.87</v>
      </c>
      <c r="AD5749" s="14" t="str">
        <f>IF(E5749=113,"Linn","Iowa ex-Linn")</f>
        <v>Iowa ex-Linn</v>
      </c>
      <c r="AE5749" s="23">
        <f>IFERROR(AB5749/W5749,"N/M")</f>
        <v>0.8677099487757883</v>
      </c>
      <c r="AF5749" s="14" t="str">
        <f>B5749&amp;"|"&amp;TEXT(E5749,"000")&amp;"|"&amp;TEXT(M5749,"0.0000")</f>
        <v>2023|167|0.6500</v>
      </c>
      <c r="AG5749" s="22" t="str">
        <f>IF(AND(B5749&gt;=2015,B5749&lt;=2024,C5749=19,G5749=41,I5749=2,K5749="A",L5749="RBUP",M5749&gt;=0.5,M5749&lt;=0.85),"IN","OUT")</f>
        <v>IN</v>
      </c>
    </row>
    <row r="5750" spans="1:33">
      <c r="A5750" s="14" t="s">
        <v>193</v>
      </c>
      <c r="B5750" s="16">
        <v>2023</v>
      </c>
      <c r="C5750" s="16">
        <v>19</v>
      </c>
      <c r="D5750" s="14" t="s">
        <v>80</v>
      </c>
      <c r="E5750" s="16">
        <v>167</v>
      </c>
      <c r="F5750" s="14" t="s">
        <v>169</v>
      </c>
      <c r="G5750" s="16">
        <v>41</v>
      </c>
      <c r="H5750" s="14" t="s">
        <v>186</v>
      </c>
      <c r="I5750" s="16">
        <v>2</v>
      </c>
      <c r="J5750" s="14" t="s">
        <v>83</v>
      </c>
      <c r="K5750" s="14" t="s">
        <v>84</v>
      </c>
      <c r="L5750" s="14" t="s">
        <v>85</v>
      </c>
      <c r="M5750" s="23">
        <v>0.7</v>
      </c>
      <c r="N5750" s="16">
        <v>57</v>
      </c>
      <c r="O5750" s="16">
        <v>51</v>
      </c>
      <c r="P5750" s="16">
        <v>7</v>
      </c>
      <c r="Q5750" s="16">
        <v>66</v>
      </c>
      <c r="R5750" s="16">
        <v>8</v>
      </c>
      <c r="S5750" s="14" t="s">
        <v>86</v>
      </c>
      <c r="T5750" s="16">
        <v>7432</v>
      </c>
      <c r="U5750" s="16">
        <v>0</v>
      </c>
      <c r="V5750" s="18">
        <v>7147928</v>
      </c>
      <c r="W5750" s="18">
        <v>191573</v>
      </c>
      <c r="X5750" s="18">
        <v>133660</v>
      </c>
      <c r="Y5750" s="18">
        <v>0</v>
      </c>
      <c r="Z5750" s="18">
        <v>0</v>
      </c>
      <c r="AA5750" s="18">
        <v>0</v>
      </c>
      <c r="AB5750" s="18">
        <v>74232</v>
      </c>
      <c r="AC5750" s="23">
        <v>0.39</v>
      </c>
      <c r="AD5750" s="14" t="str">
        <f>IF(E5750=113,"Linn","Iowa ex-Linn")</f>
        <v>Iowa ex-Linn</v>
      </c>
      <c r="AE5750" s="23">
        <f>IFERROR(AB5750/W5750,"N/M")</f>
        <v>0.3874867543964964</v>
      </c>
      <c r="AF5750" s="14" t="str">
        <f>B5750&amp;"|"&amp;TEXT(E5750,"000")&amp;"|"&amp;TEXT(M5750,"0.0000")</f>
        <v>2023|167|0.7000</v>
      </c>
      <c r="AG5750" s="22" t="str">
        <f>IF(AND(B5750&gt;=2015,B5750&lt;=2024,C5750=19,G5750=41,I5750=2,K5750="A",L5750="RBUP",M5750&gt;=0.5,M5750&lt;=0.85),"IN","OUT")</f>
        <v>IN</v>
      </c>
    </row>
    <row r="5751" spans="1:33">
      <c r="A5751" s="14" t="s">
        <v>193</v>
      </c>
      <c r="B5751" s="16">
        <v>2023</v>
      </c>
      <c r="C5751" s="16">
        <v>19</v>
      </c>
      <c r="D5751" s="14" t="s">
        <v>80</v>
      </c>
      <c r="E5751" s="16">
        <v>167</v>
      </c>
      <c r="F5751" s="14" t="s">
        <v>169</v>
      </c>
      <c r="G5751" s="16">
        <v>41</v>
      </c>
      <c r="H5751" s="14" t="s">
        <v>186</v>
      </c>
      <c r="I5751" s="16">
        <v>2</v>
      </c>
      <c r="J5751" s="14" t="s">
        <v>83</v>
      </c>
      <c r="K5751" s="14" t="s">
        <v>84</v>
      </c>
      <c r="L5751" s="14" t="s">
        <v>85</v>
      </c>
      <c r="M5751" s="23">
        <v>0.75</v>
      </c>
      <c r="N5751" s="16">
        <v>263</v>
      </c>
      <c r="O5751" s="16">
        <v>219</v>
      </c>
      <c r="P5751" s="16">
        <v>42</v>
      </c>
      <c r="Q5751" s="16">
        <v>349</v>
      </c>
      <c r="R5751" s="16">
        <v>54</v>
      </c>
      <c r="S5751" s="14" t="s">
        <v>86</v>
      </c>
      <c r="T5751" s="16">
        <v>36603</v>
      </c>
      <c r="U5751" s="16">
        <v>0</v>
      </c>
      <c r="V5751" s="18">
        <v>36031111</v>
      </c>
      <c r="W5751" s="18">
        <v>1467261</v>
      </c>
      <c r="X5751" s="18">
        <v>933008</v>
      </c>
      <c r="Y5751" s="18">
        <v>1114</v>
      </c>
      <c r="Z5751" s="18">
        <v>0</v>
      </c>
      <c r="AA5751" s="18">
        <v>0</v>
      </c>
      <c r="AB5751" s="18">
        <v>625070</v>
      </c>
      <c r="AC5751" s="23">
        <v>0.43</v>
      </c>
      <c r="AD5751" s="14" t="str">
        <f>IF(E5751=113,"Linn","Iowa ex-Linn")</f>
        <v>Iowa ex-Linn</v>
      </c>
      <c r="AE5751" s="23">
        <f>IFERROR(AB5751/W5751,"N/M")</f>
        <v>0.42601145944722857</v>
      </c>
      <c r="AF5751" s="14" t="str">
        <f>B5751&amp;"|"&amp;TEXT(E5751,"000")&amp;"|"&amp;TEXT(M5751,"0.0000")</f>
        <v>2023|167|0.7500</v>
      </c>
      <c r="AG5751" s="22" t="str">
        <f>IF(AND(B5751&gt;=2015,B5751&lt;=2024,C5751=19,G5751=41,I5751=2,K5751="A",L5751="RBUP",M5751&gt;=0.5,M5751&lt;=0.85),"IN","OUT")</f>
        <v>IN</v>
      </c>
    </row>
    <row r="5752" spans="1:33">
      <c r="A5752" s="14" t="s">
        <v>193</v>
      </c>
      <c r="B5752" s="16">
        <v>2023</v>
      </c>
      <c r="C5752" s="16">
        <v>19</v>
      </c>
      <c r="D5752" s="14" t="s">
        <v>80</v>
      </c>
      <c r="E5752" s="16">
        <v>167</v>
      </c>
      <c r="F5752" s="14" t="s">
        <v>169</v>
      </c>
      <c r="G5752" s="16">
        <v>41</v>
      </c>
      <c r="H5752" s="14" t="s">
        <v>186</v>
      </c>
      <c r="I5752" s="16">
        <v>2</v>
      </c>
      <c r="J5752" s="14" t="s">
        <v>83</v>
      </c>
      <c r="K5752" s="14" t="s">
        <v>84</v>
      </c>
      <c r="L5752" s="14" t="s">
        <v>85</v>
      </c>
      <c r="M5752" s="23">
        <v>0.8</v>
      </c>
      <c r="N5752" s="16">
        <v>497</v>
      </c>
      <c r="O5752" s="16">
        <v>441</v>
      </c>
      <c r="P5752" s="16">
        <v>156</v>
      </c>
      <c r="Q5752" s="16">
        <v>703</v>
      </c>
      <c r="R5752" s="16">
        <v>200</v>
      </c>
      <c r="S5752" s="14" t="s">
        <v>86</v>
      </c>
      <c r="T5752" s="16">
        <v>89469</v>
      </c>
      <c r="U5752" s="16">
        <v>0</v>
      </c>
      <c r="V5752" s="18">
        <v>94910089</v>
      </c>
      <c r="W5752" s="18">
        <v>5147166</v>
      </c>
      <c r="X5752" s="18">
        <v>2971422</v>
      </c>
      <c r="Y5752" s="18">
        <v>6018</v>
      </c>
      <c r="Z5752" s="18">
        <v>0</v>
      </c>
      <c r="AA5752" s="18">
        <v>0</v>
      </c>
      <c r="AB5752" s="18">
        <v>3375339</v>
      </c>
      <c r="AC5752" s="23">
        <v>0.66</v>
      </c>
      <c r="AD5752" s="14" t="str">
        <f>IF(E5752=113,"Linn","Iowa ex-Linn")</f>
        <v>Iowa ex-Linn</v>
      </c>
      <c r="AE5752" s="23">
        <f>IFERROR(AB5752/W5752,"N/M")</f>
        <v>0.6557664936394124</v>
      </c>
      <c r="AF5752" s="14" t="str">
        <f>B5752&amp;"|"&amp;TEXT(E5752,"000")&amp;"|"&amp;TEXT(M5752,"0.0000")</f>
        <v>2023|167|0.8000</v>
      </c>
      <c r="AG5752" s="22" t="str">
        <f>IF(AND(B5752&gt;=2015,B5752&lt;=2024,C5752=19,G5752=41,I5752=2,K5752="A",L5752="RBUP",M5752&gt;=0.5,M5752&lt;=0.85),"IN","OUT")</f>
        <v>IN</v>
      </c>
    </row>
    <row r="5753" spans="1:33">
      <c r="A5753" s="14" t="s">
        <v>193</v>
      </c>
      <c r="B5753" s="16">
        <v>2023</v>
      </c>
      <c r="C5753" s="16">
        <v>19</v>
      </c>
      <c r="D5753" s="14" t="s">
        <v>80</v>
      </c>
      <c r="E5753" s="16">
        <v>167</v>
      </c>
      <c r="F5753" s="14" t="s">
        <v>169</v>
      </c>
      <c r="G5753" s="16">
        <v>41</v>
      </c>
      <c r="H5753" s="14" t="s">
        <v>186</v>
      </c>
      <c r="I5753" s="16">
        <v>2</v>
      </c>
      <c r="J5753" s="14" t="s">
        <v>83</v>
      </c>
      <c r="K5753" s="14" t="s">
        <v>84</v>
      </c>
      <c r="L5753" s="14" t="s">
        <v>85</v>
      </c>
      <c r="M5753" s="23">
        <v>0.85</v>
      </c>
      <c r="N5753" s="16">
        <v>497</v>
      </c>
      <c r="O5753" s="16">
        <v>405</v>
      </c>
      <c r="P5753" s="16">
        <v>255</v>
      </c>
      <c r="Q5753" s="16">
        <v>792</v>
      </c>
      <c r="R5753" s="16">
        <v>429</v>
      </c>
      <c r="S5753" s="14" t="s">
        <v>86</v>
      </c>
      <c r="T5753" s="16">
        <v>76959</v>
      </c>
      <c r="U5753" s="16">
        <v>0</v>
      </c>
      <c r="V5753" s="18">
        <v>86191577</v>
      </c>
      <c r="W5753" s="18">
        <v>5932503</v>
      </c>
      <c r="X5753" s="18">
        <v>2574647</v>
      </c>
      <c r="Y5753" s="18">
        <v>6015</v>
      </c>
      <c r="Z5753" s="18">
        <v>0</v>
      </c>
      <c r="AA5753" s="18">
        <v>0</v>
      </c>
      <c r="AB5753" s="18">
        <v>5840413</v>
      </c>
      <c r="AC5753" s="23">
        <v>0.98</v>
      </c>
      <c r="AD5753" s="14" t="str">
        <f>IF(E5753=113,"Linn","Iowa ex-Linn")</f>
        <v>Iowa ex-Linn</v>
      </c>
      <c r="AE5753" s="23">
        <f>IFERROR(AB5753/W5753,"N/M")</f>
        <v>0.9844770411409821</v>
      </c>
      <c r="AF5753" s="14" t="str">
        <f>B5753&amp;"|"&amp;TEXT(E5753,"000")&amp;"|"&amp;TEXT(M5753,"0.0000")</f>
        <v>2023|167|0.8500</v>
      </c>
      <c r="AG5753" s="22" t="str">
        <f>IF(AND(B5753&gt;=2015,B5753&lt;=2024,C5753=19,G5753=41,I5753=2,K5753="A",L5753="RBUP",M5753&gt;=0.5,M5753&lt;=0.85),"IN","OUT")</f>
        <v>IN</v>
      </c>
    </row>
    <row r="5754" spans="1:33">
      <c r="A5754" s="14" t="s">
        <v>193</v>
      </c>
      <c r="B5754" s="16">
        <v>2023</v>
      </c>
      <c r="C5754" s="16">
        <v>19</v>
      </c>
      <c r="D5754" s="14" t="s">
        <v>80</v>
      </c>
      <c r="E5754" s="16">
        <v>169</v>
      </c>
      <c r="F5754" s="14" t="s">
        <v>170</v>
      </c>
      <c r="G5754" s="16">
        <v>41</v>
      </c>
      <c r="H5754" s="14" t="s">
        <v>186</v>
      </c>
      <c r="I5754" s="16">
        <v>2</v>
      </c>
      <c r="J5754" s="14" t="s">
        <v>83</v>
      </c>
      <c r="K5754" s="14" t="s">
        <v>84</v>
      </c>
      <c r="L5754" s="14" t="s">
        <v>85</v>
      </c>
      <c r="M5754" s="23">
        <v>0.65</v>
      </c>
      <c r="N5754" s="16">
        <v>2</v>
      </c>
      <c r="O5754" s="16">
        <v>2</v>
      </c>
      <c r="P5754" s="16">
        <v>0</v>
      </c>
      <c r="Q5754" s="16">
        <v>2</v>
      </c>
      <c r="R5754" s="16">
        <v>0</v>
      </c>
      <c r="S5754" s="14" t="s">
        <v>86</v>
      </c>
      <c r="T5754" s="16">
        <v>118</v>
      </c>
      <c r="U5754" s="16">
        <v>0</v>
      </c>
      <c r="V5754" s="18">
        <v>95602</v>
      </c>
      <c r="W5754" s="18">
        <v>1163</v>
      </c>
      <c r="X5754" s="18">
        <v>686</v>
      </c>
      <c r="Y5754" s="18">
        <v>0</v>
      </c>
      <c r="Z5754" s="18">
        <v>0</v>
      </c>
      <c r="AA5754" s="18">
        <v>0</v>
      </c>
      <c r="AB5754" s="18">
        <v>0</v>
      </c>
      <c r="AC5754" s="23">
        <v>0</v>
      </c>
      <c r="AD5754" s="14" t="str">
        <f>IF(E5754=113,"Linn","Iowa ex-Linn")</f>
        <v>Iowa ex-Linn</v>
      </c>
      <c r="AE5754" s="23">
        <f>IFERROR(AB5754/W5754,"N/M")</f>
        <v>0.0</v>
      </c>
      <c r="AF5754" s="14" t="str">
        <f>B5754&amp;"|"&amp;TEXT(E5754,"000")&amp;"|"&amp;TEXT(M5754,"0.0000")</f>
        <v>2023|169|0.6500</v>
      </c>
      <c r="AG5754" s="22" t="str">
        <f>IF(AND(B5754&gt;=2015,B5754&lt;=2024,C5754=19,G5754=41,I5754=2,K5754="A",L5754="RBUP",M5754&gt;=0.5,M5754&lt;=0.85),"IN","OUT")</f>
        <v>IN</v>
      </c>
    </row>
    <row r="5755" spans="1:33">
      <c r="A5755" s="14" t="s">
        <v>193</v>
      </c>
      <c r="B5755" s="16">
        <v>2023</v>
      </c>
      <c r="C5755" s="16">
        <v>19</v>
      </c>
      <c r="D5755" s="14" t="s">
        <v>80</v>
      </c>
      <c r="E5755" s="16">
        <v>169</v>
      </c>
      <c r="F5755" s="14" t="s">
        <v>170</v>
      </c>
      <c r="G5755" s="16">
        <v>41</v>
      </c>
      <c r="H5755" s="14" t="s">
        <v>186</v>
      </c>
      <c r="I5755" s="16">
        <v>2</v>
      </c>
      <c r="J5755" s="14" t="s">
        <v>83</v>
      </c>
      <c r="K5755" s="14" t="s">
        <v>84</v>
      </c>
      <c r="L5755" s="14" t="s">
        <v>85</v>
      </c>
      <c r="M5755" s="23">
        <v>0.7</v>
      </c>
      <c r="N5755" s="16">
        <v>16</v>
      </c>
      <c r="O5755" s="16">
        <v>13</v>
      </c>
      <c r="P5755" s="16">
        <v>0</v>
      </c>
      <c r="Q5755" s="16">
        <v>34</v>
      </c>
      <c r="R5755" s="16">
        <v>0</v>
      </c>
      <c r="S5755" s="14" t="s">
        <v>86</v>
      </c>
      <c r="T5755" s="16">
        <v>2069</v>
      </c>
      <c r="U5755" s="16">
        <v>0</v>
      </c>
      <c r="V5755" s="18">
        <v>1832884</v>
      </c>
      <c r="W5755" s="18">
        <v>34668</v>
      </c>
      <c r="X5755" s="18">
        <v>20751</v>
      </c>
      <c r="Y5755" s="18">
        <v>0</v>
      </c>
      <c r="Z5755" s="18">
        <v>0</v>
      </c>
      <c r="AA5755" s="18">
        <v>0</v>
      </c>
      <c r="AB5755" s="18">
        <v>0</v>
      </c>
      <c r="AC5755" s="23">
        <v>0</v>
      </c>
      <c r="AD5755" s="14" t="str">
        <f>IF(E5755=113,"Linn","Iowa ex-Linn")</f>
        <v>Iowa ex-Linn</v>
      </c>
      <c r="AE5755" s="23">
        <f>IFERROR(AB5755/W5755,"N/M")</f>
        <v>0.0</v>
      </c>
      <c r="AF5755" s="14" t="str">
        <f>B5755&amp;"|"&amp;TEXT(E5755,"000")&amp;"|"&amp;TEXT(M5755,"0.0000")</f>
        <v>2023|169|0.7000</v>
      </c>
      <c r="AG5755" s="22" t="str">
        <f>IF(AND(B5755&gt;=2015,B5755&lt;=2024,C5755=19,G5755=41,I5755=2,K5755="A",L5755="RBUP",M5755&gt;=0.5,M5755&lt;=0.85),"IN","OUT")</f>
        <v>IN</v>
      </c>
    </row>
    <row r="5756" spans="1:33">
      <c r="A5756" s="14" t="s">
        <v>193</v>
      </c>
      <c r="B5756" s="16">
        <v>2023</v>
      </c>
      <c r="C5756" s="16">
        <v>19</v>
      </c>
      <c r="D5756" s="14" t="s">
        <v>80</v>
      </c>
      <c r="E5756" s="16">
        <v>169</v>
      </c>
      <c r="F5756" s="14" t="s">
        <v>170</v>
      </c>
      <c r="G5756" s="16">
        <v>41</v>
      </c>
      <c r="H5756" s="14" t="s">
        <v>186</v>
      </c>
      <c r="I5756" s="16">
        <v>2</v>
      </c>
      <c r="J5756" s="14" t="s">
        <v>83</v>
      </c>
      <c r="K5756" s="14" t="s">
        <v>84</v>
      </c>
      <c r="L5756" s="14" t="s">
        <v>85</v>
      </c>
      <c r="M5756" s="23">
        <v>0.75</v>
      </c>
      <c r="N5756" s="16">
        <v>56</v>
      </c>
      <c r="O5756" s="16">
        <v>44</v>
      </c>
      <c r="P5756" s="16">
        <v>1</v>
      </c>
      <c r="Q5756" s="16">
        <v>56</v>
      </c>
      <c r="R5756" s="16">
        <v>1</v>
      </c>
      <c r="S5756" s="14" t="s">
        <v>86</v>
      </c>
      <c r="T5756" s="16">
        <v>4359</v>
      </c>
      <c r="U5756" s="16">
        <v>0</v>
      </c>
      <c r="V5756" s="18">
        <v>3942479</v>
      </c>
      <c r="W5756" s="18">
        <v>134234</v>
      </c>
      <c r="X5756" s="18">
        <v>86044</v>
      </c>
      <c r="Y5756" s="18">
        <v>1031</v>
      </c>
      <c r="Z5756" s="18">
        <v>0</v>
      </c>
      <c r="AA5756" s="18">
        <v>0</v>
      </c>
      <c r="AB5756" s="18">
        <v>1383</v>
      </c>
      <c r="AC5756" s="23">
        <v>0.01</v>
      </c>
      <c r="AD5756" s="14" t="str">
        <f>IF(E5756=113,"Linn","Iowa ex-Linn")</f>
        <v>Iowa ex-Linn</v>
      </c>
      <c r="AE5756" s="23">
        <f>IFERROR(AB5756/W5756,"N/M")</f>
        <v>0.010302903884261812</v>
      </c>
      <c r="AF5756" s="14" t="str">
        <f>B5756&amp;"|"&amp;TEXT(E5756,"000")&amp;"|"&amp;TEXT(M5756,"0.0000")</f>
        <v>2023|169|0.7500</v>
      </c>
      <c r="AG5756" s="22" t="str">
        <f>IF(AND(B5756&gt;=2015,B5756&lt;=2024,C5756=19,G5756=41,I5756=2,K5756="A",L5756="RBUP",M5756&gt;=0.5,M5756&lt;=0.85),"IN","OUT")</f>
        <v>IN</v>
      </c>
    </row>
    <row r="5757" spans="1:33">
      <c r="A5757" s="14" t="s">
        <v>193</v>
      </c>
      <c r="B5757" s="16">
        <v>2023</v>
      </c>
      <c r="C5757" s="16">
        <v>19</v>
      </c>
      <c r="D5757" s="14" t="s">
        <v>80</v>
      </c>
      <c r="E5757" s="16">
        <v>169</v>
      </c>
      <c r="F5757" s="14" t="s">
        <v>170</v>
      </c>
      <c r="G5757" s="16">
        <v>41</v>
      </c>
      <c r="H5757" s="14" t="s">
        <v>186</v>
      </c>
      <c r="I5757" s="16">
        <v>2</v>
      </c>
      <c r="J5757" s="14" t="s">
        <v>83</v>
      </c>
      <c r="K5757" s="14" t="s">
        <v>84</v>
      </c>
      <c r="L5757" s="14" t="s">
        <v>85</v>
      </c>
      <c r="M5757" s="23">
        <v>0.8</v>
      </c>
      <c r="N5757" s="16">
        <v>347</v>
      </c>
      <c r="O5757" s="16">
        <v>270</v>
      </c>
      <c r="P5757" s="16">
        <v>19</v>
      </c>
      <c r="Q5757" s="16">
        <v>426</v>
      </c>
      <c r="R5757" s="16">
        <v>20</v>
      </c>
      <c r="S5757" s="14" t="s">
        <v>86</v>
      </c>
      <c r="T5757" s="16">
        <v>57607</v>
      </c>
      <c r="U5757" s="16">
        <v>0</v>
      </c>
      <c r="V5757" s="18">
        <v>56015063</v>
      </c>
      <c r="W5757" s="18">
        <v>2442002</v>
      </c>
      <c r="X5757" s="18">
        <v>1458648</v>
      </c>
      <c r="Y5757" s="18">
        <v>5224</v>
      </c>
      <c r="Z5757" s="18">
        <v>0</v>
      </c>
      <c r="AA5757" s="18">
        <v>0</v>
      </c>
      <c r="AB5757" s="18">
        <v>98719</v>
      </c>
      <c r="AC5757" s="23">
        <v>0.04</v>
      </c>
      <c r="AD5757" s="14" t="str">
        <f>IF(E5757=113,"Linn","Iowa ex-Linn")</f>
        <v>Iowa ex-Linn</v>
      </c>
      <c r="AE5757" s="23">
        <f>IFERROR(AB5757/W5757,"N/M")</f>
        <v>0.040425437817004244</v>
      </c>
      <c r="AF5757" s="14" t="str">
        <f>B5757&amp;"|"&amp;TEXT(E5757,"000")&amp;"|"&amp;TEXT(M5757,"0.0000")</f>
        <v>2023|169|0.8000</v>
      </c>
      <c r="AG5757" s="22" t="str">
        <f>IF(AND(B5757&gt;=2015,B5757&lt;=2024,C5757=19,G5757=41,I5757=2,K5757="A",L5757="RBUP",M5757&gt;=0.5,M5757&lt;=0.85),"IN","OUT")</f>
        <v>IN</v>
      </c>
    </row>
    <row r="5758" spans="1:33">
      <c r="A5758" s="14" t="s">
        <v>193</v>
      </c>
      <c r="B5758" s="16">
        <v>2023</v>
      </c>
      <c r="C5758" s="16">
        <v>19</v>
      </c>
      <c r="D5758" s="14" t="s">
        <v>80</v>
      </c>
      <c r="E5758" s="16">
        <v>169</v>
      </c>
      <c r="F5758" s="14" t="s">
        <v>170</v>
      </c>
      <c r="G5758" s="16">
        <v>41</v>
      </c>
      <c r="H5758" s="14" t="s">
        <v>186</v>
      </c>
      <c r="I5758" s="16">
        <v>2</v>
      </c>
      <c r="J5758" s="14" t="s">
        <v>83</v>
      </c>
      <c r="K5758" s="14" t="s">
        <v>84</v>
      </c>
      <c r="L5758" s="14" t="s">
        <v>85</v>
      </c>
      <c r="M5758" s="23">
        <v>0.85</v>
      </c>
      <c r="N5758" s="16">
        <v>407</v>
      </c>
      <c r="O5758" s="16">
        <v>326</v>
      </c>
      <c r="P5758" s="16">
        <v>68</v>
      </c>
      <c r="Q5758" s="16">
        <v>519</v>
      </c>
      <c r="R5758" s="16">
        <v>100</v>
      </c>
      <c r="S5758" s="14" t="s">
        <v>86</v>
      </c>
      <c r="T5758" s="16">
        <v>68542</v>
      </c>
      <c r="U5758" s="16">
        <v>0</v>
      </c>
      <c r="V5758" s="18">
        <v>71338075</v>
      </c>
      <c r="W5758" s="18">
        <v>3943321</v>
      </c>
      <c r="X5758" s="18">
        <v>1860240</v>
      </c>
      <c r="Y5758" s="18">
        <v>2019</v>
      </c>
      <c r="Z5758" s="18">
        <v>0</v>
      </c>
      <c r="AA5758" s="18">
        <v>0</v>
      </c>
      <c r="AB5758" s="18">
        <v>866238</v>
      </c>
      <c r="AC5758" s="23">
        <v>0.22</v>
      </c>
      <c r="AD5758" s="14" t="str">
        <f>IF(E5758=113,"Linn","Iowa ex-Linn")</f>
        <v>Iowa ex-Linn</v>
      </c>
      <c r="AE5758" s="23">
        <f>IFERROR(AB5758/W5758,"N/M")</f>
        <v>0.21967220015819153</v>
      </c>
      <c r="AF5758" s="14" t="str">
        <f>B5758&amp;"|"&amp;TEXT(E5758,"000")&amp;"|"&amp;TEXT(M5758,"0.0000")</f>
        <v>2023|169|0.8500</v>
      </c>
      <c r="AG5758" s="22" t="str">
        <f>IF(AND(B5758&gt;=2015,B5758&lt;=2024,C5758=19,G5758=41,I5758=2,K5758="A",L5758="RBUP",M5758&gt;=0.5,M5758&lt;=0.85),"IN","OUT")</f>
        <v>IN</v>
      </c>
    </row>
    <row r="5759" spans="1:33">
      <c r="A5759" s="14" t="s">
        <v>193</v>
      </c>
      <c r="B5759" s="16">
        <v>2023</v>
      </c>
      <c r="C5759" s="16">
        <v>19</v>
      </c>
      <c r="D5759" s="14" t="s">
        <v>80</v>
      </c>
      <c r="E5759" s="16">
        <v>171</v>
      </c>
      <c r="F5759" s="14" t="s">
        <v>171</v>
      </c>
      <c r="G5759" s="16">
        <v>41</v>
      </c>
      <c r="H5759" s="14" t="s">
        <v>186</v>
      </c>
      <c r="I5759" s="16">
        <v>2</v>
      </c>
      <c r="J5759" s="14" t="s">
        <v>83</v>
      </c>
      <c r="K5759" s="14" t="s">
        <v>84</v>
      </c>
      <c r="L5759" s="14" t="s">
        <v>85</v>
      </c>
      <c r="M5759" s="23">
        <v>0.5</v>
      </c>
      <c r="N5759" s="16">
        <v>2</v>
      </c>
      <c r="O5759" s="16">
        <v>1</v>
      </c>
      <c r="P5759" s="16">
        <v>0</v>
      </c>
      <c r="Q5759" s="16">
        <v>3</v>
      </c>
      <c r="R5759" s="16">
        <v>0</v>
      </c>
      <c r="S5759" s="14" t="s">
        <v>86</v>
      </c>
      <c r="T5759" s="16">
        <v>306</v>
      </c>
      <c r="U5759" s="16">
        <v>0</v>
      </c>
      <c r="V5759" s="18">
        <v>196566</v>
      </c>
      <c r="W5759" s="18">
        <v>1395</v>
      </c>
      <c r="X5759" s="18">
        <v>935</v>
      </c>
      <c r="Y5759" s="18">
        <v>0</v>
      </c>
      <c r="Z5759" s="18">
        <v>0</v>
      </c>
      <c r="AA5759" s="18">
        <v>0</v>
      </c>
      <c r="AB5759" s="18">
        <v>0</v>
      </c>
      <c r="AC5759" s="23">
        <v>0</v>
      </c>
      <c r="AD5759" s="14" t="str">
        <f>IF(E5759=113,"Linn","Iowa ex-Linn")</f>
        <v>Iowa ex-Linn</v>
      </c>
      <c r="AE5759" s="23">
        <f>IFERROR(AB5759/W5759,"N/M")</f>
        <v>0.0</v>
      </c>
      <c r="AF5759" s="14" t="str">
        <f>B5759&amp;"|"&amp;TEXT(E5759,"000")&amp;"|"&amp;TEXT(M5759,"0.0000")</f>
        <v>2023|171|0.5000</v>
      </c>
      <c r="AG5759" s="22" t="str">
        <f>IF(AND(B5759&gt;=2015,B5759&lt;=2024,C5759=19,G5759=41,I5759=2,K5759="A",L5759="RBUP",M5759&gt;=0.5,M5759&lt;=0.85),"IN","OUT")</f>
        <v>IN</v>
      </c>
    </row>
    <row r="5760" spans="1:33">
      <c r="A5760" s="14" t="s">
        <v>193</v>
      </c>
      <c r="B5760" s="16">
        <v>2023</v>
      </c>
      <c r="C5760" s="16">
        <v>19</v>
      </c>
      <c r="D5760" s="14" t="s">
        <v>80</v>
      </c>
      <c r="E5760" s="16">
        <v>171</v>
      </c>
      <c r="F5760" s="14" t="s">
        <v>171</v>
      </c>
      <c r="G5760" s="16">
        <v>41</v>
      </c>
      <c r="H5760" s="14" t="s">
        <v>186</v>
      </c>
      <c r="I5760" s="16">
        <v>2</v>
      </c>
      <c r="J5760" s="14" t="s">
        <v>83</v>
      </c>
      <c r="K5760" s="14" t="s">
        <v>84</v>
      </c>
      <c r="L5760" s="14" t="s">
        <v>85</v>
      </c>
      <c r="M5760" s="23">
        <v>0.55</v>
      </c>
      <c r="N5760" s="16">
        <v>1</v>
      </c>
      <c r="O5760" s="16">
        <v>1</v>
      </c>
      <c r="P5760" s="16">
        <v>0</v>
      </c>
      <c r="Q5760" s="16">
        <v>2</v>
      </c>
      <c r="R5760" s="16">
        <v>0</v>
      </c>
      <c r="S5760" s="14" t="s">
        <v>86</v>
      </c>
      <c r="T5760" s="16">
        <v>53</v>
      </c>
      <c r="U5760" s="16">
        <v>0</v>
      </c>
      <c r="V5760" s="18">
        <v>37090</v>
      </c>
      <c r="W5760" s="18">
        <v>234</v>
      </c>
      <c r="X5760" s="18">
        <v>150</v>
      </c>
      <c r="Y5760" s="18">
        <v>0</v>
      </c>
      <c r="Z5760" s="18">
        <v>0</v>
      </c>
      <c r="AA5760" s="18">
        <v>0</v>
      </c>
      <c r="AB5760" s="18">
        <v>0</v>
      </c>
      <c r="AC5760" s="23">
        <v>0</v>
      </c>
      <c r="AD5760" s="14" t="str">
        <f>IF(E5760=113,"Linn","Iowa ex-Linn")</f>
        <v>Iowa ex-Linn</v>
      </c>
      <c r="AE5760" s="23">
        <f>IFERROR(AB5760/W5760,"N/M")</f>
        <v>0.0</v>
      </c>
      <c r="AF5760" s="14" t="str">
        <f>B5760&amp;"|"&amp;TEXT(E5760,"000")&amp;"|"&amp;TEXT(M5760,"0.0000")</f>
        <v>2023|171|0.5500</v>
      </c>
      <c r="AG5760" s="22" t="str">
        <f>IF(AND(B5760&gt;=2015,B5760&lt;=2024,C5760=19,G5760=41,I5760=2,K5760="A",L5760="RBUP",M5760&gt;=0.5,M5760&lt;=0.85),"IN","OUT")</f>
        <v>IN</v>
      </c>
    </row>
    <row r="5761" spans="1:33">
      <c r="A5761" s="14" t="s">
        <v>193</v>
      </c>
      <c r="B5761" s="16">
        <v>2023</v>
      </c>
      <c r="C5761" s="16">
        <v>19</v>
      </c>
      <c r="D5761" s="14" t="s">
        <v>80</v>
      </c>
      <c r="E5761" s="16">
        <v>171</v>
      </c>
      <c r="F5761" s="14" t="s">
        <v>171</v>
      </c>
      <c r="G5761" s="16">
        <v>41</v>
      </c>
      <c r="H5761" s="14" t="s">
        <v>186</v>
      </c>
      <c r="I5761" s="16">
        <v>2</v>
      </c>
      <c r="J5761" s="14" t="s">
        <v>83</v>
      </c>
      <c r="K5761" s="14" t="s">
        <v>84</v>
      </c>
      <c r="L5761" s="14" t="s">
        <v>85</v>
      </c>
      <c r="M5761" s="23">
        <v>0.6</v>
      </c>
      <c r="N5761" s="16">
        <v>4</v>
      </c>
      <c r="O5761" s="16">
        <v>3</v>
      </c>
      <c r="P5761" s="16">
        <v>0</v>
      </c>
      <c r="Q5761" s="16">
        <v>3</v>
      </c>
      <c r="R5761" s="16">
        <v>0</v>
      </c>
      <c r="S5761" s="14" t="s">
        <v>86</v>
      </c>
      <c r="T5761" s="16">
        <v>1069</v>
      </c>
      <c r="U5761" s="16">
        <v>0</v>
      </c>
      <c r="V5761" s="18">
        <v>826894</v>
      </c>
      <c r="W5761" s="18">
        <v>7424</v>
      </c>
      <c r="X5761" s="18">
        <v>5939</v>
      </c>
      <c r="Y5761" s="18">
        <v>0</v>
      </c>
      <c r="Z5761" s="18">
        <v>0</v>
      </c>
      <c r="AA5761" s="18">
        <v>0</v>
      </c>
      <c r="AB5761" s="18">
        <v>0</v>
      </c>
      <c r="AC5761" s="23">
        <v>0</v>
      </c>
      <c r="AD5761" s="14" t="str">
        <f>IF(E5761=113,"Linn","Iowa ex-Linn")</f>
        <v>Iowa ex-Linn</v>
      </c>
      <c r="AE5761" s="23">
        <f>IFERROR(AB5761/W5761,"N/M")</f>
        <v>0.0</v>
      </c>
      <c r="AF5761" s="14" t="str">
        <f>B5761&amp;"|"&amp;TEXT(E5761,"000")&amp;"|"&amp;TEXT(M5761,"0.0000")</f>
        <v>2023|171|0.6000</v>
      </c>
      <c r="AG5761" s="22" t="str">
        <f>IF(AND(B5761&gt;=2015,B5761&lt;=2024,C5761=19,G5761=41,I5761=2,K5761="A",L5761="RBUP",M5761&gt;=0.5,M5761&lt;=0.85),"IN","OUT")</f>
        <v>IN</v>
      </c>
    </row>
    <row r="5762" spans="1:33">
      <c r="A5762" s="14" t="s">
        <v>193</v>
      </c>
      <c r="B5762" s="16">
        <v>2023</v>
      </c>
      <c r="C5762" s="16">
        <v>19</v>
      </c>
      <c r="D5762" s="14" t="s">
        <v>80</v>
      </c>
      <c r="E5762" s="16">
        <v>171</v>
      </c>
      <c r="F5762" s="14" t="s">
        <v>171</v>
      </c>
      <c r="G5762" s="16">
        <v>41</v>
      </c>
      <c r="H5762" s="14" t="s">
        <v>186</v>
      </c>
      <c r="I5762" s="16">
        <v>2</v>
      </c>
      <c r="J5762" s="14" t="s">
        <v>83</v>
      </c>
      <c r="K5762" s="14" t="s">
        <v>84</v>
      </c>
      <c r="L5762" s="14" t="s">
        <v>85</v>
      </c>
      <c r="M5762" s="23">
        <v>0.65</v>
      </c>
      <c r="N5762" s="16">
        <v>7</v>
      </c>
      <c r="O5762" s="16">
        <v>6</v>
      </c>
      <c r="P5762" s="16">
        <v>0</v>
      </c>
      <c r="Q5762" s="16">
        <v>34</v>
      </c>
      <c r="R5762" s="16">
        <v>0</v>
      </c>
      <c r="S5762" s="14" t="s">
        <v>86</v>
      </c>
      <c r="T5762" s="16">
        <v>2672</v>
      </c>
      <c r="U5762" s="16">
        <v>0</v>
      </c>
      <c r="V5762" s="18">
        <v>2486553</v>
      </c>
      <c r="W5762" s="18">
        <v>53496</v>
      </c>
      <c r="X5762" s="18">
        <v>27024</v>
      </c>
      <c r="Y5762" s="18">
        <v>0</v>
      </c>
      <c r="Z5762" s="18">
        <v>0</v>
      </c>
      <c r="AA5762" s="18">
        <v>0</v>
      </c>
      <c r="AB5762" s="18">
        <v>0</v>
      </c>
      <c r="AC5762" s="23">
        <v>0</v>
      </c>
      <c r="AD5762" s="14" t="str">
        <f>IF(E5762=113,"Linn","Iowa ex-Linn")</f>
        <v>Iowa ex-Linn</v>
      </c>
      <c r="AE5762" s="23">
        <f>IFERROR(AB5762/W5762,"N/M")</f>
        <v>0.0</v>
      </c>
      <c r="AF5762" s="14" t="str">
        <f>B5762&amp;"|"&amp;TEXT(E5762,"000")&amp;"|"&amp;TEXT(M5762,"0.0000")</f>
        <v>2023|171|0.6500</v>
      </c>
      <c r="AG5762" s="22" t="str">
        <f>IF(AND(B5762&gt;=2015,B5762&lt;=2024,C5762=19,G5762=41,I5762=2,K5762="A",L5762="RBUP",M5762&gt;=0.5,M5762&lt;=0.85),"IN","OUT")</f>
        <v>IN</v>
      </c>
    </row>
    <row r="5763" spans="1:33">
      <c r="A5763" s="14" t="s">
        <v>193</v>
      </c>
      <c r="B5763" s="16">
        <v>2023</v>
      </c>
      <c r="C5763" s="16">
        <v>19</v>
      </c>
      <c r="D5763" s="14" t="s">
        <v>80</v>
      </c>
      <c r="E5763" s="16">
        <v>171</v>
      </c>
      <c r="F5763" s="14" t="s">
        <v>171</v>
      </c>
      <c r="G5763" s="16">
        <v>41</v>
      </c>
      <c r="H5763" s="14" t="s">
        <v>186</v>
      </c>
      <c r="I5763" s="16">
        <v>2</v>
      </c>
      <c r="J5763" s="14" t="s">
        <v>83</v>
      </c>
      <c r="K5763" s="14" t="s">
        <v>84</v>
      </c>
      <c r="L5763" s="14" t="s">
        <v>85</v>
      </c>
      <c r="M5763" s="23">
        <v>0.7</v>
      </c>
      <c r="N5763" s="16">
        <v>21</v>
      </c>
      <c r="O5763" s="16">
        <v>18</v>
      </c>
      <c r="P5763" s="16">
        <v>2</v>
      </c>
      <c r="Q5763" s="16">
        <v>25</v>
      </c>
      <c r="R5763" s="16">
        <v>2</v>
      </c>
      <c r="S5763" s="14" t="s">
        <v>86</v>
      </c>
      <c r="T5763" s="16">
        <v>2212</v>
      </c>
      <c r="U5763" s="16">
        <v>0</v>
      </c>
      <c r="V5763" s="18">
        <v>1941689</v>
      </c>
      <c r="W5763" s="18">
        <v>39356</v>
      </c>
      <c r="X5763" s="18">
        <v>24619</v>
      </c>
      <c r="Y5763" s="18">
        <v>0</v>
      </c>
      <c r="Z5763" s="18">
        <v>0</v>
      </c>
      <c r="AA5763" s="18">
        <v>0</v>
      </c>
      <c r="AB5763" s="18">
        <v>34383</v>
      </c>
      <c r="AC5763" s="23">
        <v>0.87</v>
      </c>
      <c r="AD5763" s="14" t="str">
        <f>IF(E5763=113,"Linn","Iowa ex-Linn")</f>
        <v>Iowa ex-Linn</v>
      </c>
      <c r="AE5763" s="23">
        <f>IFERROR(AB5763/W5763,"N/M")</f>
        <v>0.8736406138835248</v>
      </c>
      <c r="AF5763" s="14" t="str">
        <f>B5763&amp;"|"&amp;TEXT(E5763,"000")&amp;"|"&amp;TEXT(M5763,"0.0000")</f>
        <v>2023|171|0.7000</v>
      </c>
      <c r="AG5763" s="22" t="str">
        <f>IF(AND(B5763&gt;=2015,B5763&lt;=2024,C5763=19,G5763=41,I5763=2,K5763="A",L5763="RBUP",M5763&gt;=0.5,M5763&lt;=0.85),"IN","OUT")</f>
        <v>IN</v>
      </c>
    </row>
    <row r="5764" spans="1:33">
      <c r="A5764" s="14" t="s">
        <v>193</v>
      </c>
      <c r="B5764" s="16">
        <v>2023</v>
      </c>
      <c r="C5764" s="16">
        <v>19</v>
      </c>
      <c r="D5764" s="14" t="s">
        <v>80</v>
      </c>
      <c r="E5764" s="16">
        <v>171</v>
      </c>
      <c r="F5764" s="14" t="s">
        <v>171</v>
      </c>
      <c r="G5764" s="16">
        <v>41</v>
      </c>
      <c r="H5764" s="14" t="s">
        <v>186</v>
      </c>
      <c r="I5764" s="16">
        <v>2</v>
      </c>
      <c r="J5764" s="14" t="s">
        <v>83</v>
      </c>
      <c r="K5764" s="14" t="s">
        <v>84</v>
      </c>
      <c r="L5764" s="14" t="s">
        <v>85</v>
      </c>
      <c r="M5764" s="23">
        <v>0.75</v>
      </c>
      <c r="N5764" s="16">
        <v>76</v>
      </c>
      <c r="O5764" s="16">
        <v>57</v>
      </c>
      <c r="P5764" s="16">
        <v>17</v>
      </c>
      <c r="Q5764" s="16">
        <v>90</v>
      </c>
      <c r="R5764" s="16">
        <v>24</v>
      </c>
      <c r="S5764" s="14" t="s">
        <v>86</v>
      </c>
      <c r="T5764" s="16">
        <v>9185</v>
      </c>
      <c r="U5764" s="16">
        <v>0</v>
      </c>
      <c r="V5764" s="18">
        <v>9237618</v>
      </c>
      <c r="W5764" s="18">
        <v>328722</v>
      </c>
      <c r="X5764" s="18">
        <v>205521</v>
      </c>
      <c r="Y5764" s="18">
        <v>0</v>
      </c>
      <c r="Z5764" s="18">
        <v>0</v>
      </c>
      <c r="AA5764" s="18">
        <v>0</v>
      </c>
      <c r="AB5764" s="18">
        <v>282485</v>
      </c>
      <c r="AC5764" s="23">
        <v>0.86</v>
      </c>
      <c r="AD5764" s="14" t="str">
        <f>IF(E5764=113,"Linn","Iowa ex-Linn")</f>
        <v>Iowa ex-Linn</v>
      </c>
      <c r="AE5764" s="23">
        <f>IFERROR(AB5764/W5764,"N/M")</f>
        <v>0.8593431531811074</v>
      </c>
      <c r="AF5764" s="14" t="str">
        <f>B5764&amp;"|"&amp;TEXT(E5764,"000")&amp;"|"&amp;TEXT(M5764,"0.0000")</f>
        <v>2023|171|0.7500</v>
      </c>
      <c r="AG5764" s="22" t="str">
        <f>IF(AND(B5764&gt;=2015,B5764&lt;=2024,C5764=19,G5764=41,I5764=2,K5764="A",L5764="RBUP",M5764&gt;=0.5,M5764&lt;=0.85),"IN","OUT")</f>
        <v>IN</v>
      </c>
    </row>
    <row r="5765" spans="1:33">
      <c r="A5765" s="14" t="s">
        <v>193</v>
      </c>
      <c r="B5765" s="16">
        <v>2023</v>
      </c>
      <c r="C5765" s="16">
        <v>19</v>
      </c>
      <c r="D5765" s="14" t="s">
        <v>80</v>
      </c>
      <c r="E5765" s="16">
        <v>171</v>
      </c>
      <c r="F5765" s="14" t="s">
        <v>171</v>
      </c>
      <c r="G5765" s="16">
        <v>41</v>
      </c>
      <c r="H5765" s="14" t="s">
        <v>186</v>
      </c>
      <c r="I5765" s="16">
        <v>2</v>
      </c>
      <c r="J5765" s="14" t="s">
        <v>83</v>
      </c>
      <c r="K5765" s="14" t="s">
        <v>84</v>
      </c>
      <c r="L5765" s="14" t="s">
        <v>85</v>
      </c>
      <c r="M5765" s="23">
        <v>0.8</v>
      </c>
      <c r="N5765" s="16">
        <v>372</v>
      </c>
      <c r="O5765" s="16">
        <v>307</v>
      </c>
      <c r="P5765" s="16">
        <v>169</v>
      </c>
      <c r="Q5765" s="16">
        <v>467</v>
      </c>
      <c r="R5765" s="16">
        <v>247</v>
      </c>
      <c r="S5765" s="14" t="s">
        <v>86</v>
      </c>
      <c r="T5765" s="16">
        <v>63119</v>
      </c>
      <c r="U5765" s="16">
        <v>0</v>
      </c>
      <c r="V5765" s="18">
        <v>67028511</v>
      </c>
      <c r="W5765" s="18">
        <v>3059327</v>
      </c>
      <c r="X5765" s="18">
        <v>1848090</v>
      </c>
      <c r="Y5765" s="18">
        <v>3674</v>
      </c>
      <c r="Z5765" s="18">
        <v>0</v>
      </c>
      <c r="AA5765" s="18">
        <v>0</v>
      </c>
      <c r="AB5765" s="18">
        <v>4020505</v>
      </c>
      <c r="AC5765" s="23">
        <v>1.31</v>
      </c>
      <c r="AD5765" s="14" t="str">
        <f>IF(E5765=113,"Linn","Iowa ex-Linn")</f>
        <v>Iowa ex-Linn</v>
      </c>
      <c r="AE5765" s="23">
        <f>IFERROR(AB5765/W5765,"N/M")</f>
        <v>1.3141795564841547</v>
      </c>
      <c r="AF5765" s="14" t="str">
        <f>B5765&amp;"|"&amp;TEXT(E5765,"000")&amp;"|"&amp;TEXT(M5765,"0.0000")</f>
        <v>2023|171|0.8000</v>
      </c>
      <c r="AG5765" s="22" t="str">
        <f>IF(AND(B5765&gt;=2015,B5765&lt;=2024,C5765=19,G5765=41,I5765=2,K5765="A",L5765="RBUP",M5765&gt;=0.5,M5765&lt;=0.85),"IN","OUT")</f>
        <v>IN</v>
      </c>
    </row>
    <row r="5766" spans="1:33">
      <c r="A5766" s="14" t="s">
        <v>193</v>
      </c>
      <c r="B5766" s="16">
        <v>2023</v>
      </c>
      <c r="C5766" s="16">
        <v>19</v>
      </c>
      <c r="D5766" s="14" t="s">
        <v>80</v>
      </c>
      <c r="E5766" s="16">
        <v>171</v>
      </c>
      <c r="F5766" s="14" t="s">
        <v>171</v>
      </c>
      <c r="G5766" s="16">
        <v>41</v>
      </c>
      <c r="H5766" s="14" t="s">
        <v>186</v>
      </c>
      <c r="I5766" s="16">
        <v>2</v>
      </c>
      <c r="J5766" s="14" t="s">
        <v>83</v>
      </c>
      <c r="K5766" s="14" t="s">
        <v>84</v>
      </c>
      <c r="L5766" s="14" t="s">
        <v>85</v>
      </c>
      <c r="M5766" s="23">
        <v>0.85</v>
      </c>
      <c r="N5766" s="16">
        <v>364</v>
      </c>
      <c r="O5766" s="16">
        <v>289</v>
      </c>
      <c r="P5766" s="16">
        <v>224</v>
      </c>
      <c r="Q5766" s="16">
        <v>432</v>
      </c>
      <c r="R5766" s="16">
        <v>327</v>
      </c>
      <c r="S5766" s="14" t="s">
        <v>86</v>
      </c>
      <c r="T5766" s="16">
        <v>63571</v>
      </c>
      <c r="U5766" s="16">
        <v>0</v>
      </c>
      <c r="V5766" s="18">
        <v>70387303</v>
      </c>
      <c r="W5766" s="18">
        <v>4101368</v>
      </c>
      <c r="X5766" s="18">
        <v>1975087</v>
      </c>
      <c r="Y5766" s="18">
        <v>2005</v>
      </c>
      <c r="Z5766" s="18">
        <v>0</v>
      </c>
      <c r="AA5766" s="18">
        <v>0</v>
      </c>
      <c r="AB5766" s="18">
        <v>8480979</v>
      </c>
      <c r="AC5766" s="23">
        <v>2.07</v>
      </c>
      <c r="AD5766" s="14" t="str">
        <f>IF(E5766=113,"Linn","Iowa ex-Linn")</f>
        <v>Iowa ex-Linn</v>
      </c>
      <c r="AE5766" s="23">
        <f>IFERROR(AB5766/W5766,"N/M")</f>
        <v>2.0678415104423693</v>
      </c>
      <c r="AF5766" s="14" t="str">
        <f>B5766&amp;"|"&amp;TEXT(E5766,"000")&amp;"|"&amp;TEXT(M5766,"0.0000")</f>
        <v>2023|171|0.8500</v>
      </c>
      <c r="AG5766" s="22" t="str">
        <f>IF(AND(B5766&gt;=2015,B5766&lt;=2024,C5766=19,G5766=41,I5766=2,K5766="A",L5766="RBUP",M5766&gt;=0.5,M5766&lt;=0.85),"IN","OUT")</f>
        <v>IN</v>
      </c>
    </row>
    <row r="5767" spans="1:33">
      <c r="A5767" s="14" t="s">
        <v>193</v>
      </c>
      <c r="B5767" s="16">
        <v>2023</v>
      </c>
      <c r="C5767" s="16">
        <v>19</v>
      </c>
      <c r="D5767" s="14" t="s">
        <v>80</v>
      </c>
      <c r="E5767" s="16">
        <v>173</v>
      </c>
      <c r="F5767" s="14" t="s">
        <v>172</v>
      </c>
      <c r="G5767" s="16">
        <v>41</v>
      </c>
      <c r="H5767" s="14" t="s">
        <v>186</v>
      </c>
      <c r="I5767" s="16">
        <v>2</v>
      </c>
      <c r="J5767" s="14" t="s">
        <v>83</v>
      </c>
      <c r="K5767" s="14" t="s">
        <v>84</v>
      </c>
      <c r="L5767" s="14" t="s">
        <v>85</v>
      </c>
      <c r="M5767" s="23">
        <v>0.5</v>
      </c>
      <c r="N5767" s="16">
        <v>2</v>
      </c>
      <c r="O5767" s="16">
        <v>1</v>
      </c>
      <c r="P5767" s="16">
        <v>0</v>
      </c>
      <c r="Q5767" s="16">
        <v>2</v>
      </c>
      <c r="R5767" s="16">
        <v>0</v>
      </c>
      <c r="S5767" s="14" t="s">
        <v>86</v>
      </c>
      <c r="T5767" s="16">
        <v>82</v>
      </c>
      <c r="U5767" s="16">
        <v>0</v>
      </c>
      <c r="V5767" s="18">
        <v>47650</v>
      </c>
      <c r="W5767" s="18">
        <v>1624</v>
      </c>
      <c r="X5767" s="18">
        <v>1088</v>
      </c>
      <c r="Y5767" s="18">
        <v>0</v>
      </c>
      <c r="Z5767" s="18">
        <v>0</v>
      </c>
      <c r="AA5767" s="18">
        <v>0</v>
      </c>
      <c r="AB5767" s="18">
        <v>0</v>
      </c>
      <c r="AC5767" s="23">
        <v>0</v>
      </c>
      <c r="AD5767" s="14" t="str">
        <f>IF(E5767=113,"Linn","Iowa ex-Linn")</f>
        <v>Iowa ex-Linn</v>
      </c>
      <c r="AE5767" s="23">
        <f>IFERROR(AB5767/W5767,"N/M")</f>
        <v>0.0</v>
      </c>
      <c r="AF5767" s="14" t="str">
        <f>B5767&amp;"|"&amp;TEXT(E5767,"000")&amp;"|"&amp;TEXT(M5767,"0.0000")</f>
        <v>2023|173|0.5000</v>
      </c>
      <c r="AG5767" s="22" t="str">
        <f>IF(AND(B5767&gt;=2015,B5767&lt;=2024,C5767=19,G5767=41,I5767=2,K5767="A",L5767="RBUP",M5767&gt;=0.5,M5767&lt;=0.85),"IN","OUT")</f>
        <v>IN</v>
      </c>
    </row>
    <row r="5768" spans="1:33">
      <c r="A5768" s="14" t="s">
        <v>193</v>
      </c>
      <c r="B5768" s="16">
        <v>2023</v>
      </c>
      <c r="C5768" s="16">
        <v>19</v>
      </c>
      <c r="D5768" s="14" t="s">
        <v>80</v>
      </c>
      <c r="E5768" s="16">
        <v>173</v>
      </c>
      <c r="F5768" s="14" t="s">
        <v>172</v>
      </c>
      <c r="G5768" s="16">
        <v>41</v>
      </c>
      <c r="H5768" s="14" t="s">
        <v>186</v>
      </c>
      <c r="I5768" s="16">
        <v>2</v>
      </c>
      <c r="J5768" s="14" t="s">
        <v>83</v>
      </c>
      <c r="K5768" s="14" t="s">
        <v>84</v>
      </c>
      <c r="L5768" s="14" t="s">
        <v>85</v>
      </c>
      <c r="M5768" s="23">
        <v>0.55</v>
      </c>
      <c r="N5768" s="16">
        <v>3</v>
      </c>
      <c r="O5768" s="16">
        <v>3</v>
      </c>
      <c r="P5768" s="16">
        <v>0</v>
      </c>
      <c r="Q5768" s="16">
        <v>3</v>
      </c>
      <c r="R5768" s="16">
        <v>0</v>
      </c>
      <c r="S5768" s="14" t="s">
        <v>86</v>
      </c>
      <c r="T5768" s="16">
        <v>1980</v>
      </c>
      <c r="U5768" s="16">
        <v>0</v>
      </c>
      <c r="V5768" s="18">
        <v>992179</v>
      </c>
      <c r="W5768" s="18">
        <v>27044</v>
      </c>
      <c r="X5768" s="18">
        <v>21634</v>
      </c>
      <c r="Y5768" s="18">
        <v>0</v>
      </c>
      <c r="Z5768" s="18">
        <v>0</v>
      </c>
      <c r="AA5768" s="18">
        <v>0</v>
      </c>
      <c r="AB5768" s="18">
        <v>0</v>
      </c>
      <c r="AC5768" s="23">
        <v>0</v>
      </c>
      <c r="AD5768" s="14" t="str">
        <f>IF(E5768=113,"Linn","Iowa ex-Linn")</f>
        <v>Iowa ex-Linn</v>
      </c>
      <c r="AE5768" s="23">
        <f>IFERROR(AB5768/W5768,"N/M")</f>
        <v>0.0</v>
      </c>
      <c r="AF5768" s="14" t="str">
        <f>B5768&amp;"|"&amp;TEXT(E5768,"000")&amp;"|"&amp;TEXT(M5768,"0.0000")</f>
        <v>2023|173|0.5500</v>
      </c>
      <c r="AG5768" s="22" t="str">
        <f>IF(AND(B5768&gt;=2015,B5768&lt;=2024,C5768=19,G5768=41,I5768=2,K5768="A",L5768="RBUP",M5768&gt;=0.5,M5768&lt;=0.85),"IN","OUT")</f>
        <v>IN</v>
      </c>
    </row>
    <row r="5769" spans="1:33">
      <c r="A5769" s="14" t="s">
        <v>193</v>
      </c>
      <c r="B5769" s="16">
        <v>2023</v>
      </c>
      <c r="C5769" s="16">
        <v>19</v>
      </c>
      <c r="D5769" s="14" t="s">
        <v>80</v>
      </c>
      <c r="E5769" s="16">
        <v>173</v>
      </c>
      <c r="F5769" s="14" t="s">
        <v>172</v>
      </c>
      <c r="G5769" s="16">
        <v>41</v>
      </c>
      <c r="H5769" s="14" t="s">
        <v>186</v>
      </c>
      <c r="I5769" s="16">
        <v>2</v>
      </c>
      <c r="J5769" s="14" t="s">
        <v>83</v>
      </c>
      <c r="K5769" s="14" t="s">
        <v>84</v>
      </c>
      <c r="L5769" s="14" t="s">
        <v>85</v>
      </c>
      <c r="M5769" s="23">
        <v>0.6</v>
      </c>
      <c r="N5769" s="16">
        <v>2</v>
      </c>
      <c r="O5769" s="16">
        <v>0</v>
      </c>
      <c r="P5769" s="16">
        <v>0</v>
      </c>
      <c r="Q5769" s="16">
        <v>0</v>
      </c>
      <c r="R5769" s="16">
        <v>0</v>
      </c>
      <c r="S5769" s="14" t="s">
        <v>86</v>
      </c>
      <c r="T5769" s="16">
        <v>0</v>
      </c>
      <c r="U5769" s="16">
        <v>0</v>
      </c>
      <c r="V5769" s="18">
        <v>0</v>
      </c>
      <c r="W5769" s="18">
        <v>0</v>
      </c>
      <c r="X5769" s="18">
        <v>0</v>
      </c>
      <c r="Y5769" s="18">
        <v>0</v>
      </c>
      <c r="Z5769" s="18">
        <v>0</v>
      </c>
      <c r="AA5769" s="18">
        <v>0</v>
      </c>
      <c r="AB5769" s="18">
        <v>0</v>
      </c>
      <c r="AC5769" s="23">
        <v>0</v>
      </c>
      <c r="AD5769" s="14" t="str">
        <f>IF(E5769=113,"Linn","Iowa ex-Linn")</f>
        <v>Iowa ex-Linn</v>
      </c>
      <c r="AE5769" s="23" t="str">
        <f>IFERROR(AB5769/W5769,"N/M")</f>
        <v>N/M</v>
      </c>
      <c r="AF5769" s="14" t="str">
        <f>B5769&amp;"|"&amp;TEXT(E5769,"000")&amp;"|"&amp;TEXT(M5769,"0.0000")</f>
        <v>2023|173|0.6000</v>
      </c>
      <c r="AG5769" s="22" t="str">
        <f>IF(AND(B5769&gt;=2015,B5769&lt;=2024,C5769=19,G5769=41,I5769=2,K5769="A",L5769="RBUP",M5769&gt;=0.5,M5769&lt;=0.85),"IN","OUT")</f>
        <v>IN</v>
      </c>
    </row>
    <row r="5770" spans="1:33">
      <c r="A5770" s="14" t="s">
        <v>193</v>
      </c>
      <c r="B5770" s="16">
        <v>2023</v>
      </c>
      <c r="C5770" s="16">
        <v>19</v>
      </c>
      <c r="D5770" s="14" t="s">
        <v>80</v>
      </c>
      <c r="E5770" s="16">
        <v>173</v>
      </c>
      <c r="F5770" s="14" t="s">
        <v>172</v>
      </c>
      <c r="G5770" s="16">
        <v>41</v>
      </c>
      <c r="H5770" s="14" t="s">
        <v>186</v>
      </c>
      <c r="I5770" s="16">
        <v>2</v>
      </c>
      <c r="J5770" s="14" t="s">
        <v>83</v>
      </c>
      <c r="K5770" s="14" t="s">
        <v>84</v>
      </c>
      <c r="L5770" s="14" t="s">
        <v>85</v>
      </c>
      <c r="M5770" s="23">
        <v>0.65</v>
      </c>
      <c r="N5770" s="16">
        <v>10</v>
      </c>
      <c r="O5770" s="16">
        <v>8</v>
      </c>
      <c r="P5770" s="16">
        <v>0</v>
      </c>
      <c r="Q5770" s="16">
        <v>11</v>
      </c>
      <c r="R5770" s="16">
        <v>0</v>
      </c>
      <c r="S5770" s="14" t="s">
        <v>86</v>
      </c>
      <c r="T5770" s="16">
        <v>566</v>
      </c>
      <c r="U5770" s="16">
        <v>0</v>
      </c>
      <c r="V5770" s="18">
        <v>366018</v>
      </c>
      <c r="W5770" s="18">
        <v>18121</v>
      </c>
      <c r="X5770" s="18">
        <v>12212</v>
      </c>
      <c r="Y5770" s="18">
        <v>0</v>
      </c>
      <c r="Z5770" s="18">
        <v>0</v>
      </c>
      <c r="AA5770" s="18">
        <v>0</v>
      </c>
      <c r="AB5770" s="18">
        <v>0</v>
      </c>
      <c r="AC5770" s="23">
        <v>0</v>
      </c>
      <c r="AD5770" s="14" t="str">
        <f>IF(E5770=113,"Linn","Iowa ex-Linn")</f>
        <v>Iowa ex-Linn</v>
      </c>
      <c r="AE5770" s="23">
        <f>IFERROR(AB5770/W5770,"N/M")</f>
        <v>0.0</v>
      </c>
      <c r="AF5770" s="14" t="str">
        <f>B5770&amp;"|"&amp;TEXT(E5770,"000")&amp;"|"&amp;TEXT(M5770,"0.0000")</f>
        <v>2023|173|0.6500</v>
      </c>
      <c r="AG5770" s="22" t="str">
        <f>IF(AND(B5770&gt;=2015,B5770&lt;=2024,C5770=19,G5770=41,I5770=2,K5770="A",L5770="RBUP",M5770&gt;=0.5,M5770&lt;=0.85),"IN","OUT")</f>
        <v>IN</v>
      </c>
    </row>
    <row r="5771" spans="1:33">
      <c r="A5771" s="14" t="s">
        <v>193</v>
      </c>
      <c r="B5771" s="16">
        <v>2023</v>
      </c>
      <c r="C5771" s="16">
        <v>19</v>
      </c>
      <c r="D5771" s="14" t="s">
        <v>80</v>
      </c>
      <c r="E5771" s="16">
        <v>173</v>
      </c>
      <c r="F5771" s="14" t="s">
        <v>172</v>
      </c>
      <c r="G5771" s="16">
        <v>41</v>
      </c>
      <c r="H5771" s="14" t="s">
        <v>186</v>
      </c>
      <c r="I5771" s="16">
        <v>2</v>
      </c>
      <c r="J5771" s="14" t="s">
        <v>83</v>
      </c>
      <c r="K5771" s="14" t="s">
        <v>84</v>
      </c>
      <c r="L5771" s="14" t="s">
        <v>85</v>
      </c>
      <c r="M5771" s="23">
        <v>0.7</v>
      </c>
      <c r="N5771" s="16">
        <v>38</v>
      </c>
      <c r="O5771" s="16">
        <v>23</v>
      </c>
      <c r="P5771" s="16">
        <v>0</v>
      </c>
      <c r="Q5771" s="16">
        <v>31</v>
      </c>
      <c r="R5771" s="16">
        <v>0</v>
      </c>
      <c r="S5771" s="14" t="s">
        <v>86</v>
      </c>
      <c r="T5771" s="16">
        <v>3559</v>
      </c>
      <c r="U5771" s="16">
        <v>0</v>
      </c>
      <c r="V5771" s="18">
        <v>2588703</v>
      </c>
      <c r="W5771" s="18">
        <v>131045</v>
      </c>
      <c r="X5771" s="18">
        <v>96555</v>
      </c>
      <c r="Y5771" s="18">
        <v>0</v>
      </c>
      <c r="Z5771" s="18">
        <v>0</v>
      </c>
      <c r="AA5771" s="18">
        <v>0</v>
      </c>
      <c r="AB5771" s="18">
        <v>0</v>
      </c>
      <c r="AC5771" s="23">
        <v>0</v>
      </c>
      <c r="AD5771" s="14" t="str">
        <f>IF(E5771=113,"Linn","Iowa ex-Linn")</f>
        <v>Iowa ex-Linn</v>
      </c>
      <c r="AE5771" s="23">
        <f>IFERROR(AB5771/W5771,"N/M")</f>
        <v>0.0</v>
      </c>
      <c r="AF5771" s="14" t="str">
        <f>B5771&amp;"|"&amp;TEXT(E5771,"000")&amp;"|"&amp;TEXT(M5771,"0.0000")</f>
        <v>2023|173|0.7000</v>
      </c>
      <c r="AG5771" s="22" t="str">
        <f>IF(AND(B5771&gt;=2015,B5771&lt;=2024,C5771=19,G5771=41,I5771=2,K5771="A",L5771="RBUP",M5771&gt;=0.5,M5771&lt;=0.85),"IN","OUT")</f>
        <v>IN</v>
      </c>
    </row>
    <row r="5772" spans="1:33">
      <c r="A5772" s="14" t="s">
        <v>193</v>
      </c>
      <c r="B5772" s="16">
        <v>2023</v>
      </c>
      <c r="C5772" s="16">
        <v>19</v>
      </c>
      <c r="D5772" s="14" t="s">
        <v>80</v>
      </c>
      <c r="E5772" s="16">
        <v>173</v>
      </c>
      <c r="F5772" s="14" t="s">
        <v>172</v>
      </c>
      <c r="G5772" s="16">
        <v>41</v>
      </c>
      <c r="H5772" s="14" t="s">
        <v>186</v>
      </c>
      <c r="I5772" s="16">
        <v>2</v>
      </c>
      <c r="J5772" s="14" t="s">
        <v>83</v>
      </c>
      <c r="K5772" s="14" t="s">
        <v>84</v>
      </c>
      <c r="L5772" s="14" t="s">
        <v>85</v>
      </c>
      <c r="M5772" s="23">
        <v>0.75</v>
      </c>
      <c r="N5772" s="16">
        <v>162</v>
      </c>
      <c r="O5772" s="16">
        <v>122</v>
      </c>
      <c r="P5772" s="16">
        <v>5</v>
      </c>
      <c r="Q5772" s="16">
        <v>161</v>
      </c>
      <c r="R5772" s="16">
        <v>6</v>
      </c>
      <c r="S5772" s="14" t="s">
        <v>86</v>
      </c>
      <c r="T5772" s="16">
        <v>17968</v>
      </c>
      <c r="U5772" s="16">
        <v>0</v>
      </c>
      <c r="V5772" s="18">
        <v>14003936</v>
      </c>
      <c r="W5772" s="18">
        <v>922041</v>
      </c>
      <c r="X5772" s="18">
        <v>624751</v>
      </c>
      <c r="Y5772" s="18">
        <v>132</v>
      </c>
      <c r="Z5772" s="18">
        <v>0</v>
      </c>
      <c r="AA5772" s="18">
        <v>0</v>
      </c>
      <c r="AB5772" s="18">
        <v>45160</v>
      </c>
      <c r="AC5772" s="23">
        <v>0.05</v>
      </c>
      <c r="AD5772" s="14" t="str">
        <f>IF(E5772=113,"Linn","Iowa ex-Linn")</f>
        <v>Iowa ex-Linn</v>
      </c>
      <c r="AE5772" s="23">
        <f>IFERROR(AB5772/W5772,"N/M")</f>
        <v>0.0489782992296438</v>
      </c>
      <c r="AF5772" s="14" t="str">
        <f>B5772&amp;"|"&amp;TEXT(E5772,"000")&amp;"|"&amp;TEXT(M5772,"0.0000")</f>
        <v>2023|173|0.7500</v>
      </c>
      <c r="AG5772" s="22" t="str">
        <f>IF(AND(B5772&gt;=2015,B5772&lt;=2024,C5772=19,G5772=41,I5772=2,K5772="A",L5772="RBUP",M5772&gt;=0.5,M5772&lt;=0.85),"IN","OUT")</f>
        <v>IN</v>
      </c>
    </row>
    <row r="5773" spans="1:33">
      <c r="A5773" s="14" t="s">
        <v>193</v>
      </c>
      <c r="B5773" s="16">
        <v>2023</v>
      </c>
      <c r="C5773" s="16">
        <v>19</v>
      </c>
      <c r="D5773" s="14" t="s">
        <v>80</v>
      </c>
      <c r="E5773" s="16">
        <v>173</v>
      </c>
      <c r="F5773" s="14" t="s">
        <v>172</v>
      </c>
      <c r="G5773" s="16">
        <v>41</v>
      </c>
      <c r="H5773" s="14" t="s">
        <v>186</v>
      </c>
      <c r="I5773" s="16">
        <v>2</v>
      </c>
      <c r="J5773" s="14" t="s">
        <v>83</v>
      </c>
      <c r="K5773" s="14" t="s">
        <v>84</v>
      </c>
      <c r="L5773" s="14" t="s">
        <v>85</v>
      </c>
      <c r="M5773" s="23">
        <v>0.8</v>
      </c>
      <c r="N5773" s="16">
        <v>216</v>
      </c>
      <c r="O5773" s="16">
        <v>155</v>
      </c>
      <c r="P5773" s="16">
        <v>11</v>
      </c>
      <c r="Q5773" s="16">
        <v>291</v>
      </c>
      <c r="R5773" s="16">
        <v>14</v>
      </c>
      <c r="S5773" s="14" t="s">
        <v>86</v>
      </c>
      <c r="T5773" s="16">
        <v>41395</v>
      </c>
      <c r="U5773" s="16">
        <v>0</v>
      </c>
      <c r="V5773" s="18">
        <v>34579219</v>
      </c>
      <c r="W5773" s="18">
        <v>2790171</v>
      </c>
      <c r="X5773" s="18">
        <v>1670879</v>
      </c>
      <c r="Y5773" s="18">
        <v>1582</v>
      </c>
      <c r="Z5773" s="18">
        <v>0</v>
      </c>
      <c r="AA5773" s="18">
        <v>0</v>
      </c>
      <c r="AB5773" s="18">
        <v>88499</v>
      </c>
      <c r="AC5773" s="23">
        <v>0.03</v>
      </c>
      <c r="AD5773" s="14" t="str">
        <f>IF(E5773=113,"Linn","Iowa ex-Linn")</f>
        <v>Iowa ex-Linn</v>
      </c>
      <c r="AE5773" s="23">
        <f>IFERROR(AB5773/W5773,"N/M")</f>
        <v>0.03171812767031124</v>
      </c>
      <c r="AF5773" s="14" t="str">
        <f>B5773&amp;"|"&amp;TEXT(E5773,"000")&amp;"|"&amp;TEXT(M5773,"0.0000")</f>
        <v>2023|173|0.8000</v>
      </c>
      <c r="AG5773" s="22" t="str">
        <f>IF(AND(B5773&gt;=2015,B5773&lt;=2024,C5773=19,G5773=41,I5773=2,K5773="A",L5773="RBUP",M5773&gt;=0.5,M5773&lt;=0.85),"IN","OUT")</f>
        <v>IN</v>
      </c>
    </row>
    <row r="5774" spans="1:33">
      <c r="A5774" s="14" t="s">
        <v>193</v>
      </c>
      <c r="B5774" s="16">
        <v>2023</v>
      </c>
      <c r="C5774" s="16">
        <v>19</v>
      </c>
      <c r="D5774" s="14" t="s">
        <v>80</v>
      </c>
      <c r="E5774" s="16">
        <v>173</v>
      </c>
      <c r="F5774" s="14" t="s">
        <v>172</v>
      </c>
      <c r="G5774" s="16">
        <v>41</v>
      </c>
      <c r="H5774" s="14" t="s">
        <v>186</v>
      </c>
      <c r="I5774" s="16">
        <v>2</v>
      </c>
      <c r="J5774" s="14" t="s">
        <v>83</v>
      </c>
      <c r="K5774" s="14" t="s">
        <v>84</v>
      </c>
      <c r="L5774" s="14" t="s">
        <v>85</v>
      </c>
      <c r="M5774" s="23">
        <v>0.85</v>
      </c>
      <c r="N5774" s="16">
        <v>92</v>
      </c>
      <c r="O5774" s="16">
        <v>57</v>
      </c>
      <c r="P5774" s="16">
        <v>15</v>
      </c>
      <c r="Q5774" s="16">
        <v>103</v>
      </c>
      <c r="R5774" s="16">
        <v>29</v>
      </c>
      <c r="S5774" s="14" t="s">
        <v>86</v>
      </c>
      <c r="T5774" s="16">
        <v>13305</v>
      </c>
      <c r="U5774" s="16">
        <v>0</v>
      </c>
      <c r="V5774" s="18">
        <v>11639177</v>
      </c>
      <c r="W5774" s="18">
        <v>1101321</v>
      </c>
      <c r="X5774" s="18">
        <v>509833</v>
      </c>
      <c r="Y5774" s="18">
        <v>0</v>
      </c>
      <c r="Z5774" s="18">
        <v>0</v>
      </c>
      <c r="AA5774" s="18">
        <v>0</v>
      </c>
      <c r="AB5774" s="18">
        <v>530667</v>
      </c>
      <c r="AC5774" s="23">
        <v>0.48</v>
      </c>
      <c r="AD5774" s="14" t="str">
        <f>IF(E5774=113,"Linn","Iowa ex-Linn")</f>
        <v>Iowa ex-Linn</v>
      </c>
      <c r="AE5774" s="23">
        <f>IFERROR(AB5774/W5774,"N/M")</f>
        <v>0.48184589234201475</v>
      </c>
      <c r="AF5774" s="14" t="str">
        <f>B5774&amp;"|"&amp;TEXT(E5774,"000")&amp;"|"&amp;TEXT(M5774,"0.0000")</f>
        <v>2023|173|0.8500</v>
      </c>
      <c r="AG5774" s="22" t="str">
        <f>IF(AND(B5774&gt;=2015,B5774&lt;=2024,C5774=19,G5774=41,I5774=2,K5774="A",L5774="RBUP",M5774&gt;=0.5,M5774&lt;=0.85),"IN","OUT")</f>
        <v>IN</v>
      </c>
    </row>
    <row r="5775" spans="1:33">
      <c r="A5775" s="14" t="s">
        <v>193</v>
      </c>
      <c r="B5775" s="16">
        <v>2023</v>
      </c>
      <c r="C5775" s="16">
        <v>19</v>
      </c>
      <c r="D5775" s="14" t="s">
        <v>80</v>
      </c>
      <c r="E5775" s="16">
        <v>175</v>
      </c>
      <c r="F5775" s="14" t="s">
        <v>173</v>
      </c>
      <c r="G5775" s="16">
        <v>41</v>
      </c>
      <c r="H5775" s="14" t="s">
        <v>186</v>
      </c>
      <c r="I5775" s="16">
        <v>2</v>
      </c>
      <c r="J5775" s="14" t="s">
        <v>83</v>
      </c>
      <c r="K5775" s="14" t="s">
        <v>84</v>
      </c>
      <c r="L5775" s="14" t="s">
        <v>85</v>
      </c>
      <c r="M5775" s="23">
        <v>0.5</v>
      </c>
      <c r="N5775" s="16">
        <v>3</v>
      </c>
      <c r="O5775" s="16">
        <v>2</v>
      </c>
      <c r="P5775" s="16">
        <v>0</v>
      </c>
      <c r="Q5775" s="16">
        <v>2</v>
      </c>
      <c r="R5775" s="16">
        <v>0</v>
      </c>
      <c r="S5775" s="14" t="s">
        <v>86</v>
      </c>
      <c r="T5775" s="16">
        <v>205</v>
      </c>
      <c r="U5775" s="16">
        <v>0</v>
      </c>
      <c r="V5775" s="18">
        <v>76970</v>
      </c>
      <c r="W5775" s="18">
        <v>2547</v>
      </c>
      <c r="X5775" s="18">
        <v>1327</v>
      </c>
      <c r="Y5775" s="18">
        <v>0</v>
      </c>
      <c r="Z5775" s="18">
        <v>0</v>
      </c>
      <c r="AA5775" s="18">
        <v>0</v>
      </c>
      <c r="AB5775" s="18">
        <v>0</v>
      </c>
      <c r="AC5775" s="23">
        <v>0</v>
      </c>
      <c r="AD5775" s="14" t="str">
        <f>IF(E5775=113,"Linn","Iowa ex-Linn")</f>
        <v>Iowa ex-Linn</v>
      </c>
      <c r="AE5775" s="23">
        <f>IFERROR(AB5775/W5775,"N/M")</f>
        <v>0.0</v>
      </c>
      <c r="AF5775" s="14" t="str">
        <f>B5775&amp;"|"&amp;TEXT(E5775,"000")&amp;"|"&amp;TEXT(M5775,"0.0000")</f>
        <v>2023|175|0.5000</v>
      </c>
      <c r="AG5775" s="22" t="str">
        <f>IF(AND(B5775&gt;=2015,B5775&lt;=2024,C5775=19,G5775=41,I5775=2,K5775="A",L5775="RBUP",M5775&gt;=0.5,M5775&lt;=0.85),"IN","OUT")</f>
        <v>IN</v>
      </c>
    </row>
    <row r="5776" spans="1:33">
      <c r="A5776" s="14" t="s">
        <v>193</v>
      </c>
      <c r="B5776" s="16">
        <v>2023</v>
      </c>
      <c r="C5776" s="16">
        <v>19</v>
      </c>
      <c r="D5776" s="14" t="s">
        <v>80</v>
      </c>
      <c r="E5776" s="16">
        <v>175</v>
      </c>
      <c r="F5776" s="14" t="s">
        <v>173</v>
      </c>
      <c r="G5776" s="16">
        <v>41</v>
      </c>
      <c r="H5776" s="14" t="s">
        <v>186</v>
      </c>
      <c r="I5776" s="16">
        <v>2</v>
      </c>
      <c r="J5776" s="14" t="s">
        <v>83</v>
      </c>
      <c r="K5776" s="14" t="s">
        <v>84</v>
      </c>
      <c r="L5776" s="14" t="s">
        <v>85</v>
      </c>
      <c r="M5776" s="23">
        <v>0.55</v>
      </c>
      <c r="N5776" s="16">
        <v>1</v>
      </c>
      <c r="O5776" s="16">
        <v>1</v>
      </c>
      <c r="P5776" s="16">
        <v>0</v>
      </c>
      <c r="Q5776" s="16">
        <v>1</v>
      </c>
      <c r="R5776" s="16">
        <v>0</v>
      </c>
      <c r="S5776" s="14" t="s">
        <v>86</v>
      </c>
      <c r="T5776" s="16">
        <v>260</v>
      </c>
      <c r="U5776" s="16">
        <v>0</v>
      </c>
      <c r="V5776" s="18">
        <v>170520</v>
      </c>
      <c r="W5776" s="18">
        <v>4595</v>
      </c>
      <c r="X5776" s="18">
        <v>3676</v>
      </c>
      <c r="Y5776" s="18">
        <v>0</v>
      </c>
      <c r="Z5776" s="18">
        <v>0</v>
      </c>
      <c r="AA5776" s="18">
        <v>0</v>
      </c>
      <c r="AB5776" s="18">
        <v>0</v>
      </c>
      <c r="AC5776" s="23">
        <v>0</v>
      </c>
      <c r="AD5776" s="14" t="str">
        <f>IF(E5776=113,"Linn","Iowa ex-Linn")</f>
        <v>Iowa ex-Linn</v>
      </c>
      <c r="AE5776" s="23">
        <f>IFERROR(AB5776/W5776,"N/M")</f>
        <v>0.0</v>
      </c>
      <c r="AF5776" s="14" t="str">
        <f>B5776&amp;"|"&amp;TEXT(E5776,"000")&amp;"|"&amp;TEXT(M5776,"0.0000")</f>
        <v>2023|175|0.5500</v>
      </c>
      <c r="AG5776" s="22" t="str">
        <f>IF(AND(B5776&gt;=2015,B5776&lt;=2024,C5776=19,G5776=41,I5776=2,K5776="A",L5776="RBUP",M5776&gt;=0.5,M5776&lt;=0.85),"IN","OUT")</f>
        <v>IN</v>
      </c>
    </row>
    <row r="5777" spans="1:33">
      <c r="A5777" s="14" t="s">
        <v>193</v>
      </c>
      <c r="B5777" s="16">
        <v>2023</v>
      </c>
      <c r="C5777" s="16">
        <v>19</v>
      </c>
      <c r="D5777" s="14" t="s">
        <v>80</v>
      </c>
      <c r="E5777" s="16">
        <v>175</v>
      </c>
      <c r="F5777" s="14" t="s">
        <v>173</v>
      </c>
      <c r="G5777" s="16">
        <v>41</v>
      </c>
      <c r="H5777" s="14" t="s">
        <v>186</v>
      </c>
      <c r="I5777" s="16">
        <v>2</v>
      </c>
      <c r="J5777" s="14" t="s">
        <v>83</v>
      </c>
      <c r="K5777" s="14" t="s">
        <v>84</v>
      </c>
      <c r="L5777" s="14" t="s">
        <v>85</v>
      </c>
      <c r="M5777" s="23">
        <v>0.6</v>
      </c>
      <c r="N5777" s="16">
        <v>5</v>
      </c>
      <c r="O5777" s="16">
        <v>2</v>
      </c>
      <c r="P5777" s="16">
        <v>0</v>
      </c>
      <c r="Q5777" s="16">
        <v>2</v>
      </c>
      <c r="R5777" s="16">
        <v>0</v>
      </c>
      <c r="S5777" s="14" t="s">
        <v>86</v>
      </c>
      <c r="T5777" s="16">
        <v>138</v>
      </c>
      <c r="U5777" s="16">
        <v>0</v>
      </c>
      <c r="V5777" s="18">
        <v>83902</v>
      </c>
      <c r="W5777" s="18">
        <v>3434</v>
      </c>
      <c r="X5777" s="18">
        <v>2716</v>
      </c>
      <c r="Y5777" s="18">
        <v>0</v>
      </c>
      <c r="Z5777" s="18">
        <v>0</v>
      </c>
      <c r="AA5777" s="18">
        <v>0</v>
      </c>
      <c r="AB5777" s="18">
        <v>0</v>
      </c>
      <c r="AC5777" s="23">
        <v>0</v>
      </c>
      <c r="AD5777" s="14" t="str">
        <f>IF(E5777=113,"Linn","Iowa ex-Linn")</f>
        <v>Iowa ex-Linn</v>
      </c>
      <c r="AE5777" s="23">
        <f>IFERROR(AB5777/W5777,"N/M")</f>
        <v>0.0</v>
      </c>
      <c r="AF5777" s="14" t="str">
        <f>B5777&amp;"|"&amp;TEXT(E5777,"000")&amp;"|"&amp;TEXT(M5777,"0.0000")</f>
        <v>2023|175|0.6000</v>
      </c>
      <c r="AG5777" s="22" t="str">
        <f>IF(AND(B5777&gt;=2015,B5777&lt;=2024,C5777=19,G5777=41,I5777=2,K5777="A",L5777="RBUP",M5777&gt;=0.5,M5777&lt;=0.85),"IN","OUT")</f>
        <v>IN</v>
      </c>
    </row>
    <row r="5778" spans="1:33">
      <c r="A5778" s="14" t="s">
        <v>193</v>
      </c>
      <c r="B5778" s="16">
        <v>2023</v>
      </c>
      <c r="C5778" s="16">
        <v>19</v>
      </c>
      <c r="D5778" s="14" t="s">
        <v>80</v>
      </c>
      <c r="E5778" s="16">
        <v>175</v>
      </c>
      <c r="F5778" s="14" t="s">
        <v>173</v>
      </c>
      <c r="G5778" s="16">
        <v>41</v>
      </c>
      <c r="H5778" s="14" t="s">
        <v>186</v>
      </c>
      <c r="I5778" s="16">
        <v>2</v>
      </c>
      <c r="J5778" s="14" t="s">
        <v>83</v>
      </c>
      <c r="K5778" s="14" t="s">
        <v>84</v>
      </c>
      <c r="L5778" s="14" t="s">
        <v>85</v>
      </c>
      <c r="M5778" s="23">
        <v>0.65</v>
      </c>
      <c r="N5778" s="16">
        <v>9</v>
      </c>
      <c r="O5778" s="16">
        <v>6</v>
      </c>
      <c r="P5778" s="16">
        <v>0</v>
      </c>
      <c r="Q5778" s="16">
        <v>6</v>
      </c>
      <c r="R5778" s="16">
        <v>0</v>
      </c>
      <c r="S5778" s="14" t="s">
        <v>86</v>
      </c>
      <c r="T5778" s="16">
        <v>434</v>
      </c>
      <c r="U5778" s="16">
        <v>0</v>
      </c>
      <c r="V5778" s="18">
        <v>295994</v>
      </c>
      <c r="W5778" s="18">
        <v>14397</v>
      </c>
      <c r="X5778" s="18">
        <v>11161</v>
      </c>
      <c r="Y5778" s="18">
        <v>0</v>
      </c>
      <c r="Z5778" s="18">
        <v>0</v>
      </c>
      <c r="AA5778" s="18">
        <v>0</v>
      </c>
      <c r="AB5778" s="18">
        <v>0</v>
      </c>
      <c r="AC5778" s="23">
        <v>0</v>
      </c>
      <c r="AD5778" s="14" t="str">
        <f>IF(E5778=113,"Linn","Iowa ex-Linn")</f>
        <v>Iowa ex-Linn</v>
      </c>
      <c r="AE5778" s="23">
        <f>IFERROR(AB5778/W5778,"N/M")</f>
        <v>0.0</v>
      </c>
      <c r="AF5778" s="14" t="str">
        <f>B5778&amp;"|"&amp;TEXT(E5778,"000")&amp;"|"&amp;TEXT(M5778,"0.0000")</f>
        <v>2023|175|0.6500</v>
      </c>
      <c r="AG5778" s="22" t="str">
        <f>IF(AND(B5778&gt;=2015,B5778&lt;=2024,C5778=19,G5778=41,I5778=2,K5778="A",L5778="RBUP",M5778&gt;=0.5,M5778&lt;=0.85),"IN","OUT")</f>
        <v>IN</v>
      </c>
    </row>
    <row r="5779" spans="1:33">
      <c r="A5779" s="14" t="s">
        <v>193</v>
      </c>
      <c r="B5779" s="16">
        <v>2023</v>
      </c>
      <c r="C5779" s="16">
        <v>19</v>
      </c>
      <c r="D5779" s="14" t="s">
        <v>80</v>
      </c>
      <c r="E5779" s="16">
        <v>175</v>
      </c>
      <c r="F5779" s="14" t="s">
        <v>173</v>
      </c>
      <c r="G5779" s="16">
        <v>41</v>
      </c>
      <c r="H5779" s="14" t="s">
        <v>186</v>
      </c>
      <c r="I5779" s="16">
        <v>2</v>
      </c>
      <c r="J5779" s="14" t="s">
        <v>83</v>
      </c>
      <c r="K5779" s="14" t="s">
        <v>84</v>
      </c>
      <c r="L5779" s="14" t="s">
        <v>85</v>
      </c>
      <c r="M5779" s="23">
        <v>0.7</v>
      </c>
      <c r="N5779" s="16">
        <v>38</v>
      </c>
      <c r="O5779" s="16">
        <v>28</v>
      </c>
      <c r="P5779" s="16">
        <v>0</v>
      </c>
      <c r="Q5779" s="16">
        <v>32</v>
      </c>
      <c r="R5779" s="16">
        <v>0</v>
      </c>
      <c r="S5779" s="14" t="s">
        <v>86</v>
      </c>
      <c r="T5779" s="16">
        <v>3306</v>
      </c>
      <c r="U5779" s="16">
        <v>0</v>
      </c>
      <c r="V5779" s="18">
        <v>2504319</v>
      </c>
      <c r="W5779" s="18">
        <v>142324</v>
      </c>
      <c r="X5779" s="18">
        <v>107352</v>
      </c>
      <c r="Y5779" s="18">
        <v>0</v>
      </c>
      <c r="Z5779" s="18">
        <v>0</v>
      </c>
      <c r="AA5779" s="18">
        <v>0</v>
      </c>
      <c r="AB5779" s="18">
        <v>0</v>
      </c>
      <c r="AC5779" s="23">
        <v>0</v>
      </c>
      <c r="AD5779" s="14" t="str">
        <f>IF(E5779=113,"Linn","Iowa ex-Linn")</f>
        <v>Iowa ex-Linn</v>
      </c>
      <c r="AE5779" s="23">
        <f>IFERROR(AB5779/W5779,"N/M")</f>
        <v>0.0</v>
      </c>
      <c r="AF5779" s="14" t="str">
        <f>B5779&amp;"|"&amp;TEXT(E5779,"000")&amp;"|"&amp;TEXT(M5779,"0.0000")</f>
        <v>2023|175|0.7000</v>
      </c>
      <c r="AG5779" s="22" t="str">
        <f>IF(AND(B5779&gt;=2015,B5779&lt;=2024,C5779=19,G5779=41,I5779=2,K5779="A",L5779="RBUP",M5779&gt;=0.5,M5779&lt;=0.85),"IN","OUT")</f>
        <v>IN</v>
      </c>
    </row>
    <row r="5780" spans="1:33">
      <c r="A5780" s="14" t="s">
        <v>193</v>
      </c>
      <c r="B5780" s="16">
        <v>2023</v>
      </c>
      <c r="C5780" s="16">
        <v>19</v>
      </c>
      <c r="D5780" s="14" t="s">
        <v>80</v>
      </c>
      <c r="E5780" s="16">
        <v>175</v>
      </c>
      <c r="F5780" s="14" t="s">
        <v>173</v>
      </c>
      <c r="G5780" s="16">
        <v>41</v>
      </c>
      <c r="H5780" s="14" t="s">
        <v>186</v>
      </c>
      <c r="I5780" s="16">
        <v>2</v>
      </c>
      <c r="J5780" s="14" t="s">
        <v>83</v>
      </c>
      <c r="K5780" s="14" t="s">
        <v>84</v>
      </c>
      <c r="L5780" s="14" t="s">
        <v>85</v>
      </c>
      <c r="M5780" s="23">
        <v>0.75</v>
      </c>
      <c r="N5780" s="16">
        <v>142</v>
      </c>
      <c r="O5780" s="16">
        <v>112</v>
      </c>
      <c r="P5780" s="16">
        <v>7</v>
      </c>
      <c r="Q5780" s="16">
        <v>133</v>
      </c>
      <c r="R5780" s="16">
        <v>7</v>
      </c>
      <c r="S5780" s="14" t="s">
        <v>86</v>
      </c>
      <c r="T5780" s="16">
        <v>14232</v>
      </c>
      <c r="U5780" s="16">
        <v>0</v>
      </c>
      <c r="V5780" s="18">
        <v>11257617</v>
      </c>
      <c r="W5780" s="18">
        <v>822058</v>
      </c>
      <c r="X5780" s="18">
        <v>592720</v>
      </c>
      <c r="Y5780" s="18">
        <v>874</v>
      </c>
      <c r="Z5780" s="18">
        <v>0</v>
      </c>
      <c r="AA5780" s="18">
        <v>0</v>
      </c>
      <c r="AB5780" s="18">
        <v>35814</v>
      </c>
      <c r="AC5780" s="23">
        <v>0.04</v>
      </c>
      <c r="AD5780" s="14" t="str">
        <f>IF(E5780=113,"Linn","Iowa ex-Linn")</f>
        <v>Iowa ex-Linn</v>
      </c>
      <c r="AE5780" s="23">
        <f>IFERROR(AB5780/W5780,"N/M")</f>
        <v>0.0435662690467096</v>
      </c>
      <c r="AF5780" s="14" t="str">
        <f>B5780&amp;"|"&amp;TEXT(E5780,"000")&amp;"|"&amp;TEXT(M5780,"0.0000")</f>
        <v>2023|175|0.7500</v>
      </c>
      <c r="AG5780" s="22" t="str">
        <f>IF(AND(B5780&gt;=2015,B5780&lt;=2024,C5780=19,G5780=41,I5780=2,K5780="A",L5780="RBUP",M5780&gt;=0.5,M5780&lt;=0.85),"IN","OUT")</f>
        <v>IN</v>
      </c>
    </row>
    <row r="5781" spans="1:33">
      <c r="A5781" s="14" t="s">
        <v>193</v>
      </c>
      <c r="B5781" s="16">
        <v>2023</v>
      </c>
      <c r="C5781" s="16">
        <v>19</v>
      </c>
      <c r="D5781" s="14" t="s">
        <v>80</v>
      </c>
      <c r="E5781" s="16">
        <v>175</v>
      </c>
      <c r="F5781" s="14" t="s">
        <v>173</v>
      </c>
      <c r="G5781" s="16">
        <v>41</v>
      </c>
      <c r="H5781" s="14" t="s">
        <v>186</v>
      </c>
      <c r="I5781" s="16">
        <v>2</v>
      </c>
      <c r="J5781" s="14" t="s">
        <v>83</v>
      </c>
      <c r="K5781" s="14" t="s">
        <v>84</v>
      </c>
      <c r="L5781" s="14" t="s">
        <v>85</v>
      </c>
      <c r="M5781" s="23">
        <v>0.8</v>
      </c>
      <c r="N5781" s="16">
        <v>178</v>
      </c>
      <c r="O5781" s="16">
        <v>129</v>
      </c>
      <c r="P5781" s="16">
        <v>5</v>
      </c>
      <c r="Q5781" s="16">
        <v>166</v>
      </c>
      <c r="R5781" s="16">
        <v>5</v>
      </c>
      <c r="S5781" s="14" t="s">
        <v>86</v>
      </c>
      <c r="T5781" s="16">
        <v>24006</v>
      </c>
      <c r="U5781" s="16">
        <v>0</v>
      </c>
      <c r="V5781" s="18">
        <v>19286345</v>
      </c>
      <c r="W5781" s="18">
        <v>1704654</v>
      </c>
      <c r="X5781" s="18">
        <v>1089819</v>
      </c>
      <c r="Y5781" s="18">
        <v>1797</v>
      </c>
      <c r="Z5781" s="18">
        <v>0</v>
      </c>
      <c r="AA5781" s="18">
        <v>0</v>
      </c>
      <c r="AB5781" s="18">
        <v>57819</v>
      </c>
      <c r="AC5781" s="23">
        <v>0.03</v>
      </c>
      <c r="AD5781" s="14" t="str">
        <f>IF(E5781=113,"Linn","Iowa ex-Linn")</f>
        <v>Iowa ex-Linn</v>
      </c>
      <c r="AE5781" s="23">
        <f>IFERROR(AB5781/W5781,"N/M")</f>
        <v>0.03391832008137722</v>
      </c>
      <c r="AF5781" s="14" t="str">
        <f>B5781&amp;"|"&amp;TEXT(E5781,"000")&amp;"|"&amp;TEXT(M5781,"0.0000")</f>
        <v>2023|175|0.8000</v>
      </c>
      <c r="AG5781" s="22" t="str">
        <f>IF(AND(B5781&gt;=2015,B5781&lt;=2024,C5781=19,G5781=41,I5781=2,K5781="A",L5781="RBUP",M5781&gt;=0.5,M5781&lt;=0.85),"IN","OUT")</f>
        <v>IN</v>
      </c>
    </row>
    <row r="5782" spans="1:33">
      <c r="A5782" s="14" t="s">
        <v>193</v>
      </c>
      <c r="B5782" s="16">
        <v>2023</v>
      </c>
      <c r="C5782" s="16">
        <v>19</v>
      </c>
      <c r="D5782" s="14" t="s">
        <v>80</v>
      </c>
      <c r="E5782" s="16">
        <v>175</v>
      </c>
      <c r="F5782" s="14" t="s">
        <v>173</v>
      </c>
      <c r="G5782" s="16">
        <v>41</v>
      </c>
      <c r="H5782" s="14" t="s">
        <v>186</v>
      </c>
      <c r="I5782" s="16">
        <v>2</v>
      </c>
      <c r="J5782" s="14" t="s">
        <v>83</v>
      </c>
      <c r="K5782" s="14" t="s">
        <v>84</v>
      </c>
      <c r="L5782" s="14" t="s">
        <v>85</v>
      </c>
      <c r="M5782" s="23">
        <v>0.85</v>
      </c>
      <c r="N5782" s="16">
        <v>44</v>
      </c>
      <c r="O5782" s="16">
        <v>25</v>
      </c>
      <c r="P5782" s="16">
        <v>3</v>
      </c>
      <c r="Q5782" s="16">
        <v>27</v>
      </c>
      <c r="R5782" s="16">
        <v>3</v>
      </c>
      <c r="S5782" s="14" t="s">
        <v>86</v>
      </c>
      <c r="T5782" s="16">
        <v>11552</v>
      </c>
      <c r="U5782" s="16">
        <v>0</v>
      </c>
      <c r="V5782" s="18">
        <v>10047357</v>
      </c>
      <c r="W5782" s="18">
        <v>1026787</v>
      </c>
      <c r="X5782" s="18">
        <v>537671</v>
      </c>
      <c r="Y5782" s="18">
        <v>84</v>
      </c>
      <c r="Z5782" s="18">
        <v>0</v>
      </c>
      <c r="AA5782" s="18">
        <v>0</v>
      </c>
      <c r="AB5782" s="18">
        <v>130814</v>
      </c>
      <c r="AC5782" s="23">
        <v>0.13</v>
      </c>
      <c r="AD5782" s="14" t="str">
        <f>IF(E5782=113,"Linn","Iowa ex-Linn")</f>
        <v>Iowa ex-Linn</v>
      </c>
      <c r="AE5782" s="23">
        <f>IFERROR(AB5782/W5782,"N/M")</f>
        <v>0.12740130134097918</v>
      </c>
      <c r="AF5782" s="14" t="str">
        <f>B5782&amp;"|"&amp;TEXT(E5782,"000")&amp;"|"&amp;TEXT(M5782,"0.0000")</f>
        <v>2023|175|0.8500</v>
      </c>
      <c r="AG5782" s="22" t="str">
        <f>IF(AND(B5782&gt;=2015,B5782&lt;=2024,C5782=19,G5782=41,I5782=2,K5782="A",L5782="RBUP",M5782&gt;=0.5,M5782&lt;=0.85),"IN","OUT")</f>
        <v>IN</v>
      </c>
    </row>
    <row r="5783" spans="1:33">
      <c r="A5783" s="14" t="s">
        <v>193</v>
      </c>
      <c r="B5783" s="16">
        <v>2023</v>
      </c>
      <c r="C5783" s="16">
        <v>19</v>
      </c>
      <c r="D5783" s="14" t="s">
        <v>80</v>
      </c>
      <c r="E5783" s="16">
        <v>177</v>
      </c>
      <c r="F5783" s="14" t="s">
        <v>174</v>
      </c>
      <c r="G5783" s="16">
        <v>41</v>
      </c>
      <c r="H5783" s="14" t="s">
        <v>186</v>
      </c>
      <c r="I5783" s="16">
        <v>2</v>
      </c>
      <c r="J5783" s="14" t="s">
        <v>83</v>
      </c>
      <c r="K5783" s="14" t="s">
        <v>84</v>
      </c>
      <c r="L5783" s="14" t="s">
        <v>85</v>
      </c>
      <c r="M5783" s="23">
        <v>0.5</v>
      </c>
      <c r="N5783" s="16">
        <v>2</v>
      </c>
      <c r="O5783" s="16">
        <v>2</v>
      </c>
      <c r="P5783" s="16">
        <v>1</v>
      </c>
      <c r="Q5783" s="16">
        <v>2</v>
      </c>
      <c r="R5783" s="16">
        <v>1</v>
      </c>
      <c r="S5783" s="14" t="s">
        <v>86</v>
      </c>
      <c r="T5783" s="16">
        <v>47</v>
      </c>
      <c r="U5783" s="16">
        <v>0</v>
      </c>
      <c r="V5783" s="18">
        <v>21122</v>
      </c>
      <c r="W5783" s="18">
        <v>805</v>
      </c>
      <c r="X5783" s="18">
        <v>539</v>
      </c>
      <c r="Y5783" s="18">
        <v>0</v>
      </c>
      <c r="Z5783" s="18">
        <v>0</v>
      </c>
      <c r="AA5783" s="18">
        <v>0</v>
      </c>
      <c r="AB5783" s="18">
        <v>6285</v>
      </c>
      <c r="AC5783" s="23">
        <v>7.81</v>
      </c>
      <c r="AD5783" s="14" t="str">
        <f>IF(E5783=113,"Linn","Iowa ex-Linn")</f>
        <v>Iowa ex-Linn</v>
      </c>
      <c r="AE5783" s="23">
        <f>IFERROR(AB5783/W5783,"N/M")</f>
        <v>7.807453416149069</v>
      </c>
      <c r="AF5783" s="14" t="str">
        <f>B5783&amp;"|"&amp;TEXT(E5783,"000")&amp;"|"&amp;TEXT(M5783,"0.0000")</f>
        <v>2023|177|0.5000</v>
      </c>
      <c r="AG5783" s="22" t="str">
        <f>IF(AND(B5783&gt;=2015,B5783&lt;=2024,C5783=19,G5783=41,I5783=2,K5783="A",L5783="RBUP",M5783&gt;=0.5,M5783&lt;=0.85),"IN","OUT")</f>
        <v>IN</v>
      </c>
    </row>
    <row r="5784" spans="1:33">
      <c r="A5784" s="14" t="s">
        <v>193</v>
      </c>
      <c r="B5784" s="16">
        <v>2023</v>
      </c>
      <c r="C5784" s="16">
        <v>19</v>
      </c>
      <c r="D5784" s="14" t="s">
        <v>80</v>
      </c>
      <c r="E5784" s="16">
        <v>177</v>
      </c>
      <c r="F5784" s="14" t="s">
        <v>174</v>
      </c>
      <c r="G5784" s="16">
        <v>41</v>
      </c>
      <c r="H5784" s="14" t="s">
        <v>186</v>
      </c>
      <c r="I5784" s="16">
        <v>2</v>
      </c>
      <c r="J5784" s="14" t="s">
        <v>83</v>
      </c>
      <c r="K5784" s="14" t="s">
        <v>84</v>
      </c>
      <c r="L5784" s="14" t="s">
        <v>85</v>
      </c>
      <c r="M5784" s="23">
        <v>0.6</v>
      </c>
      <c r="N5784" s="16">
        <v>1</v>
      </c>
      <c r="O5784" s="16">
        <v>0</v>
      </c>
      <c r="P5784" s="16">
        <v>0</v>
      </c>
      <c r="Q5784" s="16">
        <v>0</v>
      </c>
      <c r="R5784" s="16">
        <v>0</v>
      </c>
      <c r="S5784" s="14" t="s">
        <v>86</v>
      </c>
      <c r="T5784" s="16">
        <v>0</v>
      </c>
      <c r="U5784" s="16">
        <v>0</v>
      </c>
      <c r="V5784" s="18">
        <v>0</v>
      </c>
      <c r="W5784" s="18">
        <v>0</v>
      </c>
      <c r="X5784" s="18">
        <v>0</v>
      </c>
      <c r="Y5784" s="18">
        <v>0</v>
      </c>
      <c r="Z5784" s="18">
        <v>0</v>
      </c>
      <c r="AA5784" s="18">
        <v>0</v>
      </c>
      <c r="AB5784" s="18">
        <v>0</v>
      </c>
      <c r="AC5784" s="23">
        <v>0</v>
      </c>
      <c r="AD5784" s="14" t="str">
        <f>IF(E5784=113,"Linn","Iowa ex-Linn")</f>
        <v>Iowa ex-Linn</v>
      </c>
      <c r="AE5784" s="23" t="str">
        <f>IFERROR(AB5784/W5784,"N/M")</f>
        <v>N/M</v>
      </c>
      <c r="AF5784" s="14" t="str">
        <f>B5784&amp;"|"&amp;TEXT(E5784,"000")&amp;"|"&amp;TEXT(M5784,"0.0000")</f>
        <v>2023|177|0.6000</v>
      </c>
      <c r="AG5784" s="22" t="str">
        <f>IF(AND(B5784&gt;=2015,B5784&lt;=2024,C5784=19,G5784=41,I5784=2,K5784="A",L5784="RBUP",M5784&gt;=0.5,M5784&lt;=0.85),"IN","OUT")</f>
        <v>IN</v>
      </c>
    </row>
    <row r="5785" spans="1:33">
      <c r="A5785" s="14" t="s">
        <v>193</v>
      </c>
      <c r="B5785" s="16">
        <v>2023</v>
      </c>
      <c r="C5785" s="16">
        <v>19</v>
      </c>
      <c r="D5785" s="14" t="s">
        <v>80</v>
      </c>
      <c r="E5785" s="16">
        <v>177</v>
      </c>
      <c r="F5785" s="14" t="s">
        <v>174</v>
      </c>
      <c r="G5785" s="16">
        <v>41</v>
      </c>
      <c r="H5785" s="14" t="s">
        <v>186</v>
      </c>
      <c r="I5785" s="16">
        <v>2</v>
      </c>
      <c r="J5785" s="14" t="s">
        <v>83</v>
      </c>
      <c r="K5785" s="14" t="s">
        <v>84</v>
      </c>
      <c r="L5785" s="14" t="s">
        <v>85</v>
      </c>
      <c r="M5785" s="23">
        <v>0.65</v>
      </c>
      <c r="N5785" s="16">
        <v>7</v>
      </c>
      <c r="O5785" s="16">
        <v>6</v>
      </c>
      <c r="P5785" s="16">
        <v>2</v>
      </c>
      <c r="Q5785" s="16">
        <v>10</v>
      </c>
      <c r="R5785" s="16">
        <v>2</v>
      </c>
      <c r="S5785" s="14" t="s">
        <v>86</v>
      </c>
      <c r="T5785" s="16">
        <v>292</v>
      </c>
      <c r="U5785" s="16">
        <v>0</v>
      </c>
      <c r="V5785" s="18">
        <v>153844</v>
      </c>
      <c r="W5785" s="18">
        <v>12311</v>
      </c>
      <c r="X5785" s="18">
        <v>7263</v>
      </c>
      <c r="Y5785" s="18">
        <v>0</v>
      </c>
      <c r="Z5785" s="18">
        <v>0</v>
      </c>
      <c r="AA5785" s="18">
        <v>0</v>
      </c>
      <c r="AB5785" s="18">
        <v>17196</v>
      </c>
      <c r="AC5785" s="23">
        <v>1.4</v>
      </c>
      <c r="AD5785" s="14" t="str">
        <f>IF(E5785=113,"Linn","Iowa ex-Linn")</f>
        <v>Iowa ex-Linn</v>
      </c>
      <c r="AE5785" s="23">
        <f>IFERROR(AB5785/W5785,"N/M")</f>
        <v>1.3967996101047844</v>
      </c>
      <c r="AF5785" s="14" t="str">
        <f>B5785&amp;"|"&amp;TEXT(E5785,"000")&amp;"|"&amp;TEXT(M5785,"0.0000")</f>
        <v>2023|177|0.6500</v>
      </c>
      <c r="AG5785" s="22" t="str">
        <f>IF(AND(B5785&gt;=2015,B5785&lt;=2024,C5785=19,G5785=41,I5785=2,K5785="A",L5785="RBUP",M5785&gt;=0.5,M5785&lt;=0.85),"IN","OUT")</f>
        <v>IN</v>
      </c>
    </row>
    <row r="5786" spans="1:33">
      <c r="A5786" s="14" t="s">
        <v>193</v>
      </c>
      <c r="B5786" s="16">
        <v>2023</v>
      </c>
      <c r="C5786" s="16">
        <v>19</v>
      </c>
      <c r="D5786" s="14" t="s">
        <v>80</v>
      </c>
      <c r="E5786" s="16">
        <v>177</v>
      </c>
      <c r="F5786" s="14" t="s">
        <v>174</v>
      </c>
      <c r="G5786" s="16">
        <v>41</v>
      </c>
      <c r="H5786" s="14" t="s">
        <v>186</v>
      </c>
      <c r="I5786" s="16">
        <v>2</v>
      </c>
      <c r="J5786" s="14" t="s">
        <v>83</v>
      </c>
      <c r="K5786" s="14" t="s">
        <v>84</v>
      </c>
      <c r="L5786" s="14" t="s">
        <v>85</v>
      </c>
      <c r="M5786" s="23">
        <v>0.7</v>
      </c>
      <c r="N5786" s="16">
        <v>31</v>
      </c>
      <c r="O5786" s="16">
        <v>24</v>
      </c>
      <c r="P5786" s="16">
        <v>7</v>
      </c>
      <c r="Q5786" s="16">
        <v>43</v>
      </c>
      <c r="R5786" s="16">
        <v>8</v>
      </c>
      <c r="S5786" s="14" t="s">
        <v>86</v>
      </c>
      <c r="T5786" s="16">
        <v>2367</v>
      </c>
      <c r="U5786" s="16">
        <v>0</v>
      </c>
      <c r="V5786" s="18">
        <v>1576015</v>
      </c>
      <c r="W5786" s="18">
        <v>143060</v>
      </c>
      <c r="X5786" s="18">
        <v>87431</v>
      </c>
      <c r="Y5786" s="18">
        <v>0</v>
      </c>
      <c r="Z5786" s="18">
        <v>0</v>
      </c>
      <c r="AA5786" s="18">
        <v>0</v>
      </c>
      <c r="AB5786" s="18">
        <v>50740</v>
      </c>
      <c r="AC5786" s="23">
        <v>0.35</v>
      </c>
      <c r="AD5786" s="14" t="str">
        <f>IF(E5786=113,"Linn","Iowa ex-Linn")</f>
        <v>Iowa ex-Linn</v>
      </c>
      <c r="AE5786" s="23">
        <f>IFERROR(AB5786/W5786,"N/M")</f>
        <v>0.35467635956941146</v>
      </c>
      <c r="AF5786" s="14" t="str">
        <f>B5786&amp;"|"&amp;TEXT(E5786,"000")&amp;"|"&amp;TEXT(M5786,"0.0000")</f>
        <v>2023|177|0.7000</v>
      </c>
      <c r="AG5786" s="22" t="str">
        <f>IF(AND(B5786&gt;=2015,B5786&lt;=2024,C5786=19,G5786=41,I5786=2,K5786="A",L5786="RBUP",M5786&gt;=0.5,M5786&lt;=0.85),"IN","OUT")</f>
        <v>IN</v>
      </c>
    </row>
    <row r="5787" spans="1:33">
      <c r="A5787" s="14" t="s">
        <v>193</v>
      </c>
      <c r="B5787" s="16">
        <v>2023</v>
      </c>
      <c r="C5787" s="16">
        <v>19</v>
      </c>
      <c r="D5787" s="14" t="s">
        <v>80</v>
      </c>
      <c r="E5787" s="16">
        <v>177</v>
      </c>
      <c r="F5787" s="14" t="s">
        <v>174</v>
      </c>
      <c r="G5787" s="16">
        <v>41</v>
      </c>
      <c r="H5787" s="14" t="s">
        <v>186</v>
      </c>
      <c r="I5787" s="16">
        <v>2</v>
      </c>
      <c r="J5787" s="14" t="s">
        <v>83</v>
      </c>
      <c r="K5787" s="14" t="s">
        <v>84</v>
      </c>
      <c r="L5787" s="14" t="s">
        <v>85</v>
      </c>
      <c r="M5787" s="23">
        <v>0.75</v>
      </c>
      <c r="N5787" s="16">
        <v>121</v>
      </c>
      <c r="O5787" s="16">
        <v>86</v>
      </c>
      <c r="P5787" s="16">
        <v>21</v>
      </c>
      <c r="Q5787" s="16">
        <v>177</v>
      </c>
      <c r="R5787" s="16">
        <v>34</v>
      </c>
      <c r="S5787" s="14" t="s">
        <v>86</v>
      </c>
      <c r="T5787" s="16">
        <v>14993</v>
      </c>
      <c r="U5787" s="16">
        <v>0</v>
      </c>
      <c r="V5787" s="18">
        <v>11292850</v>
      </c>
      <c r="W5787" s="18">
        <v>1126192</v>
      </c>
      <c r="X5787" s="18">
        <v>729640</v>
      </c>
      <c r="Y5787" s="18">
        <v>53</v>
      </c>
      <c r="Z5787" s="18">
        <v>0</v>
      </c>
      <c r="AA5787" s="18">
        <v>0</v>
      </c>
      <c r="AB5787" s="18">
        <v>158771</v>
      </c>
      <c r="AC5787" s="23">
        <v>0.14</v>
      </c>
      <c r="AD5787" s="14" t="str">
        <f>IF(E5787=113,"Linn","Iowa ex-Linn")</f>
        <v>Iowa ex-Linn</v>
      </c>
      <c r="AE5787" s="23">
        <f>IFERROR(AB5787/W5787,"N/M")</f>
        <v>0.1409804012104508</v>
      </c>
      <c r="AF5787" s="14" t="str">
        <f>B5787&amp;"|"&amp;TEXT(E5787,"000")&amp;"|"&amp;TEXT(M5787,"0.0000")</f>
        <v>2023|177|0.7500</v>
      </c>
      <c r="AG5787" s="22" t="str">
        <f>IF(AND(B5787&gt;=2015,B5787&lt;=2024,C5787=19,G5787=41,I5787=2,K5787="A",L5787="RBUP",M5787&gt;=0.5,M5787&lt;=0.85),"IN","OUT")</f>
        <v>IN</v>
      </c>
    </row>
    <row r="5788" spans="1:33">
      <c r="A5788" s="14" t="s">
        <v>193</v>
      </c>
      <c r="B5788" s="16">
        <v>2023</v>
      </c>
      <c r="C5788" s="16">
        <v>19</v>
      </c>
      <c r="D5788" s="14" t="s">
        <v>80</v>
      </c>
      <c r="E5788" s="16">
        <v>177</v>
      </c>
      <c r="F5788" s="14" t="s">
        <v>174</v>
      </c>
      <c r="G5788" s="16">
        <v>41</v>
      </c>
      <c r="H5788" s="14" t="s">
        <v>186</v>
      </c>
      <c r="I5788" s="16">
        <v>2</v>
      </c>
      <c r="J5788" s="14" t="s">
        <v>83</v>
      </c>
      <c r="K5788" s="14" t="s">
        <v>84</v>
      </c>
      <c r="L5788" s="14" t="s">
        <v>85</v>
      </c>
      <c r="M5788" s="23">
        <v>0.8</v>
      </c>
      <c r="N5788" s="16">
        <v>199</v>
      </c>
      <c r="O5788" s="16">
        <v>138</v>
      </c>
      <c r="P5788" s="16">
        <v>37</v>
      </c>
      <c r="Q5788" s="16">
        <v>204</v>
      </c>
      <c r="R5788" s="16">
        <v>48</v>
      </c>
      <c r="S5788" s="14" t="s">
        <v>86</v>
      </c>
      <c r="T5788" s="16">
        <v>28364</v>
      </c>
      <c r="U5788" s="16">
        <v>0</v>
      </c>
      <c r="V5788" s="18">
        <v>22175388</v>
      </c>
      <c r="W5788" s="18">
        <v>2369862</v>
      </c>
      <c r="X5788" s="18">
        <v>1492508</v>
      </c>
      <c r="Y5788" s="18">
        <v>0</v>
      </c>
      <c r="Z5788" s="18">
        <v>0</v>
      </c>
      <c r="AA5788" s="18">
        <v>0</v>
      </c>
      <c r="AB5788" s="18">
        <v>780829</v>
      </c>
      <c r="AC5788" s="23">
        <v>0.33</v>
      </c>
      <c r="AD5788" s="14" t="str">
        <f>IF(E5788=113,"Linn","Iowa ex-Linn")</f>
        <v>Iowa ex-Linn</v>
      </c>
      <c r="AE5788" s="23">
        <f>IFERROR(AB5788/W5788,"N/M")</f>
        <v>0.32948289816031484</v>
      </c>
      <c r="AF5788" s="14" t="str">
        <f>B5788&amp;"|"&amp;TEXT(E5788,"000")&amp;"|"&amp;TEXT(M5788,"0.0000")</f>
        <v>2023|177|0.8000</v>
      </c>
      <c r="AG5788" s="22" t="str">
        <f>IF(AND(B5788&gt;=2015,B5788&lt;=2024,C5788=19,G5788=41,I5788=2,K5788="A",L5788="RBUP",M5788&gt;=0.5,M5788&lt;=0.85),"IN","OUT")</f>
        <v>IN</v>
      </c>
    </row>
    <row r="5789" spans="1:33">
      <c r="A5789" s="14" t="s">
        <v>193</v>
      </c>
      <c r="B5789" s="16">
        <v>2023</v>
      </c>
      <c r="C5789" s="16">
        <v>19</v>
      </c>
      <c r="D5789" s="14" t="s">
        <v>80</v>
      </c>
      <c r="E5789" s="16">
        <v>177</v>
      </c>
      <c r="F5789" s="14" t="s">
        <v>174</v>
      </c>
      <c r="G5789" s="16">
        <v>41</v>
      </c>
      <c r="H5789" s="14" t="s">
        <v>186</v>
      </c>
      <c r="I5789" s="16">
        <v>2</v>
      </c>
      <c r="J5789" s="14" t="s">
        <v>83</v>
      </c>
      <c r="K5789" s="14" t="s">
        <v>84</v>
      </c>
      <c r="L5789" s="14" t="s">
        <v>85</v>
      </c>
      <c r="M5789" s="23">
        <v>0.85</v>
      </c>
      <c r="N5789" s="16">
        <v>46</v>
      </c>
      <c r="O5789" s="16">
        <v>25</v>
      </c>
      <c r="P5789" s="16">
        <v>17</v>
      </c>
      <c r="Q5789" s="16">
        <v>29</v>
      </c>
      <c r="R5789" s="16">
        <v>21</v>
      </c>
      <c r="S5789" s="14" t="s">
        <v>86</v>
      </c>
      <c r="T5789" s="16">
        <v>2575</v>
      </c>
      <c r="U5789" s="16">
        <v>0</v>
      </c>
      <c r="V5789" s="18">
        <v>2034063</v>
      </c>
      <c r="W5789" s="18">
        <v>229592</v>
      </c>
      <c r="X5789" s="18">
        <v>119598</v>
      </c>
      <c r="Y5789" s="18">
        <v>0</v>
      </c>
      <c r="Z5789" s="18">
        <v>0</v>
      </c>
      <c r="AA5789" s="18">
        <v>0</v>
      </c>
      <c r="AB5789" s="18">
        <v>451856</v>
      </c>
      <c r="AC5789" s="23">
        <v>1.97</v>
      </c>
      <c r="AD5789" s="14" t="str">
        <f>IF(E5789=113,"Linn","Iowa ex-Linn")</f>
        <v>Iowa ex-Linn</v>
      </c>
      <c r="AE5789" s="23">
        <f>IFERROR(AB5789/W5789,"N/M")</f>
        <v>1.9680825115857696</v>
      </c>
      <c r="AF5789" s="14" t="str">
        <f>B5789&amp;"|"&amp;TEXT(E5789,"000")&amp;"|"&amp;TEXT(M5789,"0.0000")</f>
        <v>2023|177|0.8500</v>
      </c>
      <c r="AG5789" s="22" t="str">
        <f>IF(AND(B5789&gt;=2015,B5789&lt;=2024,C5789=19,G5789=41,I5789=2,K5789="A",L5789="RBUP",M5789&gt;=0.5,M5789&lt;=0.85),"IN","OUT")</f>
        <v>IN</v>
      </c>
    </row>
    <row r="5790" spans="1:33">
      <c r="A5790" s="14" t="s">
        <v>193</v>
      </c>
      <c r="B5790" s="16">
        <v>2023</v>
      </c>
      <c r="C5790" s="16">
        <v>19</v>
      </c>
      <c r="D5790" s="14" t="s">
        <v>80</v>
      </c>
      <c r="E5790" s="16">
        <v>179</v>
      </c>
      <c r="F5790" s="14" t="s">
        <v>175</v>
      </c>
      <c r="G5790" s="16">
        <v>41</v>
      </c>
      <c r="H5790" s="14" t="s">
        <v>186</v>
      </c>
      <c r="I5790" s="16">
        <v>2</v>
      </c>
      <c r="J5790" s="14" t="s">
        <v>83</v>
      </c>
      <c r="K5790" s="14" t="s">
        <v>84</v>
      </c>
      <c r="L5790" s="14" t="s">
        <v>85</v>
      </c>
      <c r="M5790" s="23">
        <v>0.6</v>
      </c>
      <c r="N5790" s="16">
        <v>1</v>
      </c>
      <c r="O5790" s="16">
        <v>1</v>
      </c>
      <c r="P5790" s="16">
        <v>0</v>
      </c>
      <c r="Q5790" s="16">
        <v>1</v>
      </c>
      <c r="R5790" s="16">
        <v>0</v>
      </c>
      <c r="S5790" s="14" t="s">
        <v>86</v>
      </c>
      <c r="T5790" s="16">
        <v>22</v>
      </c>
      <c r="U5790" s="16">
        <v>0</v>
      </c>
      <c r="V5790" s="18">
        <v>16052</v>
      </c>
      <c r="W5790" s="18">
        <v>498</v>
      </c>
      <c r="X5790" s="18">
        <v>318</v>
      </c>
      <c r="Y5790" s="18">
        <v>0</v>
      </c>
      <c r="Z5790" s="18">
        <v>0</v>
      </c>
      <c r="AA5790" s="18">
        <v>0</v>
      </c>
      <c r="AB5790" s="18">
        <v>0</v>
      </c>
      <c r="AC5790" s="23">
        <v>0</v>
      </c>
      <c r="AD5790" s="14" t="str">
        <f>IF(E5790=113,"Linn","Iowa ex-Linn")</f>
        <v>Iowa ex-Linn</v>
      </c>
      <c r="AE5790" s="23">
        <f>IFERROR(AB5790/W5790,"N/M")</f>
        <v>0.0</v>
      </c>
      <c r="AF5790" s="14" t="str">
        <f>B5790&amp;"|"&amp;TEXT(E5790,"000")&amp;"|"&amp;TEXT(M5790,"0.0000")</f>
        <v>2023|179|0.6000</v>
      </c>
      <c r="AG5790" s="22" t="str">
        <f>IF(AND(B5790&gt;=2015,B5790&lt;=2024,C5790=19,G5790=41,I5790=2,K5790="A",L5790="RBUP",M5790&gt;=0.5,M5790&lt;=0.85),"IN","OUT")</f>
        <v>IN</v>
      </c>
    </row>
    <row r="5791" spans="1:33">
      <c r="A5791" s="14" t="s">
        <v>193</v>
      </c>
      <c r="B5791" s="16">
        <v>2023</v>
      </c>
      <c r="C5791" s="16">
        <v>19</v>
      </c>
      <c r="D5791" s="14" t="s">
        <v>80</v>
      </c>
      <c r="E5791" s="16">
        <v>179</v>
      </c>
      <c r="F5791" s="14" t="s">
        <v>175</v>
      </c>
      <c r="G5791" s="16">
        <v>41</v>
      </c>
      <c r="H5791" s="14" t="s">
        <v>186</v>
      </c>
      <c r="I5791" s="16">
        <v>2</v>
      </c>
      <c r="J5791" s="14" t="s">
        <v>83</v>
      </c>
      <c r="K5791" s="14" t="s">
        <v>84</v>
      </c>
      <c r="L5791" s="14" t="s">
        <v>85</v>
      </c>
      <c r="M5791" s="23">
        <v>0.65</v>
      </c>
      <c r="N5791" s="16">
        <v>8</v>
      </c>
      <c r="O5791" s="16">
        <v>6</v>
      </c>
      <c r="P5791" s="16">
        <v>0</v>
      </c>
      <c r="Q5791" s="16">
        <v>11</v>
      </c>
      <c r="R5791" s="16">
        <v>0</v>
      </c>
      <c r="S5791" s="14" t="s">
        <v>86</v>
      </c>
      <c r="T5791" s="16">
        <v>735</v>
      </c>
      <c r="U5791" s="16">
        <v>0</v>
      </c>
      <c r="V5791" s="18">
        <v>547200</v>
      </c>
      <c r="W5791" s="18">
        <v>35866</v>
      </c>
      <c r="X5791" s="18">
        <v>21161</v>
      </c>
      <c r="Y5791" s="18">
        <v>0</v>
      </c>
      <c r="Z5791" s="18">
        <v>0</v>
      </c>
      <c r="AA5791" s="18">
        <v>0</v>
      </c>
      <c r="AB5791" s="18">
        <v>0</v>
      </c>
      <c r="AC5791" s="23">
        <v>0</v>
      </c>
      <c r="AD5791" s="14" t="str">
        <f>IF(E5791=113,"Linn","Iowa ex-Linn")</f>
        <v>Iowa ex-Linn</v>
      </c>
      <c r="AE5791" s="23">
        <f>IFERROR(AB5791/W5791,"N/M")</f>
        <v>0.0</v>
      </c>
      <c r="AF5791" s="14" t="str">
        <f>B5791&amp;"|"&amp;TEXT(E5791,"000")&amp;"|"&amp;TEXT(M5791,"0.0000")</f>
        <v>2023|179|0.6500</v>
      </c>
      <c r="AG5791" s="22" t="str">
        <f>IF(AND(B5791&gt;=2015,B5791&lt;=2024,C5791=19,G5791=41,I5791=2,K5791="A",L5791="RBUP",M5791&gt;=0.5,M5791&lt;=0.85),"IN","OUT")</f>
        <v>IN</v>
      </c>
    </row>
    <row r="5792" spans="1:33">
      <c r="A5792" s="14" t="s">
        <v>193</v>
      </c>
      <c r="B5792" s="16">
        <v>2023</v>
      </c>
      <c r="C5792" s="16">
        <v>19</v>
      </c>
      <c r="D5792" s="14" t="s">
        <v>80</v>
      </c>
      <c r="E5792" s="16">
        <v>179</v>
      </c>
      <c r="F5792" s="14" t="s">
        <v>175</v>
      </c>
      <c r="G5792" s="16">
        <v>41</v>
      </c>
      <c r="H5792" s="14" t="s">
        <v>186</v>
      </c>
      <c r="I5792" s="16">
        <v>2</v>
      </c>
      <c r="J5792" s="14" t="s">
        <v>83</v>
      </c>
      <c r="K5792" s="14" t="s">
        <v>84</v>
      </c>
      <c r="L5792" s="14" t="s">
        <v>85</v>
      </c>
      <c r="M5792" s="23">
        <v>0.7</v>
      </c>
      <c r="N5792" s="16">
        <v>40</v>
      </c>
      <c r="O5792" s="16">
        <v>29</v>
      </c>
      <c r="P5792" s="16">
        <v>3</v>
      </c>
      <c r="Q5792" s="16">
        <v>45</v>
      </c>
      <c r="R5792" s="16">
        <v>6</v>
      </c>
      <c r="S5792" s="14" t="s">
        <v>86</v>
      </c>
      <c r="T5792" s="16">
        <v>3071</v>
      </c>
      <c r="U5792" s="16">
        <v>0</v>
      </c>
      <c r="V5792" s="18">
        <v>2282342</v>
      </c>
      <c r="W5792" s="18">
        <v>146540</v>
      </c>
      <c r="X5792" s="18">
        <v>102593</v>
      </c>
      <c r="Y5792" s="18">
        <v>0</v>
      </c>
      <c r="Z5792" s="18">
        <v>0</v>
      </c>
      <c r="AA5792" s="18">
        <v>0</v>
      </c>
      <c r="AB5792" s="18">
        <v>35357</v>
      </c>
      <c r="AC5792" s="23">
        <v>0.24</v>
      </c>
      <c r="AD5792" s="14" t="str">
        <f>IF(E5792=113,"Linn","Iowa ex-Linn")</f>
        <v>Iowa ex-Linn</v>
      </c>
      <c r="AE5792" s="23">
        <f>IFERROR(AB5792/W5792,"N/M")</f>
        <v>0.24127883171830217</v>
      </c>
      <c r="AF5792" s="14" t="str">
        <f>B5792&amp;"|"&amp;TEXT(E5792,"000")&amp;"|"&amp;TEXT(M5792,"0.0000")</f>
        <v>2023|179|0.7000</v>
      </c>
      <c r="AG5792" s="22" t="str">
        <f>IF(AND(B5792&gt;=2015,B5792&lt;=2024,C5792=19,G5792=41,I5792=2,K5792="A",L5792="RBUP",M5792&gt;=0.5,M5792&lt;=0.85),"IN","OUT")</f>
        <v>IN</v>
      </c>
    </row>
    <row r="5793" spans="1:33">
      <c r="A5793" s="14" t="s">
        <v>193</v>
      </c>
      <c r="B5793" s="16">
        <v>2023</v>
      </c>
      <c r="C5793" s="16">
        <v>19</v>
      </c>
      <c r="D5793" s="14" t="s">
        <v>80</v>
      </c>
      <c r="E5793" s="16">
        <v>179</v>
      </c>
      <c r="F5793" s="14" t="s">
        <v>175</v>
      </c>
      <c r="G5793" s="16">
        <v>41</v>
      </c>
      <c r="H5793" s="14" t="s">
        <v>186</v>
      </c>
      <c r="I5793" s="16">
        <v>2</v>
      </c>
      <c r="J5793" s="14" t="s">
        <v>83</v>
      </c>
      <c r="K5793" s="14" t="s">
        <v>84</v>
      </c>
      <c r="L5793" s="14" t="s">
        <v>85</v>
      </c>
      <c r="M5793" s="23">
        <v>0.75</v>
      </c>
      <c r="N5793" s="16">
        <v>149</v>
      </c>
      <c r="O5793" s="16">
        <v>90</v>
      </c>
      <c r="P5793" s="16">
        <v>5</v>
      </c>
      <c r="Q5793" s="16">
        <v>147</v>
      </c>
      <c r="R5793" s="16">
        <v>5</v>
      </c>
      <c r="S5793" s="14" t="s">
        <v>86</v>
      </c>
      <c r="T5793" s="16">
        <v>18736</v>
      </c>
      <c r="U5793" s="16">
        <v>0</v>
      </c>
      <c r="V5793" s="18">
        <v>15318261</v>
      </c>
      <c r="W5793" s="18">
        <v>1199676</v>
      </c>
      <c r="X5793" s="18">
        <v>816864</v>
      </c>
      <c r="Y5793" s="18">
        <v>0</v>
      </c>
      <c r="Z5793" s="18">
        <v>0</v>
      </c>
      <c r="AA5793" s="18">
        <v>0</v>
      </c>
      <c r="AB5793" s="18">
        <v>35828</v>
      </c>
      <c r="AC5793" s="23">
        <v>0.03</v>
      </c>
      <c r="AD5793" s="14" t="str">
        <f>IF(E5793=113,"Linn","Iowa ex-Linn")</f>
        <v>Iowa ex-Linn</v>
      </c>
      <c r="AE5793" s="23">
        <f>IFERROR(AB5793/W5793,"N/M")</f>
        <v>0.029864730143805494</v>
      </c>
      <c r="AF5793" s="14" t="str">
        <f>B5793&amp;"|"&amp;TEXT(E5793,"000")&amp;"|"&amp;TEXT(M5793,"0.0000")</f>
        <v>2023|179|0.7500</v>
      </c>
      <c r="AG5793" s="22" t="str">
        <f>IF(AND(B5793&gt;=2015,B5793&lt;=2024,C5793=19,G5793=41,I5793=2,K5793="A",L5793="RBUP",M5793&gt;=0.5,M5793&lt;=0.85),"IN","OUT")</f>
        <v>IN</v>
      </c>
    </row>
    <row r="5794" spans="1:33">
      <c r="A5794" s="14" t="s">
        <v>193</v>
      </c>
      <c r="B5794" s="16">
        <v>2023</v>
      </c>
      <c r="C5794" s="16">
        <v>19</v>
      </c>
      <c r="D5794" s="14" t="s">
        <v>80</v>
      </c>
      <c r="E5794" s="16">
        <v>179</v>
      </c>
      <c r="F5794" s="14" t="s">
        <v>175</v>
      </c>
      <c r="G5794" s="16">
        <v>41</v>
      </c>
      <c r="H5794" s="14" t="s">
        <v>186</v>
      </c>
      <c r="I5794" s="16">
        <v>2</v>
      </c>
      <c r="J5794" s="14" t="s">
        <v>83</v>
      </c>
      <c r="K5794" s="14" t="s">
        <v>84</v>
      </c>
      <c r="L5794" s="14" t="s">
        <v>85</v>
      </c>
      <c r="M5794" s="23">
        <v>0.8</v>
      </c>
      <c r="N5794" s="16">
        <v>229</v>
      </c>
      <c r="O5794" s="16">
        <v>170</v>
      </c>
      <c r="P5794" s="16">
        <v>28</v>
      </c>
      <c r="Q5794" s="16">
        <v>206</v>
      </c>
      <c r="R5794" s="16">
        <v>37</v>
      </c>
      <c r="S5794" s="14" t="s">
        <v>86</v>
      </c>
      <c r="T5794" s="16">
        <v>26312</v>
      </c>
      <c r="U5794" s="16">
        <v>0</v>
      </c>
      <c r="V5794" s="18">
        <v>22688877</v>
      </c>
      <c r="W5794" s="18">
        <v>1955527</v>
      </c>
      <c r="X5794" s="18">
        <v>1230033</v>
      </c>
      <c r="Y5794" s="18">
        <v>1448</v>
      </c>
      <c r="Z5794" s="18">
        <v>0</v>
      </c>
      <c r="AA5794" s="18">
        <v>0</v>
      </c>
      <c r="AB5794" s="18">
        <v>450163</v>
      </c>
      <c r="AC5794" s="23">
        <v>0.23</v>
      </c>
      <c r="AD5794" s="14" t="str">
        <f>IF(E5794=113,"Linn","Iowa ex-Linn")</f>
        <v>Iowa ex-Linn</v>
      </c>
      <c r="AE5794" s="23">
        <f>IFERROR(AB5794/W5794,"N/M")</f>
        <v>0.23020035008465747</v>
      </c>
      <c r="AF5794" s="14" t="str">
        <f>B5794&amp;"|"&amp;TEXT(E5794,"000")&amp;"|"&amp;TEXT(M5794,"0.0000")</f>
        <v>2023|179|0.8000</v>
      </c>
      <c r="AG5794" s="22" t="str">
        <f>IF(AND(B5794&gt;=2015,B5794&lt;=2024,C5794=19,G5794=41,I5794=2,K5794="A",L5794="RBUP",M5794&gt;=0.5,M5794&lt;=0.85),"IN","OUT")</f>
        <v>IN</v>
      </c>
    </row>
    <row r="5795" spans="1:33">
      <c r="A5795" s="14" t="s">
        <v>193</v>
      </c>
      <c r="B5795" s="16">
        <v>2023</v>
      </c>
      <c r="C5795" s="16">
        <v>19</v>
      </c>
      <c r="D5795" s="14" t="s">
        <v>80</v>
      </c>
      <c r="E5795" s="16">
        <v>179</v>
      </c>
      <c r="F5795" s="14" t="s">
        <v>175</v>
      </c>
      <c r="G5795" s="16">
        <v>41</v>
      </c>
      <c r="H5795" s="14" t="s">
        <v>186</v>
      </c>
      <c r="I5795" s="16">
        <v>2</v>
      </c>
      <c r="J5795" s="14" t="s">
        <v>83</v>
      </c>
      <c r="K5795" s="14" t="s">
        <v>84</v>
      </c>
      <c r="L5795" s="14" t="s">
        <v>85</v>
      </c>
      <c r="M5795" s="23">
        <v>0.85</v>
      </c>
      <c r="N5795" s="16">
        <v>54</v>
      </c>
      <c r="O5795" s="16">
        <v>35</v>
      </c>
      <c r="P5795" s="16">
        <v>11</v>
      </c>
      <c r="Q5795" s="16">
        <v>48</v>
      </c>
      <c r="R5795" s="16">
        <v>14</v>
      </c>
      <c r="S5795" s="14" t="s">
        <v>86</v>
      </c>
      <c r="T5795" s="16">
        <v>5531</v>
      </c>
      <c r="U5795" s="16">
        <v>0</v>
      </c>
      <c r="V5795" s="18">
        <v>5216659</v>
      </c>
      <c r="W5795" s="18">
        <v>496442</v>
      </c>
      <c r="X5795" s="18">
        <v>245956</v>
      </c>
      <c r="Y5795" s="18">
        <v>0</v>
      </c>
      <c r="Z5795" s="18">
        <v>0</v>
      </c>
      <c r="AA5795" s="18">
        <v>0</v>
      </c>
      <c r="AB5795" s="18">
        <v>241223</v>
      </c>
      <c r="AC5795" s="23">
        <v>0.49</v>
      </c>
      <c r="AD5795" s="14" t="str">
        <f>IF(E5795=113,"Linn","Iowa ex-Linn")</f>
        <v>Iowa ex-Linn</v>
      </c>
      <c r="AE5795" s="23">
        <f>IFERROR(AB5795/W5795,"N/M")</f>
        <v>0.4859036906627562</v>
      </c>
      <c r="AF5795" s="14" t="str">
        <f>B5795&amp;"|"&amp;TEXT(E5795,"000")&amp;"|"&amp;TEXT(M5795,"0.0000")</f>
        <v>2023|179|0.8500</v>
      </c>
      <c r="AG5795" s="22" t="str">
        <f>IF(AND(B5795&gt;=2015,B5795&lt;=2024,C5795=19,G5795=41,I5795=2,K5795="A",L5795="RBUP",M5795&gt;=0.5,M5795&lt;=0.85),"IN","OUT")</f>
        <v>IN</v>
      </c>
    </row>
    <row r="5796" spans="1:33">
      <c r="A5796" s="14" t="s">
        <v>193</v>
      </c>
      <c r="B5796" s="16">
        <v>2023</v>
      </c>
      <c r="C5796" s="16">
        <v>19</v>
      </c>
      <c r="D5796" s="14" t="s">
        <v>80</v>
      </c>
      <c r="E5796" s="16">
        <v>181</v>
      </c>
      <c r="F5796" s="14" t="s">
        <v>176</v>
      </c>
      <c r="G5796" s="16">
        <v>41</v>
      </c>
      <c r="H5796" s="14" t="s">
        <v>186</v>
      </c>
      <c r="I5796" s="16">
        <v>2</v>
      </c>
      <c r="J5796" s="14" t="s">
        <v>83</v>
      </c>
      <c r="K5796" s="14" t="s">
        <v>84</v>
      </c>
      <c r="L5796" s="14" t="s">
        <v>85</v>
      </c>
      <c r="M5796" s="23">
        <v>0.5</v>
      </c>
      <c r="N5796" s="16">
        <v>2</v>
      </c>
      <c r="O5796" s="16">
        <v>1</v>
      </c>
      <c r="P5796" s="16">
        <v>0</v>
      </c>
      <c r="Q5796" s="16">
        <v>2</v>
      </c>
      <c r="R5796" s="16">
        <v>0</v>
      </c>
      <c r="S5796" s="14" t="s">
        <v>86</v>
      </c>
      <c r="T5796" s="16">
        <v>59</v>
      </c>
      <c r="U5796" s="16">
        <v>0</v>
      </c>
      <c r="V5796" s="18">
        <v>28976</v>
      </c>
      <c r="W5796" s="18">
        <v>947</v>
      </c>
      <c r="X5796" s="18">
        <v>635</v>
      </c>
      <c r="Y5796" s="18">
        <v>0</v>
      </c>
      <c r="Z5796" s="18">
        <v>0</v>
      </c>
      <c r="AA5796" s="18">
        <v>0</v>
      </c>
      <c r="AB5796" s="18">
        <v>0</v>
      </c>
      <c r="AC5796" s="23">
        <v>0</v>
      </c>
      <c r="AD5796" s="14" t="str">
        <f>IF(E5796=113,"Linn","Iowa ex-Linn")</f>
        <v>Iowa ex-Linn</v>
      </c>
      <c r="AE5796" s="23">
        <f>IFERROR(AB5796/W5796,"N/M")</f>
        <v>0.0</v>
      </c>
      <c r="AF5796" s="14" t="str">
        <f>B5796&amp;"|"&amp;TEXT(E5796,"000")&amp;"|"&amp;TEXT(M5796,"0.0000")</f>
        <v>2023|181|0.5000</v>
      </c>
      <c r="AG5796" s="22" t="str">
        <f>IF(AND(B5796&gt;=2015,B5796&lt;=2024,C5796=19,G5796=41,I5796=2,K5796="A",L5796="RBUP",M5796&gt;=0.5,M5796&lt;=0.85),"IN","OUT")</f>
        <v>IN</v>
      </c>
    </row>
    <row r="5797" spans="1:33">
      <c r="A5797" s="14" t="s">
        <v>193</v>
      </c>
      <c r="B5797" s="16">
        <v>2023</v>
      </c>
      <c r="C5797" s="16">
        <v>19</v>
      </c>
      <c r="D5797" s="14" t="s">
        <v>80</v>
      </c>
      <c r="E5797" s="16">
        <v>181</v>
      </c>
      <c r="F5797" s="14" t="s">
        <v>176</v>
      </c>
      <c r="G5797" s="16">
        <v>41</v>
      </c>
      <c r="H5797" s="14" t="s">
        <v>186</v>
      </c>
      <c r="I5797" s="16">
        <v>2</v>
      </c>
      <c r="J5797" s="14" t="s">
        <v>83</v>
      </c>
      <c r="K5797" s="14" t="s">
        <v>84</v>
      </c>
      <c r="L5797" s="14" t="s">
        <v>85</v>
      </c>
      <c r="M5797" s="23">
        <v>0.55</v>
      </c>
      <c r="N5797" s="16">
        <v>1</v>
      </c>
      <c r="O5797" s="16">
        <v>0</v>
      </c>
      <c r="P5797" s="16">
        <v>0</v>
      </c>
      <c r="Q5797" s="16">
        <v>0</v>
      </c>
      <c r="R5797" s="16">
        <v>0</v>
      </c>
      <c r="S5797" s="14" t="s">
        <v>86</v>
      </c>
      <c r="T5797" s="16">
        <v>0</v>
      </c>
      <c r="U5797" s="16">
        <v>0</v>
      </c>
      <c r="V5797" s="18">
        <v>0</v>
      </c>
      <c r="W5797" s="18">
        <v>0</v>
      </c>
      <c r="X5797" s="18">
        <v>0</v>
      </c>
      <c r="Y5797" s="18">
        <v>0</v>
      </c>
      <c r="Z5797" s="18">
        <v>0</v>
      </c>
      <c r="AA5797" s="18">
        <v>0</v>
      </c>
      <c r="AB5797" s="18">
        <v>0</v>
      </c>
      <c r="AC5797" s="23">
        <v>0</v>
      </c>
      <c r="AD5797" s="14" t="str">
        <f>IF(E5797=113,"Linn","Iowa ex-Linn")</f>
        <v>Iowa ex-Linn</v>
      </c>
      <c r="AE5797" s="23" t="str">
        <f>IFERROR(AB5797/W5797,"N/M")</f>
        <v>N/M</v>
      </c>
      <c r="AF5797" s="14" t="str">
        <f>B5797&amp;"|"&amp;TEXT(E5797,"000")&amp;"|"&amp;TEXT(M5797,"0.0000")</f>
        <v>2023|181|0.5500</v>
      </c>
      <c r="AG5797" s="22" t="str">
        <f>IF(AND(B5797&gt;=2015,B5797&lt;=2024,C5797=19,G5797=41,I5797=2,K5797="A",L5797="RBUP",M5797&gt;=0.5,M5797&lt;=0.85),"IN","OUT")</f>
        <v>IN</v>
      </c>
    </row>
    <row r="5798" spans="1:33">
      <c r="A5798" s="14" t="s">
        <v>193</v>
      </c>
      <c r="B5798" s="16">
        <v>2023</v>
      </c>
      <c r="C5798" s="16">
        <v>19</v>
      </c>
      <c r="D5798" s="14" t="s">
        <v>80</v>
      </c>
      <c r="E5798" s="16">
        <v>181</v>
      </c>
      <c r="F5798" s="14" t="s">
        <v>176</v>
      </c>
      <c r="G5798" s="16">
        <v>41</v>
      </c>
      <c r="H5798" s="14" t="s">
        <v>186</v>
      </c>
      <c r="I5798" s="16">
        <v>2</v>
      </c>
      <c r="J5798" s="14" t="s">
        <v>83</v>
      </c>
      <c r="K5798" s="14" t="s">
        <v>84</v>
      </c>
      <c r="L5798" s="14" t="s">
        <v>85</v>
      </c>
      <c r="M5798" s="23">
        <v>0.6</v>
      </c>
      <c r="N5798" s="16">
        <v>2</v>
      </c>
      <c r="O5798" s="16">
        <v>0</v>
      </c>
      <c r="P5798" s="16">
        <v>0</v>
      </c>
      <c r="Q5798" s="16">
        <v>0</v>
      </c>
      <c r="R5798" s="16">
        <v>0</v>
      </c>
      <c r="S5798" s="14" t="s">
        <v>86</v>
      </c>
      <c r="T5798" s="16">
        <v>0</v>
      </c>
      <c r="U5798" s="16">
        <v>0</v>
      </c>
      <c r="V5798" s="18">
        <v>0</v>
      </c>
      <c r="W5798" s="18">
        <v>0</v>
      </c>
      <c r="X5798" s="18">
        <v>0</v>
      </c>
      <c r="Y5798" s="18">
        <v>0</v>
      </c>
      <c r="Z5798" s="18">
        <v>0</v>
      </c>
      <c r="AA5798" s="18">
        <v>0</v>
      </c>
      <c r="AB5798" s="18">
        <v>0</v>
      </c>
      <c r="AC5798" s="23">
        <v>0</v>
      </c>
      <c r="AD5798" s="14" t="str">
        <f>IF(E5798=113,"Linn","Iowa ex-Linn")</f>
        <v>Iowa ex-Linn</v>
      </c>
      <c r="AE5798" s="23" t="str">
        <f>IFERROR(AB5798/W5798,"N/M")</f>
        <v>N/M</v>
      </c>
      <c r="AF5798" s="14" t="str">
        <f>B5798&amp;"|"&amp;TEXT(E5798,"000")&amp;"|"&amp;TEXT(M5798,"0.0000")</f>
        <v>2023|181|0.6000</v>
      </c>
      <c r="AG5798" s="22" t="str">
        <f>IF(AND(B5798&gt;=2015,B5798&lt;=2024,C5798=19,G5798=41,I5798=2,K5798="A",L5798="RBUP",M5798&gt;=0.5,M5798&lt;=0.85),"IN","OUT")</f>
        <v>IN</v>
      </c>
    </row>
    <row r="5799" spans="1:33">
      <c r="A5799" s="14" t="s">
        <v>193</v>
      </c>
      <c r="B5799" s="16">
        <v>2023</v>
      </c>
      <c r="C5799" s="16">
        <v>19</v>
      </c>
      <c r="D5799" s="14" t="s">
        <v>80</v>
      </c>
      <c r="E5799" s="16">
        <v>181</v>
      </c>
      <c r="F5799" s="14" t="s">
        <v>176</v>
      </c>
      <c r="G5799" s="16">
        <v>41</v>
      </c>
      <c r="H5799" s="14" t="s">
        <v>186</v>
      </c>
      <c r="I5799" s="16">
        <v>2</v>
      </c>
      <c r="J5799" s="14" t="s">
        <v>83</v>
      </c>
      <c r="K5799" s="14" t="s">
        <v>84</v>
      </c>
      <c r="L5799" s="14" t="s">
        <v>85</v>
      </c>
      <c r="M5799" s="23">
        <v>0.65</v>
      </c>
      <c r="N5799" s="16">
        <v>13</v>
      </c>
      <c r="O5799" s="16">
        <v>6</v>
      </c>
      <c r="P5799" s="16">
        <v>0</v>
      </c>
      <c r="Q5799" s="16">
        <v>7</v>
      </c>
      <c r="R5799" s="16">
        <v>0</v>
      </c>
      <c r="S5799" s="14" t="s">
        <v>86</v>
      </c>
      <c r="T5799" s="16">
        <v>390</v>
      </c>
      <c r="U5799" s="16">
        <v>0</v>
      </c>
      <c r="V5799" s="18">
        <v>277583</v>
      </c>
      <c r="W5799" s="18">
        <v>11339</v>
      </c>
      <c r="X5799" s="18">
        <v>8182</v>
      </c>
      <c r="Y5799" s="18">
        <v>0</v>
      </c>
      <c r="Z5799" s="18">
        <v>0</v>
      </c>
      <c r="AA5799" s="18">
        <v>0</v>
      </c>
      <c r="AB5799" s="18">
        <v>0</v>
      </c>
      <c r="AC5799" s="23">
        <v>0</v>
      </c>
      <c r="AD5799" s="14" t="str">
        <f>IF(E5799=113,"Linn","Iowa ex-Linn")</f>
        <v>Iowa ex-Linn</v>
      </c>
      <c r="AE5799" s="23">
        <f>IFERROR(AB5799/W5799,"N/M")</f>
        <v>0.0</v>
      </c>
      <c r="AF5799" s="14" t="str">
        <f>B5799&amp;"|"&amp;TEXT(E5799,"000")&amp;"|"&amp;TEXT(M5799,"0.0000")</f>
        <v>2023|181|0.6500</v>
      </c>
      <c r="AG5799" s="22" t="str">
        <f>IF(AND(B5799&gt;=2015,B5799&lt;=2024,C5799=19,G5799=41,I5799=2,K5799="A",L5799="RBUP",M5799&gt;=0.5,M5799&lt;=0.85),"IN","OUT")</f>
        <v>IN</v>
      </c>
    </row>
    <row r="5800" spans="1:33">
      <c r="A5800" s="14" t="s">
        <v>193</v>
      </c>
      <c r="B5800" s="16">
        <v>2023</v>
      </c>
      <c r="C5800" s="16">
        <v>19</v>
      </c>
      <c r="D5800" s="14" t="s">
        <v>80</v>
      </c>
      <c r="E5800" s="16">
        <v>181</v>
      </c>
      <c r="F5800" s="14" t="s">
        <v>176</v>
      </c>
      <c r="G5800" s="16">
        <v>41</v>
      </c>
      <c r="H5800" s="14" t="s">
        <v>186</v>
      </c>
      <c r="I5800" s="16">
        <v>2</v>
      </c>
      <c r="J5800" s="14" t="s">
        <v>83</v>
      </c>
      <c r="K5800" s="14" t="s">
        <v>84</v>
      </c>
      <c r="L5800" s="14" t="s">
        <v>85</v>
      </c>
      <c r="M5800" s="23">
        <v>0.7</v>
      </c>
      <c r="N5800" s="16">
        <v>56</v>
      </c>
      <c r="O5800" s="16">
        <v>39</v>
      </c>
      <c r="P5800" s="16">
        <v>1</v>
      </c>
      <c r="Q5800" s="16">
        <v>74</v>
      </c>
      <c r="R5800" s="16">
        <v>1</v>
      </c>
      <c r="S5800" s="14" t="s">
        <v>86</v>
      </c>
      <c r="T5800" s="16">
        <v>4080</v>
      </c>
      <c r="U5800" s="16">
        <v>0</v>
      </c>
      <c r="V5800" s="18">
        <v>3139681</v>
      </c>
      <c r="W5800" s="18">
        <v>185568</v>
      </c>
      <c r="X5800" s="18">
        <v>119913</v>
      </c>
      <c r="Y5800" s="18">
        <v>0</v>
      </c>
      <c r="Z5800" s="18">
        <v>0</v>
      </c>
      <c r="AA5800" s="18">
        <v>0</v>
      </c>
      <c r="AB5800" s="18">
        <v>2619</v>
      </c>
      <c r="AC5800" s="23">
        <v>0.01</v>
      </c>
      <c r="AD5800" s="14" t="str">
        <f>IF(E5800=113,"Linn","Iowa ex-Linn")</f>
        <v>Iowa ex-Linn</v>
      </c>
      <c r="AE5800" s="23">
        <f>IFERROR(AB5800/W5800,"N/M")</f>
        <v>0.014113424728401448</v>
      </c>
      <c r="AF5800" s="14" t="str">
        <f>B5800&amp;"|"&amp;TEXT(E5800,"000")&amp;"|"&amp;TEXT(M5800,"0.0000")</f>
        <v>2023|181|0.7000</v>
      </c>
      <c r="AG5800" s="22" t="str">
        <f>IF(AND(B5800&gt;=2015,B5800&lt;=2024,C5800=19,G5800=41,I5800=2,K5800="A",L5800="RBUP",M5800&gt;=0.5,M5800&lt;=0.85),"IN","OUT")</f>
        <v>IN</v>
      </c>
    </row>
    <row r="5801" spans="1:33">
      <c r="A5801" s="14" t="s">
        <v>193</v>
      </c>
      <c r="B5801" s="16">
        <v>2023</v>
      </c>
      <c r="C5801" s="16">
        <v>19</v>
      </c>
      <c r="D5801" s="14" t="s">
        <v>80</v>
      </c>
      <c r="E5801" s="16">
        <v>181</v>
      </c>
      <c r="F5801" s="14" t="s">
        <v>176</v>
      </c>
      <c r="G5801" s="16">
        <v>41</v>
      </c>
      <c r="H5801" s="14" t="s">
        <v>186</v>
      </c>
      <c r="I5801" s="16">
        <v>2</v>
      </c>
      <c r="J5801" s="14" t="s">
        <v>83</v>
      </c>
      <c r="K5801" s="14" t="s">
        <v>84</v>
      </c>
      <c r="L5801" s="14" t="s">
        <v>85</v>
      </c>
      <c r="M5801" s="23">
        <v>0.75</v>
      </c>
      <c r="N5801" s="16">
        <v>212</v>
      </c>
      <c r="O5801" s="16">
        <v>146</v>
      </c>
      <c r="P5801" s="16">
        <v>7</v>
      </c>
      <c r="Q5801" s="16">
        <v>194</v>
      </c>
      <c r="R5801" s="16">
        <v>9</v>
      </c>
      <c r="S5801" s="14" t="s">
        <v>86</v>
      </c>
      <c r="T5801" s="16">
        <v>24192</v>
      </c>
      <c r="U5801" s="16">
        <v>0</v>
      </c>
      <c r="V5801" s="18">
        <v>19909410</v>
      </c>
      <c r="W5801" s="18">
        <v>1282555</v>
      </c>
      <c r="X5801" s="18">
        <v>900391</v>
      </c>
      <c r="Y5801" s="18">
        <v>872</v>
      </c>
      <c r="Z5801" s="18">
        <v>0</v>
      </c>
      <c r="AA5801" s="18">
        <v>0</v>
      </c>
      <c r="AB5801" s="18">
        <v>38489</v>
      </c>
      <c r="AC5801" s="23">
        <v>0.03</v>
      </c>
      <c r="AD5801" s="14" t="str">
        <f>IF(E5801=113,"Linn","Iowa ex-Linn")</f>
        <v>Iowa ex-Linn</v>
      </c>
      <c r="AE5801" s="23">
        <f>IFERROR(AB5801/W5801,"N/M")</f>
        <v>0.030009629216680767</v>
      </c>
      <c r="AF5801" s="14" t="str">
        <f>B5801&amp;"|"&amp;TEXT(E5801,"000")&amp;"|"&amp;TEXT(M5801,"0.0000")</f>
        <v>2023|181|0.7500</v>
      </c>
      <c r="AG5801" s="22" t="str">
        <f>IF(AND(B5801&gt;=2015,B5801&lt;=2024,C5801=19,G5801=41,I5801=2,K5801="A",L5801="RBUP",M5801&gt;=0.5,M5801&lt;=0.85),"IN","OUT")</f>
        <v>IN</v>
      </c>
    </row>
    <row r="5802" spans="1:33">
      <c r="A5802" s="14" t="s">
        <v>193</v>
      </c>
      <c r="B5802" s="16">
        <v>2023</v>
      </c>
      <c r="C5802" s="16">
        <v>19</v>
      </c>
      <c r="D5802" s="14" t="s">
        <v>80</v>
      </c>
      <c r="E5802" s="16">
        <v>181</v>
      </c>
      <c r="F5802" s="14" t="s">
        <v>176</v>
      </c>
      <c r="G5802" s="16">
        <v>41</v>
      </c>
      <c r="H5802" s="14" t="s">
        <v>186</v>
      </c>
      <c r="I5802" s="16">
        <v>2</v>
      </c>
      <c r="J5802" s="14" t="s">
        <v>83</v>
      </c>
      <c r="K5802" s="14" t="s">
        <v>84</v>
      </c>
      <c r="L5802" s="14" t="s">
        <v>85</v>
      </c>
      <c r="M5802" s="23">
        <v>0.8</v>
      </c>
      <c r="N5802" s="16">
        <v>217</v>
      </c>
      <c r="O5802" s="16">
        <v>156</v>
      </c>
      <c r="P5802" s="16">
        <v>15</v>
      </c>
      <c r="Q5802" s="16">
        <v>230</v>
      </c>
      <c r="R5802" s="16">
        <v>21</v>
      </c>
      <c r="S5802" s="14" t="s">
        <v>86</v>
      </c>
      <c r="T5802" s="16">
        <v>23537</v>
      </c>
      <c r="U5802" s="16">
        <v>0</v>
      </c>
      <c r="V5802" s="18">
        <v>19322942</v>
      </c>
      <c r="W5802" s="18">
        <v>1628590</v>
      </c>
      <c r="X5802" s="18">
        <v>1005096</v>
      </c>
      <c r="Y5802" s="18">
        <v>845</v>
      </c>
      <c r="Z5802" s="18">
        <v>0</v>
      </c>
      <c r="AA5802" s="18">
        <v>0</v>
      </c>
      <c r="AB5802" s="18">
        <v>135653</v>
      </c>
      <c r="AC5802" s="23">
        <v>0.08</v>
      </c>
      <c r="AD5802" s="14" t="str">
        <f>IF(E5802=113,"Linn","Iowa ex-Linn")</f>
        <v>Iowa ex-Linn</v>
      </c>
      <c r="AE5802" s="23">
        <f>IFERROR(AB5802/W5802,"N/M")</f>
        <v>0.083294751901952</v>
      </c>
      <c r="AF5802" s="14" t="str">
        <f>B5802&amp;"|"&amp;TEXT(E5802,"000")&amp;"|"&amp;TEXT(M5802,"0.0000")</f>
        <v>2023|181|0.8000</v>
      </c>
      <c r="AG5802" s="22" t="str">
        <f>IF(AND(B5802&gt;=2015,B5802&lt;=2024,C5802=19,G5802=41,I5802=2,K5802="A",L5802="RBUP",M5802&gt;=0.5,M5802&lt;=0.85),"IN","OUT")</f>
        <v>IN</v>
      </c>
    </row>
    <row r="5803" spans="1:33">
      <c r="A5803" s="14" t="s">
        <v>193</v>
      </c>
      <c r="B5803" s="16">
        <v>2023</v>
      </c>
      <c r="C5803" s="16">
        <v>19</v>
      </c>
      <c r="D5803" s="14" t="s">
        <v>80</v>
      </c>
      <c r="E5803" s="16">
        <v>181</v>
      </c>
      <c r="F5803" s="14" t="s">
        <v>176</v>
      </c>
      <c r="G5803" s="16">
        <v>41</v>
      </c>
      <c r="H5803" s="14" t="s">
        <v>186</v>
      </c>
      <c r="I5803" s="16">
        <v>2</v>
      </c>
      <c r="J5803" s="14" t="s">
        <v>83</v>
      </c>
      <c r="K5803" s="14" t="s">
        <v>84</v>
      </c>
      <c r="L5803" s="14" t="s">
        <v>85</v>
      </c>
      <c r="M5803" s="23">
        <v>0.85</v>
      </c>
      <c r="N5803" s="16">
        <v>65</v>
      </c>
      <c r="O5803" s="16">
        <v>40</v>
      </c>
      <c r="P5803" s="16">
        <v>7</v>
      </c>
      <c r="Q5803" s="16">
        <v>58</v>
      </c>
      <c r="R5803" s="16">
        <v>8</v>
      </c>
      <c r="S5803" s="14" t="s">
        <v>86</v>
      </c>
      <c r="T5803" s="16">
        <v>5386</v>
      </c>
      <c r="U5803" s="16">
        <v>0</v>
      </c>
      <c r="V5803" s="18">
        <v>4830504</v>
      </c>
      <c r="W5803" s="18">
        <v>464246</v>
      </c>
      <c r="X5803" s="18">
        <v>226908</v>
      </c>
      <c r="Y5803" s="18">
        <v>0</v>
      </c>
      <c r="Z5803" s="18">
        <v>0</v>
      </c>
      <c r="AA5803" s="18">
        <v>0</v>
      </c>
      <c r="AB5803" s="18">
        <v>52711</v>
      </c>
      <c r="AC5803" s="23">
        <v>0.11</v>
      </c>
      <c r="AD5803" s="14" t="str">
        <f>IF(E5803=113,"Linn","Iowa ex-Linn")</f>
        <v>Iowa ex-Linn</v>
      </c>
      <c r="AE5803" s="23">
        <f>IFERROR(AB5803/W5803,"N/M")</f>
        <v>0.11354109674612167</v>
      </c>
      <c r="AF5803" s="14" t="str">
        <f>B5803&amp;"|"&amp;TEXT(E5803,"000")&amp;"|"&amp;TEXT(M5803,"0.0000")</f>
        <v>2023|181|0.8500</v>
      </c>
      <c r="AG5803" s="22" t="str">
        <f>IF(AND(B5803&gt;=2015,B5803&lt;=2024,C5803=19,G5803=41,I5803=2,K5803="A",L5803="RBUP",M5803&gt;=0.5,M5803&lt;=0.85),"IN","OUT")</f>
        <v>IN</v>
      </c>
    </row>
    <row r="5804" spans="1:33">
      <c r="A5804" s="14" t="s">
        <v>193</v>
      </c>
      <c r="B5804" s="16">
        <v>2023</v>
      </c>
      <c r="C5804" s="16">
        <v>19</v>
      </c>
      <c r="D5804" s="14" t="s">
        <v>80</v>
      </c>
      <c r="E5804" s="16">
        <v>183</v>
      </c>
      <c r="F5804" s="14" t="s">
        <v>177</v>
      </c>
      <c r="G5804" s="16">
        <v>41</v>
      </c>
      <c r="H5804" s="14" t="s">
        <v>186</v>
      </c>
      <c r="I5804" s="16">
        <v>2</v>
      </c>
      <c r="J5804" s="14" t="s">
        <v>83</v>
      </c>
      <c r="K5804" s="14" t="s">
        <v>84</v>
      </c>
      <c r="L5804" s="14" t="s">
        <v>85</v>
      </c>
      <c r="M5804" s="23">
        <v>0.5</v>
      </c>
      <c r="N5804" s="16">
        <v>4</v>
      </c>
      <c r="O5804" s="16">
        <v>4</v>
      </c>
      <c r="P5804" s="16">
        <v>0</v>
      </c>
      <c r="Q5804" s="16">
        <v>5</v>
      </c>
      <c r="R5804" s="16">
        <v>0</v>
      </c>
      <c r="S5804" s="14" t="s">
        <v>86</v>
      </c>
      <c r="T5804" s="16">
        <v>423</v>
      </c>
      <c r="U5804" s="16">
        <v>0</v>
      </c>
      <c r="V5804" s="18">
        <v>246430</v>
      </c>
      <c r="W5804" s="18">
        <v>4460</v>
      </c>
      <c r="X5804" s="18">
        <v>3182</v>
      </c>
      <c r="Y5804" s="18">
        <v>0</v>
      </c>
      <c r="Z5804" s="18">
        <v>0</v>
      </c>
      <c r="AA5804" s="18">
        <v>0</v>
      </c>
      <c r="AB5804" s="18">
        <v>0</v>
      </c>
      <c r="AC5804" s="23">
        <v>0</v>
      </c>
      <c r="AD5804" s="14" t="str">
        <f>IF(E5804=113,"Linn","Iowa ex-Linn")</f>
        <v>Iowa ex-Linn</v>
      </c>
      <c r="AE5804" s="23">
        <f>IFERROR(AB5804/W5804,"N/M")</f>
        <v>0.0</v>
      </c>
      <c r="AF5804" s="14" t="str">
        <f>B5804&amp;"|"&amp;TEXT(E5804,"000")&amp;"|"&amp;TEXT(M5804,"0.0000")</f>
        <v>2023|183|0.5000</v>
      </c>
      <c r="AG5804" s="22" t="str">
        <f>IF(AND(B5804&gt;=2015,B5804&lt;=2024,C5804=19,G5804=41,I5804=2,K5804="A",L5804="RBUP",M5804&gt;=0.5,M5804&lt;=0.85),"IN","OUT")</f>
        <v>IN</v>
      </c>
    </row>
    <row r="5805" spans="1:33">
      <c r="A5805" s="14" t="s">
        <v>193</v>
      </c>
      <c r="B5805" s="16">
        <v>2023</v>
      </c>
      <c r="C5805" s="16">
        <v>19</v>
      </c>
      <c r="D5805" s="14" t="s">
        <v>80</v>
      </c>
      <c r="E5805" s="16">
        <v>183</v>
      </c>
      <c r="F5805" s="14" t="s">
        <v>177</v>
      </c>
      <c r="G5805" s="16">
        <v>41</v>
      </c>
      <c r="H5805" s="14" t="s">
        <v>186</v>
      </c>
      <c r="I5805" s="16">
        <v>2</v>
      </c>
      <c r="J5805" s="14" t="s">
        <v>83</v>
      </c>
      <c r="K5805" s="14" t="s">
        <v>84</v>
      </c>
      <c r="L5805" s="14" t="s">
        <v>85</v>
      </c>
      <c r="M5805" s="23">
        <v>0.6</v>
      </c>
      <c r="N5805" s="16">
        <v>2</v>
      </c>
      <c r="O5805" s="16">
        <v>1</v>
      </c>
      <c r="P5805" s="16">
        <v>0</v>
      </c>
      <c r="Q5805" s="16">
        <v>3</v>
      </c>
      <c r="R5805" s="16">
        <v>0</v>
      </c>
      <c r="S5805" s="14" t="s">
        <v>86</v>
      </c>
      <c r="T5805" s="16">
        <v>440</v>
      </c>
      <c r="U5805" s="16">
        <v>0</v>
      </c>
      <c r="V5805" s="18">
        <v>305247</v>
      </c>
      <c r="W5805" s="18">
        <v>9128</v>
      </c>
      <c r="X5805" s="18">
        <v>5842</v>
      </c>
      <c r="Y5805" s="18">
        <v>0</v>
      </c>
      <c r="Z5805" s="18">
        <v>0</v>
      </c>
      <c r="AA5805" s="18">
        <v>0</v>
      </c>
      <c r="AB5805" s="18">
        <v>0</v>
      </c>
      <c r="AC5805" s="23">
        <v>0</v>
      </c>
      <c r="AD5805" s="14" t="str">
        <f>IF(E5805=113,"Linn","Iowa ex-Linn")</f>
        <v>Iowa ex-Linn</v>
      </c>
      <c r="AE5805" s="23">
        <f>IFERROR(AB5805/W5805,"N/M")</f>
        <v>0.0</v>
      </c>
      <c r="AF5805" s="14" t="str">
        <f>B5805&amp;"|"&amp;TEXT(E5805,"000")&amp;"|"&amp;TEXT(M5805,"0.0000")</f>
        <v>2023|183|0.6000</v>
      </c>
      <c r="AG5805" s="22" t="str">
        <f>IF(AND(B5805&gt;=2015,B5805&lt;=2024,C5805=19,G5805=41,I5805=2,K5805="A",L5805="RBUP",M5805&gt;=0.5,M5805&lt;=0.85),"IN","OUT")</f>
        <v>IN</v>
      </c>
    </row>
    <row r="5806" spans="1:33">
      <c r="A5806" s="14" t="s">
        <v>193</v>
      </c>
      <c r="B5806" s="16">
        <v>2023</v>
      </c>
      <c r="C5806" s="16">
        <v>19</v>
      </c>
      <c r="D5806" s="14" t="s">
        <v>80</v>
      </c>
      <c r="E5806" s="16">
        <v>183</v>
      </c>
      <c r="F5806" s="14" t="s">
        <v>177</v>
      </c>
      <c r="G5806" s="16">
        <v>41</v>
      </c>
      <c r="H5806" s="14" t="s">
        <v>186</v>
      </c>
      <c r="I5806" s="16">
        <v>2</v>
      </c>
      <c r="J5806" s="14" t="s">
        <v>83</v>
      </c>
      <c r="K5806" s="14" t="s">
        <v>84</v>
      </c>
      <c r="L5806" s="14" t="s">
        <v>85</v>
      </c>
      <c r="M5806" s="23">
        <v>0.65</v>
      </c>
      <c r="N5806" s="16">
        <v>7</v>
      </c>
      <c r="O5806" s="16">
        <v>5</v>
      </c>
      <c r="P5806" s="16">
        <v>1</v>
      </c>
      <c r="Q5806" s="16">
        <v>13</v>
      </c>
      <c r="R5806" s="16">
        <v>1</v>
      </c>
      <c r="S5806" s="14" t="s">
        <v>86</v>
      </c>
      <c r="T5806" s="16">
        <v>1875</v>
      </c>
      <c r="U5806" s="16">
        <v>0</v>
      </c>
      <c r="V5806" s="18">
        <v>1468640</v>
      </c>
      <c r="W5806" s="18">
        <v>52443</v>
      </c>
      <c r="X5806" s="18">
        <v>38039</v>
      </c>
      <c r="Y5806" s="18">
        <v>0</v>
      </c>
      <c r="Z5806" s="18">
        <v>0</v>
      </c>
      <c r="AA5806" s="18">
        <v>0</v>
      </c>
      <c r="AB5806" s="18">
        <v>266</v>
      </c>
      <c r="AC5806" s="23">
        <v>0.01</v>
      </c>
      <c r="AD5806" s="14" t="str">
        <f>IF(E5806=113,"Linn","Iowa ex-Linn")</f>
        <v>Iowa ex-Linn</v>
      </c>
      <c r="AE5806" s="23">
        <f>IFERROR(AB5806/W5806,"N/M")</f>
        <v>0.00507217359800164</v>
      </c>
      <c r="AF5806" s="14" t="str">
        <f>B5806&amp;"|"&amp;TEXT(E5806,"000")&amp;"|"&amp;TEXT(M5806,"0.0000")</f>
        <v>2023|183|0.6500</v>
      </c>
      <c r="AG5806" s="22" t="str">
        <f>IF(AND(B5806&gt;=2015,B5806&lt;=2024,C5806=19,G5806=41,I5806=2,K5806="A",L5806="RBUP",M5806&gt;=0.5,M5806&lt;=0.85),"IN","OUT")</f>
        <v>IN</v>
      </c>
    </row>
    <row r="5807" spans="1:33">
      <c r="A5807" s="14" t="s">
        <v>193</v>
      </c>
      <c r="B5807" s="16">
        <v>2023</v>
      </c>
      <c r="C5807" s="16">
        <v>19</v>
      </c>
      <c r="D5807" s="14" t="s">
        <v>80</v>
      </c>
      <c r="E5807" s="16">
        <v>183</v>
      </c>
      <c r="F5807" s="14" t="s">
        <v>177</v>
      </c>
      <c r="G5807" s="16">
        <v>41</v>
      </c>
      <c r="H5807" s="14" t="s">
        <v>186</v>
      </c>
      <c r="I5807" s="16">
        <v>2</v>
      </c>
      <c r="J5807" s="14" t="s">
        <v>83</v>
      </c>
      <c r="K5807" s="14" t="s">
        <v>84</v>
      </c>
      <c r="L5807" s="14" t="s">
        <v>85</v>
      </c>
      <c r="M5807" s="23">
        <v>0.7</v>
      </c>
      <c r="N5807" s="16">
        <v>44</v>
      </c>
      <c r="O5807" s="16">
        <v>36</v>
      </c>
      <c r="P5807" s="16">
        <v>1</v>
      </c>
      <c r="Q5807" s="16">
        <v>48</v>
      </c>
      <c r="R5807" s="16">
        <v>2</v>
      </c>
      <c r="S5807" s="14" t="s">
        <v>86</v>
      </c>
      <c r="T5807" s="16">
        <v>5521</v>
      </c>
      <c r="U5807" s="16">
        <v>0</v>
      </c>
      <c r="V5807" s="18">
        <v>4749493</v>
      </c>
      <c r="W5807" s="18">
        <v>203700</v>
      </c>
      <c r="X5807" s="18">
        <v>144861</v>
      </c>
      <c r="Y5807" s="18">
        <v>341</v>
      </c>
      <c r="Z5807" s="18">
        <v>0</v>
      </c>
      <c r="AA5807" s="18">
        <v>0</v>
      </c>
      <c r="AB5807" s="18">
        <v>4910</v>
      </c>
      <c r="AC5807" s="23">
        <v>0.02</v>
      </c>
      <c r="AD5807" s="14" t="str">
        <f>IF(E5807=113,"Linn","Iowa ex-Linn")</f>
        <v>Iowa ex-Linn</v>
      </c>
      <c r="AE5807" s="23">
        <f>IFERROR(AB5807/W5807,"N/M")</f>
        <v>0.024104074619538538</v>
      </c>
      <c r="AF5807" s="14" t="str">
        <f>B5807&amp;"|"&amp;TEXT(E5807,"000")&amp;"|"&amp;TEXT(M5807,"0.0000")</f>
        <v>2023|183|0.7000</v>
      </c>
      <c r="AG5807" s="22" t="str">
        <f>IF(AND(B5807&gt;=2015,B5807&lt;=2024,C5807=19,G5807=41,I5807=2,K5807="A",L5807="RBUP",M5807&gt;=0.5,M5807&lt;=0.85),"IN","OUT")</f>
        <v>IN</v>
      </c>
    </row>
    <row r="5808" spans="1:33">
      <c r="A5808" s="14" t="s">
        <v>193</v>
      </c>
      <c r="B5808" s="16">
        <v>2023</v>
      </c>
      <c r="C5808" s="16">
        <v>19</v>
      </c>
      <c r="D5808" s="14" t="s">
        <v>80</v>
      </c>
      <c r="E5808" s="16">
        <v>183</v>
      </c>
      <c r="F5808" s="14" t="s">
        <v>177</v>
      </c>
      <c r="G5808" s="16">
        <v>41</v>
      </c>
      <c r="H5808" s="14" t="s">
        <v>186</v>
      </c>
      <c r="I5808" s="16">
        <v>2</v>
      </c>
      <c r="J5808" s="14" t="s">
        <v>83</v>
      </c>
      <c r="K5808" s="14" t="s">
        <v>84</v>
      </c>
      <c r="L5808" s="14" t="s">
        <v>85</v>
      </c>
      <c r="M5808" s="23">
        <v>0.75</v>
      </c>
      <c r="N5808" s="16">
        <v>188</v>
      </c>
      <c r="O5808" s="16">
        <v>149</v>
      </c>
      <c r="P5808" s="16">
        <v>10</v>
      </c>
      <c r="Q5808" s="16">
        <v>225</v>
      </c>
      <c r="R5808" s="16">
        <v>12</v>
      </c>
      <c r="S5808" s="14" t="s">
        <v>86</v>
      </c>
      <c r="T5808" s="16">
        <v>21178</v>
      </c>
      <c r="U5808" s="16">
        <v>0</v>
      </c>
      <c r="V5808" s="18">
        <v>19444400</v>
      </c>
      <c r="W5808" s="18">
        <v>1165530</v>
      </c>
      <c r="X5808" s="18">
        <v>772352</v>
      </c>
      <c r="Y5808" s="18">
        <v>1748</v>
      </c>
      <c r="Z5808" s="18">
        <v>0</v>
      </c>
      <c r="AA5808" s="18">
        <v>0</v>
      </c>
      <c r="AB5808" s="18">
        <v>56500</v>
      </c>
      <c r="AC5808" s="23">
        <v>0.05</v>
      </c>
      <c r="AD5808" s="14" t="str">
        <f>IF(E5808=113,"Linn","Iowa ex-Linn")</f>
        <v>Iowa ex-Linn</v>
      </c>
      <c r="AE5808" s="23">
        <f>IFERROR(AB5808/W5808,"N/M")</f>
        <v>0.04847580070869047</v>
      </c>
      <c r="AF5808" s="14" t="str">
        <f>B5808&amp;"|"&amp;TEXT(E5808,"000")&amp;"|"&amp;TEXT(M5808,"0.0000")</f>
        <v>2023|183|0.7500</v>
      </c>
      <c r="AG5808" s="22" t="str">
        <f>IF(AND(B5808&gt;=2015,B5808&lt;=2024,C5808=19,G5808=41,I5808=2,K5808="A",L5808="RBUP",M5808&gt;=0.5,M5808&lt;=0.85),"IN","OUT")</f>
        <v>IN</v>
      </c>
    </row>
    <row r="5809" spans="1:33">
      <c r="A5809" s="14" t="s">
        <v>193</v>
      </c>
      <c r="B5809" s="16">
        <v>2023</v>
      </c>
      <c r="C5809" s="16">
        <v>19</v>
      </c>
      <c r="D5809" s="14" t="s">
        <v>80</v>
      </c>
      <c r="E5809" s="16">
        <v>183</v>
      </c>
      <c r="F5809" s="14" t="s">
        <v>177</v>
      </c>
      <c r="G5809" s="16">
        <v>41</v>
      </c>
      <c r="H5809" s="14" t="s">
        <v>186</v>
      </c>
      <c r="I5809" s="16">
        <v>2</v>
      </c>
      <c r="J5809" s="14" t="s">
        <v>83</v>
      </c>
      <c r="K5809" s="14" t="s">
        <v>84</v>
      </c>
      <c r="L5809" s="14" t="s">
        <v>85</v>
      </c>
      <c r="M5809" s="23">
        <v>0.8</v>
      </c>
      <c r="N5809" s="16">
        <v>352</v>
      </c>
      <c r="O5809" s="16">
        <v>277</v>
      </c>
      <c r="P5809" s="16">
        <v>47</v>
      </c>
      <c r="Q5809" s="16">
        <v>408</v>
      </c>
      <c r="R5809" s="16">
        <v>61</v>
      </c>
      <c r="S5809" s="14" t="s">
        <v>86</v>
      </c>
      <c r="T5809" s="16">
        <v>50578</v>
      </c>
      <c r="U5809" s="16">
        <v>0</v>
      </c>
      <c r="V5809" s="18">
        <v>49760442</v>
      </c>
      <c r="W5809" s="18">
        <v>3550267</v>
      </c>
      <c r="X5809" s="18">
        <v>2123155</v>
      </c>
      <c r="Y5809" s="18">
        <v>12871</v>
      </c>
      <c r="Z5809" s="18">
        <v>0</v>
      </c>
      <c r="AA5809" s="18">
        <v>0</v>
      </c>
      <c r="AB5809" s="18">
        <v>448404</v>
      </c>
      <c r="AC5809" s="23">
        <v>0.13</v>
      </c>
      <c r="AD5809" s="14" t="str">
        <f>IF(E5809=113,"Linn","Iowa ex-Linn")</f>
        <v>Iowa ex-Linn</v>
      </c>
      <c r="AE5809" s="23">
        <f>IFERROR(AB5809/W5809,"N/M")</f>
        <v>0.12630148662058374</v>
      </c>
      <c r="AF5809" s="14" t="str">
        <f>B5809&amp;"|"&amp;TEXT(E5809,"000")&amp;"|"&amp;TEXT(M5809,"0.0000")</f>
        <v>2023|183|0.8000</v>
      </c>
      <c r="AG5809" s="22" t="str">
        <f>IF(AND(B5809&gt;=2015,B5809&lt;=2024,C5809=19,G5809=41,I5809=2,K5809="A",L5809="RBUP",M5809&gt;=0.5,M5809&lt;=0.85),"IN","OUT")</f>
        <v>IN</v>
      </c>
    </row>
    <row r="5810" spans="1:33">
      <c r="A5810" s="14" t="s">
        <v>193</v>
      </c>
      <c r="B5810" s="16">
        <v>2023</v>
      </c>
      <c r="C5810" s="16">
        <v>19</v>
      </c>
      <c r="D5810" s="14" t="s">
        <v>80</v>
      </c>
      <c r="E5810" s="16">
        <v>183</v>
      </c>
      <c r="F5810" s="14" t="s">
        <v>177</v>
      </c>
      <c r="G5810" s="16">
        <v>41</v>
      </c>
      <c r="H5810" s="14" t="s">
        <v>186</v>
      </c>
      <c r="I5810" s="16">
        <v>2</v>
      </c>
      <c r="J5810" s="14" t="s">
        <v>83</v>
      </c>
      <c r="K5810" s="14" t="s">
        <v>84</v>
      </c>
      <c r="L5810" s="14" t="s">
        <v>85</v>
      </c>
      <c r="M5810" s="23">
        <v>0.85</v>
      </c>
      <c r="N5810" s="16">
        <v>166</v>
      </c>
      <c r="O5810" s="16">
        <v>139</v>
      </c>
      <c r="P5810" s="16">
        <v>62</v>
      </c>
      <c r="Q5810" s="16">
        <v>212</v>
      </c>
      <c r="R5810" s="16">
        <v>85</v>
      </c>
      <c r="S5810" s="14" t="s">
        <v>86</v>
      </c>
      <c r="T5810" s="16">
        <v>22632</v>
      </c>
      <c r="U5810" s="16">
        <v>0</v>
      </c>
      <c r="V5810" s="18">
        <v>24021636</v>
      </c>
      <c r="W5810" s="18">
        <v>2078719</v>
      </c>
      <c r="X5810" s="18">
        <v>953906</v>
      </c>
      <c r="Y5810" s="18">
        <v>2297</v>
      </c>
      <c r="Z5810" s="18">
        <v>0</v>
      </c>
      <c r="AA5810" s="18">
        <v>0</v>
      </c>
      <c r="AB5810" s="18">
        <v>990464</v>
      </c>
      <c r="AC5810" s="23">
        <v>0.48</v>
      </c>
      <c r="AD5810" s="14" t="str">
        <f>IF(E5810=113,"Linn","Iowa ex-Linn")</f>
        <v>Iowa ex-Linn</v>
      </c>
      <c r="AE5810" s="23">
        <f>IFERROR(AB5810/W5810,"N/M")</f>
        <v>0.47647806172936313</v>
      </c>
      <c r="AF5810" s="14" t="str">
        <f>B5810&amp;"|"&amp;TEXT(E5810,"000")&amp;"|"&amp;TEXT(M5810,"0.0000")</f>
        <v>2023|183|0.8500</v>
      </c>
      <c r="AG5810" s="22" t="str">
        <f>IF(AND(B5810&gt;=2015,B5810&lt;=2024,C5810=19,G5810=41,I5810=2,K5810="A",L5810="RBUP",M5810&gt;=0.5,M5810&lt;=0.85),"IN","OUT")</f>
        <v>IN</v>
      </c>
    </row>
    <row r="5811" spans="1:33">
      <c r="A5811" s="14" t="s">
        <v>193</v>
      </c>
      <c r="B5811" s="16">
        <v>2023</v>
      </c>
      <c r="C5811" s="16">
        <v>19</v>
      </c>
      <c r="D5811" s="14" t="s">
        <v>80</v>
      </c>
      <c r="E5811" s="16">
        <v>185</v>
      </c>
      <c r="F5811" s="14" t="s">
        <v>178</v>
      </c>
      <c r="G5811" s="16">
        <v>41</v>
      </c>
      <c r="H5811" s="14" t="s">
        <v>186</v>
      </c>
      <c r="I5811" s="16">
        <v>2</v>
      </c>
      <c r="J5811" s="14" t="s">
        <v>83</v>
      </c>
      <c r="K5811" s="14" t="s">
        <v>84</v>
      </c>
      <c r="L5811" s="14" t="s">
        <v>85</v>
      </c>
      <c r="M5811" s="23">
        <v>0.5</v>
      </c>
      <c r="N5811" s="16">
        <v>1</v>
      </c>
      <c r="O5811" s="16">
        <v>1</v>
      </c>
      <c r="P5811" s="16">
        <v>0</v>
      </c>
      <c r="Q5811" s="16">
        <v>1</v>
      </c>
      <c r="R5811" s="16">
        <v>0</v>
      </c>
      <c r="S5811" s="14" t="s">
        <v>86</v>
      </c>
      <c r="T5811" s="16">
        <v>1104</v>
      </c>
      <c r="U5811" s="16">
        <v>0</v>
      </c>
      <c r="V5811" s="18">
        <v>464070</v>
      </c>
      <c r="W5811" s="18">
        <v>22179</v>
      </c>
      <c r="X5811" s="18">
        <v>17742</v>
      </c>
      <c r="Y5811" s="18">
        <v>3266</v>
      </c>
      <c r="Z5811" s="18">
        <v>0</v>
      </c>
      <c r="AA5811" s="18">
        <v>0</v>
      </c>
      <c r="AB5811" s="18">
        <v>0</v>
      </c>
      <c r="AC5811" s="23">
        <v>0</v>
      </c>
      <c r="AD5811" s="14" t="str">
        <f>IF(E5811=113,"Linn","Iowa ex-Linn")</f>
        <v>Iowa ex-Linn</v>
      </c>
      <c r="AE5811" s="23">
        <f>IFERROR(AB5811/W5811,"N/M")</f>
        <v>0.0</v>
      </c>
      <c r="AF5811" s="14" t="str">
        <f>B5811&amp;"|"&amp;TEXT(E5811,"000")&amp;"|"&amp;TEXT(M5811,"0.0000")</f>
        <v>2023|185|0.5000</v>
      </c>
      <c r="AG5811" s="22" t="str">
        <f>IF(AND(B5811&gt;=2015,B5811&lt;=2024,C5811=19,G5811=41,I5811=2,K5811="A",L5811="RBUP",M5811&gt;=0.5,M5811&lt;=0.85),"IN","OUT")</f>
        <v>IN</v>
      </c>
    </row>
    <row r="5812" spans="1:33">
      <c r="A5812" s="14" t="s">
        <v>193</v>
      </c>
      <c r="B5812" s="16">
        <v>2023</v>
      </c>
      <c r="C5812" s="16">
        <v>19</v>
      </c>
      <c r="D5812" s="14" t="s">
        <v>80</v>
      </c>
      <c r="E5812" s="16">
        <v>185</v>
      </c>
      <c r="F5812" s="14" t="s">
        <v>178</v>
      </c>
      <c r="G5812" s="16">
        <v>41</v>
      </c>
      <c r="H5812" s="14" t="s">
        <v>186</v>
      </c>
      <c r="I5812" s="16">
        <v>2</v>
      </c>
      <c r="J5812" s="14" t="s">
        <v>83</v>
      </c>
      <c r="K5812" s="14" t="s">
        <v>84</v>
      </c>
      <c r="L5812" s="14" t="s">
        <v>85</v>
      </c>
      <c r="M5812" s="23">
        <v>0.65</v>
      </c>
      <c r="N5812" s="16">
        <v>5</v>
      </c>
      <c r="O5812" s="16">
        <v>3</v>
      </c>
      <c r="P5812" s="16">
        <v>0</v>
      </c>
      <c r="Q5812" s="16">
        <v>4</v>
      </c>
      <c r="R5812" s="16">
        <v>0</v>
      </c>
      <c r="S5812" s="14" t="s">
        <v>86</v>
      </c>
      <c r="T5812" s="16">
        <v>161</v>
      </c>
      <c r="U5812" s="16">
        <v>0</v>
      </c>
      <c r="V5812" s="18">
        <v>102651</v>
      </c>
      <c r="W5812" s="18">
        <v>9640</v>
      </c>
      <c r="X5812" s="18">
        <v>6173</v>
      </c>
      <c r="Y5812" s="18">
        <v>0</v>
      </c>
      <c r="Z5812" s="18">
        <v>0</v>
      </c>
      <c r="AA5812" s="18">
        <v>0</v>
      </c>
      <c r="AB5812" s="18">
        <v>0</v>
      </c>
      <c r="AC5812" s="23">
        <v>0</v>
      </c>
      <c r="AD5812" s="14" t="str">
        <f>IF(E5812=113,"Linn","Iowa ex-Linn")</f>
        <v>Iowa ex-Linn</v>
      </c>
      <c r="AE5812" s="23">
        <f>IFERROR(AB5812/W5812,"N/M")</f>
        <v>0.0</v>
      </c>
      <c r="AF5812" s="14" t="str">
        <f>B5812&amp;"|"&amp;TEXT(E5812,"000")&amp;"|"&amp;TEXT(M5812,"0.0000")</f>
        <v>2023|185|0.6500</v>
      </c>
      <c r="AG5812" s="22" t="str">
        <f>IF(AND(B5812&gt;=2015,B5812&lt;=2024,C5812=19,G5812=41,I5812=2,K5812="A",L5812="RBUP",M5812&gt;=0.5,M5812&lt;=0.85),"IN","OUT")</f>
        <v>IN</v>
      </c>
    </row>
    <row r="5813" spans="1:33">
      <c r="A5813" s="14" t="s">
        <v>193</v>
      </c>
      <c r="B5813" s="16">
        <v>2023</v>
      </c>
      <c r="C5813" s="16">
        <v>19</v>
      </c>
      <c r="D5813" s="14" t="s">
        <v>80</v>
      </c>
      <c r="E5813" s="16">
        <v>185</v>
      </c>
      <c r="F5813" s="14" t="s">
        <v>178</v>
      </c>
      <c r="G5813" s="16">
        <v>41</v>
      </c>
      <c r="H5813" s="14" t="s">
        <v>186</v>
      </c>
      <c r="I5813" s="16">
        <v>2</v>
      </c>
      <c r="J5813" s="14" t="s">
        <v>83</v>
      </c>
      <c r="K5813" s="14" t="s">
        <v>84</v>
      </c>
      <c r="L5813" s="14" t="s">
        <v>85</v>
      </c>
      <c r="M5813" s="23">
        <v>0.7</v>
      </c>
      <c r="N5813" s="16">
        <v>42</v>
      </c>
      <c r="O5813" s="16">
        <v>27</v>
      </c>
      <c r="P5813" s="16">
        <v>2</v>
      </c>
      <c r="Q5813" s="16">
        <v>44</v>
      </c>
      <c r="R5813" s="16">
        <v>2</v>
      </c>
      <c r="S5813" s="14" t="s">
        <v>86</v>
      </c>
      <c r="T5813" s="16">
        <v>3421</v>
      </c>
      <c r="U5813" s="16">
        <v>0</v>
      </c>
      <c r="V5813" s="18">
        <v>2362206</v>
      </c>
      <c r="W5813" s="18">
        <v>260922</v>
      </c>
      <c r="X5813" s="18">
        <v>162017</v>
      </c>
      <c r="Y5813" s="18">
        <v>0</v>
      </c>
      <c r="Z5813" s="18">
        <v>0</v>
      </c>
      <c r="AA5813" s="18">
        <v>0</v>
      </c>
      <c r="AB5813" s="18">
        <v>36212</v>
      </c>
      <c r="AC5813" s="23">
        <v>0.14</v>
      </c>
      <c r="AD5813" s="14" t="str">
        <f>IF(E5813=113,"Linn","Iowa ex-Linn")</f>
        <v>Iowa ex-Linn</v>
      </c>
      <c r="AE5813" s="23">
        <f>IFERROR(AB5813/W5813,"N/M")</f>
        <v>0.1387847709277102</v>
      </c>
      <c r="AF5813" s="14" t="str">
        <f>B5813&amp;"|"&amp;TEXT(E5813,"000")&amp;"|"&amp;TEXT(M5813,"0.0000")</f>
        <v>2023|185|0.7000</v>
      </c>
      <c r="AG5813" s="22" t="str">
        <f>IF(AND(B5813&gt;=2015,B5813&lt;=2024,C5813=19,G5813=41,I5813=2,K5813="A",L5813="RBUP",M5813&gt;=0.5,M5813&lt;=0.85),"IN","OUT")</f>
        <v>IN</v>
      </c>
    </row>
    <row r="5814" spans="1:33">
      <c r="A5814" s="14" t="s">
        <v>193</v>
      </c>
      <c r="B5814" s="16">
        <v>2023</v>
      </c>
      <c r="C5814" s="16">
        <v>19</v>
      </c>
      <c r="D5814" s="14" t="s">
        <v>80</v>
      </c>
      <c r="E5814" s="16">
        <v>185</v>
      </c>
      <c r="F5814" s="14" t="s">
        <v>178</v>
      </c>
      <c r="G5814" s="16">
        <v>41</v>
      </c>
      <c r="H5814" s="14" t="s">
        <v>186</v>
      </c>
      <c r="I5814" s="16">
        <v>2</v>
      </c>
      <c r="J5814" s="14" t="s">
        <v>83</v>
      </c>
      <c r="K5814" s="14" t="s">
        <v>84</v>
      </c>
      <c r="L5814" s="14" t="s">
        <v>85</v>
      </c>
      <c r="M5814" s="23">
        <v>0.75</v>
      </c>
      <c r="N5814" s="16">
        <v>159</v>
      </c>
      <c r="O5814" s="16">
        <v>107</v>
      </c>
      <c r="P5814" s="16">
        <v>2</v>
      </c>
      <c r="Q5814" s="16">
        <v>149</v>
      </c>
      <c r="R5814" s="16">
        <v>3</v>
      </c>
      <c r="S5814" s="14" t="s">
        <v>86</v>
      </c>
      <c r="T5814" s="16">
        <v>19852</v>
      </c>
      <c r="U5814" s="16">
        <v>0</v>
      </c>
      <c r="V5814" s="18">
        <v>14506751</v>
      </c>
      <c r="W5814" s="18">
        <v>1621159</v>
      </c>
      <c r="X5814" s="18">
        <v>1154154</v>
      </c>
      <c r="Y5814" s="18">
        <v>0</v>
      </c>
      <c r="Z5814" s="18">
        <v>0</v>
      </c>
      <c r="AA5814" s="18">
        <v>0</v>
      </c>
      <c r="AB5814" s="18">
        <v>11692</v>
      </c>
      <c r="AC5814" s="23">
        <v>0.01</v>
      </c>
      <c r="AD5814" s="14" t="str">
        <f>IF(E5814=113,"Linn","Iowa ex-Linn")</f>
        <v>Iowa ex-Linn</v>
      </c>
      <c r="AE5814" s="23">
        <f>IFERROR(AB5814/W5814,"N/M")</f>
        <v>0.007212124165489011</v>
      </c>
      <c r="AF5814" s="14" t="str">
        <f>B5814&amp;"|"&amp;TEXT(E5814,"000")&amp;"|"&amp;TEXT(M5814,"0.0000")</f>
        <v>2023|185|0.7500</v>
      </c>
      <c r="AG5814" s="22" t="str">
        <f>IF(AND(B5814&gt;=2015,B5814&lt;=2024,C5814=19,G5814=41,I5814=2,K5814="A",L5814="RBUP",M5814&gt;=0.5,M5814&lt;=0.85),"IN","OUT")</f>
        <v>IN</v>
      </c>
    </row>
    <row r="5815" spans="1:33">
      <c r="A5815" s="14" t="s">
        <v>193</v>
      </c>
      <c r="B5815" s="16">
        <v>2023</v>
      </c>
      <c r="C5815" s="16">
        <v>19</v>
      </c>
      <c r="D5815" s="14" t="s">
        <v>80</v>
      </c>
      <c r="E5815" s="16">
        <v>185</v>
      </c>
      <c r="F5815" s="14" t="s">
        <v>178</v>
      </c>
      <c r="G5815" s="16">
        <v>41</v>
      </c>
      <c r="H5815" s="14" t="s">
        <v>186</v>
      </c>
      <c r="I5815" s="16">
        <v>2</v>
      </c>
      <c r="J5815" s="14" t="s">
        <v>83</v>
      </c>
      <c r="K5815" s="14" t="s">
        <v>84</v>
      </c>
      <c r="L5815" s="14" t="s">
        <v>85</v>
      </c>
      <c r="M5815" s="23">
        <v>0.8</v>
      </c>
      <c r="N5815" s="16">
        <v>189</v>
      </c>
      <c r="O5815" s="16">
        <v>110</v>
      </c>
      <c r="P5815" s="16">
        <v>10</v>
      </c>
      <c r="Q5815" s="16">
        <v>131</v>
      </c>
      <c r="R5815" s="16">
        <v>11</v>
      </c>
      <c r="S5815" s="14" t="s">
        <v>86</v>
      </c>
      <c r="T5815" s="16">
        <v>32880</v>
      </c>
      <c r="U5815" s="16">
        <v>0</v>
      </c>
      <c r="V5815" s="18">
        <v>24855911</v>
      </c>
      <c r="W5815" s="18">
        <v>2890497</v>
      </c>
      <c r="X5815" s="18">
        <v>1918085</v>
      </c>
      <c r="Y5815" s="18">
        <v>370</v>
      </c>
      <c r="Z5815" s="18">
        <v>0</v>
      </c>
      <c r="AA5815" s="18">
        <v>0</v>
      </c>
      <c r="AB5815" s="18">
        <v>268013</v>
      </c>
      <c r="AC5815" s="23">
        <v>0.09</v>
      </c>
      <c r="AD5815" s="14" t="str">
        <f>IF(E5815=113,"Linn","Iowa ex-Linn")</f>
        <v>Iowa ex-Linn</v>
      </c>
      <c r="AE5815" s="23">
        <f>IFERROR(AB5815/W5815,"N/M")</f>
        <v>0.09272211664637604</v>
      </c>
      <c r="AF5815" s="14" t="str">
        <f>B5815&amp;"|"&amp;TEXT(E5815,"000")&amp;"|"&amp;TEXT(M5815,"0.0000")</f>
        <v>2023|185|0.8000</v>
      </c>
      <c r="AG5815" s="22" t="str">
        <f>IF(AND(B5815&gt;=2015,B5815&lt;=2024,C5815=19,G5815=41,I5815=2,K5815="A",L5815="RBUP",M5815&gt;=0.5,M5815&lt;=0.85),"IN","OUT")</f>
        <v>IN</v>
      </c>
    </row>
    <row r="5816" spans="1:33">
      <c r="A5816" s="14" t="s">
        <v>193</v>
      </c>
      <c r="B5816" s="16">
        <v>2023</v>
      </c>
      <c r="C5816" s="16">
        <v>19</v>
      </c>
      <c r="D5816" s="14" t="s">
        <v>80</v>
      </c>
      <c r="E5816" s="16">
        <v>185</v>
      </c>
      <c r="F5816" s="14" t="s">
        <v>178</v>
      </c>
      <c r="G5816" s="16">
        <v>41</v>
      </c>
      <c r="H5816" s="14" t="s">
        <v>186</v>
      </c>
      <c r="I5816" s="16">
        <v>2</v>
      </c>
      <c r="J5816" s="14" t="s">
        <v>83</v>
      </c>
      <c r="K5816" s="14" t="s">
        <v>84</v>
      </c>
      <c r="L5816" s="14" t="s">
        <v>85</v>
      </c>
      <c r="M5816" s="23">
        <v>0.85</v>
      </c>
      <c r="N5816" s="16">
        <v>19</v>
      </c>
      <c r="O5816" s="16">
        <v>7</v>
      </c>
      <c r="P5816" s="16">
        <v>3</v>
      </c>
      <c r="Q5816" s="16">
        <v>7</v>
      </c>
      <c r="R5816" s="16">
        <v>3</v>
      </c>
      <c r="S5816" s="14" t="s">
        <v>86</v>
      </c>
      <c r="T5816" s="16">
        <v>4269</v>
      </c>
      <c r="U5816" s="16">
        <v>0</v>
      </c>
      <c r="V5816" s="18">
        <v>3138020</v>
      </c>
      <c r="W5816" s="18">
        <v>377546</v>
      </c>
      <c r="X5816" s="18">
        <v>209701</v>
      </c>
      <c r="Y5816" s="18">
        <v>0</v>
      </c>
      <c r="Z5816" s="18">
        <v>0</v>
      </c>
      <c r="AA5816" s="18">
        <v>0</v>
      </c>
      <c r="AB5816" s="18">
        <v>387918</v>
      </c>
      <c r="AC5816" s="23">
        <v>1.03</v>
      </c>
      <c r="AD5816" s="14" t="str">
        <f>IF(E5816=113,"Linn","Iowa ex-Linn")</f>
        <v>Iowa ex-Linn</v>
      </c>
      <c r="AE5816" s="23">
        <f>IFERROR(AB5816/W5816,"N/M")</f>
        <v>1.0274721490891177</v>
      </c>
      <c r="AF5816" s="14" t="str">
        <f>B5816&amp;"|"&amp;TEXT(E5816,"000")&amp;"|"&amp;TEXT(M5816,"0.0000")</f>
        <v>2023|185|0.8500</v>
      </c>
      <c r="AG5816" s="22" t="str">
        <f>IF(AND(B5816&gt;=2015,B5816&lt;=2024,C5816=19,G5816=41,I5816=2,K5816="A",L5816="RBUP",M5816&gt;=0.5,M5816&lt;=0.85),"IN","OUT")</f>
        <v>IN</v>
      </c>
    </row>
    <row r="5817" spans="1:33">
      <c r="A5817" s="14" t="s">
        <v>193</v>
      </c>
      <c r="B5817" s="16">
        <v>2023</v>
      </c>
      <c r="C5817" s="16">
        <v>19</v>
      </c>
      <c r="D5817" s="14" t="s">
        <v>80</v>
      </c>
      <c r="E5817" s="16">
        <v>187</v>
      </c>
      <c r="F5817" s="14" t="s">
        <v>179</v>
      </c>
      <c r="G5817" s="16">
        <v>41</v>
      </c>
      <c r="H5817" s="14" t="s">
        <v>186</v>
      </c>
      <c r="I5817" s="16">
        <v>2</v>
      </c>
      <c r="J5817" s="14" t="s">
        <v>83</v>
      </c>
      <c r="K5817" s="14" t="s">
        <v>84</v>
      </c>
      <c r="L5817" s="14" t="s">
        <v>85</v>
      </c>
      <c r="M5817" s="23">
        <v>0.6</v>
      </c>
      <c r="N5817" s="16">
        <v>1</v>
      </c>
      <c r="O5817" s="16">
        <v>1</v>
      </c>
      <c r="P5817" s="16">
        <v>0</v>
      </c>
      <c r="Q5817" s="16">
        <v>1</v>
      </c>
      <c r="R5817" s="16">
        <v>0</v>
      </c>
      <c r="S5817" s="14" t="s">
        <v>86</v>
      </c>
      <c r="T5817" s="16">
        <v>201</v>
      </c>
      <c r="U5817" s="16">
        <v>0</v>
      </c>
      <c r="V5817" s="18">
        <v>156938</v>
      </c>
      <c r="W5817" s="18">
        <v>1781</v>
      </c>
      <c r="X5817" s="18">
        <v>1425</v>
      </c>
      <c r="Y5817" s="18">
        <v>0</v>
      </c>
      <c r="Z5817" s="18">
        <v>0</v>
      </c>
      <c r="AA5817" s="18">
        <v>0</v>
      </c>
      <c r="AB5817" s="18">
        <v>0</v>
      </c>
      <c r="AC5817" s="23">
        <v>0</v>
      </c>
      <c r="AD5817" s="14" t="str">
        <f>IF(E5817=113,"Linn","Iowa ex-Linn")</f>
        <v>Iowa ex-Linn</v>
      </c>
      <c r="AE5817" s="23">
        <f>IFERROR(AB5817/W5817,"N/M")</f>
        <v>0.0</v>
      </c>
      <c r="AF5817" s="14" t="str">
        <f>B5817&amp;"|"&amp;TEXT(E5817,"000")&amp;"|"&amp;TEXT(M5817,"0.0000")</f>
        <v>2023|187|0.6000</v>
      </c>
      <c r="AG5817" s="22" t="str">
        <f>IF(AND(B5817&gt;=2015,B5817&lt;=2024,C5817=19,G5817=41,I5817=2,K5817="A",L5817="RBUP",M5817&gt;=0.5,M5817&lt;=0.85),"IN","OUT")</f>
        <v>IN</v>
      </c>
    </row>
    <row r="5818" spans="1:33">
      <c r="A5818" s="14" t="s">
        <v>193</v>
      </c>
      <c r="B5818" s="16">
        <v>2023</v>
      </c>
      <c r="C5818" s="16">
        <v>19</v>
      </c>
      <c r="D5818" s="14" t="s">
        <v>80</v>
      </c>
      <c r="E5818" s="16">
        <v>187</v>
      </c>
      <c r="F5818" s="14" t="s">
        <v>179</v>
      </c>
      <c r="G5818" s="16">
        <v>41</v>
      </c>
      <c r="H5818" s="14" t="s">
        <v>186</v>
      </c>
      <c r="I5818" s="16">
        <v>2</v>
      </c>
      <c r="J5818" s="14" t="s">
        <v>83</v>
      </c>
      <c r="K5818" s="14" t="s">
        <v>84</v>
      </c>
      <c r="L5818" s="14" t="s">
        <v>85</v>
      </c>
      <c r="M5818" s="23">
        <v>0.65</v>
      </c>
      <c r="N5818" s="16">
        <v>6</v>
      </c>
      <c r="O5818" s="16">
        <v>5</v>
      </c>
      <c r="P5818" s="16">
        <v>0</v>
      </c>
      <c r="Q5818" s="16">
        <v>15</v>
      </c>
      <c r="R5818" s="16">
        <v>0</v>
      </c>
      <c r="S5818" s="14" t="s">
        <v>86</v>
      </c>
      <c r="T5818" s="16">
        <v>962</v>
      </c>
      <c r="U5818" s="16">
        <v>0</v>
      </c>
      <c r="V5818" s="18">
        <v>713313</v>
      </c>
      <c r="W5818" s="18">
        <v>19089</v>
      </c>
      <c r="X5818" s="18">
        <v>11264</v>
      </c>
      <c r="Y5818" s="18">
        <v>0</v>
      </c>
      <c r="Z5818" s="18">
        <v>0</v>
      </c>
      <c r="AA5818" s="18">
        <v>0</v>
      </c>
      <c r="AB5818" s="18">
        <v>0</v>
      </c>
      <c r="AC5818" s="23">
        <v>0</v>
      </c>
      <c r="AD5818" s="14" t="str">
        <f>IF(E5818=113,"Linn","Iowa ex-Linn")</f>
        <v>Iowa ex-Linn</v>
      </c>
      <c r="AE5818" s="23">
        <f>IFERROR(AB5818/W5818,"N/M")</f>
        <v>0.0</v>
      </c>
      <c r="AF5818" s="14" t="str">
        <f>B5818&amp;"|"&amp;TEXT(E5818,"000")&amp;"|"&amp;TEXT(M5818,"0.0000")</f>
        <v>2023|187|0.6500</v>
      </c>
      <c r="AG5818" s="22" t="str">
        <f>IF(AND(B5818&gt;=2015,B5818&lt;=2024,C5818=19,G5818=41,I5818=2,K5818="A",L5818="RBUP",M5818&gt;=0.5,M5818&lt;=0.85),"IN","OUT")</f>
        <v>IN</v>
      </c>
    </row>
    <row r="5819" spans="1:33">
      <c r="A5819" s="14" t="s">
        <v>193</v>
      </c>
      <c r="B5819" s="16">
        <v>2023</v>
      </c>
      <c r="C5819" s="16">
        <v>19</v>
      </c>
      <c r="D5819" s="14" t="s">
        <v>80</v>
      </c>
      <c r="E5819" s="16">
        <v>187</v>
      </c>
      <c r="F5819" s="14" t="s">
        <v>179</v>
      </c>
      <c r="G5819" s="16">
        <v>41</v>
      </c>
      <c r="H5819" s="14" t="s">
        <v>186</v>
      </c>
      <c r="I5819" s="16">
        <v>2</v>
      </c>
      <c r="J5819" s="14" t="s">
        <v>83</v>
      </c>
      <c r="K5819" s="14" t="s">
        <v>84</v>
      </c>
      <c r="L5819" s="14" t="s">
        <v>85</v>
      </c>
      <c r="M5819" s="23">
        <v>0.7</v>
      </c>
      <c r="N5819" s="16">
        <v>26</v>
      </c>
      <c r="O5819" s="16">
        <v>23</v>
      </c>
      <c r="P5819" s="16">
        <v>2</v>
      </c>
      <c r="Q5819" s="16">
        <v>55</v>
      </c>
      <c r="R5819" s="16">
        <v>2</v>
      </c>
      <c r="S5819" s="14" t="s">
        <v>86</v>
      </c>
      <c r="T5819" s="16">
        <v>2839</v>
      </c>
      <c r="U5819" s="16">
        <v>0</v>
      </c>
      <c r="V5819" s="18">
        <v>2470961</v>
      </c>
      <c r="W5819" s="18">
        <v>76910</v>
      </c>
      <c r="X5819" s="18">
        <v>45379</v>
      </c>
      <c r="Y5819" s="18">
        <v>0</v>
      </c>
      <c r="Z5819" s="18">
        <v>0</v>
      </c>
      <c r="AA5819" s="18">
        <v>0</v>
      </c>
      <c r="AB5819" s="18">
        <v>3906</v>
      </c>
      <c r="AC5819" s="23">
        <v>0.05</v>
      </c>
      <c r="AD5819" s="14" t="str">
        <f>IF(E5819=113,"Linn","Iowa ex-Linn")</f>
        <v>Iowa ex-Linn</v>
      </c>
      <c r="AE5819" s="23">
        <f>IFERROR(AB5819/W5819,"N/M")</f>
        <v>0.05078663372773371</v>
      </c>
      <c r="AF5819" s="14" t="str">
        <f>B5819&amp;"|"&amp;TEXT(E5819,"000")&amp;"|"&amp;TEXT(M5819,"0.0000")</f>
        <v>2023|187|0.7000</v>
      </c>
      <c r="AG5819" s="22" t="str">
        <f>IF(AND(B5819&gt;=2015,B5819&lt;=2024,C5819=19,G5819=41,I5819=2,K5819="A",L5819="RBUP",M5819&gt;=0.5,M5819&lt;=0.85),"IN","OUT")</f>
        <v>IN</v>
      </c>
    </row>
    <row r="5820" spans="1:33">
      <c r="A5820" s="14" t="s">
        <v>193</v>
      </c>
      <c r="B5820" s="16">
        <v>2023</v>
      </c>
      <c r="C5820" s="16">
        <v>19</v>
      </c>
      <c r="D5820" s="14" t="s">
        <v>80</v>
      </c>
      <c r="E5820" s="16">
        <v>187</v>
      </c>
      <c r="F5820" s="14" t="s">
        <v>179</v>
      </c>
      <c r="G5820" s="16">
        <v>41</v>
      </c>
      <c r="H5820" s="14" t="s">
        <v>186</v>
      </c>
      <c r="I5820" s="16">
        <v>2</v>
      </c>
      <c r="J5820" s="14" t="s">
        <v>83</v>
      </c>
      <c r="K5820" s="14" t="s">
        <v>84</v>
      </c>
      <c r="L5820" s="14" t="s">
        <v>85</v>
      </c>
      <c r="M5820" s="23">
        <v>0.75</v>
      </c>
      <c r="N5820" s="16">
        <v>96</v>
      </c>
      <c r="O5820" s="16">
        <v>82</v>
      </c>
      <c r="P5820" s="16">
        <v>10</v>
      </c>
      <c r="Q5820" s="16">
        <v>135</v>
      </c>
      <c r="R5820" s="16">
        <v>13</v>
      </c>
      <c r="S5820" s="14" t="s">
        <v>86</v>
      </c>
      <c r="T5820" s="16">
        <v>10884</v>
      </c>
      <c r="U5820" s="16">
        <v>0</v>
      </c>
      <c r="V5820" s="18">
        <v>10143670</v>
      </c>
      <c r="W5820" s="18">
        <v>374214</v>
      </c>
      <c r="X5820" s="18">
        <v>231731</v>
      </c>
      <c r="Y5820" s="18">
        <v>0</v>
      </c>
      <c r="Z5820" s="18">
        <v>0</v>
      </c>
      <c r="AA5820" s="18">
        <v>0</v>
      </c>
      <c r="AB5820" s="18">
        <v>38170</v>
      </c>
      <c r="AC5820" s="23">
        <v>0.1</v>
      </c>
      <c r="AD5820" s="14" t="str">
        <f>IF(E5820=113,"Linn","Iowa ex-Linn")</f>
        <v>Iowa ex-Linn</v>
      </c>
      <c r="AE5820" s="23">
        <f>IFERROR(AB5820/W5820,"N/M")</f>
        <v>0.10200045963005125</v>
      </c>
      <c r="AF5820" s="14" t="str">
        <f>B5820&amp;"|"&amp;TEXT(E5820,"000")&amp;"|"&amp;TEXT(M5820,"0.0000")</f>
        <v>2023|187|0.7500</v>
      </c>
      <c r="AG5820" s="22" t="str">
        <f>IF(AND(B5820&gt;=2015,B5820&lt;=2024,C5820=19,G5820=41,I5820=2,K5820="A",L5820="RBUP",M5820&gt;=0.5,M5820&lt;=0.85),"IN","OUT")</f>
        <v>IN</v>
      </c>
    </row>
    <row r="5821" spans="1:33">
      <c r="A5821" s="14" t="s">
        <v>193</v>
      </c>
      <c r="B5821" s="16">
        <v>2023</v>
      </c>
      <c r="C5821" s="16">
        <v>19</v>
      </c>
      <c r="D5821" s="14" t="s">
        <v>80</v>
      </c>
      <c r="E5821" s="16">
        <v>187</v>
      </c>
      <c r="F5821" s="14" t="s">
        <v>179</v>
      </c>
      <c r="G5821" s="16">
        <v>41</v>
      </c>
      <c r="H5821" s="14" t="s">
        <v>186</v>
      </c>
      <c r="I5821" s="16">
        <v>2</v>
      </c>
      <c r="J5821" s="14" t="s">
        <v>83</v>
      </c>
      <c r="K5821" s="14" t="s">
        <v>84</v>
      </c>
      <c r="L5821" s="14" t="s">
        <v>85</v>
      </c>
      <c r="M5821" s="23">
        <v>0.8</v>
      </c>
      <c r="N5821" s="16">
        <v>366</v>
      </c>
      <c r="O5821" s="16">
        <v>311</v>
      </c>
      <c r="P5821" s="16">
        <v>54</v>
      </c>
      <c r="Q5821" s="16">
        <v>624</v>
      </c>
      <c r="R5821" s="16">
        <v>76</v>
      </c>
      <c r="S5821" s="14" t="s">
        <v>86</v>
      </c>
      <c r="T5821" s="16">
        <v>56585</v>
      </c>
      <c r="U5821" s="16">
        <v>0</v>
      </c>
      <c r="V5821" s="18">
        <v>55287367</v>
      </c>
      <c r="W5821" s="18">
        <v>2822034</v>
      </c>
      <c r="X5821" s="18">
        <v>1557607</v>
      </c>
      <c r="Y5821" s="18">
        <v>1186</v>
      </c>
      <c r="Z5821" s="18">
        <v>0</v>
      </c>
      <c r="AA5821" s="18">
        <v>0</v>
      </c>
      <c r="AB5821" s="18">
        <v>363894</v>
      </c>
      <c r="AC5821" s="23">
        <v>0.13</v>
      </c>
      <c r="AD5821" s="14" t="str">
        <f>IF(E5821=113,"Linn","Iowa ex-Linn")</f>
        <v>Iowa ex-Linn</v>
      </c>
      <c r="AE5821" s="23">
        <f>IFERROR(AB5821/W5821,"N/M")</f>
        <v>0.1289474187766696</v>
      </c>
      <c r="AF5821" s="14" t="str">
        <f>B5821&amp;"|"&amp;TEXT(E5821,"000")&amp;"|"&amp;TEXT(M5821,"0.0000")</f>
        <v>2023|187|0.8000</v>
      </c>
      <c r="AG5821" s="22" t="str">
        <f>IF(AND(B5821&gt;=2015,B5821&lt;=2024,C5821=19,G5821=41,I5821=2,K5821="A",L5821="RBUP",M5821&gt;=0.5,M5821&lt;=0.85),"IN","OUT")</f>
        <v>IN</v>
      </c>
    </row>
    <row r="5822" spans="1:33">
      <c r="A5822" s="14" t="s">
        <v>193</v>
      </c>
      <c r="B5822" s="16">
        <v>2023</v>
      </c>
      <c r="C5822" s="16">
        <v>19</v>
      </c>
      <c r="D5822" s="14" t="s">
        <v>80</v>
      </c>
      <c r="E5822" s="16">
        <v>187</v>
      </c>
      <c r="F5822" s="14" t="s">
        <v>179</v>
      </c>
      <c r="G5822" s="16">
        <v>41</v>
      </c>
      <c r="H5822" s="14" t="s">
        <v>186</v>
      </c>
      <c r="I5822" s="16">
        <v>2</v>
      </c>
      <c r="J5822" s="14" t="s">
        <v>83</v>
      </c>
      <c r="K5822" s="14" t="s">
        <v>84</v>
      </c>
      <c r="L5822" s="14" t="s">
        <v>85</v>
      </c>
      <c r="M5822" s="23">
        <v>0.85</v>
      </c>
      <c r="N5822" s="16">
        <v>567</v>
      </c>
      <c r="O5822" s="16">
        <v>472</v>
      </c>
      <c r="P5822" s="16">
        <v>186</v>
      </c>
      <c r="Q5822" s="16">
        <v>1101</v>
      </c>
      <c r="R5822" s="16">
        <v>320</v>
      </c>
      <c r="S5822" s="14" t="s">
        <v>86</v>
      </c>
      <c r="T5822" s="16">
        <v>104552</v>
      </c>
      <c r="U5822" s="16">
        <v>0</v>
      </c>
      <c r="V5822" s="18">
        <v>107933806</v>
      </c>
      <c r="W5822" s="18">
        <v>6925216</v>
      </c>
      <c r="X5822" s="18">
        <v>2952979</v>
      </c>
      <c r="Y5822" s="18">
        <v>0</v>
      </c>
      <c r="Z5822" s="18">
        <v>0</v>
      </c>
      <c r="AA5822" s="18">
        <v>0</v>
      </c>
      <c r="AB5822" s="18">
        <v>1908351</v>
      </c>
      <c r="AC5822" s="23">
        <v>0.28</v>
      </c>
      <c r="AD5822" s="14" t="str">
        <f>IF(E5822=113,"Linn","Iowa ex-Linn")</f>
        <v>Iowa ex-Linn</v>
      </c>
      <c r="AE5822" s="23">
        <f>IFERROR(AB5822/W5822,"N/M")</f>
        <v>0.2755655563667617</v>
      </c>
      <c r="AF5822" s="14" t="str">
        <f>B5822&amp;"|"&amp;TEXT(E5822,"000")&amp;"|"&amp;TEXT(M5822,"0.0000")</f>
        <v>2023|187|0.8500</v>
      </c>
      <c r="AG5822" s="22" t="str">
        <f>IF(AND(B5822&gt;=2015,B5822&lt;=2024,C5822=19,G5822=41,I5822=2,K5822="A",L5822="RBUP",M5822&gt;=0.5,M5822&lt;=0.85),"IN","OUT")</f>
        <v>IN</v>
      </c>
    </row>
    <row r="5823" spans="1:33">
      <c r="A5823" s="14" t="s">
        <v>193</v>
      </c>
      <c r="B5823" s="16">
        <v>2023</v>
      </c>
      <c r="C5823" s="16">
        <v>19</v>
      </c>
      <c r="D5823" s="14" t="s">
        <v>80</v>
      </c>
      <c r="E5823" s="16">
        <v>189</v>
      </c>
      <c r="F5823" s="14" t="s">
        <v>180</v>
      </c>
      <c r="G5823" s="16">
        <v>41</v>
      </c>
      <c r="H5823" s="14" t="s">
        <v>186</v>
      </c>
      <c r="I5823" s="16">
        <v>2</v>
      </c>
      <c r="J5823" s="14" t="s">
        <v>83</v>
      </c>
      <c r="K5823" s="14" t="s">
        <v>84</v>
      </c>
      <c r="L5823" s="14" t="s">
        <v>85</v>
      </c>
      <c r="M5823" s="23">
        <v>0.6</v>
      </c>
      <c r="N5823" s="16">
        <v>1</v>
      </c>
      <c r="O5823" s="16">
        <v>1</v>
      </c>
      <c r="P5823" s="16">
        <v>0</v>
      </c>
      <c r="Q5823" s="16">
        <v>1</v>
      </c>
      <c r="R5823" s="16">
        <v>0</v>
      </c>
      <c r="S5823" s="14" t="s">
        <v>86</v>
      </c>
      <c r="T5823" s="16">
        <v>566</v>
      </c>
      <c r="U5823" s="16">
        <v>0</v>
      </c>
      <c r="V5823" s="18">
        <v>369974</v>
      </c>
      <c r="W5823" s="18">
        <v>7167</v>
      </c>
      <c r="X5823" s="18">
        <v>5733</v>
      </c>
      <c r="Y5823" s="18">
        <v>0</v>
      </c>
      <c r="Z5823" s="18">
        <v>0</v>
      </c>
      <c r="AA5823" s="18">
        <v>0</v>
      </c>
      <c r="AB5823" s="18">
        <v>0</v>
      </c>
      <c r="AC5823" s="23">
        <v>0</v>
      </c>
      <c r="AD5823" s="14" t="str">
        <f>IF(E5823=113,"Linn","Iowa ex-Linn")</f>
        <v>Iowa ex-Linn</v>
      </c>
      <c r="AE5823" s="23">
        <f>IFERROR(AB5823/W5823,"N/M")</f>
        <v>0.0</v>
      </c>
      <c r="AF5823" s="14" t="str">
        <f>B5823&amp;"|"&amp;TEXT(E5823,"000")&amp;"|"&amp;TEXT(M5823,"0.0000")</f>
        <v>2023|189|0.6000</v>
      </c>
      <c r="AG5823" s="22" t="str">
        <f>IF(AND(B5823&gt;=2015,B5823&lt;=2024,C5823=19,G5823=41,I5823=2,K5823="A",L5823="RBUP",M5823&gt;=0.5,M5823&lt;=0.85),"IN","OUT")</f>
        <v>IN</v>
      </c>
    </row>
    <row r="5824" spans="1:33">
      <c r="A5824" s="14" t="s">
        <v>193</v>
      </c>
      <c r="B5824" s="16">
        <v>2023</v>
      </c>
      <c r="C5824" s="16">
        <v>19</v>
      </c>
      <c r="D5824" s="14" t="s">
        <v>80</v>
      </c>
      <c r="E5824" s="16">
        <v>189</v>
      </c>
      <c r="F5824" s="14" t="s">
        <v>180</v>
      </c>
      <c r="G5824" s="16">
        <v>41</v>
      </c>
      <c r="H5824" s="14" t="s">
        <v>186</v>
      </c>
      <c r="I5824" s="16">
        <v>2</v>
      </c>
      <c r="J5824" s="14" t="s">
        <v>83</v>
      </c>
      <c r="K5824" s="14" t="s">
        <v>84</v>
      </c>
      <c r="L5824" s="14" t="s">
        <v>85</v>
      </c>
      <c r="M5824" s="23">
        <v>0.65</v>
      </c>
      <c r="N5824" s="16">
        <v>2</v>
      </c>
      <c r="O5824" s="16">
        <v>2</v>
      </c>
      <c r="P5824" s="16">
        <v>0</v>
      </c>
      <c r="Q5824" s="16">
        <v>2</v>
      </c>
      <c r="R5824" s="16">
        <v>0</v>
      </c>
      <c r="S5824" s="14" t="s">
        <v>86</v>
      </c>
      <c r="T5824" s="16">
        <v>250</v>
      </c>
      <c r="U5824" s="16">
        <v>0</v>
      </c>
      <c r="V5824" s="18">
        <v>192428</v>
      </c>
      <c r="W5824" s="18">
        <v>4420</v>
      </c>
      <c r="X5824" s="18">
        <v>3108</v>
      </c>
      <c r="Y5824" s="18">
        <v>0</v>
      </c>
      <c r="Z5824" s="18">
        <v>0</v>
      </c>
      <c r="AA5824" s="18">
        <v>0</v>
      </c>
      <c r="AB5824" s="18">
        <v>0</v>
      </c>
      <c r="AC5824" s="23">
        <v>0</v>
      </c>
      <c r="AD5824" s="14" t="str">
        <f>IF(E5824=113,"Linn","Iowa ex-Linn")</f>
        <v>Iowa ex-Linn</v>
      </c>
      <c r="AE5824" s="23">
        <f>IFERROR(AB5824/W5824,"N/M")</f>
        <v>0.0</v>
      </c>
      <c r="AF5824" s="14" t="str">
        <f>B5824&amp;"|"&amp;TEXT(E5824,"000")&amp;"|"&amp;TEXT(M5824,"0.0000")</f>
        <v>2023|189|0.6500</v>
      </c>
      <c r="AG5824" s="22" t="str">
        <f>IF(AND(B5824&gt;=2015,B5824&lt;=2024,C5824=19,G5824=41,I5824=2,K5824="A",L5824="RBUP",M5824&gt;=0.5,M5824&lt;=0.85),"IN","OUT")</f>
        <v>IN</v>
      </c>
    </row>
    <row r="5825" spans="1:33">
      <c r="A5825" s="14" t="s">
        <v>193</v>
      </c>
      <c r="B5825" s="16">
        <v>2023</v>
      </c>
      <c r="C5825" s="16">
        <v>19</v>
      </c>
      <c r="D5825" s="14" t="s">
        <v>80</v>
      </c>
      <c r="E5825" s="16">
        <v>189</v>
      </c>
      <c r="F5825" s="14" t="s">
        <v>180</v>
      </c>
      <c r="G5825" s="16">
        <v>41</v>
      </c>
      <c r="H5825" s="14" t="s">
        <v>186</v>
      </c>
      <c r="I5825" s="16">
        <v>2</v>
      </c>
      <c r="J5825" s="14" t="s">
        <v>83</v>
      </c>
      <c r="K5825" s="14" t="s">
        <v>84</v>
      </c>
      <c r="L5825" s="14" t="s">
        <v>85</v>
      </c>
      <c r="M5825" s="23">
        <v>0.7</v>
      </c>
      <c r="N5825" s="16">
        <v>21</v>
      </c>
      <c r="O5825" s="16">
        <v>17</v>
      </c>
      <c r="P5825" s="16">
        <v>3</v>
      </c>
      <c r="Q5825" s="16">
        <v>25</v>
      </c>
      <c r="R5825" s="16">
        <v>3</v>
      </c>
      <c r="S5825" s="14" t="s">
        <v>86</v>
      </c>
      <c r="T5825" s="16">
        <v>2588</v>
      </c>
      <c r="U5825" s="16">
        <v>0</v>
      </c>
      <c r="V5825" s="18">
        <v>2241858</v>
      </c>
      <c r="W5825" s="18">
        <v>77318</v>
      </c>
      <c r="X5825" s="18">
        <v>49860</v>
      </c>
      <c r="Y5825" s="18">
        <v>0</v>
      </c>
      <c r="Z5825" s="18">
        <v>0</v>
      </c>
      <c r="AA5825" s="18">
        <v>0</v>
      </c>
      <c r="AB5825" s="18">
        <v>2529</v>
      </c>
      <c r="AC5825" s="23">
        <v>0.03</v>
      </c>
      <c r="AD5825" s="14" t="str">
        <f>IF(E5825=113,"Linn","Iowa ex-Linn")</f>
        <v>Iowa ex-Linn</v>
      </c>
      <c r="AE5825" s="23">
        <f>IFERROR(AB5825/W5825,"N/M")</f>
        <v>0.03270907162627073</v>
      </c>
      <c r="AF5825" s="14" t="str">
        <f>B5825&amp;"|"&amp;TEXT(E5825,"000")&amp;"|"&amp;TEXT(M5825,"0.0000")</f>
        <v>2023|189|0.7000</v>
      </c>
      <c r="AG5825" s="22" t="str">
        <f>IF(AND(B5825&gt;=2015,B5825&lt;=2024,C5825=19,G5825=41,I5825=2,K5825="A",L5825="RBUP",M5825&gt;=0.5,M5825&lt;=0.85),"IN","OUT")</f>
        <v>IN</v>
      </c>
    </row>
    <row r="5826" spans="1:33">
      <c r="A5826" s="14" t="s">
        <v>193</v>
      </c>
      <c r="B5826" s="16">
        <v>2023</v>
      </c>
      <c r="C5826" s="16">
        <v>19</v>
      </c>
      <c r="D5826" s="14" t="s">
        <v>80</v>
      </c>
      <c r="E5826" s="16">
        <v>189</v>
      </c>
      <c r="F5826" s="14" t="s">
        <v>180</v>
      </c>
      <c r="G5826" s="16">
        <v>41</v>
      </c>
      <c r="H5826" s="14" t="s">
        <v>186</v>
      </c>
      <c r="I5826" s="16">
        <v>2</v>
      </c>
      <c r="J5826" s="14" t="s">
        <v>83</v>
      </c>
      <c r="K5826" s="14" t="s">
        <v>84</v>
      </c>
      <c r="L5826" s="14" t="s">
        <v>85</v>
      </c>
      <c r="M5826" s="23">
        <v>0.75</v>
      </c>
      <c r="N5826" s="16">
        <v>72</v>
      </c>
      <c r="O5826" s="16">
        <v>57</v>
      </c>
      <c r="P5826" s="16">
        <v>10</v>
      </c>
      <c r="Q5826" s="16">
        <v>87</v>
      </c>
      <c r="R5826" s="16">
        <v>11</v>
      </c>
      <c r="S5826" s="14" t="s">
        <v>86</v>
      </c>
      <c r="T5826" s="16">
        <v>13649</v>
      </c>
      <c r="U5826" s="16">
        <v>0</v>
      </c>
      <c r="V5826" s="18">
        <v>12750306</v>
      </c>
      <c r="W5826" s="18">
        <v>545875</v>
      </c>
      <c r="X5826" s="18">
        <v>365969</v>
      </c>
      <c r="Y5826" s="18">
        <v>0</v>
      </c>
      <c r="Z5826" s="18">
        <v>0</v>
      </c>
      <c r="AA5826" s="18">
        <v>0</v>
      </c>
      <c r="AB5826" s="18">
        <v>60546</v>
      </c>
      <c r="AC5826" s="23">
        <v>0.11</v>
      </c>
      <c r="AD5826" s="14" t="str">
        <f>IF(E5826=113,"Linn","Iowa ex-Linn")</f>
        <v>Iowa ex-Linn</v>
      </c>
      <c r="AE5826" s="23">
        <f>IFERROR(AB5826/W5826,"N/M")</f>
        <v>0.11091550263338676</v>
      </c>
      <c r="AF5826" s="14" t="str">
        <f>B5826&amp;"|"&amp;TEXT(E5826,"000")&amp;"|"&amp;TEXT(M5826,"0.0000")</f>
        <v>2023|189|0.7500</v>
      </c>
      <c r="AG5826" s="22" t="str">
        <f>IF(AND(B5826&gt;=2015,B5826&lt;=2024,C5826=19,G5826=41,I5826=2,K5826="A",L5826="RBUP",M5826&gt;=0.5,M5826&lt;=0.85),"IN","OUT")</f>
        <v>IN</v>
      </c>
    </row>
    <row r="5827" spans="1:33">
      <c r="A5827" s="14" t="s">
        <v>193</v>
      </c>
      <c r="B5827" s="16">
        <v>2023</v>
      </c>
      <c r="C5827" s="16">
        <v>19</v>
      </c>
      <c r="D5827" s="14" t="s">
        <v>80</v>
      </c>
      <c r="E5827" s="16">
        <v>189</v>
      </c>
      <c r="F5827" s="14" t="s">
        <v>180</v>
      </c>
      <c r="G5827" s="16">
        <v>41</v>
      </c>
      <c r="H5827" s="14" t="s">
        <v>186</v>
      </c>
      <c r="I5827" s="16">
        <v>2</v>
      </c>
      <c r="J5827" s="14" t="s">
        <v>83</v>
      </c>
      <c r="K5827" s="14" t="s">
        <v>84</v>
      </c>
      <c r="L5827" s="14" t="s">
        <v>85</v>
      </c>
      <c r="M5827" s="23">
        <v>0.8</v>
      </c>
      <c r="N5827" s="16">
        <v>263</v>
      </c>
      <c r="O5827" s="16">
        <v>225</v>
      </c>
      <c r="P5827" s="16">
        <v>52</v>
      </c>
      <c r="Q5827" s="16">
        <v>357</v>
      </c>
      <c r="R5827" s="16">
        <v>70</v>
      </c>
      <c r="S5827" s="14" t="s">
        <v>86</v>
      </c>
      <c r="T5827" s="16">
        <v>60618</v>
      </c>
      <c r="U5827" s="16">
        <v>0</v>
      </c>
      <c r="V5827" s="18">
        <v>59522030</v>
      </c>
      <c r="W5827" s="18">
        <v>3137368</v>
      </c>
      <c r="X5827" s="18">
        <v>1912391</v>
      </c>
      <c r="Y5827" s="18">
        <v>8375</v>
      </c>
      <c r="Z5827" s="18">
        <v>0</v>
      </c>
      <c r="AA5827" s="18">
        <v>0</v>
      </c>
      <c r="AB5827" s="18">
        <v>490482</v>
      </c>
      <c r="AC5827" s="23">
        <v>0.16</v>
      </c>
      <c r="AD5827" s="14" t="str">
        <f>IF(E5827=113,"Linn","Iowa ex-Linn")</f>
        <v>Iowa ex-Linn</v>
      </c>
      <c r="AE5827" s="23">
        <f>IFERROR(AB5827/W5827,"N/M")</f>
        <v>0.15633550160516713</v>
      </c>
      <c r="AF5827" s="14" t="str">
        <f>B5827&amp;"|"&amp;TEXT(E5827,"000")&amp;"|"&amp;TEXT(M5827,"0.0000")</f>
        <v>2023|189|0.8000</v>
      </c>
      <c r="AG5827" s="22" t="str">
        <f>IF(AND(B5827&gt;=2015,B5827&lt;=2024,C5827=19,G5827=41,I5827=2,K5827="A",L5827="RBUP",M5827&gt;=0.5,M5827&lt;=0.85),"IN","OUT")</f>
        <v>IN</v>
      </c>
    </row>
    <row r="5828" spans="1:33">
      <c r="A5828" s="14" t="s">
        <v>193</v>
      </c>
      <c r="B5828" s="16">
        <v>2023</v>
      </c>
      <c r="C5828" s="16">
        <v>19</v>
      </c>
      <c r="D5828" s="14" t="s">
        <v>80</v>
      </c>
      <c r="E5828" s="16">
        <v>189</v>
      </c>
      <c r="F5828" s="14" t="s">
        <v>180</v>
      </c>
      <c r="G5828" s="16">
        <v>41</v>
      </c>
      <c r="H5828" s="14" t="s">
        <v>186</v>
      </c>
      <c r="I5828" s="16">
        <v>2</v>
      </c>
      <c r="J5828" s="14" t="s">
        <v>83</v>
      </c>
      <c r="K5828" s="14" t="s">
        <v>84</v>
      </c>
      <c r="L5828" s="14" t="s">
        <v>85</v>
      </c>
      <c r="M5828" s="23">
        <v>0.85</v>
      </c>
      <c r="N5828" s="16">
        <v>149</v>
      </c>
      <c r="O5828" s="16">
        <v>119</v>
      </c>
      <c r="P5828" s="16">
        <v>49</v>
      </c>
      <c r="Q5828" s="16">
        <v>167</v>
      </c>
      <c r="R5828" s="16">
        <v>59</v>
      </c>
      <c r="S5828" s="14" t="s">
        <v>86</v>
      </c>
      <c r="T5828" s="16">
        <v>34315</v>
      </c>
      <c r="U5828" s="16">
        <v>0</v>
      </c>
      <c r="V5828" s="18">
        <v>35705094</v>
      </c>
      <c r="W5828" s="18">
        <v>2242438</v>
      </c>
      <c r="X5828" s="18">
        <v>1071718</v>
      </c>
      <c r="Y5828" s="18">
        <v>2853</v>
      </c>
      <c r="Z5828" s="18">
        <v>0</v>
      </c>
      <c r="AA5828" s="18">
        <v>0</v>
      </c>
      <c r="AB5828" s="18">
        <v>550856</v>
      </c>
      <c r="AC5828" s="23">
        <v>0.25</v>
      </c>
      <c r="AD5828" s="14" t="str">
        <f>IF(E5828=113,"Linn","Iowa ex-Linn")</f>
        <v>Iowa ex-Linn</v>
      </c>
      <c r="AE5828" s="23">
        <f>IFERROR(AB5828/W5828,"N/M")</f>
        <v>0.24565049290103003</v>
      </c>
      <c r="AF5828" s="14" t="str">
        <f>B5828&amp;"|"&amp;TEXT(E5828,"000")&amp;"|"&amp;TEXT(M5828,"0.0000")</f>
        <v>2023|189|0.8500</v>
      </c>
      <c r="AG5828" s="22" t="str">
        <f>IF(AND(B5828&gt;=2015,B5828&lt;=2024,C5828=19,G5828=41,I5828=2,K5828="A",L5828="RBUP",M5828&gt;=0.5,M5828&lt;=0.85),"IN","OUT")</f>
        <v>IN</v>
      </c>
    </row>
    <row r="5829" spans="1:33">
      <c r="A5829" s="14" t="s">
        <v>193</v>
      </c>
      <c r="B5829" s="16">
        <v>2023</v>
      </c>
      <c r="C5829" s="16">
        <v>19</v>
      </c>
      <c r="D5829" s="14" t="s">
        <v>80</v>
      </c>
      <c r="E5829" s="16">
        <v>191</v>
      </c>
      <c r="F5829" s="14" t="s">
        <v>181</v>
      </c>
      <c r="G5829" s="16">
        <v>41</v>
      </c>
      <c r="H5829" s="14" t="s">
        <v>186</v>
      </c>
      <c r="I5829" s="16">
        <v>2</v>
      </c>
      <c r="J5829" s="14" t="s">
        <v>83</v>
      </c>
      <c r="K5829" s="14" t="s">
        <v>84</v>
      </c>
      <c r="L5829" s="14" t="s">
        <v>85</v>
      </c>
      <c r="M5829" s="23">
        <v>0.5</v>
      </c>
      <c r="N5829" s="16">
        <v>2</v>
      </c>
      <c r="O5829" s="16">
        <v>0</v>
      </c>
      <c r="P5829" s="16">
        <v>0</v>
      </c>
      <c r="Q5829" s="16">
        <v>0</v>
      </c>
      <c r="R5829" s="16">
        <v>0</v>
      </c>
      <c r="S5829" s="14" t="s">
        <v>86</v>
      </c>
      <c r="T5829" s="16">
        <v>0</v>
      </c>
      <c r="U5829" s="16">
        <v>0</v>
      </c>
      <c r="V5829" s="18">
        <v>0</v>
      </c>
      <c r="W5829" s="18">
        <v>0</v>
      </c>
      <c r="X5829" s="18">
        <v>0</v>
      </c>
      <c r="Y5829" s="18">
        <v>0</v>
      </c>
      <c r="Z5829" s="18">
        <v>0</v>
      </c>
      <c r="AA5829" s="18">
        <v>0</v>
      </c>
      <c r="AB5829" s="18">
        <v>0</v>
      </c>
      <c r="AC5829" s="23">
        <v>0</v>
      </c>
      <c r="AD5829" s="14" t="str">
        <f>IF(E5829=113,"Linn","Iowa ex-Linn")</f>
        <v>Iowa ex-Linn</v>
      </c>
      <c r="AE5829" s="23" t="str">
        <f>IFERROR(AB5829/W5829,"N/M")</f>
        <v>N/M</v>
      </c>
      <c r="AF5829" s="14" t="str">
        <f>B5829&amp;"|"&amp;TEXT(E5829,"000")&amp;"|"&amp;TEXT(M5829,"0.0000")</f>
        <v>2023|191|0.5000</v>
      </c>
      <c r="AG5829" s="22" t="str">
        <f>IF(AND(B5829&gt;=2015,B5829&lt;=2024,C5829=19,G5829=41,I5829=2,K5829="A",L5829="RBUP",M5829&gt;=0.5,M5829&lt;=0.85),"IN","OUT")</f>
        <v>IN</v>
      </c>
    </row>
    <row r="5830" spans="1:33">
      <c r="A5830" s="14" t="s">
        <v>193</v>
      </c>
      <c r="B5830" s="16">
        <v>2023</v>
      </c>
      <c r="C5830" s="16">
        <v>19</v>
      </c>
      <c r="D5830" s="14" t="s">
        <v>80</v>
      </c>
      <c r="E5830" s="16">
        <v>191</v>
      </c>
      <c r="F5830" s="14" t="s">
        <v>181</v>
      </c>
      <c r="G5830" s="16">
        <v>41</v>
      </c>
      <c r="H5830" s="14" t="s">
        <v>186</v>
      </c>
      <c r="I5830" s="16">
        <v>2</v>
      </c>
      <c r="J5830" s="14" t="s">
        <v>83</v>
      </c>
      <c r="K5830" s="14" t="s">
        <v>84</v>
      </c>
      <c r="L5830" s="14" t="s">
        <v>85</v>
      </c>
      <c r="M5830" s="23">
        <v>0.6</v>
      </c>
      <c r="N5830" s="16">
        <v>1</v>
      </c>
      <c r="O5830" s="16">
        <v>1</v>
      </c>
      <c r="P5830" s="16">
        <v>0</v>
      </c>
      <c r="Q5830" s="16">
        <v>1</v>
      </c>
      <c r="R5830" s="16">
        <v>0</v>
      </c>
      <c r="S5830" s="14" t="s">
        <v>86</v>
      </c>
      <c r="T5830" s="16">
        <v>7</v>
      </c>
      <c r="U5830" s="16">
        <v>0</v>
      </c>
      <c r="V5830" s="18">
        <v>4640</v>
      </c>
      <c r="W5830" s="18">
        <v>75</v>
      </c>
      <c r="X5830" s="18">
        <v>48</v>
      </c>
      <c r="Y5830" s="18">
        <v>0</v>
      </c>
      <c r="Z5830" s="18">
        <v>0</v>
      </c>
      <c r="AA5830" s="18">
        <v>0</v>
      </c>
      <c r="AB5830" s="18">
        <v>0</v>
      </c>
      <c r="AC5830" s="23">
        <v>0</v>
      </c>
      <c r="AD5830" s="14" t="str">
        <f>IF(E5830=113,"Linn","Iowa ex-Linn")</f>
        <v>Iowa ex-Linn</v>
      </c>
      <c r="AE5830" s="23">
        <f>IFERROR(AB5830/W5830,"N/M")</f>
        <v>0.0</v>
      </c>
      <c r="AF5830" s="14" t="str">
        <f>B5830&amp;"|"&amp;TEXT(E5830,"000")&amp;"|"&amp;TEXT(M5830,"0.0000")</f>
        <v>2023|191|0.6000</v>
      </c>
      <c r="AG5830" s="22" t="str">
        <f>IF(AND(B5830&gt;=2015,B5830&lt;=2024,C5830=19,G5830=41,I5830=2,K5830="A",L5830="RBUP",M5830&gt;=0.5,M5830&lt;=0.85),"IN","OUT")</f>
        <v>IN</v>
      </c>
    </row>
    <row r="5831" spans="1:33">
      <c r="A5831" s="14" t="s">
        <v>193</v>
      </c>
      <c r="B5831" s="16">
        <v>2023</v>
      </c>
      <c r="C5831" s="16">
        <v>19</v>
      </c>
      <c r="D5831" s="14" t="s">
        <v>80</v>
      </c>
      <c r="E5831" s="16">
        <v>191</v>
      </c>
      <c r="F5831" s="14" t="s">
        <v>181</v>
      </c>
      <c r="G5831" s="16">
        <v>41</v>
      </c>
      <c r="H5831" s="14" t="s">
        <v>186</v>
      </c>
      <c r="I5831" s="16">
        <v>2</v>
      </c>
      <c r="J5831" s="14" t="s">
        <v>83</v>
      </c>
      <c r="K5831" s="14" t="s">
        <v>84</v>
      </c>
      <c r="L5831" s="14" t="s">
        <v>85</v>
      </c>
      <c r="M5831" s="23">
        <v>0.65</v>
      </c>
      <c r="N5831" s="16">
        <v>10</v>
      </c>
      <c r="O5831" s="16">
        <v>8</v>
      </c>
      <c r="P5831" s="16">
        <v>2</v>
      </c>
      <c r="Q5831" s="16">
        <v>13</v>
      </c>
      <c r="R5831" s="16">
        <v>2</v>
      </c>
      <c r="S5831" s="14" t="s">
        <v>86</v>
      </c>
      <c r="T5831" s="16">
        <v>2096</v>
      </c>
      <c r="U5831" s="16">
        <v>0</v>
      </c>
      <c r="V5831" s="18">
        <v>1749504</v>
      </c>
      <c r="W5831" s="18">
        <v>36424</v>
      </c>
      <c r="X5831" s="18">
        <v>25612</v>
      </c>
      <c r="Y5831" s="18">
        <v>598</v>
      </c>
      <c r="Z5831" s="18">
        <v>0</v>
      </c>
      <c r="AA5831" s="18">
        <v>0</v>
      </c>
      <c r="AB5831" s="18">
        <v>28027</v>
      </c>
      <c r="AC5831" s="23">
        <v>0.77</v>
      </c>
      <c r="AD5831" s="14" t="str">
        <f>IF(E5831=113,"Linn","Iowa ex-Linn")</f>
        <v>Iowa ex-Linn</v>
      </c>
      <c r="AE5831" s="23">
        <f>IFERROR(AB5831/W5831,"N/M")</f>
        <v>0.7694651877882714</v>
      </c>
      <c r="AF5831" s="14" t="str">
        <f>B5831&amp;"|"&amp;TEXT(E5831,"000")&amp;"|"&amp;TEXT(M5831,"0.0000")</f>
        <v>2023|191|0.6500</v>
      </c>
      <c r="AG5831" s="22" t="str">
        <f>IF(AND(B5831&gt;=2015,B5831&lt;=2024,C5831=19,G5831=41,I5831=2,K5831="A",L5831="RBUP",M5831&gt;=0.5,M5831&lt;=0.85),"IN","OUT")</f>
        <v>IN</v>
      </c>
    </row>
    <row r="5832" spans="1:33">
      <c r="A5832" s="14" t="s">
        <v>193</v>
      </c>
      <c r="B5832" s="16">
        <v>2023</v>
      </c>
      <c r="C5832" s="16">
        <v>19</v>
      </c>
      <c r="D5832" s="14" t="s">
        <v>80</v>
      </c>
      <c r="E5832" s="16">
        <v>191</v>
      </c>
      <c r="F5832" s="14" t="s">
        <v>181</v>
      </c>
      <c r="G5832" s="16">
        <v>41</v>
      </c>
      <c r="H5832" s="14" t="s">
        <v>186</v>
      </c>
      <c r="I5832" s="16">
        <v>2</v>
      </c>
      <c r="J5832" s="14" t="s">
        <v>83</v>
      </c>
      <c r="K5832" s="14" t="s">
        <v>84</v>
      </c>
      <c r="L5832" s="14" t="s">
        <v>85</v>
      </c>
      <c r="M5832" s="23">
        <v>0.7</v>
      </c>
      <c r="N5832" s="16">
        <v>19</v>
      </c>
      <c r="O5832" s="16">
        <v>17</v>
      </c>
      <c r="P5832" s="16">
        <v>5</v>
      </c>
      <c r="Q5832" s="16">
        <v>20</v>
      </c>
      <c r="R5832" s="16">
        <v>6</v>
      </c>
      <c r="S5832" s="14" t="s">
        <v>86</v>
      </c>
      <c r="T5832" s="16">
        <v>2306</v>
      </c>
      <c r="U5832" s="16">
        <v>0</v>
      </c>
      <c r="V5832" s="18">
        <v>1982999</v>
      </c>
      <c r="W5832" s="18">
        <v>55095</v>
      </c>
      <c r="X5832" s="18">
        <v>38230</v>
      </c>
      <c r="Y5832" s="18">
        <v>0</v>
      </c>
      <c r="Z5832" s="18">
        <v>0</v>
      </c>
      <c r="AA5832" s="18">
        <v>0</v>
      </c>
      <c r="AB5832" s="18">
        <v>57695</v>
      </c>
      <c r="AC5832" s="23">
        <v>1.05</v>
      </c>
      <c r="AD5832" s="14" t="str">
        <f>IF(E5832=113,"Linn","Iowa ex-Linn")</f>
        <v>Iowa ex-Linn</v>
      </c>
      <c r="AE5832" s="23">
        <f>IFERROR(AB5832/W5832,"N/M")</f>
        <v>1.0471912151737908</v>
      </c>
      <c r="AF5832" s="14" t="str">
        <f>B5832&amp;"|"&amp;TEXT(E5832,"000")&amp;"|"&amp;TEXT(M5832,"0.0000")</f>
        <v>2023|191|0.7000</v>
      </c>
      <c r="AG5832" s="22" t="str">
        <f>IF(AND(B5832&gt;=2015,B5832&lt;=2024,C5832=19,G5832=41,I5832=2,K5832="A",L5832="RBUP",M5832&gt;=0.5,M5832&lt;=0.85),"IN","OUT")</f>
        <v>IN</v>
      </c>
    </row>
    <row r="5833" spans="1:33">
      <c r="A5833" s="14" t="s">
        <v>193</v>
      </c>
      <c r="B5833" s="16">
        <v>2023</v>
      </c>
      <c r="C5833" s="16">
        <v>19</v>
      </c>
      <c r="D5833" s="14" t="s">
        <v>80</v>
      </c>
      <c r="E5833" s="16">
        <v>191</v>
      </c>
      <c r="F5833" s="14" t="s">
        <v>181</v>
      </c>
      <c r="G5833" s="16">
        <v>41</v>
      </c>
      <c r="H5833" s="14" t="s">
        <v>186</v>
      </c>
      <c r="I5833" s="16">
        <v>2</v>
      </c>
      <c r="J5833" s="14" t="s">
        <v>83</v>
      </c>
      <c r="K5833" s="14" t="s">
        <v>84</v>
      </c>
      <c r="L5833" s="14" t="s">
        <v>85</v>
      </c>
      <c r="M5833" s="23">
        <v>0.75</v>
      </c>
      <c r="N5833" s="16">
        <v>172</v>
      </c>
      <c r="O5833" s="16">
        <v>156</v>
      </c>
      <c r="P5833" s="16">
        <v>50</v>
      </c>
      <c r="Q5833" s="16">
        <v>181</v>
      </c>
      <c r="R5833" s="16">
        <v>60</v>
      </c>
      <c r="S5833" s="14" t="s">
        <v>86</v>
      </c>
      <c r="T5833" s="16">
        <v>28475</v>
      </c>
      <c r="U5833" s="16">
        <v>0</v>
      </c>
      <c r="V5833" s="18">
        <v>26621503</v>
      </c>
      <c r="W5833" s="18">
        <v>981605</v>
      </c>
      <c r="X5833" s="18">
        <v>712524</v>
      </c>
      <c r="Y5833" s="18">
        <v>135</v>
      </c>
      <c r="Z5833" s="18">
        <v>0</v>
      </c>
      <c r="AA5833" s="18">
        <v>0</v>
      </c>
      <c r="AB5833" s="18">
        <v>967858</v>
      </c>
      <c r="AC5833" s="23">
        <v>0.99</v>
      </c>
      <c r="AD5833" s="14" t="str">
        <f>IF(E5833=113,"Linn","Iowa ex-Linn")</f>
        <v>Iowa ex-Linn</v>
      </c>
      <c r="AE5833" s="23">
        <f>IFERROR(AB5833/W5833,"N/M")</f>
        <v>0.9859953851090816</v>
      </c>
      <c r="AF5833" s="14" t="str">
        <f>B5833&amp;"|"&amp;TEXT(E5833,"000")&amp;"|"&amp;TEXT(M5833,"0.0000")</f>
        <v>2023|191|0.7500</v>
      </c>
      <c r="AG5833" s="22" t="str">
        <f>IF(AND(B5833&gt;=2015,B5833&lt;=2024,C5833=19,G5833=41,I5833=2,K5833="A",L5833="RBUP",M5833&gt;=0.5,M5833&lt;=0.85),"IN","OUT")</f>
        <v>IN</v>
      </c>
    </row>
    <row r="5834" spans="1:33">
      <c r="A5834" s="14" t="s">
        <v>193</v>
      </c>
      <c r="B5834" s="16">
        <v>2023</v>
      </c>
      <c r="C5834" s="16">
        <v>19</v>
      </c>
      <c r="D5834" s="14" t="s">
        <v>80</v>
      </c>
      <c r="E5834" s="16">
        <v>191</v>
      </c>
      <c r="F5834" s="14" t="s">
        <v>181</v>
      </c>
      <c r="G5834" s="16">
        <v>41</v>
      </c>
      <c r="H5834" s="14" t="s">
        <v>186</v>
      </c>
      <c r="I5834" s="16">
        <v>2</v>
      </c>
      <c r="J5834" s="14" t="s">
        <v>83</v>
      </c>
      <c r="K5834" s="14" t="s">
        <v>84</v>
      </c>
      <c r="L5834" s="14" t="s">
        <v>85</v>
      </c>
      <c r="M5834" s="23">
        <v>0.8</v>
      </c>
      <c r="N5834" s="16">
        <v>413</v>
      </c>
      <c r="O5834" s="16">
        <v>366</v>
      </c>
      <c r="P5834" s="16">
        <v>180</v>
      </c>
      <c r="Q5834" s="16">
        <v>405</v>
      </c>
      <c r="R5834" s="16">
        <v>199</v>
      </c>
      <c r="S5834" s="14" t="s">
        <v>86</v>
      </c>
      <c r="T5834" s="16">
        <v>65934</v>
      </c>
      <c r="U5834" s="16">
        <v>0</v>
      </c>
      <c r="V5834" s="18">
        <v>65124678</v>
      </c>
      <c r="W5834" s="18">
        <v>3205989</v>
      </c>
      <c r="X5834" s="18">
        <v>2071257</v>
      </c>
      <c r="Y5834" s="18">
        <v>1080</v>
      </c>
      <c r="Z5834" s="18">
        <v>0</v>
      </c>
      <c r="AA5834" s="18">
        <v>0</v>
      </c>
      <c r="AB5834" s="18">
        <v>4021040</v>
      </c>
      <c r="AC5834" s="23">
        <v>1.25</v>
      </c>
      <c r="AD5834" s="14" t="str">
        <f>IF(E5834=113,"Linn","Iowa ex-Linn")</f>
        <v>Iowa ex-Linn</v>
      </c>
      <c r="AE5834" s="23">
        <f>IFERROR(AB5834/W5834,"N/M")</f>
        <v>1.2542276345926326</v>
      </c>
      <c r="AF5834" s="14" t="str">
        <f>B5834&amp;"|"&amp;TEXT(E5834,"000")&amp;"|"&amp;TEXT(M5834,"0.0000")</f>
        <v>2023|191|0.8000</v>
      </c>
      <c r="AG5834" s="22" t="str">
        <f>IF(AND(B5834&gt;=2015,B5834&lt;=2024,C5834=19,G5834=41,I5834=2,K5834="A",L5834="RBUP",M5834&gt;=0.5,M5834&lt;=0.85),"IN","OUT")</f>
        <v>IN</v>
      </c>
    </row>
    <row r="5835" spans="1:33">
      <c r="A5835" s="14" t="s">
        <v>193</v>
      </c>
      <c r="B5835" s="16">
        <v>2023</v>
      </c>
      <c r="C5835" s="16">
        <v>19</v>
      </c>
      <c r="D5835" s="14" t="s">
        <v>80</v>
      </c>
      <c r="E5835" s="16">
        <v>191</v>
      </c>
      <c r="F5835" s="14" t="s">
        <v>181</v>
      </c>
      <c r="G5835" s="16">
        <v>41</v>
      </c>
      <c r="H5835" s="14" t="s">
        <v>186</v>
      </c>
      <c r="I5835" s="16">
        <v>2</v>
      </c>
      <c r="J5835" s="14" t="s">
        <v>83</v>
      </c>
      <c r="K5835" s="14" t="s">
        <v>84</v>
      </c>
      <c r="L5835" s="14" t="s">
        <v>85</v>
      </c>
      <c r="M5835" s="23">
        <v>0.85</v>
      </c>
      <c r="N5835" s="16">
        <v>248</v>
      </c>
      <c r="O5835" s="16">
        <v>217</v>
      </c>
      <c r="P5835" s="16">
        <v>154</v>
      </c>
      <c r="Q5835" s="16">
        <v>269</v>
      </c>
      <c r="R5835" s="16">
        <v>194</v>
      </c>
      <c r="S5835" s="14" t="s">
        <v>86</v>
      </c>
      <c r="T5835" s="16">
        <v>46537</v>
      </c>
      <c r="U5835" s="16">
        <v>0</v>
      </c>
      <c r="V5835" s="18">
        <v>48894431</v>
      </c>
      <c r="W5835" s="18">
        <v>3067317</v>
      </c>
      <c r="X5835" s="18">
        <v>1537705</v>
      </c>
      <c r="Y5835" s="18">
        <v>206</v>
      </c>
      <c r="Z5835" s="18">
        <v>0</v>
      </c>
      <c r="AA5835" s="18">
        <v>0</v>
      </c>
      <c r="AB5835" s="18">
        <v>5218336</v>
      </c>
      <c r="AC5835" s="23">
        <v>1.7</v>
      </c>
      <c r="AD5835" s="14" t="str">
        <f>IF(E5835=113,"Linn","Iowa ex-Linn")</f>
        <v>Iowa ex-Linn</v>
      </c>
      <c r="AE5835" s="23">
        <f>IFERROR(AB5835/W5835,"N/M")</f>
        <v>1.7012705240443031</v>
      </c>
      <c r="AF5835" s="14" t="str">
        <f>B5835&amp;"|"&amp;TEXT(E5835,"000")&amp;"|"&amp;TEXT(M5835,"0.0000")</f>
        <v>2023|191|0.8500</v>
      </c>
      <c r="AG5835" s="22" t="str">
        <f>IF(AND(B5835&gt;=2015,B5835&lt;=2024,C5835=19,G5835=41,I5835=2,K5835="A",L5835="RBUP",M5835&gt;=0.5,M5835&lt;=0.85),"IN","OUT")</f>
        <v>IN</v>
      </c>
    </row>
    <row r="5836" spans="1:33">
      <c r="A5836" s="14" t="s">
        <v>193</v>
      </c>
      <c r="B5836" s="16">
        <v>2023</v>
      </c>
      <c r="C5836" s="16">
        <v>19</v>
      </c>
      <c r="D5836" s="14" t="s">
        <v>80</v>
      </c>
      <c r="E5836" s="16">
        <v>193</v>
      </c>
      <c r="F5836" s="14" t="s">
        <v>182</v>
      </c>
      <c r="G5836" s="16">
        <v>41</v>
      </c>
      <c r="H5836" s="14" t="s">
        <v>186</v>
      </c>
      <c r="I5836" s="16">
        <v>2</v>
      </c>
      <c r="J5836" s="14" t="s">
        <v>83</v>
      </c>
      <c r="K5836" s="14" t="s">
        <v>84</v>
      </c>
      <c r="L5836" s="14" t="s">
        <v>85</v>
      </c>
      <c r="M5836" s="23">
        <v>0.6</v>
      </c>
      <c r="N5836" s="16">
        <v>1</v>
      </c>
      <c r="O5836" s="16">
        <v>0</v>
      </c>
      <c r="P5836" s="16">
        <v>0</v>
      </c>
      <c r="Q5836" s="16">
        <v>0</v>
      </c>
      <c r="R5836" s="16">
        <v>0</v>
      </c>
      <c r="S5836" s="14" t="s">
        <v>86</v>
      </c>
      <c r="T5836" s="16">
        <v>0</v>
      </c>
      <c r="U5836" s="16">
        <v>0</v>
      </c>
      <c r="V5836" s="18">
        <v>0</v>
      </c>
      <c r="W5836" s="18">
        <v>0</v>
      </c>
      <c r="X5836" s="18">
        <v>0</v>
      </c>
      <c r="Y5836" s="18">
        <v>0</v>
      </c>
      <c r="Z5836" s="18">
        <v>0</v>
      </c>
      <c r="AA5836" s="18">
        <v>0</v>
      </c>
      <c r="AB5836" s="18">
        <v>0</v>
      </c>
      <c r="AC5836" s="23">
        <v>0</v>
      </c>
      <c r="AD5836" s="14" t="str">
        <f>IF(E5836=113,"Linn","Iowa ex-Linn")</f>
        <v>Iowa ex-Linn</v>
      </c>
      <c r="AE5836" s="23" t="str">
        <f>IFERROR(AB5836/W5836,"N/M")</f>
        <v>N/M</v>
      </c>
      <c r="AF5836" s="14" t="str">
        <f>B5836&amp;"|"&amp;TEXT(E5836,"000")&amp;"|"&amp;TEXT(M5836,"0.0000")</f>
        <v>2023|193|0.6000</v>
      </c>
      <c r="AG5836" s="22" t="str">
        <f>IF(AND(B5836&gt;=2015,B5836&lt;=2024,C5836=19,G5836=41,I5836=2,K5836="A",L5836="RBUP",M5836&gt;=0.5,M5836&lt;=0.85),"IN","OUT")</f>
        <v>IN</v>
      </c>
    </row>
    <row r="5837" spans="1:33">
      <c r="A5837" s="14" t="s">
        <v>193</v>
      </c>
      <c r="B5837" s="16">
        <v>2023</v>
      </c>
      <c r="C5837" s="16">
        <v>19</v>
      </c>
      <c r="D5837" s="14" t="s">
        <v>80</v>
      </c>
      <c r="E5837" s="16">
        <v>193</v>
      </c>
      <c r="F5837" s="14" t="s">
        <v>182</v>
      </c>
      <c r="G5837" s="16">
        <v>41</v>
      </c>
      <c r="H5837" s="14" t="s">
        <v>186</v>
      </c>
      <c r="I5837" s="16">
        <v>2</v>
      </c>
      <c r="J5837" s="14" t="s">
        <v>83</v>
      </c>
      <c r="K5837" s="14" t="s">
        <v>84</v>
      </c>
      <c r="L5837" s="14" t="s">
        <v>85</v>
      </c>
      <c r="M5837" s="23">
        <v>0.65</v>
      </c>
      <c r="N5837" s="16">
        <v>2</v>
      </c>
      <c r="O5837" s="16">
        <v>2</v>
      </c>
      <c r="P5837" s="16">
        <v>2</v>
      </c>
      <c r="Q5837" s="16">
        <v>2</v>
      </c>
      <c r="R5837" s="16">
        <v>2</v>
      </c>
      <c r="S5837" s="14" t="s">
        <v>86</v>
      </c>
      <c r="T5837" s="16">
        <v>795</v>
      </c>
      <c r="U5837" s="16">
        <v>0</v>
      </c>
      <c r="V5837" s="18">
        <v>703258</v>
      </c>
      <c r="W5837" s="18">
        <v>13881</v>
      </c>
      <c r="X5837" s="18">
        <v>11105</v>
      </c>
      <c r="Y5837" s="18">
        <v>0</v>
      </c>
      <c r="Z5837" s="18">
        <v>0</v>
      </c>
      <c r="AA5837" s="18">
        <v>0</v>
      </c>
      <c r="AB5837" s="18">
        <v>151868</v>
      </c>
      <c r="AC5837" s="23">
        <v>10.94</v>
      </c>
      <c r="AD5837" s="14" t="str">
        <f>IF(E5837=113,"Linn","Iowa ex-Linn")</f>
        <v>Iowa ex-Linn</v>
      </c>
      <c r="AE5837" s="23">
        <f>IFERROR(AB5837/W5837,"N/M")</f>
        <v>10.940710323463728</v>
      </c>
      <c r="AF5837" s="14" t="str">
        <f>B5837&amp;"|"&amp;TEXT(E5837,"000")&amp;"|"&amp;TEXT(M5837,"0.0000")</f>
        <v>2023|193|0.6500</v>
      </c>
      <c r="AG5837" s="22" t="str">
        <f>IF(AND(B5837&gt;=2015,B5837&lt;=2024,C5837=19,G5837=41,I5837=2,K5837="A",L5837="RBUP",M5837&gt;=0.5,M5837&lt;=0.85),"IN","OUT")</f>
        <v>IN</v>
      </c>
    </row>
    <row r="5838" spans="1:33">
      <c r="A5838" s="14" t="s">
        <v>193</v>
      </c>
      <c r="B5838" s="16">
        <v>2023</v>
      </c>
      <c r="C5838" s="16">
        <v>19</v>
      </c>
      <c r="D5838" s="14" t="s">
        <v>80</v>
      </c>
      <c r="E5838" s="16">
        <v>193</v>
      </c>
      <c r="F5838" s="14" t="s">
        <v>182</v>
      </c>
      <c r="G5838" s="16">
        <v>41</v>
      </c>
      <c r="H5838" s="14" t="s">
        <v>186</v>
      </c>
      <c r="I5838" s="16">
        <v>2</v>
      </c>
      <c r="J5838" s="14" t="s">
        <v>83</v>
      </c>
      <c r="K5838" s="14" t="s">
        <v>84</v>
      </c>
      <c r="L5838" s="14" t="s">
        <v>85</v>
      </c>
      <c r="M5838" s="23">
        <v>0.7</v>
      </c>
      <c r="N5838" s="16">
        <v>21</v>
      </c>
      <c r="O5838" s="16">
        <v>14</v>
      </c>
      <c r="P5838" s="16">
        <v>13</v>
      </c>
      <c r="Q5838" s="16">
        <v>19</v>
      </c>
      <c r="R5838" s="16">
        <v>17</v>
      </c>
      <c r="S5838" s="14" t="s">
        <v>86</v>
      </c>
      <c r="T5838" s="16">
        <v>1900</v>
      </c>
      <c r="U5838" s="16">
        <v>0</v>
      </c>
      <c r="V5838" s="18">
        <v>1659551</v>
      </c>
      <c r="W5838" s="18">
        <v>68294</v>
      </c>
      <c r="X5838" s="18">
        <v>42785</v>
      </c>
      <c r="Y5838" s="18">
        <v>0</v>
      </c>
      <c r="Z5838" s="18">
        <v>0</v>
      </c>
      <c r="AA5838" s="18">
        <v>0</v>
      </c>
      <c r="AB5838" s="18">
        <v>231594</v>
      </c>
      <c r="AC5838" s="23">
        <v>3.39</v>
      </c>
      <c r="AD5838" s="14" t="str">
        <f>IF(E5838=113,"Linn","Iowa ex-Linn")</f>
        <v>Iowa ex-Linn</v>
      </c>
      <c r="AE5838" s="23">
        <f>IFERROR(AB5838/W5838,"N/M")</f>
        <v>3.391132456731192</v>
      </c>
      <c r="AF5838" s="14" t="str">
        <f>B5838&amp;"|"&amp;TEXT(E5838,"000")&amp;"|"&amp;TEXT(M5838,"0.0000")</f>
        <v>2023|193|0.7000</v>
      </c>
      <c r="AG5838" s="22" t="str">
        <f>IF(AND(B5838&gt;=2015,B5838&lt;=2024,C5838=19,G5838=41,I5838=2,K5838="A",L5838="RBUP",M5838&gt;=0.5,M5838&lt;=0.85),"IN","OUT")</f>
        <v>IN</v>
      </c>
    </row>
    <row r="5839" spans="1:33">
      <c r="A5839" s="14" t="s">
        <v>193</v>
      </c>
      <c r="B5839" s="16">
        <v>2023</v>
      </c>
      <c r="C5839" s="16">
        <v>19</v>
      </c>
      <c r="D5839" s="14" t="s">
        <v>80</v>
      </c>
      <c r="E5839" s="16">
        <v>193</v>
      </c>
      <c r="F5839" s="14" t="s">
        <v>182</v>
      </c>
      <c r="G5839" s="16">
        <v>41</v>
      </c>
      <c r="H5839" s="14" t="s">
        <v>186</v>
      </c>
      <c r="I5839" s="16">
        <v>2</v>
      </c>
      <c r="J5839" s="14" t="s">
        <v>83</v>
      </c>
      <c r="K5839" s="14" t="s">
        <v>84</v>
      </c>
      <c r="L5839" s="14" t="s">
        <v>85</v>
      </c>
      <c r="M5839" s="23">
        <v>0.75</v>
      </c>
      <c r="N5839" s="16">
        <v>106</v>
      </c>
      <c r="O5839" s="16">
        <v>76</v>
      </c>
      <c r="P5839" s="16">
        <v>65</v>
      </c>
      <c r="Q5839" s="16">
        <v>144</v>
      </c>
      <c r="R5839" s="16">
        <v>121</v>
      </c>
      <c r="S5839" s="14" t="s">
        <v>86</v>
      </c>
      <c r="T5839" s="16">
        <v>15422</v>
      </c>
      <c r="U5839" s="16">
        <v>0</v>
      </c>
      <c r="V5839" s="18">
        <v>14198343</v>
      </c>
      <c r="W5839" s="18">
        <v>761931</v>
      </c>
      <c r="X5839" s="18">
        <v>474977</v>
      </c>
      <c r="Y5839" s="18">
        <v>0</v>
      </c>
      <c r="Z5839" s="18">
        <v>0</v>
      </c>
      <c r="AA5839" s="18">
        <v>0</v>
      </c>
      <c r="AB5839" s="18">
        <v>3530352</v>
      </c>
      <c r="AC5839" s="23">
        <v>4.63</v>
      </c>
      <c r="AD5839" s="14" t="str">
        <f>IF(E5839=113,"Linn","Iowa ex-Linn")</f>
        <v>Iowa ex-Linn</v>
      </c>
      <c r="AE5839" s="23">
        <f>IFERROR(AB5839/W5839,"N/M")</f>
        <v>4.633427436342661</v>
      </c>
      <c r="AF5839" s="14" t="str">
        <f>B5839&amp;"|"&amp;TEXT(E5839,"000")&amp;"|"&amp;TEXT(M5839,"0.0000")</f>
        <v>2023|193|0.7500</v>
      </c>
      <c r="AG5839" s="22" t="str">
        <f>IF(AND(B5839&gt;=2015,B5839&lt;=2024,C5839=19,G5839=41,I5839=2,K5839="A",L5839="RBUP",M5839&gt;=0.5,M5839&lt;=0.85),"IN","OUT")</f>
        <v>IN</v>
      </c>
    </row>
    <row r="5840" spans="1:33">
      <c r="A5840" s="14" t="s">
        <v>193</v>
      </c>
      <c r="B5840" s="16">
        <v>2023</v>
      </c>
      <c r="C5840" s="16">
        <v>19</v>
      </c>
      <c r="D5840" s="14" t="s">
        <v>80</v>
      </c>
      <c r="E5840" s="16">
        <v>193</v>
      </c>
      <c r="F5840" s="14" t="s">
        <v>182</v>
      </c>
      <c r="G5840" s="16">
        <v>41</v>
      </c>
      <c r="H5840" s="14" t="s">
        <v>186</v>
      </c>
      <c r="I5840" s="16">
        <v>2</v>
      </c>
      <c r="J5840" s="14" t="s">
        <v>83</v>
      </c>
      <c r="K5840" s="14" t="s">
        <v>84</v>
      </c>
      <c r="L5840" s="14" t="s">
        <v>85</v>
      </c>
      <c r="M5840" s="23">
        <v>0.8</v>
      </c>
      <c r="N5840" s="16">
        <v>445</v>
      </c>
      <c r="O5840" s="16">
        <v>366</v>
      </c>
      <c r="P5840" s="16">
        <v>345</v>
      </c>
      <c r="Q5840" s="16">
        <v>773</v>
      </c>
      <c r="R5840" s="16">
        <v>686</v>
      </c>
      <c r="S5840" s="14" t="s">
        <v>86</v>
      </c>
      <c r="T5840" s="16">
        <v>99395</v>
      </c>
      <c r="U5840" s="16">
        <v>0</v>
      </c>
      <c r="V5840" s="18">
        <v>98630289</v>
      </c>
      <c r="W5840" s="18">
        <v>6322244</v>
      </c>
      <c r="X5840" s="18">
        <v>3547384</v>
      </c>
      <c r="Y5840" s="18">
        <v>5264</v>
      </c>
      <c r="Z5840" s="18">
        <v>0</v>
      </c>
      <c r="AA5840" s="18">
        <v>0</v>
      </c>
      <c r="AB5840" s="18">
        <v>25157966</v>
      </c>
      <c r="AC5840" s="23">
        <v>3.98</v>
      </c>
      <c r="AD5840" s="14" t="str">
        <f>IF(E5840=113,"Linn","Iowa ex-Linn")</f>
        <v>Iowa ex-Linn</v>
      </c>
      <c r="AE5840" s="23">
        <f>IFERROR(AB5840/W5840,"N/M")</f>
        <v>3.9792779272675967</v>
      </c>
      <c r="AF5840" s="14" t="str">
        <f>B5840&amp;"|"&amp;TEXT(E5840,"000")&amp;"|"&amp;TEXT(M5840,"0.0000")</f>
        <v>2023|193|0.8000</v>
      </c>
      <c r="AG5840" s="22" t="str">
        <f>IF(AND(B5840&gt;=2015,B5840&lt;=2024,C5840=19,G5840=41,I5840=2,K5840="A",L5840="RBUP",M5840&gt;=0.5,M5840&lt;=0.85),"IN","OUT")</f>
        <v>IN</v>
      </c>
    </row>
    <row r="5841" spans="1:33">
      <c r="A5841" s="14" t="s">
        <v>193</v>
      </c>
      <c r="B5841" s="16">
        <v>2023</v>
      </c>
      <c r="C5841" s="16">
        <v>19</v>
      </c>
      <c r="D5841" s="14" t="s">
        <v>80</v>
      </c>
      <c r="E5841" s="16">
        <v>193</v>
      </c>
      <c r="F5841" s="14" t="s">
        <v>182</v>
      </c>
      <c r="G5841" s="16">
        <v>41</v>
      </c>
      <c r="H5841" s="14" t="s">
        <v>186</v>
      </c>
      <c r="I5841" s="16">
        <v>2</v>
      </c>
      <c r="J5841" s="14" t="s">
        <v>83</v>
      </c>
      <c r="K5841" s="14" t="s">
        <v>84</v>
      </c>
      <c r="L5841" s="14" t="s">
        <v>85</v>
      </c>
      <c r="M5841" s="23">
        <v>0.85</v>
      </c>
      <c r="N5841" s="16">
        <v>295</v>
      </c>
      <c r="O5841" s="16">
        <v>209</v>
      </c>
      <c r="P5841" s="16">
        <v>207</v>
      </c>
      <c r="Q5841" s="16">
        <v>399</v>
      </c>
      <c r="R5841" s="16">
        <v>375</v>
      </c>
      <c r="S5841" s="14" t="s">
        <v>86</v>
      </c>
      <c r="T5841" s="16">
        <v>68343</v>
      </c>
      <c r="U5841" s="16">
        <v>0</v>
      </c>
      <c r="V5841" s="18">
        <v>72180872</v>
      </c>
      <c r="W5841" s="18">
        <v>5677897</v>
      </c>
      <c r="X5841" s="18">
        <v>2552373</v>
      </c>
      <c r="Y5841" s="18">
        <v>573</v>
      </c>
      <c r="Z5841" s="18">
        <v>0</v>
      </c>
      <c r="AA5841" s="18">
        <v>0</v>
      </c>
      <c r="AB5841" s="18">
        <v>21751350</v>
      </c>
      <c r="AC5841" s="23">
        <v>3.83</v>
      </c>
      <c r="AD5841" s="14" t="str">
        <f>IF(E5841=113,"Linn","Iowa ex-Linn")</f>
        <v>Iowa ex-Linn</v>
      </c>
      <c r="AE5841" s="23">
        <f>IFERROR(AB5841/W5841,"N/M")</f>
        <v>3.8308813985177963</v>
      </c>
      <c r="AF5841" s="14" t="str">
        <f>B5841&amp;"|"&amp;TEXT(E5841,"000")&amp;"|"&amp;TEXT(M5841,"0.0000")</f>
        <v>2023|193|0.8500</v>
      </c>
      <c r="AG5841" s="22" t="str">
        <f>IF(AND(B5841&gt;=2015,B5841&lt;=2024,C5841=19,G5841=41,I5841=2,K5841="A",L5841="RBUP",M5841&gt;=0.5,M5841&lt;=0.85),"IN","OUT")</f>
        <v>IN</v>
      </c>
    </row>
    <row r="5842" spans="1:33">
      <c r="A5842" s="14" t="s">
        <v>193</v>
      </c>
      <c r="B5842" s="16">
        <v>2023</v>
      </c>
      <c r="C5842" s="16">
        <v>19</v>
      </c>
      <c r="D5842" s="14" t="s">
        <v>80</v>
      </c>
      <c r="E5842" s="16">
        <v>195</v>
      </c>
      <c r="F5842" s="14" t="s">
        <v>183</v>
      </c>
      <c r="G5842" s="16">
        <v>41</v>
      </c>
      <c r="H5842" s="14" t="s">
        <v>186</v>
      </c>
      <c r="I5842" s="16">
        <v>2</v>
      </c>
      <c r="J5842" s="14" t="s">
        <v>83</v>
      </c>
      <c r="K5842" s="14" t="s">
        <v>84</v>
      </c>
      <c r="L5842" s="14" t="s">
        <v>85</v>
      </c>
      <c r="M5842" s="23">
        <v>0.55</v>
      </c>
      <c r="N5842" s="16">
        <v>1</v>
      </c>
      <c r="O5842" s="16">
        <v>1</v>
      </c>
      <c r="P5842" s="16">
        <v>1</v>
      </c>
      <c r="Q5842" s="16">
        <v>1</v>
      </c>
      <c r="R5842" s="16">
        <v>1</v>
      </c>
      <c r="S5842" s="14" t="s">
        <v>86</v>
      </c>
      <c r="T5842" s="16">
        <v>41</v>
      </c>
      <c r="U5842" s="16">
        <v>0</v>
      </c>
      <c r="V5842" s="18">
        <v>22160</v>
      </c>
      <c r="W5842" s="18">
        <v>516</v>
      </c>
      <c r="X5842" s="18">
        <v>330</v>
      </c>
      <c r="Y5842" s="18">
        <v>0</v>
      </c>
      <c r="Z5842" s="18">
        <v>0</v>
      </c>
      <c r="AA5842" s="18">
        <v>0</v>
      </c>
      <c r="AB5842" s="18">
        <v>267</v>
      </c>
      <c r="AC5842" s="23">
        <v>0.52</v>
      </c>
      <c r="AD5842" s="14" t="str">
        <f>IF(E5842=113,"Linn","Iowa ex-Linn")</f>
        <v>Iowa ex-Linn</v>
      </c>
      <c r="AE5842" s="23">
        <f>IFERROR(AB5842/W5842,"N/M")</f>
        <v>0.5174418604651163</v>
      </c>
      <c r="AF5842" s="14" t="str">
        <f>B5842&amp;"|"&amp;TEXT(E5842,"000")&amp;"|"&amp;TEXT(M5842,"0.0000")</f>
        <v>2023|195|0.5500</v>
      </c>
      <c r="AG5842" s="22" t="str">
        <f>IF(AND(B5842&gt;=2015,B5842&lt;=2024,C5842=19,G5842=41,I5842=2,K5842="A",L5842="RBUP",M5842&gt;=0.5,M5842&lt;=0.85),"IN","OUT")</f>
        <v>IN</v>
      </c>
    </row>
    <row r="5843" spans="1:33">
      <c r="A5843" s="14" t="s">
        <v>193</v>
      </c>
      <c r="B5843" s="16">
        <v>2023</v>
      </c>
      <c r="C5843" s="16">
        <v>19</v>
      </c>
      <c r="D5843" s="14" t="s">
        <v>80</v>
      </c>
      <c r="E5843" s="16">
        <v>195</v>
      </c>
      <c r="F5843" s="14" t="s">
        <v>183</v>
      </c>
      <c r="G5843" s="16">
        <v>41</v>
      </c>
      <c r="H5843" s="14" t="s">
        <v>186</v>
      </c>
      <c r="I5843" s="16">
        <v>2</v>
      </c>
      <c r="J5843" s="14" t="s">
        <v>83</v>
      </c>
      <c r="K5843" s="14" t="s">
        <v>84</v>
      </c>
      <c r="L5843" s="14" t="s">
        <v>85</v>
      </c>
      <c r="M5843" s="23">
        <v>0.6</v>
      </c>
      <c r="N5843" s="16">
        <v>1</v>
      </c>
      <c r="O5843" s="16">
        <v>1</v>
      </c>
      <c r="P5843" s="16">
        <v>0</v>
      </c>
      <c r="Q5843" s="16">
        <v>1</v>
      </c>
      <c r="R5843" s="16">
        <v>0</v>
      </c>
      <c r="S5843" s="14" t="s">
        <v>86</v>
      </c>
      <c r="T5843" s="16">
        <v>27</v>
      </c>
      <c r="U5843" s="16">
        <v>0</v>
      </c>
      <c r="V5843" s="18">
        <v>17490</v>
      </c>
      <c r="W5843" s="18">
        <v>454</v>
      </c>
      <c r="X5843" s="18">
        <v>291</v>
      </c>
      <c r="Y5843" s="18">
        <v>0</v>
      </c>
      <c r="Z5843" s="18">
        <v>0</v>
      </c>
      <c r="AA5843" s="18">
        <v>0</v>
      </c>
      <c r="AB5843" s="18">
        <v>0</v>
      </c>
      <c r="AC5843" s="23">
        <v>0</v>
      </c>
      <c r="AD5843" s="14" t="str">
        <f>IF(E5843=113,"Linn","Iowa ex-Linn")</f>
        <v>Iowa ex-Linn</v>
      </c>
      <c r="AE5843" s="23">
        <f>IFERROR(AB5843/W5843,"N/M")</f>
        <v>0.0</v>
      </c>
      <c r="AF5843" s="14" t="str">
        <f>B5843&amp;"|"&amp;TEXT(E5843,"000")&amp;"|"&amp;TEXT(M5843,"0.0000")</f>
        <v>2023|195|0.6000</v>
      </c>
      <c r="AG5843" s="22" t="str">
        <f>IF(AND(B5843&gt;=2015,B5843&lt;=2024,C5843=19,G5843=41,I5843=2,K5843="A",L5843="RBUP",M5843&gt;=0.5,M5843&lt;=0.85),"IN","OUT")</f>
        <v>IN</v>
      </c>
    </row>
    <row r="5844" spans="1:33">
      <c r="A5844" s="14" t="s">
        <v>193</v>
      </c>
      <c r="B5844" s="16">
        <v>2023</v>
      </c>
      <c r="C5844" s="16">
        <v>19</v>
      </c>
      <c r="D5844" s="14" t="s">
        <v>80</v>
      </c>
      <c r="E5844" s="16">
        <v>195</v>
      </c>
      <c r="F5844" s="14" t="s">
        <v>183</v>
      </c>
      <c r="G5844" s="16">
        <v>41</v>
      </c>
      <c r="H5844" s="14" t="s">
        <v>186</v>
      </c>
      <c r="I5844" s="16">
        <v>2</v>
      </c>
      <c r="J5844" s="14" t="s">
        <v>83</v>
      </c>
      <c r="K5844" s="14" t="s">
        <v>84</v>
      </c>
      <c r="L5844" s="14" t="s">
        <v>85</v>
      </c>
      <c r="M5844" s="23">
        <v>0.65</v>
      </c>
      <c r="N5844" s="16">
        <v>4</v>
      </c>
      <c r="O5844" s="16">
        <v>3</v>
      </c>
      <c r="P5844" s="16">
        <v>1</v>
      </c>
      <c r="Q5844" s="16">
        <v>4</v>
      </c>
      <c r="R5844" s="16">
        <v>1</v>
      </c>
      <c r="S5844" s="14" t="s">
        <v>86</v>
      </c>
      <c r="T5844" s="16">
        <v>167</v>
      </c>
      <c r="U5844" s="16">
        <v>0</v>
      </c>
      <c r="V5844" s="18">
        <v>126973</v>
      </c>
      <c r="W5844" s="18">
        <v>4009</v>
      </c>
      <c r="X5844" s="18">
        <v>2366</v>
      </c>
      <c r="Y5844" s="18">
        <v>0</v>
      </c>
      <c r="Z5844" s="18">
        <v>0</v>
      </c>
      <c r="AA5844" s="18">
        <v>0</v>
      </c>
      <c r="AB5844" s="18">
        <v>2524</v>
      </c>
      <c r="AC5844" s="23">
        <v>0.63</v>
      </c>
      <c r="AD5844" s="14" t="str">
        <f>IF(E5844=113,"Linn","Iowa ex-Linn")</f>
        <v>Iowa ex-Linn</v>
      </c>
      <c r="AE5844" s="23">
        <f>IFERROR(AB5844/W5844,"N/M")</f>
        <v>0.6295834372661512</v>
      </c>
      <c r="AF5844" s="14" t="str">
        <f>B5844&amp;"|"&amp;TEXT(E5844,"000")&amp;"|"&amp;TEXT(M5844,"0.0000")</f>
        <v>2023|195|0.6500</v>
      </c>
      <c r="AG5844" s="22" t="str">
        <f>IF(AND(B5844&gt;=2015,B5844&lt;=2024,C5844=19,G5844=41,I5844=2,K5844="A",L5844="RBUP",M5844&gt;=0.5,M5844&lt;=0.85),"IN","OUT")</f>
        <v>IN</v>
      </c>
    </row>
    <row r="5845" spans="1:33">
      <c r="A5845" s="14" t="s">
        <v>193</v>
      </c>
      <c r="B5845" s="16">
        <v>2023</v>
      </c>
      <c r="C5845" s="16">
        <v>19</v>
      </c>
      <c r="D5845" s="14" t="s">
        <v>80</v>
      </c>
      <c r="E5845" s="16">
        <v>195</v>
      </c>
      <c r="F5845" s="14" t="s">
        <v>183</v>
      </c>
      <c r="G5845" s="16">
        <v>41</v>
      </c>
      <c r="H5845" s="14" t="s">
        <v>186</v>
      </c>
      <c r="I5845" s="16">
        <v>2</v>
      </c>
      <c r="J5845" s="14" t="s">
        <v>83</v>
      </c>
      <c r="K5845" s="14" t="s">
        <v>84</v>
      </c>
      <c r="L5845" s="14" t="s">
        <v>85</v>
      </c>
      <c r="M5845" s="23">
        <v>0.7</v>
      </c>
      <c r="N5845" s="16">
        <v>16</v>
      </c>
      <c r="O5845" s="16">
        <v>13</v>
      </c>
      <c r="P5845" s="16">
        <v>5</v>
      </c>
      <c r="Q5845" s="16">
        <v>19</v>
      </c>
      <c r="R5845" s="16">
        <v>6</v>
      </c>
      <c r="S5845" s="14" t="s">
        <v>86</v>
      </c>
      <c r="T5845" s="16">
        <v>1537</v>
      </c>
      <c r="U5845" s="16">
        <v>0</v>
      </c>
      <c r="V5845" s="18">
        <v>1187614</v>
      </c>
      <c r="W5845" s="18">
        <v>60285</v>
      </c>
      <c r="X5845" s="18">
        <v>38395</v>
      </c>
      <c r="Y5845" s="18">
        <v>0</v>
      </c>
      <c r="Z5845" s="18">
        <v>0</v>
      </c>
      <c r="AA5845" s="18">
        <v>0</v>
      </c>
      <c r="AB5845" s="18">
        <v>60310</v>
      </c>
      <c r="AC5845" s="23">
        <v>1</v>
      </c>
      <c r="AD5845" s="14" t="str">
        <f>IF(E5845=113,"Linn","Iowa ex-Linn")</f>
        <v>Iowa ex-Linn</v>
      </c>
      <c r="AE5845" s="23">
        <f>IFERROR(AB5845/W5845,"N/M")</f>
        <v>1.000414696856598</v>
      </c>
      <c r="AF5845" s="14" t="str">
        <f>B5845&amp;"|"&amp;TEXT(E5845,"000")&amp;"|"&amp;TEXT(M5845,"0.0000")</f>
        <v>2023|195|0.7000</v>
      </c>
      <c r="AG5845" s="22" t="str">
        <f>IF(AND(B5845&gt;=2015,B5845&lt;=2024,C5845=19,G5845=41,I5845=2,K5845="A",L5845="RBUP",M5845&gt;=0.5,M5845&lt;=0.85),"IN","OUT")</f>
        <v>IN</v>
      </c>
    </row>
    <row r="5846" spans="1:33">
      <c r="A5846" s="14" t="s">
        <v>193</v>
      </c>
      <c r="B5846" s="16">
        <v>2023</v>
      </c>
      <c r="C5846" s="16">
        <v>19</v>
      </c>
      <c r="D5846" s="14" t="s">
        <v>80</v>
      </c>
      <c r="E5846" s="16">
        <v>195</v>
      </c>
      <c r="F5846" s="14" t="s">
        <v>183</v>
      </c>
      <c r="G5846" s="16">
        <v>41</v>
      </c>
      <c r="H5846" s="14" t="s">
        <v>186</v>
      </c>
      <c r="I5846" s="16">
        <v>2</v>
      </c>
      <c r="J5846" s="14" t="s">
        <v>83</v>
      </c>
      <c r="K5846" s="14" t="s">
        <v>84</v>
      </c>
      <c r="L5846" s="14" t="s">
        <v>85</v>
      </c>
      <c r="M5846" s="23">
        <v>0.75</v>
      </c>
      <c r="N5846" s="16">
        <v>70</v>
      </c>
      <c r="O5846" s="16">
        <v>57</v>
      </c>
      <c r="P5846" s="16">
        <v>30</v>
      </c>
      <c r="Q5846" s="16">
        <v>72</v>
      </c>
      <c r="R5846" s="16">
        <v>33</v>
      </c>
      <c r="S5846" s="14" t="s">
        <v>86</v>
      </c>
      <c r="T5846" s="16">
        <v>11204</v>
      </c>
      <c r="U5846" s="16">
        <v>0</v>
      </c>
      <c r="V5846" s="18">
        <v>10372052</v>
      </c>
      <c r="W5846" s="18">
        <v>515500</v>
      </c>
      <c r="X5846" s="18">
        <v>366423</v>
      </c>
      <c r="Y5846" s="18">
        <v>0</v>
      </c>
      <c r="Z5846" s="18">
        <v>0</v>
      </c>
      <c r="AA5846" s="18">
        <v>0</v>
      </c>
      <c r="AB5846" s="18">
        <v>556111</v>
      </c>
      <c r="AC5846" s="23">
        <v>1.08</v>
      </c>
      <c r="AD5846" s="14" t="str">
        <f>IF(E5846=113,"Linn","Iowa ex-Linn")</f>
        <v>Iowa ex-Linn</v>
      </c>
      <c r="AE5846" s="23">
        <f>IFERROR(AB5846/W5846,"N/M")</f>
        <v>1.0787798254122212</v>
      </c>
      <c r="AF5846" s="14" t="str">
        <f>B5846&amp;"|"&amp;TEXT(E5846,"000")&amp;"|"&amp;TEXT(M5846,"0.0000")</f>
        <v>2023|195|0.7500</v>
      </c>
      <c r="AG5846" s="22" t="str">
        <f>IF(AND(B5846&gt;=2015,B5846&lt;=2024,C5846=19,G5846=41,I5846=2,K5846="A",L5846="RBUP",M5846&gt;=0.5,M5846&lt;=0.85),"IN","OUT")</f>
        <v>IN</v>
      </c>
    </row>
    <row r="5847" spans="1:33">
      <c r="A5847" s="14" t="s">
        <v>193</v>
      </c>
      <c r="B5847" s="16">
        <v>2023</v>
      </c>
      <c r="C5847" s="16">
        <v>19</v>
      </c>
      <c r="D5847" s="14" t="s">
        <v>80</v>
      </c>
      <c r="E5847" s="16">
        <v>195</v>
      </c>
      <c r="F5847" s="14" t="s">
        <v>183</v>
      </c>
      <c r="G5847" s="16">
        <v>41</v>
      </c>
      <c r="H5847" s="14" t="s">
        <v>186</v>
      </c>
      <c r="I5847" s="16">
        <v>2</v>
      </c>
      <c r="J5847" s="14" t="s">
        <v>83</v>
      </c>
      <c r="K5847" s="14" t="s">
        <v>84</v>
      </c>
      <c r="L5847" s="14" t="s">
        <v>85</v>
      </c>
      <c r="M5847" s="23">
        <v>0.8</v>
      </c>
      <c r="N5847" s="16">
        <v>293</v>
      </c>
      <c r="O5847" s="16">
        <v>249</v>
      </c>
      <c r="P5847" s="16">
        <v>138</v>
      </c>
      <c r="Q5847" s="16">
        <v>398</v>
      </c>
      <c r="R5847" s="16">
        <v>212</v>
      </c>
      <c r="S5847" s="14" t="s">
        <v>86</v>
      </c>
      <c r="T5847" s="16">
        <v>61951</v>
      </c>
      <c r="U5847" s="16">
        <v>0</v>
      </c>
      <c r="V5847" s="18">
        <v>61489627</v>
      </c>
      <c r="W5847" s="18">
        <v>3714136</v>
      </c>
      <c r="X5847" s="18">
        <v>2281319</v>
      </c>
      <c r="Y5847" s="18">
        <v>538</v>
      </c>
      <c r="Z5847" s="18">
        <v>0</v>
      </c>
      <c r="AA5847" s="18">
        <v>0</v>
      </c>
      <c r="AB5847" s="18">
        <v>4755270</v>
      </c>
      <c r="AC5847" s="23">
        <v>1.28</v>
      </c>
      <c r="AD5847" s="14" t="str">
        <f>IF(E5847=113,"Linn","Iowa ex-Linn")</f>
        <v>Iowa ex-Linn</v>
      </c>
      <c r="AE5847" s="23">
        <f>IFERROR(AB5847/W5847,"N/M")</f>
        <v>1.2803166066078355</v>
      </c>
      <c r="AF5847" s="14" t="str">
        <f>B5847&amp;"|"&amp;TEXT(E5847,"000")&amp;"|"&amp;TEXT(M5847,"0.0000")</f>
        <v>2023|195|0.8000</v>
      </c>
      <c r="AG5847" s="22" t="str">
        <f>IF(AND(B5847&gt;=2015,B5847&lt;=2024,C5847=19,G5847=41,I5847=2,K5847="A",L5847="RBUP",M5847&gt;=0.5,M5847&lt;=0.85),"IN","OUT")</f>
        <v>IN</v>
      </c>
    </row>
    <row r="5848" spans="1:33">
      <c r="A5848" s="14" t="s">
        <v>193</v>
      </c>
      <c r="B5848" s="16">
        <v>2023</v>
      </c>
      <c r="C5848" s="16">
        <v>19</v>
      </c>
      <c r="D5848" s="14" t="s">
        <v>80</v>
      </c>
      <c r="E5848" s="16">
        <v>195</v>
      </c>
      <c r="F5848" s="14" t="s">
        <v>183</v>
      </c>
      <c r="G5848" s="16">
        <v>41</v>
      </c>
      <c r="H5848" s="14" t="s">
        <v>186</v>
      </c>
      <c r="I5848" s="16">
        <v>2</v>
      </c>
      <c r="J5848" s="14" t="s">
        <v>83</v>
      </c>
      <c r="K5848" s="14" t="s">
        <v>84</v>
      </c>
      <c r="L5848" s="14" t="s">
        <v>85</v>
      </c>
      <c r="M5848" s="23">
        <v>0.85</v>
      </c>
      <c r="N5848" s="16">
        <v>140</v>
      </c>
      <c r="O5848" s="16">
        <v>111</v>
      </c>
      <c r="P5848" s="16">
        <v>87</v>
      </c>
      <c r="Q5848" s="16">
        <v>177</v>
      </c>
      <c r="R5848" s="16">
        <v>127</v>
      </c>
      <c r="S5848" s="14" t="s">
        <v>86</v>
      </c>
      <c r="T5848" s="16">
        <v>25749</v>
      </c>
      <c r="U5848" s="16">
        <v>0</v>
      </c>
      <c r="V5848" s="18">
        <v>26685731</v>
      </c>
      <c r="W5848" s="18">
        <v>1879572</v>
      </c>
      <c r="X5848" s="18">
        <v>868759</v>
      </c>
      <c r="Y5848" s="18">
        <v>1438</v>
      </c>
      <c r="Z5848" s="18">
        <v>0</v>
      </c>
      <c r="AA5848" s="18">
        <v>0</v>
      </c>
      <c r="AB5848" s="18">
        <v>2675419</v>
      </c>
      <c r="AC5848" s="23">
        <v>1.42</v>
      </c>
      <c r="AD5848" s="14" t="str">
        <f>IF(E5848=113,"Linn","Iowa ex-Linn")</f>
        <v>Iowa ex-Linn</v>
      </c>
      <c r="AE5848" s="23">
        <f>IFERROR(AB5848/W5848,"N/M")</f>
        <v>1.4234192677907525</v>
      </c>
      <c r="AF5848" s="14" t="str">
        <f>B5848&amp;"|"&amp;TEXT(E5848,"000")&amp;"|"&amp;TEXT(M5848,"0.0000")</f>
        <v>2023|195|0.8500</v>
      </c>
      <c r="AG5848" s="22" t="str">
        <f>IF(AND(B5848&gt;=2015,B5848&lt;=2024,C5848=19,G5848=41,I5848=2,K5848="A",L5848="RBUP",M5848&gt;=0.5,M5848&lt;=0.85),"IN","OUT")</f>
        <v>IN</v>
      </c>
    </row>
    <row r="5849" spans="1:33">
      <c r="A5849" s="14" t="s">
        <v>193</v>
      </c>
      <c r="B5849" s="16">
        <v>2023</v>
      </c>
      <c r="C5849" s="16">
        <v>19</v>
      </c>
      <c r="D5849" s="14" t="s">
        <v>80</v>
      </c>
      <c r="E5849" s="16">
        <v>197</v>
      </c>
      <c r="F5849" s="14" t="s">
        <v>184</v>
      </c>
      <c r="G5849" s="16">
        <v>41</v>
      </c>
      <c r="H5849" s="14" t="s">
        <v>186</v>
      </c>
      <c r="I5849" s="16">
        <v>2</v>
      </c>
      <c r="J5849" s="14" t="s">
        <v>83</v>
      </c>
      <c r="K5849" s="14" t="s">
        <v>84</v>
      </c>
      <c r="L5849" s="14" t="s">
        <v>85</v>
      </c>
      <c r="M5849" s="23">
        <v>0.6</v>
      </c>
      <c r="N5849" s="16">
        <v>3</v>
      </c>
      <c r="O5849" s="16">
        <v>3</v>
      </c>
      <c r="P5849" s="16">
        <v>0</v>
      </c>
      <c r="Q5849" s="16">
        <v>3</v>
      </c>
      <c r="R5849" s="16">
        <v>0</v>
      </c>
      <c r="S5849" s="14" t="s">
        <v>86</v>
      </c>
      <c r="T5849" s="16">
        <v>994</v>
      </c>
      <c r="U5849" s="16">
        <v>0</v>
      </c>
      <c r="V5849" s="18">
        <v>649593</v>
      </c>
      <c r="W5849" s="18">
        <v>6720</v>
      </c>
      <c r="X5849" s="18">
        <v>4988</v>
      </c>
      <c r="Y5849" s="18">
        <v>0</v>
      </c>
      <c r="Z5849" s="18">
        <v>0</v>
      </c>
      <c r="AA5849" s="18">
        <v>0</v>
      </c>
      <c r="AB5849" s="18">
        <v>0</v>
      </c>
      <c r="AC5849" s="23">
        <v>0</v>
      </c>
      <c r="AD5849" s="14" t="str">
        <f>IF(E5849=113,"Linn","Iowa ex-Linn")</f>
        <v>Iowa ex-Linn</v>
      </c>
      <c r="AE5849" s="23">
        <f>IFERROR(AB5849/W5849,"N/M")</f>
        <v>0.0</v>
      </c>
      <c r="AF5849" s="14" t="str">
        <f>B5849&amp;"|"&amp;TEXT(E5849,"000")&amp;"|"&amp;TEXT(M5849,"0.0000")</f>
        <v>2023|197|0.6000</v>
      </c>
      <c r="AG5849" s="22" t="str">
        <f>IF(AND(B5849&gt;=2015,B5849&lt;=2024,C5849=19,G5849=41,I5849=2,K5849="A",L5849="RBUP",M5849&gt;=0.5,M5849&lt;=0.85),"IN","OUT")</f>
        <v>IN</v>
      </c>
    </row>
    <row r="5850" spans="1:33">
      <c r="A5850" s="14" t="s">
        <v>193</v>
      </c>
      <c r="B5850" s="16">
        <v>2023</v>
      </c>
      <c r="C5850" s="16">
        <v>19</v>
      </c>
      <c r="D5850" s="14" t="s">
        <v>80</v>
      </c>
      <c r="E5850" s="16">
        <v>197</v>
      </c>
      <c r="F5850" s="14" t="s">
        <v>184</v>
      </c>
      <c r="G5850" s="16">
        <v>41</v>
      </c>
      <c r="H5850" s="14" t="s">
        <v>186</v>
      </c>
      <c r="I5850" s="16">
        <v>2</v>
      </c>
      <c r="J5850" s="14" t="s">
        <v>83</v>
      </c>
      <c r="K5850" s="14" t="s">
        <v>84</v>
      </c>
      <c r="L5850" s="14" t="s">
        <v>85</v>
      </c>
      <c r="M5850" s="23">
        <v>0.65</v>
      </c>
      <c r="N5850" s="16">
        <v>4</v>
      </c>
      <c r="O5850" s="16">
        <v>4</v>
      </c>
      <c r="P5850" s="16">
        <v>0</v>
      </c>
      <c r="Q5850" s="16">
        <v>9</v>
      </c>
      <c r="R5850" s="16">
        <v>0</v>
      </c>
      <c r="S5850" s="14" t="s">
        <v>86</v>
      </c>
      <c r="T5850" s="16">
        <v>594</v>
      </c>
      <c r="U5850" s="16">
        <v>0</v>
      </c>
      <c r="V5850" s="18">
        <v>481580</v>
      </c>
      <c r="W5850" s="18">
        <v>9147</v>
      </c>
      <c r="X5850" s="18">
        <v>5397</v>
      </c>
      <c r="Y5850" s="18">
        <v>0</v>
      </c>
      <c r="Z5850" s="18">
        <v>0</v>
      </c>
      <c r="AA5850" s="18">
        <v>0</v>
      </c>
      <c r="AB5850" s="18">
        <v>0</v>
      </c>
      <c r="AC5850" s="23">
        <v>0</v>
      </c>
      <c r="AD5850" s="14" t="str">
        <f>IF(E5850=113,"Linn","Iowa ex-Linn")</f>
        <v>Iowa ex-Linn</v>
      </c>
      <c r="AE5850" s="23">
        <f>IFERROR(AB5850/W5850,"N/M")</f>
        <v>0.0</v>
      </c>
      <c r="AF5850" s="14" t="str">
        <f>B5850&amp;"|"&amp;TEXT(E5850,"000")&amp;"|"&amp;TEXT(M5850,"0.0000")</f>
        <v>2023|197|0.6500</v>
      </c>
      <c r="AG5850" s="22" t="str">
        <f>IF(AND(B5850&gt;=2015,B5850&lt;=2024,C5850=19,G5850=41,I5850=2,K5850="A",L5850="RBUP",M5850&gt;=0.5,M5850&lt;=0.85),"IN","OUT")</f>
        <v>IN</v>
      </c>
    </row>
    <row r="5851" spans="1:33">
      <c r="A5851" s="14" t="s">
        <v>193</v>
      </c>
      <c r="B5851" s="16">
        <v>2023</v>
      </c>
      <c r="C5851" s="16">
        <v>19</v>
      </c>
      <c r="D5851" s="14" t="s">
        <v>80</v>
      </c>
      <c r="E5851" s="16">
        <v>197</v>
      </c>
      <c r="F5851" s="14" t="s">
        <v>184</v>
      </c>
      <c r="G5851" s="16">
        <v>41</v>
      </c>
      <c r="H5851" s="14" t="s">
        <v>186</v>
      </c>
      <c r="I5851" s="16">
        <v>2</v>
      </c>
      <c r="J5851" s="14" t="s">
        <v>83</v>
      </c>
      <c r="K5851" s="14" t="s">
        <v>84</v>
      </c>
      <c r="L5851" s="14" t="s">
        <v>85</v>
      </c>
      <c r="M5851" s="23">
        <v>0.7</v>
      </c>
      <c r="N5851" s="16">
        <v>21</v>
      </c>
      <c r="O5851" s="16">
        <v>19</v>
      </c>
      <c r="P5851" s="16">
        <v>3</v>
      </c>
      <c r="Q5851" s="16">
        <v>28</v>
      </c>
      <c r="R5851" s="16">
        <v>3</v>
      </c>
      <c r="S5851" s="14" t="s">
        <v>86</v>
      </c>
      <c r="T5851" s="16">
        <v>1561</v>
      </c>
      <c r="U5851" s="16">
        <v>0</v>
      </c>
      <c r="V5851" s="18">
        <v>1315639</v>
      </c>
      <c r="W5851" s="18">
        <v>31782</v>
      </c>
      <c r="X5851" s="18">
        <v>19492</v>
      </c>
      <c r="Y5851" s="18">
        <v>0</v>
      </c>
      <c r="Z5851" s="18">
        <v>0</v>
      </c>
      <c r="AA5851" s="18">
        <v>0</v>
      </c>
      <c r="AB5851" s="18">
        <v>3827</v>
      </c>
      <c r="AC5851" s="23">
        <v>0.12</v>
      </c>
      <c r="AD5851" s="14" t="str">
        <f>IF(E5851=113,"Linn","Iowa ex-Linn")</f>
        <v>Iowa ex-Linn</v>
      </c>
      <c r="AE5851" s="23">
        <f>IFERROR(AB5851/W5851,"N/M")</f>
        <v>0.1204140708577182</v>
      </c>
      <c r="AF5851" s="14" t="str">
        <f>B5851&amp;"|"&amp;TEXT(E5851,"000")&amp;"|"&amp;TEXT(M5851,"0.0000")</f>
        <v>2023|197|0.7000</v>
      </c>
      <c r="AG5851" s="22" t="str">
        <f>IF(AND(B5851&gt;=2015,B5851&lt;=2024,C5851=19,G5851=41,I5851=2,K5851="A",L5851="RBUP",M5851&gt;=0.5,M5851&lt;=0.85),"IN","OUT")</f>
        <v>IN</v>
      </c>
    </row>
    <row r="5852" spans="1:33">
      <c r="A5852" s="14" t="s">
        <v>193</v>
      </c>
      <c r="B5852" s="16">
        <v>2023</v>
      </c>
      <c r="C5852" s="16">
        <v>19</v>
      </c>
      <c r="D5852" s="14" t="s">
        <v>80</v>
      </c>
      <c r="E5852" s="16">
        <v>197</v>
      </c>
      <c r="F5852" s="14" t="s">
        <v>184</v>
      </c>
      <c r="G5852" s="16">
        <v>41</v>
      </c>
      <c r="H5852" s="14" t="s">
        <v>186</v>
      </c>
      <c r="I5852" s="16">
        <v>2</v>
      </c>
      <c r="J5852" s="14" t="s">
        <v>83</v>
      </c>
      <c r="K5852" s="14" t="s">
        <v>84</v>
      </c>
      <c r="L5852" s="14" t="s">
        <v>85</v>
      </c>
      <c r="M5852" s="23">
        <v>0.75</v>
      </c>
      <c r="N5852" s="16">
        <v>76</v>
      </c>
      <c r="O5852" s="16">
        <v>69</v>
      </c>
      <c r="P5852" s="16">
        <v>16</v>
      </c>
      <c r="Q5852" s="16">
        <v>113</v>
      </c>
      <c r="R5852" s="16">
        <v>19</v>
      </c>
      <c r="S5852" s="14" t="s">
        <v>86</v>
      </c>
      <c r="T5852" s="16">
        <v>13095</v>
      </c>
      <c r="U5852" s="16">
        <v>0</v>
      </c>
      <c r="V5852" s="18">
        <v>12011235</v>
      </c>
      <c r="W5852" s="18">
        <v>383681</v>
      </c>
      <c r="X5852" s="18">
        <v>251958</v>
      </c>
      <c r="Y5852" s="18">
        <v>0</v>
      </c>
      <c r="Z5852" s="18">
        <v>0</v>
      </c>
      <c r="AA5852" s="18">
        <v>0</v>
      </c>
      <c r="AB5852" s="18">
        <v>55138</v>
      </c>
      <c r="AC5852" s="23">
        <v>0.14</v>
      </c>
      <c r="AD5852" s="14" t="str">
        <f>IF(E5852=113,"Linn","Iowa ex-Linn")</f>
        <v>Iowa ex-Linn</v>
      </c>
      <c r="AE5852" s="23">
        <f>IFERROR(AB5852/W5852,"N/M")</f>
        <v>0.14370792403064003</v>
      </c>
      <c r="AF5852" s="14" t="str">
        <f>B5852&amp;"|"&amp;TEXT(E5852,"000")&amp;"|"&amp;TEXT(M5852,"0.0000")</f>
        <v>2023|197|0.7500</v>
      </c>
      <c r="AG5852" s="22" t="str">
        <f>IF(AND(B5852&gt;=2015,B5852&lt;=2024,C5852=19,G5852=41,I5852=2,K5852="A",L5852="RBUP",M5852&gt;=0.5,M5852&lt;=0.85),"IN","OUT")</f>
        <v>IN</v>
      </c>
    </row>
    <row r="5853" spans="1:33">
      <c r="A5853" s="14" t="s">
        <v>193</v>
      </c>
      <c r="B5853" s="16">
        <v>2023</v>
      </c>
      <c r="C5853" s="16">
        <v>19</v>
      </c>
      <c r="D5853" s="14" t="s">
        <v>80</v>
      </c>
      <c r="E5853" s="16">
        <v>197</v>
      </c>
      <c r="F5853" s="14" t="s">
        <v>184</v>
      </c>
      <c r="G5853" s="16">
        <v>41</v>
      </c>
      <c r="H5853" s="14" t="s">
        <v>186</v>
      </c>
      <c r="I5853" s="16">
        <v>2</v>
      </c>
      <c r="J5853" s="14" t="s">
        <v>83</v>
      </c>
      <c r="K5853" s="14" t="s">
        <v>84</v>
      </c>
      <c r="L5853" s="14" t="s">
        <v>85</v>
      </c>
      <c r="M5853" s="23">
        <v>0.8</v>
      </c>
      <c r="N5853" s="16">
        <v>233</v>
      </c>
      <c r="O5853" s="16">
        <v>192</v>
      </c>
      <c r="P5853" s="16">
        <v>64</v>
      </c>
      <c r="Q5853" s="16">
        <v>381</v>
      </c>
      <c r="R5853" s="16">
        <v>127</v>
      </c>
      <c r="S5853" s="14" t="s">
        <v>86</v>
      </c>
      <c r="T5853" s="16">
        <v>57124</v>
      </c>
      <c r="U5853" s="16">
        <v>0</v>
      </c>
      <c r="V5853" s="18">
        <v>55496735</v>
      </c>
      <c r="W5853" s="18">
        <v>2379842</v>
      </c>
      <c r="X5853" s="18">
        <v>1371634</v>
      </c>
      <c r="Y5853" s="18">
        <v>1284</v>
      </c>
      <c r="Z5853" s="18">
        <v>0</v>
      </c>
      <c r="AA5853" s="18">
        <v>0</v>
      </c>
      <c r="AB5853" s="18">
        <v>1225050</v>
      </c>
      <c r="AC5853" s="23">
        <v>0.51</v>
      </c>
      <c r="AD5853" s="14" t="str">
        <f>IF(E5853=113,"Linn","Iowa ex-Linn")</f>
        <v>Iowa ex-Linn</v>
      </c>
      <c r="AE5853" s="23">
        <f>IFERROR(AB5853/W5853,"N/M")</f>
        <v>0.5147610639697929</v>
      </c>
      <c r="AF5853" s="14" t="str">
        <f>B5853&amp;"|"&amp;TEXT(E5853,"000")&amp;"|"&amp;TEXT(M5853,"0.0000")</f>
        <v>2023|197|0.8000</v>
      </c>
      <c r="AG5853" s="22" t="str">
        <f>IF(AND(B5853&gt;=2015,B5853&lt;=2024,C5853=19,G5853=41,I5853=2,K5853="A",L5853="RBUP",M5853&gt;=0.5,M5853&lt;=0.85),"IN","OUT")</f>
        <v>IN</v>
      </c>
    </row>
    <row r="5854" spans="1:33">
      <c r="A5854" s="14" t="s">
        <v>193</v>
      </c>
      <c r="B5854" s="16">
        <v>2023</v>
      </c>
      <c r="C5854" s="16">
        <v>19</v>
      </c>
      <c r="D5854" s="14" t="s">
        <v>80</v>
      </c>
      <c r="E5854" s="16">
        <v>197</v>
      </c>
      <c r="F5854" s="14" t="s">
        <v>184</v>
      </c>
      <c r="G5854" s="16">
        <v>41</v>
      </c>
      <c r="H5854" s="14" t="s">
        <v>186</v>
      </c>
      <c r="I5854" s="16">
        <v>2</v>
      </c>
      <c r="J5854" s="14" t="s">
        <v>83</v>
      </c>
      <c r="K5854" s="14" t="s">
        <v>84</v>
      </c>
      <c r="L5854" s="14" t="s">
        <v>85</v>
      </c>
      <c r="M5854" s="23">
        <v>0.85</v>
      </c>
      <c r="N5854" s="16">
        <v>341</v>
      </c>
      <c r="O5854" s="16">
        <v>284</v>
      </c>
      <c r="P5854" s="16">
        <v>180</v>
      </c>
      <c r="Q5854" s="16">
        <v>586</v>
      </c>
      <c r="R5854" s="16">
        <v>317</v>
      </c>
      <c r="S5854" s="14" t="s">
        <v>86</v>
      </c>
      <c r="T5854" s="16">
        <v>78367</v>
      </c>
      <c r="U5854" s="16">
        <v>0</v>
      </c>
      <c r="V5854" s="18">
        <v>78517583</v>
      </c>
      <c r="W5854" s="18">
        <v>4304361</v>
      </c>
      <c r="X5854" s="18">
        <v>1929325</v>
      </c>
      <c r="Y5854" s="18">
        <v>2126</v>
      </c>
      <c r="Z5854" s="18">
        <v>0</v>
      </c>
      <c r="AA5854" s="18">
        <v>0</v>
      </c>
      <c r="AB5854" s="18">
        <v>4101339</v>
      </c>
      <c r="AC5854" s="23">
        <v>0.95</v>
      </c>
      <c r="AD5854" s="14" t="str">
        <f>IF(E5854=113,"Linn","Iowa ex-Linn")</f>
        <v>Iowa ex-Linn</v>
      </c>
      <c r="AE5854" s="23">
        <f>IFERROR(AB5854/W5854,"N/M")</f>
        <v>0.9528334170856022</v>
      </c>
      <c r="AF5854" s="14" t="str">
        <f>B5854&amp;"|"&amp;TEXT(E5854,"000")&amp;"|"&amp;TEXT(M5854,"0.0000")</f>
        <v>2023|197|0.8500</v>
      </c>
      <c r="AG5854" s="22" t="str">
        <f>IF(AND(B5854&gt;=2015,B5854&lt;=2024,C5854=19,G5854=41,I5854=2,K5854="A",L5854="RBUP",M5854&gt;=0.5,M5854&lt;=0.85),"IN","OUT")</f>
        <v>IN</v>
      </c>
    </row>
    <row r="5855" spans="1:33">
      <c r="A5855" s="14" t="s">
        <v>194</v>
      </c>
      <c r="B5855" s="16">
        <v>2024</v>
      </c>
      <c r="C5855" s="16">
        <v>19</v>
      </c>
      <c r="D5855" s="14" t="s">
        <v>80</v>
      </c>
      <c r="E5855" s="16">
        <v>1</v>
      </c>
      <c r="F5855" s="14" t="s">
        <v>81</v>
      </c>
      <c r="G5855" s="16">
        <v>41</v>
      </c>
      <c r="H5855" s="14" t="s">
        <v>186</v>
      </c>
      <c r="I5855" s="16">
        <v>2</v>
      </c>
      <c r="J5855" s="14" t="s">
        <v>83</v>
      </c>
      <c r="K5855" s="14" t="s">
        <v>84</v>
      </c>
      <c r="L5855" s="14" t="s">
        <v>85</v>
      </c>
      <c r="M5855" s="23">
        <v>0.6</v>
      </c>
      <c r="N5855" s="16">
        <v>1</v>
      </c>
      <c r="O5855" s="16">
        <v>1</v>
      </c>
      <c r="P5855" s="16">
        <v>0</v>
      </c>
      <c r="Q5855" s="16">
        <v>6</v>
      </c>
      <c r="R5855" s="16">
        <v>0</v>
      </c>
      <c r="S5855" s="14" t="s">
        <v>86</v>
      </c>
      <c r="T5855" s="16">
        <v>421</v>
      </c>
      <c r="U5855" s="16">
        <v>0</v>
      </c>
      <c r="V5855" s="18">
        <v>216625</v>
      </c>
      <c r="W5855" s="18">
        <v>5916</v>
      </c>
      <c r="X5855" s="18">
        <v>3786</v>
      </c>
      <c r="Y5855" s="18">
        <v>0</v>
      </c>
      <c r="Z5855" s="18">
        <v>0</v>
      </c>
      <c r="AA5855" s="18">
        <v>0</v>
      </c>
      <c r="AB5855" s="18">
        <v>0</v>
      </c>
      <c r="AC5855" s="23">
        <v>0</v>
      </c>
      <c r="AD5855" s="14" t="str">
        <f>IF(E5855=113,"Linn","Iowa ex-Linn")</f>
        <v>Iowa ex-Linn</v>
      </c>
      <c r="AE5855" s="23">
        <f>IFERROR(AB5855/W5855,"N/M")</f>
        <v>0.0</v>
      </c>
      <c r="AF5855" s="14" t="str">
        <f>B5855&amp;"|"&amp;TEXT(E5855,"000")&amp;"|"&amp;TEXT(M5855,"0.0000")</f>
        <v>2024|001|0.6000</v>
      </c>
      <c r="AG5855" s="22" t="str">
        <f>IF(AND(B5855&gt;=2015,B5855&lt;=2024,C5855=19,G5855=41,I5855=2,K5855="A",L5855="RBUP",M5855&gt;=0.5,M5855&lt;=0.85),"IN","OUT")</f>
        <v>IN</v>
      </c>
    </row>
    <row r="5856" spans="1:33">
      <c r="A5856" s="14" t="s">
        <v>194</v>
      </c>
      <c r="B5856" s="16">
        <v>2024</v>
      </c>
      <c r="C5856" s="16">
        <v>19</v>
      </c>
      <c r="D5856" s="14" t="s">
        <v>80</v>
      </c>
      <c r="E5856" s="16">
        <v>1</v>
      </c>
      <c r="F5856" s="14" t="s">
        <v>81</v>
      </c>
      <c r="G5856" s="16">
        <v>41</v>
      </c>
      <c r="H5856" s="14" t="s">
        <v>186</v>
      </c>
      <c r="I5856" s="16">
        <v>2</v>
      </c>
      <c r="J5856" s="14" t="s">
        <v>83</v>
      </c>
      <c r="K5856" s="14" t="s">
        <v>84</v>
      </c>
      <c r="L5856" s="14" t="s">
        <v>85</v>
      </c>
      <c r="M5856" s="23">
        <v>0.65</v>
      </c>
      <c r="N5856" s="16">
        <v>5</v>
      </c>
      <c r="O5856" s="16">
        <v>5</v>
      </c>
      <c r="P5856" s="16">
        <v>0</v>
      </c>
      <c r="Q5856" s="16">
        <v>5</v>
      </c>
      <c r="R5856" s="16">
        <v>0</v>
      </c>
      <c r="S5856" s="14" t="s">
        <v>86</v>
      </c>
      <c r="T5856" s="16">
        <v>847</v>
      </c>
      <c r="U5856" s="16">
        <v>0</v>
      </c>
      <c r="V5856" s="18">
        <v>486143</v>
      </c>
      <c r="W5856" s="18">
        <v>9915</v>
      </c>
      <c r="X5856" s="18">
        <v>7507</v>
      </c>
      <c r="Y5856" s="18">
        <v>0</v>
      </c>
      <c r="Z5856" s="18">
        <v>0</v>
      </c>
      <c r="AA5856" s="18">
        <v>0</v>
      </c>
      <c r="AB5856" s="18">
        <v>0</v>
      </c>
      <c r="AC5856" s="23">
        <v>0</v>
      </c>
      <c r="AD5856" s="14" t="str">
        <f>IF(E5856=113,"Linn","Iowa ex-Linn")</f>
        <v>Iowa ex-Linn</v>
      </c>
      <c r="AE5856" s="23">
        <f>IFERROR(AB5856/W5856,"N/M")</f>
        <v>0.0</v>
      </c>
      <c r="AF5856" s="14" t="str">
        <f>B5856&amp;"|"&amp;TEXT(E5856,"000")&amp;"|"&amp;TEXT(M5856,"0.0000")</f>
        <v>2024|001|0.6500</v>
      </c>
      <c r="AG5856" s="22" t="str">
        <f>IF(AND(B5856&gt;=2015,B5856&lt;=2024,C5856=19,G5856=41,I5856=2,K5856="A",L5856="RBUP",M5856&gt;=0.5,M5856&lt;=0.85),"IN","OUT")</f>
        <v>IN</v>
      </c>
    </row>
    <row r="5857" spans="1:33">
      <c r="A5857" s="14" t="s">
        <v>194</v>
      </c>
      <c r="B5857" s="16">
        <v>2024</v>
      </c>
      <c r="C5857" s="16">
        <v>19</v>
      </c>
      <c r="D5857" s="14" t="s">
        <v>80</v>
      </c>
      <c r="E5857" s="16">
        <v>1</v>
      </c>
      <c r="F5857" s="14" t="s">
        <v>81</v>
      </c>
      <c r="G5857" s="16">
        <v>41</v>
      </c>
      <c r="H5857" s="14" t="s">
        <v>186</v>
      </c>
      <c r="I5857" s="16">
        <v>2</v>
      </c>
      <c r="J5857" s="14" t="s">
        <v>83</v>
      </c>
      <c r="K5857" s="14" t="s">
        <v>84</v>
      </c>
      <c r="L5857" s="14" t="s">
        <v>85</v>
      </c>
      <c r="M5857" s="23">
        <v>0.7</v>
      </c>
      <c r="N5857" s="16">
        <v>31</v>
      </c>
      <c r="O5857" s="16">
        <v>22</v>
      </c>
      <c r="P5857" s="16">
        <v>0</v>
      </c>
      <c r="Q5857" s="16">
        <v>25</v>
      </c>
      <c r="R5857" s="16">
        <v>0</v>
      </c>
      <c r="S5857" s="14" t="s">
        <v>86</v>
      </c>
      <c r="T5857" s="16">
        <v>2449</v>
      </c>
      <c r="U5857" s="16">
        <v>0</v>
      </c>
      <c r="V5857" s="18">
        <v>1363679</v>
      </c>
      <c r="W5857" s="18">
        <v>47181</v>
      </c>
      <c r="X5857" s="18">
        <v>30151</v>
      </c>
      <c r="Y5857" s="18">
        <v>1624</v>
      </c>
      <c r="Z5857" s="18">
        <v>0</v>
      </c>
      <c r="AA5857" s="18">
        <v>0</v>
      </c>
      <c r="AB5857" s="18">
        <v>0</v>
      </c>
      <c r="AC5857" s="23">
        <v>0</v>
      </c>
      <c r="AD5857" s="14" t="str">
        <f>IF(E5857=113,"Linn","Iowa ex-Linn")</f>
        <v>Iowa ex-Linn</v>
      </c>
      <c r="AE5857" s="23">
        <f>IFERROR(AB5857/W5857,"N/M")</f>
        <v>0.0</v>
      </c>
      <c r="AF5857" s="14" t="str">
        <f>B5857&amp;"|"&amp;TEXT(E5857,"000")&amp;"|"&amp;TEXT(M5857,"0.0000")</f>
        <v>2024|001|0.7000</v>
      </c>
      <c r="AG5857" s="22" t="str">
        <f>IF(AND(B5857&gt;=2015,B5857&lt;=2024,C5857=19,G5857=41,I5857=2,K5857="A",L5857="RBUP",M5857&gt;=0.5,M5857&lt;=0.85),"IN","OUT")</f>
        <v>IN</v>
      </c>
    </row>
    <row r="5858" spans="1:33">
      <c r="A5858" s="14" t="s">
        <v>194</v>
      </c>
      <c r="B5858" s="16">
        <v>2024</v>
      </c>
      <c r="C5858" s="16">
        <v>19</v>
      </c>
      <c r="D5858" s="14" t="s">
        <v>80</v>
      </c>
      <c r="E5858" s="16">
        <v>1</v>
      </c>
      <c r="F5858" s="14" t="s">
        <v>81</v>
      </c>
      <c r="G5858" s="16">
        <v>41</v>
      </c>
      <c r="H5858" s="14" t="s">
        <v>186</v>
      </c>
      <c r="I5858" s="16">
        <v>2</v>
      </c>
      <c r="J5858" s="14" t="s">
        <v>83</v>
      </c>
      <c r="K5858" s="14" t="s">
        <v>84</v>
      </c>
      <c r="L5858" s="14" t="s">
        <v>85</v>
      </c>
      <c r="M5858" s="23">
        <v>0.75</v>
      </c>
      <c r="N5858" s="16">
        <v>88</v>
      </c>
      <c r="O5858" s="16">
        <v>66</v>
      </c>
      <c r="P5858" s="16">
        <v>2</v>
      </c>
      <c r="Q5858" s="16">
        <v>107</v>
      </c>
      <c r="R5858" s="16">
        <v>2</v>
      </c>
      <c r="S5858" s="14" t="s">
        <v>86</v>
      </c>
      <c r="T5858" s="16">
        <v>11697</v>
      </c>
      <c r="U5858" s="16">
        <v>0</v>
      </c>
      <c r="V5858" s="18">
        <v>7463208</v>
      </c>
      <c r="W5858" s="18">
        <v>381406</v>
      </c>
      <c r="X5858" s="18">
        <v>254154</v>
      </c>
      <c r="Y5858" s="18">
        <v>0</v>
      </c>
      <c r="Z5858" s="18">
        <v>0</v>
      </c>
      <c r="AA5858" s="18">
        <v>0</v>
      </c>
      <c r="AB5858" s="18">
        <v>7691</v>
      </c>
      <c r="AC5858" s="23">
        <v>0.02</v>
      </c>
      <c r="AD5858" s="14" t="str">
        <f>IF(E5858=113,"Linn","Iowa ex-Linn")</f>
        <v>Iowa ex-Linn</v>
      </c>
      <c r="AE5858" s="23">
        <f>IFERROR(AB5858/W5858,"N/M")</f>
        <v>0.020164863688562844</v>
      </c>
      <c r="AF5858" s="14" t="str">
        <f>B5858&amp;"|"&amp;TEXT(E5858,"000")&amp;"|"&amp;TEXT(M5858,"0.0000")</f>
        <v>2024|001|0.7500</v>
      </c>
      <c r="AG5858" s="22" t="str">
        <f>IF(AND(B5858&gt;=2015,B5858&lt;=2024,C5858=19,G5858=41,I5858=2,K5858="A",L5858="RBUP",M5858&gt;=0.5,M5858&lt;=0.85),"IN","OUT")</f>
        <v>IN</v>
      </c>
    </row>
    <row r="5859" spans="1:33">
      <c r="A5859" s="14" t="s">
        <v>194</v>
      </c>
      <c r="B5859" s="16">
        <v>2024</v>
      </c>
      <c r="C5859" s="16">
        <v>19</v>
      </c>
      <c r="D5859" s="14" t="s">
        <v>80</v>
      </c>
      <c r="E5859" s="16">
        <v>1</v>
      </c>
      <c r="F5859" s="14" t="s">
        <v>81</v>
      </c>
      <c r="G5859" s="16">
        <v>41</v>
      </c>
      <c r="H5859" s="14" t="s">
        <v>186</v>
      </c>
      <c r="I5859" s="16">
        <v>2</v>
      </c>
      <c r="J5859" s="14" t="s">
        <v>83</v>
      </c>
      <c r="K5859" s="14" t="s">
        <v>84</v>
      </c>
      <c r="L5859" s="14" t="s">
        <v>85</v>
      </c>
      <c r="M5859" s="23">
        <v>0.8</v>
      </c>
      <c r="N5859" s="16">
        <v>276</v>
      </c>
      <c r="O5859" s="16">
        <v>212</v>
      </c>
      <c r="P5859" s="16">
        <v>8</v>
      </c>
      <c r="Q5859" s="16">
        <v>265</v>
      </c>
      <c r="R5859" s="16">
        <v>8</v>
      </c>
      <c r="S5859" s="14" t="s">
        <v>86</v>
      </c>
      <c r="T5859" s="16">
        <v>50857</v>
      </c>
      <c r="U5859" s="16">
        <v>0</v>
      </c>
      <c r="V5859" s="18">
        <v>34900876</v>
      </c>
      <c r="W5859" s="18">
        <v>2090479</v>
      </c>
      <c r="X5859" s="18">
        <v>1340762</v>
      </c>
      <c r="Y5859" s="18">
        <v>1440</v>
      </c>
      <c r="Z5859" s="18">
        <v>0</v>
      </c>
      <c r="AA5859" s="18">
        <v>0</v>
      </c>
      <c r="AB5859" s="18">
        <v>7337</v>
      </c>
      <c r="AC5859" s="23">
        <v>0</v>
      </c>
      <c r="AD5859" s="14" t="str">
        <f>IF(E5859=113,"Linn","Iowa ex-Linn")</f>
        <v>Iowa ex-Linn</v>
      </c>
      <c r="AE5859" s="23">
        <f>IFERROR(AB5859/W5859,"N/M")</f>
        <v>0.0035097219345422747</v>
      </c>
      <c r="AF5859" s="14" t="str">
        <f>B5859&amp;"|"&amp;TEXT(E5859,"000")&amp;"|"&amp;TEXT(M5859,"0.0000")</f>
        <v>2024|001|0.8000</v>
      </c>
      <c r="AG5859" s="22" t="str">
        <f>IF(AND(B5859&gt;=2015,B5859&lt;=2024,C5859=19,G5859=41,I5859=2,K5859="A",L5859="RBUP",M5859&gt;=0.5,M5859&lt;=0.85),"IN","OUT")</f>
        <v>IN</v>
      </c>
    </row>
    <row r="5860" spans="1:33">
      <c r="A5860" s="14" t="s">
        <v>194</v>
      </c>
      <c r="B5860" s="16">
        <v>2024</v>
      </c>
      <c r="C5860" s="16">
        <v>19</v>
      </c>
      <c r="D5860" s="14" t="s">
        <v>80</v>
      </c>
      <c r="E5860" s="16">
        <v>1</v>
      </c>
      <c r="F5860" s="14" t="s">
        <v>81</v>
      </c>
      <c r="G5860" s="16">
        <v>41</v>
      </c>
      <c r="H5860" s="14" t="s">
        <v>186</v>
      </c>
      <c r="I5860" s="16">
        <v>2</v>
      </c>
      <c r="J5860" s="14" t="s">
        <v>83</v>
      </c>
      <c r="K5860" s="14" t="s">
        <v>84</v>
      </c>
      <c r="L5860" s="14" t="s">
        <v>85</v>
      </c>
      <c r="M5860" s="23">
        <v>0.85</v>
      </c>
      <c r="N5860" s="16">
        <v>177</v>
      </c>
      <c r="O5860" s="16">
        <v>128</v>
      </c>
      <c r="P5860" s="16">
        <v>12</v>
      </c>
      <c r="Q5860" s="16">
        <v>208</v>
      </c>
      <c r="R5860" s="16">
        <v>12</v>
      </c>
      <c r="S5860" s="14" t="s">
        <v>86</v>
      </c>
      <c r="T5860" s="16">
        <v>31965</v>
      </c>
      <c r="U5860" s="16">
        <v>0</v>
      </c>
      <c r="V5860" s="18">
        <v>22915657</v>
      </c>
      <c r="W5860" s="18">
        <v>1786556</v>
      </c>
      <c r="X5860" s="18">
        <v>848275</v>
      </c>
      <c r="Y5860" s="18">
        <v>3351</v>
      </c>
      <c r="Z5860" s="18">
        <v>0</v>
      </c>
      <c r="AA5860" s="18">
        <v>0</v>
      </c>
      <c r="AB5860" s="18">
        <v>208315</v>
      </c>
      <c r="AC5860" s="23">
        <v>0.12</v>
      </c>
      <c r="AD5860" s="14" t="str">
        <f>IF(E5860=113,"Linn","Iowa ex-Linn")</f>
        <v>Iowa ex-Linn</v>
      </c>
      <c r="AE5860" s="23">
        <f>IFERROR(AB5860/W5860,"N/M")</f>
        <v>0.11660143874583276</v>
      </c>
      <c r="AF5860" s="14" t="str">
        <f>B5860&amp;"|"&amp;TEXT(E5860,"000")&amp;"|"&amp;TEXT(M5860,"0.0000")</f>
        <v>2024|001|0.8500</v>
      </c>
      <c r="AG5860" s="22" t="str">
        <f>IF(AND(B5860&gt;=2015,B5860&lt;=2024,C5860=19,G5860=41,I5860=2,K5860="A",L5860="RBUP",M5860&gt;=0.5,M5860&lt;=0.85),"IN","OUT")</f>
        <v>IN</v>
      </c>
    </row>
    <row r="5861" spans="1:33">
      <c r="A5861" s="14" t="s">
        <v>194</v>
      </c>
      <c r="B5861" s="16">
        <v>2024</v>
      </c>
      <c r="C5861" s="16">
        <v>19</v>
      </c>
      <c r="D5861" s="14" t="s">
        <v>80</v>
      </c>
      <c r="E5861" s="16">
        <v>3</v>
      </c>
      <c r="F5861" s="14" t="s">
        <v>87</v>
      </c>
      <c r="G5861" s="16">
        <v>41</v>
      </c>
      <c r="H5861" s="14" t="s">
        <v>186</v>
      </c>
      <c r="I5861" s="16">
        <v>2</v>
      </c>
      <c r="J5861" s="14" t="s">
        <v>83</v>
      </c>
      <c r="K5861" s="14" t="s">
        <v>84</v>
      </c>
      <c r="L5861" s="14" t="s">
        <v>85</v>
      </c>
      <c r="M5861" s="23">
        <v>0.6</v>
      </c>
      <c r="N5861" s="16">
        <v>2</v>
      </c>
      <c r="O5861" s="16">
        <v>2</v>
      </c>
      <c r="P5861" s="16">
        <v>0</v>
      </c>
      <c r="Q5861" s="16">
        <v>2</v>
      </c>
      <c r="R5861" s="16">
        <v>0</v>
      </c>
      <c r="S5861" s="14" t="s">
        <v>86</v>
      </c>
      <c r="T5861" s="16">
        <v>127</v>
      </c>
      <c r="U5861" s="16">
        <v>0</v>
      </c>
      <c r="V5861" s="18">
        <v>66751</v>
      </c>
      <c r="W5861" s="18">
        <v>1279</v>
      </c>
      <c r="X5861" s="18">
        <v>819</v>
      </c>
      <c r="Y5861" s="18">
        <v>0</v>
      </c>
      <c r="Z5861" s="18">
        <v>0</v>
      </c>
      <c r="AA5861" s="18">
        <v>0</v>
      </c>
      <c r="AB5861" s="18">
        <v>0</v>
      </c>
      <c r="AC5861" s="23">
        <v>0</v>
      </c>
      <c r="AD5861" s="14" t="str">
        <f>IF(E5861=113,"Linn","Iowa ex-Linn")</f>
        <v>Iowa ex-Linn</v>
      </c>
      <c r="AE5861" s="23">
        <f>IFERROR(AB5861/W5861,"N/M")</f>
        <v>0.0</v>
      </c>
      <c r="AF5861" s="14" t="str">
        <f>B5861&amp;"|"&amp;TEXT(E5861,"000")&amp;"|"&amp;TEXT(M5861,"0.0000")</f>
        <v>2024|003|0.6000</v>
      </c>
      <c r="AG5861" s="22" t="str">
        <f>IF(AND(B5861&gt;=2015,B5861&lt;=2024,C5861=19,G5861=41,I5861=2,K5861="A",L5861="RBUP",M5861&gt;=0.5,M5861&lt;=0.85),"IN","OUT")</f>
        <v>IN</v>
      </c>
    </row>
    <row r="5862" spans="1:33">
      <c r="A5862" s="14" t="s">
        <v>194</v>
      </c>
      <c r="B5862" s="16">
        <v>2024</v>
      </c>
      <c r="C5862" s="16">
        <v>19</v>
      </c>
      <c r="D5862" s="14" t="s">
        <v>80</v>
      </c>
      <c r="E5862" s="16">
        <v>3</v>
      </c>
      <c r="F5862" s="14" t="s">
        <v>87</v>
      </c>
      <c r="G5862" s="16">
        <v>41</v>
      </c>
      <c r="H5862" s="14" t="s">
        <v>186</v>
      </c>
      <c r="I5862" s="16">
        <v>2</v>
      </c>
      <c r="J5862" s="14" t="s">
        <v>83</v>
      </c>
      <c r="K5862" s="14" t="s">
        <v>84</v>
      </c>
      <c r="L5862" s="14" t="s">
        <v>85</v>
      </c>
      <c r="M5862" s="23">
        <v>0.65</v>
      </c>
      <c r="N5862" s="16">
        <v>8</v>
      </c>
      <c r="O5862" s="16">
        <v>6</v>
      </c>
      <c r="P5862" s="16">
        <v>0</v>
      </c>
      <c r="Q5862" s="16">
        <v>14</v>
      </c>
      <c r="R5862" s="16">
        <v>0</v>
      </c>
      <c r="S5862" s="14" t="s">
        <v>86</v>
      </c>
      <c r="T5862" s="16">
        <v>670</v>
      </c>
      <c r="U5862" s="16">
        <v>0</v>
      </c>
      <c r="V5862" s="18">
        <v>396950</v>
      </c>
      <c r="W5862" s="18">
        <v>17066</v>
      </c>
      <c r="X5862" s="18">
        <v>10068</v>
      </c>
      <c r="Y5862" s="18">
        <v>0</v>
      </c>
      <c r="Z5862" s="18">
        <v>0</v>
      </c>
      <c r="AA5862" s="18">
        <v>0</v>
      </c>
      <c r="AB5862" s="18">
        <v>0</v>
      </c>
      <c r="AC5862" s="23">
        <v>0</v>
      </c>
      <c r="AD5862" s="14" t="str">
        <f>IF(E5862=113,"Linn","Iowa ex-Linn")</f>
        <v>Iowa ex-Linn</v>
      </c>
      <c r="AE5862" s="23">
        <f>IFERROR(AB5862/W5862,"N/M")</f>
        <v>0.0</v>
      </c>
      <c r="AF5862" s="14" t="str">
        <f>B5862&amp;"|"&amp;TEXT(E5862,"000")&amp;"|"&amp;TEXT(M5862,"0.0000")</f>
        <v>2024|003|0.6500</v>
      </c>
      <c r="AG5862" s="22" t="str">
        <f>IF(AND(B5862&gt;=2015,B5862&lt;=2024,C5862=19,G5862=41,I5862=2,K5862="A",L5862="RBUP",M5862&gt;=0.5,M5862&lt;=0.85),"IN","OUT")</f>
        <v>IN</v>
      </c>
    </row>
    <row r="5863" spans="1:33">
      <c r="A5863" s="14" t="s">
        <v>194</v>
      </c>
      <c r="B5863" s="16">
        <v>2024</v>
      </c>
      <c r="C5863" s="16">
        <v>19</v>
      </c>
      <c r="D5863" s="14" t="s">
        <v>80</v>
      </c>
      <c r="E5863" s="16">
        <v>3</v>
      </c>
      <c r="F5863" s="14" t="s">
        <v>87</v>
      </c>
      <c r="G5863" s="16">
        <v>41</v>
      </c>
      <c r="H5863" s="14" t="s">
        <v>186</v>
      </c>
      <c r="I5863" s="16">
        <v>2</v>
      </c>
      <c r="J5863" s="14" t="s">
        <v>83</v>
      </c>
      <c r="K5863" s="14" t="s">
        <v>84</v>
      </c>
      <c r="L5863" s="14" t="s">
        <v>85</v>
      </c>
      <c r="M5863" s="23">
        <v>0.7</v>
      </c>
      <c r="N5863" s="16">
        <v>33</v>
      </c>
      <c r="O5863" s="16">
        <v>20</v>
      </c>
      <c r="P5863" s="16">
        <v>1</v>
      </c>
      <c r="Q5863" s="16">
        <v>42</v>
      </c>
      <c r="R5863" s="16">
        <v>4</v>
      </c>
      <c r="S5863" s="14" t="s">
        <v>86</v>
      </c>
      <c r="T5863" s="16">
        <v>3091</v>
      </c>
      <c r="U5863" s="16">
        <v>0</v>
      </c>
      <c r="V5863" s="18">
        <v>1880773</v>
      </c>
      <c r="W5863" s="18">
        <v>95635</v>
      </c>
      <c r="X5863" s="18">
        <v>59546</v>
      </c>
      <c r="Y5863" s="18">
        <v>4321</v>
      </c>
      <c r="Z5863" s="18">
        <v>0</v>
      </c>
      <c r="AA5863" s="18">
        <v>0</v>
      </c>
      <c r="AB5863" s="18">
        <v>17529</v>
      </c>
      <c r="AC5863" s="23">
        <v>0.18</v>
      </c>
      <c r="AD5863" s="14" t="str">
        <f>IF(E5863=113,"Linn","Iowa ex-Linn")</f>
        <v>Iowa ex-Linn</v>
      </c>
      <c r="AE5863" s="23">
        <f>IFERROR(AB5863/W5863,"N/M")</f>
        <v>0.1832906362733309</v>
      </c>
      <c r="AF5863" s="14" t="str">
        <f>B5863&amp;"|"&amp;TEXT(E5863,"000")&amp;"|"&amp;TEXT(M5863,"0.0000")</f>
        <v>2024|003|0.7000</v>
      </c>
      <c r="AG5863" s="22" t="str">
        <f>IF(AND(B5863&gt;=2015,B5863&lt;=2024,C5863=19,G5863=41,I5863=2,K5863="A",L5863="RBUP",M5863&gt;=0.5,M5863&lt;=0.85),"IN","OUT")</f>
        <v>IN</v>
      </c>
    </row>
    <row r="5864" spans="1:33">
      <c r="A5864" s="14" t="s">
        <v>194</v>
      </c>
      <c r="B5864" s="16">
        <v>2024</v>
      </c>
      <c r="C5864" s="16">
        <v>19</v>
      </c>
      <c r="D5864" s="14" t="s">
        <v>80</v>
      </c>
      <c r="E5864" s="16">
        <v>3</v>
      </c>
      <c r="F5864" s="14" t="s">
        <v>87</v>
      </c>
      <c r="G5864" s="16">
        <v>41</v>
      </c>
      <c r="H5864" s="14" t="s">
        <v>186</v>
      </c>
      <c r="I5864" s="16">
        <v>2</v>
      </c>
      <c r="J5864" s="14" t="s">
        <v>83</v>
      </c>
      <c r="K5864" s="14" t="s">
        <v>84</v>
      </c>
      <c r="L5864" s="14" t="s">
        <v>85</v>
      </c>
      <c r="M5864" s="23">
        <v>0.75</v>
      </c>
      <c r="N5864" s="16">
        <v>135</v>
      </c>
      <c r="O5864" s="16">
        <v>99</v>
      </c>
      <c r="P5864" s="16">
        <v>3</v>
      </c>
      <c r="Q5864" s="16">
        <v>131</v>
      </c>
      <c r="R5864" s="16">
        <v>3</v>
      </c>
      <c r="S5864" s="14" t="s">
        <v>86</v>
      </c>
      <c r="T5864" s="16">
        <v>16766</v>
      </c>
      <c r="U5864" s="16">
        <v>0</v>
      </c>
      <c r="V5864" s="18">
        <v>10946339</v>
      </c>
      <c r="W5864" s="18">
        <v>610743</v>
      </c>
      <c r="X5864" s="18">
        <v>421680</v>
      </c>
      <c r="Y5864" s="18">
        <v>0</v>
      </c>
      <c r="Z5864" s="18">
        <v>0</v>
      </c>
      <c r="AA5864" s="18">
        <v>0</v>
      </c>
      <c r="AB5864" s="18">
        <v>36688</v>
      </c>
      <c r="AC5864" s="23">
        <v>0.06</v>
      </c>
      <c r="AD5864" s="14" t="str">
        <f>IF(E5864=113,"Linn","Iowa ex-Linn")</f>
        <v>Iowa ex-Linn</v>
      </c>
      <c r="AE5864" s="23">
        <f>IFERROR(AB5864/W5864,"N/M")</f>
        <v>0.06007109373337066</v>
      </c>
      <c r="AF5864" s="14" t="str">
        <f>B5864&amp;"|"&amp;TEXT(E5864,"000")&amp;"|"&amp;TEXT(M5864,"0.0000")</f>
        <v>2024|003|0.7500</v>
      </c>
      <c r="AG5864" s="22" t="str">
        <f>IF(AND(B5864&gt;=2015,B5864&lt;=2024,C5864=19,G5864=41,I5864=2,K5864="A",L5864="RBUP",M5864&gt;=0.5,M5864&lt;=0.85),"IN","OUT")</f>
        <v>IN</v>
      </c>
    </row>
    <row r="5865" spans="1:33">
      <c r="A5865" s="14" t="s">
        <v>194</v>
      </c>
      <c r="B5865" s="16">
        <v>2024</v>
      </c>
      <c r="C5865" s="16">
        <v>19</v>
      </c>
      <c r="D5865" s="14" t="s">
        <v>80</v>
      </c>
      <c r="E5865" s="16">
        <v>3</v>
      </c>
      <c r="F5865" s="14" t="s">
        <v>87</v>
      </c>
      <c r="G5865" s="16">
        <v>41</v>
      </c>
      <c r="H5865" s="14" t="s">
        <v>186</v>
      </c>
      <c r="I5865" s="16">
        <v>2</v>
      </c>
      <c r="J5865" s="14" t="s">
        <v>83</v>
      </c>
      <c r="K5865" s="14" t="s">
        <v>84</v>
      </c>
      <c r="L5865" s="14" t="s">
        <v>85</v>
      </c>
      <c r="M5865" s="23">
        <v>0.8</v>
      </c>
      <c r="N5865" s="16">
        <v>223</v>
      </c>
      <c r="O5865" s="16">
        <v>157</v>
      </c>
      <c r="P5865" s="16">
        <v>17</v>
      </c>
      <c r="Q5865" s="16">
        <v>227</v>
      </c>
      <c r="R5865" s="16">
        <v>18</v>
      </c>
      <c r="S5865" s="14" t="s">
        <v>86</v>
      </c>
      <c r="T5865" s="16">
        <v>33562</v>
      </c>
      <c r="U5865" s="16">
        <v>0</v>
      </c>
      <c r="V5865" s="18">
        <v>23664020</v>
      </c>
      <c r="W5865" s="18">
        <v>1650115</v>
      </c>
      <c r="X5865" s="18">
        <v>1033919</v>
      </c>
      <c r="Y5865" s="18">
        <v>315</v>
      </c>
      <c r="Z5865" s="18">
        <v>0</v>
      </c>
      <c r="AA5865" s="18">
        <v>0</v>
      </c>
      <c r="AB5865" s="18">
        <v>150913</v>
      </c>
      <c r="AC5865" s="23">
        <v>0.09</v>
      </c>
      <c r="AD5865" s="14" t="str">
        <f>IF(E5865=113,"Linn","Iowa ex-Linn")</f>
        <v>Iowa ex-Linn</v>
      </c>
      <c r="AE5865" s="23">
        <f>IFERROR(AB5865/W5865,"N/M")</f>
        <v>0.09145605003287649</v>
      </c>
      <c r="AF5865" s="14" t="str">
        <f>B5865&amp;"|"&amp;TEXT(E5865,"000")&amp;"|"&amp;TEXT(M5865,"0.0000")</f>
        <v>2024|003|0.8000</v>
      </c>
      <c r="AG5865" s="22" t="str">
        <f>IF(AND(B5865&gt;=2015,B5865&lt;=2024,C5865=19,G5865=41,I5865=2,K5865="A",L5865="RBUP",M5865&gt;=0.5,M5865&lt;=0.85),"IN","OUT")</f>
        <v>IN</v>
      </c>
    </row>
    <row r="5866" spans="1:33">
      <c r="A5866" s="14" t="s">
        <v>194</v>
      </c>
      <c r="B5866" s="16">
        <v>2024</v>
      </c>
      <c r="C5866" s="16">
        <v>19</v>
      </c>
      <c r="D5866" s="14" t="s">
        <v>80</v>
      </c>
      <c r="E5866" s="16">
        <v>3</v>
      </c>
      <c r="F5866" s="14" t="s">
        <v>87</v>
      </c>
      <c r="G5866" s="16">
        <v>41</v>
      </c>
      <c r="H5866" s="14" t="s">
        <v>186</v>
      </c>
      <c r="I5866" s="16">
        <v>2</v>
      </c>
      <c r="J5866" s="14" t="s">
        <v>83</v>
      </c>
      <c r="K5866" s="14" t="s">
        <v>84</v>
      </c>
      <c r="L5866" s="14" t="s">
        <v>85</v>
      </c>
      <c r="M5866" s="23">
        <v>0.85</v>
      </c>
      <c r="N5866" s="16">
        <v>71</v>
      </c>
      <c r="O5866" s="16">
        <v>40</v>
      </c>
      <c r="P5866" s="16">
        <v>8</v>
      </c>
      <c r="Q5866" s="16">
        <v>54</v>
      </c>
      <c r="R5866" s="16">
        <v>12</v>
      </c>
      <c r="S5866" s="14" t="s">
        <v>86</v>
      </c>
      <c r="T5866" s="16">
        <v>10775</v>
      </c>
      <c r="U5866" s="16">
        <v>0</v>
      </c>
      <c r="V5866" s="18">
        <v>7989706</v>
      </c>
      <c r="W5866" s="18">
        <v>687609</v>
      </c>
      <c r="X5866" s="18">
        <v>331529</v>
      </c>
      <c r="Y5866" s="18">
        <v>0</v>
      </c>
      <c r="Z5866" s="18">
        <v>0</v>
      </c>
      <c r="AA5866" s="18">
        <v>0</v>
      </c>
      <c r="AB5866" s="18">
        <v>196136</v>
      </c>
      <c r="AC5866" s="23">
        <v>0.29</v>
      </c>
      <c r="AD5866" s="14" t="str">
        <f>IF(E5866=113,"Linn","Iowa ex-Linn")</f>
        <v>Iowa ex-Linn</v>
      </c>
      <c r="AE5866" s="23">
        <f>IFERROR(AB5866/W5866,"N/M")</f>
        <v>0.28524350321185443</v>
      </c>
      <c r="AF5866" s="14" t="str">
        <f>B5866&amp;"|"&amp;TEXT(E5866,"000")&amp;"|"&amp;TEXT(M5866,"0.0000")</f>
        <v>2024|003|0.8500</v>
      </c>
      <c r="AG5866" s="22" t="str">
        <f>IF(AND(B5866&gt;=2015,B5866&lt;=2024,C5866=19,G5866=41,I5866=2,K5866="A",L5866="RBUP",M5866&gt;=0.5,M5866&lt;=0.85),"IN","OUT")</f>
        <v>IN</v>
      </c>
    </row>
    <row r="5867" spans="1:33">
      <c r="A5867" s="14" t="s">
        <v>194</v>
      </c>
      <c r="B5867" s="16">
        <v>2024</v>
      </c>
      <c r="C5867" s="16">
        <v>19</v>
      </c>
      <c r="D5867" s="14" t="s">
        <v>80</v>
      </c>
      <c r="E5867" s="16">
        <v>5</v>
      </c>
      <c r="F5867" s="14" t="s">
        <v>88</v>
      </c>
      <c r="G5867" s="16">
        <v>41</v>
      </c>
      <c r="H5867" s="14" t="s">
        <v>186</v>
      </c>
      <c r="I5867" s="16">
        <v>2</v>
      </c>
      <c r="J5867" s="14" t="s">
        <v>83</v>
      </c>
      <c r="K5867" s="14" t="s">
        <v>84</v>
      </c>
      <c r="L5867" s="14" t="s">
        <v>85</v>
      </c>
      <c r="M5867" s="23">
        <v>0.5</v>
      </c>
      <c r="N5867" s="16">
        <v>1</v>
      </c>
      <c r="O5867" s="16">
        <v>1</v>
      </c>
      <c r="P5867" s="16">
        <v>0</v>
      </c>
      <c r="Q5867" s="16">
        <v>1</v>
      </c>
      <c r="R5867" s="16">
        <v>0</v>
      </c>
      <c r="S5867" s="14" t="s">
        <v>86</v>
      </c>
      <c r="T5867" s="16">
        <v>443</v>
      </c>
      <c r="U5867" s="16">
        <v>0</v>
      </c>
      <c r="V5867" s="18">
        <v>223399</v>
      </c>
      <c r="W5867" s="18">
        <v>1680</v>
      </c>
      <c r="X5867" s="18">
        <v>1344</v>
      </c>
      <c r="Y5867" s="18">
        <v>0</v>
      </c>
      <c r="Z5867" s="18">
        <v>0</v>
      </c>
      <c r="AA5867" s="18">
        <v>0</v>
      </c>
      <c r="AB5867" s="18">
        <v>0</v>
      </c>
      <c r="AC5867" s="23">
        <v>0</v>
      </c>
      <c r="AD5867" s="14" t="str">
        <f>IF(E5867=113,"Linn","Iowa ex-Linn")</f>
        <v>Iowa ex-Linn</v>
      </c>
      <c r="AE5867" s="23">
        <f>IFERROR(AB5867/W5867,"N/M")</f>
        <v>0.0</v>
      </c>
      <c r="AF5867" s="14" t="str">
        <f>B5867&amp;"|"&amp;TEXT(E5867,"000")&amp;"|"&amp;TEXT(M5867,"0.0000")</f>
        <v>2024|005|0.5000</v>
      </c>
      <c r="AG5867" s="22" t="str">
        <f>IF(AND(B5867&gt;=2015,B5867&lt;=2024,C5867=19,G5867=41,I5867=2,K5867="A",L5867="RBUP",M5867&gt;=0.5,M5867&lt;=0.85),"IN","OUT")</f>
        <v>IN</v>
      </c>
    </row>
    <row r="5868" spans="1:33">
      <c r="A5868" s="14" t="s">
        <v>194</v>
      </c>
      <c r="B5868" s="16">
        <v>2024</v>
      </c>
      <c r="C5868" s="16">
        <v>19</v>
      </c>
      <c r="D5868" s="14" t="s">
        <v>80</v>
      </c>
      <c r="E5868" s="16">
        <v>5</v>
      </c>
      <c r="F5868" s="14" t="s">
        <v>88</v>
      </c>
      <c r="G5868" s="16">
        <v>41</v>
      </c>
      <c r="H5868" s="14" t="s">
        <v>186</v>
      </c>
      <c r="I5868" s="16">
        <v>2</v>
      </c>
      <c r="J5868" s="14" t="s">
        <v>83</v>
      </c>
      <c r="K5868" s="14" t="s">
        <v>84</v>
      </c>
      <c r="L5868" s="14" t="s">
        <v>85</v>
      </c>
      <c r="M5868" s="23">
        <v>0.55</v>
      </c>
      <c r="N5868" s="16">
        <v>2</v>
      </c>
      <c r="O5868" s="16">
        <v>2</v>
      </c>
      <c r="P5868" s="16">
        <v>0</v>
      </c>
      <c r="Q5868" s="16">
        <v>2</v>
      </c>
      <c r="R5868" s="16">
        <v>0</v>
      </c>
      <c r="S5868" s="14" t="s">
        <v>86</v>
      </c>
      <c r="T5868" s="16">
        <v>287</v>
      </c>
      <c r="U5868" s="16">
        <v>0</v>
      </c>
      <c r="V5868" s="18">
        <v>157742</v>
      </c>
      <c r="W5868" s="18">
        <v>1485</v>
      </c>
      <c r="X5868" s="18">
        <v>1189</v>
      </c>
      <c r="Y5868" s="18">
        <v>0</v>
      </c>
      <c r="Z5868" s="18">
        <v>0</v>
      </c>
      <c r="AA5868" s="18">
        <v>0</v>
      </c>
      <c r="AB5868" s="18">
        <v>0</v>
      </c>
      <c r="AC5868" s="23">
        <v>0</v>
      </c>
      <c r="AD5868" s="14" t="str">
        <f>IF(E5868=113,"Linn","Iowa ex-Linn")</f>
        <v>Iowa ex-Linn</v>
      </c>
      <c r="AE5868" s="23">
        <f>IFERROR(AB5868/W5868,"N/M")</f>
        <v>0.0</v>
      </c>
      <c r="AF5868" s="14" t="str">
        <f>B5868&amp;"|"&amp;TEXT(E5868,"000")&amp;"|"&amp;TEXT(M5868,"0.0000")</f>
        <v>2024|005|0.5500</v>
      </c>
      <c r="AG5868" s="22" t="str">
        <f>IF(AND(B5868&gt;=2015,B5868&lt;=2024,C5868=19,G5868=41,I5868=2,K5868="A",L5868="RBUP",M5868&gt;=0.5,M5868&lt;=0.85),"IN","OUT")</f>
        <v>IN</v>
      </c>
    </row>
    <row r="5869" spans="1:33">
      <c r="A5869" s="14" t="s">
        <v>194</v>
      </c>
      <c r="B5869" s="16">
        <v>2024</v>
      </c>
      <c r="C5869" s="16">
        <v>19</v>
      </c>
      <c r="D5869" s="14" t="s">
        <v>80</v>
      </c>
      <c r="E5869" s="16">
        <v>5</v>
      </c>
      <c r="F5869" s="14" t="s">
        <v>88</v>
      </c>
      <c r="G5869" s="16">
        <v>41</v>
      </c>
      <c r="H5869" s="14" t="s">
        <v>186</v>
      </c>
      <c r="I5869" s="16">
        <v>2</v>
      </c>
      <c r="J5869" s="14" t="s">
        <v>83</v>
      </c>
      <c r="K5869" s="14" t="s">
        <v>84</v>
      </c>
      <c r="L5869" s="14" t="s">
        <v>85</v>
      </c>
      <c r="M5869" s="23">
        <v>0.65</v>
      </c>
      <c r="N5869" s="16">
        <v>1</v>
      </c>
      <c r="O5869" s="16">
        <v>1</v>
      </c>
      <c r="P5869" s="16">
        <v>0</v>
      </c>
      <c r="Q5869" s="16">
        <v>1</v>
      </c>
      <c r="R5869" s="16">
        <v>0</v>
      </c>
      <c r="S5869" s="14" t="s">
        <v>86</v>
      </c>
      <c r="T5869" s="16">
        <v>23</v>
      </c>
      <c r="U5869" s="16">
        <v>0</v>
      </c>
      <c r="V5869" s="18">
        <v>14853</v>
      </c>
      <c r="W5869" s="18">
        <v>273</v>
      </c>
      <c r="X5869" s="18">
        <v>161</v>
      </c>
      <c r="Y5869" s="18">
        <v>0</v>
      </c>
      <c r="Z5869" s="18">
        <v>0</v>
      </c>
      <c r="AA5869" s="18">
        <v>0</v>
      </c>
      <c r="AB5869" s="18">
        <v>0</v>
      </c>
      <c r="AC5869" s="23">
        <v>0</v>
      </c>
      <c r="AD5869" s="14" t="str">
        <f>IF(E5869=113,"Linn","Iowa ex-Linn")</f>
        <v>Iowa ex-Linn</v>
      </c>
      <c r="AE5869" s="23">
        <f>IFERROR(AB5869/W5869,"N/M")</f>
        <v>0.0</v>
      </c>
      <c r="AF5869" s="14" t="str">
        <f>B5869&amp;"|"&amp;TEXT(E5869,"000")&amp;"|"&amp;TEXT(M5869,"0.0000")</f>
        <v>2024|005|0.6500</v>
      </c>
      <c r="AG5869" s="22" t="str">
        <f>IF(AND(B5869&gt;=2015,B5869&lt;=2024,C5869=19,G5869=41,I5869=2,K5869="A",L5869="RBUP",M5869&gt;=0.5,M5869&lt;=0.85),"IN","OUT")</f>
        <v>IN</v>
      </c>
    </row>
    <row r="5870" spans="1:33">
      <c r="A5870" s="14" t="s">
        <v>194</v>
      </c>
      <c r="B5870" s="16">
        <v>2024</v>
      </c>
      <c r="C5870" s="16">
        <v>19</v>
      </c>
      <c r="D5870" s="14" t="s">
        <v>80</v>
      </c>
      <c r="E5870" s="16">
        <v>5</v>
      </c>
      <c r="F5870" s="14" t="s">
        <v>88</v>
      </c>
      <c r="G5870" s="16">
        <v>41</v>
      </c>
      <c r="H5870" s="14" t="s">
        <v>186</v>
      </c>
      <c r="I5870" s="16">
        <v>2</v>
      </c>
      <c r="J5870" s="14" t="s">
        <v>83</v>
      </c>
      <c r="K5870" s="14" t="s">
        <v>84</v>
      </c>
      <c r="L5870" s="14" t="s">
        <v>85</v>
      </c>
      <c r="M5870" s="23">
        <v>0.7</v>
      </c>
      <c r="N5870" s="16">
        <v>17</v>
      </c>
      <c r="O5870" s="16">
        <v>12</v>
      </c>
      <c r="P5870" s="16">
        <v>1</v>
      </c>
      <c r="Q5870" s="16">
        <v>12</v>
      </c>
      <c r="R5870" s="16">
        <v>1</v>
      </c>
      <c r="S5870" s="14" t="s">
        <v>86</v>
      </c>
      <c r="T5870" s="16">
        <v>2131</v>
      </c>
      <c r="U5870" s="16">
        <v>0</v>
      </c>
      <c r="V5870" s="18">
        <v>1466042</v>
      </c>
      <c r="W5870" s="18">
        <v>34727</v>
      </c>
      <c r="X5870" s="18">
        <v>27328</v>
      </c>
      <c r="Y5870" s="18">
        <v>0</v>
      </c>
      <c r="Z5870" s="18">
        <v>0</v>
      </c>
      <c r="AA5870" s="18">
        <v>0</v>
      </c>
      <c r="AB5870" s="18">
        <v>1114</v>
      </c>
      <c r="AC5870" s="23">
        <v>0.03</v>
      </c>
      <c r="AD5870" s="14" t="str">
        <f>IF(E5870=113,"Linn","Iowa ex-Linn")</f>
        <v>Iowa ex-Linn</v>
      </c>
      <c r="AE5870" s="23">
        <f>IFERROR(AB5870/W5870,"N/M")</f>
        <v>0.03207878595905204</v>
      </c>
      <c r="AF5870" s="14" t="str">
        <f>B5870&amp;"|"&amp;TEXT(E5870,"000")&amp;"|"&amp;TEXT(M5870,"0.0000")</f>
        <v>2024|005|0.7000</v>
      </c>
      <c r="AG5870" s="22" t="str">
        <f>IF(AND(B5870&gt;=2015,B5870&lt;=2024,C5870=19,G5870=41,I5870=2,K5870="A",L5870="RBUP",M5870&gt;=0.5,M5870&lt;=0.85),"IN","OUT")</f>
        <v>IN</v>
      </c>
    </row>
    <row r="5871" spans="1:33">
      <c r="A5871" s="14" t="s">
        <v>194</v>
      </c>
      <c r="B5871" s="16">
        <v>2024</v>
      </c>
      <c r="C5871" s="16">
        <v>19</v>
      </c>
      <c r="D5871" s="14" t="s">
        <v>80</v>
      </c>
      <c r="E5871" s="16">
        <v>5</v>
      </c>
      <c r="F5871" s="14" t="s">
        <v>88</v>
      </c>
      <c r="G5871" s="16">
        <v>41</v>
      </c>
      <c r="H5871" s="14" t="s">
        <v>186</v>
      </c>
      <c r="I5871" s="16">
        <v>2</v>
      </c>
      <c r="J5871" s="14" t="s">
        <v>83</v>
      </c>
      <c r="K5871" s="14" t="s">
        <v>84</v>
      </c>
      <c r="L5871" s="14" t="s">
        <v>85</v>
      </c>
      <c r="M5871" s="23">
        <v>0.75</v>
      </c>
      <c r="N5871" s="16">
        <v>93</v>
      </c>
      <c r="O5871" s="16">
        <v>80</v>
      </c>
      <c r="P5871" s="16">
        <v>4</v>
      </c>
      <c r="Q5871" s="16">
        <v>85</v>
      </c>
      <c r="R5871" s="16">
        <v>4</v>
      </c>
      <c r="S5871" s="14" t="s">
        <v>86</v>
      </c>
      <c r="T5871" s="16">
        <v>18198</v>
      </c>
      <c r="U5871" s="16">
        <v>0</v>
      </c>
      <c r="V5871" s="18">
        <v>13464834</v>
      </c>
      <c r="W5871" s="18">
        <v>472419</v>
      </c>
      <c r="X5871" s="18">
        <v>350583</v>
      </c>
      <c r="Y5871" s="18">
        <v>0</v>
      </c>
      <c r="Z5871" s="18">
        <v>0</v>
      </c>
      <c r="AA5871" s="18">
        <v>0</v>
      </c>
      <c r="AB5871" s="18">
        <v>22920</v>
      </c>
      <c r="AC5871" s="23">
        <v>0.05</v>
      </c>
      <c r="AD5871" s="14" t="str">
        <f>IF(E5871=113,"Linn","Iowa ex-Linn")</f>
        <v>Iowa ex-Linn</v>
      </c>
      <c r="AE5871" s="23">
        <f>IFERROR(AB5871/W5871,"N/M")</f>
        <v>0.04851625357997879</v>
      </c>
      <c r="AF5871" s="14" t="str">
        <f>B5871&amp;"|"&amp;TEXT(E5871,"000")&amp;"|"&amp;TEXT(M5871,"0.0000")</f>
        <v>2024|005|0.7500</v>
      </c>
      <c r="AG5871" s="22" t="str">
        <f>IF(AND(B5871&gt;=2015,B5871&lt;=2024,C5871=19,G5871=41,I5871=2,K5871="A",L5871="RBUP",M5871&gt;=0.5,M5871&lt;=0.85),"IN","OUT")</f>
        <v>IN</v>
      </c>
    </row>
    <row r="5872" spans="1:33">
      <c r="A5872" s="14" t="s">
        <v>194</v>
      </c>
      <c r="B5872" s="16">
        <v>2024</v>
      </c>
      <c r="C5872" s="16">
        <v>19</v>
      </c>
      <c r="D5872" s="14" t="s">
        <v>80</v>
      </c>
      <c r="E5872" s="16">
        <v>5</v>
      </c>
      <c r="F5872" s="14" t="s">
        <v>88</v>
      </c>
      <c r="G5872" s="16">
        <v>41</v>
      </c>
      <c r="H5872" s="14" t="s">
        <v>186</v>
      </c>
      <c r="I5872" s="16">
        <v>2</v>
      </c>
      <c r="J5872" s="14" t="s">
        <v>83</v>
      </c>
      <c r="K5872" s="14" t="s">
        <v>84</v>
      </c>
      <c r="L5872" s="14" t="s">
        <v>85</v>
      </c>
      <c r="M5872" s="23">
        <v>0.8</v>
      </c>
      <c r="N5872" s="16">
        <v>238</v>
      </c>
      <c r="O5872" s="16">
        <v>205</v>
      </c>
      <c r="P5872" s="16">
        <v>12</v>
      </c>
      <c r="Q5872" s="16">
        <v>256</v>
      </c>
      <c r="R5872" s="16">
        <v>12</v>
      </c>
      <c r="S5872" s="14" t="s">
        <v>86</v>
      </c>
      <c r="T5872" s="16">
        <v>42901</v>
      </c>
      <c r="U5872" s="16">
        <v>0</v>
      </c>
      <c r="V5872" s="18">
        <v>32832823</v>
      </c>
      <c r="W5872" s="18">
        <v>1618797</v>
      </c>
      <c r="X5872" s="18">
        <v>1048478</v>
      </c>
      <c r="Y5872" s="18">
        <v>1606</v>
      </c>
      <c r="Z5872" s="18">
        <v>0</v>
      </c>
      <c r="AA5872" s="18">
        <v>0</v>
      </c>
      <c r="AB5872" s="18">
        <v>85921</v>
      </c>
      <c r="AC5872" s="23">
        <v>0.05</v>
      </c>
      <c r="AD5872" s="14" t="str">
        <f>IF(E5872=113,"Linn","Iowa ex-Linn")</f>
        <v>Iowa ex-Linn</v>
      </c>
      <c r="AE5872" s="23">
        <f>IFERROR(AB5872/W5872,"N/M")</f>
        <v>0.05307706895923331</v>
      </c>
      <c r="AF5872" s="14" t="str">
        <f>B5872&amp;"|"&amp;TEXT(E5872,"000")&amp;"|"&amp;TEXT(M5872,"0.0000")</f>
        <v>2024|005|0.8000</v>
      </c>
      <c r="AG5872" s="22" t="str">
        <f>IF(AND(B5872&gt;=2015,B5872&lt;=2024,C5872=19,G5872=41,I5872=2,K5872="A",L5872="RBUP",M5872&gt;=0.5,M5872&lt;=0.85),"IN","OUT")</f>
        <v>IN</v>
      </c>
    </row>
    <row r="5873" spans="1:33">
      <c r="A5873" s="14" t="s">
        <v>194</v>
      </c>
      <c r="B5873" s="16">
        <v>2024</v>
      </c>
      <c r="C5873" s="16">
        <v>19</v>
      </c>
      <c r="D5873" s="14" t="s">
        <v>80</v>
      </c>
      <c r="E5873" s="16">
        <v>5</v>
      </c>
      <c r="F5873" s="14" t="s">
        <v>88</v>
      </c>
      <c r="G5873" s="16">
        <v>41</v>
      </c>
      <c r="H5873" s="14" t="s">
        <v>186</v>
      </c>
      <c r="I5873" s="16">
        <v>2</v>
      </c>
      <c r="J5873" s="14" t="s">
        <v>83</v>
      </c>
      <c r="K5873" s="14" t="s">
        <v>84</v>
      </c>
      <c r="L5873" s="14" t="s">
        <v>85</v>
      </c>
      <c r="M5873" s="23">
        <v>0.85</v>
      </c>
      <c r="N5873" s="16">
        <v>134</v>
      </c>
      <c r="O5873" s="16">
        <v>114</v>
      </c>
      <c r="P5873" s="16">
        <v>24</v>
      </c>
      <c r="Q5873" s="16">
        <v>131</v>
      </c>
      <c r="R5873" s="16">
        <v>28</v>
      </c>
      <c r="S5873" s="14" t="s">
        <v>86</v>
      </c>
      <c r="T5873" s="16">
        <v>16637</v>
      </c>
      <c r="U5873" s="16">
        <v>0</v>
      </c>
      <c r="V5873" s="18">
        <v>13369560</v>
      </c>
      <c r="W5873" s="18">
        <v>851636</v>
      </c>
      <c r="X5873" s="18">
        <v>424354</v>
      </c>
      <c r="Y5873" s="18">
        <v>3404</v>
      </c>
      <c r="Z5873" s="18">
        <v>0</v>
      </c>
      <c r="AA5873" s="18">
        <v>0</v>
      </c>
      <c r="AB5873" s="18">
        <v>361408</v>
      </c>
      <c r="AC5873" s="23">
        <v>0.42</v>
      </c>
      <c r="AD5873" s="14" t="str">
        <f>IF(E5873=113,"Linn","Iowa ex-Linn")</f>
        <v>Iowa ex-Linn</v>
      </c>
      <c r="AE5873" s="23">
        <f>IFERROR(AB5873/W5873,"N/M")</f>
        <v>0.42436909665631795</v>
      </c>
      <c r="AF5873" s="14" t="str">
        <f>B5873&amp;"|"&amp;TEXT(E5873,"000")&amp;"|"&amp;TEXT(M5873,"0.0000")</f>
        <v>2024|005|0.8500</v>
      </c>
      <c r="AG5873" s="22" t="str">
        <f>IF(AND(B5873&gt;=2015,B5873&lt;=2024,C5873=19,G5873=41,I5873=2,K5873="A",L5873="RBUP",M5873&gt;=0.5,M5873&lt;=0.85),"IN","OUT")</f>
        <v>IN</v>
      </c>
    </row>
    <row r="5874" spans="1:33">
      <c r="A5874" s="14" t="s">
        <v>194</v>
      </c>
      <c r="B5874" s="16">
        <v>2024</v>
      </c>
      <c r="C5874" s="16">
        <v>19</v>
      </c>
      <c r="D5874" s="14" t="s">
        <v>80</v>
      </c>
      <c r="E5874" s="16">
        <v>7</v>
      </c>
      <c r="F5874" s="14" t="s">
        <v>89</v>
      </c>
      <c r="G5874" s="16">
        <v>41</v>
      </c>
      <c r="H5874" s="14" t="s">
        <v>186</v>
      </c>
      <c r="I5874" s="16">
        <v>2</v>
      </c>
      <c r="J5874" s="14" t="s">
        <v>83</v>
      </c>
      <c r="K5874" s="14" t="s">
        <v>84</v>
      </c>
      <c r="L5874" s="14" t="s">
        <v>85</v>
      </c>
      <c r="M5874" s="23">
        <v>0.5</v>
      </c>
      <c r="N5874" s="16">
        <v>2</v>
      </c>
      <c r="O5874" s="16">
        <v>1</v>
      </c>
      <c r="P5874" s="16">
        <v>0</v>
      </c>
      <c r="Q5874" s="16">
        <v>1</v>
      </c>
      <c r="R5874" s="16">
        <v>0</v>
      </c>
      <c r="S5874" s="14" t="s">
        <v>86</v>
      </c>
      <c r="T5874" s="16">
        <v>109</v>
      </c>
      <c r="U5874" s="16">
        <v>0</v>
      </c>
      <c r="V5874" s="18">
        <v>44770</v>
      </c>
      <c r="W5874" s="18">
        <v>2257</v>
      </c>
      <c r="X5874" s="18">
        <v>1805</v>
      </c>
      <c r="Y5874" s="18">
        <v>0</v>
      </c>
      <c r="Z5874" s="18">
        <v>0</v>
      </c>
      <c r="AA5874" s="18">
        <v>0</v>
      </c>
      <c r="AB5874" s="18">
        <v>0</v>
      </c>
      <c r="AC5874" s="23">
        <v>0</v>
      </c>
      <c r="AD5874" s="14" t="str">
        <f>IF(E5874=113,"Linn","Iowa ex-Linn")</f>
        <v>Iowa ex-Linn</v>
      </c>
      <c r="AE5874" s="23">
        <f>IFERROR(AB5874/W5874,"N/M")</f>
        <v>0.0</v>
      </c>
      <c r="AF5874" s="14" t="str">
        <f>B5874&amp;"|"&amp;TEXT(E5874,"000")&amp;"|"&amp;TEXT(M5874,"0.0000")</f>
        <v>2024|007|0.5000</v>
      </c>
      <c r="AG5874" s="22" t="str">
        <f>IF(AND(B5874&gt;=2015,B5874&lt;=2024,C5874=19,G5874=41,I5874=2,K5874="A",L5874="RBUP",M5874&gt;=0.5,M5874&lt;=0.85),"IN","OUT")</f>
        <v>IN</v>
      </c>
    </row>
    <row r="5875" spans="1:33">
      <c r="A5875" s="14" t="s">
        <v>194</v>
      </c>
      <c r="B5875" s="16">
        <v>2024</v>
      </c>
      <c r="C5875" s="16">
        <v>19</v>
      </c>
      <c r="D5875" s="14" t="s">
        <v>80</v>
      </c>
      <c r="E5875" s="16">
        <v>7</v>
      </c>
      <c r="F5875" s="14" t="s">
        <v>89</v>
      </c>
      <c r="G5875" s="16">
        <v>41</v>
      </c>
      <c r="H5875" s="14" t="s">
        <v>186</v>
      </c>
      <c r="I5875" s="16">
        <v>2</v>
      </c>
      <c r="J5875" s="14" t="s">
        <v>83</v>
      </c>
      <c r="K5875" s="14" t="s">
        <v>84</v>
      </c>
      <c r="L5875" s="14" t="s">
        <v>85</v>
      </c>
      <c r="M5875" s="23">
        <v>0.6</v>
      </c>
      <c r="N5875" s="16">
        <v>3</v>
      </c>
      <c r="O5875" s="16">
        <v>1</v>
      </c>
      <c r="P5875" s="16">
        <v>0</v>
      </c>
      <c r="Q5875" s="16">
        <v>1</v>
      </c>
      <c r="R5875" s="16">
        <v>0</v>
      </c>
      <c r="S5875" s="14" t="s">
        <v>86</v>
      </c>
      <c r="T5875" s="16">
        <v>36</v>
      </c>
      <c r="U5875" s="16">
        <v>0</v>
      </c>
      <c r="V5875" s="18">
        <v>15400</v>
      </c>
      <c r="W5875" s="18">
        <v>1634</v>
      </c>
      <c r="X5875" s="18">
        <v>1307</v>
      </c>
      <c r="Y5875" s="18">
        <v>0</v>
      </c>
      <c r="Z5875" s="18">
        <v>0</v>
      </c>
      <c r="AA5875" s="18">
        <v>0</v>
      </c>
      <c r="AB5875" s="18">
        <v>0</v>
      </c>
      <c r="AC5875" s="23">
        <v>0</v>
      </c>
      <c r="AD5875" s="14" t="str">
        <f>IF(E5875=113,"Linn","Iowa ex-Linn")</f>
        <v>Iowa ex-Linn</v>
      </c>
      <c r="AE5875" s="23">
        <f>IFERROR(AB5875/W5875,"N/M")</f>
        <v>0.0</v>
      </c>
      <c r="AF5875" s="14" t="str">
        <f>B5875&amp;"|"&amp;TEXT(E5875,"000")&amp;"|"&amp;TEXT(M5875,"0.0000")</f>
        <v>2024|007|0.6000</v>
      </c>
      <c r="AG5875" s="22" t="str">
        <f>IF(AND(B5875&gt;=2015,B5875&lt;=2024,C5875=19,G5875=41,I5875=2,K5875="A",L5875="RBUP",M5875&gt;=0.5,M5875&lt;=0.85),"IN","OUT")</f>
        <v>IN</v>
      </c>
    </row>
    <row r="5876" spans="1:33">
      <c r="A5876" s="14" t="s">
        <v>194</v>
      </c>
      <c r="B5876" s="16">
        <v>2024</v>
      </c>
      <c r="C5876" s="16">
        <v>19</v>
      </c>
      <c r="D5876" s="14" t="s">
        <v>80</v>
      </c>
      <c r="E5876" s="16">
        <v>7</v>
      </c>
      <c r="F5876" s="14" t="s">
        <v>89</v>
      </c>
      <c r="G5876" s="16">
        <v>41</v>
      </c>
      <c r="H5876" s="14" t="s">
        <v>186</v>
      </c>
      <c r="I5876" s="16">
        <v>2</v>
      </c>
      <c r="J5876" s="14" t="s">
        <v>83</v>
      </c>
      <c r="K5876" s="14" t="s">
        <v>84</v>
      </c>
      <c r="L5876" s="14" t="s">
        <v>85</v>
      </c>
      <c r="M5876" s="23">
        <v>0.65</v>
      </c>
      <c r="N5876" s="16">
        <v>8</v>
      </c>
      <c r="O5876" s="16">
        <v>4</v>
      </c>
      <c r="P5876" s="16">
        <v>0</v>
      </c>
      <c r="Q5876" s="16">
        <v>4</v>
      </c>
      <c r="R5876" s="16">
        <v>0</v>
      </c>
      <c r="S5876" s="14" t="s">
        <v>86</v>
      </c>
      <c r="T5876" s="16">
        <v>183</v>
      </c>
      <c r="U5876" s="16">
        <v>0</v>
      </c>
      <c r="V5876" s="18">
        <v>83642</v>
      </c>
      <c r="W5876" s="18">
        <v>8453</v>
      </c>
      <c r="X5876" s="18">
        <v>6024</v>
      </c>
      <c r="Y5876" s="18">
        <v>0</v>
      </c>
      <c r="Z5876" s="18">
        <v>0</v>
      </c>
      <c r="AA5876" s="18">
        <v>0</v>
      </c>
      <c r="AB5876" s="18">
        <v>0</v>
      </c>
      <c r="AC5876" s="23">
        <v>0</v>
      </c>
      <c r="AD5876" s="14" t="str">
        <f>IF(E5876=113,"Linn","Iowa ex-Linn")</f>
        <v>Iowa ex-Linn</v>
      </c>
      <c r="AE5876" s="23">
        <f>IFERROR(AB5876/W5876,"N/M")</f>
        <v>0.0</v>
      </c>
      <c r="AF5876" s="14" t="str">
        <f>B5876&amp;"|"&amp;TEXT(E5876,"000")&amp;"|"&amp;TEXT(M5876,"0.0000")</f>
        <v>2024|007|0.6500</v>
      </c>
      <c r="AG5876" s="22" t="str">
        <f>IF(AND(B5876&gt;=2015,B5876&lt;=2024,C5876=19,G5876=41,I5876=2,K5876="A",L5876="RBUP",M5876&gt;=0.5,M5876&lt;=0.85),"IN","OUT")</f>
        <v>IN</v>
      </c>
    </row>
    <row r="5877" spans="1:33">
      <c r="A5877" s="14" t="s">
        <v>194</v>
      </c>
      <c r="B5877" s="16">
        <v>2024</v>
      </c>
      <c r="C5877" s="16">
        <v>19</v>
      </c>
      <c r="D5877" s="14" t="s">
        <v>80</v>
      </c>
      <c r="E5877" s="16">
        <v>7</v>
      </c>
      <c r="F5877" s="14" t="s">
        <v>89</v>
      </c>
      <c r="G5877" s="16">
        <v>41</v>
      </c>
      <c r="H5877" s="14" t="s">
        <v>186</v>
      </c>
      <c r="I5877" s="16">
        <v>2</v>
      </c>
      <c r="J5877" s="14" t="s">
        <v>83</v>
      </c>
      <c r="K5877" s="14" t="s">
        <v>84</v>
      </c>
      <c r="L5877" s="14" t="s">
        <v>85</v>
      </c>
      <c r="M5877" s="23">
        <v>0.7</v>
      </c>
      <c r="N5877" s="16">
        <v>39</v>
      </c>
      <c r="O5877" s="16">
        <v>19</v>
      </c>
      <c r="P5877" s="16">
        <v>1</v>
      </c>
      <c r="Q5877" s="16">
        <v>35</v>
      </c>
      <c r="R5877" s="16">
        <v>1</v>
      </c>
      <c r="S5877" s="14" t="s">
        <v>86</v>
      </c>
      <c r="T5877" s="16">
        <v>1826</v>
      </c>
      <c r="U5877" s="16">
        <v>0</v>
      </c>
      <c r="V5877" s="18">
        <v>947919</v>
      </c>
      <c r="W5877" s="18">
        <v>109287</v>
      </c>
      <c r="X5877" s="18">
        <v>69139</v>
      </c>
      <c r="Y5877" s="18">
        <v>0</v>
      </c>
      <c r="Z5877" s="18">
        <v>0</v>
      </c>
      <c r="AA5877" s="18">
        <v>0</v>
      </c>
      <c r="AB5877" s="18">
        <v>373</v>
      </c>
      <c r="AC5877" s="23">
        <v>0</v>
      </c>
      <c r="AD5877" s="14" t="str">
        <f>IF(E5877=113,"Linn","Iowa ex-Linn")</f>
        <v>Iowa ex-Linn</v>
      </c>
      <c r="AE5877" s="23">
        <f>IFERROR(AB5877/W5877,"N/M")</f>
        <v>0.0034130317421102235</v>
      </c>
      <c r="AF5877" s="14" t="str">
        <f>B5877&amp;"|"&amp;TEXT(E5877,"000")&amp;"|"&amp;TEXT(M5877,"0.0000")</f>
        <v>2024|007|0.7000</v>
      </c>
      <c r="AG5877" s="22" t="str">
        <f>IF(AND(B5877&gt;=2015,B5877&lt;=2024,C5877=19,G5877=41,I5877=2,K5877="A",L5877="RBUP",M5877&gt;=0.5,M5877&lt;=0.85),"IN","OUT")</f>
        <v>IN</v>
      </c>
    </row>
    <row r="5878" spans="1:33">
      <c r="A5878" s="14" t="s">
        <v>194</v>
      </c>
      <c r="B5878" s="16">
        <v>2024</v>
      </c>
      <c r="C5878" s="16">
        <v>19</v>
      </c>
      <c r="D5878" s="14" t="s">
        <v>80</v>
      </c>
      <c r="E5878" s="16">
        <v>7</v>
      </c>
      <c r="F5878" s="14" t="s">
        <v>89</v>
      </c>
      <c r="G5878" s="16">
        <v>41</v>
      </c>
      <c r="H5878" s="14" t="s">
        <v>186</v>
      </c>
      <c r="I5878" s="16">
        <v>2</v>
      </c>
      <c r="J5878" s="14" t="s">
        <v>83</v>
      </c>
      <c r="K5878" s="14" t="s">
        <v>84</v>
      </c>
      <c r="L5878" s="14" t="s">
        <v>85</v>
      </c>
      <c r="M5878" s="23">
        <v>0.75</v>
      </c>
      <c r="N5878" s="16">
        <v>128</v>
      </c>
      <c r="O5878" s="16">
        <v>67</v>
      </c>
      <c r="P5878" s="16">
        <v>8</v>
      </c>
      <c r="Q5878" s="16">
        <v>80</v>
      </c>
      <c r="R5878" s="16">
        <v>8</v>
      </c>
      <c r="S5878" s="14" t="s">
        <v>86</v>
      </c>
      <c r="T5878" s="16">
        <v>9442</v>
      </c>
      <c r="U5878" s="16">
        <v>0</v>
      </c>
      <c r="V5878" s="18">
        <v>5596269</v>
      </c>
      <c r="W5878" s="18">
        <v>609112</v>
      </c>
      <c r="X5878" s="18">
        <v>444028</v>
      </c>
      <c r="Y5878" s="18">
        <v>0</v>
      </c>
      <c r="Z5878" s="18">
        <v>0</v>
      </c>
      <c r="AA5878" s="18">
        <v>0</v>
      </c>
      <c r="AB5878" s="18">
        <v>38245</v>
      </c>
      <c r="AC5878" s="23">
        <v>0.06</v>
      </c>
      <c r="AD5878" s="14" t="str">
        <f>IF(E5878=113,"Linn","Iowa ex-Linn")</f>
        <v>Iowa ex-Linn</v>
      </c>
      <c r="AE5878" s="23">
        <f>IFERROR(AB5878/W5878,"N/M")</f>
        <v>0.062788124351515</v>
      </c>
      <c r="AF5878" s="14" t="str">
        <f>B5878&amp;"|"&amp;TEXT(E5878,"000")&amp;"|"&amp;TEXT(M5878,"0.0000")</f>
        <v>2024|007|0.7500</v>
      </c>
      <c r="AG5878" s="22" t="str">
        <f>IF(AND(B5878&gt;=2015,B5878&lt;=2024,C5878=19,G5878=41,I5878=2,K5878="A",L5878="RBUP",M5878&gt;=0.5,M5878&lt;=0.85),"IN","OUT")</f>
        <v>IN</v>
      </c>
    </row>
    <row r="5879" spans="1:33">
      <c r="A5879" s="14" t="s">
        <v>194</v>
      </c>
      <c r="B5879" s="16">
        <v>2024</v>
      </c>
      <c r="C5879" s="16">
        <v>19</v>
      </c>
      <c r="D5879" s="14" t="s">
        <v>80</v>
      </c>
      <c r="E5879" s="16">
        <v>7</v>
      </c>
      <c r="F5879" s="14" t="s">
        <v>89</v>
      </c>
      <c r="G5879" s="16">
        <v>41</v>
      </c>
      <c r="H5879" s="14" t="s">
        <v>186</v>
      </c>
      <c r="I5879" s="16">
        <v>2</v>
      </c>
      <c r="J5879" s="14" t="s">
        <v>83</v>
      </c>
      <c r="K5879" s="14" t="s">
        <v>84</v>
      </c>
      <c r="L5879" s="14" t="s">
        <v>85</v>
      </c>
      <c r="M5879" s="23">
        <v>0.8</v>
      </c>
      <c r="N5879" s="16">
        <v>163</v>
      </c>
      <c r="O5879" s="16">
        <v>91</v>
      </c>
      <c r="P5879" s="16">
        <v>12</v>
      </c>
      <c r="Q5879" s="16">
        <v>107</v>
      </c>
      <c r="R5879" s="16">
        <v>15</v>
      </c>
      <c r="S5879" s="14" t="s">
        <v>86</v>
      </c>
      <c r="T5879" s="16">
        <v>14794</v>
      </c>
      <c r="U5879" s="16">
        <v>0</v>
      </c>
      <c r="V5879" s="18">
        <v>9164259</v>
      </c>
      <c r="W5879" s="18">
        <v>1132498</v>
      </c>
      <c r="X5879" s="18">
        <v>722792</v>
      </c>
      <c r="Y5879" s="18">
        <v>953</v>
      </c>
      <c r="Z5879" s="18">
        <v>0</v>
      </c>
      <c r="AA5879" s="18">
        <v>0</v>
      </c>
      <c r="AB5879" s="18">
        <v>108590</v>
      </c>
      <c r="AC5879" s="23">
        <v>0.1</v>
      </c>
      <c r="AD5879" s="14" t="str">
        <f>IF(E5879=113,"Linn","Iowa ex-Linn")</f>
        <v>Iowa ex-Linn</v>
      </c>
      <c r="AE5879" s="23">
        <f>IFERROR(AB5879/W5879,"N/M")</f>
        <v>0.09588537904702701</v>
      </c>
      <c r="AF5879" s="14" t="str">
        <f>B5879&amp;"|"&amp;TEXT(E5879,"000")&amp;"|"&amp;TEXT(M5879,"0.0000")</f>
        <v>2024|007|0.8000</v>
      </c>
      <c r="AG5879" s="22" t="str">
        <f>IF(AND(B5879&gt;=2015,B5879&lt;=2024,C5879=19,G5879=41,I5879=2,K5879="A",L5879="RBUP",M5879&gt;=0.5,M5879&lt;=0.85),"IN","OUT")</f>
        <v>IN</v>
      </c>
    </row>
    <row r="5880" spans="1:33">
      <c r="A5880" s="14" t="s">
        <v>194</v>
      </c>
      <c r="B5880" s="16">
        <v>2024</v>
      </c>
      <c r="C5880" s="16">
        <v>19</v>
      </c>
      <c r="D5880" s="14" t="s">
        <v>80</v>
      </c>
      <c r="E5880" s="16">
        <v>7</v>
      </c>
      <c r="F5880" s="14" t="s">
        <v>89</v>
      </c>
      <c r="G5880" s="16">
        <v>41</v>
      </c>
      <c r="H5880" s="14" t="s">
        <v>186</v>
      </c>
      <c r="I5880" s="16">
        <v>2</v>
      </c>
      <c r="J5880" s="14" t="s">
        <v>83</v>
      </c>
      <c r="K5880" s="14" t="s">
        <v>84</v>
      </c>
      <c r="L5880" s="14" t="s">
        <v>85</v>
      </c>
      <c r="M5880" s="23">
        <v>0.85</v>
      </c>
      <c r="N5880" s="16">
        <v>33</v>
      </c>
      <c r="O5880" s="16">
        <v>17</v>
      </c>
      <c r="P5880" s="16">
        <v>3</v>
      </c>
      <c r="Q5880" s="16">
        <v>17</v>
      </c>
      <c r="R5880" s="16">
        <v>3</v>
      </c>
      <c r="S5880" s="14" t="s">
        <v>86</v>
      </c>
      <c r="T5880" s="16">
        <v>4189</v>
      </c>
      <c r="U5880" s="16">
        <v>0</v>
      </c>
      <c r="V5880" s="18">
        <v>2833671</v>
      </c>
      <c r="W5880" s="18">
        <v>365283</v>
      </c>
      <c r="X5880" s="18">
        <v>191685</v>
      </c>
      <c r="Y5880" s="18">
        <v>0</v>
      </c>
      <c r="Z5880" s="18">
        <v>0</v>
      </c>
      <c r="AA5880" s="18">
        <v>0</v>
      </c>
      <c r="AB5880" s="18">
        <v>18298</v>
      </c>
      <c r="AC5880" s="23">
        <v>0.05</v>
      </c>
      <c r="AD5880" s="14" t="str">
        <f>IF(E5880=113,"Linn","Iowa ex-Linn")</f>
        <v>Iowa ex-Linn</v>
      </c>
      <c r="AE5880" s="23">
        <f>IFERROR(AB5880/W5880,"N/M")</f>
        <v>0.05009266787668739</v>
      </c>
      <c r="AF5880" s="14" t="str">
        <f>B5880&amp;"|"&amp;TEXT(E5880,"000")&amp;"|"&amp;TEXT(M5880,"0.0000")</f>
        <v>2024|007|0.8500</v>
      </c>
      <c r="AG5880" s="22" t="str">
        <f>IF(AND(B5880&gt;=2015,B5880&lt;=2024,C5880=19,G5880=41,I5880=2,K5880="A",L5880="RBUP",M5880&gt;=0.5,M5880&lt;=0.85),"IN","OUT")</f>
        <v>IN</v>
      </c>
    </row>
    <row r="5881" spans="1:33">
      <c r="A5881" s="14" t="s">
        <v>194</v>
      </c>
      <c r="B5881" s="16">
        <v>2024</v>
      </c>
      <c r="C5881" s="16">
        <v>19</v>
      </c>
      <c r="D5881" s="14" t="s">
        <v>80</v>
      </c>
      <c r="E5881" s="16">
        <v>9</v>
      </c>
      <c r="F5881" s="14" t="s">
        <v>90</v>
      </c>
      <c r="G5881" s="16">
        <v>41</v>
      </c>
      <c r="H5881" s="14" t="s">
        <v>186</v>
      </c>
      <c r="I5881" s="16">
        <v>2</v>
      </c>
      <c r="J5881" s="14" t="s">
        <v>83</v>
      </c>
      <c r="K5881" s="14" t="s">
        <v>84</v>
      </c>
      <c r="L5881" s="14" t="s">
        <v>85</v>
      </c>
      <c r="M5881" s="23">
        <v>0.7</v>
      </c>
      <c r="N5881" s="16">
        <v>9</v>
      </c>
      <c r="O5881" s="16">
        <v>6</v>
      </c>
      <c r="P5881" s="16">
        <v>0</v>
      </c>
      <c r="Q5881" s="16">
        <v>8</v>
      </c>
      <c r="R5881" s="16">
        <v>0</v>
      </c>
      <c r="S5881" s="14" t="s">
        <v>86</v>
      </c>
      <c r="T5881" s="16">
        <v>763</v>
      </c>
      <c r="U5881" s="16">
        <v>0</v>
      </c>
      <c r="V5881" s="18">
        <v>511900</v>
      </c>
      <c r="W5881" s="18">
        <v>15517</v>
      </c>
      <c r="X5881" s="18">
        <v>10064</v>
      </c>
      <c r="Y5881" s="18">
        <v>0</v>
      </c>
      <c r="Z5881" s="18">
        <v>0</v>
      </c>
      <c r="AA5881" s="18">
        <v>0</v>
      </c>
      <c r="AB5881" s="18">
        <v>0</v>
      </c>
      <c r="AC5881" s="23">
        <v>0</v>
      </c>
      <c r="AD5881" s="14" t="str">
        <f>IF(E5881=113,"Linn","Iowa ex-Linn")</f>
        <v>Iowa ex-Linn</v>
      </c>
      <c r="AE5881" s="23">
        <f>IFERROR(AB5881/W5881,"N/M")</f>
        <v>0.0</v>
      </c>
      <c r="AF5881" s="14" t="str">
        <f>B5881&amp;"|"&amp;TEXT(E5881,"000")&amp;"|"&amp;TEXT(M5881,"0.0000")</f>
        <v>2024|009|0.7000</v>
      </c>
      <c r="AG5881" s="22" t="str">
        <f>IF(AND(B5881&gt;=2015,B5881&lt;=2024,C5881=19,G5881=41,I5881=2,K5881="A",L5881="RBUP",M5881&gt;=0.5,M5881&lt;=0.85),"IN","OUT")</f>
        <v>IN</v>
      </c>
    </row>
    <row r="5882" spans="1:33">
      <c r="A5882" s="14" t="s">
        <v>194</v>
      </c>
      <c r="B5882" s="16">
        <v>2024</v>
      </c>
      <c r="C5882" s="16">
        <v>19</v>
      </c>
      <c r="D5882" s="14" t="s">
        <v>80</v>
      </c>
      <c r="E5882" s="16">
        <v>9</v>
      </c>
      <c r="F5882" s="14" t="s">
        <v>90</v>
      </c>
      <c r="G5882" s="16">
        <v>41</v>
      </c>
      <c r="H5882" s="14" t="s">
        <v>186</v>
      </c>
      <c r="I5882" s="16">
        <v>2</v>
      </c>
      <c r="J5882" s="14" t="s">
        <v>83</v>
      </c>
      <c r="K5882" s="14" t="s">
        <v>84</v>
      </c>
      <c r="L5882" s="14" t="s">
        <v>85</v>
      </c>
      <c r="M5882" s="23">
        <v>0.75</v>
      </c>
      <c r="N5882" s="16">
        <v>39</v>
      </c>
      <c r="O5882" s="16">
        <v>31</v>
      </c>
      <c r="P5882" s="16">
        <v>3</v>
      </c>
      <c r="Q5882" s="16">
        <v>40</v>
      </c>
      <c r="R5882" s="16">
        <v>3</v>
      </c>
      <c r="S5882" s="14" t="s">
        <v>86</v>
      </c>
      <c r="T5882" s="16">
        <v>8678</v>
      </c>
      <c r="U5882" s="16">
        <v>0</v>
      </c>
      <c r="V5882" s="18">
        <v>6646178</v>
      </c>
      <c r="W5882" s="18">
        <v>228924</v>
      </c>
      <c r="X5882" s="18">
        <v>117591</v>
      </c>
      <c r="Y5882" s="18">
        <v>154</v>
      </c>
      <c r="Z5882" s="18">
        <v>0</v>
      </c>
      <c r="AA5882" s="18">
        <v>0</v>
      </c>
      <c r="AB5882" s="18">
        <v>11959</v>
      </c>
      <c r="AC5882" s="23">
        <v>0.05</v>
      </c>
      <c r="AD5882" s="14" t="str">
        <f>IF(E5882=113,"Linn","Iowa ex-Linn")</f>
        <v>Iowa ex-Linn</v>
      </c>
      <c r="AE5882" s="23">
        <f>IFERROR(AB5882/W5882,"N/M")</f>
        <v>0.05224004473100243</v>
      </c>
      <c r="AF5882" s="14" t="str">
        <f>B5882&amp;"|"&amp;TEXT(E5882,"000")&amp;"|"&amp;TEXT(M5882,"0.0000")</f>
        <v>2024|009|0.7500</v>
      </c>
      <c r="AG5882" s="22" t="str">
        <f>IF(AND(B5882&gt;=2015,B5882&lt;=2024,C5882=19,G5882=41,I5882=2,K5882="A",L5882="RBUP",M5882&gt;=0.5,M5882&lt;=0.85),"IN","OUT")</f>
        <v>IN</v>
      </c>
    </row>
    <row r="5883" spans="1:33">
      <c r="A5883" s="14" t="s">
        <v>194</v>
      </c>
      <c r="B5883" s="16">
        <v>2024</v>
      </c>
      <c r="C5883" s="16">
        <v>19</v>
      </c>
      <c r="D5883" s="14" t="s">
        <v>80</v>
      </c>
      <c r="E5883" s="16">
        <v>9</v>
      </c>
      <c r="F5883" s="14" t="s">
        <v>90</v>
      </c>
      <c r="G5883" s="16">
        <v>41</v>
      </c>
      <c r="H5883" s="14" t="s">
        <v>186</v>
      </c>
      <c r="I5883" s="16">
        <v>2</v>
      </c>
      <c r="J5883" s="14" t="s">
        <v>83</v>
      </c>
      <c r="K5883" s="14" t="s">
        <v>84</v>
      </c>
      <c r="L5883" s="14" t="s">
        <v>85</v>
      </c>
      <c r="M5883" s="23">
        <v>0.8</v>
      </c>
      <c r="N5883" s="16">
        <v>175</v>
      </c>
      <c r="O5883" s="16">
        <v>143</v>
      </c>
      <c r="P5883" s="16">
        <v>5</v>
      </c>
      <c r="Q5883" s="16">
        <v>174</v>
      </c>
      <c r="R5883" s="16">
        <v>5</v>
      </c>
      <c r="S5883" s="14" t="s">
        <v>86</v>
      </c>
      <c r="T5883" s="16">
        <v>29242</v>
      </c>
      <c r="U5883" s="16">
        <v>0</v>
      </c>
      <c r="V5883" s="18">
        <v>23467979</v>
      </c>
      <c r="W5883" s="18">
        <v>1131175</v>
      </c>
      <c r="X5883" s="18">
        <v>705715</v>
      </c>
      <c r="Y5883" s="18">
        <v>3598</v>
      </c>
      <c r="Z5883" s="18">
        <v>0</v>
      </c>
      <c r="AA5883" s="18">
        <v>0</v>
      </c>
      <c r="AB5883" s="18">
        <v>50798</v>
      </c>
      <c r="AC5883" s="23">
        <v>0.04</v>
      </c>
      <c r="AD5883" s="14" t="str">
        <f>IF(E5883=113,"Linn","Iowa ex-Linn")</f>
        <v>Iowa ex-Linn</v>
      </c>
      <c r="AE5883" s="23">
        <f>IFERROR(AB5883/W5883,"N/M")</f>
        <v>0.04490728667093951</v>
      </c>
      <c r="AF5883" s="14" t="str">
        <f>B5883&amp;"|"&amp;TEXT(E5883,"000")&amp;"|"&amp;TEXT(M5883,"0.0000")</f>
        <v>2024|009|0.8000</v>
      </c>
      <c r="AG5883" s="22" t="str">
        <f>IF(AND(B5883&gt;=2015,B5883&lt;=2024,C5883=19,G5883=41,I5883=2,K5883="A",L5883="RBUP",M5883&gt;=0.5,M5883&lt;=0.85),"IN","OUT")</f>
        <v>IN</v>
      </c>
    </row>
    <row r="5884" spans="1:33">
      <c r="A5884" s="14" t="s">
        <v>194</v>
      </c>
      <c r="B5884" s="16">
        <v>2024</v>
      </c>
      <c r="C5884" s="16">
        <v>19</v>
      </c>
      <c r="D5884" s="14" t="s">
        <v>80</v>
      </c>
      <c r="E5884" s="16">
        <v>9</v>
      </c>
      <c r="F5884" s="14" t="s">
        <v>90</v>
      </c>
      <c r="G5884" s="16">
        <v>41</v>
      </c>
      <c r="H5884" s="14" t="s">
        <v>186</v>
      </c>
      <c r="I5884" s="16">
        <v>2</v>
      </c>
      <c r="J5884" s="14" t="s">
        <v>83</v>
      </c>
      <c r="K5884" s="14" t="s">
        <v>84</v>
      </c>
      <c r="L5884" s="14" t="s">
        <v>85</v>
      </c>
      <c r="M5884" s="23">
        <v>0.85</v>
      </c>
      <c r="N5884" s="16">
        <v>342</v>
      </c>
      <c r="O5884" s="16">
        <v>281</v>
      </c>
      <c r="P5884" s="16">
        <v>33</v>
      </c>
      <c r="Q5884" s="16">
        <v>455</v>
      </c>
      <c r="R5884" s="16">
        <v>40</v>
      </c>
      <c r="S5884" s="14" t="s">
        <v>86</v>
      </c>
      <c r="T5884" s="16">
        <v>69461</v>
      </c>
      <c r="U5884" s="16">
        <v>0</v>
      </c>
      <c r="V5884" s="18">
        <v>59529149</v>
      </c>
      <c r="W5884" s="18">
        <v>3720092</v>
      </c>
      <c r="X5884" s="18">
        <v>1746902</v>
      </c>
      <c r="Y5884" s="18">
        <v>2126</v>
      </c>
      <c r="Z5884" s="18">
        <v>0</v>
      </c>
      <c r="AA5884" s="18">
        <v>0</v>
      </c>
      <c r="AB5884" s="18">
        <v>308937</v>
      </c>
      <c r="AC5884" s="23">
        <v>0.08</v>
      </c>
      <c r="AD5884" s="14" t="str">
        <f>IF(E5884=113,"Linn","Iowa ex-Linn")</f>
        <v>Iowa ex-Linn</v>
      </c>
      <c r="AE5884" s="23">
        <f>IFERROR(AB5884/W5884,"N/M")</f>
        <v>0.08304552683105687</v>
      </c>
      <c r="AF5884" s="14" t="str">
        <f>B5884&amp;"|"&amp;TEXT(E5884,"000")&amp;"|"&amp;TEXT(M5884,"0.0000")</f>
        <v>2024|009|0.8500</v>
      </c>
      <c r="AG5884" s="22" t="str">
        <f>IF(AND(B5884&gt;=2015,B5884&lt;=2024,C5884=19,G5884=41,I5884=2,K5884="A",L5884="RBUP",M5884&gt;=0.5,M5884&lt;=0.85),"IN","OUT")</f>
        <v>IN</v>
      </c>
    </row>
    <row r="5885" spans="1:33">
      <c r="A5885" s="14" t="s">
        <v>194</v>
      </c>
      <c r="B5885" s="16">
        <v>2024</v>
      </c>
      <c r="C5885" s="16">
        <v>19</v>
      </c>
      <c r="D5885" s="14" t="s">
        <v>80</v>
      </c>
      <c r="E5885" s="16">
        <v>11</v>
      </c>
      <c r="F5885" s="14" t="s">
        <v>91</v>
      </c>
      <c r="G5885" s="16">
        <v>41</v>
      </c>
      <c r="H5885" s="14" t="s">
        <v>186</v>
      </c>
      <c r="I5885" s="16">
        <v>2</v>
      </c>
      <c r="J5885" s="14" t="s">
        <v>83</v>
      </c>
      <c r="K5885" s="14" t="s">
        <v>84</v>
      </c>
      <c r="L5885" s="14" t="s">
        <v>85</v>
      </c>
      <c r="M5885" s="23">
        <v>0.65</v>
      </c>
      <c r="N5885" s="16">
        <v>1</v>
      </c>
      <c r="O5885" s="16">
        <v>1</v>
      </c>
      <c r="P5885" s="16">
        <v>0</v>
      </c>
      <c r="Q5885" s="16">
        <v>1</v>
      </c>
      <c r="R5885" s="16">
        <v>0</v>
      </c>
      <c r="S5885" s="14" t="s">
        <v>86</v>
      </c>
      <c r="T5885" s="16">
        <v>257</v>
      </c>
      <c r="U5885" s="16">
        <v>0</v>
      </c>
      <c r="V5885" s="18">
        <v>153475</v>
      </c>
      <c r="W5885" s="18">
        <v>2156</v>
      </c>
      <c r="X5885" s="18">
        <v>1272</v>
      </c>
      <c r="Y5885" s="18">
        <v>0</v>
      </c>
      <c r="Z5885" s="18">
        <v>0</v>
      </c>
      <c r="AA5885" s="18">
        <v>0</v>
      </c>
      <c r="AB5885" s="18">
        <v>0</v>
      </c>
      <c r="AC5885" s="23">
        <v>0</v>
      </c>
      <c r="AD5885" s="14" t="str">
        <f>IF(E5885=113,"Linn","Iowa ex-Linn")</f>
        <v>Iowa ex-Linn</v>
      </c>
      <c r="AE5885" s="23">
        <f>IFERROR(AB5885/W5885,"N/M")</f>
        <v>0.0</v>
      </c>
      <c r="AF5885" s="14" t="str">
        <f>B5885&amp;"|"&amp;TEXT(E5885,"000")&amp;"|"&amp;TEXT(M5885,"0.0000")</f>
        <v>2024|011|0.6500</v>
      </c>
      <c r="AG5885" s="22" t="str">
        <f>IF(AND(B5885&gt;=2015,B5885&lt;=2024,C5885=19,G5885=41,I5885=2,K5885="A",L5885="RBUP",M5885&gt;=0.5,M5885&lt;=0.85),"IN","OUT")</f>
        <v>IN</v>
      </c>
    </row>
    <row r="5886" spans="1:33">
      <c r="A5886" s="14" t="s">
        <v>194</v>
      </c>
      <c r="B5886" s="16">
        <v>2024</v>
      </c>
      <c r="C5886" s="16">
        <v>19</v>
      </c>
      <c r="D5886" s="14" t="s">
        <v>80</v>
      </c>
      <c r="E5886" s="16">
        <v>11</v>
      </c>
      <c r="F5886" s="14" t="s">
        <v>91</v>
      </c>
      <c r="G5886" s="16">
        <v>41</v>
      </c>
      <c r="H5886" s="14" t="s">
        <v>186</v>
      </c>
      <c r="I5886" s="16">
        <v>2</v>
      </c>
      <c r="J5886" s="14" t="s">
        <v>83</v>
      </c>
      <c r="K5886" s="14" t="s">
        <v>84</v>
      </c>
      <c r="L5886" s="14" t="s">
        <v>85</v>
      </c>
      <c r="M5886" s="23">
        <v>0.7</v>
      </c>
      <c r="N5886" s="16">
        <v>7</v>
      </c>
      <c r="O5886" s="16">
        <v>6</v>
      </c>
      <c r="P5886" s="16">
        <v>0</v>
      </c>
      <c r="Q5886" s="16">
        <v>7</v>
      </c>
      <c r="R5886" s="16">
        <v>0</v>
      </c>
      <c r="S5886" s="14" t="s">
        <v>86</v>
      </c>
      <c r="T5886" s="16">
        <v>422</v>
      </c>
      <c r="U5886" s="16">
        <v>0</v>
      </c>
      <c r="V5886" s="18">
        <v>278275</v>
      </c>
      <c r="W5886" s="18">
        <v>5760</v>
      </c>
      <c r="X5886" s="18">
        <v>3400</v>
      </c>
      <c r="Y5886" s="18">
        <v>0</v>
      </c>
      <c r="Z5886" s="18">
        <v>0</v>
      </c>
      <c r="AA5886" s="18">
        <v>0</v>
      </c>
      <c r="AB5886" s="18">
        <v>0</v>
      </c>
      <c r="AC5886" s="23">
        <v>0</v>
      </c>
      <c r="AD5886" s="14" t="str">
        <f>IF(E5886=113,"Linn","Iowa ex-Linn")</f>
        <v>Iowa ex-Linn</v>
      </c>
      <c r="AE5886" s="23">
        <f>IFERROR(AB5886/W5886,"N/M")</f>
        <v>0.0</v>
      </c>
      <c r="AF5886" s="14" t="str">
        <f>B5886&amp;"|"&amp;TEXT(E5886,"000")&amp;"|"&amp;TEXT(M5886,"0.0000")</f>
        <v>2024|011|0.7000</v>
      </c>
      <c r="AG5886" s="22" t="str">
        <f>IF(AND(B5886&gt;=2015,B5886&lt;=2024,C5886=19,G5886=41,I5886=2,K5886="A",L5886="RBUP",M5886&gt;=0.5,M5886&lt;=0.85),"IN","OUT")</f>
        <v>IN</v>
      </c>
    </row>
    <row r="5887" spans="1:33">
      <c r="A5887" s="14" t="s">
        <v>194</v>
      </c>
      <c r="B5887" s="16">
        <v>2024</v>
      </c>
      <c r="C5887" s="16">
        <v>19</v>
      </c>
      <c r="D5887" s="14" t="s">
        <v>80</v>
      </c>
      <c r="E5887" s="16">
        <v>11</v>
      </c>
      <c r="F5887" s="14" t="s">
        <v>91</v>
      </c>
      <c r="G5887" s="16">
        <v>41</v>
      </c>
      <c r="H5887" s="14" t="s">
        <v>186</v>
      </c>
      <c r="I5887" s="16">
        <v>2</v>
      </c>
      <c r="J5887" s="14" t="s">
        <v>83</v>
      </c>
      <c r="K5887" s="14" t="s">
        <v>84</v>
      </c>
      <c r="L5887" s="14" t="s">
        <v>85</v>
      </c>
      <c r="M5887" s="23">
        <v>0.75</v>
      </c>
      <c r="N5887" s="16">
        <v>69</v>
      </c>
      <c r="O5887" s="16">
        <v>53</v>
      </c>
      <c r="P5887" s="16">
        <v>3</v>
      </c>
      <c r="Q5887" s="16">
        <v>69</v>
      </c>
      <c r="R5887" s="16">
        <v>3</v>
      </c>
      <c r="S5887" s="14" t="s">
        <v>86</v>
      </c>
      <c r="T5887" s="16">
        <v>9728</v>
      </c>
      <c r="U5887" s="16">
        <v>0</v>
      </c>
      <c r="V5887" s="18">
        <v>7052535</v>
      </c>
      <c r="W5887" s="18">
        <v>237772</v>
      </c>
      <c r="X5887" s="18">
        <v>162186</v>
      </c>
      <c r="Y5887" s="18">
        <v>559</v>
      </c>
      <c r="Z5887" s="18">
        <v>0</v>
      </c>
      <c r="AA5887" s="18">
        <v>0</v>
      </c>
      <c r="AB5887" s="18">
        <v>10693</v>
      </c>
      <c r="AC5887" s="23">
        <v>0.04</v>
      </c>
      <c r="AD5887" s="14" t="str">
        <f>IF(E5887=113,"Linn","Iowa ex-Linn")</f>
        <v>Iowa ex-Linn</v>
      </c>
      <c r="AE5887" s="23">
        <f>IFERROR(AB5887/W5887,"N/M")</f>
        <v>0.044971653516814425</v>
      </c>
      <c r="AF5887" s="14" t="str">
        <f>B5887&amp;"|"&amp;TEXT(E5887,"000")&amp;"|"&amp;TEXT(M5887,"0.0000")</f>
        <v>2024|011|0.7500</v>
      </c>
      <c r="AG5887" s="22" t="str">
        <f>IF(AND(B5887&gt;=2015,B5887&lt;=2024,C5887=19,G5887=41,I5887=2,K5887="A",L5887="RBUP",M5887&gt;=0.5,M5887&lt;=0.85),"IN","OUT")</f>
        <v>IN</v>
      </c>
    </row>
    <row r="5888" spans="1:33">
      <c r="A5888" s="14" t="s">
        <v>194</v>
      </c>
      <c r="B5888" s="16">
        <v>2024</v>
      </c>
      <c r="C5888" s="16">
        <v>19</v>
      </c>
      <c r="D5888" s="14" t="s">
        <v>80</v>
      </c>
      <c r="E5888" s="16">
        <v>11</v>
      </c>
      <c r="F5888" s="14" t="s">
        <v>91</v>
      </c>
      <c r="G5888" s="16">
        <v>41</v>
      </c>
      <c r="H5888" s="14" t="s">
        <v>186</v>
      </c>
      <c r="I5888" s="16">
        <v>2</v>
      </c>
      <c r="J5888" s="14" t="s">
        <v>83</v>
      </c>
      <c r="K5888" s="14" t="s">
        <v>84</v>
      </c>
      <c r="L5888" s="14" t="s">
        <v>85</v>
      </c>
      <c r="M5888" s="23">
        <v>0.8</v>
      </c>
      <c r="N5888" s="16">
        <v>312</v>
      </c>
      <c r="O5888" s="16">
        <v>259</v>
      </c>
      <c r="P5888" s="16">
        <v>7</v>
      </c>
      <c r="Q5888" s="16">
        <v>376</v>
      </c>
      <c r="R5888" s="16">
        <v>7</v>
      </c>
      <c r="S5888" s="14" t="s">
        <v>86</v>
      </c>
      <c r="T5888" s="16">
        <v>57040</v>
      </c>
      <c r="U5888" s="16">
        <v>0</v>
      </c>
      <c r="V5888" s="18">
        <v>45345223</v>
      </c>
      <c r="W5888" s="18">
        <v>2005750</v>
      </c>
      <c r="X5888" s="18">
        <v>1225732</v>
      </c>
      <c r="Y5888" s="18">
        <v>7585</v>
      </c>
      <c r="Z5888" s="18">
        <v>0</v>
      </c>
      <c r="AA5888" s="18">
        <v>0</v>
      </c>
      <c r="AB5888" s="18">
        <v>34553</v>
      </c>
      <c r="AC5888" s="23">
        <v>0.02</v>
      </c>
      <c r="AD5888" s="14" t="str">
        <f>IF(E5888=113,"Linn","Iowa ex-Linn")</f>
        <v>Iowa ex-Linn</v>
      </c>
      <c r="AE5888" s="23">
        <f>IFERROR(AB5888/W5888,"N/M")</f>
        <v>0.017226972454194193</v>
      </c>
      <c r="AF5888" s="14" t="str">
        <f>B5888&amp;"|"&amp;TEXT(E5888,"000")&amp;"|"&amp;TEXT(M5888,"0.0000")</f>
        <v>2024|011|0.8000</v>
      </c>
      <c r="AG5888" s="22" t="str">
        <f>IF(AND(B5888&gt;=2015,B5888&lt;=2024,C5888=19,G5888=41,I5888=2,K5888="A",L5888="RBUP",M5888&gt;=0.5,M5888&lt;=0.85),"IN","OUT")</f>
        <v>IN</v>
      </c>
    </row>
    <row r="5889" spans="1:33">
      <c r="A5889" s="14" t="s">
        <v>194</v>
      </c>
      <c r="B5889" s="16">
        <v>2024</v>
      </c>
      <c r="C5889" s="16">
        <v>19</v>
      </c>
      <c r="D5889" s="14" t="s">
        <v>80</v>
      </c>
      <c r="E5889" s="16">
        <v>11</v>
      </c>
      <c r="F5889" s="14" t="s">
        <v>91</v>
      </c>
      <c r="G5889" s="16">
        <v>41</v>
      </c>
      <c r="H5889" s="14" t="s">
        <v>186</v>
      </c>
      <c r="I5889" s="16">
        <v>2</v>
      </c>
      <c r="J5889" s="14" t="s">
        <v>83</v>
      </c>
      <c r="K5889" s="14" t="s">
        <v>84</v>
      </c>
      <c r="L5889" s="14" t="s">
        <v>85</v>
      </c>
      <c r="M5889" s="23">
        <v>0.85</v>
      </c>
      <c r="N5889" s="16">
        <v>513</v>
      </c>
      <c r="O5889" s="16">
        <v>411</v>
      </c>
      <c r="P5889" s="16">
        <v>22</v>
      </c>
      <c r="Q5889" s="16">
        <v>572</v>
      </c>
      <c r="R5889" s="16">
        <v>26</v>
      </c>
      <c r="S5889" s="14" t="s">
        <v>86</v>
      </c>
      <c r="T5889" s="16">
        <v>101995</v>
      </c>
      <c r="U5889" s="16">
        <v>0</v>
      </c>
      <c r="V5889" s="18">
        <v>87038163</v>
      </c>
      <c r="W5889" s="18">
        <v>4855134</v>
      </c>
      <c r="X5889" s="18">
        <v>2379457</v>
      </c>
      <c r="Y5889" s="18">
        <v>11759</v>
      </c>
      <c r="Z5889" s="18">
        <v>0</v>
      </c>
      <c r="AA5889" s="18">
        <v>0</v>
      </c>
      <c r="AB5889" s="18">
        <v>160951</v>
      </c>
      <c r="AC5889" s="23">
        <v>0.03</v>
      </c>
      <c r="AD5889" s="14" t="str">
        <f>IF(E5889=113,"Linn","Iowa ex-Linn")</f>
        <v>Iowa ex-Linn</v>
      </c>
      <c r="AE5889" s="23">
        <f>IFERROR(AB5889/W5889,"N/M")</f>
        <v>0.03315068132002124</v>
      </c>
      <c r="AF5889" s="14" t="str">
        <f>B5889&amp;"|"&amp;TEXT(E5889,"000")&amp;"|"&amp;TEXT(M5889,"0.0000")</f>
        <v>2024|011|0.8500</v>
      </c>
      <c r="AG5889" s="22" t="str">
        <f>IF(AND(B5889&gt;=2015,B5889&lt;=2024,C5889=19,G5889=41,I5889=2,K5889="A",L5889="RBUP",M5889&gt;=0.5,M5889&lt;=0.85),"IN","OUT")</f>
        <v>IN</v>
      </c>
    </row>
    <row r="5890" spans="1:33">
      <c r="A5890" s="14" t="s">
        <v>194</v>
      </c>
      <c r="B5890" s="16">
        <v>2024</v>
      </c>
      <c r="C5890" s="16">
        <v>19</v>
      </c>
      <c r="D5890" s="14" t="s">
        <v>80</v>
      </c>
      <c r="E5890" s="16">
        <v>13</v>
      </c>
      <c r="F5890" s="14" t="s">
        <v>92</v>
      </c>
      <c r="G5890" s="16">
        <v>41</v>
      </c>
      <c r="H5890" s="14" t="s">
        <v>186</v>
      </c>
      <c r="I5890" s="16">
        <v>2</v>
      </c>
      <c r="J5890" s="14" t="s">
        <v>83</v>
      </c>
      <c r="K5890" s="14" t="s">
        <v>84</v>
      </c>
      <c r="L5890" s="14" t="s">
        <v>85</v>
      </c>
      <c r="M5890" s="23">
        <v>0.5</v>
      </c>
      <c r="N5890" s="16">
        <v>4</v>
      </c>
      <c r="O5890" s="16">
        <v>3</v>
      </c>
      <c r="P5890" s="16">
        <v>0</v>
      </c>
      <c r="Q5890" s="16">
        <v>3</v>
      </c>
      <c r="R5890" s="16">
        <v>0</v>
      </c>
      <c r="S5890" s="14" t="s">
        <v>86</v>
      </c>
      <c r="T5890" s="16">
        <v>388</v>
      </c>
      <c r="U5890" s="16">
        <v>0</v>
      </c>
      <c r="V5890" s="18">
        <v>206336</v>
      </c>
      <c r="W5890" s="18">
        <v>853</v>
      </c>
      <c r="X5890" s="18">
        <v>653</v>
      </c>
      <c r="Y5890" s="18">
        <v>0</v>
      </c>
      <c r="Z5890" s="18">
        <v>0</v>
      </c>
      <c r="AA5890" s="18">
        <v>0</v>
      </c>
      <c r="AB5890" s="18">
        <v>0</v>
      </c>
      <c r="AC5890" s="23">
        <v>0</v>
      </c>
      <c r="AD5890" s="14" t="str">
        <f>IF(E5890=113,"Linn","Iowa ex-Linn")</f>
        <v>Iowa ex-Linn</v>
      </c>
      <c r="AE5890" s="23">
        <f>IFERROR(AB5890/W5890,"N/M")</f>
        <v>0.0</v>
      </c>
      <c r="AF5890" s="14" t="str">
        <f>B5890&amp;"|"&amp;TEXT(E5890,"000")&amp;"|"&amp;TEXT(M5890,"0.0000")</f>
        <v>2024|013|0.5000</v>
      </c>
      <c r="AG5890" s="22" t="str">
        <f>IF(AND(B5890&gt;=2015,B5890&lt;=2024,C5890=19,G5890=41,I5890=2,K5890="A",L5890="RBUP",M5890&gt;=0.5,M5890&lt;=0.85),"IN","OUT")</f>
        <v>IN</v>
      </c>
    </row>
    <row r="5891" spans="1:33">
      <c r="A5891" s="14" t="s">
        <v>194</v>
      </c>
      <c r="B5891" s="16">
        <v>2024</v>
      </c>
      <c r="C5891" s="16">
        <v>19</v>
      </c>
      <c r="D5891" s="14" t="s">
        <v>80</v>
      </c>
      <c r="E5891" s="16">
        <v>13</v>
      </c>
      <c r="F5891" s="14" t="s">
        <v>92</v>
      </c>
      <c r="G5891" s="16">
        <v>41</v>
      </c>
      <c r="H5891" s="14" t="s">
        <v>186</v>
      </c>
      <c r="I5891" s="16">
        <v>2</v>
      </c>
      <c r="J5891" s="14" t="s">
        <v>83</v>
      </c>
      <c r="K5891" s="14" t="s">
        <v>84</v>
      </c>
      <c r="L5891" s="14" t="s">
        <v>85</v>
      </c>
      <c r="M5891" s="23">
        <v>0.6</v>
      </c>
      <c r="N5891" s="16">
        <v>1</v>
      </c>
      <c r="O5891" s="16">
        <v>0</v>
      </c>
      <c r="P5891" s="16">
        <v>0</v>
      </c>
      <c r="Q5891" s="16">
        <v>0</v>
      </c>
      <c r="R5891" s="16">
        <v>0</v>
      </c>
      <c r="S5891" s="14" t="s">
        <v>86</v>
      </c>
      <c r="T5891" s="16">
        <v>0</v>
      </c>
      <c r="U5891" s="16">
        <v>0</v>
      </c>
      <c r="V5891" s="18">
        <v>0</v>
      </c>
      <c r="W5891" s="18">
        <v>0</v>
      </c>
      <c r="X5891" s="18">
        <v>0</v>
      </c>
      <c r="Y5891" s="18">
        <v>0</v>
      </c>
      <c r="Z5891" s="18">
        <v>0</v>
      </c>
      <c r="AA5891" s="18">
        <v>0</v>
      </c>
      <c r="AB5891" s="18">
        <v>0</v>
      </c>
      <c r="AC5891" s="23">
        <v>0</v>
      </c>
      <c r="AD5891" s="14" t="str">
        <f>IF(E5891=113,"Linn","Iowa ex-Linn")</f>
        <v>Iowa ex-Linn</v>
      </c>
      <c r="AE5891" s="23" t="str">
        <f>IFERROR(AB5891/W5891,"N/M")</f>
        <v>N/M</v>
      </c>
      <c r="AF5891" s="14" t="str">
        <f>B5891&amp;"|"&amp;TEXT(E5891,"000")&amp;"|"&amp;TEXT(M5891,"0.0000")</f>
        <v>2024|013|0.6000</v>
      </c>
      <c r="AG5891" s="22" t="str">
        <f>IF(AND(B5891&gt;=2015,B5891&lt;=2024,C5891=19,G5891=41,I5891=2,K5891="A",L5891="RBUP",M5891&gt;=0.5,M5891&lt;=0.85),"IN","OUT")</f>
        <v>IN</v>
      </c>
    </row>
    <row r="5892" spans="1:33">
      <c r="A5892" s="14" t="s">
        <v>194</v>
      </c>
      <c r="B5892" s="16">
        <v>2024</v>
      </c>
      <c r="C5892" s="16">
        <v>19</v>
      </c>
      <c r="D5892" s="14" t="s">
        <v>80</v>
      </c>
      <c r="E5892" s="16">
        <v>13</v>
      </c>
      <c r="F5892" s="14" t="s">
        <v>92</v>
      </c>
      <c r="G5892" s="16">
        <v>41</v>
      </c>
      <c r="H5892" s="14" t="s">
        <v>186</v>
      </c>
      <c r="I5892" s="16">
        <v>2</v>
      </c>
      <c r="J5892" s="14" t="s">
        <v>83</v>
      </c>
      <c r="K5892" s="14" t="s">
        <v>84</v>
      </c>
      <c r="L5892" s="14" t="s">
        <v>85</v>
      </c>
      <c r="M5892" s="23">
        <v>0.65</v>
      </c>
      <c r="N5892" s="16">
        <v>4</v>
      </c>
      <c r="O5892" s="16">
        <v>2</v>
      </c>
      <c r="P5892" s="16">
        <v>0</v>
      </c>
      <c r="Q5892" s="16">
        <v>2</v>
      </c>
      <c r="R5892" s="16">
        <v>0</v>
      </c>
      <c r="S5892" s="14" t="s">
        <v>86</v>
      </c>
      <c r="T5892" s="16">
        <v>188</v>
      </c>
      <c r="U5892" s="16">
        <v>0</v>
      </c>
      <c r="V5892" s="18">
        <v>133554</v>
      </c>
      <c r="W5892" s="18">
        <v>1456</v>
      </c>
      <c r="X5892" s="18">
        <v>859</v>
      </c>
      <c r="Y5892" s="18">
        <v>0</v>
      </c>
      <c r="Z5892" s="18">
        <v>0</v>
      </c>
      <c r="AA5892" s="18">
        <v>0</v>
      </c>
      <c r="AB5892" s="18">
        <v>0</v>
      </c>
      <c r="AC5892" s="23">
        <v>0</v>
      </c>
      <c r="AD5892" s="14" t="str">
        <f>IF(E5892=113,"Linn","Iowa ex-Linn")</f>
        <v>Iowa ex-Linn</v>
      </c>
      <c r="AE5892" s="23">
        <f>IFERROR(AB5892/W5892,"N/M")</f>
        <v>0.0</v>
      </c>
      <c r="AF5892" s="14" t="str">
        <f>B5892&amp;"|"&amp;TEXT(E5892,"000")&amp;"|"&amp;TEXT(M5892,"0.0000")</f>
        <v>2024|013|0.6500</v>
      </c>
      <c r="AG5892" s="22" t="str">
        <f>IF(AND(B5892&gt;=2015,B5892&lt;=2024,C5892=19,G5892=41,I5892=2,K5892="A",L5892="RBUP",M5892&gt;=0.5,M5892&lt;=0.85),"IN","OUT")</f>
        <v>IN</v>
      </c>
    </row>
    <row r="5893" spans="1:33">
      <c r="A5893" s="14" t="s">
        <v>194</v>
      </c>
      <c r="B5893" s="16">
        <v>2024</v>
      </c>
      <c r="C5893" s="16">
        <v>19</v>
      </c>
      <c r="D5893" s="14" t="s">
        <v>80</v>
      </c>
      <c r="E5893" s="16">
        <v>13</v>
      </c>
      <c r="F5893" s="14" t="s">
        <v>92</v>
      </c>
      <c r="G5893" s="16">
        <v>41</v>
      </c>
      <c r="H5893" s="14" t="s">
        <v>186</v>
      </c>
      <c r="I5893" s="16">
        <v>2</v>
      </c>
      <c r="J5893" s="14" t="s">
        <v>83</v>
      </c>
      <c r="K5893" s="14" t="s">
        <v>84</v>
      </c>
      <c r="L5893" s="14" t="s">
        <v>85</v>
      </c>
      <c r="M5893" s="23">
        <v>0.7</v>
      </c>
      <c r="N5893" s="16">
        <v>10</v>
      </c>
      <c r="O5893" s="16">
        <v>9</v>
      </c>
      <c r="P5893" s="16">
        <v>1</v>
      </c>
      <c r="Q5893" s="16">
        <v>17</v>
      </c>
      <c r="R5893" s="16">
        <v>1</v>
      </c>
      <c r="S5893" s="14" t="s">
        <v>86</v>
      </c>
      <c r="T5893" s="16">
        <v>626</v>
      </c>
      <c r="U5893" s="16">
        <v>0</v>
      </c>
      <c r="V5893" s="18">
        <v>414802</v>
      </c>
      <c r="W5893" s="18">
        <v>8464</v>
      </c>
      <c r="X5893" s="18">
        <v>5251</v>
      </c>
      <c r="Y5893" s="18">
        <v>0</v>
      </c>
      <c r="Z5893" s="18">
        <v>0</v>
      </c>
      <c r="AA5893" s="18">
        <v>0</v>
      </c>
      <c r="AB5893" s="18">
        <v>3180</v>
      </c>
      <c r="AC5893" s="23">
        <v>0.38</v>
      </c>
      <c r="AD5893" s="14" t="str">
        <f>IF(E5893=113,"Linn","Iowa ex-Linn")</f>
        <v>Iowa ex-Linn</v>
      </c>
      <c r="AE5893" s="23">
        <f>IFERROR(AB5893/W5893,"N/M")</f>
        <v>0.3757088846880907</v>
      </c>
      <c r="AF5893" s="14" t="str">
        <f>B5893&amp;"|"&amp;TEXT(E5893,"000")&amp;"|"&amp;TEXT(M5893,"0.0000")</f>
        <v>2024|013|0.7000</v>
      </c>
      <c r="AG5893" s="22" t="str">
        <f>IF(AND(B5893&gt;=2015,B5893&lt;=2024,C5893=19,G5893=41,I5893=2,K5893="A",L5893="RBUP",M5893&gt;=0.5,M5893&lt;=0.85),"IN","OUT")</f>
        <v>IN</v>
      </c>
    </row>
    <row r="5894" spans="1:33">
      <c r="A5894" s="14" t="s">
        <v>194</v>
      </c>
      <c r="B5894" s="16">
        <v>2024</v>
      </c>
      <c r="C5894" s="16">
        <v>19</v>
      </c>
      <c r="D5894" s="14" t="s">
        <v>80</v>
      </c>
      <c r="E5894" s="16">
        <v>13</v>
      </c>
      <c r="F5894" s="14" t="s">
        <v>92</v>
      </c>
      <c r="G5894" s="16">
        <v>41</v>
      </c>
      <c r="H5894" s="14" t="s">
        <v>186</v>
      </c>
      <c r="I5894" s="16">
        <v>2</v>
      </c>
      <c r="J5894" s="14" t="s">
        <v>83</v>
      </c>
      <c r="K5894" s="14" t="s">
        <v>84</v>
      </c>
      <c r="L5894" s="14" t="s">
        <v>85</v>
      </c>
      <c r="M5894" s="23">
        <v>0.75</v>
      </c>
      <c r="N5894" s="16">
        <v>63</v>
      </c>
      <c r="O5894" s="16">
        <v>49</v>
      </c>
      <c r="P5894" s="16">
        <v>2</v>
      </c>
      <c r="Q5894" s="16">
        <v>59</v>
      </c>
      <c r="R5894" s="16">
        <v>2</v>
      </c>
      <c r="S5894" s="14" t="s">
        <v>86</v>
      </c>
      <c r="T5894" s="16">
        <v>8337</v>
      </c>
      <c r="U5894" s="16">
        <v>0</v>
      </c>
      <c r="V5894" s="18">
        <v>6093865</v>
      </c>
      <c r="W5894" s="18">
        <v>211006</v>
      </c>
      <c r="X5894" s="18">
        <v>145521</v>
      </c>
      <c r="Y5894" s="18">
        <v>1146</v>
      </c>
      <c r="Z5894" s="18">
        <v>0</v>
      </c>
      <c r="AA5894" s="18">
        <v>0</v>
      </c>
      <c r="AB5894" s="18">
        <v>15379</v>
      </c>
      <c r="AC5894" s="23">
        <v>0.07000000000000001</v>
      </c>
      <c r="AD5894" s="14" t="str">
        <f>IF(E5894=113,"Linn","Iowa ex-Linn")</f>
        <v>Iowa ex-Linn</v>
      </c>
      <c r="AE5894" s="23">
        <f>IFERROR(AB5894/W5894,"N/M")</f>
        <v>0.0728841833881501</v>
      </c>
      <c r="AF5894" s="14" t="str">
        <f>B5894&amp;"|"&amp;TEXT(E5894,"000")&amp;"|"&amp;TEXT(M5894,"0.0000")</f>
        <v>2024|013|0.7500</v>
      </c>
      <c r="AG5894" s="22" t="str">
        <f>IF(AND(B5894&gt;=2015,B5894&lt;=2024,C5894=19,G5894=41,I5894=2,K5894="A",L5894="RBUP",M5894&gt;=0.5,M5894&lt;=0.85),"IN","OUT")</f>
        <v>IN</v>
      </c>
    </row>
    <row r="5895" spans="1:33">
      <c r="A5895" s="14" t="s">
        <v>194</v>
      </c>
      <c r="B5895" s="16">
        <v>2024</v>
      </c>
      <c r="C5895" s="16">
        <v>19</v>
      </c>
      <c r="D5895" s="14" t="s">
        <v>80</v>
      </c>
      <c r="E5895" s="16">
        <v>13</v>
      </c>
      <c r="F5895" s="14" t="s">
        <v>92</v>
      </c>
      <c r="G5895" s="16">
        <v>41</v>
      </c>
      <c r="H5895" s="14" t="s">
        <v>186</v>
      </c>
      <c r="I5895" s="16">
        <v>2</v>
      </c>
      <c r="J5895" s="14" t="s">
        <v>83</v>
      </c>
      <c r="K5895" s="14" t="s">
        <v>84</v>
      </c>
      <c r="L5895" s="14" t="s">
        <v>85</v>
      </c>
      <c r="M5895" s="23">
        <v>0.8</v>
      </c>
      <c r="N5895" s="16">
        <v>255</v>
      </c>
      <c r="O5895" s="16">
        <v>207</v>
      </c>
      <c r="P5895" s="16">
        <v>38</v>
      </c>
      <c r="Q5895" s="16">
        <v>248</v>
      </c>
      <c r="R5895" s="16">
        <v>42</v>
      </c>
      <c r="S5895" s="14" t="s">
        <v>86</v>
      </c>
      <c r="T5895" s="16">
        <v>40534</v>
      </c>
      <c r="U5895" s="16">
        <v>0</v>
      </c>
      <c r="V5895" s="18">
        <v>31921647</v>
      </c>
      <c r="W5895" s="18">
        <v>1412106</v>
      </c>
      <c r="X5895" s="18">
        <v>885029</v>
      </c>
      <c r="Y5895" s="18">
        <v>3305</v>
      </c>
      <c r="Z5895" s="18">
        <v>0</v>
      </c>
      <c r="AA5895" s="18">
        <v>0</v>
      </c>
      <c r="AB5895" s="18">
        <v>278796</v>
      </c>
      <c r="AC5895" s="23">
        <v>0.2</v>
      </c>
      <c r="AD5895" s="14" t="str">
        <f>IF(E5895=113,"Linn","Iowa ex-Linn")</f>
        <v>Iowa ex-Linn</v>
      </c>
      <c r="AE5895" s="23">
        <f>IFERROR(AB5895/W5895,"N/M")</f>
        <v>0.19743277062770076</v>
      </c>
      <c r="AF5895" s="14" t="str">
        <f>B5895&amp;"|"&amp;TEXT(E5895,"000")&amp;"|"&amp;TEXT(M5895,"0.0000")</f>
        <v>2024|013|0.8000</v>
      </c>
      <c r="AG5895" s="22" t="str">
        <f>IF(AND(B5895&gt;=2015,B5895&lt;=2024,C5895=19,G5895=41,I5895=2,K5895="A",L5895="RBUP",M5895&gt;=0.5,M5895&lt;=0.85),"IN","OUT")</f>
        <v>IN</v>
      </c>
    </row>
    <row r="5896" spans="1:33">
      <c r="A5896" s="14" t="s">
        <v>194</v>
      </c>
      <c r="B5896" s="16">
        <v>2024</v>
      </c>
      <c r="C5896" s="16">
        <v>19</v>
      </c>
      <c r="D5896" s="14" t="s">
        <v>80</v>
      </c>
      <c r="E5896" s="16">
        <v>13</v>
      </c>
      <c r="F5896" s="14" t="s">
        <v>92</v>
      </c>
      <c r="G5896" s="16">
        <v>41</v>
      </c>
      <c r="H5896" s="14" t="s">
        <v>186</v>
      </c>
      <c r="I5896" s="16">
        <v>2</v>
      </c>
      <c r="J5896" s="14" t="s">
        <v>83</v>
      </c>
      <c r="K5896" s="14" t="s">
        <v>84</v>
      </c>
      <c r="L5896" s="14" t="s">
        <v>85</v>
      </c>
      <c r="M5896" s="23">
        <v>0.85</v>
      </c>
      <c r="N5896" s="16">
        <v>373</v>
      </c>
      <c r="O5896" s="16">
        <v>319</v>
      </c>
      <c r="P5896" s="16">
        <v>87</v>
      </c>
      <c r="Q5896" s="16">
        <v>478</v>
      </c>
      <c r="R5896" s="16">
        <v>133</v>
      </c>
      <c r="S5896" s="14" t="s">
        <v>86</v>
      </c>
      <c r="T5896" s="16">
        <v>70596</v>
      </c>
      <c r="U5896" s="16">
        <v>0</v>
      </c>
      <c r="V5896" s="18">
        <v>58499689</v>
      </c>
      <c r="W5896" s="18">
        <v>3343193</v>
      </c>
      <c r="X5896" s="18">
        <v>1591474</v>
      </c>
      <c r="Y5896" s="18">
        <v>2968</v>
      </c>
      <c r="Z5896" s="18">
        <v>0</v>
      </c>
      <c r="AA5896" s="18">
        <v>0</v>
      </c>
      <c r="AB5896" s="18">
        <v>2283998</v>
      </c>
      <c r="AC5896" s="23">
        <v>0.68</v>
      </c>
      <c r="AD5896" s="14" t="str">
        <f>IF(E5896=113,"Linn","Iowa ex-Linn")</f>
        <v>Iowa ex-Linn</v>
      </c>
      <c r="AE5896" s="23">
        <f>IFERROR(AB5896/W5896,"N/M")</f>
        <v>0.6831786259423251</v>
      </c>
      <c r="AF5896" s="14" t="str">
        <f>B5896&amp;"|"&amp;TEXT(E5896,"000")&amp;"|"&amp;TEXT(M5896,"0.0000")</f>
        <v>2024|013|0.8500</v>
      </c>
      <c r="AG5896" s="22" t="str">
        <f>IF(AND(B5896&gt;=2015,B5896&lt;=2024,C5896=19,G5896=41,I5896=2,K5896="A",L5896="RBUP",M5896&gt;=0.5,M5896&lt;=0.85),"IN","OUT")</f>
        <v>IN</v>
      </c>
    </row>
    <row r="5897" spans="1:33">
      <c r="A5897" s="14" t="s">
        <v>194</v>
      </c>
      <c r="B5897" s="16">
        <v>2024</v>
      </c>
      <c r="C5897" s="16">
        <v>19</v>
      </c>
      <c r="D5897" s="14" t="s">
        <v>80</v>
      </c>
      <c r="E5897" s="16">
        <v>15</v>
      </c>
      <c r="F5897" s="14" t="s">
        <v>93</v>
      </c>
      <c r="G5897" s="16">
        <v>41</v>
      </c>
      <c r="H5897" s="14" t="s">
        <v>186</v>
      </c>
      <c r="I5897" s="16">
        <v>2</v>
      </c>
      <c r="J5897" s="14" t="s">
        <v>83</v>
      </c>
      <c r="K5897" s="14" t="s">
        <v>84</v>
      </c>
      <c r="L5897" s="14" t="s">
        <v>85</v>
      </c>
      <c r="M5897" s="23">
        <v>0.6</v>
      </c>
      <c r="N5897" s="16">
        <v>1</v>
      </c>
      <c r="O5897" s="16">
        <v>1</v>
      </c>
      <c r="P5897" s="16">
        <v>0</v>
      </c>
      <c r="Q5897" s="16">
        <v>1</v>
      </c>
      <c r="R5897" s="16">
        <v>0</v>
      </c>
      <c r="S5897" s="14" t="s">
        <v>86</v>
      </c>
      <c r="T5897" s="16">
        <v>56</v>
      </c>
      <c r="U5897" s="16">
        <v>0</v>
      </c>
      <c r="V5897" s="18">
        <v>35386</v>
      </c>
      <c r="W5897" s="18">
        <v>312</v>
      </c>
      <c r="X5897" s="18">
        <v>200</v>
      </c>
      <c r="Y5897" s="18">
        <v>0</v>
      </c>
      <c r="Z5897" s="18">
        <v>0</v>
      </c>
      <c r="AA5897" s="18">
        <v>0</v>
      </c>
      <c r="AB5897" s="18">
        <v>0</v>
      </c>
      <c r="AC5897" s="23">
        <v>0</v>
      </c>
      <c r="AD5897" s="14" t="str">
        <f>IF(E5897=113,"Linn","Iowa ex-Linn")</f>
        <v>Iowa ex-Linn</v>
      </c>
      <c r="AE5897" s="23">
        <f>IFERROR(AB5897/W5897,"N/M")</f>
        <v>0.0</v>
      </c>
      <c r="AF5897" s="14" t="str">
        <f>B5897&amp;"|"&amp;TEXT(E5897,"000")&amp;"|"&amp;TEXT(M5897,"0.0000")</f>
        <v>2024|015|0.6000</v>
      </c>
      <c r="AG5897" s="22" t="str">
        <f>IF(AND(B5897&gt;=2015,B5897&lt;=2024,C5897=19,G5897=41,I5897=2,K5897="A",L5897="RBUP",M5897&gt;=0.5,M5897&lt;=0.85),"IN","OUT")</f>
        <v>IN</v>
      </c>
    </row>
    <row r="5898" spans="1:33">
      <c r="A5898" s="14" t="s">
        <v>194</v>
      </c>
      <c r="B5898" s="16">
        <v>2024</v>
      </c>
      <c r="C5898" s="16">
        <v>19</v>
      </c>
      <c r="D5898" s="14" t="s">
        <v>80</v>
      </c>
      <c r="E5898" s="16">
        <v>15</v>
      </c>
      <c r="F5898" s="14" t="s">
        <v>93</v>
      </c>
      <c r="G5898" s="16">
        <v>41</v>
      </c>
      <c r="H5898" s="14" t="s">
        <v>186</v>
      </c>
      <c r="I5898" s="16">
        <v>2</v>
      </c>
      <c r="J5898" s="14" t="s">
        <v>83</v>
      </c>
      <c r="K5898" s="14" t="s">
        <v>84</v>
      </c>
      <c r="L5898" s="14" t="s">
        <v>85</v>
      </c>
      <c r="M5898" s="23">
        <v>0.7</v>
      </c>
      <c r="N5898" s="16">
        <v>11</v>
      </c>
      <c r="O5898" s="16">
        <v>9</v>
      </c>
      <c r="P5898" s="16">
        <v>0</v>
      </c>
      <c r="Q5898" s="16">
        <v>14</v>
      </c>
      <c r="R5898" s="16">
        <v>0</v>
      </c>
      <c r="S5898" s="14" t="s">
        <v>86</v>
      </c>
      <c r="T5898" s="16">
        <v>797</v>
      </c>
      <c r="U5898" s="16">
        <v>0</v>
      </c>
      <c r="V5898" s="18">
        <v>530970</v>
      </c>
      <c r="W5898" s="18">
        <v>10682</v>
      </c>
      <c r="X5898" s="18">
        <v>6764</v>
      </c>
      <c r="Y5898" s="18">
        <v>0</v>
      </c>
      <c r="Z5898" s="18">
        <v>0</v>
      </c>
      <c r="AA5898" s="18">
        <v>0</v>
      </c>
      <c r="AB5898" s="18">
        <v>0</v>
      </c>
      <c r="AC5898" s="23">
        <v>0</v>
      </c>
      <c r="AD5898" s="14" t="str">
        <f>IF(E5898=113,"Linn","Iowa ex-Linn")</f>
        <v>Iowa ex-Linn</v>
      </c>
      <c r="AE5898" s="23">
        <f>IFERROR(AB5898/W5898,"N/M")</f>
        <v>0.0</v>
      </c>
      <c r="AF5898" s="14" t="str">
        <f>B5898&amp;"|"&amp;TEXT(E5898,"000")&amp;"|"&amp;TEXT(M5898,"0.0000")</f>
        <v>2024|015|0.7000</v>
      </c>
      <c r="AG5898" s="22" t="str">
        <f>IF(AND(B5898&gt;=2015,B5898&lt;=2024,C5898=19,G5898=41,I5898=2,K5898="A",L5898="RBUP",M5898&gt;=0.5,M5898&lt;=0.85),"IN","OUT")</f>
        <v>IN</v>
      </c>
    </row>
    <row r="5899" spans="1:33">
      <c r="A5899" s="14" t="s">
        <v>194</v>
      </c>
      <c r="B5899" s="16">
        <v>2024</v>
      </c>
      <c r="C5899" s="16">
        <v>19</v>
      </c>
      <c r="D5899" s="14" t="s">
        <v>80</v>
      </c>
      <c r="E5899" s="16">
        <v>15</v>
      </c>
      <c r="F5899" s="14" t="s">
        <v>93</v>
      </c>
      <c r="G5899" s="16">
        <v>41</v>
      </c>
      <c r="H5899" s="14" t="s">
        <v>186</v>
      </c>
      <c r="I5899" s="16">
        <v>2</v>
      </c>
      <c r="J5899" s="14" t="s">
        <v>83</v>
      </c>
      <c r="K5899" s="14" t="s">
        <v>84</v>
      </c>
      <c r="L5899" s="14" t="s">
        <v>85</v>
      </c>
      <c r="M5899" s="23">
        <v>0.75</v>
      </c>
      <c r="N5899" s="16">
        <v>76</v>
      </c>
      <c r="O5899" s="16">
        <v>59</v>
      </c>
      <c r="P5899" s="16">
        <v>2</v>
      </c>
      <c r="Q5899" s="16">
        <v>140</v>
      </c>
      <c r="R5899" s="16">
        <v>2</v>
      </c>
      <c r="S5899" s="14" t="s">
        <v>86</v>
      </c>
      <c r="T5899" s="16">
        <v>8593</v>
      </c>
      <c r="U5899" s="16">
        <v>0</v>
      </c>
      <c r="V5899" s="18">
        <v>6318069</v>
      </c>
      <c r="W5899" s="18">
        <v>244992</v>
      </c>
      <c r="X5899" s="18">
        <v>140004</v>
      </c>
      <c r="Y5899" s="18">
        <v>0</v>
      </c>
      <c r="Z5899" s="18">
        <v>0</v>
      </c>
      <c r="AA5899" s="18">
        <v>0</v>
      </c>
      <c r="AB5899" s="18">
        <v>26036</v>
      </c>
      <c r="AC5899" s="23">
        <v>0.11</v>
      </c>
      <c r="AD5899" s="14" t="str">
        <f>IF(E5899=113,"Linn","Iowa ex-Linn")</f>
        <v>Iowa ex-Linn</v>
      </c>
      <c r="AE5899" s="23">
        <f>IFERROR(AB5899/W5899,"N/M")</f>
        <v>0.1062728578892372</v>
      </c>
      <c r="AF5899" s="14" t="str">
        <f>B5899&amp;"|"&amp;TEXT(E5899,"000")&amp;"|"&amp;TEXT(M5899,"0.0000")</f>
        <v>2024|015|0.7500</v>
      </c>
      <c r="AG5899" s="22" t="str">
        <f>IF(AND(B5899&gt;=2015,B5899&lt;=2024,C5899=19,G5899=41,I5899=2,K5899="A",L5899="RBUP",M5899&gt;=0.5,M5899&lt;=0.85),"IN","OUT")</f>
        <v>IN</v>
      </c>
    </row>
    <row r="5900" spans="1:33">
      <c r="A5900" s="14" t="s">
        <v>194</v>
      </c>
      <c r="B5900" s="16">
        <v>2024</v>
      </c>
      <c r="C5900" s="16">
        <v>19</v>
      </c>
      <c r="D5900" s="14" t="s">
        <v>80</v>
      </c>
      <c r="E5900" s="16">
        <v>15</v>
      </c>
      <c r="F5900" s="14" t="s">
        <v>93</v>
      </c>
      <c r="G5900" s="16">
        <v>41</v>
      </c>
      <c r="H5900" s="14" t="s">
        <v>186</v>
      </c>
      <c r="I5900" s="16">
        <v>2</v>
      </c>
      <c r="J5900" s="14" t="s">
        <v>83</v>
      </c>
      <c r="K5900" s="14" t="s">
        <v>84</v>
      </c>
      <c r="L5900" s="14" t="s">
        <v>85</v>
      </c>
      <c r="M5900" s="23">
        <v>0.8</v>
      </c>
      <c r="N5900" s="16">
        <v>333</v>
      </c>
      <c r="O5900" s="16">
        <v>270</v>
      </c>
      <c r="P5900" s="16">
        <v>17</v>
      </c>
      <c r="Q5900" s="16">
        <v>512</v>
      </c>
      <c r="R5900" s="16">
        <v>20</v>
      </c>
      <c r="S5900" s="14" t="s">
        <v>86</v>
      </c>
      <c r="T5900" s="16">
        <v>56229</v>
      </c>
      <c r="U5900" s="16">
        <v>0</v>
      </c>
      <c r="V5900" s="18">
        <v>43753816</v>
      </c>
      <c r="W5900" s="18">
        <v>2046213</v>
      </c>
      <c r="X5900" s="18">
        <v>1188145</v>
      </c>
      <c r="Y5900" s="18">
        <v>1707</v>
      </c>
      <c r="Z5900" s="18">
        <v>0</v>
      </c>
      <c r="AA5900" s="18">
        <v>0</v>
      </c>
      <c r="AB5900" s="18">
        <v>132239</v>
      </c>
      <c r="AC5900" s="23">
        <v>0.06</v>
      </c>
      <c r="AD5900" s="14" t="str">
        <f>IF(E5900=113,"Linn","Iowa ex-Linn")</f>
        <v>Iowa ex-Linn</v>
      </c>
      <c r="AE5900" s="23">
        <f>IFERROR(AB5900/W5900,"N/M")</f>
        <v>0.0646262143774866</v>
      </c>
      <c r="AF5900" s="14" t="str">
        <f>B5900&amp;"|"&amp;TEXT(E5900,"000")&amp;"|"&amp;TEXT(M5900,"0.0000")</f>
        <v>2024|015|0.8000</v>
      </c>
      <c r="AG5900" s="22" t="str">
        <f>IF(AND(B5900&gt;=2015,B5900&lt;=2024,C5900=19,G5900=41,I5900=2,K5900="A",L5900="RBUP",M5900&gt;=0.5,M5900&lt;=0.85),"IN","OUT")</f>
        <v>IN</v>
      </c>
    </row>
    <row r="5901" spans="1:33">
      <c r="A5901" s="14" t="s">
        <v>194</v>
      </c>
      <c r="B5901" s="16">
        <v>2024</v>
      </c>
      <c r="C5901" s="16">
        <v>19</v>
      </c>
      <c r="D5901" s="14" t="s">
        <v>80</v>
      </c>
      <c r="E5901" s="16">
        <v>15</v>
      </c>
      <c r="F5901" s="14" t="s">
        <v>93</v>
      </c>
      <c r="G5901" s="16">
        <v>41</v>
      </c>
      <c r="H5901" s="14" t="s">
        <v>186</v>
      </c>
      <c r="I5901" s="16">
        <v>2</v>
      </c>
      <c r="J5901" s="14" t="s">
        <v>83</v>
      </c>
      <c r="K5901" s="14" t="s">
        <v>84</v>
      </c>
      <c r="L5901" s="14" t="s">
        <v>85</v>
      </c>
      <c r="M5901" s="23">
        <v>0.85</v>
      </c>
      <c r="N5901" s="16">
        <v>408</v>
      </c>
      <c r="O5901" s="16">
        <v>319</v>
      </c>
      <c r="P5901" s="16">
        <v>37</v>
      </c>
      <c r="Q5901" s="16">
        <v>614</v>
      </c>
      <c r="R5901" s="16">
        <v>44</v>
      </c>
      <c r="S5901" s="14" t="s">
        <v>86</v>
      </c>
      <c r="T5901" s="16">
        <v>75838</v>
      </c>
      <c r="U5901" s="16">
        <v>0</v>
      </c>
      <c r="V5901" s="18">
        <v>62588630</v>
      </c>
      <c r="W5901" s="18">
        <v>3701459</v>
      </c>
      <c r="X5901" s="18">
        <v>1725614</v>
      </c>
      <c r="Y5901" s="18">
        <v>823</v>
      </c>
      <c r="Z5901" s="18">
        <v>0</v>
      </c>
      <c r="AA5901" s="18">
        <v>0</v>
      </c>
      <c r="AB5901" s="18">
        <v>149271</v>
      </c>
      <c r="AC5901" s="23">
        <v>0.04</v>
      </c>
      <c r="AD5901" s="14" t="str">
        <f>IF(E5901=113,"Linn","Iowa ex-Linn")</f>
        <v>Iowa ex-Linn</v>
      </c>
      <c r="AE5901" s="23">
        <f>IFERROR(AB5901/W5901,"N/M")</f>
        <v>0.04032761135541418</v>
      </c>
      <c r="AF5901" s="14" t="str">
        <f>B5901&amp;"|"&amp;TEXT(E5901,"000")&amp;"|"&amp;TEXT(M5901,"0.0000")</f>
        <v>2024|015|0.8500</v>
      </c>
      <c r="AG5901" s="22" t="str">
        <f>IF(AND(B5901&gt;=2015,B5901&lt;=2024,C5901=19,G5901=41,I5901=2,K5901="A",L5901="RBUP",M5901&gt;=0.5,M5901&lt;=0.85),"IN","OUT")</f>
        <v>IN</v>
      </c>
    </row>
    <row r="5902" spans="1:33">
      <c r="A5902" s="14" t="s">
        <v>194</v>
      </c>
      <c r="B5902" s="16">
        <v>2024</v>
      </c>
      <c r="C5902" s="16">
        <v>19</v>
      </c>
      <c r="D5902" s="14" t="s">
        <v>80</v>
      </c>
      <c r="E5902" s="16">
        <v>17</v>
      </c>
      <c r="F5902" s="14" t="s">
        <v>94</v>
      </c>
      <c r="G5902" s="16">
        <v>41</v>
      </c>
      <c r="H5902" s="14" t="s">
        <v>186</v>
      </c>
      <c r="I5902" s="16">
        <v>2</v>
      </c>
      <c r="J5902" s="14" t="s">
        <v>83</v>
      </c>
      <c r="K5902" s="14" t="s">
        <v>84</v>
      </c>
      <c r="L5902" s="14" t="s">
        <v>85</v>
      </c>
      <c r="M5902" s="23">
        <v>0.5</v>
      </c>
      <c r="N5902" s="16">
        <v>3</v>
      </c>
      <c r="O5902" s="16">
        <v>2</v>
      </c>
      <c r="P5902" s="16">
        <v>1</v>
      </c>
      <c r="Q5902" s="16">
        <v>2</v>
      </c>
      <c r="R5902" s="16">
        <v>1</v>
      </c>
      <c r="S5902" s="14" t="s">
        <v>86</v>
      </c>
      <c r="T5902" s="16">
        <v>122</v>
      </c>
      <c r="U5902" s="16">
        <v>0</v>
      </c>
      <c r="V5902" s="18">
        <v>58866</v>
      </c>
      <c r="W5902" s="18">
        <v>313</v>
      </c>
      <c r="X5902" s="18">
        <v>210</v>
      </c>
      <c r="Y5902" s="18">
        <v>0</v>
      </c>
      <c r="Z5902" s="18">
        <v>0</v>
      </c>
      <c r="AA5902" s="18">
        <v>0</v>
      </c>
      <c r="AB5902" s="18">
        <v>4836</v>
      </c>
      <c r="AC5902" s="23">
        <v>15.45</v>
      </c>
      <c r="AD5902" s="14" t="str">
        <f>IF(E5902=113,"Linn","Iowa ex-Linn")</f>
        <v>Iowa ex-Linn</v>
      </c>
      <c r="AE5902" s="23">
        <f>IFERROR(AB5902/W5902,"N/M")</f>
        <v>15.450479233226837</v>
      </c>
      <c r="AF5902" s="14" t="str">
        <f>B5902&amp;"|"&amp;TEXT(E5902,"000")&amp;"|"&amp;TEXT(M5902,"0.0000")</f>
        <v>2024|017|0.5000</v>
      </c>
      <c r="AG5902" s="22" t="str">
        <f>IF(AND(B5902&gt;=2015,B5902&lt;=2024,C5902=19,G5902=41,I5902=2,K5902="A",L5902="RBUP",M5902&gt;=0.5,M5902&lt;=0.85),"IN","OUT")</f>
        <v>IN</v>
      </c>
    </row>
    <row r="5903" spans="1:33">
      <c r="A5903" s="14" t="s">
        <v>194</v>
      </c>
      <c r="B5903" s="16">
        <v>2024</v>
      </c>
      <c r="C5903" s="16">
        <v>19</v>
      </c>
      <c r="D5903" s="14" t="s">
        <v>80</v>
      </c>
      <c r="E5903" s="16">
        <v>17</v>
      </c>
      <c r="F5903" s="14" t="s">
        <v>94</v>
      </c>
      <c r="G5903" s="16">
        <v>41</v>
      </c>
      <c r="H5903" s="14" t="s">
        <v>186</v>
      </c>
      <c r="I5903" s="16">
        <v>2</v>
      </c>
      <c r="J5903" s="14" t="s">
        <v>83</v>
      </c>
      <c r="K5903" s="14" t="s">
        <v>84</v>
      </c>
      <c r="L5903" s="14" t="s">
        <v>85</v>
      </c>
      <c r="M5903" s="23">
        <v>0.55</v>
      </c>
      <c r="N5903" s="16">
        <v>0</v>
      </c>
      <c r="O5903" s="16">
        <v>0</v>
      </c>
      <c r="P5903" s="16">
        <v>0</v>
      </c>
      <c r="Q5903" s="16">
        <v>0</v>
      </c>
      <c r="R5903" s="16">
        <v>0</v>
      </c>
      <c r="S5903" s="14" t="s">
        <v>86</v>
      </c>
      <c r="T5903" s="16">
        <v>0</v>
      </c>
      <c r="U5903" s="16">
        <v>0</v>
      </c>
      <c r="V5903" s="18">
        <v>0</v>
      </c>
      <c r="W5903" s="18">
        <v>0</v>
      </c>
      <c r="X5903" s="18">
        <v>0</v>
      </c>
      <c r="Y5903" s="18">
        <v>0</v>
      </c>
      <c r="Z5903" s="18">
        <v>0</v>
      </c>
      <c r="AA5903" s="18">
        <v>0</v>
      </c>
      <c r="AB5903" s="18">
        <v>0</v>
      </c>
      <c r="AC5903" s="23">
        <v>0</v>
      </c>
      <c r="AD5903" s="14" t="str">
        <f>IF(E5903=113,"Linn","Iowa ex-Linn")</f>
        <v>Iowa ex-Linn</v>
      </c>
      <c r="AE5903" s="23" t="str">
        <f>IFERROR(AB5903/W5903,"N/M")</f>
        <v>N/M</v>
      </c>
      <c r="AF5903" s="14" t="str">
        <f>B5903&amp;"|"&amp;TEXT(E5903,"000")&amp;"|"&amp;TEXT(M5903,"0.0000")</f>
        <v>2024|017|0.5500</v>
      </c>
      <c r="AG5903" s="22" t="str">
        <f>IF(AND(B5903&gt;=2015,B5903&lt;=2024,C5903=19,G5903=41,I5903=2,K5903="A",L5903="RBUP",M5903&gt;=0.5,M5903&lt;=0.85),"IN","OUT")</f>
        <v>IN</v>
      </c>
    </row>
    <row r="5904" spans="1:33">
      <c r="A5904" s="14" t="s">
        <v>194</v>
      </c>
      <c r="B5904" s="16">
        <v>2024</v>
      </c>
      <c r="C5904" s="16">
        <v>19</v>
      </c>
      <c r="D5904" s="14" t="s">
        <v>80</v>
      </c>
      <c r="E5904" s="16">
        <v>17</v>
      </c>
      <c r="F5904" s="14" t="s">
        <v>94</v>
      </c>
      <c r="G5904" s="16">
        <v>41</v>
      </c>
      <c r="H5904" s="14" t="s">
        <v>186</v>
      </c>
      <c r="I5904" s="16">
        <v>2</v>
      </c>
      <c r="J5904" s="14" t="s">
        <v>83</v>
      </c>
      <c r="K5904" s="14" t="s">
        <v>84</v>
      </c>
      <c r="L5904" s="14" t="s">
        <v>85</v>
      </c>
      <c r="M5904" s="23">
        <v>0.6</v>
      </c>
      <c r="N5904" s="16">
        <v>1</v>
      </c>
      <c r="O5904" s="16">
        <v>0</v>
      </c>
      <c r="P5904" s="16">
        <v>0</v>
      </c>
      <c r="Q5904" s="16">
        <v>0</v>
      </c>
      <c r="R5904" s="16">
        <v>0</v>
      </c>
      <c r="S5904" s="14" t="s">
        <v>86</v>
      </c>
      <c r="T5904" s="16">
        <v>0</v>
      </c>
      <c r="U5904" s="16">
        <v>0</v>
      </c>
      <c r="V5904" s="18">
        <v>0</v>
      </c>
      <c r="W5904" s="18">
        <v>0</v>
      </c>
      <c r="X5904" s="18">
        <v>0</v>
      </c>
      <c r="Y5904" s="18">
        <v>0</v>
      </c>
      <c r="Z5904" s="18">
        <v>0</v>
      </c>
      <c r="AA5904" s="18">
        <v>0</v>
      </c>
      <c r="AB5904" s="18">
        <v>0</v>
      </c>
      <c r="AC5904" s="23">
        <v>0</v>
      </c>
      <c r="AD5904" s="14" t="str">
        <f>IF(E5904=113,"Linn","Iowa ex-Linn")</f>
        <v>Iowa ex-Linn</v>
      </c>
      <c r="AE5904" s="23" t="str">
        <f>IFERROR(AB5904/W5904,"N/M")</f>
        <v>N/M</v>
      </c>
      <c r="AF5904" s="14" t="str">
        <f>B5904&amp;"|"&amp;TEXT(E5904,"000")&amp;"|"&amp;TEXT(M5904,"0.0000")</f>
        <v>2024|017|0.6000</v>
      </c>
      <c r="AG5904" s="22" t="str">
        <f>IF(AND(B5904&gt;=2015,B5904&lt;=2024,C5904=19,G5904=41,I5904=2,K5904="A",L5904="RBUP",M5904&gt;=0.5,M5904&lt;=0.85),"IN","OUT")</f>
        <v>IN</v>
      </c>
    </row>
    <row r="5905" spans="1:33">
      <c r="A5905" s="14" t="s">
        <v>194</v>
      </c>
      <c r="B5905" s="16">
        <v>2024</v>
      </c>
      <c r="C5905" s="16">
        <v>19</v>
      </c>
      <c r="D5905" s="14" t="s">
        <v>80</v>
      </c>
      <c r="E5905" s="16">
        <v>17</v>
      </c>
      <c r="F5905" s="14" t="s">
        <v>94</v>
      </c>
      <c r="G5905" s="16">
        <v>41</v>
      </c>
      <c r="H5905" s="14" t="s">
        <v>186</v>
      </c>
      <c r="I5905" s="16">
        <v>2</v>
      </c>
      <c r="J5905" s="14" t="s">
        <v>83</v>
      </c>
      <c r="K5905" s="14" t="s">
        <v>84</v>
      </c>
      <c r="L5905" s="14" t="s">
        <v>85</v>
      </c>
      <c r="M5905" s="23">
        <v>0.65</v>
      </c>
      <c r="N5905" s="16">
        <v>2</v>
      </c>
      <c r="O5905" s="16">
        <v>1</v>
      </c>
      <c r="P5905" s="16">
        <v>0</v>
      </c>
      <c r="Q5905" s="16">
        <v>1</v>
      </c>
      <c r="R5905" s="16">
        <v>0</v>
      </c>
      <c r="S5905" s="14" t="s">
        <v>86</v>
      </c>
      <c r="T5905" s="16">
        <v>602</v>
      </c>
      <c r="U5905" s="16">
        <v>0</v>
      </c>
      <c r="V5905" s="18">
        <v>416523</v>
      </c>
      <c r="W5905" s="18">
        <v>4502</v>
      </c>
      <c r="X5905" s="18">
        <v>3601</v>
      </c>
      <c r="Y5905" s="18">
        <v>0</v>
      </c>
      <c r="Z5905" s="18">
        <v>0</v>
      </c>
      <c r="AA5905" s="18">
        <v>0</v>
      </c>
      <c r="AB5905" s="18">
        <v>0</v>
      </c>
      <c r="AC5905" s="23">
        <v>0</v>
      </c>
      <c r="AD5905" s="14" t="str">
        <f>IF(E5905=113,"Linn","Iowa ex-Linn")</f>
        <v>Iowa ex-Linn</v>
      </c>
      <c r="AE5905" s="23">
        <f>IFERROR(AB5905/W5905,"N/M")</f>
        <v>0.0</v>
      </c>
      <c r="AF5905" s="14" t="str">
        <f>B5905&amp;"|"&amp;TEXT(E5905,"000")&amp;"|"&amp;TEXT(M5905,"0.0000")</f>
        <v>2024|017|0.6500</v>
      </c>
      <c r="AG5905" s="22" t="str">
        <f>IF(AND(B5905&gt;=2015,B5905&lt;=2024,C5905=19,G5905=41,I5905=2,K5905="A",L5905="RBUP",M5905&gt;=0.5,M5905&lt;=0.85),"IN","OUT")</f>
        <v>IN</v>
      </c>
    </row>
    <row r="5906" spans="1:33">
      <c r="A5906" s="14" t="s">
        <v>194</v>
      </c>
      <c r="B5906" s="16">
        <v>2024</v>
      </c>
      <c r="C5906" s="16">
        <v>19</v>
      </c>
      <c r="D5906" s="14" t="s">
        <v>80</v>
      </c>
      <c r="E5906" s="16">
        <v>17</v>
      </c>
      <c r="F5906" s="14" t="s">
        <v>94</v>
      </c>
      <c r="G5906" s="16">
        <v>41</v>
      </c>
      <c r="H5906" s="14" t="s">
        <v>186</v>
      </c>
      <c r="I5906" s="16">
        <v>2</v>
      </c>
      <c r="J5906" s="14" t="s">
        <v>83</v>
      </c>
      <c r="K5906" s="14" t="s">
        <v>84</v>
      </c>
      <c r="L5906" s="14" t="s">
        <v>85</v>
      </c>
      <c r="M5906" s="23">
        <v>0.7</v>
      </c>
      <c r="N5906" s="16">
        <v>9</v>
      </c>
      <c r="O5906" s="16">
        <v>8</v>
      </c>
      <c r="P5906" s="16">
        <v>0</v>
      </c>
      <c r="Q5906" s="16">
        <v>9</v>
      </c>
      <c r="R5906" s="16">
        <v>1</v>
      </c>
      <c r="S5906" s="14" t="s">
        <v>86</v>
      </c>
      <c r="T5906" s="16">
        <v>1051</v>
      </c>
      <c r="U5906" s="16">
        <v>0</v>
      </c>
      <c r="V5906" s="18">
        <v>755625</v>
      </c>
      <c r="W5906" s="18">
        <v>14954</v>
      </c>
      <c r="X5906" s="18">
        <v>10625</v>
      </c>
      <c r="Y5906" s="18">
        <v>0</v>
      </c>
      <c r="Z5906" s="18">
        <v>0</v>
      </c>
      <c r="AA5906" s="18">
        <v>0</v>
      </c>
      <c r="AB5906" s="18">
        <v>17555</v>
      </c>
      <c r="AC5906" s="23">
        <v>1.17</v>
      </c>
      <c r="AD5906" s="14" t="str">
        <f>IF(E5906=113,"Linn","Iowa ex-Linn")</f>
        <v>Iowa ex-Linn</v>
      </c>
      <c r="AE5906" s="23">
        <f>IFERROR(AB5906/W5906,"N/M")</f>
        <v>1.1739333957469573</v>
      </c>
      <c r="AF5906" s="14" t="str">
        <f>B5906&amp;"|"&amp;TEXT(E5906,"000")&amp;"|"&amp;TEXT(M5906,"0.0000")</f>
        <v>2024|017|0.7000</v>
      </c>
      <c r="AG5906" s="22" t="str">
        <f>IF(AND(B5906&gt;=2015,B5906&lt;=2024,C5906=19,G5906=41,I5906=2,K5906="A",L5906="RBUP",M5906&gt;=0.5,M5906&lt;=0.85),"IN","OUT")</f>
        <v>IN</v>
      </c>
    </row>
    <row r="5907" spans="1:33">
      <c r="A5907" s="14" t="s">
        <v>194</v>
      </c>
      <c r="B5907" s="16">
        <v>2024</v>
      </c>
      <c r="C5907" s="16">
        <v>19</v>
      </c>
      <c r="D5907" s="14" t="s">
        <v>80</v>
      </c>
      <c r="E5907" s="16">
        <v>17</v>
      </c>
      <c r="F5907" s="14" t="s">
        <v>94</v>
      </c>
      <c r="G5907" s="16">
        <v>41</v>
      </c>
      <c r="H5907" s="14" t="s">
        <v>186</v>
      </c>
      <c r="I5907" s="16">
        <v>2</v>
      </c>
      <c r="J5907" s="14" t="s">
        <v>83</v>
      </c>
      <c r="K5907" s="14" t="s">
        <v>84</v>
      </c>
      <c r="L5907" s="14" t="s">
        <v>85</v>
      </c>
      <c r="M5907" s="23">
        <v>0.75</v>
      </c>
      <c r="N5907" s="16">
        <v>61</v>
      </c>
      <c r="O5907" s="16">
        <v>45</v>
      </c>
      <c r="P5907" s="16">
        <v>9</v>
      </c>
      <c r="Q5907" s="16">
        <v>48</v>
      </c>
      <c r="R5907" s="16">
        <v>11</v>
      </c>
      <c r="S5907" s="14" t="s">
        <v>86</v>
      </c>
      <c r="T5907" s="16">
        <v>7449</v>
      </c>
      <c r="U5907" s="16">
        <v>0</v>
      </c>
      <c r="V5907" s="18">
        <v>5886977</v>
      </c>
      <c r="W5907" s="18">
        <v>179075</v>
      </c>
      <c r="X5907" s="18">
        <v>130155</v>
      </c>
      <c r="Y5907" s="18">
        <v>0</v>
      </c>
      <c r="Z5907" s="18">
        <v>0</v>
      </c>
      <c r="AA5907" s="18">
        <v>0</v>
      </c>
      <c r="AB5907" s="18">
        <v>48088</v>
      </c>
      <c r="AC5907" s="23">
        <v>0.27</v>
      </c>
      <c r="AD5907" s="14" t="str">
        <f>IF(E5907=113,"Linn","Iowa ex-Linn")</f>
        <v>Iowa ex-Linn</v>
      </c>
      <c r="AE5907" s="23">
        <f>IFERROR(AB5907/W5907,"N/M")</f>
        <v>0.26853552980594725</v>
      </c>
      <c r="AF5907" s="14" t="str">
        <f>B5907&amp;"|"&amp;TEXT(E5907,"000")&amp;"|"&amp;TEXT(M5907,"0.0000")</f>
        <v>2024|017|0.7500</v>
      </c>
      <c r="AG5907" s="22" t="str">
        <f>IF(AND(B5907&gt;=2015,B5907&lt;=2024,C5907=19,G5907=41,I5907=2,K5907="A",L5907="RBUP",M5907&gt;=0.5,M5907&lt;=0.85),"IN","OUT")</f>
        <v>IN</v>
      </c>
    </row>
    <row r="5908" spans="1:33">
      <c r="A5908" s="14" t="s">
        <v>194</v>
      </c>
      <c r="B5908" s="16">
        <v>2024</v>
      </c>
      <c r="C5908" s="16">
        <v>19</v>
      </c>
      <c r="D5908" s="14" t="s">
        <v>80</v>
      </c>
      <c r="E5908" s="16">
        <v>17</v>
      </c>
      <c r="F5908" s="14" t="s">
        <v>94</v>
      </c>
      <c r="G5908" s="16">
        <v>41</v>
      </c>
      <c r="H5908" s="14" t="s">
        <v>186</v>
      </c>
      <c r="I5908" s="16">
        <v>2</v>
      </c>
      <c r="J5908" s="14" t="s">
        <v>83</v>
      </c>
      <c r="K5908" s="14" t="s">
        <v>84</v>
      </c>
      <c r="L5908" s="14" t="s">
        <v>85</v>
      </c>
      <c r="M5908" s="23">
        <v>0.8</v>
      </c>
      <c r="N5908" s="16">
        <v>276</v>
      </c>
      <c r="O5908" s="16">
        <v>239</v>
      </c>
      <c r="P5908" s="16">
        <v>95</v>
      </c>
      <c r="Q5908" s="16">
        <v>280</v>
      </c>
      <c r="R5908" s="16">
        <v>97</v>
      </c>
      <c r="S5908" s="14" t="s">
        <v>86</v>
      </c>
      <c r="T5908" s="16">
        <v>38433</v>
      </c>
      <c r="U5908" s="16">
        <v>0</v>
      </c>
      <c r="V5908" s="18">
        <v>31218504</v>
      </c>
      <c r="W5908" s="18">
        <v>1326582</v>
      </c>
      <c r="X5908" s="18">
        <v>831872</v>
      </c>
      <c r="Y5908" s="18">
        <v>2107</v>
      </c>
      <c r="Z5908" s="18">
        <v>0</v>
      </c>
      <c r="AA5908" s="18">
        <v>0</v>
      </c>
      <c r="AB5908" s="18">
        <v>959909</v>
      </c>
      <c r="AC5908" s="23">
        <v>0.72</v>
      </c>
      <c r="AD5908" s="14" t="str">
        <f>IF(E5908=113,"Linn","Iowa ex-Linn")</f>
        <v>Iowa ex-Linn</v>
      </c>
      <c r="AE5908" s="23">
        <f>IFERROR(AB5908/W5908,"N/M")</f>
        <v>0.7235956767090161</v>
      </c>
      <c r="AF5908" s="14" t="str">
        <f>B5908&amp;"|"&amp;TEXT(E5908,"000")&amp;"|"&amp;TEXT(M5908,"0.0000")</f>
        <v>2024|017|0.8000</v>
      </c>
      <c r="AG5908" s="22" t="str">
        <f>IF(AND(B5908&gt;=2015,B5908&lt;=2024,C5908=19,G5908=41,I5908=2,K5908="A",L5908="RBUP",M5908&gt;=0.5,M5908&lt;=0.85),"IN","OUT")</f>
        <v>IN</v>
      </c>
    </row>
    <row r="5909" spans="1:33">
      <c r="A5909" s="14" t="s">
        <v>194</v>
      </c>
      <c r="B5909" s="16">
        <v>2024</v>
      </c>
      <c r="C5909" s="16">
        <v>19</v>
      </c>
      <c r="D5909" s="14" t="s">
        <v>80</v>
      </c>
      <c r="E5909" s="16">
        <v>17</v>
      </c>
      <c r="F5909" s="14" t="s">
        <v>94</v>
      </c>
      <c r="G5909" s="16">
        <v>41</v>
      </c>
      <c r="H5909" s="14" t="s">
        <v>186</v>
      </c>
      <c r="I5909" s="16">
        <v>2</v>
      </c>
      <c r="J5909" s="14" t="s">
        <v>83</v>
      </c>
      <c r="K5909" s="14" t="s">
        <v>84</v>
      </c>
      <c r="L5909" s="14" t="s">
        <v>85</v>
      </c>
      <c r="M5909" s="23">
        <v>0.85</v>
      </c>
      <c r="N5909" s="16">
        <v>356</v>
      </c>
      <c r="O5909" s="16">
        <v>299</v>
      </c>
      <c r="P5909" s="16">
        <v>170</v>
      </c>
      <c r="Q5909" s="16">
        <v>470</v>
      </c>
      <c r="R5909" s="16">
        <v>245</v>
      </c>
      <c r="S5909" s="14" t="s">
        <v>86</v>
      </c>
      <c r="T5909" s="16">
        <v>56828</v>
      </c>
      <c r="U5909" s="16">
        <v>0</v>
      </c>
      <c r="V5909" s="18">
        <v>49164187</v>
      </c>
      <c r="W5909" s="18">
        <v>2720116</v>
      </c>
      <c r="X5909" s="18">
        <v>1269220</v>
      </c>
      <c r="Y5909" s="18">
        <v>2675</v>
      </c>
      <c r="Z5909" s="18">
        <v>0</v>
      </c>
      <c r="AA5909" s="18">
        <v>0</v>
      </c>
      <c r="AB5909" s="18">
        <v>2710928</v>
      </c>
      <c r="AC5909" s="23">
        <v>1</v>
      </c>
      <c r="AD5909" s="14" t="str">
        <f>IF(E5909=113,"Linn","Iowa ex-Linn")</f>
        <v>Iowa ex-Linn</v>
      </c>
      <c r="AE5909" s="23">
        <f>IFERROR(AB5909/W5909,"N/M")</f>
        <v>0.996622202876642</v>
      </c>
      <c r="AF5909" s="14" t="str">
        <f>B5909&amp;"|"&amp;TEXT(E5909,"000")&amp;"|"&amp;TEXT(M5909,"0.0000")</f>
        <v>2024|017|0.8500</v>
      </c>
      <c r="AG5909" s="22" t="str">
        <f>IF(AND(B5909&gt;=2015,B5909&lt;=2024,C5909=19,G5909=41,I5909=2,K5909="A",L5909="RBUP",M5909&gt;=0.5,M5909&lt;=0.85),"IN","OUT")</f>
        <v>IN</v>
      </c>
    </row>
    <row r="5910" spans="1:33">
      <c r="A5910" s="14" t="s">
        <v>194</v>
      </c>
      <c r="B5910" s="16">
        <v>2024</v>
      </c>
      <c r="C5910" s="16">
        <v>19</v>
      </c>
      <c r="D5910" s="14" t="s">
        <v>80</v>
      </c>
      <c r="E5910" s="16">
        <v>19</v>
      </c>
      <c r="F5910" s="14" t="s">
        <v>95</v>
      </c>
      <c r="G5910" s="16">
        <v>41</v>
      </c>
      <c r="H5910" s="14" t="s">
        <v>186</v>
      </c>
      <c r="I5910" s="16">
        <v>2</v>
      </c>
      <c r="J5910" s="14" t="s">
        <v>83</v>
      </c>
      <c r="K5910" s="14" t="s">
        <v>84</v>
      </c>
      <c r="L5910" s="14" t="s">
        <v>85</v>
      </c>
      <c r="M5910" s="23">
        <v>0.65</v>
      </c>
      <c r="N5910" s="16">
        <v>2</v>
      </c>
      <c r="O5910" s="16">
        <v>2</v>
      </c>
      <c r="P5910" s="16">
        <v>0</v>
      </c>
      <c r="Q5910" s="16">
        <v>2</v>
      </c>
      <c r="R5910" s="16">
        <v>0</v>
      </c>
      <c r="S5910" s="14" t="s">
        <v>86</v>
      </c>
      <c r="T5910" s="16">
        <v>51</v>
      </c>
      <c r="U5910" s="16">
        <v>0</v>
      </c>
      <c r="V5910" s="18">
        <v>28670</v>
      </c>
      <c r="W5910" s="18">
        <v>366</v>
      </c>
      <c r="X5910" s="18">
        <v>216</v>
      </c>
      <c r="Y5910" s="18">
        <v>0</v>
      </c>
      <c r="Z5910" s="18">
        <v>0</v>
      </c>
      <c r="AA5910" s="18">
        <v>0</v>
      </c>
      <c r="AB5910" s="18">
        <v>0</v>
      </c>
      <c r="AC5910" s="23">
        <v>0</v>
      </c>
      <c r="AD5910" s="14" t="str">
        <f>IF(E5910=113,"Linn","Iowa ex-Linn")</f>
        <v>Iowa ex-Linn</v>
      </c>
      <c r="AE5910" s="23">
        <f>IFERROR(AB5910/W5910,"N/M")</f>
        <v>0.0</v>
      </c>
      <c r="AF5910" s="14" t="str">
        <f>B5910&amp;"|"&amp;TEXT(E5910,"000")&amp;"|"&amp;TEXT(M5910,"0.0000")</f>
        <v>2024|019|0.6500</v>
      </c>
      <c r="AG5910" s="22" t="str">
        <f>IF(AND(B5910&gt;=2015,B5910&lt;=2024,C5910=19,G5910=41,I5910=2,K5910="A",L5910="RBUP",M5910&gt;=0.5,M5910&lt;=0.85),"IN","OUT")</f>
        <v>IN</v>
      </c>
    </row>
    <row r="5911" spans="1:33">
      <c r="A5911" s="14" t="s">
        <v>194</v>
      </c>
      <c r="B5911" s="16">
        <v>2024</v>
      </c>
      <c r="C5911" s="16">
        <v>19</v>
      </c>
      <c r="D5911" s="14" t="s">
        <v>80</v>
      </c>
      <c r="E5911" s="16">
        <v>19</v>
      </c>
      <c r="F5911" s="14" t="s">
        <v>95</v>
      </c>
      <c r="G5911" s="16">
        <v>41</v>
      </c>
      <c r="H5911" s="14" t="s">
        <v>186</v>
      </c>
      <c r="I5911" s="16">
        <v>2</v>
      </c>
      <c r="J5911" s="14" t="s">
        <v>83</v>
      </c>
      <c r="K5911" s="14" t="s">
        <v>84</v>
      </c>
      <c r="L5911" s="14" t="s">
        <v>85</v>
      </c>
      <c r="M5911" s="23">
        <v>0.7</v>
      </c>
      <c r="N5911" s="16">
        <v>14</v>
      </c>
      <c r="O5911" s="16">
        <v>9</v>
      </c>
      <c r="P5911" s="16">
        <v>0</v>
      </c>
      <c r="Q5911" s="16">
        <v>9</v>
      </c>
      <c r="R5911" s="16">
        <v>0</v>
      </c>
      <c r="S5911" s="14" t="s">
        <v>86</v>
      </c>
      <c r="T5911" s="16">
        <v>1312</v>
      </c>
      <c r="U5911" s="16">
        <v>0</v>
      </c>
      <c r="V5911" s="18">
        <v>918038</v>
      </c>
      <c r="W5911" s="18">
        <v>16791</v>
      </c>
      <c r="X5911" s="18">
        <v>12663</v>
      </c>
      <c r="Y5911" s="18">
        <v>0</v>
      </c>
      <c r="Z5911" s="18">
        <v>0</v>
      </c>
      <c r="AA5911" s="18">
        <v>0</v>
      </c>
      <c r="AB5911" s="18">
        <v>0</v>
      </c>
      <c r="AC5911" s="23">
        <v>0</v>
      </c>
      <c r="AD5911" s="14" t="str">
        <f>IF(E5911=113,"Linn","Iowa ex-Linn")</f>
        <v>Iowa ex-Linn</v>
      </c>
      <c r="AE5911" s="23">
        <f>IFERROR(AB5911/W5911,"N/M")</f>
        <v>0.0</v>
      </c>
      <c r="AF5911" s="14" t="str">
        <f>B5911&amp;"|"&amp;TEXT(E5911,"000")&amp;"|"&amp;TEXT(M5911,"0.0000")</f>
        <v>2024|019|0.7000</v>
      </c>
      <c r="AG5911" s="22" t="str">
        <f>IF(AND(B5911&gt;=2015,B5911&lt;=2024,C5911=19,G5911=41,I5911=2,K5911="A",L5911="RBUP",M5911&gt;=0.5,M5911&lt;=0.85),"IN","OUT")</f>
        <v>IN</v>
      </c>
    </row>
    <row r="5912" spans="1:33">
      <c r="A5912" s="14" t="s">
        <v>194</v>
      </c>
      <c r="B5912" s="16">
        <v>2024</v>
      </c>
      <c r="C5912" s="16">
        <v>19</v>
      </c>
      <c r="D5912" s="14" t="s">
        <v>80</v>
      </c>
      <c r="E5912" s="16">
        <v>19</v>
      </c>
      <c r="F5912" s="14" t="s">
        <v>95</v>
      </c>
      <c r="G5912" s="16">
        <v>41</v>
      </c>
      <c r="H5912" s="14" t="s">
        <v>186</v>
      </c>
      <c r="I5912" s="16">
        <v>2</v>
      </c>
      <c r="J5912" s="14" t="s">
        <v>83</v>
      </c>
      <c r="K5912" s="14" t="s">
        <v>84</v>
      </c>
      <c r="L5912" s="14" t="s">
        <v>85</v>
      </c>
      <c r="M5912" s="23">
        <v>0.75</v>
      </c>
      <c r="N5912" s="16">
        <v>61</v>
      </c>
      <c r="O5912" s="16">
        <v>51</v>
      </c>
      <c r="P5912" s="16">
        <v>4</v>
      </c>
      <c r="Q5912" s="16">
        <v>55</v>
      </c>
      <c r="R5912" s="16">
        <v>5</v>
      </c>
      <c r="S5912" s="14" t="s">
        <v>86</v>
      </c>
      <c r="T5912" s="16">
        <v>15258</v>
      </c>
      <c r="U5912" s="16">
        <v>0</v>
      </c>
      <c r="V5912" s="18">
        <v>11437242</v>
      </c>
      <c r="W5912" s="18">
        <v>283344</v>
      </c>
      <c r="X5912" s="18">
        <v>210646</v>
      </c>
      <c r="Y5912" s="18">
        <v>3827</v>
      </c>
      <c r="Z5912" s="18">
        <v>0</v>
      </c>
      <c r="AA5912" s="18">
        <v>0</v>
      </c>
      <c r="AB5912" s="18">
        <v>36324</v>
      </c>
      <c r="AC5912" s="23">
        <v>0.13</v>
      </c>
      <c r="AD5912" s="14" t="str">
        <f>IF(E5912=113,"Linn","Iowa ex-Linn")</f>
        <v>Iowa ex-Linn</v>
      </c>
      <c r="AE5912" s="23">
        <f>IFERROR(AB5912/W5912,"N/M")</f>
        <v>0.12819752668134846</v>
      </c>
      <c r="AF5912" s="14" t="str">
        <f>B5912&amp;"|"&amp;TEXT(E5912,"000")&amp;"|"&amp;TEXT(M5912,"0.0000")</f>
        <v>2024|019|0.7500</v>
      </c>
      <c r="AG5912" s="22" t="str">
        <f>IF(AND(B5912&gt;=2015,B5912&lt;=2024,C5912=19,G5912=41,I5912=2,K5912="A",L5912="RBUP",M5912&gt;=0.5,M5912&lt;=0.85),"IN","OUT")</f>
        <v>IN</v>
      </c>
    </row>
    <row r="5913" spans="1:33">
      <c r="A5913" s="14" t="s">
        <v>194</v>
      </c>
      <c r="B5913" s="16">
        <v>2024</v>
      </c>
      <c r="C5913" s="16">
        <v>19</v>
      </c>
      <c r="D5913" s="14" t="s">
        <v>80</v>
      </c>
      <c r="E5913" s="16">
        <v>19</v>
      </c>
      <c r="F5913" s="14" t="s">
        <v>95</v>
      </c>
      <c r="G5913" s="16">
        <v>41</v>
      </c>
      <c r="H5913" s="14" t="s">
        <v>186</v>
      </c>
      <c r="I5913" s="16">
        <v>2</v>
      </c>
      <c r="J5913" s="14" t="s">
        <v>83</v>
      </c>
      <c r="K5913" s="14" t="s">
        <v>84</v>
      </c>
      <c r="L5913" s="14" t="s">
        <v>85</v>
      </c>
      <c r="M5913" s="23">
        <v>0.8</v>
      </c>
      <c r="N5913" s="16">
        <v>239</v>
      </c>
      <c r="O5913" s="16">
        <v>199</v>
      </c>
      <c r="P5913" s="16">
        <v>25</v>
      </c>
      <c r="Q5913" s="16">
        <v>244</v>
      </c>
      <c r="R5913" s="16">
        <v>26</v>
      </c>
      <c r="S5913" s="14" t="s">
        <v>86</v>
      </c>
      <c r="T5913" s="16">
        <v>45827</v>
      </c>
      <c r="U5913" s="16">
        <v>0</v>
      </c>
      <c r="V5913" s="18">
        <v>36631563</v>
      </c>
      <c r="W5913" s="18">
        <v>1355538</v>
      </c>
      <c r="X5913" s="18">
        <v>870538</v>
      </c>
      <c r="Y5913" s="18">
        <v>5180</v>
      </c>
      <c r="Z5913" s="18">
        <v>0</v>
      </c>
      <c r="AA5913" s="18">
        <v>0</v>
      </c>
      <c r="AB5913" s="18">
        <v>222908</v>
      </c>
      <c r="AC5913" s="23">
        <v>0.16</v>
      </c>
      <c r="AD5913" s="14" t="str">
        <f>IF(E5913=113,"Linn","Iowa ex-Linn")</f>
        <v>Iowa ex-Linn</v>
      </c>
      <c r="AE5913" s="23">
        <f>IFERROR(AB5913/W5913,"N/M")</f>
        <v>0.16444245753346642</v>
      </c>
      <c r="AF5913" s="14" t="str">
        <f>B5913&amp;"|"&amp;TEXT(E5913,"000")&amp;"|"&amp;TEXT(M5913,"0.0000")</f>
        <v>2024|019|0.8000</v>
      </c>
      <c r="AG5913" s="22" t="str">
        <f>IF(AND(B5913&gt;=2015,B5913&lt;=2024,C5913=19,G5913=41,I5913=2,K5913="A",L5913="RBUP",M5913&gt;=0.5,M5913&lt;=0.85),"IN","OUT")</f>
        <v>IN</v>
      </c>
    </row>
    <row r="5914" spans="1:33">
      <c r="A5914" s="14" t="s">
        <v>194</v>
      </c>
      <c r="B5914" s="16">
        <v>2024</v>
      </c>
      <c r="C5914" s="16">
        <v>19</v>
      </c>
      <c r="D5914" s="14" t="s">
        <v>80</v>
      </c>
      <c r="E5914" s="16">
        <v>19</v>
      </c>
      <c r="F5914" s="14" t="s">
        <v>95</v>
      </c>
      <c r="G5914" s="16">
        <v>41</v>
      </c>
      <c r="H5914" s="14" t="s">
        <v>186</v>
      </c>
      <c r="I5914" s="16">
        <v>2</v>
      </c>
      <c r="J5914" s="14" t="s">
        <v>83</v>
      </c>
      <c r="K5914" s="14" t="s">
        <v>84</v>
      </c>
      <c r="L5914" s="14" t="s">
        <v>85</v>
      </c>
      <c r="M5914" s="23">
        <v>0.85</v>
      </c>
      <c r="N5914" s="16">
        <v>460</v>
      </c>
      <c r="O5914" s="16">
        <v>405</v>
      </c>
      <c r="P5914" s="16">
        <v>84</v>
      </c>
      <c r="Q5914" s="16">
        <v>522</v>
      </c>
      <c r="R5914" s="16">
        <v>99</v>
      </c>
      <c r="S5914" s="14" t="s">
        <v>86</v>
      </c>
      <c r="T5914" s="16">
        <v>114343</v>
      </c>
      <c r="U5914" s="16">
        <v>0</v>
      </c>
      <c r="V5914" s="18">
        <v>97438191</v>
      </c>
      <c r="W5914" s="18">
        <v>4758360</v>
      </c>
      <c r="X5914" s="18">
        <v>2367132</v>
      </c>
      <c r="Y5914" s="18">
        <v>6099</v>
      </c>
      <c r="Z5914" s="18">
        <v>0</v>
      </c>
      <c r="AA5914" s="18">
        <v>0</v>
      </c>
      <c r="AB5914" s="18">
        <v>1071089</v>
      </c>
      <c r="AC5914" s="23">
        <v>0.23</v>
      </c>
      <c r="AD5914" s="14" t="str">
        <f>IF(E5914=113,"Linn","Iowa ex-Linn")</f>
        <v>Iowa ex-Linn</v>
      </c>
      <c r="AE5914" s="23">
        <f>IFERROR(AB5914/W5914,"N/M")</f>
        <v>0.22509625164972805</v>
      </c>
      <c r="AF5914" s="14" t="str">
        <f>B5914&amp;"|"&amp;TEXT(E5914,"000")&amp;"|"&amp;TEXT(M5914,"0.0000")</f>
        <v>2024|019|0.8500</v>
      </c>
      <c r="AG5914" s="22" t="str">
        <f>IF(AND(B5914&gt;=2015,B5914&lt;=2024,C5914=19,G5914=41,I5914=2,K5914="A",L5914="RBUP",M5914&gt;=0.5,M5914&lt;=0.85),"IN","OUT")</f>
        <v>IN</v>
      </c>
    </row>
    <row r="5915" spans="1:33">
      <c r="A5915" s="14" t="s">
        <v>194</v>
      </c>
      <c r="B5915" s="16">
        <v>2024</v>
      </c>
      <c r="C5915" s="16">
        <v>19</v>
      </c>
      <c r="D5915" s="14" t="s">
        <v>80</v>
      </c>
      <c r="E5915" s="16">
        <v>21</v>
      </c>
      <c r="F5915" s="14" t="s">
        <v>96</v>
      </c>
      <c r="G5915" s="16">
        <v>41</v>
      </c>
      <c r="H5915" s="14" t="s">
        <v>186</v>
      </c>
      <c r="I5915" s="16">
        <v>2</v>
      </c>
      <c r="J5915" s="14" t="s">
        <v>83</v>
      </c>
      <c r="K5915" s="14" t="s">
        <v>84</v>
      </c>
      <c r="L5915" s="14" t="s">
        <v>85</v>
      </c>
      <c r="M5915" s="23">
        <v>0.55</v>
      </c>
      <c r="N5915" s="16">
        <v>1</v>
      </c>
      <c r="O5915" s="16">
        <v>1</v>
      </c>
      <c r="P5915" s="16">
        <v>1</v>
      </c>
      <c r="Q5915" s="16">
        <v>1</v>
      </c>
      <c r="R5915" s="16">
        <v>1</v>
      </c>
      <c r="S5915" s="14" t="s">
        <v>86</v>
      </c>
      <c r="T5915" s="16">
        <v>1279</v>
      </c>
      <c r="U5915" s="16">
        <v>0</v>
      </c>
      <c r="V5915" s="18">
        <v>655479</v>
      </c>
      <c r="W5915" s="18">
        <v>3034</v>
      </c>
      <c r="X5915" s="18">
        <v>2427</v>
      </c>
      <c r="Y5915" s="18">
        <v>0</v>
      </c>
      <c r="Z5915" s="18">
        <v>0</v>
      </c>
      <c r="AA5915" s="18">
        <v>0</v>
      </c>
      <c r="AB5915" s="18">
        <v>26385</v>
      </c>
      <c r="AC5915" s="23">
        <v>8.699999999999999</v>
      </c>
      <c r="AD5915" s="14" t="str">
        <f>IF(E5915=113,"Linn","Iowa ex-Linn")</f>
        <v>Iowa ex-Linn</v>
      </c>
      <c r="AE5915" s="23">
        <f>IFERROR(AB5915/W5915,"N/M")</f>
        <v>8.696440342781806</v>
      </c>
      <c r="AF5915" s="14" t="str">
        <f>B5915&amp;"|"&amp;TEXT(E5915,"000")&amp;"|"&amp;TEXT(M5915,"0.0000")</f>
        <v>2024|021|0.5500</v>
      </c>
      <c r="AG5915" s="22" t="str">
        <f>IF(AND(B5915&gt;=2015,B5915&lt;=2024,C5915=19,G5915=41,I5915=2,K5915="A",L5915="RBUP",M5915&gt;=0.5,M5915&lt;=0.85),"IN","OUT")</f>
        <v>IN</v>
      </c>
    </row>
    <row r="5916" spans="1:33">
      <c r="A5916" s="14" t="s">
        <v>194</v>
      </c>
      <c r="B5916" s="16">
        <v>2024</v>
      </c>
      <c r="C5916" s="16">
        <v>19</v>
      </c>
      <c r="D5916" s="14" t="s">
        <v>80</v>
      </c>
      <c r="E5916" s="16">
        <v>21</v>
      </c>
      <c r="F5916" s="14" t="s">
        <v>96</v>
      </c>
      <c r="G5916" s="16">
        <v>41</v>
      </c>
      <c r="H5916" s="14" t="s">
        <v>186</v>
      </c>
      <c r="I5916" s="16">
        <v>2</v>
      </c>
      <c r="J5916" s="14" t="s">
        <v>83</v>
      </c>
      <c r="K5916" s="14" t="s">
        <v>84</v>
      </c>
      <c r="L5916" s="14" t="s">
        <v>85</v>
      </c>
      <c r="M5916" s="23">
        <v>0.6</v>
      </c>
      <c r="N5916" s="16">
        <v>2</v>
      </c>
      <c r="O5916" s="16">
        <v>2</v>
      </c>
      <c r="P5916" s="16">
        <v>1</v>
      </c>
      <c r="Q5916" s="16">
        <v>6</v>
      </c>
      <c r="R5916" s="16">
        <v>1</v>
      </c>
      <c r="S5916" s="14" t="s">
        <v>86</v>
      </c>
      <c r="T5916" s="16">
        <v>427</v>
      </c>
      <c r="U5916" s="16">
        <v>0</v>
      </c>
      <c r="V5916" s="18">
        <v>258728</v>
      </c>
      <c r="W5916" s="18">
        <v>1846</v>
      </c>
      <c r="X5916" s="18">
        <v>1181</v>
      </c>
      <c r="Y5916" s="18">
        <v>0</v>
      </c>
      <c r="Z5916" s="18">
        <v>0</v>
      </c>
      <c r="AA5916" s="18">
        <v>0</v>
      </c>
      <c r="AB5916" s="18">
        <v>906</v>
      </c>
      <c r="AC5916" s="23">
        <v>0.49</v>
      </c>
      <c r="AD5916" s="14" t="str">
        <f>IF(E5916=113,"Linn","Iowa ex-Linn")</f>
        <v>Iowa ex-Linn</v>
      </c>
      <c r="AE5916" s="23">
        <f>IFERROR(AB5916/W5916,"N/M")</f>
        <v>0.49079089924160346</v>
      </c>
      <c r="AF5916" s="14" t="str">
        <f>B5916&amp;"|"&amp;TEXT(E5916,"000")&amp;"|"&amp;TEXT(M5916,"0.0000")</f>
        <v>2024|021|0.6000</v>
      </c>
      <c r="AG5916" s="22" t="str">
        <f>IF(AND(B5916&gt;=2015,B5916&lt;=2024,C5916=19,G5916=41,I5916=2,K5916="A",L5916="RBUP",M5916&gt;=0.5,M5916&lt;=0.85),"IN","OUT")</f>
        <v>IN</v>
      </c>
    </row>
    <row r="5917" spans="1:33">
      <c r="A5917" s="14" t="s">
        <v>194</v>
      </c>
      <c r="B5917" s="16">
        <v>2024</v>
      </c>
      <c r="C5917" s="16">
        <v>19</v>
      </c>
      <c r="D5917" s="14" t="s">
        <v>80</v>
      </c>
      <c r="E5917" s="16">
        <v>21</v>
      </c>
      <c r="F5917" s="14" t="s">
        <v>96</v>
      </c>
      <c r="G5917" s="16">
        <v>41</v>
      </c>
      <c r="H5917" s="14" t="s">
        <v>186</v>
      </c>
      <c r="I5917" s="16">
        <v>2</v>
      </c>
      <c r="J5917" s="14" t="s">
        <v>83</v>
      </c>
      <c r="K5917" s="14" t="s">
        <v>84</v>
      </c>
      <c r="L5917" s="14" t="s">
        <v>85</v>
      </c>
      <c r="M5917" s="23">
        <v>0.65</v>
      </c>
      <c r="N5917" s="16">
        <v>2</v>
      </c>
      <c r="O5917" s="16">
        <v>1</v>
      </c>
      <c r="P5917" s="16">
        <v>0</v>
      </c>
      <c r="Q5917" s="16">
        <v>1</v>
      </c>
      <c r="R5917" s="16">
        <v>0</v>
      </c>
      <c r="S5917" s="14" t="s">
        <v>86</v>
      </c>
      <c r="T5917" s="16">
        <v>127</v>
      </c>
      <c r="U5917" s="16">
        <v>0</v>
      </c>
      <c r="V5917" s="18">
        <v>74435</v>
      </c>
      <c r="W5917" s="18">
        <v>1271</v>
      </c>
      <c r="X5917" s="18">
        <v>750</v>
      </c>
      <c r="Y5917" s="18">
        <v>0</v>
      </c>
      <c r="Z5917" s="18">
        <v>0</v>
      </c>
      <c r="AA5917" s="18">
        <v>0</v>
      </c>
      <c r="AB5917" s="18">
        <v>0</v>
      </c>
      <c r="AC5917" s="23">
        <v>0</v>
      </c>
      <c r="AD5917" s="14" t="str">
        <f>IF(E5917=113,"Linn","Iowa ex-Linn")</f>
        <v>Iowa ex-Linn</v>
      </c>
      <c r="AE5917" s="23">
        <f>IFERROR(AB5917/W5917,"N/M")</f>
        <v>0.0</v>
      </c>
      <c r="AF5917" s="14" t="str">
        <f>B5917&amp;"|"&amp;TEXT(E5917,"000")&amp;"|"&amp;TEXT(M5917,"0.0000")</f>
        <v>2024|021|0.6500</v>
      </c>
      <c r="AG5917" s="22" t="str">
        <f>IF(AND(B5917&gt;=2015,B5917&lt;=2024,C5917=19,G5917=41,I5917=2,K5917="A",L5917="RBUP",M5917&gt;=0.5,M5917&lt;=0.85),"IN","OUT")</f>
        <v>IN</v>
      </c>
    </row>
    <row r="5918" spans="1:33">
      <c r="A5918" s="14" t="s">
        <v>194</v>
      </c>
      <c r="B5918" s="16">
        <v>2024</v>
      </c>
      <c r="C5918" s="16">
        <v>19</v>
      </c>
      <c r="D5918" s="14" t="s">
        <v>80</v>
      </c>
      <c r="E5918" s="16">
        <v>21</v>
      </c>
      <c r="F5918" s="14" t="s">
        <v>96</v>
      </c>
      <c r="G5918" s="16">
        <v>41</v>
      </c>
      <c r="H5918" s="14" t="s">
        <v>186</v>
      </c>
      <c r="I5918" s="16">
        <v>2</v>
      </c>
      <c r="J5918" s="14" t="s">
        <v>83</v>
      </c>
      <c r="K5918" s="14" t="s">
        <v>84</v>
      </c>
      <c r="L5918" s="14" t="s">
        <v>85</v>
      </c>
      <c r="M5918" s="23">
        <v>0.7</v>
      </c>
      <c r="N5918" s="16">
        <v>8</v>
      </c>
      <c r="O5918" s="16">
        <v>5</v>
      </c>
      <c r="P5918" s="16">
        <v>1</v>
      </c>
      <c r="Q5918" s="16">
        <v>7</v>
      </c>
      <c r="R5918" s="16">
        <v>1</v>
      </c>
      <c r="S5918" s="14" t="s">
        <v>86</v>
      </c>
      <c r="T5918" s="16">
        <v>516</v>
      </c>
      <c r="U5918" s="16">
        <v>0</v>
      </c>
      <c r="V5918" s="18">
        <v>373153</v>
      </c>
      <c r="W5918" s="18">
        <v>8597</v>
      </c>
      <c r="X5918" s="18">
        <v>5071</v>
      </c>
      <c r="Y5918" s="18">
        <v>0</v>
      </c>
      <c r="Z5918" s="18">
        <v>0</v>
      </c>
      <c r="AA5918" s="18">
        <v>0</v>
      </c>
      <c r="AB5918" s="18">
        <v>516</v>
      </c>
      <c r="AC5918" s="23">
        <v>0.06</v>
      </c>
      <c r="AD5918" s="14" t="str">
        <f>IF(E5918=113,"Linn","Iowa ex-Linn")</f>
        <v>Iowa ex-Linn</v>
      </c>
      <c r="AE5918" s="23">
        <f>IFERROR(AB5918/W5918,"N/M")</f>
        <v>0.06002093753634989</v>
      </c>
      <c r="AF5918" s="14" t="str">
        <f>B5918&amp;"|"&amp;TEXT(E5918,"000")&amp;"|"&amp;TEXT(M5918,"0.0000")</f>
        <v>2024|021|0.7000</v>
      </c>
      <c r="AG5918" s="22" t="str">
        <f>IF(AND(B5918&gt;=2015,B5918&lt;=2024,C5918=19,G5918=41,I5918=2,K5918="A",L5918="RBUP",M5918&gt;=0.5,M5918&lt;=0.85),"IN","OUT")</f>
        <v>IN</v>
      </c>
    </row>
    <row r="5919" spans="1:33">
      <c r="A5919" s="14" t="s">
        <v>194</v>
      </c>
      <c r="B5919" s="16">
        <v>2024</v>
      </c>
      <c r="C5919" s="16">
        <v>19</v>
      </c>
      <c r="D5919" s="14" t="s">
        <v>80</v>
      </c>
      <c r="E5919" s="16">
        <v>21</v>
      </c>
      <c r="F5919" s="14" t="s">
        <v>96</v>
      </c>
      <c r="G5919" s="16">
        <v>41</v>
      </c>
      <c r="H5919" s="14" t="s">
        <v>186</v>
      </c>
      <c r="I5919" s="16">
        <v>2</v>
      </c>
      <c r="J5919" s="14" t="s">
        <v>83</v>
      </c>
      <c r="K5919" s="14" t="s">
        <v>84</v>
      </c>
      <c r="L5919" s="14" t="s">
        <v>85</v>
      </c>
      <c r="M5919" s="23">
        <v>0.75</v>
      </c>
      <c r="N5919" s="16">
        <v>79</v>
      </c>
      <c r="O5919" s="16">
        <v>59</v>
      </c>
      <c r="P5919" s="16">
        <v>16</v>
      </c>
      <c r="Q5919" s="16">
        <v>99</v>
      </c>
      <c r="R5919" s="16">
        <v>24</v>
      </c>
      <c r="S5919" s="14" t="s">
        <v>86</v>
      </c>
      <c r="T5919" s="16">
        <v>8850</v>
      </c>
      <c r="U5919" s="16">
        <v>0</v>
      </c>
      <c r="V5919" s="18">
        <v>6566515</v>
      </c>
      <c r="W5919" s="18">
        <v>205432</v>
      </c>
      <c r="X5919" s="18">
        <v>127402</v>
      </c>
      <c r="Y5919" s="18">
        <v>0</v>
      </c>
      <c r="Z5919" s="18">
        <v>0</v>
      </c>
      <c r="AA5919" s="18">
        <v>0</v>
      </c>
      <c r="AB5919" s="18">
        <v>106363</v>
      </c>
      <c r="AC5919" s="23">
        <v>0.52</v>
      </c>
      <c r="AD5919" s="14" t="str">
        <f>IF(E5919=113,"Linn","Iowa ex-Linn")</f>
        <v>Iowa ex-Linn</v>
      </c>
      <c r="AE5919" s="23">
        <f>IFERROR(AB5919/W5919,"N/M")</f>
        <v>0.5177528330542467</v>
      </c>
      <c r="AF5919" s="14" t="str">
        <f>B5919&amp;"|"&amp;TEXT(E5919,"000")&amp;"|"&amp;TEXT(M5919,"0.0000")</f>
        <v>2024|021|0.7500</v>
      </c>
      <c r="AG5919" s="22" t="str">
        <f>IF(AND(B5919&gt;=2015,B5919&lt;=2024,C5919=19,G5919=41,I5919=2,K5919="A",L5919="RBUP",M5919&gt;=0.5,M5919&lt;=0.85),"IN","OUT")</f>
        <v>IN</v>
      </c>
    </row>
    <row r="5920" spans="1:33">
      <c r="A5920" s="14" t="s">
        <v>194</v>
      </c>
      <c r="B5920" s="16">
        <v>2024</v>
      </c>
      <c r="C5920" s="16">
        <v>19</v>
      </c>
      <c r="D5920" s="14" t="s">
        <v>80</v>
      </c>
      <c r="E5920" s="16">
        <v>21</v>
      </c>
      <c r="F5920" s="14" t="s">
        <v>96</v>
      </c>
      <c r="G5920" s="16">
        <v>41</v>
      </c>
      <c r="H5920" s="14" t="s">
        <v>186</v>
      </c>
      <c r="I5920" s="16">
        <v>2</v>
      </c>
      <c r="J5920" s="14" t="s">
        <v>83</v>
      </c>
      <c r="K5920" s="14" t="s">
        <v>84</v>
      </c>
      <c r="L5920" s="14" t="s">
        <v>85</v>
      </c>
      <c r="M5920" s="23">
        <v>0.8</v>
      </c>
      <c r="N5920" s="16">
        <v>346</v>
      </c>
      <c r="O5920" s="16">
        <v>291</v>
      </c>
      <c r="P5920" s="16">
        <v>102</v>
      </c>
      <c r="Q5920" s="16">
        <v>436</v>
      </c>
      <c r="R5920" s="16">
        <v>129</v>
      </c>
      <c r="S5920" s="14" t="s">
        <v>86</v>
      </c>
      <c r="T5920" s="16">
        <v>56353</v>
      </c>
      <c r="U5920" s="16">
        <v>0</v>
      </c>
      <c r="V5920" s="18">
        <v>43812456</v>
      </c>
      <c r="W5920" s="18">
        <v>1819982</v>
      </c>
      <c r="X5920" s="18">
        <v>1089449</v>
      </c>
      <c r="Y5920" s="18">
        <v>0</v>
      </c>
      <c r="Z5920" s="18">
        <v>0</v>
      </c>
      <c r="AA5920" s="18">
        <v>0</v>
      </c>
      <c r="AB5920" s="18">
        <v>616559</v>
      </c>
      <c r="AC5920" s="23">
        <v>0.34</v>
      </c>
      <c r="AD5920" s="14" t="str">
        <f>IF(E5920=113,"Linn","Iowa ex-Linn")</f>
        <v>Iowa ex-Linn</v>
      </c>
      <c r="AE5920" s="23">
        <f>IFERROR(AB5920/W5920,"N/M")</f>
        <v>0.3387720318113036</v>
      </c>
      <c r="AF5920" s="14" t="str">
        <f>B5920&amp;"|"&amp;TEXT(E5920,"000")&amp;"|"&amp;TEXT(M5920,"0.0000")</f>
        <v>2024|021|0.8000</v>
      </c>
      <c r="AG5920" s="22" t="str">
        <f>IF(AND(B5920&gt;=2015,B5920&lt;=2024,C5920=19,G5920=41,I5920=2,K5920="A",L5920="RBUP",M5920&gt;=0.5,M5920&lt;=0.85),"IN","OUT")</f>
        <v>IN</v>
      </c>
    </row>
    <row r="5921" spans="1:33">
      <c r="A5921" s="14" t="s">
        <v>194</v>
      </c>
      <c r="B5921" s="16">
        <v>2024</v>
      </c>
      <c r="C5921" s="16">
        <v>19</v>
      </c>
      <c r="D5921" s="14" t="s">
        <v>80</v>
      </c>
      <c r="E5921" s="16">
        <v>21</v>
      </c>
      <c r="F5921" s="14" t="s">
        <v>96</v>
      </c>
      <c r="G5921" s="16">
        <v>41</v>
      </c>
      <c r="H5921" s="14" t="s">
        <v>186</v>
      </c>
      <c r="I5921" s="16">
        <v>2</v>
      </c>
      <c r="J5921" s="14" t="s">
        <v>83</v>
      </c>
      <c r="K5921" s="14" t="s">
        <v>84</v>
      </c>
      <c r="L5921" s="14" t="s">
        <v>85</v>
      </c>
      <c r="M5921" s="23">
        <v>0.85</v>
      </c>
      <c r="N5921" s="16">
        <v>479</v>
      </c>
      <c r="O5921" s="16">
        <v>393</v>
      </c>
      <c r="P5921" s="16">
        <v>185</v>
      </c>
      <c r="Q5921" s="16">
        <v>717</v>
      </c>
      <c r="R5921" s="16">
        <v>267</v>
      </c>
      <c r="S5921" s="14" t="s">
        <v>86</v>
      </c>
      <c r="T5921" s="16">
        <v>81689</v>
      </c>
      <c r="U5921" s="16">
        <v>0</v>
      </c>
      <c r="V5921" s="18">
        <v>67446473</v>
      </c>
      <c r="W5921" s="18">
        <v>3601054</v>
      </c>
      <c r="X5921" s="18">
        <v>1632655</v>
      </c>
      <c r="Y5921" s="18">
        <v>1093</v>
      </c>
      <c r="Z5921" s="18">
        <v>0</v>
      </c>
      <c r="AA5921" s="18">
        <v>0</v>
      </c>
      <c r="AB5921" s="18">
        <v>2058718</v>
      </c>
      <c r="AC5921" s="23">
        <v>0.57</v>
      </c>
      <c r="AD5921" s="14" t="str">
        <f>IF(E5921=113,"Linn","Iowa ex-Linn")</f>
        <v>Iowa ex-Linn</v>
      </c>
      <c r="AE5921" s="23">
        <f>IFERROR(AB5921/W5921,"N/M")</f>
        <v>0.5716987304272583</v>
      </c>
      <c r="AF5921" s="14" t="str">
        <f>B5921&amp;"|"&amp;TEXT(E5921,"000")&amp;"|"&amp;TEXT(M5921,"0.0000")</f>
        <v>2024|021|0.8500</v>
      </c>
      <c r="AG5921" s="22" t="str">
        <f>IF(AND(B5921&gt;=2015,B5921&lt;=2024,C5921=19,G5921=41,I5921=2,K5921="A",L5921="RBUP",M5921&gt;=0.5,M5921&lt;=0.85),"IN","OUT")</f>
        <v>IN</v>
      </c>
    </row>
    <row r="5922" spans="1:33">
      <c r="A5922" s="14" t="s">
        <v>194</v>
      </c>
      <c r="B5922" s="16">
        <v>2024</v>
      </c>
      <c r="C5922" s="16">
        <v>19</v>
      </c>
      <c r="D5922" s="14" t="s">
        <v>80</v>
      </c>
      <c r="E5922" s="16">
        <v>23</v>
      </c>
      <c r="F5922" s="14" t="s">
        <v>97</v>
      </c>
      <c r="G5922" s="16">
        <v>41</v>
      </c>
      <c r="H5922" s="14" t="s">
        <v>186</v>
      </c>
      <c r="I5922" s="16">
        <v>2</v>
      </c>
      <c r="J5922" s="14" t="s">
        <v>83</v>
      </c>
      <c r="K5922" s="14" t="s">
        <v>84</v>
      </c>
      <c r="L5922" s="14" t="s">
        <v>85</v>
      </c>
      <c r="M5922" s="23">
        <v>0.6</v>
      </c>
      <c r="N5922" s="16">
        <v>2</v>
      </c>
      <c r="O5922" s="16">
        <v>2</v>
      </c>
      <c r="P5922" s="16">
        <v>1</v>
      </c>
      <c r="Q5922" s="16">
        <v>2</v>
      </c>
      <c r="R5922" s="16">
        <v>1</v>
      </c>
      <c r="S5922" s="14" t="s">
        <v>86</v>
      </c>
      <c r="T5922" s="16">
        <v>301</v>
      </c>
      <c r="U5922" s="16">
        <v>0</v>
      </c>
      <c r="V5922" s="18">
        <v>170654</v>
      </c>
      <c r="W5922" s="18">
        <v>1971</v>
      </c>
      <c r="X5922" s="18">
        <v>1577</v>
      </c>
      <c r="Y5922" s="18">
        <v>0</v>
      </c>
      <c r="Z5922" s="18">
        <v>0</v>
      </c>
      <c r="AA5922" s="18">
        <v>0</v>
      </c>
      <c r="AB5922" s="18">
        <v>832</v>
      </c>
      <c r="AC5922" s="23">
        <v>0.42</v>
      </c>
      <c r="AD5922" s="14" t="str">
        <f>IF(E5922=113,"Linn","Iowa ex-Linn")</f>
        <v>Iowa ex-Linn</v>
      </c>
      <c r="AE5922" s="23">
        <f>IFERROR(AB5922/W5922,"N/M")</f>
        <v>0.42212075088787415</v>
      </c>
      <c r="AF5922" s="14" t="str">
        <f>B5922&amp;"|"&amp;TEXT(E5922,"000")&amp;"|"&amp;TEXT(M5922,"0.0000")</f>
        <v>2024|023|0.6000</v>
      </c>
      <c r="AG5922" s="22" t="str">
        <f>IF(AND(B5922&gt;=2015,B5922&lt;=2024,C5922=19,G5922=41,I5922=2,K5922="A",L5922="RBUP",M5922&gt;=0.5,M5922&lt;=0.85),"IN","OUT")</f>
        <v>IN</v>
      </c>
    </row>
    <row r="5923" spans="1:33">
      <c r="A5923" s="14" t="s">
        <v>194</v>
      </c>
      <c r="B5923" s="16">
        <v>2024</v>
      </c>
      <c r="C5923" s="16">
        <v>19</v>
      </c>
      <c r="D5923" s="14" t="s">
        <v>80</v>
      </c>
      <c r="E5923" s="16">
        <v>23</v>
      </c>
      <c r="F5923" s="14" t="s">
        <v>97</v>
      </c>
      <c r="G5923" s="16">
        <v>41</v>
      </c>
      <c r="H5923" s="14" t="s">
        <v>186</v>
      </c>
      <c r="I5923" s="16">
        <v>2</v>
      </c>
      <c r="J5923" s="14" t="s">
        <v>83</v>
      </c>
      <c r="K5923" s="14" t="s">
        <v>84</v>
      </c>
      <c r="L5923" s="14" t="s">
        <v>85</v>
      </c>
      <c r="M5923" s="23">
        <v>0.65</v>
      </c>
      <c r="N5923" s="16">
        <v>4</v>
      </c>
      <c r="O5923" s="16">
        <v>4</v>
      </c>
      <c r="P5923" s="16">
        <v>1</v>
      </c>
      <c r="Q5923" s="16">
        <v>4</v>
      </c>
      <c r="R5923" s="16">
        <v>1</v>
      </c>
      <c r="S5923" s="14" t="s">
        <v>86</v>
      </c>
      <c r="T5923" s="16">
        <v>213</v>
      </c>
      <c r="U5923" s="16">
        <v>0</v>
      </c>
      <c r="V5923" s="18">
        <v>119192</v>
      </c>
      <c r="W5923" s="18">
        <v>2424</v>
      </c>
      <c r="X5923" s="18">
        <v>1430</v>
      </c>
      <c r="Y5923" s="18">
        <v>0</v>
      </c>
      <c r="Z5923" s="18">
        <v>0</v>
      </c>
      <c r="AA5923" s="18">
        <v>0</v>
      </c>
      <c r="AB5923" s="18">
        <v>904</v>
      </c>
      <c r="AC5923" s="23">
        <v>0.37</v>
      </c>
      <c r="AD5923" s="14" t="str">
        <f>IF(E5923=113,"Linn","Iowa ex-Linn")</f>
        <v>Iowa ex-Linn</v>
      </c>
      <c r="AE5923" s="23">
        <f>IFERROR(AB5923/W5923,"N/M")</f>
        <v>0.37293729372937295</v>
      </c>
      <c r="AF5923" s="14" t="str">
        <f>B5923&amp;"|"&amp;TEXT(E5923,"000")&amp;"|"&amp;TEXT(M5923,"0.0000")</f>
        <v>2024|023|0.6500</v>
      </c>
      <c r="AG5923" s="22" t="str">
        <f>IF(AND(B5923&gt;=2015,B5923&lt;=2024,C5923=19,G5923=41,I5923=2,K5923="A",L5923="RBUP",M5923&gt;=0.5,M5923&lt;=0.85),"IN","OUT")</f>
        <v>IN</v>
      </c>
    </row>
    <row r="5924" spans="1:33">
      <c r="A5924" s="14" t="s">
        <v>194</v>
      </c>
      <c r="B5924" s="16">
        <v>2024</v>
      </c>
      <c r="C5924" s="16">
        <v>19</v>
      </c>
      <c r="D5924" s="14" t="s">
        <v>80</v>
      </c>
      <c r="E5924" s="16">
        <v>23</v>
      </c>
      <c r="F5924" s="14" t="s">
        <v>97</v>
      </c>
      <c r="G5924" s="16">
        <v>41</v>
      </c>
      <c r="H5924" s="14" t="s">
        <v>186</v>
      </c>
      <c r="I5924" s="16">
        <v>2</v>
      </c>
      <c r="J5924" s="14" t="s">
        <v>83</v>
      </c>
      <c r="K5924" s="14" t="s">
        <v>84</v>
      </c>
      <c r="L5924" s="14" t="s">
        <v>85</v>
      </c>
      <c r="M5924" s="23">
        <v>0.7</v>
      </c>
      <c r="N5924" s="16">
        <v>14</v>
      </c>
      <c r="O5924" s="16">
        <v>12</v>
      </c>
      <c r="P5924" s="16">
        <v>0</v>
      </c>
      <c r="Q5924" s="16">
        <v>16</v>
      </c>
      <c r="R5924" s="16">
        <v>0</v>
      </c>
      <c r="S5924" s="14" t="s">
        <v>86</v>
      </c>
      <c r="T5924" s="16">
        <v>1799</v>
      </c>
      <c r="U5924" s="16">
        <v>0</v>
      </c>
      <c r="V5924" s="18">
        <v>1291549</v>
      </c>
      <c r="W5924" s="18">
        <v>27125</v>
      </c>
      <c r="X5924" s="18">
        <v>18355</v>
      </c>
      <c r="Y5924" s="18">
        <v>175</v>
      </c>
      <c r="Z5924" s="18">
        <v>0</v>
      </c>
      <c r="AA5924" s="18">
        <v>0</v>
      </c>
      <c r="AB5924" s="18">
        <v>0</v>
      </c>
      <c r="AC5924" s="23">
        <v>0</v>
      </c>
      <c r="AD5924" s="14" t="str">
        <f>IF(E5924=113,"Linn","Iowa ex-Linn")</f>
        <v>Iowa ex-Linn</v>
      </c>
      <c r="AE5924" s="23">
        <f>IFERROR(AB5924/W5924,"N/M")</f>
        <v>0.0</v>
      </c>
      <c r="AF5924" s="14" t="str">
        <f>B5924&amp;"|"&amp;TEXT(E5924,"000")&amp;"|"&amp;TEXT(M5924,"0.0000")</f>
        <v>2024|023|0.7000</v>
      </c>
      <c r="AG5924" s="22" t="str">
        <f>IF(AND(B5924&gt;=2015,B5924&lt;=2024,C5924=19,G5924=41,I5924=2,K5924="A",L5924="RBUP",M5924&gt;=0.5,M5924&lt;=0.85),"IN","OUT")</f>
        <v>IN</v>
      </c>
    </row>
    <row r="5925" spans="1:33">
      <c r="A5925" s="14" t="s">
        <v>194</v>
      </c>
      <c r="B5925" s="16">
        <v>2024</v>
      </c>
      <c r="C5925" s="16">
        <v>19</v>
      </c>
      <c r="D5925" s="14" t="s">
        <v>80</v>
      </c>
      <c r="E5925" s="16">
        <v>23</v>
      </c>
      <c r="F5925" s="14" t="s">
        <v>97</v>
      </c>
      <c r="G5925" s="16">
        <v>41</v>
      </c>
      <c r="H5925" s="14" t="s">
        <v>186</v>
      </c>
      <c r="I5925" s="16">
        <v>2</v>
      </c>
      <c r="J5925" s="14" t="s">
        <v>83</v>
      </c>
      <c r="K5925" s="14" t="s">
        <v>84</v>
      </c>
      <c r="L5925" s="14" t="s">
        <v>85</v>
      </c>
      <c r="M5925" s="23">
        <v>0.75</v>
      </c>
      <c r="N5925" s="16">
        <v>39</v>
      </c>
      <c r="O5925" s="16">
        <v>33</v>
      </c>
      <c r="P5925" s="16">
        <v>6</v>
      </c>
      <c r="Q5925" s="16">
        <v>48</v>
      </c>
      <c r="R5925" s="16">
        <v>9</v>
      </c>
      <c r="S5925" s="14" t="s">
        <v>86</v>
      </c>
      <c r="T5925" s="16">
        <v>5371</v>
      </c>
      <c r="U5925" s="16">
        <v>0</v>
      </c>
      <c r="V5925" s="18">
        <v>3842779</v>
      </c>
      <c r="W5925" s="18">
        <v>140323</v>
      </c>
      <c r="X5925" s="18">
        <v>94349</v>
      </c>
      <c r="Y5925" s="18">
        <v>0</v>
      </c>
      <c r="Z5925" s="18">
        <v>0</v>
      </c>
      <c r="AA5925" s="18">
        <v>0</v>
      </c>
      <c r="AB5925" s="18">
        <v>36040</v>
      </c>
      <c r="AC5925" s="23">
        <v>0.26</v>
      </c>
      <c r="AD5925" s="14" t="str">
        <f>IF(E5925=113,"Linn","Iowa ex-Linn")</f>
        <v>Iowa ex-Linn</v>
      </c>
      <c r="AE5925" s="23">
        <f>IFERROR(AB5925/W5925,"N/M")</f>
        <v>0.2568360140532913</v>
      </c>
      <c r="AF5925" s="14" t="str">
        <f>B5925&amp;"|"&amp;TEXT(E5925,"000")&amp;"|"&amp;TEXT(M5925,"0.0000")</f>
        <v>2024|023|0.7500</v>
      </c>
      <c r="AG5925" s="22" t="str">
        <f>IF(AND(B5925&gt;=2015,B5925&lt;=2024,C5925=19,G5925=41,I5925=2,K5925="A",L5925="RBUP",M5925&gt;=0.5,M5925&lt;=0.85),"IN","OUT")</f>
        <v>IN</v>
      </c>
    </row>
    <row r="5926" spans="1:33">
      <c r="A5926" s="14" t="s">
        <v>194</v>
      </c>
      <c r="B5926" s="16">
        <v>2024</v>
      </c>
      <c r="C5926" s="16">
        <v>19</v>
      </c>
      <c r="D5926" s="14" t="s">
        <v>80</v>
      </c>
      <c r="E5926" s="16">
        <v>23</v>
      </c>
      <c r="F5926" s="14" t="s">
        <v>97</v>
      </c>
      <c r="G5926" s="16">
        <v>41</v>
      </c>
      <c r="H5926" s="14" t="s">
        <v>186</v>
      </c>
      <c r="I5926" s="16">
        <v>2</v>
      </c>
      <c r="J5926" s="14" t="s">
        <v>83</v>
      </c>
      <c r="K5926" s="14" t="s">
        <v>84</v>
      </c>
      <c r="L5926" s="14" t="s">
        <v>85</v>
      </c>
      <c r="M5926" s="23">
        <v>0.8</v>
      </c>
      <c r="N5926" s="16">
        <v>220</v>
      </c>
      <c r="O5926" s="16">
        <v>184</v>
      </c>
      <c r="P5926" s="16">
        <v>42</v>
      </c>
      <c r="Q5926" s="16">
        <v>269</v>
      </c>
      <c r="R5926" s="16">
        <v>59</v>
      </c>
      <c r="S5926" s="14" t="s">
        <v>86</v>
      </c>
      <c r="T5926" s="16">
        <v>47759</v>
      </c>
      <c r="U5926" s="16">
        <v>0</v>
      </c>
      <c r="V5926" s="18">
        <v>37558231</v>
      </c>
      <c r="W5926" s="18">
        <v>1683382</v>
      </c>
      <c r="X5926" s="18">
        <v>1035257</v>
      </c>
      <c r="Y5926" s="18">
        <v>2106</v>
      </c>
      <c r="Z5926" s="18">
        <v>0</v>
      </c>
      <c r="AA5926" s="18">
        <v>0</v>
      </c>
      <c r="AB5926" s="18">
        <v>335527</v>
      </c>
      <c r="AC5926" s="23">
        <v>0.2</v>
      </c>
      <c r="AD5926" s="14" t="str">
        <f>IF(E5926=113,"Linn","Iowa ex-Linn")</f>
        <v>Iowa ex-Linn</v>
      </c>
      <c r="AE5926" s="23">
        <f>IFERROR(AB5926/W5926,"N/M")</f>
        <v>0.1993172078589411</v>
      </c>
      <c r="AF5926" s="14" t="str">
        <f>B5926&amp;"|"&amp;TEXT(E5926,"000")&amp;"|"&amp;TEXT(M5926,"0.0000")</f>
        <v>2024|023|0.8000</v>
      </c>
      <c r="AG5926" s="22" t="str">
        <f>IF(AND(B5926&gt;=2015,B5926&lt;=2024,C5926=19,G5926=41,I5926=2,K5926="A",L5926="RBUP",M5926&gt;=0.5,M5926&lt;=0.85),"IN","OUT")</f>
        <v>IN</v>
      </c>
    </row>
    <row r="5927" spans="1:33">
      <c r="A5927" s="14" t="s">
        <v>194</v>
      </c>
      <c r="B5927" s="16">
        <v>2024</v>
      </c>
      <c r="C5927" s="16">
        <v>19</v>
      </c>
      <c r="D5927" s="14" t="s">
        <v>80</v>
      </c>
      <c r="E5927" s="16">
        <v>23</v>
      </c>
      <c r="F5927" s="14" t="s">
        <v>97</v>
      </c>
      <c r="G5927" s="16">
        <v>41</v>
      </c>
      <c r="H5927" s="14" t="s">
        <v>186</v>
      </c>
      <c r="I5927" s="16">
        <v>2</v>
      </c>
      <c r="J5927" s="14" t="s">
        <v>83</v>
      </c>
      <c r="K5927" s="14" t="s">
        <v>84</v>
      </c>
      <c r="L5927" s="14" t="s">
        <v>85</v>
      </c>
      <c r="M5927" s="23">
        <v>0.85</v>
      </c>
      <c r="N5927" s="16">
        <v>406</v>
      </c>
      <c r="O5927" s="16">
        <v>345</v>
      </c>
      <c r="P5927" s="16">
        <v>141</v>
      </c>
      <c r="Q5927" s="16">
        <v>599</v>
      </c>
      <c r="R5927" s="16">
        <v>204</v>
      </c>
      <c r="S5927" s="14" t="s">
        <v>86</v>
      </c>
      <c r="T5927" s="16">
        <v>82219</v>
      </c>
      <c r="U5927" s="16">
        <v>0</v>
      </c>
      <c r="V5927" s="18">
        <v>69041028</v>
      </c>
      <c r="W5927" s="18">
        <v>3945815</v>
      </c>
      <c r="X5927" s="18">
        <v>1842080</v>
      </c>
      <c r="Y5927" s="18">
        <v>737</v>
      </c>
      <c r="Z5927" s="18">
        <v>0</v>
      </c>
      <c r="AA5927" s="18">
        <v>0</v>
      </c>
      <c r="AB5927" s="18">
        <v>1921055</v>
      </c>
      <c r="AC5927" s="23">
        <v>0.49</v>
      </c>
      <c r="AD5927" s="14" t="str">
        <f>IF(E5927=113,"Linn","Iowa ex-Linn")</f>
        <v>Iowa ex-Linn</v>
      </c>
      <c r="AE5927" s="23">
        <f>IFERROR(AB5927/W5927,"N/M")</f>
        <v>0.4868588618574363</v>
      </c>
      <c r="AF5927" s="14" t="str">
        <f>B5927&amp;"|"&amp;TEXT(E5927,"000")&amp;"|"&amp;TEXT(M5927,"0.0000")</f>
        <v>2024|023|0.8500</v>
      </c>
      <c r="AG5927" s="22" t="str">
        <f>IF(AND(B5927&gt;=2015,B5927&lt;=2024,C5927=19,G5927=41,I5927=2,K5927="A",L5927="RBUP",M5927&gt;=0.5,M5927&lt;=0.85),"IN","OUT")</f>
        <v>IN</v>
      </c>
    </row>
    <row r="5928" spans="1:33">
      <c r="A5928" s="14" t="s">
        <v>194</v>
      </c>
      <c r="B5928" s="16">
        <v>2024</v>
      </c>
      <c r="C5928" s="16">
        <v>19</v>
      </c>
      <c r="D5928" s="14" t="s">
        <v>80</v>
      </c>
      <c r="E5928" s="16">
        <v>25</v>
      </c>
      <c r="F5928" s="14" t="s">
        <v>98</v>
      </c>
      <c r="G5928" s="16">
        <v>41</v>
      </c>
      <c r="H5928" s="14" t="s">
        <v>186</v>
      </c>
      <c r="I5928" s="16">
        <v>2</v>
      </c>
      <c r="J5928" s="14" t="s">
        <v>83</v>
      </c>
      <c r="K5928" s="14" t="s">
        <v>84</v>
      </c>
      <c r="L5928" s="14" t="s">
        <v>85</v>
      </c>
      <c r="M5928" s="23">
        <v>0.6</v>
      </c>
      <c r="N5928" s="16">
        <v>1</v>
      </c>
      <c r="O5928" s="16">
        <v>1</v>
      </c>
      <c r="P5928" s="16">
        <v>0</v>
      </c>
      <c r="Q5928" s="16">
        <v>1</v>
      </c>
      <c r="R5928" s="16">
        <v>0</v>
      </c>
      <c r="S5928" s="14" t="s">
        <v>86</v>
      </c>
      <c r="T5928" s="16">
        <v>156</v>
      </c>
      <c r="U5928" s="16">
        <v>0</v>
      </c>
      <c r="V5928" s="18">
        <v>81424</v>
      </c>
      <c r="W5928" s="18">
        <v>773</v>
      </c>
      <c r="X5928" s="18">
        <v>495</v>
      </c>
      <c r="Y5928" s="18">
        <v>0</v>
      </c>
      <c r="Z5928" s="18">
        <v>0</v>
      </c>
      <c r="AA5928" s="18">
        <v>0</v>
      </c>
      <c r="AB5928" s="18">
        <v>0</v>
      </c>
      <c r="AC5928" s="23">
        <v>0</v>
      </c>
      <c r="AD5928" s="14" t="str">
        <f>IF(E5928=113,"Linn","Iowa ex-Linn")</f>
        <v>Iowa ex-Linn</v>
      </c>
      <c r="AE5928" s="23">
        <f>IFERROR(AB5928/W5928,"N/M")</f>
        <v>0.0</v>
      </c>
      <c r="AF5928" s="14" t="str">
        <f>B5928&amp;"|"&amp;TEXT(E5928,"000")&amp;"|"&amp;TEXT(M5928,"0.0000")</f>
        <v>2024|025|0.6000</v>
      </c>
      <c r="AG5928" s="22" t="str">
        <f>IF(AND(B5928&gt;=2015,B5928&lt;=2024,C5928=19,G5928=41,I5928=2,K5928="A",L5928="RBUP",M5928&gt;=0.5,M5928&lt;=0.85),"IN","OUT")</f>
        <v>IN</v>
      </c>
    </row>
    <row r="5929" spans="1:33">
      <c r="A5929" s="14" t="s">
        <v>194</v>
      </c>
      <c r="B5929" s="16">
        <v>2024</v>
      </c>
      <c r="C5929" s="16">
        <v>19</v>
      </c>
      <c r="D5929" s="14" t="s">
        <v>80</v>
      </c>
      <c r="E5929" s="16">
        <v>25</v>
      </c>
      <c r="F5929" s="14" t="s">
        <v>98</v>
      </c>
      <c r="G5929" s="16">
        <v>41</v>
      </c>
      <c r="H5929" s="14" t="s">
        <v>186</v>
      </c>
      <c r="I5929" s="16">
        <v>2</v>
      </c>
      <c r="J5929" s="14" t="s">
        <v>83</v>
      </c>
      <c r="K5929" s="14" t="s">
        <v>84</v>
      </c>
      <c r="L5929" s="14" t="s">
        <v>85</v>
      </c>
      <c r="M5929" s="23">
        <v>0.65</v>
      </c>
      <c r="N5929" s="16">
        <v>6</v>
      </c>
      <c r="O5929" s="16">
        <v>5</v>
      </c>
      <c r="P5929" s="16">
        <v>0</v>
      </c>
      <c r="Q5929" s="16">
        <v>10</v>
      </c>
      <c r="R5929" s="16">
        <v>0</v>
      </c>
      <c r="S5929" s="14" t="s">
        <v>86</v>
      </c>
      <c r="T5929" s="16">
        <v>727</v>
      </c>
      <c r="U5929" s="16">
        <v>0</v>
      </c>
      <c r="V5929" s="18">
        <v>481577</v>
      </c>
      <c r="W5929" s="18">
        <v>7455</v>
      </c>
      <c r="X5929" s="18">
        <v>4637</v>
      </c>
      <c r="Y5929" s="18">
        <v>249</v>
      </c>
      <c r="Z5929" s="18">
        <v>0</v>
      </c>
      <c r="AA5929" s="18">
        <v>0</v>
      </c>
      <c r="AB5929" s="18">
        <v>0</v>
      </c>
      <c r="AC5929" s="23">
        <v>0</v>
      </c>
      <c r="AD5929" s="14" t="str">
        <f>IF(E5929=113,"Linn","Iowa ex-Linn")</f>
        <v>Iowa ex-Linn</v>
      </c>
      <c r="AE5929" s="23">
        <f>IFERROR(AB5929/W5929,"N/M")</f>
        <v>0.0</v>
      </c>
      <c r="AF5929" s="14" t="str">
        <f>B5929&amp;"|"&amp;TEXT(E5929,"000")&amp;"|"&amp;TEXT(M5929,"0.0000")</f>
        <v>2024|025|0.6500</v>
      </c>
      <c r="AG5929" s="22" t="str">
        <f>IF(AND(B5929&gt;=2015,B5929&lt;=2024,C5929=19,G5929=41,I5929=2,K5929="A",L5929="RBUP",M5929&gt;=0.5,M5929&lt;=0.85),"IN","OUT")</f>
        <v>IN</v>
      </c>
    </row>
    <row r="5930" spans="1:33">
      <c r="A5930" s="14" t="s">
        <v>194</v>
      </c>
      <c r="B5930" s="16">
        <v>2024</v>
      </c>
      <c r="C5930" s="16">
        <v>19</v>
      </c>
      <c r="D5930" s="14" t="s">
        <v>80</v>
      </c>
      <c r="E5930" s="16">
        <v>25</v>
      </c>
      <c r="F5930" s="14" t="s">
        <v>98</v>
      </c>
      <c r="G5930" s="16">
        <v>41</v>
      </c>
      <c r="H5930" s="14" t="s">
        <v>186</v>
      </c>
      <c r="I5930" s="16">
        <v>2</v>
      </c>
      <c r="J5930" s="14" t="s">
        <v>83</v>
      </c>
      <c r="K5930" s="14" t="s">
        <v>84</v>
      </c>
      <c r="L5930" s="14" t="s">
        <v>85</v>
      </c>
      <c r="M5930" s="23">
        <v>0.7</v>
      </c>
      <c r="N5930" s="16">
        <v>25</v>
      </c>
      <c r="O5930" s="16">
        <v>23</v>
      </c>
      <c r="P5930" s="16">
        <v>0</v>
      </c>
      <c r="Q5930" s="16">
        <v>44</v>
      </c>
      <c r="R5930" s="16">
        <v>0</v>
      </c>
      <c r="S5930" s="14" t="s">
        <v>86</v>
      </c>
      <c r="T5930" s="16">
        <v>3124</v>
      </c>
      <c r="U5930" s="16">
        <v>0</v>
      </c>
      <c r="V5930" s="18">
        <v>2114545</v>
      </c>
      <c r="W5930" s="18">
        <v>66765</v>
      </c>
      <c r="X5930" s="18">
        <v>40988</v>
      </c>
      <c r="Y5930" s="18">
        <v>0</v>
      </c>
      <c r="Z5930" s="18">
        <v>0</v>
      </c>
      <c r="AA5930" s="18">
        <v>0</v>
      </c>
      <c r="AB5930" s="18">
        <v>0</v>
      </c>
      <c r="AC5930" s="23">
        <v>0</v>
      </c>
      <c r="AD5930" s="14" t="str">
        <f>IF(E5930=113,"Linn","Iowa ex-Linn")</f>
        <v>Iowa ex-Linn</v>
      </c>
      <c r="AE5930" s="23">
        <f>IFERROR(AB5930/W5930,"N/M")</f>
        <v>0.0</v>
      </c>
      <c r="AF5930" s="14" t="str">
        <f>B5930&amp;"|"&amp;TEXT(E5930,"000")&amp;"|"&amp;TEXT(M5930,"0.0000")</f>
        <v>2024|025|0.7000</v>
      </c>
      <c r="AG5930" s="22" t="str">
        <f>IF(AND(B5930&gt;=2015,B5930&lt;=2024,C5930=19,G5930=41,I5930=2,K5930="A",L5930="RBUP",M5930&gt;=0.5,M5930&lt;=0.85),"IN","OUT")</f>
        <v>IN</v>
      </c>
    </row>
    <row r="5931" spans="1:33">
      <c r="A5931" s="14" t="s">
        <v>194</v>
      </c>
      <c r="B5931" s="16">
        <v>2024</v>
      </c>
      <c r="C5931" s="16">
        <v>19</v>
      </c>
      <c r="D5931" s="14" t="s">
        <v>80</v>
      </c>
      <c r="E5931" s="16">
        <v>25</v>
      </c>
      <c r="F5931" s="14" t="s">
        <v>98</v>
      </c>
      <c r="G5931" s="16">
        <v>41</v>
      </c>
      <c r="H5931" s="14" t="s">
        <v>186</v>
      </c>
      <c r="I5931" s="16">
        <v>2</v>
      </c>
      <c r="J5931" s="14" t="s">
        <v>83</v>
      </c>
      <c r="K5931" s="14" t="s">
        <v>84</v>
      </c>
      <c r="L5931" s="14" t="s">
        <v>85</v>
      </c>
      <c r="M5931" s="23">
        <v>0.75</v>
      </c>
      <c r="N5931" s="16">
        <v>60</v>
      </c>
      <c r="O5931" s="16">
        <v>50</v>
      </c>
      <c r="P5931" s="16">
        <v>2</v>
      </c>
      <c r="Q5931" s="16">
        <v>129</v>
      </c>
      <c r="R5931" s="16">
        <v>4</v>
      </c>
      <c r="S5931" s="14" t="s">
        <v>86</v>
      </c>
      <c r="T5931" s="16">
        <v>9126</v>
      </c>
      <c r="U5931" s="16">
        <v>0</v>
      </c>
      <c r="V5931" s="18">
        <v>6780796</v>
      </c>
      <c r="W5931" s="18">
        <v>267937</v>
      </c>
      <c r="X5931" s="18">
        <v>159745</v>
      </c>
      <c r="Y5931" s="18">
        <v>0</v>
      </c>
      <c r="Z5931" s="18">
        <v>0</v>
      </c>
      <c r="AA5931" s="18">
        <v>0</v>
      </c>
      <c r="AB5931" s="18">
        <v>3392</v>
      </c>
      <c r="AC5931" s="23">
        <v>0.01</v>
      </c>
      <c r="AD5931" s="14" t="str">
        <f>IF(E5931=113,"Linn","Iowa ex-Linn")</f>
        <v>Iowa ex-Linn</v>
      </c>
      <c r="AE5931" s="23">
        <f>IFERROR(AB5931/W5931,"N/M")</f>
        <v>0.01265969239037535</v>
      </c>
      <c r="AF5931" s="14" t="str">
        <f>B5931&amp;"|"&amp;TEXT(E5931,"000")&amp;"|"&amp;TEXT(M5931,"0.0000")</f>
        <v>2024|025|0.7500</v>
      </c>
      <c r="AG5931" s="22" t="str">
        <f>IF(AND(B5931&gt;=2015,B5931&lt;=2024,C5931=19,G5931=41,I5931=2,K5931="A",L5931="RBUP",M5931&gt;=0.5,M5931&lt;=0.85),"IN","OUT")</f>
        <v>IN</v>
      </c>
    </row>
    <row r="5932" spans="1:33">
      <c r="A5932" s="14" t="s">
        <v>194</v>
      </c>
      <c r="B5932" s="16">
        <v>2024</v>
      </c>
      <c r="C5932" s="16">
        <v>19</v>
      </c>
      <c r="D5932" s="14" t="s">
        <v>80</v>
      </c>
      <c r="E5932" s="16">
        <v>25</v>
      </c>
      <c r="F5932" s="14" t="s">
        <v>98</v>
      </c>
      <c r="G5932" s="16">
        <v>41</v>
      </c>
      <c r="H5932" s="14" t="s">
        <v>186</v>
      </c>
      <c r="I5932" s="16">
        <v>2</v>
      </c>
      <c r="J5932" s="14" t="s">
        <v>83</v>
      </c>
      <c r="K5932" s="14" t="s">
        <v>84</v>
      </c>
      <c r="L5932" s="14" t="s">
        <v>85</v>
      </c>
      <c r="M5932" s="23">
        <v>0.8</v>
      </c>
      <c r="N5932" s="16">
        <v>325</v>
      </c>
      <c r="O5932" s="16">
        <v>267</v>
      </c>
      <c r="P5932" s="16">
        <v>16</v>
      </c>
      <c r="Q5932" s="16">
        <v>463</v>
      </c>
      <c r="R5932" s="16">
        <v>22</v>
      </c>
      <c r="S5932" s="14" t="s">
        <v>86</v>
      </c>
      <c r="T5932" s="16">
        <v>47571</v>
      </c>
      <c r="U5932" s="16">
        <v>0</v>
      </c>
      <c r="V5932" s="18">
        <v>36800714</v>
      </c>
      <c r="W5932" s="18">
        <v>1934626</v>
      </c>
      <c r="X5932" s="18">
        <v>1079891</v>
      </c>
      <c r="Y5932" s="18">
        <v>0</v>
      </c>
      <c r="Z5932" s="18">
        <v>0</v>
      </c>
      <c r="AA5932" s="18">
        <v>0</v>
      </c>
      <c r="AB5932" s="18">
        <v>37935</v>
      </c>
      <c r="AC5932" s="23">
        <v>0.02</v>
      </c>
      <c r="AD5932" s="14" t="str">
        <f>IF(E5932=113,"Linn","Iowa ex-Linn")</f>
        <v>Iowa ex-Linn</v>
      </c>
      <c r="AE5932" s="23">
        <f>IFERROR(AB5932/W5932,"N/M")</f>
        <v>0.019608441114716747</v>
      </c>
      <c r="AF5932" s="14" t="str">
        <f>B5932&amp;"|"&amp;TEXT(E5932,"000")&amp;"|"&amp;TEXT(M5932,"0.0000")</f>
        <v>2024|025|0.8000</v>
      </c>
      <c r="AG5932" s="22" t="str">
        <f>IF(AND(B5932&gt;=2015,B5932&lt;=2024,C5932=19,G5932=41,I5932=2,K5932="A",L5932="RBUP",M5932&gt;=0.5,M5932&lt;=0.85),"IN","OUT")</f>
        <v>IN</v>
      </c>
    </row>
    <row r="5933" spans="1:33">
      <c r="A5933" s="14" t="s">
        <v>194</v>
      </c>
      <c r="B5933" s="16">
        <v>2024</v>
      </c>
      <c r="C5933" s="16">
        <v>19</v>
      </c>
      <c r="D5933" s="14" t="s">
        <v>80</v>
      </c>
      <c r="E5933" s="16">
        <v>25</v>
      </c>
      <c r="F5933" s="14" t="s">
        <v>98</v>
      </c>
      <c r="G5933" s="16">
        <v>41</v>
      </c>
      <c r="H5933" s="14" t="s">
        <v>186</v>
      </c>
      <c r="I5933" s="16">
        <v>2</v>
      </c>
      <c r="J5933" s="14" t="s">
        <v>83</v>
      </c>
      <c r="K5933" s="14" t="s">
        <v>84</v>
      </c>
      <c r="L5933" s="14" t="s">
        <v>85</v>
      </c>
      <c r="M5933" s="23">
        <v>0.85</v>
      </c>
      <c r="N5933" s="16">
        <v>542</v>
      </c>
      <c r="O5933" s="16">
        <v>440</v>
      </c>
      <c r="P5933" s="16">
        <v>52</v>
      </c>
      <c r="Q5933" s="16">
        <v>1041</v>
      </c>
      <c r="R5933" s="16">
        <v>67</v>
      </c>
      <c r="S5933" s="14" t="s">
        <v>86</v>
      </c>
      <c r="T5933" s="16">
        <v>94553</v>
      </c>
      <c r="U5933" s="16">
        <v>0</v>
      </c>
      <c r="V5933" s="18">
        <v>77316210</v>
      </c>
      <c r="W5933" s="18">
        <v>5271381</v>
      </c>
      <c r="X5933" s="18">
        <v>2180032</v>
      </c>
      <c r="Y5933" s="18">
        <v>165</v>
      </c>
      <c r="Z5933" s="18">
        <v>0</v>
      </c>
      <c r="AA5933" s="18">
        <v>0</v>
      </c>
      <c r="AB5933" s="18">
        <v>190512</v>
      </c>
      <c r="AC5933" s="23">
        <v>0.04</v>
      </c>
      <c r="AD5933" s="14" t="str">
        <f>IF(E5933=113,"Linn","Iowa ex-Linn")</f>
        <v>Iowa ex-Linn</v>
      </c>
      <c r="AE5933" s="23">
        <f>IFERROR(AB5933/W5933,"N/M")</f>
        <v>0.0361408139536869</v>
      </c>
      <c r="AF5933" s="14" t="str">
        <f>B5933&amp;"|"&amp;TEXT(E5933,"000")&amp;"|"&amp;TEXT(M5933,"0.0000")</f>
        <v>2024|025|0.8500</v>
      </c>
      <c r="AG5933" s="22" t="str">
        <f>IF(AND(B5933&gt;=2015,B5933&lt;=2024,C5933=19,G5933=41,I5933=2,K5933="A",L5933="RBUP",M5933&gt;=0.5,M5933&lt;=0.85),"IN","OUT")</f>
        <v>IN</v>
      </c>
    </row>
    <row r="5934" spans="1:33">
      <c r="A5934" s="14" t="s">
        <v>194</v>
      </c>
      <c r="B5934" s="16">
        <v>2024</v>
      </c>
      <c r="C5934" s="16">
        <v>19</v>
      </c>
      <c r="D5934" s="14" t="s">
        <v>80</v>
      </c>
      <c r="E5934" s="16">
        <v>27</v>
      </c>
      <c r="F5934" s="14" t="s">
        <v>99</v>
      </c>
      <c r="G5934" s="16">
        <v>41</v>
      </c>
      <c r="H5934" s="14" t="s">
        <v>186</v>
      </c>
      <c r="I5934" s="16">
        <v>2</v>
      </c>
      <c r="J5934" s="14" t="s">
        <v>83</v>
      </c>
      <c r="K5934" s="14" t="s">
        <v>84</v>
      </c>
      <c r="L5934" s="14" t="s">
        <v>85</v>
      </c>
      <c r="M5934" s="23">
        <v>0.6</v>
      </c>
      <c r="N5934" s="16">
        <v>0</v>
      </c>
      <c r="O5934" s="16">
        <v>0</v>
      </c>
      <c r="P5934" s="16">
        <v>0</v>
      </c>
      <c r="Q5934" s="16">
        <v>1</v>
      </c>
      <c r="R5934" s="16">
        <v>0</v>
      </c>
      <c r="S5934" s="14" t="s">
        <v>86</v>
      </c>
      <c r="T5934" s="16">
        <v>68</v>
      </c>
      <c r="U5934" s="16">
        <v>0</v>
      </c>
      <c r="V5934" s="18">
        <v>42716</v>
      </c>
      <c r="W5934" s="18">
        <v>459</v>
      </c>
      <c r="X5934" s="18">
        <v>294</v>
      </c>
      <c r="Y5934" s="18">
        <v>0</v>
      </c>
      <c r="Z5934" s="18">
        <v>0</v>
      </c>
      <c r="AA5934" s="18">
        <v>0</v>
      </c>
      <c r="AB5934" s="18">
        <v>0</v>
      </c>
      <c r="AC5934" s="23">
        <v>0</v>
      </c>
      <c r="AD5934" s="14" t="str">
        <f>IF(E5934=113,"Linn","Iowa ex-Linn")</f>
        <v>Iowa ex-Linn</v>
      </c>
      <c r="AE5934" s="23">
        <f>IFERROR(AB5934/W5934,"N/M")</f>
        <v>0.0</v>
      </c>
      <c r="AF5934" s="14" t="str">
        <f>B5934&amp;"|"&amp;TEXT(E5934,"000")&amp;"|"&amp;TEXT(M5934,"0.0000")</f>
        <v>2024|027|0.6000</v>
      </c>
      <c r="AG5934" s="22" t="str">
        <f>IF(AND(B5934&gt;=2015,B5934&lt;=2024,C5934=19,G5934=41,I5934=2,K5934="A",L5934="RBUP",M5934&gt;=0.5,M5934&lt;=0.85),"IN","OUT")</f>
        <v>IN</v>
      </c>
    </row>
    <row r="5935" spans="1:33">
      <c r="A5935" s="14" t="s">
        <v>194</v>
      </c>
      <c r="B5935" s="16">
        <v>2024</v>
      </c>
      <c r="C5935" s="16">
        <v>19</v>
      </c>
      <c r="D5935" s="14" t="s">
        <v>80</v>
      </c>
      <c r="E5935" s="16">
        <v>27</v>
      </c>
      <c r="F5935" s="14" t="s">
        <v>99</v>
      </c>
      <c r="G5935" s="16">
        <v>41</v>
      </c>
      <c r="H5935" s="14" t="s">
        <v>186</v>
      </c>
      <c r="I5935" s="16">
        <v>2</v>
      </c>
      <c r="J5935" s="14" t="s">
        <v>83</v>
      </c>
      <c r="K5935" s="14" t="s">
        <v>84</v>
      </c>
      <c r="L5935" s="14" t="s">
        <v>85</v>
      </c>
      <c r="M5935" s="23">
        <v>0.7</v>
      </c>
      <c r="N5935" s="16">
        <v>9</v>
      </c>
      <c r="O5935" s="16">
        <v>8</v>
      </c>
      <c r="P5935" s="16">
        <v>0</v>
      </c>
      <c r="Q5935" s="16">
        <v>10</v>
      </c>
      <c r="R5935" s="16">
        <v>0</v>
      </c>
      <c r="S5935" s="14" t="s">
        <v>86</v>
      </c>
      <c r="T5935" s="16">
        <v>832</v>
      </c>
      <c r="U5935" s="16">
        <v>0</v>
      </c>
      <c r="V5935" s="18">
        <v>587919</v>
      </c>
      <c r="W5935" s="18">
        <v>19918</v>
      </c>
      <c r="X5935" s="18">
        <v>11752</v>
      </c>
      <c r="Y5935" s="18">
        <v>0</v>
      </c>
      <c r="Z5935" s="18">
        <v>0</v>
      </c>
      <c r="AA5935" s="18">
        <v>0</v>
      </c>
      <c r="AB5935" s="18">
        <v>0</v>
      </c>
      <c r="AC5935" s="23">
        <v>0</v>
      </c>
      <c r="AD5935" s="14" t="str">
        <f>IF(E5935=113,"Linn","Iowa ex-Linn")</f>
        <v>Iowa ex-Linn</v>
      </c>
      <c r="AE5935" s="23">
        <f>IFERROR(AB5935/W5935,"N/M")</f>
        <v>0.0</v>
      </c>
      <c r="AF5935" s="14" t="str">
        <f>B5935&amp;"|"&amp;TEXT(E5935,"000")&amp;"|"&amp;TEXT(M5935,"0.0000")</f>
        <v>2024|027|0.7000</v>
      </c>
      <c r="AG5935" s="22" t="str">
        <f>IF(AND(B5935&gt;=2015,B5935&lt;=2024,C5935=19,G5935=41,I5935=2,K5935="A",L5935="RBUP",M5935&gt;=0.5,M5935&lt;=0.85),"IN","OUT")</f>
        <v>IN</v>
      </c>
    </row>
    <row r="5936" spans="1:33">
      <c r="A5936" s="14" t="s">
        <v>194</v>
      </c>
      <c r="B5936" s="16">
        <v>2024</v>
      </c>
      <c r="C5936" s="16">
        <v>19</v>
      </c>
      <c r="D5936" s="14" t="s">
        <v>80</v>
      </c>
      <c r="E5936" s="16">
        <v>27</v>
      </c>
      <c r="F5936" s="14" t="s">
        <v>99</v>
      </c>
      <c r="G5936" s="16">
        <v>41</v>
      </c>
      <c r="H5936" s="14" t="s">
        <v>186</v>
      </c>
      <c r="I5936" s="16">
        <v>2</v>
      </c>
      <c r="J5936" s="14" t="s">
        <v>83</v>
      </c>
      <c r="K5936" s="14" t="s">
        <v>84</v>
      </c>
      <c r="L5936" s="14" t="s">
        <v>85</v>
      </c>
      <c r="M5936" s="23">
        <v>0.75</v>
      </c>
      <c r="N5936" s="16">
        <v>55</v>
      </c>
      <c r="O5936" s="16">
        <v>49</v>
      </c>
      <c r="P5936" s="16">
        <v>4</v>
      </c>
      <c r="Q5936" s="16">
        <v>77</v>
      </c>
      <c r="R5936" s="16">
        <v>4</v>
      </c>
      <c r="S5936" s="14" t="s">
        <v>86</v>
      </c>
      <c r="T5936" s="16">
        <v>6926</v>
      </c>
      <c r="U5936" s="16">
        <v>0</v>
      </c>
      <c r="V5936" s="18">
        <v>5312942</v>
      </c>
      <c r="W5936" s="18">
        <v>244602</v>
      </c>
      <c r="X5936" s="18">
        <v>152438</v>
      </c>
      <c r="Y5936" s="18">
        <v>0</v>
      </c>
      <c r="Z5936" s="18">
        <v>0</v>
      </c>
      <c r="AA5936" s="18">
        <v>0</v>
      </c>
      <c r="AB5936" s="18">
        <v>18575</v>
      </c>
      <c r="AC5936" s="23">
        <v>0.08</v>
      </c>
      <c r="AD5936" s="14" t="str">
        <f>IF(E5936=113,"Linn","Iowa ex-Linn")</f>
        <v>Iowa ex-Linn</v>
      </c>
      <c r="AE5936" s="23">
        <f>IFERROR(AB5936/W5936,"N/M")</f>
        <v>0.07593968978176793</v>
      </c>
      <c r="AF5936" s="14" t="str">
        <f>B5936&amp;"|"&amp;TEXT(E5936,"000")&amp;"|"&amp;TEXT(M5936,"0.0000")</f>
        <v>2024|027|0.7500</v>
      </c>
      <c r="AG5936" s="22" t="str">
        <f>IF(AND(B5936&gt;=2015,B5936&lt;=2024,C5936=19,G5936=41,I5936=2,K5936="A",L5936="RBUP",M5936&gt;=0.5,M5936&lt;=0.85),"IN","OUT")</f>
        <v>IN</v>
      </c>
    </row>
    <row r="5937" spans="1:33">
      <c r="A5937" s="14" t="s">
        <v>194</v>
      </c>
      <c r="B5937" s="16">
        <v>2024</v>
      </c>
      <c r="C5937" s="16">
        <v>19</v>
      </c>
      <c r="D5937" s="14" t="s">
        <v>80</v>
      </c>
      <c r="E5937" s="16">
        <v>27</v>
      </c>
      <c r="F5937" s="14" t="s">
        <v>99</v>
      </c>
      <c r="G5937" s="16">
        <v>41</v>
      </c>
      <c r="H5937" s="14" t="s">
        <v>186</v>
      </c>
      <c r="I5937" s="16">
        <v>2</v>
      </c>
      <c r="J5937" s="14" t="s">
        <v>83</v>
      </c>
      <c r="K5937" s="14" t="s">
        <v>84</v>
      </c>
      <c r="L5937" s="14" t="s">
        <v>85</v>
      </c>
      <c r="M5937" s="23">
        <v>0.8</v>
      </c>
      <c r="N5937" s="16">
        <v>335</v>
      </c>
      <c r="O5937" s="16">
        <v>273</v>
      </c>
      <c r="P5937" s="16">
        <v>8</v>
      </c>
      <c r="Q5937" s="16">
        <v>446</v>
      </c>
      <c r="R5937" s="16">
        <v>8</v>
      </c>
      <c r="S5937" s="14" t="s">
        <v>86</v>
      </c>
      <c r="T5937" s="16">
        <v>41416</v>
      </c>
      <c r="U5937" s="16">
        <v>0</v>
      </c>
      <c r="V5937" s="18">
        <v>33662120</v>
      </c>
      <c r="W5937" s="18">
        <v>2011504</v>
      </c>
      <c r="X5937" s="18">
        <v>1122644</v>
      </c>
      <c r="Y5937" s="18">
        <v>0</v>
      </c>
      <c r="Z5937" s="18">
        <v>0</v>
      </c>
      <c r="AA5937" s="18">
        <v>0</v>
      </c>
      <c r="AB5937" s="18">
        <v>10137</v>
      </c>
      <c r="AC5937" s="23">
        <v>0.01</v>
      </c>
      <c r="AD5937" s="14" t="str">
        <f>IF(E5937=113,"Linn","Iowa ex-Linn")</f>
        <v>Iowa ex-Linn</v>
      </c>
      <c r="AE5937" s="23">
        <f>IFERROR(AB5937/W5937,"N/M")</f>
        <v>0.005039512722818349</v>
      </c>
      <c r="AF5937" s="14" t="str">
        <f>B5937&amp;"|"&amp;TEXT(E5937,"000")&amp;"|"&amp;TEXT(M5937,"0.0000")</f>
        <v>2024|027|0.8000</v>
      </c>
      <c r="AG5937" s="22" t="str">
        <f>IF(AND(B5937&gt;=2015,B5937&lt;=2024,C5937=19,G5937=41,I5937=2,K5937="A",L5937="RBUP",M5937&gt;=0.5,M5937&lt;=0.85),"IN","OUT")</f>
        <v>IN</v>
      </c>
    </row>
    <row r="5938" spans="1:33">
      <c r="A5938" s="14" t="s">
        <v>194</v>
      </c>
      <c r="B5938" s="16">
        <v>2024</v>
      </c>
      <c r="C5938" s="16">
        <v>19</v>
      </c>
      <c r="D5938" s="14" t="s">
        <v>80</v>
      </c>
      <c r="E5938" s="16">
        <v>27</v>
      </c>
      <c r="F5938" s="14" t="s">
        <v>99</v>
      </c>
      <c r="G5938" s="16">
        <v>41</v>
      </c>
      <c r="H5938" s="14" t="s">
        <v>186</v>
      </c>
      <c r="I5938" s="16">
        <v>2</v>
      </c>
      <c r="J5938" s="14" t="s">
        <v>83</v>
      </c>
      <c r="K5938" s="14" t="s">
        <v>84</v>
      </c>
      <c r="L5938" s="14" t="s">
        <v>85</v>
      </c>
      <c r="M5938" s="23">
        <v>0.85</v>
      </c>
      <c r="N5938" s="16">
        <v>650</v>
      </c>
      <c r="O5938" s="16">
        <v>552</v>
      </c>
      <c r="P5938" s="16">
        <v>45</v>
      </c>
      <c r="Q5938" s="16">
        <v>1032</v>
      </c>
      <c r="R5938" s="16">
        <v>51</v>
      </c>
      <c r="S5938" s="14" t="s">
        <v>86</v>
      </c>
      <c r="T5938" s="16">
        <v>117682</v>
      </c>
      <c r="U5938" s="16">
        <v>0</v>
      </c>
      <c r="V5938" s="18">
        <v>103037826</v>
      </c>
      <c r="W5938" s="18">
        <v>7398539</v>
      </c>
      <c r="X5938" s="18">
        <v>3299115</v>
      </c>
      <c r="Y5938" s="18">
        <v>1519</v>
      </c>
      <c r="Z5938" s="18">
        <v>0</v>
      </c>
      <c r="AA5938" s="18">
        <v>0</v>
      </c>
      <c r="AB5938" s="18">
        <v>143317</v>
      </c>
      <c r="AC5938" s="23">
        <v>0.02</v>
      </c>
      <c r="AD5938" s="14" t="str">
        <f>IF(E5938=113,"Linn","Iowa ex-Linn")</f>
        <v>Iowa ex-Linn</v>
      </c>
      <c r="AE5938" s="23">
        <f>IFERROR(AB5938/W5938,"N/M")</f>
        <v>0.01937098662316979</v>
      </c>
      <c r="AF5938" s="14" t="str">
        <f>B5938&amp;"|"&amp;TEXT(E5938,"000")&amp;"|"&amp;TEXT(M5938,"0.0000")</f>
        <v>2024|027|0.8500</v>
      </c>
      <c r="AG5938" s="22" t="str">
        <f>IF(AND(B5938&gt;=2015,B5938&lt;=2024,C5938=19,G5938=41,I5938=2,K5938="A",L5938="RBUP",M5938&gt;=0.5,M5938&lt;=0.85),"IN","OUT")</f>
        <v>IN</v>
      </c>
    </row>
    <row r="5939" spans="1:33">
      <c r="A5939" s="14" t="s">
        <v>194</v>
      </c>
      <c r="B5939" s="16">
        <v>2024</v>
      </c>
      <c r="C5939" s="16">
        <v>19</v>
      </c>
      <c r="D5939" s="14" t="s">
        <v>80</v>
      </c>
      <c r="E5939" s="16">
        <v>29</v>
      </c>
      <c r="F5939" s="14" t="s">
        <v>100</v>
      </c>
      <c r="G5939" s="16">
        <v>41</v>
      </c>
      <c r="H5939" s="14" t="s">
        <v>186</v>
      </c>
      <c r="I5939" s="16">
        <v>2</v>
      </c>
      <c r="J5939" s="14" t="s">
        <v>83</v>
      </c>
      <c r="K5939" s="14" t="s">
        <v>84</v>
      </c>
      <c r="L5939" s="14" t="s">
        <v>85</v>
      </c>
      <c r="M5939" s="23">
        <v>0.5</v>
      </c>
      <c r="N5939" s="16">
        <v>1</v>
      </c>
      <c r="O5939" s="16">
        <v>1</v>
      </c>
      <c r="P5939" s="16">
        <v>0</v>
      </c>
      <c r="Q5939" s="16">
        <v>1</v>
      </c>
      <c r="R5939" s="16">
        <v>0</v>
      </c>
      <c r="S5939" s="14" t="s">
        <v>86</v>
      </c>
      <c r="T5939" s="16">
        <v>33</v>
      </c>
      <c r="U5939" s="16">
        <v>0</v>
      </c>
      <c r="V5939" s="18">
        <v>14358</v>
      </c>
      <c r="W5939" s="18">
        <v>117</v>
      </c>
      <c r="X5939" s="18">
        <v>78</v>
      </c>
      <c r="Y5939" s="18">
        <v>0</v>
      </c>
      <c r="Z5939" s="18">
        <v>0</v>
      </c>
      <c r="AA5939" s="18">
        <v>0</v>
      </c>
      <c r="AB5939" s="18">
        <v>0</v>
      </c>
      <c r="AC5939" s="23">
        <v>0</v>
      </c>
      <c r="AD5939" s="14" t="str">
        <f>IF(E5939=113,"Linn","Iowa ex-Linn")</f>
        <v>Iowa ex-Linn</v>
      </c>
      <c r="AE5939" s="23">
        <f>IFERROR(AB5939/W5939,"N/M")</f>
        <v>0.0</v>
      </c>
      <c r="AF5939" s="14" t="str">
        <f>B5939&amp;"|"&amp;TEXT(E5939,"000")&amp;"|"&amp;TEXT(M5939,"0.0000")</f>
        <v>2024|029|0.5000</v>
      </c>
      <c r="AG5939" s="22" t="str">
        <f>IF(AND(B5939&gt;=2015,B5939&lt;=2024,C5939=19,G5939=41,I5939=2,K5939="A",L5939="RBUP",M5939&gt;=0.5,M5939&lt;=0.85),"IN","OUT")</f>
        <v>IN</v>
      </c>
    </row>
    <row r="5940" spans="1:33">
      <c r="A5940" s="14" t="s">
        <v>194</v>
      </c>
      <c r="B5940" s="16">
        <v>2024</v>
      </c>
      <c r="C5940" s="16">
        <v>19</v>
      </c>
      <c r="D5940" s="14" t="s">
        <v>80</v>
      </c>
      <c r="E5940" s="16">
        <v>29</v>
      </c>
      <c r="F5940" s="14" t="s">
        <v>100</v>
      </c>
      <c r="G5940" s="16">
        <v>41</v>
      </c>
      <c r="H5940" s="14" t="s">
        <v>186</v>
      </c>
      <c r="I5940" s="16">
        <v>2</v>
      </c>
      <c r="J5940" s="14" t="s">
        <v>83</v>
      </c>
      <c r="K5940" s="14" t="s">
        <v>84</v>
      </c>
      <c r="L5940" s="14" t="s">
        <v>85</v>
      </c>
      <c r="M5940" s="23">
        <v>0.6</v>
      </c>
      <c r="N5940" s="16">
        <v>1</v>
      </c>
      <c r="O5940" s="16">
        <v>0</v>
      </c>
      <c r="P5940" s="16">
        <v>0</v>
      </c>
      <c r="Q5940" s="16">
        <v>0</v>
      </c>
      <c r="R5940" s="16">
        <v>0</v>
      </c>
      <c r="S5940" s="14" t="s">
        <v>86</v>
      </c>
      <c r="T5940" s="16">
        <v>0</v>
      </c>
      <c r="U5940" s="16">
        <v>0</v>
      </c>
      <c r="V5940" s="18">
        <v>0</v>
      </c>
      <c r="W5940" s="18">
        <v>0</v>
      </c>
      <c r="X5940" s="18">
        <v>0</v>
      </c>
      <c r="Y5940" s="18">
        <v>0</v>
      </c>
      <c r="Z5940" s="18">
        <v>0</v>
      </c>
      <c r="AA5940" s="18">
        <v>0</v>
      </c>
      <c r="AB5940" s="18">
        <v>0</v>
      </c>
      <c r="AC5940" s="23">
        <v>0</v>
      </c>
      <c r="AD5940" s="14" t="str">
        <f>IF(E5940=113,"Linn","Iowa ex-Linn")</f>
        <v>Iowa ex-Linn</v>
      </c>
      <c r="AE5940" s="23" t="str">
        <f>IFERROR(AB5940/W5940,"N/M")</f>
        <v>N/M</v>
      </c>
      <c r="AF5940" s="14" t="str">
        <f>B5940&amp;"|"&amp;TEXT(E5940,"000")&amp;"|"&amp;TEXT(M5940,"0.0000")</f>
        <v>2024|029|0.6000</v>
      </c>
      <c r="AG5940" s="22" t="str">
        <f>IF(AND(B5940&gt;=2015,B5940&lt;=2024,C5940=19,G5940=41,I5940=2,K5940="A",L5940="RBUP",M5940&gt;=0.5,M5940&lt;=0.85),"IN","OUT")</f>
        <v>IN</v>
      </c>
    </row>
    <row r="5941" spans="1:33">
      <c r="A5941" s="14" t="s">
        <v>194</v>
      </c>
      <c r="B5941" s="16">
        <v>2024</v>
      </c>
      <c r="C5941" s="16">
        <v>19</v>
      </c>
      <c r="D5941" s="14" t="s">
        <v>80</v>
      </c>
      <c r="E5941" s="16">
        <v>29</v>
      </c>
      <c r="F5941" s="14" t="s">
        <v>100</v>
      </c>
      <c r="G5941" s="16">
        <v>41</v>
      </c>
      <c r="H5941" s="14" t="s">
        <v>186</v>
      </c>
      <c r="I5941" s="16">
        <v>2</v>
      </c>
      <c r="J5941" s="14" t="s">
        <v>83</v>
      </c>
      <c r="K5941" s="14" t="s">
        <v>84</v>
      </c>
      <c r="L5941" s="14" t="s">
        <v>85</v>
      </c>
      <c r="M5941" s="23">
        <v>0.65</v>
      </c>
      <c r="N5941" s="16">
        <v>2</v>
      </c>
      <c r="O5941" s="16">
        <v>2</v>
      </c>
      <c r="P5941" s="16">
        <v>0</v>
      </c>
      <c r="Q5941" s="16">
        <v>2</v>
      </c>
      <c r="R5941" s="16">
        <v>0</v>
      </c>
      <c r="S5941" s="14" t="s">
        <v>86</v>
      </c>
      <c r="T5941" s="16">
        <v>99</v>
      </c>
      <c r="U5941" s="16">
        <v>0</v>
      </c>
      <c r="V5941" s="18">
        <v>61905</v>
      </c>
      <c r="W5941" s="18">
        <v>1341</v>
      </c>
      <c r="X5941" s="18">
        <v>791</v>
      </c>
      <c r="Y5941" s="18">
        <v>0</v>
      </c>
      <c r="Z5941" s="18">
        <v>0</v>
      </c>
      <c r="AA5941" s="18">
        <v>0</v>
      </c>
      <c r="AB5941" s="18">
        <v>0</v>
      </c>
      <c r="AC5941" s="23">
        <v>0</v>
      </c>
      <c r="AD5941" s="14" t="str">
        <f>IF(E5941=113,"Linn","Iowa ex-Linn")</f>
        <v>Iowa ex-Linn</v>
      </c>
      <c r="AE5941" s="23">
        <f>IFERROR(AB5941/W5941,"N/M")</f>
        <v>0.0</v>
      </c>
      <c r="AF5941" s="14" t="str">
        <f>B5941&amp;"|"&amp;TEXT(E5941,"000")&amp;"|"&amp;TEXT(M5941,"0.0000")</f>
        <v>2024|029|0.6500</v>
      </c>
      <c r="AG5941" s="22" t="str">
        <f>IF(AND(B5941&gt;=2015,B5941&lt;=2024,C5941=19,G5941=41,I5941=2,K5941="A",L5941="RBUP",M5941&gt;=0.5,M5941&lt;=0.85),"IN","OUT")</f>
        <v>IN</v>
      </c>
    </row>
    <row r="5942" spans="1:33">
      <c r="A5942" s="14" t="s">
        <v>194</v>
      </c>
      <c r="B5942" s="16">
        <v>2024</v>
      </c>
      <c r="C5942" s="16">
        <v>19</v>
      </c>
      <c r="D5942" s="14" t="s">
        <v>80</v>
      </c>
      <c r="E5942" s="16">
        <v>29</v>
      </c>
      <c r="F5942" s="14" t="s">
        <v>100</v>
      </c>
      <c r="G5942" s="16">
        <v>41</v>
      </c>
      <c r="H5942" s="14" t="s">
        <v>186</v>
      </c>
      <c r="I5942" s="16">
        <v>2</v>
      </c>
      <c r="J5942" s="14" t="s">
        <v>83</v>
      </c>
      <c r="K5942" s="14" t="s">
        <v>84</v>
      </c>
      <c r="L5942" s="14" t="s">
        <v>85</v>
      </c>
      <c r="M5942" s="23">
        <v>0.7</v>
      </c>
      <c r="N5942" s="16">
        <v>10</v>
      </c>
      <c r="O5942" s="16">
        <v>9</v>
      </c>
      <c r="P5942" s="16">
        <v>0</v>
      </c>
      <c r="Q5942" s="16">
        <v>10</v>
      </c>
      <c r="R5942" s="16">
        <v>0</v>
      </c>
      <c r="S5942" s="14" t="s">
        <v>86</v>
      </c>
      <c r="T5942" s="16">
        <v>1824</v>
      </c>
      <c r="U5942" s="16">
        <v>0</v>
      </c>
      <c r="V5942" s="18">
        <v>1107345</v>
      </c>
      <c r="W5942" s="18">
        <v>31820</v>
      </c>
      <c r="X5942" s="18">
        <v>24198</v>
      </c>
      <c r="Y5942" s="18">
        <v>0</v>
      </c>
      <c r="Z5942" s="18">
        <v>0</v>
      </c>
      <c r="AA5942" s="18">
        <v>0</v>
      </c>
      <c r="AB5942" s="18">
        <v>0</v>
      </c>
      <c r="AC5942" s="23">
        <v>0</v>
      </c>
      <c r="AD5942" s="14" t="str">
        <f>IF(E5942=113,"Linn","Iowa ex-Linn")</f>
        <v>Iowa ex-Linn</v>
      </c>
      <c r="AE5942" s="23">
        <f>IFERROR(AB5942/W5942,"N/M")</f>
        <v>0.0</v>
      </c>
      <c r="AF5942" s="14" t="str">
        <f>B5942&amp;"|"&amp;TEXT(E5942,"000")&amp;"|"&amp;TEXT(M5942,"0.0000")</f>
        <v>2024|029|0.7000</v>
      </c>
      <c r="AG5942" s="22" t="str">
        <f>IF(AND(B5942&gt;=2015,B5942&lt;=2024,C5942=19,G5942=41,I5942=2,K5942="A",L5942="RBUP",M5942&gt;=0.5,M5942&lt;=0.85),"IN","OUT")</f>
        <v>IN</v>
      </c>
    </row>
    <row r="5943" spans="1:33">
      <c r="A5943" s="14" t="s">
        <v>194</v>
      </c>
      <c r="B5943" s="16">
        <v>2024</v>
      </c>
      <c r="C5943" s="16">
        <v>19</v>
      </c>
      <c r="D5943" s="14" t="s">
        <v>80</v>
      </c>
      <c r="E5943" s="16">
        <v>29</v>
      </c>
      <c r="F5943" s="14" t="s">
        <v>100</v>
      </c>
      <c r="G5943" s="16">
        <v>41</v>
      </c>
      <c r="H5943" s="14" t="s">
        <v>186</v>
      </c>
      <c r="I5943" s="16">
        <v>2</v>
      </c>
      <c r="J5943" s="14" t="s">
        <v>83</v>
      </c>
      <c r="K5943" s="14" t="s">
        <v>84</v>
      </c>
      <c r="L5943" s="14" t="s">
        <v>85</v>
      </c>
      <c r="M5943" s="23">
        <v>0.75</v>
      </c>
      <c r="N5943" s="16">
        <v>69</v>
      </c>
      <c r="O5943" s="16">
        <v>60</v>
      </c>
      <c r="P5943" s="16">
        <v>2</v>
      </c>
      <c r="Q5943" s="16">
        <v>78</v>
      </c>
      <c r="R5943" s="16">
        <v>2</v>
      </c>
      <c r="S5943" s="14" t="s">
        <v>86</v>
      </c>
      <c r="T5943" s="16">
        <v>10230</v>
      </c>
      <c r="U5943" s="16">
        <v>0</v>
      </c>
      <c r="V5943" s="18">
        <v>7324403</v>
      </c>
      <c r="W5943" s="18">
        <v>278174</v>
      </c>
      <c r="X5943" s="18">
        <v>191910</v>
      </c>
      <c r="Y5943" s="18">
        <v>321</v>
      </c>
      <c r="Z5943" s="18">
        <v>0</v>
      </c>
      <c r="AA5943" s="18">
        <v>0</v>
      </c>
      <c r="AB5943" s="18">
        <v>2386</v>
      </c>
      <c r="AC5943" s="23">
        <v>0.01</v>
      </c>
      <c r="AD5943" s="14" t="str">
        <f>IF(E5943=113,"Linn","Iowa ex-Linn")</f>
        <v>Iowa ex-Linn</v>
      </c>
      <c r="AE5943" s="23">
        <f>IFERROR(AB5943/W5943,"N/M")</f>
        <v>0.008577365246212802</v>
      </c>
      <c r="AF5943" s="14" t="str">
        <f>B5943&amp;"|"&amp;TEXT(E5943,"000")&amp;"|"&amp;TEXT(M5943,"0.0000")</f>
        <v>2024|029|0.7500</v>
      </c>
      <c r="AG5943" s="22" t="str">
        <f>IF(AND(B5943&gt;=2015,B5943&lt;=2024,C5943=19,G5943=41,I5943=2,K5943="A",L5943="RBUP",M5943&gt;=0.5,M5943&lt;=0.85),"IN","OUT")</f>
        <v>IN</v>
      </c>
    </row>
    <row r="5944" spans="1:33">
      <c r="A5944" s="14" t="s">
        <v>194</v>
      </c>
      <c r="B5944" s="16">
        <v>2024</v>
      </c>
      <c r="C5944" s="16">
        <v>19</v>
      </c>
      <c r="D5944" s="14" t="s">
        <v>80</v>
      </c>
      <c r="E5944" s="16">
        <v>29</v>
      </c>
      <c r="F5944" s="14" t="s">
        <v>100</v>
      </c>
      <c r="G5944" s="16">
        <v>41</v>
      </c>
      <c r="H5944" s="14" t="s">
        <v>186</v>
      </c>
      <c r="I5944" s="16">
        <v>2</v>
      </c>
      <c r="J5944" s="14" t="s">
        <v>83</v>
      </c>
      <c r="K5944" s="14" t="s">
        <v>84</v>
      </c>
      <c r="L5944" s="14" t="s">
        <v>85</v>
      </c>
      <c r="M5944" s="23">
        <v>0.8</v>
      </c>
      <c r="N5944" s="16">
        <v>282</v>
      </c>
      <c r="O5944" s="16">
        <v>232</v>
      </c>
      <c r="P5944" s="16">
        <v>20</v>
      </c>
      <c r="Q5944" s="16">
        <v>293</v>
      </c>
      <c r="R5944" s="16">
        <v>20</v>
      </c>
      <c r="S5944" s="14" t="s">
        <v>86</v>
      </c>
      <c r="T5944" s="16">
        <v>55932</v>
      </c>
      <c r="U5944" s="16">
        <v>0</v>
      </c>
      <c r="V5944" s="18">
        <v>42309895</v>
      </c>
      <c r="W5944" s="18">
        <v>2238505</v>
      </c>
      <c r="X5944" s="18">
        <v>1429436</v>
      </c>
      <c r="Y5944" s="18">
        <v>414</v>
      </c>
      <c r="Z5944" s="18">
        <v>0</v>
      </c>
      <c r="AA5944" s="18">
        <v>0</v>
      </c>
      <c r="AB5944" s="18">
        <v>55221</v>
      </c>
      <c r="AC5944" s="23">
        <v>0.02</v>
      </c>
      <c r="AD5944" s="14" t="str">
        <f>IF(E5944=113,"Linn","Iowa ex-Linn")</f>
        <v>Iowa ex-Linn</v>
      </c>
      <c r="AE5944" s="23">
        <f>IFERROR(AB5944/W5944,"N/M")</f>
        <v>0.024668696295071933</v>
      </c>
      <c r="AF5944" s="14" t="str">
        <f>B5944&amp;"|"&amp;TEXT(E5944,"000")&amp;"|"&amp;TEXT(M5944,"0.0000")</f>
        <v>2024|029|0.8000</v>
      </c>
      <c r="AG5944" s="22" t="str">
        <f>IF(AND(B5944&gt;=2015,B5944&lt;=2024,C5944=19,G5944=41,I5944=2,K5944="A",L5944="RBUP",M5944&gt;=0.5,M5944&lt;=0.85),"IN","OUT")</f>
        <v>IN</v>
      </c>
    </row>
    <row r="5945" spans="1:33">
      <c r="A5945" s="14" t="s">
        <v>194</v>
      </c>
      <c r="B5945" s="16">
        <v>2024</v>
      </c>
      <c r="C5945" s="16">
        <v>19</v>
      </c>
      <c r="D5945" s="14" t="s">
        <v>80</v>
      </c>
      <c r="E5945" s="16">
        <v>29</v>
      </c>
      <c r="F5945" s="14" t="s">
        <v>100</v>
      </c>
      <c r="G5945" s="16">
        <v>41</v>
      </c>
      <c r="H5945" s="14" t="s">
        <v>186</v>
      </c>
      <c r="I5945" s="16">
        <v>2</v>
      </c>
      <c r="J5945" s="14" t="s">
        <v>83</v>
      </c>
      <c r="K5945" s="14" t="s">
        <v>84</v>
      </c>
      <c r="L5945" s="14" t="s">
        <v>85</v>
      </c>
      <c r="M5945" s="23">
        <v>0.85</v>
      </c>
      <c r="N5945" s="16">
        <v>299</v>
      </c>
      <c r="O5945" s="16">
        <v>240</v>
      </c>
      <c r="P5945" s="16">
        <v>21</v>
      </c>
      <c r="Q5945" s="16">
        <v>354</v>
      </c>
      <c r="R5945" s="16">
        <v>23</v>
      </c>
      <c r="S5945" s="14" t="s">
        <v>86</v>
      </c>
      <c r="T5945" s="16">
        <v>53056</v>
      </c>
      <c r="U5945" s="16">
        <v>0</v>
      </c>
      <c r="V5945" s="18">
        <v>42172060</v>
      </c>
      <c r="W5945" s="18">
        <v>2947130</v>
      </c>
      <c r="X5945" s="18">
        <v>1405804</v>
      </c>
      <c r="Y5945" s="18">
        <v>321</v>
      </c>
      <c r="Z5945" s="18">
        <v>0</v>
      </c>
      <c r="AA5945" s="18">
        <v>0</v>
      </c>
      <c r="AB5945" s="18">
        <v>250472</v>
      </c>
      <c r="AC5945" s="23">
        <v>0.08</v>
      </c>
      <c r="AD5945" s="14" t="str">
        <f>IF(E5945=113,"Linn","Iowa ex-Linn")</f>
        <v>Iowa ex-Linn</v>
      </c>
      <c r="AE5945" s="23">
        <f>IFERROR(AB5945/W5945,"N/M")</f>
        <v>0.08498844638682379</v>
      </c>
      <c r="AF5945" s="14" t="str">
        <f>B5945&amp;"|"&amp;TEXT(E5945,"000")&amp;"|"&amp;TEXT(M5945,"0.0000")</f>
        <v>2024|029|0.8500</v>
      </c>
      <c r="AG5945" s="22" t="str">
        <f>IF(AND(B5945&gt;=2015,B5945&lt;=2024,C5945=19,G5945=41,I5945=2,K5945="A",L5945="RBUP",M5945&gt;=0.5,M5945&lt;=0.85),"IN","OUT")</f>
        <v>IN</v>
      </c>
    </row>
    <row r="5946" spans="1:33">
      <c r="A5946" s="14" t="s">
        <v>194</v>
      </c>
      <c r="B5946" s="16">
        <v>2024</v>
      </c>
      <c r="C5946" s="16">
        <v>19</v>
      </c>
      <c r="D5946" s="14" t="s">
        <v>80</v>
      </c>
      <c r="E5946" s="16">
        <v>31</v>
      </c>
      <c r="F5946" s="14" t="s">
        <v>101</v>
      </c>
      <c r="G5946" s="16">
        <v>41</v>
      </c>
      <c r="H5946" s="14" t="s">
        <v>186</v>
      </c>
      <c r="I5946" s="16">
        <v>2</v>
      </c>
      <c r="J5946" s="14" t="s">
        <v>83</v>
      </c>
      <c r="K5946" s="14" t="s">
        <v>84</v>
      </c>
      <c r="L5946" s="14" t="s">
        <v>85</v>
      </c>
      <c r="M5946" s="23">
        <v>0.5</v>
      </c>
      <c r="N5946" s="16">
        <v>1</v>
      </c>
      <c r="O5946" s="16">
        <v>1</v>
      </c>
      <c r="P5946" s="16">
        <v>0</v>
      </c>
      <c r="Q5946" s="16">
        <v>2</v>
      </c>
      <c r="R5946" s="16">
        <v>0</v>
      </c>
      <c r="S5946" s="14" t="s">
        <v>86</v>
      </c>
      <c r="T5946" s="16">
        <v>117</v>
      </c>
      <c r="U5946" s="16">
        <v>0</v>
      </c>
      <c r="V5946" s="18">
        <v>55375</v>
      </c>
      <c r="W5946" s="18">
        <v>3340</v>
      </c>
      <c r="X5946" s="18">
        <v>2238</v>
      </c>
      <c r="Y5946" s="18">
        <v>0</v>
      </c>
      <c r="Z5946" s="18">
        <v>0</v>
      </c>
      <c r="AA5946" s="18">
        <v>0</v>
      </c>
      <c r="AB5946" s="18">
        <v>0</v>
      </c>
      <c r="AC5946" s="23">
        <v>0</v>
      </c>
      <c r="AD5946" s="14" t="str">
        <f>IF(E5946=113,"Linn","Iowa ex-Linn")</f>
        <v>Iowa ex-Linn</v>
      </c>
      <c r="AE5946" s="23">
        <f>IFERROR(AB5946/W5946,"N/M")</f>
        <v>0.0</v>
      </c>
      <c r="AF5946" s="14" t="str">
        <f>B5946&amp;"|"&amp;TEXT(E5946,"000")&amp;"|"&amp;TEXT(M5946,"0.0000")</f>
        <v>2024|031|0.5000</v>
      </c>
      <c r="AG5946" s="22" t="str">
        <f>IF(AND(B5946&gt;=2015,B5946&lt;=2024,C5946=19,G5946=41,I5946=2,K5946="A",L5946="RBUP",M5946&gt;=0.5,M5946&lt;=0.85),"IN","OUT")</f>
        <v>IN</v>
      </c>
    </row>
    <row r="5947" spans="1:33">
      <c r="A5947" s="14" t="s">
        <v>194</v>
      </c>
      <c r="B5947" s="16">
        <v>2024</v>
      </c>
      <c r="C5947" s="16">
        <v>19</v>
      </c>
      <c r="D5947" s="14" t="s">
        <v>80</v>
      </c>
      <c r="E5947" s="16">
        <v>31</v>
      </c>
      <c r="F5947" s="14" t="s">
        <v>101</v>
      </c>
      <c r="G5947" s="16">
        <v>41</v>
      </c>
      <c r="H5947" s="14" t="s">
        <v>186</v>
      </c>
      <c r="I5947" s="16">
        <v>2</v>
      </c>
      <c r="J5947" s="14" t="s">
        <v>83</v>
      </c>
      <c r="K5947" s="14" t="s">
        <v>84</v>
      </c>
      <c r="L5947" s="14" t="s">
        <v>85</v>
      </c>
      <c r="M5947" s="23">
        <v>0.55</v>
      </c>
      <c r="N5947" s="16">
        <v>2</v>
      </c>
      <c r="O5947" s="16">
        <v>1</v>
      </c>
      <c r="P5947" s="16">
        <v>0</v>
      </c>
      <c r="Q5947" s="16">
        <v>1</v>
      </c>
      <c r="R5947" s="16">
        <v>0</v>
      </c>
      <c r="S5947" s="14" t="s">
        <v>86</v>
      </c>
      <c r="T5947" s="16">
        <v>140</v>
      </c>
      <c r="U5947" s="16">
        <v>0</v>
      </c>
      <c r="V5947" s="18">
        <v>75368</v>
      </c>
      <c r="W5947" s="18">
        <v>666</v>
      </c>
      <c r="X5947" s="18">
        <v>426</v>
      </c>
      <c r="Y5947" s="18">
        <v>0</v>
      </c>
      <c r="Z5947" s="18">
        <v>0</v>
      </c>
      <c r="AA5947" s="18">
        <v>0</v>
      </c>
      <c r="AB5947" s="18">
        <v>0</v>
      </c>
      <c r="AC5947" s="23">
        <v>0</v>
      </c>
      <c r="AD5947" s="14" t="str">
        <f>IF(E5947=113,"Linn","Iowa ex-Linn")</f>
        <v>Iowa ex-Linn</v>
      </c>
      <c r="AE5947" s="23">
        <f>IFERROR(AB5947/W5947,"N/M")</f>
        <v>0.0</v>
      </c>
      <c r="AF5947" s="14" t="str">
        <f>B5947&amp;"|"&amp;TEXT(E5947,"000")&amp;"|"&amp;TEXT(M5947,"0.0000")</f>
        <v>2024|031|0.5500</v>
      </c>
      <c r="AG5947" s="22" t="str">
        <f>IF(AND(B5947&gt;=2015,B5947&lt;=2024,C5947=19,G5947=41,I5947=2,K5947="A",L5947="RBUP",M5947&gt;=0.5,M5947&lt;=0.85),"IN","OUT")</f>
        <v>IN</v>
      </c>
    </row>
    <row r="5948" spans="1:33">
      <c r="A5948" s="14" t="s">
        <v>194</v>
      </c>
      <c r="B5948" s="16">
        <v>2024</v>
      </c>
      <c r="C5948" s="16">
        <v>19</v>
      </c>
      <c r="D5948" s="14" t="s">
        <v>80</v>
      </c>
      <c r="E5948" s="16">
        <v>31</v>
      </c>
      <c r="F5948" s="14" t="s">
        <v>101</v>
      </c>
      <c r="G5948" s="16">
        <v>41</v>
      </c>
      <c r="H5948" s="14" t="s">
        <v>186</v>
      </c>
      <c r="I5948" s="16">
        <v>2</v>
      </c>
      <c r="J5948" s="14" t="s">
        <v>83</v>
      </c>
      <c r="K5948" s="14" t="s">
        <v>84</v>
      </c>
      <c r="L5948" s="14" t="s">
        <v>85</v>
      </c>
      <c r="M5948" s="23">
        <v>0.6</v>
      </c>
      <c r="N5948" s="16">
        <v>1</v>
      </c>
      <c r="O5948" s="16">
        <v>0</v>
      </c>
      <c r="P5948" s="16">
        <v>0</v>
      </c>
      <c r="Q5948" s="16">
        <v>0</v>
      </c>
      <c r="R5948" s="16">
        <v>0</v>
      </c>
      <c r="S5948" s="14" t="s">
        <v>86</v>
      </c>
      <c r="T5948" s="16">
        <v>0</v>
      </c>
      <c r="U5948" s="16">
        <v>0</v>
      </c>
      <c r="V5948" s="18">
        <v>0</v>
      </c>
      <c r="W5948" s="18">
        <v>0</v>
      </c>
      <c r="X5948" s="18">
        <v>0</v>
      </c>
      <c r="Y5948" s="18">
        <v>0</v>
      </c>
      <c r="Z5948" s="18">
        <v>0</v>
      </c>
      <c r="AA5948" s="18">
        <v>0</v>
      </c>
      <c r="AB5948" s="18">
        <v>0</v>
      </c>
      <c r="AC5948" s="23">
        <v>0</v>
      </c>
      <c r="AD5948" s="14" t="str">
        <f>IF(E5948=113,"Linn","Iowa ex-Linn")</f>
        <v>Iowa ex-Linn</v>
      </c>
      <c r="AE5948" s="23" t="str">
        <f>IFERROR(AB5948/W5948,"N/M")</f>
        <v>N/M</v>
      </c>
      <c r="AF5948" s="14" t="str">
        <f>B5948&amp;"|"&amp;TEXT(E5948,"000")&amp;"|"&amp;TEXT(M5948,"0.0000")</f>
        <v>2024|031|0.6000</v>
      </c>
      <c r="AG5948" s="22" t="str">
        <f>IF(AND(B5948&gt;=2015,B5948&lt;=2024,C5948=19,G5948=41,I5948=2,K5948="A",L5948="RBUP",M5948&gt;=0.5,M5948&lt;=0.85),"IN","OUT")</f>
        <v>IN</v>
      </c>
    </row>
    <row r="5949" spans="1:33">
      <c r="A5949" s="14" t="s">
        <v>194</v>
      </c>
      <c r="B5949" s="16">
        <v>2024</v>
      </c>
      <c r="C5949" s="16">
        <v>19</v>
      </c>
      <c r="D5949" s="14" t="s">
        <v>80</v>
      </c>
      <c r="E5949" s="16">
        <v>31</v>
      </c>
      <c r="F5949" s="14" t="s">
        <v>101</v>
      </c>
      <c r="G5949" s="16">
        <v>41</v>
      </c>
      <c r="H5949" s="14" t="s">
        <v>186</v>
      </c>
      <c r="I5949" s="16">
        <v>2</v>
      </c>
      <c r="J5949" s="14" t="s">
        <v>83</v>
      </c>
      <c r="K5949" s="14" t="s">
        <v>84</v>
      </c>
      <c r="L5949" s="14" t="s">
        <v>85</v>
      </c>
      <c r="M5949" s="23">
        <v>0.65</v>
      </c>
      <c r="N5949" s="16">
        <v>4</v>
      </c>
      <c r="O5949" s="16">
        <v>4</v>
      </c>
      <c r="P5949" s="16">
        <v>0</v>
      </c>
      <c r="Q5949" s="16">
        <v>6</v>
      </c>
      <c r="R5949" s="16">
        <v>0</v>
      </c>
      <c r="S5949" s="14" t="s">
        <v>86</v>
      </c>
      <c r="T5949" s="16">
        <v>956</v>
      </c>
      <c r="U5949" s="16">
        <v>0</v>
      </c>
      <c r="V5949" s="18">
        <v>704717</v>
      </c>
      <c r="W5949" s="18">
        <v>10629</v>
      </c>
      <c r="X5949" s="18">
        <v>7948</v>
      </c>
      <c r="Y5949" s="18">
        <v>0</v>
      </c>
      <c r="Z5949" s="18">
        <v>0</v>
      </c>
      <c r="AA5949" s="18">
        <v>0</v>
      </c>
      <c r="AB5949" s="18">
        <v>0</v>
      </c>
      <c r="AC5949" s="23">
        <v>0</v>
      </c>
      <c r="AD5949" s="14" t="str">
        <f>IF(E5949=113,"Linn","Iowa ex-Linn")</f>
        <v>Iowa ex-Linn</v>
      </c>
      <c r="AE5949" s="23">
        <f>IFERROR(AB5949/W5949,"N/M")</f>
        <v>0.0</v>
      </c>
      <c r="AF5949" s="14" t="str">
        <f>B5949&amp;"|"&amp;TEXT(E5949,"000")&amp;"|"&amp;TEXT(M5949,"0.0000")</f>
        <v>2024|031|0.6500</v>
      </c>
      <c r="AG5949" s="22" t="str">
        <f>IF(AND(B5949&gt;=2015,B5949&lt;=2024,C5949=19,G5949=41,I5949=2,K5949="A",L5949="RBUP",M5949&gt;=0.5,M5949&lt;=0.85),"IN","OUT")</f>
        <v>IN</v>
      </c>
    </row>
    <row r="5950" spans="1:33">
      <c r="A5950" s="14" t="s">
        <v>194</v>
      </c>
      <c r="B5950" s="16">
        <v>2024</v>
      </c>
      <c r="C5950" s="16">
        <v>19</v>
      </c>
      <c r="D5950" s="14" t="s">
        <v>80</v>
      </c>
      <c r="E5950" s="16">
        <v>31</v>
      </c>
      <c r="F5950" s="14" t="s">
        <v>101</v>
      </c>
      <c r="G5950" s="16">
        <v>41</v>
      </c>
      <c r="H5950" s="14" t="s">
        <v>186</v>
      </c>
      <c r="I5950" s="16">
        <v>2</v>
      </c>
      <c r="J5950" s="14" t="s">
        <v>83</v>
      </c>
      <c r="K5950" s="14" t="s">
        <v>84</v>
      </c>
      <c r="L5950" s="14" t="s">
        <v>85</v>
      </c>
      <c r="M5950" s="23">
        <v>0.7</v>
      </c>
      <c r="N5950" s="16">
        <v>23</v>
      </c>
      <c r="O5950" s="16">
        <v>16</v>
      </c>
      <c r="P5950" s="16">
        <v>0</v>
      </c>
      <c r="Q5950" s="16">
        <v>18</v>
      </c>
      <c r="R5950" s="16">
        <v>0</v>
      </c>
      <c r="S5950" s="14" t="s">
        <v>86</v>
      </c>
      <c r="T5950" s="16">
        <v>1416</v>
      </c>
      <c r="U5950" s="16">
        <v>0</v>
      </c>
      <c r="V5950" s="18">
        <v>1005440</v>
      </c>
      <c r="W5950" s="18">
        <v>26603</v>
      </c>
      <c r="X5950" s="18">
        <v>18801</v>
      </c>
      <c r="Y5950" s="18">
        <v>0</v>
      </c>
      <c r="Z5950" s="18">
        <v>0</v>
      </c>
      <c r="AA5950" s="18">
        <v>0</v>
      </c>
      <c r="AB5950" s="18">
        <v>0</v>
      </c>
      <c r="AC5950" s="23">
        <v>0</v>
      </c>
      <c r="AD5950" s="14" t="str">
        <f>IF(E5950=113,"Linn","Iowa ex-Linn")</f>
        <v>Iowa ex-Linn</v>
      </c>
      <c r="AE5950" s="23">
        <f>IFERROR(AB5950/W5950,"N/M")</f>
        <v>0.0</v>
      </c>
      <c r="AF5950" s="14" t="str">
        <f>B5950&amp;"|"&amp;TEXT(E5950,"000")&amp;"|"&amp;TEXT(M5950,"0.0000")</f>
        <v>2024|031|0.7000</v>
      </c>
      <c r="AG5950" s="22" t="str">
        <f>IF(AND(B5950&gt;=2015,B5950&lt;=2024,C5950=19,G5950=41,I5950=2,K5950="A",L5950="RBUP",M5950&gt;=0.5,M5950&lt;=0.85),"IN","OUT")</f>
        <v>IN</v>
      </c>
    </row>
    <row r="5951" spans="1:33">
      <c r="A5951" s="14" t="s">
        <v>194</v>
      </c>
      <c r="B5951" s="16">
        <v>2024</v>
      </c>
      <c r="C5951" s="16">
        <v>19</v>
      </c>
      <c r="D5951" s="14" t="s">
        <v>80</v>
      </c>
      <c r="E5951" s="16">
        <v>31</v>
      </c>
      <c r="F5951" s="14" t="s">
        <v>101</v>
      </c>
      <c r="G5951" s="16">
        <v>41</v>
      </c>
      <c r="H5951" s="14" t="s">
        <v>186</v>
      </c>
      <c r="I5951" s="16">
        <v>2</v>
      </c>
      <c r="J5951" s="14" t="s">
        <v>83</v>
      </c>
      <c r="K5951" s="14" t="s">
        <v>84</v>
      </c>
      <c r="L5951" s="14" t="s">
        <v>85</v>
      </c>
      <c r="M5951" s="23">
        <v>0.75</v>
      </c>
      <c r="N5951" s="16">
        <v>75</v>
      </c>
      <c r="O5951" s="16">
        <v>59</v>
      </c>
      <c r="P5951" s="16">
        <v>3</v>
      </c>
      <c r="Q5951" s="16">
        <v>72</v>
      </c>
      <c r="R5951" s="16">
        <v>4</v>
      </c>
      <c r="S5951" s="14" t="s">
        <v>86</v>
      </c>
      <c r="T5951" s="16">
        <v>11814</v>
      </c>
      <c r="U5951" s="16">
        <v>0</v>
      </c>
      <c r="V5951" s="18">
        <v>9103987</v>
      </c>
      <c r="W5951" s="18">
        <v>298780</v>
      </c>
      <c r="X5951" s="18">
        <v>212516</v>
      </c>
      <c r="Y5951" s="18">
        <v>0</v>
      </c>
      <c r="Z5951" s="18">
        <v>0</v>
      </c>
      <c r="AA5951" s="18">
        <v>0</v>
      </c>
      <c r="AB5951" s="18">
        <v>90620</v>
      </c>
      <c r="AC5951" s="23">
        <v>0.3</v>
      </c>
      <c r="AD5951" s="14" t="str">
        <f>IF(E5951=113,"Linn","Iowa ex-Linn")</f>
        <v>Iowa ex-Linn</v>
      </c>
      <c r="AE5951" s="23">
        <f>IFERROR(AB5951/W5951,"N/M")</f>
        <v>0.3033000870205502</v>
      </c>
      <c r="AF5951" s="14" t="str">
        <f>B5951&amp;"|"&amp;TEXT(E5951,"000")&amp;"|"&amp;TEXT(M5951,"0.0000")</f>
        <v>2024|031|0.7500</v>
      </c>
      <c r="AG5951" s="22" t="str">
        <f>IF(AND(B5951&gt;=2015,B5951&lt;=2024,C5951=19,G5951=41,I5951=2,K5951="A",L5951="RBUP",M5951&gt;=0.5,M5951&lt;=0.85),"IN","OUT")</f>
        <v>IN</v>
      </c>
    </row>
    <row r="5952" spans="1:33">
      <c r="A5952" s="14" t="s">
        <v>194</v>
      </c>
      <c r="B5952" s="16">
        <v>2024</v>
      </c>
      <c r="C5952" s="16">
        <v>19</v>
      </c>
      <c r="D5952" s="14" t="s">
        <v>80</v>
      </c>
      <c r="E5952" s="16">
        <v>31</v>
      </c>
      <c r="F5952" s="14" t="s">
        <v>101</v>
      </c>
      <c r="G5952" s="16">
        <v>41</v>
      </c>
      <c r="H5952" s="14" t="s">
        <v>186</v>
      </c>
      <c r="I5952" s="16">
        <v>2</v>
      </c>
      <c r="J5952" s="14" t="s">
        <v>83</v>
      </c>
      <c r="K5952" s="14" t="s">
        <v>84</v>
      </c>
      <c r="L5952" s="14" t="s">
        <v>85</v>
      </c>
      <c r="M5952" s="23">
        <v>0.8</v>
      </c>
      <c r="N5952" s="16">
        <v>299</v>
      </c>
      <c r="O5952" s="16">
        <v>243</v>
      </c>
      <c r="P5952" s="16">
        <v>8</v>
      </c>
      <c r="Q5952" s="16">
        <v>293</v>
      </c>
      <c r="R5952" s="16">
        <v>11</v>
      </c>
      <c r="S5952" s="14" t="s">
        <v>86</v>
      </c>
      <c r="T5952" s="16">
        <v>57303</v>
      </c>
      <c r="U5952" s="16">
        <v>0</v>
      </c>
      <c r="V5952" s="18">
        <v>47270134</v>
      </c>
      <c r="W5952" s="18">
        <v>2093452</v>
      </c>
      <c r="X5952" s="18">
        <v>1332529</v>
      </c>
      <c r="Y5952" s="18">
        <v>9215</v>
      </c>
      <c r="Z5952" s="18">
        <v>0</v>
      </c>
      <c r="AA5952" s="18">
        <v>0</v>
      </c>
      <c r="AB5952" s="18">
        <v>31684</v>
      </c>
      <c r="AC5952" s="23">
        <v>0.02</v>
      </c>
      <c r="AD5952" s="14" t="str">
        <f>IF(E5952=113,"Linn","Iowa ex-Linn")</f>
        <v>Iowa ex-Linn</v>
      </c>
      <c r="AE5952" s="23">
        <f>IFERROR(AB5952/W5952,"N/M")</f>
        <v>0.015134810829195032</v>
      </c>
      <c r="AF5952" s="14" t="str">
        <f>B5952&amp;"|"&amp;TEXT(E5952,"000")&amp;"|"&amp;TEXT(M5952,"0.0000")</f>
        <v>2024|031|0.8000</v>
      </c>
      <c r="AG5952" s="22" t="str">
        <f>IF(AND(B5952&gt;=2015,B5952&lt;=2024,C5952=19,G5952=41,I5952=2,K5952="A",L5952="RBUP",M5952&gt;=0.5,M5952&lt;=0.85),"IN","OUT")</f>
        <v>IN</v>
      </c>
    </row>
    <row r="5953" spans="1:33">
      <c r="A5953" s="14" t="s">
        <v>194</v>
      </c>
      <c r="B5953" s="16">
        <v>2024</v>
      </c>
      <c r="C5953" s="16">
        <v>19</v>
      </c>
      <c r="D5953" s="14" t="s">
        <v>80</v>
      </c>
      <c r="E5953" s="16">
        <v>31</v>
      </c>
      <c r="F5953" s="14" t="s">
        <v>101</v>
      </c>
      <c r="G5953" s="16">
        <v>41</v>
      </c>
      <c r="H5953" s="14" t="s">
        <v>186</v>
      </c>
      <c r="I5953" s="16">
        <v>2</v>
      </c>
      <c r="J5953" s="14" t="s">
        <v>83</v>
      </c>
      <c r="K5953" s="14" t="s">
        <v>84</v>
      </c>
      <c r="L5953" s="14" t="s">
        <v>85</v>
      </c>
      <c r="M5953" s="23">
        <v>0.85</v>
      </c>
      <c r="N5953" s="16">
        <v>328</v>
      </c>
      <c r="O5953" s="16">
        <v>264</v>
      </c>
      <c r="P5953" s="16">
        <v>19</v>
      </c>
      <c r="Q5953" s="16">
        <v>410</v>
      </c>
      <c r="R5953" s="16">
        <v>19</v>
      </c>
      <c r="S5953" s="14" t="s">
        <v>86</v>
      </c>
      <c r="T5953" s="16">
        <v>60603</v>
      </c>
      <c r="U5953" s="16">
        <v>0</v>
      </c>
      <c r="V5953" s="18">
        <v>52691936</v>
      </c>
      <c r="W5953" s="18">
        <v>3142303</v>
      </c>
      <c r="X5953" s="18">
        <v>1490646</v>
      </c>
      <c r="Y5953" s="18">
        <v>6739</v>
      </c>
      <c r="Z5953" s="18">
        <v>0</v>
      </c>
      <c r="AA5953" s="18">
        <v>0</v>
      </c>
      <c r="AB5953" s="18">
        <v>302397</v>
      </c>
      <c r="AC5953" s="23">
        <v>0.1</v>
      </c>
      <c r="AD5953" s="14" t="str">
        <f>IF(E5953=113,"Linn","Iowa ex-Linn")</f>
        <v>Iowa ex-Linn</v>
      </c>
      <c r="AE5953" s="23">
        <f>IFERROR(AB5953/W5953,"N/M")</f>
        <v>0.09623419511103799</v>
      </c>
      <c r="AF5953" s="14" t="str">
        <f>B5953&amp;"|"&amp;TEXT(E5953,"000")&amp;"|"&amp;TEXT(M5953,"0.0000")</f>
        <v>2024|031|0.8500</v>
      </c>
      <c r="AG5953" s="22" t="str">
        <f>IF(AND(B5953&gt;=2015,B5953&lt;=2024,C5953=19,G5953=41,I5953=2,K5953="A",L5953="RBUP",M5953&gt;=0.5,M5953&lt;=0.85),"IN","OUT")</f>
        <v>IN</v>
      </c>
    </row>
    <row r="5954" spans="1:33">
      <c r="A5954" s="14" t="s">
        <v>194</v>
      </c>
      <c r="B5954" s="16">
        <v>2024</v>
      </c>
      <c r="C5954" s="16">
        <v>19</v>
      </c>
      <c r="D5954" s="14" t="s">
        <v>80</v>
      </c>
      <c r="E5954" s="16">
        <v>33</v>
      </c>
      <c r="F5954" s="14" t="s">
        <v>102</v>
      </c>
      <c r="G5954" s="16">
        <v>41</v>
      </c>
      <c r="H5954" s="14" t="s">
        <v>186</v>
      </c>
      <c r="I5954" s="16">
        <v>2</v>
      </c>
      <c r="J5954" s="14" t="s">
        <v>83</v>
      </c>
      <c r="K5954" s="14" t="s">
        <v>84</v>
      </c>
      <c r="L5954" s="14" t="s">
        <v>85</v>
      </c>
      <c r="M5954" s="23">
        <v>0.6</v>
      </c>
      <c r="N5954" s="16">
        <v>3</v>
      </c>
      <c r="O5954" s="16">
        <v>3</v>
      </c>
      <c r="P5954" s="16">
        <v>1</v>
      </c>
      <c r="Q5954" s="16">
        <v>3</v>
      </c>
      <c r="R5954" s="16">
        <v>1</v>
      </c>
      <c r="S5954" s="14" t="s">
        <v>86</v>
      </c>
      <c r="T5954" s="16">
        <v>3292</v>
      </c>
      <c r="U5954" s="16">
        <v>0</v>
      </c>
      <c r="V5954" s="18">
        <v>1750807</v>
      </c>
      <c r="W5954" s="18">
        <v>39553</v>
      </c>
      <c r="X5954" s="18">
        <v>31530</v>
      </c>
      <c r="Y5954" s="18">
        <v>0</v>
      </c>
      <c r="Z5954" s="18">
        <v>0</v>
      </c>
      <c r="AA5954" s="18">
        <v>0</v>
      </c>
      <c r="AB5954" s="18">
        <v>1190</v>
      </c>
      <c r="AC5954" s="23">
        <v>0.03</v>
      </c>
      <c r="AD5954" s="14" t="str">
        <f>IF(E5954=113,"Linn","Iowa ex-Linn")</f>
        <v>Iowa ex-Linn</v>
      </c>
      <c r="AE5954" s="23">
        <f>IFERROR(AB5954/W5954,"N/M")</f>
        <v>0.030086213435137663</v>
      </c>
      <c r="AF5954" s="14" t="str">
        <f>B5954&amp;"|"&amp;TEXT(E5954,"000")&amp;"|"&amp;TEXT(M5954,"0.0000")</f>
        <v>2024|033|0.6000</v>
      </c>
      <c r="AG5954" s="22" t="str">
        <f>IF(AND(B5954&gt;=2015,B5954&lt;=2024,C5954=19,G5954=41,I5954=2,K5954="A",L5954="RBUP",M5954&gt;=0.5,M5954&lt;=0.85),"IN","OUT")</f>
        <v>IN</v>
      </c>
    </row>
    <row r="5955" spans="1:33">
      <c r="A5955" s="14" t="s">
        <v>194</v>
      </c>
      <c r="B5955" s="16">
        <v>2024</v>
      </c>
      <c r="C5955" s="16">
        <v>19</v>
      </c>
      <c r="D5955" s="14" t="s">
        <v>80</v>
      </c>
      <c r="E5955" s="16">
        <v>33</v>
      </c>
      <c r="F5955" s="14" t="s">
        <v>102</v>
      </c>
      <c r="G5955" s="16">
        <v>41</v>
      </c>
      <c r="H5955" s="14" t="s">
        <v>186</v>
      </c>
      <c r="I5955" s="16">
        <v>2</v>
      </c>
      <c r="J5955" s="14" t="s">
        <v>83</v>
      </c>
      <c r="K5955" s="14" t="s">
        <v>84</v>
      </c>
      <c r="L5955" s="14" t="s">
        <v>85</v>
      </c>
      <c r="M5955" s="23">
        <v>0.65</v>
      </c>
      <c r="N5955" s="16">
        <v>1</v>
      </c>
      <c r="O5955" s="16">
        <v>1</v>
      </c>
      <c r="P5955" s="16">
        <v>0</v>
      </c>
      <c r="Q5955" s="16">
        <v>1</v>
      </c>
      <c r="R5955" s="16">
        <v>0</v>
      </c>
      <c r="S5955" s="14" t="s">
        <v>86</v>
      </c>
      <c r="T5955" s="16">
        <v>398</v>
      </c>
      <c r="U5955" s="16">
        <v>0</v>
      </c>
      <c r="V5955" s="18">
        <v>280871</v>
      </c>
      <c r="W5955" s="18">
        <v>6815</v>
      </c>
      <c r="X5955" s="18">
        <v>5382</v>
      </c>
      <c r="Y5955" s="18">
        <v>0</v>
      </c>
      <c r="Z5955" s="18">
        <v>0</v>
      </c>
      <c r="AA5955" s="18">
        <v>0</v>
      </c>
      <c r="AB5955" s="18">
        <v>0</v>
      </c>
      <c r="AC5955" s="23">
        <v>0</v>
      </c>
      <c r="AD5955" s="14" t="str">
        <f>IF(E5955=113,"Linn","Iowa ex-Linn")</f>
        <v>Iowa ex-Linn</v>
      </c>
      <c r="AE5955" s="23">
        <f>IFERROR(AB5955/W5955,"N/M")</f>
        <v>0.0</v>
      </c>
      <c r="AF5955" s="14" t="str">
        <f>B5955&amp;"|"&amp;TEXT(E5955,"000")&amp;"|"&amp;TEXT(M5955,"0.0000")</f>
        <v>2024|033|0.6500</v>
      </c>
      <c r="AG5955" s="22" t="str">
        <f>IF(AND(B5955&gt;=2015,B5955&lt;=2024,C5955=19,G5955=41,I5955=2,K5955="A",L5955="RBUP",M5955&gt;=0.5,M5955&lt;=0.85),"IN","OUT")</f>
        <v>IN</v>
      </c>
    </row>
    <row r="5956" spans="1:33">
      <c r="A5956" s="14" t="s">
        <v>194</v>
      </c>
      <c r="B5956" s="16">
        <v>2024</v>
      </c>
      <c r="C5956" s="16">
        <v>19</v>
      </c>
      <c r="D5956" s="14" t="s">
        <v>80</v>
      </c>
      <c r="E5956" s="16">
        <v>33</v>
      </c>
      <c r="F5956" s="14" t="s">
        <v>102</v>
      </c>
      <c r="G5956" s="16">
        <v>41</v>
      </c>
      <c r="H5956" s="14" t="s">
        <v>186</v>
      </c>
      <c r="I5956" s="16">
        <v>2</v>
      </c>
      <c r="J5956" s="14" t="s">
        <v>83</v>
      </c>
      <c r="K5956" s="14" t="s">
        <v>84</v>
      </c>
      <c r="L5956" s="14" t="s">
        <v>85</v>
      </c>
      <c r="M5956" s="23">
        <v>0.7</v>
      </c>
      <c r="N5956" s="16">
        <v>6</v>
      </c>
      <c r="O5956" s="16">
        <v>6</v>
      </c>
      <c r="P5956" s="16">
        <v>0</v>
      </c>
      <c r="Q5956" s="16">
        <v>6</v>
      </c>
      <c r="R5956" s="16">
        <v>0</v>
      </c>
      <c r="S5956" s="14" t="s">
        <v>86</v>
      </c>
      <c r="T5956" s="16">
        <v>676</v>
      </c>
      <c r="U5956" s="16">
        <v>0</v>
      </c>
      <c r="V5956" s="18">
        <v>490561</v>
      </c>
      <c r="W5956" s="18">
        <v>15365</v>
      </c>
      <c r="X5956" s="18">
        <v>11400</v>
      </c>
      <c r="Y5956" s="18">
        <v>0</v>
      </c>
      <c r="Z5956" s="18">
        <v>0</v>
      </c>
      <c r="AA5956" s="18">
        <v>0</v>
      </c>
      <c r="AB5956" s="18">
        <v>0</v>
      </c>
      <c r="AC5956" s="23">
        <v>0</v>
      </c>
      <c r="AD5956" s="14" t="str">
        <f>IF(E5956=113,"Linn","Iowa ex-Linn")</f>
        <v>Iowa ex-Linn</v>
      </c>
      <c r="AE5956" s="23">
        <f>IFERROR(AB5956/W5956,"N/M")</f>
        <v>0.0</v>
      </c>
      <c r="AF5956" s="14" t="str">
        <f>B5956&amp;"|"&amp;TEXT(E5956,"000")&amp;"|"&amp;TEXT(M5956,"0.0000")</f>
        <v>2024|033|0.7000</v>
      </c>
      <c r="AG5956" s="22" t="str">
        <f>IF(AND(B5956&gt;=2015,B5956&lt;=2024,C5956=19,G5956=41,I5956=2,K5956="A",L5956="RBUP",M5956&gt;=0.5,M5956&lt;=0.85),"IN","OUT")</f>
        <v>IN</v>
      </c>
    </row>
    <row r="5957" spans="1:33">
      <c r="A5957" s="14" t="s">
        <v>194</v>
      </c>
      <c r="B5957" s="16">
        <v>2024</v>
      </c>
      <c r="C5957" s="16">
        <v>19</v>
      </c>
      <c r="D5957" s="14" t="s">
        <v>80</v>
      </c>
      <c r="E5957" s="16">
        <v>33</v>
      </c>
      <c r="F5957" s="14" t="s">
        <v>102</v>
      </c>
      <c r="G5957" s="16">
        <v>41</v>
      </c>
      <c r="H5957" s="14" t="s">
        <v>186</v>
      </c>
      <c r="I5957" s="16">
        <v>2</v>
      </c>
      <c r="J5957" s="14" t="s">
        <v>83</v>
      </c>
      <c r="K5957" s="14" t="s">
        <v>84</v>
      </c>
      <c r="L5957" s="14" t="s">
        <v>85</v>
      </c>
      <c r="M5957" s="23">
        <v>0.75</v>
      </c>
      <c r="N5957" s="16">
        <v>46</v>
      </c>
      <c r="O5957" s="16">
        <v>37</v>
      </c>
      <c r="P5957" s="16">
        <v>10</v>
      </c>
      <c r="Q5957" s="16">
        <v>58</v>
      </c>
      <c r="R5957" s="16">
        <v>19</v>
      </c>
      <c r="S5957" s="14" t="s">
        <v>86</v>
      </c>
      <c r="T5957" s="16">
        <v>9819</v>
      </c>
      <c r="U5957" s="16">
        <v>0</v>
      </c>
      <c r="V5957" s="18">
        <v>7041671</v>
      </c>
      <c r="W5957" s="18">
        <v>344809</v>
      </c>
      <c r="X5957" s="18">
        <v>233437</v>
      </c>
      <c r="Y5957" s="18">
        <v>0</v>
      </c>
      <c r="Z5957" s="18">
        <v>0</v>
      </c>
      <c r="AA5957" s="18">
        <v>0</v>
      </c>
      <c r="AB5957" s="18">
        <v>149952</v>
      </c>
      <c r="AC5957" s="23">
        <v>0.43</v>
      </c>
      <c r="AD5957" s="14" t="str">
        <f>IF(E5957=113,"Linn","Iowa ex-Linn")</f>
        <v>Iowa ex-Linn</v>
      </c>
      <c r="AE5957" s="23">
        <f>IFERROR(AB5957/W5957,"N/M")</f>
        <v>0.43488424026055006</v>
      </c>
      <c r="AF5957" s="14" t="str">
        <f>B5957&amp;"|"&amp;TEXT(E5957,"000")&amp;"|"&amp;TEXT(M5957,"0.0000")</f>
        <v>2024|033|0.7500</v>
      </c>
      <c r="AG5957" s="22" t="str">
        <f>IF(AND(B5957&gt;=2015,B5957&lt;=2024,C5957=19,G5957=41,I5957=2,K5957="A",L5957="RBUP",M5957&gt;=0.5,M5957&lt;=0.85),"IN","OUT")</f>
        <v>IN</v>
      </c>
    </row>
    <row r="5958" spans="1:33">
      <c r="A5958" s="14" t="s">
        <v>194</v>
      </c>
      <c r="B5958" s="16">
        <v>2024</v>
      </c>
      <c r="C5958" s="16">
        <v>19</v>
      </c>
      <c r="D5958" s="14" t="s">
        <v>80</v>
      </c>
      <c r="E5958" s="16">
        <v>33</v>
      </c>
      <c r="F5958" s="14" t="s">
        <v>102</v>
      </c>
      <c r="G5958" s="16">
        <v>41</v>
      </c>
      <c r="H5958" s="14" t="s">
        <v>186</v>
      </c>
      <c r="I5958" s="16">
        <v>2</v>
      </c>
      <c r="J5958" s="14" t="s">
        <v>83</v>
      </c>
      <c r="K5958" s="14" t="s">
        <v>84</v>
      </c>
      <c r="L5958" s="14" t="s">
        <v>85</v>
      </c>
      <c r="M5958" s="23">
        <v>0.8</v>
      </c>
      <c r="N5958" s="16">
        <v>280</v>
      </c>
      <c r="O5958" s="16">
        <v>229</v>
      </c>
      <c r="P5958" s="16">
        <v>69</v>
      </c>
      <c r="Q5958" s="16">
        <v>373</v>
      </c>
      <c r="R5958" s="16">
        <v>81</v>
      </c>
      <c r="S5958" s="14" t="s">
        <v>86</v>
      </c>
      <c r="T5958" s="16">
        <v>59340</v>
      </c>
      <c r="U5958" s="16">
        <v>0</v>
      </c>
      <c r="V5958" s="18">
        <v>45838936</v>
      </c>
      <c r="W5958" s="18">
        <v>2737080</v>
      </c>
      <c r="X5958" s="18">
        <v>1653106</v>
      </c>
      <c r="Y5958" s="18">
        <v>1169</v>
      </c>
      <c r="Z5958" s="18">
        <v>0</v>
      </c>
      <c r="AA5958" s="18">
        <v>0</v>
      </c>
      <c r="AB5958" s="18">
        <v>507843</v>
      </c>
      <c r="AC5958" s="23">
        <v>0.19</v>
      </c>
      <c r="AD5958" s="14" t="str">
        <f>IF(E5958=113,"Linn","Iowa ex-Linn")</f>
        <v>Iowa ex-Linn</v>
      </c>
      <c r="AE5958" s="23">
        <f>IFERROR(AB5958/W5958,"N/M")</f>
        <v>0.18554189135867422</v>
      </c>
      <c r="AF5958" s="14" t="str">
        <f>B5958&amp;"|"&amp;TEXT(E5958,"000")&amp;"|"&amp;TEXT(M5958,"0.0000")</f>
        <v>2024|033|0.8000</v>
      </c>
      <c r="AG5958" s="22" t="str">
        <f>IF(AND(B5958&gt;=2015,B5958&lt;=2024,C5958=19,G5958=41,I5958=2,K5958="A",L5958="RBUP",M5958&gt;=0.5,M5958&lt;=0.85),"IN","OUT")</f>
        <v>IN</v>
      </c>
    </row>
    <row r="5959" spans="1:33">
      <c r="A5959" s="14" t="s">
        <v>194</v>
      </c>
      <c r="B5959" s="16">
        <v>2024</v>
      </c>
      <c r="C5959" s="16">
        <v>19</v>
      </c>
      <c r="D5959" s="14" t="s">
        <v>80</v>
      </c>
      <c r="E5959" s="16">
        <v>33</v>
      </c>
      <c r="F5959" s="14" t="s">
        <v>102</v>
      </c>
      <c r="G5959" s="16">
        <v>41</v>
      </c>
      <c r="H5959" s="14" t="s">
        <v>186</v>
      </c>
      <c r="I5959" s="16">
        <v>2</v>
      </c>
      <c r="J5959" s="14" t="s">
        <v>83</v>
      </c>
      <c r="K5959" s="14" t="s">
        <v>84</v>
      </c>
      <c r="L5959" s="14" t="s">
        <v>85</v>
      </c>
      <c r="M5959" s="23">
        <v>0.85</v>
      </c>
      <c r="N5959" s="16">
        <v>341</v>
      </c>
      <c r="O5959" s="16">
        <v>262</v>
      </c>
      <c r="P5959" s="16">
        <v>112</v>
      </c>
      <c r="Q5959" s="16">
        <v>574</v>
      </c>
      <c r="R5959" s="16">
        <v>191</v>
      </c>
      <c r="S5959" s="14" t="s">
        <v>86</v>
      </c>
      <c r="T5959" s="16">
        <v>75616</v>
      </c>
      <c r="U5959" s="16">
        <v>0</v>
      </c>
      <c r="V5959" s="18">
        <v>62016752</v>
      </c>
      <c r="W5959" s="18">
        <v>4651551</v>
      </c>
      <c r="X5959" s="18">
        <v>2051603</v>
      </c>
      <c r="Y5959" s="18">
        <v>1320</v>
      </c>
      <c r="Z5959" s="18">
        <v>0</v>
      </c>
      <c r="AA5959" s="18">
        <v>0</v>
      </c>
      <c r="AB5959" s="18">
        <v>1971997</v>
      </c>
      <c r="AC5959" s="23">
        <v>0.42</v>
      </c>
      <c r="AD5959" s="14" t="str">
        <f>IF(E5959=113,"Linn","Iowa ex-Linn")</f>
        <v>Iowa ex-Linn</v>
      </c>
      <c r="AE5959" s="23">
        <f>IFERROR(AB5959/W5959,"N/M")</f>
        <v>0.42394397051650085</v>
      </c>
      <c r="AF5959" s="14" t="str">
        <f>B5959&amp;"|"&amp;TEXT(E5959,"000")&amp;"|"&amp;TEXT(M5959,"0.0000")</f>
        <v>2024|033|0.8500</v>
      </c>
      <c r="AG5959" s="22" t="str">
        <f>IF(AND(B5959&gt;=2015,B5959&lt;=2024,C5959=19,G5959=41,I5959=2,K5959="A",L5959="RBUP",M5959&gt;=0.5,M5959&lt;=0.85),"IN","OUT")</f>
        <v>IN</v>
      </c>
    </row>
    <row r="5960" spans="1:33">
      <c r="A5960" s="14" t="s">
        <v>194</v>
      </c>
      <c r="B5960" s="16">
        <v>2024</v>
      </c>
      <c r="C5960" s="16">
        <v>19</v>
      </c>
      <c r="D5960" s="14" t="s">
        <v>80</v>
      </c>
      <c r="E5960" s="16">
        <v>35</v>
      </c>
      <c r="F5960" s="14" t="s">
        <v>103</v>
      </c>
      <c r="G5960" s="16">
        <v>41</v>
      </c>
      <c r="H5960" s="14" t="s">
        <v>186</v>
      </c>
      <c r="I5960" s="16">
        <v>2</v>
      </c>
      <c r="J5960" s="14" t="s">
        <v>83</v>
      </c>
      <c r="K5960" s="14" t="s">
        <v>84</v>
      </c>
      <c r="L5960" s="14" t="s">
        <v>85</v>
      </c>
      <c r="M5960" s="23">
        <v>0.6</v>
      </c>
      <c r="N5960" s="16">
        <v>1</v>
      </c>
      <c r="O5960" s="16">
        <v>0</v>
      </c>
      <c r="P5960" s="16">
        <v>0</v>
      </c>
      <c r="Q5960" s="16">
        <v>0</v>
      </c>
      <c r="R5960" s="16">
        <v>0</v>
      </c>
      <c r="S5960" s="14" t="s">
        <v>86</v>
      </c>
      <c r="T5960" s="16">
        <v>0</v>
      </c>
      <c r="U5960" s="16">
        <v>0</v>
      </c>
      <c r="V5960" s="18">
        <v>0</v>
      </c>
      <c r="W5960" s="18">
        <v>0</v>
      </c>
      <c r="X5960" s="18">
        <v>0</v>
      </c>
      <c r="Y5960" s="18">
        <v>0</v>
      </c>
      <c r="Z5960" s="18">
        <v>0</v>
      </c>
      <c r="AA5960" s="18">
        <v>0</v>
      </c>
      <c r="AB5960" s="18">
        <v>0</v>
      </c>
      <c r="AC5960" s="23">
        <v>0</v>
      </c>
      <c r="AD5960" s="14" t="str">
        <f>IF(E5960=113,"Linn","Iowa ex-Linn")</f>
        <v>Iowa ex-Linn</v>
      </c>
      <c r="AE5960" s="23" t="str">
        <f>IFERROR(AB5960/W5960,"N/M")</f>
        <v>N/M</v>
      </c>
      <c r="AF5960" s="14" t="str">
        <f>B5960&amp;"|"&amp;TEXT(E5960,"000")&amp;"|"&amp;TEXT(M5960,"0.0000")</f>
        <v>2024|035|0.6000</v>
      </c>
      <c r="AG5960" s="22" t="str">
        <f>IF(AND(B5960&gt;=2015,B5960&lt;=2024,C5960=19,G5960=41,I5960=2,K5960="A",L5960="RBUP",M5960&gt;=0.5,M5960&lt;=0.85),"IN","OUT")</f>
        <v>IN</v>
      </c>
    </row>
    <row r="5961" spans="1:33">
      <c r="A5961" s="14" t="s">
        <v>194</v>
      </c>
      <c r="B5961" s="16">
        <v>2024</v>
      </c>
      <c r="C5961" s="16">
        <v>19</v>
      </c>
      <c r="D5961" s="14" t="s">
        <v>80</v>
      </c>
      <c r="E5961" s="16">
        <v>35</v>
      </c>
      <c r="F5961" s="14" t="s">
        <v>103</v>
      </c>
      <c r="G5961" s="16">
        <v>41</v>
      </c>
      <c r="H5961" s="14" t="s">
        <v>186</v>
      </c>
      <c r="I5961" s="16">
        <v>2</v>
      </c>
      <c r="J5961" s="14" t="s">
        <v>83</v>
      </c>
      <c r="K5961" s="14" t="s">
        <v>84</v>
      </c>
      <c r="L5961" s="14" t="s">
        <v>85</v>
      </c>
      <c r="M5961" s="23">
        <v>0.65</v>
      </c>
      <c r="N5961" s="16">
        <v>2</v>
      </c>
      <c r="O5961" s="16">
        <v>1</v>
      </c>
      <c r="P5961" s="16">
        <v>0</v>
      </c>
      <c r="Q5961" s="16">
        <v>2</v>
      </c>
      <c r="R5961" s="16">
        <v>0</v>
      </c>
      <c r="S5961" s="14" t="s">
        <v>86</v>
      </c>
      <c r="T5961" s="16">
        <v>87</v>
      </c>
      <c r="U5961" s="16">
        <v>0</v>
      </c>
      <c r="V5961" s="18">
        <v>63183</v>
      </c>
      <c r="W5961" s="18">
        <v>912</v>
      </c>
      <c r="X5961" s="18">
        <v>538</v>
      </c>
      <c r="Y5961" s="18">
        <v>0</v>
      </c>
      <c r="Z5961" s="18">
        <v>0</v>
      </c>
      <c r="AA5961" s="18">
        <v>0</v>
      </c>
      <c r="AB5961" s="18">
        <v>0</v>
      </c>
      <c r="AC5961" s="23">
        <v>0</v>
      </c>
      <c r="AD5961" s="14" t="str">
        <f>IF(E5961=113,"Linn","Iowa ex-Linn")</f>
        <v>Iowa ex-Linn</v>
      </c>
      <c r="AE5961" s="23">
        <f>IFERROR(AB5961/W5961,"N/M")</f>
        <v>0.0</v>
      </c>
      <c r="AF5961" s="14" t="str">
        <f>B5961&amp;"|"&amp;TEXT(E5961,"000")&amp;"|"&amp;TEXT(M5961,"0.0000")</f>
        <v>2024|035|0.6500</v>
      </c>
      <c r="AG5961" s="22" t="str">
        <f>IF(AND(B5961&gt;=2015,B5961&lt;=2024,C5961=19,G5961=41,I5961=2,K5961="A",L5961="RBUP",M5961&gt;=0.5,M5961&lt;=0.85),"IN","OUT")</f>
        <v>IN</v>
      </c>
    </row>
    <row r="5962" spans="1:33">
      <c r="A5962" s="14" t="s">
        <v>194</v>
      </c>
      <c r="B5962" s="16">
        <v>2024</v>
      </c>
      <c r="C5962" s="16">
        <v>19</v>
      </c>
      <c r="D5962" s="14" t="s">
        <v>80</v>
      </c>
      <c r="E5962" s="16">
        <v>35</v>
      </c>
      <c r="F5962" s="14" t="s">
        <v>103</v>
      </c>
      <c r="G5962" s="16">
        <v>41</v>
      </c>
      <c r="H5962" s="14" t="s">
        <v>186</v>
      </c>
      <c r="I5962" s="16">
        <v>2</v>
      </c>
      <c r="J5962" s="14" t="s">
        <v>83</v>
      </c>
      <c r="K5962" s="14" t="s">
        <v>84</v>
      </c>
      <c r="L5962" s="14" t="s">
        <v>85</v>
      </c>
      <c r="M5962" s="23">
        <v>0.7</v>
      </c>
      <c r="N5962" s="16">
        <v>17</v>
      </c>
      <c r="O5962" s="16">
        <v>13</v>
      </c>
      <c r="P5962" s="16">
        <v>0</v>
      </c>
      <c r="Q5962" s="16">
        <v>18</v>
      </c>
      <c r="R5962" s="16">
        <v>0</v>
      </c>
      <c r="S5962" s="14" t="s">
        <v>86</v>
      </c>
      <c r="T5962" s="16">
        <v>1543</v>
      </c>
      <c r="U5962" s="16">
        <v>0</v>
      </c>
      <c r="V5962" s="18">
        <v>1068724</v>
      </c>
      <c r="W5962" s="18">
        <v>27446</v>
      </c>
      <c r="X5962" s="18">
        <v>17807</v>
      </c>
      <c r="Y5962" s="18">
        <v>0</v>
      </c>
      <c r="Z5962" s="18">
        <v>0</v>
      </c>
      <c r="AA5962" s="18">
        <v>0</v>
      </c>
      <c r="AB5962" s="18">
        <v>0</v>
      </c>
      <c r="AC5962" s="23">
        <v>0</v>
      </c>
      <c r="AD5962" s="14" t="str">
        <f>IF(E5962=113,"Linn","Iowa ex-Linn")</f>
        <v>Iowa ex-Linn</v>
      </c>
      <c r="AE5962" s="23">
        <f>IFERROR(AB5962/W5962,"N/M")</f>
        <v>0.0</v>
      </c>
      <c r="AF5962" s="14" t="str">
        <f>B5962&amp;"|"&amp;TEXT(E5962,"000")&amp;"|"&amp;TEXT(M5962,"0.0000")</f>
        <v>2024|035|0.7000</v>
      </c>
      <c r="AG5962" s="22" t="str">
        <f>IF(AND(B5962&gt;=2015,B5962&lt;=2024,C5962=19,G5962=41,I5962=2,K5962="A",L5962="RBUP",M5962&gt;=0.5,M5962&lt;=0.85),"IN","OUT")</f>
        <v>IN</v>
      </c>
    </row>
    <row r="5963" spans="1:33">
      <c r="A5963" s="14" t="s">
        <v>194</v>
      </c>
      <c r="B5963" s="16">
        <v>2024</v>
      </c>
      <c r="C5963" s="16">
        <v>19</v>
      </c>
      <c r="D5963" s="14" t="s">
        <v>80</v>
      </c>
      <c r="E5963" s="16">
        <v>35</v>
      </c>
      <c r="F5963" s="14" t="s">
        <v>103</v>
      </c>
      <c r="G5963" s="16">
        <v>41</v>
      </c>
      <c r="H5963" s="14" t="s">
        <v>186</v>
      </c>
      <c r="I5963" s="16">
        <v>2</v>
      </c>
      <c r="J5963" s="14" t="s">
        <v>83</v>
      </c>
      <c r="K5963" s="14" t="s">
        <v>84</v>
      </c>
      <c r="L5963" s="14" t="s">
        <v>85</v>
      </c>
      <c r="M5963" s="23">
        <v>0.75</v>
      </c>
      <c r="N5963" s="16">
        <v>108</v>
      </c>
      <c r="O5963" s="16">
        <v>90</v>
      </c>
      <c r="P5963" s="16">
        <v>10</v>
      </c>
      <c r="Q5963" s="16">
        <v>158</v>
      </c>
      <c r="R5963" s="16">
        <v>12</v>
      </c>
      <c r="S5963" s="14" t="s">
        <v>86</v>
      </c>
      <c r="T5963" s="16">
        <v>11875</v>
      </c>
      <c r="U5963" s="16">
        <v>0</v>
      </c>
      <c r="V5963" s="18">
        <v>9157075</v>
      </c>
      <c r="W5963" s="18">
        <v>286822</v>
      </c>
      <c r="X5963" s="18">
        <v>182776</v>
      </c>
      <c r="Y5963" s="18">
        <v>0</v>
      </c>
      <c r="Z5963" s="18">
        <v>0</v>
      </c>
      <c r="AA5963" s="18">
        <v>0</v>
      </c>
      <c r="AB5963" s="18">
        <v>82551</v>
      </c>
      <c r="AC5963" s="23">
        <v>0.29</v>
      </c>
      <c r="AD5963" s="14" t="str">
        <f>IF(E5963=113,"Linn","Iowa ex-Linn")</f>
        <v>Iowa ex-Linn</v>
      </c>
      <c r="AE5963" s="23">
        <f>IFERROR(AB5963/W5963,"N/M")</f>
        <v>0.2878126503545753</v>
      </c>
      <c r="AF5963" s="14" t="str">
        <f>B5963&amp;"|"&amp;TEXT(E5963,"000")&amp;"|"&amp;TEXT(M5963,"0.0000")</f>
        <v>2024|035|0.7500</v>
      </c>
      <c r="AG5963" s="22" t="str">
        <f>IF(AND(B5963&gt;=2015,B5963&lt;=2024,C5963=19,G5963=41,I5963=2,K5963="A",L5963="RBUP",M5963&gt;=0.5,M5963&lt;=0.85),"IN","OUT")</f>
        <v>IN</v>
      </c>
    </row>
    <row r="5964" spans="1:33">
      <c r="A5964" s="14" t="s">
        <v>194</v>
      </c>
      <c r="B5964" s="16">
        <v>2024</v>
      </c>
      <c r="C5964" s="16">
        <v>19</v>
      </c>
      <c r="D5964" s="14" t="s">
        <v>80</v>
      </c>
      <c r="E5964" s="16">
        <v>35</v>
      </c>
      <c r="F5964" s="14" t="s">
        <v>103</v>
      </c>
      <c r="G5964" s="16">
        <v>41</v>
      </c>
      <c r="H5964" s="14" t="s">
        <v>186</v>
      </c>
      <c r="I5964" s="16">
        <v>2</v>
      </c>
      <c r="J5964" s="14" t="s">
        <v>83</v>
      </c>
      <c r="K5964" s="14" t="s">
        <v>84</v>
      </c>
      <c r="L5964" s="14" t="s">
        <v>85</v>
      </c>
      <c r="M5964" s="23">
        <v>0.8</v>
      </c>
      <c r="N5964" s="16">
        <v>359</v>
      </c>
      <c r="O5964" s="16">
        <v>297</v>
      </c>
      <c r="P5964" s="16">
        <v>93</v>
      </c>
      <c r="Q5964" s="16">
        <v>511</v>
      </c>
      <c r="R5964" s="16">
        <v>124</v>
      </c>
      <c r="S5964" s="14" t="s">
        <v>86</v>
      </c>
      <c r="T5964" s="16">
        <v>58809</v>
      </c>
      <c r="U5964" s="16">
        <v>0</v>
      </c>
      <c r="V5964" s="18">
        <v>48643957</v>
      </c>
      <c r="W5964" s="18">
        <v>2191328</v>
      </c>
      <c r="X5964" s="18">
        <v>1280258</v>
      </c>
      <c r="Y5964" s="18">
        <v>0</v>
      </c>
      <c r="Z5964" s="18">
        <v>0</v>
      </c>
      <c r="AA5964" s="18">
        <v>0</v>
      </c>
      <c r="AB5964" s="18">
        <v>1046948</v>
      </c>
      <c r="AC5964" s="23">
        <v>0.48</v>
      </c>
      <c r="AD5964" s="14" t="str">
        <f>IF(E5964=113,"Linn","Iowa ex-Linn")</f>
        <v>Iowa ex-Linn</v>
      </c>
      <c r="AE5964" s="23">
        <f>IFERROR(AB5964/W5964,"N/M")</f>
        <v>0.47776873202003534</v>
      </c>
      <c r="AF5964" s="14" t="str">
        <f>B5964&amp;"|"&amp;TEXT(E5964,"000")&amp;"|"&amp;TEXT(M5964,"0.0000")</f>
        <v>2024|035|0.8000</v>
      </c>
      <c r="AG5964" s="22" t="str">
        <f>IF(AND(B5964&gt;=2015,B5964&lt;=2024,C5964=19,G5964=41,I5964=2,K5964="A",L5964="RBUP",M5964&gt;=0.5,M5964&lt;=0.85),"IN","OUT")</f>
        <v>IN</v>
      </c>
    </row>
    <row r="5965" spans="1:33">
      <c r="A5965" s="14" t="s">
        <v>194</v>
      </c>
      <c r="B5965" s="16">
        <v>2024</v>
      </c>
      <c r="C5965" s="16">
        <v>19</v>
      </c>
      <c r="D5965" s="14" t="s">
        <v>80</v>
      </c>
      <c r="E5965" s="16">
        <v>35</v>
      </c>
      <c r="F5965" s="14" t="s">
        <v>103</v>
      </c>
      <c r="G5965" s="16">
        <v>41</v>
      </c>
      <c r="H5965" s="14" t="s">
        <v>186</v>
      </c>
      <c r="I5965" s="16">
        <v>2</v>
      </c>
      <c r="J5965" s="14" t="s">
        <v>83</v>
      </c>
      <c r="K5965" s="14" t="s">
        <v>84</v>
      </c>
      <c r="L5965" s="14" t="s">
        <v>85</v>
      </c>
      <c r="M5965" s="23">
        <v>0.85</v>
      </c>
      <c r="N5965" s="16">
        <v>396</v>
      </c>
      <c r="O5965" s="16">
        <v>326</v>
      </c>
      <c r="P5965" s="16">
        <v>150</v>
      </c>
      <c r="Q5965" s="16">
        <v>611</v>
      </c>
      <c r="R5965" s="16">
        <v>254</v>
      </c>
      <c r="S5965" s="14" t="s">
        <v>86</v>
      </c>
      <c r="T5965" s="16">
        <v>64673</v>
      </c>
      <c r="U5965" s="16">
        <v>0</v>
      </c>
      <c r="V5965" s="18">
        <v>56748990</v>
      </c>
      <c r="W5965" s="18">
        <v>3269705</v>
      </c>
      <c r="X5965" s="18">
        <v>1471839</v>
      </c>
      <c r="Y5965" s="18">
        <v>1958</v>
      </c>
      <c r="Z5965" s="18">
        <v>0</v>
      </c>
      <c r="AA5965" s="18">
        <v>0</v>
      </c>
      <c r="AB5965" s="18">
        <v>2006379</v>
      </c>
      <c r="AC5965" s="23">
        <v>0.61</v>
      </c>
      <c r="AD5965" s="14" t="str">
        <f>IF(E5965=113,"Linn","Iowa ex-Linn")</f>
        <v>Iowa ex-Linn</v>
      </c>
      <c r="AE5965" s="23">
        <f>IFERROR(AB5965/W5965,"N/M")</f>
        <v>0.6136269174130388</v>
      </c>
      <c r="AF5965" s="14" t="str">
        <f>B5965&amp;"|"&amp;TEXT(E5965,"000")&amp;"|"&amp;TEXT(M5965,"0.0000")</f>
        <v>2024|035|0.8500</v>
      </c>
      <c r="AG5965" s="22" t="str">
        <f>IF(AND(B5965&gt;=2015,B5965&lt;=2024,C5965=19,G5965=41,I5965=2,K5965="A",L5965="RBUP",M5965&gt;=0.5,M5965&lt;=0.85),"IN","OUT")</f>
        <v>IN</v>
      </c>
    </row>
    <row r="5966" spans="1:33">
      <c r="A5966" s="14" t="s">
        <v>194</v>
      </c>
      <c r="B5966" s="16">
        <v>2024</v>
      </c>
      <c r="C5966" s="16">
        <v>19</v>
      </c>
      <c r="D5966" s="14" t="s">
        <v>80</v>
      </c>
      <c r="E5966" s="16">
        <v>37</v>
      </c>
      <c r="F5966" s="14" t="s">
        <v>104</v>
      </c>
      <c r="G5966" s="16">
        <v>41</v>
      </c>
      <c r="H5966" s="14" t="s">
        <v>186</v>
      </c>
      <c r="I5966" s="16">
        <v>2</v>
      </c>
      <c r="J5966" s="14" t="s">
        <v>83</v>
      </c>
      <c r="K5966" s="14" t="s">
        <v>84</v>
      </c>
      <c r="L5966" s="14" t="s">
        <v>85</v>
      </c>
      <c r="M5966" s="23">
        <v>0.65</v>
      </c>
      <c r="N5966" s="16">
        <v>4</v>
      </c>
      <c r="O5966" s="16">
        <v>4</v>
      </c>
      <c r="P5966" s="16">
        <v>0</v>
      </c>
      <c r="Q5966" s="16">
        <v>5</v>
      </c>
      <c r="R5966" s="16">
        <v>0</v>
      </c>
      <c r="S5966" s="14" t="s">
        <v>86</v>
      </c>
      <c r="T5966" s="16">
        <v>318</v>
      </c>
      <c r="U5966" s="16">
        <v>0</v>
      </c>
      <c r="V5966" s="18">
        <v>200238</v>
      </c>
      <c r="W5966" s="18">
        <v>3530</v>
      </c>
      <c r="X5966" s="18">
        <v>2701</v>
      </c>
      <c r="Y5966" s="18">
        <v>0</v>
      </c>
      <c r="Z5966" s="18">
        <v>0</v>
      </c>
      <c r="AA5966" s="18">
        <v>0</v>
      </c>
      <c r="AB5966" s="18">
        <v>0</v>
      </c>
      <c r="AC5966" s="23">
        <v>0</v>
      </c>
      <c r="AD5966" s="14" t="str">
        <f>IF(E5966=113,"Linn","Iowa ex-Linn")</f>
        <v>Iowa ex-Linn</v>
      </c>
      <c r="AE5966" s="23">
        <f>IFERROR(AB5966/W5966,"N/M")</f>
        <v>0.0</v>
      </c>
      <c r="AF5966" s="14" t="str">
        <f>B5966&amp;"|"&amp;TEXT(E5966,"000")&amp;"|"&amp;TEXT(M5966,"0.0000")</f>
        <v>2024|037|0.6500</v>
      </c>
      <c r="AG5966" s="22" t="str">
        <f>IF(AND(B5966&gt;=2015,B5966&lt;=2024,C5966=19,G5966=41,I5966=2,K5966="A",L5966="RBUP",M5966&gt;=0.5,M5966&lt;=0.85),"IN","OUT")</f>
        <v>IN</v>
      </c>
    </row>
    <row r="5967" spans="1:33">
      <c r="A5967" s="14" t="s">
        <v>194</v>
      </c>
      <c r="B5967" s="16">
        <v>2024</v>
      </c>
      <c r="C5967" s="16">
        <v>19</v>
      </c>
      <c r="D5967" s="14" t="s">
        <v>80</v>
      </c>
      <c r="E5967" s="16">
        <v>37</v>
      </c>
      <c r="F5967" s="14" t="s">
        <v>104</v>
      </c>
      <c r="G5967" s="16">
        <v>41</v>
      </c>
      <c r="H5967" s="14" t="s">
        <v>186</v>
      </c>
      <c r="I5967" s="16">
        <v>2</v>
      </c>
      <c r="J5967" s="14" t="s">
        <v>83</v>
      </c>
      <c r="K5967" s="14" t="s">
        <v>84</v>
      </c>
      <c r="L5967" s="14" t="s">
        <v>85</v>
      </c>
      <c r="M5967" s="23">
        <v>0.7</v>
      </c>
      <c r="N5967" s="16">
        <v>24</v>
      </c>
      <c r="O5967" s="16">
        <v>19</v>
      </c>
      <c r="P5967" s="16">
        <v>2</v>
      </c>
      <c r="Q5967" s="16">
        <v>47</v>
      </c>
      <c r="R5967" s="16">
        <v>2</v>
      </c>
      <c r="S5967" s="14" t="s">
        <v>86</v>
      </c>
      <c r="T5967" s="16">
        <v>2955</v>
      </c>
      <c r="U5967" s="16">
        <v>0</v>
      </c>
      <c r="V5967" s="18">
        <v>2077453</v>
      </c>
      <c r="W5967" s="18">
        <v>66440</v>
      </c>
      <c r="X5967" s="18">
        <v>42158</v>
      </c>
      <c r="Y5967" s="18">
        <v>130</v>
      </c>
      <c r="Z5967" s="18">
        <v>0</v>
      </c>
      <c r="AA5967" s="18">
        <v>0</v>
      </c>
      <c r="AB5967" s="18">
        <v>18088</v>
      </c>
      <c r="AC5967" s="23">
        <v>0.27</v>
      </c>
      <c r="AD5967" s="14" t="str">
        <f>IF(E5967=113,"Linn","Iowa ex-Linn")</f>
        <v>Iowa ex-Linn</v>
      </c>
      <c r="AE5967" s="23">
        <f>IFERROR(AB5967/W5967,"N/M")</f>
        <v>0.2722456351595424</v>
      </c>
      <c r="AF5967" s="14" t="str">
        <f>B5967&amp;"|"&amp;TEXT(E5967,"000")&amp;"|"&amp;TEXT(M5967,"0.0000")</f>
        <v>2024|037|0.7000</v>
      </c>
      <c r="AG5967" s="22" t="str">
        <f>IF(AND(B5967&gt;=2015,B5967&lt;=2024,C5967=19,G5967=41,I5967=2,K5967="A",L5967="RBUP",M5967&gt;=0.5,M5967&lt;=0.85),"IN","OUT")</f>
        <v>IN</v>
      </c>
    </row>
    <row r="5968" spans="1:33">
      <c r="A5968" s="14" t="s">
        <v>194</v>
      </c>
      <c r="B5968" s="16">
        <v>2024</v>
      </c>
      <c r="C5968" s="16">
        <v>19</v>
      </c>
      <c r="D5968" s="14" t="s">
        <v>80</v>
      </c>
      <c r="E5968" s="16">
        <v>37</v>
      </c>
      <c r="F5968" s="14" t="s">
        <v>104</v>
      </c>
      <c r="G5968" s="16">
        <v>41</v>
      </c>
      <c r="H5968" s="14" t="s">
        <v>186</v>
      </c>
      <c r="I5968" s="16">
        <v>2</v>
      </c>
      <c r="J5968" s="14" t="s">
        <v>83</v>
      </c>
      <c r="K5968" s="14" t="s">
        <v>84</v>
      </c>
      <c r="L5968" s="14" t="s">
        <v>85</v>
      </c>
      <c r="M5968" s="23">
        <v>0.75</v>
      </c>
      <c r="N5968" s="16">
        <v>65</v>
      </c>
      <c r="O5968" s="16">
        <v>48</v>
      </c>
      <c r="P5968" s="16">
        <v>11</v>
      </c>
      <c r="Q5968" s="16">
        <v>73</v>
      </c>
      <c r="R5968" s="16">
        <v>14</v>
      </c>
      <c r="S5968" s="14" t="s">
        <v>86</v>
      </c>
      <c r="T5968" s="16">
        <v>9771</v>
      </c>
      <c r="U5968" s="16">
        <v>0</v>
      </c>
      <c r="V5968" s="18">
        <v>7198949</v>
      </c>
      <c r="W5968" s="18">
        <v>282848</v>
      </c>
      <c r="X5968" s="18">
        <v>194675</v>
      </c>
      <c r="Y5968" s="18">
        <v>0</v>
      </c>
      <c r="Z5968" s="18">
        <v>0</v>
      </c>
      <c r="AA5968" s="18">
        <v>0</v>
      </c>
      <c r="AB5968" s="18">
        <v>85609</v>
      </c>
      <c r="AC5968" s="23">
        <v>0.3</v>
      </c>
      <c r="AD5968" s="14" t="str">
        <f>IF(E5968=113,"Linn","Iowa ex-Linn")</f>
        <v>Iowa ex-Linn</v>
      </c>
      <c r="AE5968" s="23">
        <f>IFERROR(AB5968/W5968,"N/M")</f>
        <v>0.30266786401176604</v>
      </c>
      <c r="AF5968" s="14" t="str">
        <f>B5968&amp;"|"&amp;TEXT(E5968,"000")&amp;"|"&amp;TEXT(M5968,"0.0000")</f>
        <v>2024|037|0.7500</v>
      </c>
      <c r="AG5968" s="22" t="str">
        <f>IF(AND(B5968&gt;=2015,B5968&lt;=2024,C5968=19,G5968=41,I5968=2,K5968="A",L5968="RBUP",M5968&gt;=0.5,M5968&lt;=0.85),"IN","OUT")</f>
        <v>IN</v>
      </c>
    </row>
    <row r="5969" spans="1:33">
      <c r="A5969" s="14" t="s">
        <v>194</v>
      </c>
      <c r="B5969" s="16">
        <v>2024</v>
      </c>
      <c r="C5969" s="16">
        <v>19</v>
      </c>
      <c r="D5969" s="14" t="s">
        <v>80</v>
      </c>
      <c r="E5969" s="16">
        <v>37</v>
      </c>
      <c r="F5969" s="14" t="s">
        <v>104</v>
      </c>
      <c r="G5969" s="16">
        <v>41</v>
      </c>
      <c r="H5969" s="14" t="s">
        <v>186</v>
      </c>
      <c r="I5969" s="16">
        <v>2</v>
      </c>
      <c r="J5969" s="14" t="s">
        <v>83</v>
      </c>
      <c r="K5969" s="14" t="s">
        <v>84</v>
      </c>
      <c r="L5969" s="14" t="s">
        <v>85</v>
      </c>
      <c r="M5969" s="23">
        <v>0.8</v>
      </c>
      <c r="N5969" s="16">
        <v>318</v>
      </c>
      <c r="O5969" s="16">
        <v>244</v>
      </c>
      <c r="P5969" s="16">
        <v>97</v>
      </c>
      <c r="Q5969" s="16">
        <v>345</v>
      </c>
      <c r="R5969" s="16">
        <v>121</v>
      </c>
      <c r="S5969" s="14" t="s">
        <v>86</v>
      </c>
      <c r="T5969" s="16">
        <v>43289</v>
      </c>
      <c r="U5969" s="16">
        <v>0</v>
      </c>
      <c r="V5969" s="18">
        <v>34206470</v>
      </c>
      <c r="W5969" s="18">
        <v>1801468</v>
      </c>
      <c r="X5969" s="18">
        <v>1083004</v>
      </c>
      <c r="Y5969" s="18">
        <v>337</v>
      </c>
      <c r="Z5969" s="18">
        <v>0</v>
      </c>
      <c r="AA5969" s="18">
        <v>0</v>
      </c>
      <c r="AB5969" s="18">
        <v>1109977</v>
      </c>
      <c r="AC5969" s="23">
        <v>0.62</v>
      </c>
      <c r="AD5969" s="14" t="str">
        <f>IF(E5969=113,"Linn","Iowa ex-Linn")</f>
        <v>Iowa ex-Linn</v>
      </c>
      <c r="AE5969" s="23">
        <f>IFERROR(AB5969/W5969,"N/M")</f>
        <v>0.6161513832052526</v>
      </c>
      <c r="AF5969" s="14" t="str">
        <f>B5969&amp;"|"&amp;TEXT(E5969,"000")&amp;"|"&amp;TEXT(M5969,"0.0000")</f>
        <v>2024|037|0.8000</v>
      </c>
      <c r="AG5969" s="22" t="str">
        <f>IF(AND(B5969&gt;=2015,B5969&lt;=2024,C5969=19,G5969=41,I5969=2,K5969="A",L5969="RBUP",M5969&gt;=0.5,M5969&lt;=0.85),"IN","OUT")</f>
        <v>IN</v>
      </c>
    </row>
    <row r="5970" spans="1:33">
      <c r="A5970" s="14" t="s">
        <v>194</v>
      </c>
      <c r="B5970" s="16">
        <v>2024</v>
      </c>
      <c r="C5970" s="16">
        <v>19</v>
      </c>
      <c r="D5970" s="14" t="s">
        <v>80</v>
      </c>
      <c r="E5970" s="16">
        <v>37</v>
      </c>
      <c r="F5970" s="14" t="s">
        <v>104</v>
      </c>
      <c r="G5970" s="16">
        <v>41</v>
      </c>
      <c r="H5970" s="14" t="s">
        <v>186</v>
      </c>
      <c r="I5970" s="16">
        <v>2</v>
      </c>
      <c r="J5970" s="14" t="s">
        <v>83</v>
      </c>
      <c r="K5970" s="14" t="s">
        <v>84</v>
      </c>
      <c r="L5970" s="14" t="s">
        <v>85</v>
      </c>
      <c r="M5970" s="23">
        <v>0.85</v>
      </c>
      <c r="N5970" s="16">
        <v>450</v>
      </c>
      <c r="O5970" s="16">
        <v>376</v>
      </c>
      <c r="P5970" s="16">
        <v>200</v>
      </c>
      <c r="Q5970" s="16">
        <v>592</v>
      </c>
      <c r="R5970" s="16">
        <v>273</v>
      </c>
      <c r="S5970" s="14" t="s">
        <v>86</v>
      </c>
      <c r="T5970" s="16">
        <v>82379</v>
      </c>
      <c r="U5970" s="16">
        <v>0</v>
      </c>
      <c r="V5970" s="18">
        <v>69690233</v>
      </c>
      <c r="W5970" s="18">
        <v>4465331</v>
      </c>
      <c r="X5970" s="18">
        <v>2107532</v>
      </c>
      <c r="Y5970" s="18">
        <v>193</v>
      </c>
      <c r="Z5970" s="18">
        <v>0</v>
      </c>
      <c r="AA5970" s="18">
        <v>0</v>
      </c>
      <c r="AB5970" s="18">
        <v>3128688</v>
      </c>
      <c r="AC5970" s="23">
        <v>0.7</v>
      </c>
      <c r="AD5970" s="14" t="str">
        <f>IF(E5970=113,"Linn","Iowa ex-Linn")</f>
        <v>Iowa ex-Linn</v>
      </c>
      <c r="AE5970" s="23">
        <f>IFERROR(AB5970/W5970,"N/M")</f>
        <v>0.700662056183517</v>
      </c>
      <c r="AF5970" s="14" t="str">
        <f>B5970&amp;"|"&amp;TEXT(E5970,"000")&amp;"|"&amp;TEXT(M5970,"0.0000")</f>
        <v>2024|037|0.8500</v>
      </c>
      <c r="AG5970" s="22" t="str">
        <f>IF(AND(B5970&gt;=2015,B5970&lt;=2024,C5970=19,G5970=41,I5970=2,K5970="A",L5970="RBUP",M5970&gt;=0.5,M5970&lt;=0.85),"IN","OUT")</f>
        <v>IN</v>
      </c>
    </row>
    <row r="5971" spans="1:33">
      <c r="A5971" s="14" t="s">
        <v>194</v>
      </c>
      <c r="B5971" s="16">
        <v>2024</v>
      </c>
      <c r="C5971" s="16">
        <v>19</v>
      </c>
      <c r="D5971" s="14" t="s">
        <v>80</v>
      </c>
      <c r="E5971" s="16">
        <v>39</v>
      </c>
      <c r="F5971" s="14" t="s">
        <v>105</v>
      </c>
      <c r="G5971" s="16">
        <v>41</v>
      </c>
      <c r="H5971" s="14" t="s">
        <v>186</v>
      </c>
      <c r="I5971" s="16">
        <v>2</v>
      </c>
      <c r="J5971" s="14" t="s">
        <v>83</v>
      </c>
      <c r="K5971" s="14" t="s">
        <v>84</v>
      </c>
      <c r="L5971" s="14" t="s">
        <v>85</v>
      </c>
      <c r="M5971" s="23">
        <v>0.6</v>
      </c>
      <c r="N5971" s="16">
        <v>4</v>
      </c>
      <c r="O5971" s="16">
        <v>2</v>
      </c>
      <c r="P5971" s="16">
        <v>0</v>
      </c>
      <c r="Q5971" s="16">
        <v>2</v>
      </c>
      <c r="R5971" s="16">
        <v>0</v>
      </c>
      <c r="S5971" s="14" t="s">
        <v>86</v>
      </c>
      <c r="T5971" s="16">
        <v>72</v>
      </c>
      <c r="U5971" s="16">
        <v>0</v>
      </c>
      <c r="V5971" s="18">
        <v>30796</v>
      </c>
      <c r="W5971" s="18">
        <v>2369</v>
      </c>
      <c r="X5971" s="18">
        <v>619</v>
      </c>
      <c r="Y5971" s="18">
        <v>0</v>
      </c>
      <c r="Z5971" s="18">
        <v>0</v>
      </c>
      <c r="AA5971" s="18">
        <v>0</v>
      </c>
      <c r="AB5971" s="18">
        <v>0</v>
      </c>
      <c r="AC5971" s="23">
        <v>0</v>
      </c>
      <c r="AD5971" s="14" t="str">
        <f>IF(E5971=113,"Linn","Iowa ex-Linn")</f>
        <v>Iowa ex-Linn</v>
      </c>
      <c r="AE5971" s="23">
        <f>IFERROR(AB5971/W5971,"N/M")</f>
        <v>0.0</v>
      </c>
      <c r="AF5971" s="14" t="str">
        <f>B5971&amp;"|"&amp;TEXT(E5971,"000")&amp;"|"&amp;TEXT(M5971,"0.0000")</f>
        <v>2024|039|0.6000</v>
      </c>
      <c r="AG5971" s="22" t="str">
        <f>IF(AND(B5971&gt;=2015,B5971&lt;=2024,C5971=19,G5971=41,I5971=2,K5971="A",L5971="RBUP",M5971&gt;=0.5,M5971&lt;=0.85),"IN","OUT")</f>
        <v>IN</v>
      </c>
    </row>
    <row r="5972" spans="1:33">
      <c r="A5972" s="14" t="s">
        <v>194</v>
      </c>
      <c r="B5972" s="16">
        <v>2024</v>
      </c>
      <c r="C5972" s="16">
        <v>19</v>
      </c>
      <c r="D5972" s="14" t="s">
        <v>80</v>
      </c>
      <c r="E5972" s="16">
        <v>39</v>
      </c>
      <c r="F5972" s="14" t="s">
        <v>105</v>
      </c>
      <c r="G5972" s="16">
        <v>41</v>
      </c>
      <c r="H5972" s="14" t="s">
        <v>186</v>
      </c>
      <c r="I5972" s="16">
        <v>2</v>
      </c>
      <c r="J5972" s="14" t="s">
        <v>83</v>
      </c>
      <c r="K5972" s="14" t="s">
        <v>84</v>
      </c>
      <c r="L5972" s="14" t="s">
        <v>85</v>
      </c>
      <c r="M5972" s="23">
        <v>0.65</v>
      </c>
      <c r="N5972" s="16">
        <v>4</v>
      </c>
      <c r="O5972" s="16">
        <v>2</v>
      </c>
      <c r="P5972" s="16">
        <v>1</v>
      </c>
      <c r="Q5972" s="16">
        <v>3</v>
      </c>
      <c r="R5972" s="16">
        <v>1</v>
      </c>
      <c r="S5972" s="14" t="s">
        <v>86</v>
      </c>
      <c r="T5972" s="16">
        <v>195</v>
      </c>
      <c r="U5972" s="16">
        <v>0</v>
      </c>
      <c r="V5972" s="18">
        <v>88960</v>
      </c>
      <c r="W5972" s="18">
        <v>10027</v>
      </c>
      <c r="X5972" s="18">
        <v>5915</v>
      </c>
      <c r="Y5972" s="18">
        <v>0</v>
      </c>
      <c r="Z5972" s="18">
        <v>0</v>
      </c>
      <c r="AA5972" s="18">
        <v>0</v>
      </c>
      <c r="AB5972" s="18">
        <v>1118</v>
      </c>
      <c r="AC5972" s="23">
        <v>0.11</v>
      </c>
      <c r="AD5972" s="14" t="str">
        <f>IF(E5972=113,"Linn","Iowa ex-Linn")</f>
        <v>Iowa ex-Linn</v>
      </c>
      <c r="AE5972" s="23">
        <f>IFERROR(AB5972/W5972,"N/M")</f>
        <v>0.1114989528273661</v>
      </c>
      <c r="AF5972" s="14" t="str">
        <f>B5972&amp;"|"&amp;TEXT(E5972,"000")&amp;"|"&amp;TEXT(M5972,"0.0000")</f>
        <v>2024|039|0.6500</v>
      </c>
      <c r="AG5972" s="22" t="str">
        <f>IF(AND(B5972&gt;=2015,B5972&lt;=2024,C5972=19,G5972=41,I5972=2,K5972="A",L5972="RBUP",M5972&gt;=0.5,M5972&lt;=0.85),"IN","OUT")</f>
        <v>IN</v>
      </c>
    </row>
    <row r="5973" spans="1:33">
      <c r="A5973" s="14" t="s">
        <v>194</v>
      </c>
      <c r="B5973" s="16">
        <v>2024</v>
      </c>
      <c r="C5973" s="16">
        <v>19</v>
      </c>
      <c r="D5973" s="14" t="s">
        <v>80</v>
      </c>
      <c r="E5973" s="16">
        <v>39</v>
      </c>
      <c r="F5973" s="14" t="s">
        <v>105</v>
      </c>
      <c r="G5973" s="16">
        <v>41</v>
      </c>
      <c r="H5973" s="14" t="s">
        <v>186</v>
      </c>
      <c r="I5973" s="16">
        <v>2</v>
      </c>
      <c r="J5973" s="14" t="s">
        <v>83</v>
      </c>
      <c r="K5973" s="14" t="s">
        <v>84</v>
      </c>
      <c r="L5973" s="14" t="s">
        <v>85</v>
      </c>
      <c r="M5973" s="23">
        <v>0.7</v>
      </c>
      <c r="N5973" s="16">
        <v>47</v>
      </c>
      <c r="O5973" s="16">
        <v>32</v>
      </c>
      <c r="P5973" s="16">
        <v>7</v>
      </c>
      <c r="Q5973" s="16">
        <v>47</v>
      </c>
      <c r="R5973" s="16">
        <v>7</v>
      </c>
      <c r="S5973" s="14" t="s">
        <v>86</v>
      </c>
      <c r="T5973" s="16">
        <v>2786</v>
      </c>
      <c r="U5973" s="16">
        <v>0</v>
      </c>
      <c r="V5973" s="18">
        <v>1426741</v>
      </c>
      <c r="W5973" s="18">
        <v>144507</v>
      </c>
      <c r="X5973" s="18">
        <v>95301</v>
      </c>
      <c r="Y5973" s="18">
        <v>0</v>
      </c>
      <c r="Z5973" s="18">
        <v>0</v>
      </c>
      <c r="AA5973" s="18">
        <v>0</v>
      </c>
      <c r="AB5973" s="18">
        <v>12363</v>
      </c>
      <c r="AC5973" s="23">
        <v>0.09</v>
      </c>
      <c r="AD5973" s="14" t="str">
        <f>IF(E5973=113,"Linn","Iowa ex-Linn")</f>
        <v>Iowa ex-Linn</v>
      </c>
      <c r="AE5973" s="23">
        <f>IFERROR(AB5973/W5973,"N/M")</f>
        <v>0.08555294899209034</v>
      </c>
      <c r="AF5973" s="14" t="str">
        <f>B5973&amp;"|"&amp;TEXT(E5973,"000")&amp;"|"&amp;TEXT(M5973,"0.0000")</f>
        <v>2024|039|0.7000</v>
      </c>
      <c r="AG5973" s="22" t="str">
        <f>IF(AND(B5973&gt;=2015,B5973&lt;=2024,C5973=19,G5973=41,I5973=2,K5973="A",L5973="RBUP",M5973&gt;=0.5,M5973&lt;=0.85),"IN","OUT")</f>
        <v>IN</v>
      </c>
    </row>
    <row r="5974" spans="1:33">
      <c r="A5974" s="14" t="s">
        <v>194</v>
      </c>
      <c r="B5974" s="16">
        <v>2024</v>
      </c>
      <c r="C5974" s="16">
        <v>19</v>
      </c>
      <c r="D5974" s="14" t="s">
        <v>80</v>
      </c>
      <c r="E5974" s="16">
        <v>39</v>
      </c>
      <c r="F5974" s="14" t="s">
        <v>105</v>
      </c>
      <c r="G5974" s="16">
        <v>41</v>
      </c>
      <c r="H5974" s="14" t="s">
        <v>186</v>
      </c>
      <c r="I5974" s="16">
        <v>2</v>
      </c>
      <c r="J5974" s="14" t="s">
        <v>83</v>
      </c>
      <c r="K5974" s="14" t="s">
        <v>84</v>
      </c>
      <c r="L5974" s="14" t="s">
        <v>85</v>
      </c>
      <c r="M5974" s="23">
        <v>0.75</v>
      </c>
      <c r="N5974" s="16">
        <v>148</v>
      </c>
      <c r="O5974" s="16">
        <v>92</v>
      </c>
      <c r="P5974" s="16">
        <v>11</v>
      </c>
      <c r="Q5974" s="16">
        <v>115</v>
      </c>
      <c r="R5974" s="16">
        <v>11</v>
      </c>
      <c r="S5974" s="14" t="s">
        <v>86</v>
      </c>
      <c r="T5974" s="16">
        <v>10703</v>
      </c>
      <c r="U5974" s="16">
        <v>0</v>
      </c>
      <c r="V5974" s="18">
        <v>5881307</v>
      </c>
      <c r="W5974" s="18">
        <v>688393</v>
      </c>
      <c r="X5974" s="18">
        <v>471257</v>
      </c>
      <c r="Y5974" s="18">
        <v>298</v>
      </c>
      <c r="Z5974" s="18">
        <v>0</v>
      </c>
      <c r="AA5974" s="18">
        <v>0</v>
      </c>
      <c r="AB5974" s="18">
        <v>24844</v>
      </c>
      <c r="AC5974" s="23">
        <v>0.04</v>
      </c>
      <c r="AD5974" s="14" t="str">
        <f>IF(E5974=113,"Linn","Iowa ex-Linn")</f>
        <v>Iowa ex-Linn</v>
      </c>
      <c r="AE5974" s="23">
        <f>IFERROR(AB5974/W5974,"N/M")</f>
        <v>0.03608984983868226</v>
      </c>
      <c r="AF5974" s="14" t="str">
        <f>B5974&amp;"|"&amp;TEXT(E5974,"000")&amp;"|"&amp;TEXT(M5974,"0.0000")</f>
        <v>2024|039|0.7500</v>
      </c>
      <c r="AG5974" s="22" t="str">
        <f>IF(AND(B5974&gt;=2015,B5974&lt;=2024,C5974=19,G5974=41,I5974=2,K5974="A",L5974="RBUP",M5974&gt;=0.5,M5974&lt;=0.85),"IN","OUT")</f>
        <v>IN</v>
      </c>
    </row>
    <row r="5975" spans="1:33">
      <c r="A5975" s="14" t="s">
        <v>194</v>
      </c>
      <c r="B5975" s="16">
        <v>2024</v>
      </c>
      <c r="C5975" s="16">
        <v>19</v>
      </c>
      <c r="D5975" s="14" t="s">
        <v>80</v>
      </c>
      <c r="E5975" s="16">
        <v>39</v>
      </c>
      <c r="F5975" s="14" t="s">
        <v>105</v>
      </c>
      <c r="G5975" s="16">
        <v>41</v>
      </c>
      <c r="H5975" s="14" t="s">
        <v>186</v>
      </c>
      <c r="I5975" s="16">
        <v>2</v>
      </c>
      <c r="J5975" s="14" t="s">
        <v>83</v>
      </c>
      <c r="K5975" s="14" t="s">
        <v>84</v>
      </c>
      <c r="L5975" s="14" t="s">
        <v>85</v>
      </c>
      <c r="M5975" s="23">
        <v>0.8</v>
      </c>
      <c r="N5975" s="16">
        <v>151</v>
      </c>
      <c r="O5975" s="16">
        <v>80</v>
      </c>
      <c r="P5975" s="16">
        <v>30</v>
      </c>
      <c r="Q5975" s="16">
        <v>89</v>
      </c>
      <c r="R5975" s="16">
        <v>30</v>
      </c>
      <c r="S5975" s="14" t="s">
        <v>86</v>
      </c>
      <c r="T5975" s="16">
        <v>16704</v>
      </c>
      <c r="U5975" s="16">
        <v>0</v>
      </c>
      <c r="V5975" s="18">
        <v>9420088</v>
      </c>
      <c r="W5975" s="18">
        <v>1205291</v>
      </c>
      <c r="X5975" s="18">
        <v>792921</v>
      </c>
      <c r="Y5975" s="18">
        <v>688</v>
      </c>
      <c r="Z5975" s="18">
        <v>0</v>
      </c>
      <c r="AA5975" s="18">
        <v>0</v>
      </c>
      <c r="AB5975" s="18">
        <v>302630</v>
      </c>
      <c r="AC5975" s="23">
        <v>0.25</v>
      </c>
      <c r="AD5975" s="14" t="str">
        <f>IF(E5975=113,"Linn","Iowa ex-Linn")</f>
        <v>Iowa ex-Linn</v>
      </c>
      <c r="AE5975" s="23">
        <f>IFERROR(AB5975/W5975,"N/M")</f>
        <v>0.2510845928493617</v>
      </c>
      <c r="AF5975" s="14" t="str">
        <f>B5975&amp;"|"&amp;TEXT(E5975,"000")&amp;"|"&amp;TEXT(M5975,"0.0000")</f>
        <v>2024|039|0.8000</v>
      </c>
      <c r="AG5975" s="22" t="str">
        <f>IF(AND(B5975&gt;=2015,B5975&lt;=2024,C5975=19,G5975=41,I5975=2,K5975="A",L5975="RBUP",M5975&gt;=0.5,M5975&lt;=0.85),"IN","OUT")</f>
        <v>IN</v>
      </c>
    </row>
    <row r="5976" spans="1:33">
      <c r="A5976" s="14" t="s">
        <v>194</v>
      </c>
      <c r="B5976" s="16">
        <v>2024</v>
      </c>
      <c r="C5976" s="16">
        <v>19</v>
      </c>
      <c r="D5976" s="14" t="s">
        <v>80</v>
      </c>
      <c r="E5976" s="16">
        <v>39</v>
      </c>
      <c r="F5976" s="14" t="s">
        <v>105</v>
      </c>
      <c r="G5976" s="16">
        <v>41</v>
      </c>
      <c r="H5976" s="14" t="s">
        <v>186</v>
      </c>
      <c r="I5976" s="16">
        <v>2</v>
      </c>
      <c r="J5976" s="14" t="s">
        <v>83</v>
      </c>
      <c r="K5976" s="14" t="s">
        <v>84</v>
      </c>
      <c r="L5976" s="14" t="s">
        <v>85</v>
      </c>
      <c r="M5976" s="23">
        <v>0.85</v>
      </c>
      <c r="N5976" s="16">
        <v>35</v>
      </c>
      <c r="O5976" s="16">
        <v>12</v>
      </c>
      <c r="P5976" s="16">
        <v>3</v>
      </c>
      <c r="Q5976" s="16">
        <v>21</v>
      </c>
      <c r="R5976" s="16">
        <v>4</v>
      </c>
      <c r="S5976" s="14" t="s">
        <v>86</v>
      </c>
      <c r="T5976" s="16">
        <v>1397</v>
      </c>
      <c r="U5976" s="16">
        <v>0</v>
      </c>
      <c r="V5976" s="18">
        <v>842872</v>
      </c>
      <c r="W5976" s="18">
        <v>134436</v>
      </c>
      <c r="X5976" s="18">
        <v>61488</v>
      </c>
      <c r="Y5976" s="18">
        <v>0</v>
      </c>
      <c r="Z5976" s="18">
        <v>0</v>
      </c>
      <c r="AA5976" s="18">
        <v>0</v>
      </c>
      <c r="AB5976" s="18">
        <v>14753</v>
      </c>
      <c r="AC5976" s="23">
        <v>0.11</v>
      </c>
      <c r="AD5976" s="14" t="str">
        <f>IF(E5976=113,"Linn","Iowa ex-Linn")</f>
        <v>Iowa ex-Linn</v>
      </c>
      <c r="AE5976" s="23">
        <f>IFERROR(AB5976/W5976,"N/M")</f>
        <v>0.10973995060846797</v>
      </c>
      <c r="AF5976" s="14" t="str">
        <f>B5976&amp;"|"&amp;TEXT(E5976,"000")&amp;"|"&amp;TEXT(M5976,"0.0000")</f>
        <v>2024|039|0.8500</v>
      </c>
      <c r="AG5976" s="22" t="str">
        <f>IF(AND(B5976&gt;=2015,B5976&lt;=2024,C5976=19,G5976=41,I5976=2,K5976="A",L5976="RBUP",M5976&gt;=0.5,M5976&lt;=0.85),"IN","OUT")</f>
        <v>IN</v>
      </c>
    </row>
    <row r="5977" spans="1:33">
      <c r="A5977" s="14" t="s">
        <v>194</v>
      </c>
      <c r="B5977" s="16">
        <v>2024</v>
      </c>
      <c r="C5977" s="16">
        <v>19</v>
      </c>
      <c r="D5977" s="14" t="s">
        <v>80</v>
      </c>
      <c r="E5977" s="16">
        <v>41</v>
      </c>
      <c r="F5977" s="14" t="s">
        <v>106</v>
      </c>
      <c r="G5977" s="16">
        <v>41</v>
      </c>
      <c r="H5977" s="14" t="s">
        <v>186</v>
      </c>
      <c r="I5977" s="16">
        <v>2</v>
      </c>
      <c r="J5977" s="14" t="s">
        <v>83</v>
      </c>
      <c r="K5977" s="14" t="s">
        <v>84</v>
      </c>
      <c r="L5977" s="14" t="s">
        <v>85</v>
      </c>
      <c r="M5977" s="23">
        <v>0.5</v>
      </c>
      <c r="N5977" s="16">
        <v>2</v>
      </c>
      <c r="O5977" s="16">
        <v>2</v>
      </c>
      <c r="P5977" s="16">
        <v>0</v>
      </c>
      <c r="Q5977" s="16">
        <v>4</v>
      </c>
      <c r="R5977" s="16">
        <v>0</v>
      </c>
      <c r="S5977" s="14" t="s">
        <v>86</v>
      </c>
      <c r="T5977" s="16">
        <v>298</v>
      </c>
      <c r="U5977" s="16">
        <v>0</v>
      </c>
      <c r="V5977" s="18">
        <v>143072</v>
      </c>
      <c r="W5977" s="18">
        <v>1410</v>
      </c>
      <c r="X5977" s="18">
        <v>978</v>
      </c>
      <c r="Y5977" s="18">
        <v>0</v>
      </c>
      <c r="Z5977" s="18">
        <v>0</v>
      </c>
      <c r="AA5977" s="18">
        <v>0</v>
      </c>
      <c r="AB5977" s="18">
        <v>0</v>
      </c>
      <c r="AC5977" s="23">
        <v>0</v>
      </c>
      <c r="AD5977" s="14" t="str">
        <f>IF(E5977=113,"Linn","Iowa ex-Linn")</f>
        <v>Iowa ex-Linn</v>
      </c>
      <c r="AE5977" s="23">
        <f>IFERROR(AB5977/W5977,"N/M")</f>
        <v>0.0</v>
      </c>
      <c r="AF5977" s="14" t="str">
        <f>B5977&amp;"|"&amp;TEXT(E5977,"000")&amp;"|"&amp;TEXT(M5977,"0.0000")</f>
        <v>2024|041|0.5000</v>
      </c>
      <c r="AG5977" s="22" t="str">
        <f>IF(AND(B5977&gt;=2015,B5977&lt;=2024,C5977=19,G5977=41,I5977=2,K5977="A",L5977="RBUP",M5977&gt;=0.5,M5977&lt;=0.85),"IN","OUT")</f>
        <v>IN</v>
      </c>
    </row>
    <row r="5978" spans="1:33">
      <c r="A5978" s="14" t="s">
        <v>194</v>
      </c>
      <c r="B5978" s="16">
        <v>2024</v>
      </c>
      <c r="C5978" s="16">
        <v>19</v>
      </c>
      <c r="D5978" s="14" t="s">
        <v>80</v>
      </c>
      <c r="E5978" s="16">
        <v>41</v>
      </c>
      <c r="F5978" s="14" t="s">
        <v>106</v>
      </c>
      <c r="G5978" s="16">
        <v>41</v>
      </c>
      <c r="H5978" s="14" t="s">
        <v>186</v>
      </c>
      <c r="I5978" s="16">
        <v>2</v>
      </c>
      <c r="J5978" s="14" t="s">
        <v>83</v>
      </c>
      <c r="K5978" s="14" t="s">
        <v>84</v>
      </c>
      <c r="L5978" s="14" t="s">
        <v>85</v>
      </c>
      <c r="M5978" s="23">
        <v>0.55</v>
      </c>
      <c r="N5978" s="16">
        <v>1</v>
      </c>
      <c r="O5978" s="16">
        <v>1</v>
      </c>
      <c r="P5978" s="16">
        <v>1</v>
      </c>
      <c r="Q5978" s="16">
        <v>1</v>
      </c>
      <c r="R5978" s="16">
        <v>1</v>
      </c>
      <c r="S5978" s="14" t="s">
        <v>86</v>
      </c>
      <c r="T5978" s="16">
        <v>1499</v>
      </c>
      <c r="U5978" s="16">
        <v>0</v>
      </c>
      <c r="V5978" s="18">
        <v>740644</v>
      </c>
      <c r="W5978" s="18">
        <v>6308</v>
      </c>
      <c r="X5978" s="18">
        <v>5047</v>
      </c>
      <c r="Y5978" s="18">
        <v>0</v>
      </c>
      <c r="Z5978" s="18">
        <v>0</v>
      </c>
      <c r="AA5978" s="18">
        <v>0</v>
      </c>
      <c r="AB5978" s="18">
        <v>3832</v>
      </c>
      <c r="AC5978" s="23">
        <v>0.61</v>
      </c>
      <c r="AD5978" s="14" t="str">
        <f>IF(E5978=113,"Linn","Iowa ex-Linn")</f>
        <v>Iowa ex-Linn</v>
      </c>
      <c r="AE5978" s="23">
        <f>IFERROR(AB5978/W5978,"N/M")</f>
        <v>0.6074825618262524</v>
      </c>
      <c r="AF5978" s="14" t="str">
        <f>B5978&amp;"|"&amp;TEXT(E5978,"000")&amp;"|"&amp;TEXT(M5978,"0.0000")</f>
        <v>2024|041|0.5500</v>
      </c>
      <c r="AG5978" s="22" t="str">
        <f>IF(AND(B5978&gt;=2015,B5978&lt;=2024,C5978=19,G5978=41,I5978=2,K5978="A",L5978="RBUP",M5978&gt;=0.5,M5978&lt;=0.85),"IN","OUT")</f>
        <v>IN</v>
      </c>
    </row>
    <row r="5979" spans="1:33">
      <c r="A5979" s="14" t="s">
        <v>194</v>
      </c>
      <c r="B5979" s="16">
        <v>2024</v>
      </c>
      <c r="C5979" s="16">
        <v>19</v>
      </c>
      <c r="D5979" s="14" t="s">
        <v>80</v>
      </c>
      <c r="E5979" s="16">
        <v>41</v>
      </c>
      <c r="F5979" s="14" t="s">
        <v>106</v>
      </c>
      <c r="G5979" s="16">
        <v>41</v>
      </c>
      <c r="H5979" s="14" t="s">
        <v>186</v>
      </c>
      <c r="I5979" s="16">
        <v>2</v>
      </c>
      <c r="J5979" s="14" t="s">
        <v>83</v>
      </c>
      <c r="K5979" s="14" t="s">
        <v>84</v>
      </c>
      <c r="L5979" s="14" t="s">
        <v>85</v>
      </c>
      <c r="M5979" s="23">
        <v>0.6</v>
      </c>
      <c r="N5979" s="16">
        <v>1</v>
      </c>
      <c r="O5979" s="16">
        <v>1</v>
      </c>
      <c r="P5979" s="16">
        <v>0</v>
      </c>
      <c r="Q5979" s="16">
        <v>1</v>
      </c>
      <c r="R5979" s="16">
        <v>0</v>
      </c>
      <c r="S5979" s="14" t="s">
        <v>86</v>
      </c>
      <c r="T5979" s="16">
        <v>157</v>
      </c>
      <c r="U5979" s="16">
        <v>0</v>
      </c>
      <c r="V5979" s="18">
        <v>83119</v>
      </c>
      <c r="W5979" s="18">
        <v>1184</v>
      </c>
      <c r="X5979" s="18">
        <v>758</v>
      </c>
      <c r="Y5979" s="18">
        <v>0</v>
      </c>
      <c r="Z5979" s="18">
        <v>0</v>
      </c>
      <c r="AA5979" s="18">
        <v>0</v>
      </c>
      <c r="AB5979" s="18">
        <v>0</v>
      </c>
      <c r="AC5979" s="23">
        <v>0</v>
      </c>
      <c r="AD5979" s="14" t="str">
        <f>IF(E5979=113,"Linn","Iowa ex-Linn")</f>
        <v>Iowa ex-Linn</v>
      </c>
      <c r="AE5979" s="23">
        <f>IFERROR(AB5979/W5979,"N/M")</f>
        <v>0.0</v>
      </c>
      <c r="AF5979" s="14" t="str">
        <f>B5979&amp;"|"&amp;TEXT(E5979,"000")&amp;"|"&amp;TEXT(M5979,"0.0000")</f>
        <v>2024|041|0.6000</v>
      </c>
      <c r="AG5979" s="22" t="str">
        <f>IF(AND(B5979&gt;=2015,B5979&lt;=2024,C5979=19,G5979=41,I5979=2,K5979="A",L5979="RBUP",M5979&gt;=0.5,M5979&lt;=0.85),"IN","OUT")</f>
        <v>IN</v>
      </c>
    </row>
    <row r="5980" spans="1:33">
      <c r="A5980" s="14" t="s">
        <v>194</v>
      </c>
      <c r="B5980" s="16">
        <v>2024</v>
      </c>
      <c r="C5980" s="16">
        <v>19</v>
      </c>
      <c r="D5980" s="14" t="s">
        <v>80</v>
      </c>
      <c r="E5980" s="16">
        <v>41</v>
      </c>
      <c r="F5980" s="14" t="s">
        <v>106</v>
      </c>
      <c r="G5980" s="16">
        <v>41</v>
      </c>
      <c r="H5980" s="14" t="s">
        <v>186</v>
      </c>
      <c r="I5980" s="16">
        <v>2</v>
      </c>
      <c r="J5980" s="14" t="s">
        <v>83</v>
      </c>
      <c r="K5980" s="14" t="s">
        <v>84</v>
      </c>
      <c r="L5980" s="14" t="s">
        <v>85</v>
      </c>
      <c r="M5980" s="23">
        <v>0.65</v>
      </c>
      <c r="N5980" s="16">
        <v>9</v>
      </c>
      <c r="O5980" s="16">
        <v>6</v>
      </c>
      <c r="P5980" s="16">
        <v>0</v>
      </c>
      <c r="Q5980" s="16">
        <v>6</v>
      </c>
      <c r="R5980" s="16">
        <v>0</v>
      </c>
      <c r="S5980" s="14" t="s">
        <v>86</v>
      </c>
      <c r="T5980" s="16">
        <v>3720</v>
      </c>
      <c r="U5980" s="16">
        <v>0</v>
      </c>
      <c r="V5980" s="18">
        <v>2380624</v>
      </c>
      <c r="W5980" s="18">
        <v>37407</v>
      </c>
      <c r="X5980" s="18">
        <v>29408</v>
      </c>
      <c r="Y5980" s="18">
        <v>258</v>
      </c>
      <c r="Z5980" s="18">
        <v>0</v>
      </c>
      <c r="AA5980" s="18">
        <v>0</v>
      </c>
      <c r="AB5980" s="18">
        <v>0</v>
      </c>
      <c r="AC5980" s="23">
        <v>0</v>
      </c>
      <c r="AD5980" s="14" t="str">
        <f>IF(E5980=113,"Linn","Iowa ex-Linn")</f>
        <v>Iowa ex-Linn</v>
      </c>
      <c r="AE5980" s="23">
        <f>IFERROR(AB5980/W5980,"N/M")</f>
        <v>0.0</v>
      </c>
      <c r="AF5980" s="14" t="str">
        <f>B5980&amp;"|"&amp;TEXT(E5980,"000")&amp;"|"&amp;TEXT(M5980,"0.0000")</f>
        <v>2024|041|0.6500</v>
      </c>
      <c r="AG5980" s="22" t="str">
        <f>IF(AND(B5980&gt;=2015,B5980&lt;=2024,C5980=19,G5980=41,I5980=2,K5980="A",L5980="RBUP",M5980&gt;=0.5,M5980&lt;=0.85),"IN","OUT")</f>
        <v>IN</v>
      </c>
    </row>
    <row r="5981" spans="1:33">
      <c r="A5981" s="14" t="s">
        <v>194</v>
      </c>
      <c r="B5981" s="16">
        <v>2024</v>
      </c>
      <c r="C5981" s="16">
        <v>19</v>
      </c>
      <c r="D5981" s="14" t="s">
        <v>80</v>
      </c>
      <c r="E5981" s="16">
        <v>41</v>
      </c>
      <c r="F5981" s="14" t="s">
        <v>106</v>
      </c>
      <c r="G5981" s="16">
        <v>41</v>
      </c>
      <c r="H5981" s="14" t="s">
        <v>186</v>
      </c>
      <c r="I5981" s="16">
        <v>2</v>
      </c>
      <c r="J5981" s="14" t="s">
        <v>83</v>
      </c>
      <c r="K5981" s="14" t="s">
        <v>84</v>
      </c>
      <c r="L5981" s="14" t="s">
        <v>85</v>
      </c>
      <c r="M5981" s="23">
        <v>0.7</v>
      </c>
      <c r="N5981" s="16">
        <v>23</v>
      </c>
      <c r="O5981" s="16">
        <v>20</v>
      </c>
      <c r="P5981" s="16">
        <v>3</v>
      </c>
      <c r="Q5981" s="16">
        <v>23</v>
      </c>
      <c r="R5981" s="16">
        <v>3</v>
      </c>
      <c r="S5981" s="14" t="s">
        <v>86</v>
      </c>
      <c r="T5981" s="16">
        <v>3873</v>
      </c>
      <c r="U5981" s="16">
        <v>0</v>
      </c>
      <c r="V5981" s="18">
        <v>2634205</v>
      </c>
      <c r="W5981" s="18">
        <v>66389</v>
      </c>
      <c r="X5981" s="18">
        <v>49783</v>
      </c>
      <c r="Y5981" s="18">
        <v>0</v>
      </c>
      <c r="Z5981" s="18">
        <v>0</v>
      </c>
      <c r="AA5981" s="18">
        <v>0</v>
      </c>
      <c r="AB5981" s="18">
        <v>3765</v>
      </c>
      <c r="AC5981" s="23">
        <v>0.06</v>
      </c>
      <c r="AD5981" s="14" t="str">
        <f>IF(E5981=113,"Linn","Iowa ex-Linn")</f>
        <v>Iowa ex-Linn</v>
      </c>
      <c r="AE5981" s="23">
        <f>IFERROR(AB5981/W5981,"N/M")</f>
        <v>0.05671120215698384</v>
      </c>
      <c r="AF5981" s="14" t="str">
        <f>B5981&amp;"|"&amp;TEXT(E5981,"000")&amp;"|"&amp;TEXT(M5981,"0.0000")</f>
        <v>2024|041|0.7000</v>
      </c>
      <c r="AG5981" s="22" t="str">
        <f>IF(AND(B5981&gt;=2015,B5981&lt;=2024,C5981=19,G5981=41,I5981=2,K5981="A",L5981="RBUP",M5981&gt;=0.5,M5981&lt;=0.85),"IN","OUT")</f>
        <v>IN</v>
      </c>
    </row>
    <row r="5982" spans="1:33">
      <c r="A5982" s="14" t="s">
        <v>194</v>
      </c>
      <c r="B5982" s="16">
        <v>2024</v>
      </c>
      <c r="C5982" s="16">
        <v>19</v>
      </c>
      <c r="D5982" s="14" t="s">
        <v>80</v>
      </c>
      <c r="E5982" s="16">
        <v>41</v>
      </c>
      <c r="F5982" s="14" t="s">
        <v>106</v>
      </c>
      <c r="G5982" s="16">
        <v>41</v>
      </c>
      <c r="H5982" s="14" t="s">
        <v>186</v>
      </c>
      <c r="I5982" s="16">
        <v>2</v>
      </c>
      <c r="J5982" s="14" t="s">
        <v>83</v>
      </c>
      <c r="K5982" s="14" t="s">
        <v>84</v>
      </c>
      <c r="L5982" s="14" t="s">
        <v>85</v>
      </c>
      <c r="M5982" s="23">
        <v>0.75</v>
      </c>
      <c r="N5982" s="16">
        <v>119</v>
      </c>
      <c r="O5982" s="16">
        <v>93</v>
      </c>
      <c r="P5982" s="16">
        <v>53</v>
      </c>
      <c r="Q5982" s="16">
        <v>161</v>
      </c>
      <c r="R5982" s="16">
        <v>77</v>
      </c>
      <c r="S5982" s="14" t="s">
        <v>86</v>
      </c>
      <c r="T5982" s="16">
        <v>17616</v>
      </c>
      <c r="U5982" s="16">
        <v>0</v>
      </c>
      <c r="V5982" s="18">
        <v>12304835</v>
      </c>
      <c r="W5982" s="18">
        <v>501222</v>
      </c>
      <c r="X5982" s="18">
        <v>334717</v>
      </c>
      <c r="Y5982" s="18">
        <v>0</v>
      </c>
      <c r="Z5982" s="18">
        <v>0</v>
      </c>
      <c r="AA5982" s="18">
        <v>0</v>
      </c>
      <c r="AB5982" s="18">
        <v>780274</v>
      </c>
      <c r="AC5982" s="23">
        <v>1.56</v>
      </c>
      <c r="AD5982" s="14" t="str">
        <f>IF(E5982=113,"Linn","Iowa ex-Linn")</f>
        <v>Iowa ex-Linn</v>
      </c>
      <c r="AE5982" s="23">
        <f>IFERROR(AB5982/W5982,"N/M")</f>
        <v>1.5567433193275635</v>
      </c>
      <c r="AF5982" s="14" t="str">
        <f>B5982&amp;"|"&amp;TEXT(E5982,"000")&amp;"|"&amp;TEXT(M5982,"0.0000")</f>
        <v>2024|041|0.7500</v>
      </c>
      <c r="AG5982" s="22" t="str">
        <f>IF(AND(B5982&gt;=2015,B5982&lt;=2024,C5982=19,G5982=41,I5982=2,K5982="A",L5982="RBUP",M5982&gt;=0.5,M5982&lt;=0.85),"IN","OUT")</f>
        <v>IN</v>
      </c>
    </row>
    <row r="5983" spans="1:33">
      <c r="A5983" s="14" t="s">
        <v>194</v>
      </c>
      <c r="B5983" s="16">
        <v>2024</v>
      </c>
      <c r="C5983" s="16">
        <v>19</v>
      </c>
      <c r="D5983" s="14" t="s">
        <v>80</v>
      </c>
      <c r="E5983" s="16">
        <v>41</v>
      </c>
      <c r="F5983" s="14" t="s">
        <v>106</v>
      </c>
      <c r="G5983" s="16">
        <v>41</v>
      </c>
      <c r="H5983" s="14" t="s">
        <v>186</v>
      </c>
      <c r="I5983" s="16">
        <v>2</v>
      </c>
      <c r="J5983" s="14" t="s">
        <v>83</v>
      </c>
      <c r="K5983" s="14" t="s">
        <v>84</v>
      </c>
      <c r="L5983" s="14" t="s">
        <v>85</v>
      </c>
      <c r="M5983" s="23">
        <v>0.8</v>
      </c>
      <c r="N5983" s="16">
        <v>301</v>
      </c>
      <c r="O5983" s="16">
        <v>246</v>
      </c>
      <c r="P5983" s="16">
        <v>144</v>
      </c>
      <c r="Q5983" s="16">
        <v>441</v>
      </c>
      <c r="R5983" s="16">
        <v>235</v>
      </c>
      <c r="S5983" s="14" t="s">
        <v>86</v>
      </c>
      <c r="T5983" s="16">
        <v>51673</v>
      </c>
      <c r="U5983" s="16">
        <v>0</v>
      </c>
      <c r="V5983" s="18">
        <v>38569043</v>
      </c>
      <c r="W5983" s="18">
        <v>2184640</v>
      </c>
      <c r="X5983" s="18">
        <v>1239093</v>
      </c>
      <c r="Y5983" s="18">
        <v>0</v>
      </c>
      <c r="Z5983" s="18">
        <v>0</v>
      </c>
      <c r="AA5983" s="18">
        <v>0</v>
      </c>
      <c r="AB5983" s="18">
        <v>2096065</v>
      </c>
      <c r="AC5983" s="23">
        <v>0.96</v>
      </c>
      <c r="AD5983" s="14" t="str">
        <f>IF(E5983=113,"Linn","Iowa ex-Linn")</f>
        <v>Iowa ex-Linn</v>
      </c>
      <c r="AE5983" s="23">
        <f>IFERROR(AB5983/W5983,"N/M")</f>
        <v>0.9594555624725355</v>
      </c>
      <c r="AF5983" s="14" t="str">
        <f>B5983&amp;"|"&amp;TEXT(E5983,"000")&amp;"|"&amp;TEXT(M5983,"0.0000")</f>
        <v>2024|041|0.8000</v>
      </c>
      <c r="AG5983" s="22" t="str">
        <f>IF(AND(B5983&gt;=2015,B5983&lt;=2024,C5983=19,G5983=41,I5983=2,K5983="A",L5983="RBUP",M5983&gt;=0.5,M5983&lt;=0.85),"IN","OUT")</f>
        <v>IN</v>
      </c>
    </row>
    <row r="5984" spans="1:33">
      <c r="A5984" s="14" t="s">
        <v>194</v>
      </c>
      <c r="B5984" s="16">
        <v>2024</v>
      </c>
      <c r="C5984" s="16">
        <v>19</v>
      </c>
      <c r="D5984" s="14" t="s">
        <v>80</v>
      </c>
      <c r="E5984" s="16">
        <v>41</v>
      </c>
      <c r="F5984" s="14" t="s">
        <v>106</v>
      </c>
      <c r="G5984" s="16">
        <v>41</v>
      </c>
      <c r="H5984" s="14" t="s">
        <v>186</v>
      </c>
      <c r="I5984" s="16">
        <v>2</v>
      </c>
      <c r="J5984" s="14" t="s">
        <v>83</v>
      </c>
      <c r="K5984" s="14" t="s">
        <v>84</v>
      </c>
      <c r="L5984" s="14" t="s">
        <v>85</v>
      </c>
      <c r="M5984" s="23">
        <v>0.85</v>
      </c>
      <c r="N5984" s="16">
        <v>337</v>
      </c>
      <c r="O5984" s="16">
        <v>281</v>
      </c>
      <c r="P5984" s="16">
        <v>213</v>
      </c>
      <c r="Q5984" s="16">
        <v>529</v>
      </c>
      <c r="R5984" s="16">
        <v>380</v>
      </c>
      <c r="S5984" s="14" t="s">
        <v>86</v>
      </c>
      <c r="T5984" s="16">
        <v>57534</v>
      </c>
      <c r="U5984" s="16">
        <v>0</v>
      </c>
      <c r="V5984" s="18">
        <v>45070903</v>
      </c>
      <c r="W5984" s="18">
        <v>3187238</v>
      </c>
      <c r="X5984" s="18">
        <v>1396466</v>
      </c>
      <c r="Y5984" s="18">
        <v>5989</v>
      </c>
      <c r="Z5984" s="18">
        <v>0</v>
      </c>
      <c r="AA5984" s="18">
        <v>0</v>
      </c>
      <c r="AB5984" s="18">
        <v>6674550</v>
      </c>
      <c r="AC5984" s="23">
        <v>2.09</v>
      </c>
      <c r="AD5984" s="14" t="str">
        <f>IF(E5984=113,"Linn","Iowa ex-Linn")</f>
        <v>Iowa ex-Linn</v>
      </c>
      <c r="AE5984" s="23">
        <f>IFERROR(AB5984/W5984,"N/M")</f>
        <v>2.094148601390922</v>
      </c>
      <c r="AF5984" s="14" t="str">
        <f>B5984&amp;"|"&amp;TEXT(E5984,"000")&amp;"|"&amp;TEXT(M5984,"0.0000")</f>
        <v>2024|041|0.8500</v>
      </c>
      <c r="AG5984" s="22" t="str">
        <f>IF(AND(B5984&gt;=2015,B5984&lt;=2024,C5984=19,G5984=41,I5984=2,K5984="A",L5984="RBUP",M5984&gt;=0.5,M5984&lt;=0.85),"IN","OUT")</f>
        <v>IN</v>
      </c>
    </row>
    <row r="5985" spans="1:33">
      <c r="A5985" s="14" t="s">
        <v>194</v>
      </c>
      <c r="B5985" s="16">
        <v>2024</v>
      </c>
      <c r="C5985" s="16">
        <v>19</v>
      </c>
      <c r="D5985" s="14" t="s">
        <v>80</v>
      </c>
      <c r="E5985" s="16">
        <v>43</v>
      </c>
      <c r="F5985" s="14" t="s">
        <v>107</v>
      </c>
      <c r="G5985" s="16">
        <v>41</v>
      </c>
      <c r="H5985" s="14" t="s">
        <v>186</v>
      </c>
      <c r="I5985" s="16">
        <v>2</v>
      </c>
      <c r="J5985" s="14" t="s">
        <v>83</v>
      </c>
      <c r="K5985" s="14" t="s">
        <v>84</v>
      </c>
      <c r="L5985" s="14" t="s">
        <v>85</v>
      </c>
      <c r="M5985" s="23">
        <v>0.6</v>
      </c>
      <c r="N5985" s="16">
        <v>2</v>
      </c>
      <c r="O5985" s="16">
        <v>2</v>
      </c>
      <c r="P5985" s="16">
        <v>0</v>
      </c>
      <c r="Q5985" s="16">
        <v>2</v>
      </c>
      <c r="R5985" s="16">
        <v>0</v>
      </c>
      <c r="S5985" s="14" t="s">
        <v>86</v>
      </c>
      <c r="T5985" s="16">
        <v>172</v>
      </c>
      <c r="U5985" s="16">
        <v>0</v>
      </c>
      <c r="V5985" s="18">
        <v>99492</v>
      </c>
      <c r="W5985" s="18">
        <v>937</v>
      </c>
      <c r="X5985" s="18">
        <v>646</v>
      </c>
      <c r="Y5985" s="18">
        <v>0</v>
      </c>
      <c r="Z5985" s="18">
        <v>0</v>
      </c>
      <c r="AA5985" s="18">
        <v>0</v>
      </c>
      <c r="AB5985" s="18">
        <v>0</v>
      </c>
      <c r="AC5985" s="23">
        <v>0</v>
      </c>
      <c r="AD5985" s="14" t="str">
        <f>IF(E5985=113,"Linn","Iowa ex-Linn")</f>
        <v>Iowa ex-Linn</v>
      </c>
      <c r="AE5985" s="23">
        <f>IFERROR(AB5985/W5985,"N/M")</f>
        <v>0.0</v>
      </c>
      <c r="AF5985" s="14" t="str">
        <f>B5985&amp;"|"&amp;TEXT(E5985,"000")&amp;"|"&amp;TEXT(M5985,"0.0000")</f>
        <v>2024|043|0.6000</v>
      </c>
      <c r="AG5985" s="22" t="str">
        <f>IF(AND(B5985&gt;=2015,B5985&lt;=2024,C5985=19,G5985=41,I5985=2,K5985="A",L5985="RBUP",M5985&gt;=0.5,M5985&lt;=0.85),"IN","OUT")</f>
        <v>IN</v>
      </c>
    </row>
    <row r="5986" spans="1:33">
      <c r="A5986" s="14" t="s">
        <v>194</v>
      </c>
      <c r="B5986" s="16">
        <v>2024</v>
      </c>
      <c r="C5986" s="16">
        <v>19</v>
      </c>
      <c r="D5986" s="14" t="s">
        <v>80</v>
      </c>
      <c r="E5986" s="16">
        <v>43</v>
      </c>
      <c r="F5986" s="14" t="s">
        <v>107</v>
      </c>
      <c r="G5986" s="16">
        <v>41</v>
      </c>
      <c r="H5986" s="14" t="s">
        <v>186</v>
      </c>
      <c r="I5986" s="16">
        <v>2</v>
      </c>
      <c r="J5986" s="14" t="s">
        <v>83</v>
      </c>
      <c r="K5986" s="14" t="s">
        <v>84</v>
      </c>
      <c r="L5986" s="14" t="s">
        <v>85</v>
      </c>
      <c r="M5986" s="23">
        <v>0.65</v>
      </c>
      <c r="N5986" s="16">
        <v>5</v>
      </c>
      <c r="O5986" s="16">
        <v>5</v>
      </c>
      <c r="P5986" s="16">
        <v>0</v>
      </c>
      <c r="Q5986" s="16">
        <v>5</v>
      </c>
      <c r="R5986" s="16">
        <v>0</v>
      </c>
      <c r="S5986" s="14" t="s">
        <v>86</v>
      </c>
      <c r="T5986" s="16">
        <v>2223</v>
      </c>
      <c r="U5986" s="16">
        <v>0</v>
      </c>
      <c r="V5986" s="18">
        <v>1531948</v>
      </c>
      <c r="W5986" s="18">
        <v>18086</v>
      </c>
      <c r="X5986" s="18">
        <v>14028</v>
      </c>
      <c r="Y5986" s="18">
        <v>0</v>
      </c>
      <c r="Z5986" s="18">
        <v>0</v>
      </c>
      <c r="AA5986" s="18">
        <v>0</v>
      </c>
      <c r="AB5986" s="18">
        <v>0</v>
      </c>
      <c r="AC5986" s="23">
        <v>0</v>
      </c>
      <c r="AD5986" s="14" t="str">
        <f>IF(E5986=113,"Linn","Iowa ex-Linn")</f>
        <v>Iowa ex-Linn</v>
      </c>
      <c r="AE5986" s="23">
        <f>IFERROR(AB5986/W5986,"N/M")</f>
        <v>0.0</v>
      </c>
      <c r="AF5986" s="14" t="str">
        <f>B5986&amp;"|"&amp;TEXT(E5986,"000")&amp;"|"&amp;TEXT(M5986,"0.0000")</f>
        <v>2024|043|0.6500</v>
      </c>
      <c r="AG5986" s="22" t="str">
        <f>IF(AND(B5986&gt;=2015,B5986&lt;=2024,C5986=19,G5986=41,I5986=2,K5986="A",L5986="RBUP",M5986&gt;=0.5,M5986&lt;=0.85),"IN","OUT")</f>
        <v>IN</v>
      </c>
    </row>
    <row r="5987" spans="1:33">
      <c r="A5987" s="14" t="s">
        <v>194</v>
      </c>
      <c r="B5987" s="16">
        <v>2024</v>
      </c>
      <c r="C5987" s="16">
        <v>19</v>
      </c>
      <c r="D5987" s="14" t="s">
        <v>80</v>
      </c>
      <c r="E5987" s="16">
        <v>43</v>
      </c>
      <c r="F5987" s="14" t="s">
        <v>107</v>
      </c>
      <c r="G5987" s="16">
        <v>41</v>
      </c>
      <c r="H5987" s="14" t="s">
        <v>186</v>
      </c>
      <c r="I5987" s="16">
        <v>2</v>
      </c>
      <c r="J5987" s="14" t="s">
        <v>83</v>
      </c>
      <c r="K5987" s="14" t="s">
        <v>84</v>
      </c>
      <c r="L5987" s="14" t="s">
        <v>85</v>
      </c>
      <c r="M5987" s="23">
        <v>0.7</v>
      </c>
      <c r="N5987" s="16">
        <v>21</v>
      </c>
      <c r="O5987" s="16">
        <v>17</v>
      </c>
      <c r="P5987" s="16">
        <v>0</v>
      </c>
      <c r="Q5987" s="16">
        <v>17</v>
      </c>
      <c r="R5987" s="16">
        <v>0</v>
      </c>
      <c r="S5987" s="14" t="s">
        <v>86</v>
      </c>
      <c r="T5987" s="16">
        <v>3081</v>
      </c>
      <c r="U5987" s="16">
        <v>0</v>
      </c>
      <c r="V5987" s="18">
        <v>2213751</v>
      </c>
      <c r="W5987" s="18">
        <v>42734</v>
      </c>
      <c r="X5987" s="18">
        <v>33247</v>
      </c>
      <c r="Y5987" s="18">
        <v>729</v>
      </c>
      <c r="Z5987" s="18">
        <v>0</v>
      </c>
      <c r="AA5987" s="18">
        <v>0</v>
      </c>
      <c r="AB5987" s="18">
        <v>0</v>
      </c>
      <c r="AC5987" s="23">
        <v>0</v>
      </c>
      <c r="AD5987" s="14" t="str">
        <f>IF(E5987=113,"Linn","Iowa ex-Linn")</f>
        <v>Iowa ex-Linn</v>
      </c>
      <c r="AE5987" s="23">
        <f>IFERROR(AB5987/W5987,"N/M")</f>
        <v>0.0</v>
      </c>
      <c r="AF5987" s="14" t="str">
        <f>B5987&amp;"|"&amp;TEXT(E5987,"000")&amp;"|"&amp;TEXT(M5987,"0.0000")</f>
        <v>2024|043|0.7000</v>
      </c>
      <c r="AG5987" s="22" t="str">
        <f>IF(AND(B5987&gt;=2015,B5987&lt;=2024,C5987=19,G5987=41,I5987=2,K5987="A",L5987="RBUP",M5987&gt;=0.5,M5987&lt;=0.85),"IN","OUT")</f>
        <v>IN</v>
      </c>
    </row>
    <row r="5988" spans="1:33">
      <c r="A5988" s="14" t="s">
        <v>194</v>
      </c>
      <c r="B5988" s="16">
        <v>2024</v>
      </c>
      <c r="C5988" s="16">
        <v>19</v>
      </c>
      <c r="D5988" s="14" t="s">
        <v>80</v>
      </c>
      <c r="E5988" s="16">
        <v>43</v>
      </c>
      <c r="F5988" s="14" t="s">
        <v>107</v>
      </c>
      <c r="G5988" s="16">
        <v>41</v>
      </c>
      <c r="H5988" s="14" t="s">
        <v>186</v>
      </c>
      <c r="I5988" s="16">
        <v>2</v>
      </c>
      <c r="J5988" s="14" t="s">
        <v>83</v>
      </c>
      <c r="K5988" s="14" t="s">
        <v>84</v>
      </c>
      <c r="L5988" s="14" t="s">
        <v>85</v>
      </c>
      <c r="M5988" s="23">
        <v>0.75</v>
      </c>
      <c r="N5988" s="16">
        <v>90</v>
      </c>
      <c r="O5988" s="16">
        <v>80</v>
      </c>
      <c r="P5988" s="16">
        <v>7</v>
      </c>
      <c r="Q5988" s="16">
        <v>80</v>
      </c>
      <c r="R5988" s="16">
        <v>7</v>
      </c>
      <c r="S5988" s="14" t="s">
        <v>86</v>
      </c>
      <c r="T5988" s="16">
        <v>19060</v>
      </c>
      <c r="U5988" s="16">
        <v>0</v>
      </c>
      <c r="V5988" s="18">
        <v>15022669</v>
      </c>
      <c r="W5988" s="18">
        <v>416573</v>
      </c>
      <c r="X5988" s="18">
        <v>315294</v>
      </c>
      <c r="Y5988" s="18">
        <v>822</v>
      </c>
      <c r="Z5988" s="18">
        <v>0</v>
      </c>
      <c r="AA5988" s="18">
        <v>0</v>
      </c>
      <c r="AB5988" s="18">
        <v>87472</v>
      </c>
      <c r="AC5988" s="23">
        <v>0.21</v>
      </c>
      <c r="AD5988" s="14" t="str">
        <f>IF(E5988=113,"Linn","Iowa ex-Linn")</f>
        <v>Iowa ex-Linn</v>
      </c>
      <c r="AE5988" s="23">
        <f>IFERROR(AB5988/W5988,"N/M")</f>
        <v>0.20998000350478788</v>
      </c>
      <c r="AF5988" s="14" t="str">
        <f>B5988&amp;"|"&amp;TEXT(E5988,"000")&amp;"|"&amp;TEXT(M5988,"0.0000")</f>
        <v>2024|043|0.7500</v>
      </c>
      <c r="AG5988" s="22" t="str">
        <f>IF(AND(B5988&gt;=2015,B5988&lt;=2024,C5988=19,G5988=41,I5988=2,K5988="A",L5988="RBUP",M5988&gt;=0.5,M5988&lt;=0.85),"IN","OUT")</f>
        <v>IN</v>
      </c>
    </row>
    <row r="5989" spans="1:33">
      <c r="A5989" s="14" t="s">
        <v>194</v>
      </c>
      <c r="B5989" s="16">
        <v>2024</v>
      </c>
      <c r="C5989" s="16">
        <v>19</v>
      </c>
      <c r="D5989" s="14" t="s">
        <v>80</v>
      </c>
      <c r="E5989" s="16">
        <v>43</v>
      </c>
      <c r="F5989" s="14" t="s">
        <v>107</v>
      </c>
      <c r="G5989" s="16">
        <v>41</v>
      </c>
      <c r="H5989" s="14" t="s">
        <v>186</v>
      </c>
      <c r="I5989" s="16">
        <v>2</v>
      </c>
      <c r="J5989" s="14" t="s">
        <v>83</v>
      </c>
      <c r="K5989" s="14" t="s">
        <v>84</v>
      </c>
      <c r="L5989" s="14" t="s">
        <v>85</v>
      </c>
      <c r="M5989" s="23">
        <v>0.8</v>
      </c>
      <c r="N5989" s="16">
        <v>339</v>
      </c>
      <c r="O5989" s="16">
        <v>296</v>
      </c>
      <c r="P5989" s="16">
        <v>33</v>
      </c>
      <c r="Q5989" s="16">
        <v>344</v>
      </c>
      <c r="R5989" s="16">
        <v>37</v>
      </c>
      <c r="S5989" s="14" t="s">
        <v>86</v>
      </c>
      <c r="T5989" s="16">
        <v>56986</v>
      </c>
      <c r="U5989" s="16">
        <v>0</v>
      </c>
      <c r="V5989" s="18">
        <v>45675764</v>
      </c>
      <c r="W5989" s="18">
        <v>1872119</v>
      </c>
      <c r="X5989" s="18">
        <v>1211285</v>
      </c>
      <c r="Y5989" s="18">
        <v>8165</v>
      </c>
      <c r="Z5989" s="18">
        <v>0</v>
      </c>
      <c r="AA5989" s="18">
        <v>0</v>
      </c>
      <c r="AB5989" s="18">
        <v>211631</v>
      </c>
      <c r="AC5989" s="23">
        <v>0.11</v>
      </c>
      <c r="AD5989" s="14" t="str">
        <f>IF(E5989=113,"Linn","Iowa ex-Linn")</f>
        <v>Iowa ex-Linn</v>
      </c>
      <c r="AE5989" s="23">
        <f>IFERROR(AB5989/W5989,"N/M")</f>
        <v>0.11304356186759495</v>
      </c>
      <c r="AF5989" s="14" t="str">
        <f>B5989&amp;"|"&amp;TEXT(E5989,"000")&amp;"|"&amp;TEXT(M5989,"0.0000")</f>
        <v>2024|043|0.8000</v>
      </c>
      <c r="AG5989" s="22" t="str">
        <f>IF(AND(B5989&gt;=2015,B5989&lt;=2024,C5989=19,G5989=41,I5989=2,K5989="A",L5989="RBUP",M5989&gt;=0.5,M5989&lt;=0.85),"IN","OUT")</f>
        <v>IN</v>
      </c>
    </row>
    <row r="5990" spans="1:33">
      <c r="A5990" s="14" t="s">
        <v>194</v>
      </c>
      <c r="B5990" s="16">
        <v>2024</v>
      </c>
      <c r="C5990" s="16">
        <v>19</v>
      </c>
      <c r="D5990" s="14" t="s">
        <v>80</v>
      </c>
      <c r="E5990" s="16">
        <v>43</v>
      </c>
      <c r="F5990" s="14" t="s">
        <v>107</v>
      </c>
      <c r="G5990" s="16">
        <v>41</v>
      </c>
      <c r="H5990" s="14" t="s">
        <v>186</v>
      </c>
      <c r="I5990" s="16">
        <v>2</v>
      </c>
      <c r="J5990" s="14" t="s">
        <v>83</v>
      </c>
      <c r="K5990" s="14" t="s">
        <v>84</v>
      </c>
      <c r="L5990" s="14" t="s">
        <v>85</v>
      </c>
      <c r="M5990" s="23">
        <v>0.85</v>
      </c>
      <c r="N5990" s="16">
        <v>305</v>
      </c>
      <c r="O5990" s="16">
        <v>252</v>
      </c>
      <c r="P5990" s="16">
        <v>51</v>
      </c>
      <c r="Q5990" s="16">
        <v>282</v>
      </c>
      <c r="R5990" s="16">
        <v>56</v>
      </c>
      <c r="S5990" s="14" t="s">
        <v>86</v>
      </c>
      <c r="T5990" s="16">
        <v>42881</v>
      </c>
      <c r="U5990" s="16">
        <v>0</v>
      </c>
      <c r="V5990" s="18">
        <v>36378704</v>
      </c>
      <c r="W5990" s="18">
        <v>1981419</v>
      </c>
      <c r="X5990" s="18">
        <v>1004165</v>
      </c>
      <c r="Y5990" s="18">
        <v>5881</v>
      </c>
      <c r="Z5990" s="18">
        <v>0</v>
      </c>
      <c r="AA5990" s="18">
        <v>0</v>
      </c>
      <c r="AB5990" s="18">
        <v>464948</v>
      </c>
      <c r="AC5990" s="23">
        <v>0.23</v>
      </c>
      <c r="AD5990" s="14" t="str">
        <f>IF(E5990=113,"Linn","Iowa ex-Linn")</f>
        <v>Iowa ex-Linn</v>
      </c>
      <c r="AE5990" s="23">
        <f>IFERROR(AB5990/W5990,"N/M")</f>
        <v>0.2346540534838921</v>
      </c>
      <c r="AF5990" s="14" t="str">
        <f>B5990&amp;"|"&amp;TEXT(E5990,"000")&amp;"|"&amp;TEXT(M5990,"0.0000")</f>
        <v>2024|043|0.8500</v>
      </c>
      <c r="AG5990" s="22" t="str">
        <f>IF(AND(B5990&gt;=2015,B5990&lt;=2024,C5990=19,G5990=41,I5990=2,K5990="A",L5990="RBUP",M5990&gt;=0.5,M5990&lt;=0.85),"IN","OUT")</f>
        <v>IN</v>
      </c>
    </row>
    <row r="5991" spans="1:33">
      <c r="A5991" s="14" t="s">
        <v>194</v>
      </c>
      <c r="B5991" s="16">
        <v>2024</v>
      </c>
      <c r="C5991" s="16">
        <v>19</v>
      </c>
      <c r="D5991" s="14" t="s">
        <v>80</v>
      </c>
      <c r="E5991" s="16">
        <v>45</v>
      </c>
      <c r="F5991" s="14" t="s">
        <v>108</v>
      </c>
      <c r="G5991" s="16">
        <v>41</v>
      </c>
      <c r="H5991" s="14" t="s">
        <v>186</v>
      </c>
      <c r="I5991" s="16">
        <v>2</v>
      </c>
      <c r="J5991" s="14" t="s">
        <v>83</v>
      </c>
      <c r="K5991" s="14" t="s">
        <v>84</v>
      </c>
      <c r="L5991" s="14" t="s">
        <v>85</v>
      </c>
      <c r="M5991" s="23">
        <v>0.5</v>
      </c>
      <c r="N5991" s="16">
        <v>4</v>
      </c>
      <c r="O5991" s="16">
        <v>4</v>
      </c>
      <c r="P5991" s="16">
        <v>0</v>
      </c>
      <c r="Q5991" s="16">
        <v>4</v>
      </c>
      <c r="R5991" s="16">
        <v>0</v>
      </c>
      <c r="S5991" s="14" t="s">
        <v>86</v>
      </c>
      <c r="T5991" s="16">
        <v>615</v>
      </c>
      <c r="U5991" s="16">
        <v>0</v>
      </c>
      <c r="V5991" s="18">
        <v>353323</v>
      </c>
      <c r="W5991" s="18">
        <v>1892</v>
      </c>
      <c r="X5991" s="18">
        <v>1433</v>
      </c>
      <c r="Y5991" s="18">
        <v>0</v>
      </c>
      <c r="Z5991" s="18">
        <v>0</v>
      </c>
      <c r="AA5991" s="18">
        <v>0</v>
      </c>
      <c r="AB5991" s="18">
        <v>0</v>
      </c>
      <c r="AC5991" s="23">
        <v>0</v>
      </c>
      <c r="AD5991" s="14" t="str">
        <f>IF(E5991=113,"Linn","Iowa ex-Linn")</f>
        <v>Iowa ex-Linn</v>
      </c>
      <c r="AE5991" s="23">
        <f>IFERROR(AB5991/W5991,"N/M")</f>
        <v>0.0</v>
      </c>
      <c r="AF5991" s="14" t="str">
        <f>B5991&amp;"|"&amp;TEXT(E5991,"000")&amp;"|"&amp;TEXT(M5991,"0.0000")</f>
        <v>2024|045|0.5000</v>
      </c>
      <c r="AG5991" s="22" t="str">
        <f>IF(AND(B5991&gt;=2015,B5991&lt;=2024,C5991=19,G5991=41,I5991=2,K5991="A",L5991="RBUP",M5991&gt;=0.5,M5991&lt;=0.85),"IN","OUT")</f>
        <v>IN</v>
      </c>
    </row>
    <row r="5992" spans="1:33">
      <c r="A5992" s="14" t="s">
        <v>194</v>
      </c>
      <c r="B5992" s="16">
        <v>2024</v>
      </c>
      <c r="C5992" s="16">
        <v>19</v>
      </c>
      <c r="D5992" s="14" t="s">
        <v>80</v>
      </c>
      <c r="E5992" s="16">
        <v>45</v>
      </c>
      <c r="F5992" s="14" t="s">
        <v>108</v>
      </c>
      <c r="G5992" s="16">
        <v>41</v>
      </c>
      <c r="H5992" s="14" t="s">
        <v>186</v>
      </c>
      <c r="I5992" s="16">
        <v>2</v>
      </c>
      <c r="J5992" s="14" t="s">
        <v>83</v>
      </c>
      <c r="K5992" s="14" t="s">
        <v>84</v>
      </c>
      <c r="L5992" s="14" t="s">
        <v>85</v>
      </c>
      <c r="M5992" s="23">
        <v>0.55</v>
      </c>
      <c r="N5992" s="16">
        <v>1</v>
      </c>
      <c r="O5992" s="16">
        <v>0</v>
      </c>
      <c r="P5992" s="16">
        <v>0</v>
      </c>
      <c r="Q5992" s="16">
        <v>0</v>
      </c>
      <c r="R5992" s="16">
        <v>0</v>
      </c>
      <c r="S5992" s="14" t="s">
        <v>86</v>
      </c>
      <c r="T5992" s="16">
        <v>0</v>
      </c>
      <c r="U5992" s="16">
        <v>0</v>
      </c>
      <c r="V5992" s="18">
        <v>0</v>
      </c>
      <c r="W5992" s="18">
        <v>0</v>
      </c>
      <c r="X5992" s="18">
        <v>0</v>
      </c>
      <c r="Y5992" s="18">
        <v>0</v>
      </c>
      <c r="Z5992" s="18">
        <v>0</v>
      </c>
      <c r="AA5992" s="18">
        <v>0</v>
      </c>
      <c r="AB5992" s="18">
        <v>0</v>
      </c>
      <c r="AC5992" s="23">
        <v>0</v>
      </c>
      <c r="AD5992" s="14" t="str">
        <f>IF(E5992=113,"Linn","Iowa ex-Linn")</f>
        <v>Iowa ex-Linn</v>
      </c>
      <c r="AE5992" s="23" t="str">
        <f>IFERROR(AB5992/W5992,"N/M")</f>
        <v>N/M</v>
      </c>
      <c r="AF5992" s="14" t="str">
        <f>B5992&amp;"|"&amp;TEXT(E5992,"000")&amp;"|"&amp;TEXT(M5992,"0.0000")</f>
        <v>2024|045|0.5500</v>
      </c>
      <c r="AG5992" s="22" t="str">
        <f>IF(AND(B5992&gt;=2015,B5992&lt;=2024,C5992=19,G5992=41,I5992=2,K5992="A",L5992="RBUP",M5992&gt;=0.5,M5992&lt;=0.85),"IN","OUT")</f>
        <v>IN</v>
      </c>
    </row>
    <row r="5993" spans="1:33">
      <c r="A5993" s="14" t="s">
        <v>194</v>
      </c>
      <c r="B5993" s="16">
        <v>2024</v>
      </c>
      <c r="C5993" s="16">
        <v>19</v>
      </c>
      <c r="D5993" s="14" t="s">
        <v>80</v>
      </c>
      <c r="E5993" s="16">
        <v>45</v>
      </c>
      <c r="F5993" s="14" t="s">
        <v>108</v>
      </c>
      <c r="G5993" s="16">
        <v>41</v>
      </c>
      <c r="H5993" s="14" t="s">
        <v>186</v>
      </c>
      <c r="I5993" s="16">
        <v>2</v>
      </c>
      <c r="J5993" s="14" t="s">
        <v>83</v>
      </c>
      <c r="K5993" s="14" t="s">
        <v>84</v>
      </c>
      <c r="L5993" s="14" t="s">
        <v>85</v>
      </c>
      <c r="M5993" s="23">
        <v>0.6</v>
      </c>
      <c r="N5993" s="16">
        <v>1</v>
      </c>
      <c r="O5993" s="16">
        <v>1</v>
      </c>
      <c r="P5993" s="16">
        <v>0</v>
      </c>
      <c r="Q5993" s="16">
        <v>1</v>
      </c>
      <c r="R5993" s="16">
        <v>0</v>
      </c>
      <c r="S5993" s="14" t="s">
        <v>86</v>
      </c>
      <c r="T5993" s="16">
        <v>120</v>
      </c>
      <c r="U5993" s="16">
        <v>0</v>
      </c>
      <c r="V5993" s="18">
        <v>67944</v>
      </c>
      <c r="W5993" s="18">
        <v>912</v>
      </c>
      <c r="X5993" s="18">
        <v>584</v>
      </c>
      <c r="Y5993" s="18">
        <v>0</v>
      </c>
      <c r="Z5993" s="18">
        <v>0</v>
      </c>
      <c r="AA5993" s="18">
        <v>0</v>
      </c>
      <c r="AB5993" s="18">
        <v>0</v>
      </c>
      <c r="AC5993" s="23">
        <v>0</v>
      </c>
      <c r="AD5993" s="14" t="str">
        <f>IF(E5993=113,"Linn","Iowa ex-Linn")</f>
        <v>Iowa ex-Linn</v>
      </c>
      <c r="AE5993" s="23">
        <f>IFERROR(AB5993/W5993,"N/M")</f>
        <v>0.0</v>
      </c>
      <c r="AF5993" s="14" t="str">
        <f>B5993&amp;"|"&amp;TEXT(E5993,"000")&amp;"|"&amp;TEXT(M5993,"0.0000")</f>
        <v>2024|045|0.6000</v>
      </c>
      <c r="AG5993" s="22" t="str">
        <f>IF(AND(B5993&gt;=2015,B5993&lt;=2024,C5993=19,G5993=41,I5993=2,K5993="A",L5993="RBUP",M5993&gt;=0.5,M5993&lt;=0.85),"IN","OUT")</f>
        <v>IN</v>
      </c>
    </row>
    <row r="5994" spans="1:33">
      <c r="A5994" s="14" t="s">
        <v>194</v>
      </c>
      <c r="B5994" s="16">
        <v>2024</v>
      </c>
      <c r="C5994" s="16">
        <v>19</v>
      </c>
      <c r="D5994" s="14" t="s">
        <v>80</v>
      </c>
      <c r="E5994" s="16">
        <v>45</v>
      </c>
      <c r="F5994" s="14" t="s">
        <v>108</v>
      </c>
      <c r="G5994" s="16">
        <v>41</v>
      </c>
      <c r="H5994" s="14" t="s">
        <v>186</v>
      </c>
      <c r="I5994" s="16">
        <v>2</v>
      </c>
      <c r="J5994" s="14" t="s">
        <v>83</v>
      </c>
      <c r="K5994" s="14" t="s">
        <v>84</v>
      </c>
      <c r="L5994" s="14" t="s">
        <v>85</v>
      </c>
      <c r="M5994" s="23">
        <v>0.65</v>
      </c>
      <c r="N5994" s="16">
        <v>3</v>
      </c>
      <c r="O5994" s="16">
        <v>3</v>
      </c>
      <c r="P5994" s="16">
        <v>0</v>
      </c>
      <c r="Q5994" s="16">
        <v>10</v>
      </c>
      <c r="R5994" s="16">
        <v>1</v>
      </c>
      <c r="S5994" s="14" t="s">
        <v>86</v>
      </c>
      <c r="T5994" s="16">
        <v>831</v>
      </c>
      <c r="U5994" s="16">
        <v>0</v>
      </c>
      <c r="V5994" s="18">
        <v>505078</v>
      </c>
      <c r="W5994" s="18">
        <v>13751</v>
      </c>
      <c r="X5994" s="18">
        <v>8111</v>
      </c>
      <c r="Y5994" s="18">
        <v>0</v>
      </c>
      <c r="Z5994" s="18">
        <v>0</v>
      </c>
      <c r="AA5994" s="18">
        <v>0</v>
      </c>
      <c r="AB5994" s="18">
        <v>8920</v>
      </c>
      <c r="AC5994" s="23">
        <v>0.65</v>
      </c>
      <c r="AD5994" s="14" t="str">
        <f>IF(E5994=113,"Linn","Iowa ex-Linn")</f>
        <v>Iowa ex-Linn</v>
      </c>
      <c r="AE5994" s="23">
        <f>IFERROR(AB5994/W5994,"N/M")</f>
        <v>0.6486800959930187</v>
      </c>
      <c r="AF5994" s="14" t="str">
        <f>B5994&amp;"|"&amp;TEXT(E5994,"000")&amp;"|"&amp;TEXT(M5994,"0.0000")</f>
        <v>2024|045|0.6500</v>
      </c>
      <c r="AG5994" s="22" t="str">
        <f>IF(AND(B5994&gt;=2015,B5994&lt;=2024,C5994=19,G5994=41,I5994=2,K5994="A",L5994="RBUP",M5994&gt;=0.5,M5994&lt;=0.85),"IN","OUT")</f>
        <v>IN</v>
      </c>
    </row>
    <row r="5995" spans="1:33">
      <c r="A5995" s="14" t="s">
        <v>194</v>
      </c>
      <c r="B5995" s="16">
        <v>2024</v>
      </c>
      <c r="C5995" s="16">
        <v>19</v>
      </c>
      <c r="D5995" s="14" t="s">
        <v>80</v>
      </c>
      <c r="E5995" s="16">
        <v>45</v>
      </c>
      <c r="F5995" s="14" t="s">
        <v>108</v>
      </c>
      <c r="G5995" s="16">
        <v>41</v>
      </c>
      <c r="H5995" s="14" t="s">
        <v>186</v>
      </c>
      <c r="I5995" s="16">
        <v>2</v>
      </c>
      <c r="J5995" s="14" t="s">
        <v>83</v>
      </c>
      <c r="K5995" s="14" t="s">
        <v>84</v>
      </c>
      <c r="L5995" s="14" t="s">
        <v>85</v>
      </c>
      <c r="M5995" s="23">
        <v>0.7</v>
      </c>
      <c r="N5995" s="16">
        <v>27</v>
      </c>
      <c r="O5995" s="16">
        <v>23</v>
      </c>
      <c r="P5995" s="16">
        <v>1</v>
      </c>
      <c r="Q5995" s="16">
        <v>26</v>
      </c>
      <c r="R5995" s="16">
        <v>0</v>
      </c>
      <c r="S5995" s="14" t="s">
        <v>86</v>
      </c>
      <c r="T5995" s="16">
        <v>3940</v>
      </c>
      <c r="U5995" s="16">
        <v>0</v>
      </c>
      <c r="V5995" s="18">
        <v>2970462</v>
      </c>
      <c r="W5995" s="18">
        <v>78361</v>
      </c>
      <c r="X5995" s="18">
        <v>56704</v>
      </c>
      <c r="Y5995" s="18">
        <v>0</v>
      </c>
      <c r="Z5995" s="18">
        <v>0</v>
      </c>
      <c r="AA5995" s="18">
        <v>0</v>
      </c>
      <c r="AB5995" s="18">
        <v>0</v>
      </c>
      <c r="AC5995" s="23">
        <v>0</v>
      </c>
      <c r="AD5995" s="14" t="str">
        <f>IF(E5995=113,"Linn","Iowa ex-Linn")</f>
        <v>Iowa ex-Linn</v>
      </c>
      <c r="AE5995" s="23">
        <f>IFERROR(AB5995/W5995,"N/M")</f>
        <v>0.0</v>
      </c>
      <c r="AF5995" s="14" t="str">
        <f>B5995&amp;"|"&amp;TEXT(E5995,"000")&amp;"|"&amp;TEXT(M5995,"0.0000")</f>
        <v>2024|045|0.7000</v>
      </c>
      <c r="AG5995" s="22" t="str">
        <f>IF(AND(B5995&gt;=2015,B5995&lt;=2024,C5995=19,G5995=41,I5995=2,K5995="A",L5995="RBUP",M5995&gt;=0.5,M5995&lt;=0.85),"IN","OUT")</f>
        <v>IN</v>
      </c>
    </row>
    <row r="5996" spans="1:33">
      <c r="A5996" s="14" t="s">
        <v>194</v>
      </c>
      <c r="B5996" s="16">
        <v>2024</v>
      </c>
      <c r="C5996" s="16">
        <v>19</v>
      </c>
      <c r="D5996" s="14" t="s">
        <v>80</v>
      </c>
      <c r="E5996" s="16">
        <v>45</v>
      </c>
      <c r="F5996" s="14" t="s">
        <v>108</v>
      </c>
      <c r="G5996" s="16">
        <v>41</v>
      </c>
      <c r="H5996" s="14" t="s">
        <v>186</v>
      </c>
      <c r="I5996" s="16">
        <v>2</v>
      </c>
      <c r="J5996" s="14" t="s">
        <v>83</v>
      </c>
      <c r="K5996" s="14" t="s">
        <v>84</v>
      </c>
      <c r="L5996" s="14" t="s">
        <v>85</v>
      </c>
      <c r="M5996" s="23">
        <v>0.75</v>
      </c>
      <c r="N5996" s="16">
        <v>95</v>
      </c>
      <c r="O5996" s="16">
        <v>89</v>
      </c>
      <c r="P5996" s="16">
        <v>1</v>
      </c>
      <c r="Q5996" s="16">
        <v>104</v>
      </c>
      <c r="R5996" s="16">
        <v>2</v>
      </c>
      <c r="S5996" s="14" t="s">
        <v>86</v>
      </c>
      <c r="T5996" s="16">
        <v>15585</v>
      </c>
      <c r="U5996" s="16">
        <v>0</v>
      </c>
      <c r="V5996" s="18">
        <v>12178739</v>
      </c>
      <c r="W5996" s="18">
        <v>457858</v>
      </c>
      <c r="X5996" s="18">
        <v>321142</v>
      </c>
      <c r="Y5996" s="18">
        <v>13</v>
      </c>
      <c r="Z5996" s="18">
        <v>0</v>
      </c>
      <c r="AA5996" s="18">
        <v>0</v>
      </c>
      <c r="AB5996" s="18">
        <v>24374</v>
      </c>
      <c r="AC5996" s="23">
        <v>0.05</v>
      </c>
      <c r="AD5996" s="14" t="str">
        <f>IF(E5996=113,"Linn","Iowa ex-Linn")</f>
        <v>Iowa ex-Linn</v>
      </c>
      <c r="AE5996" s="23">
        <f>IFERROR(AB5996/W5996,"N/M")</f>
        <v>0.053234845738198304</v>
      </c>
      <c r="AF5996" s="14" t="str">
        <f>B5996&amp;"|"&amp;TEXT(E5996,"000")&amp;"|"&amp;TEXT(M5996,"0.0000")</f>
        <v>2024|045|0.7500</v>
      </c>
      <c r="AG5996" s="22" t="str">
        <f>IF(AND(B5996&gt;=2015,B5996&lt;=2024,C5996=19,G5996=41,I5996=2,K5996="A",L5996="RBUP",M5996&gt;=0.5,M5996&lt;=0.85),"IN","OUT")</f>
        <v>IN</v>
      </c>
    </row>
    <row r="5997" spans="1:33">
      <c r="A5997" s="14" t="s">
        <v>194</v>
      </c>
      <c r="B5997" s="16">
        <v>2024</v>
      </c>
      <c r="C5997" s="16">
        <v>19</v>
      </c>
      <c r="D5997" s="14" t="s">
        <v>80</v>
      </c>
      <c r="E5997" s="16">
        <v>45</v>
      </c>
      <c r="F5997" s="14" t="s">
        <v>108</v>
      </c>
      <c r="G5997" s="16">
        <v>41</v>
      </c>
      <c r="H5997" s="14" t="s">
        <v>186</v>
      </c>
      <c r="I5997" s="16">
        <v>2</v>
      </c>
      <c r="J5997" s="14" t="s">
        <v>83</v>
      </c>
      <c r="K5997" s="14" t="s">
        <v>84</v>
      </c>
      <c r="L5997" s="14" t="s">
        <v>85</v>
      </c>
      <c r="M5997" s="23">
        <v>0.8</v>
      </c>
      <c r="N5997" s="16">
        <v>310</v>
      </c>
      <c r="O5997" s="16">
        <v>269</v>
      </c>
      <c r="P5997" s="16">
        <v>14</v>
      </c>
      <c r="Q5997" s="16">
        <v>363</v>
      </c>
      <c r="R5997" s="16">
        <v>14</v>
      </c>
      <c r="S5997" s="14" t="s">
        <v>86</v>
      </c>
      <c r="T5997" s="16">
        <v>64100</v>
      </c>
      <c r="U5997" s="16">
        <v>0</v>
      </c>
      <c r="V5997" s="18">
        <v>52688491</v>
      </c>
      <c r="W5997" s="18">
        <v>2766438</v>
      </c>
      <c r="X5997" s="18">
        <v>1739562</v>
      </c>
      <c r="Y5997" s="18">
        <v>4096</v>
      </c>
      <c r="Z5997" s="18">
        <v>0</v>
      </c>
      <c r="AA5997" s="18">
        <v>0</v>
      </c>
      <c r="AB5997" s="18">
        <v>105613</v>
      </c>
      <c r="AC5997" s="23">
        <v>0.04</v>
      </c>
      <c r="AD5997" s="14" t="str">
        <f>IF(E5997=113,"Linn","Iowa ex-Linn")</f>
        <v>Iowa ex-Linn</v>
      </c>
      <c r="AE5997" s="23">
        <f>IFERROR(AB5997/W5997,"N/M")</f>
        <v>0.03817652880707972</v>
      </c>
      <c r="AF5997" s="14" t="str">
        <f>B5997&amp;"|"&amp;TEXT(E5997,"000")&amp;"|"&amp;TEXT(M5997,"0.0000")</f>
        <v>2024|045|0.8000</v>
      </c>
      <c r="AG5997" s="22" t="str">
        <f>IF(AND(B5997&gt;=2015,B5997&lt;=2024,C5997=19,G5997=41,I5997=2,K5997="A",L5997="RBUP",M5997&gt;=0.5,M5997&lt;=0.85),"IN","OUT")</f>
        <v>IN</v>
      </c>
    </row>
    <row r="5998" spans="1:33">
      <c r="A5998" s="14" t="s">
        <v>194</v>
      </c>
      <c r="B5998" s="16">
        <v>2024</v>
      </c>
      <c r="C5998" s="16">
        <v>19</v>
      </c>
      <c r="D5998" s="14" t="s">
        <v>80</v>
      </c>
      <c r="E5998" s="16">
        <v>45</v>
      </c>
      <c r="F5998" s="14" t="s">
        <v>108</v>
      </c>
      <c r="G5998" s="16">
        <v>41</v>
      </c>
      <c r="H5998" s="14" t="s">
        <v>186</v>
      </c>
      <c r="I5998" s="16">
        <v>2</v>
      </c>
      <c r="J5998" s="14" t="s">
        <v>83</v>
      </c>
      <c r="K5998" s="14" t="s">
        <v>84</v>
      </c>
      <c r="L5998" s="14" t="s">
        <v>85</v>
      </c>
      <c r="M5998" s="23">
        <v>0.85</v>
      </c>
      <c r="N5998" s="16">
        <v>375</v>
      </c>
      <c r="O5998" s="16">
        <v>332</v>
      </c>
      <c r="P5998" s="16">
        <v>25</v>
      </c>
      <c r="Q5998" s="16">
        <v>539</v>
      </c>
      <c r="R5998" s="16">
        <v>31</v>
      </c>
      <c r="S5998" s="14" t="s">
        <v>86</v>
      </c>
      <c r="T5998" s="16">
        <v>78732</v>
      </c>
      <c r="U5998" s="16">
        <v>0</v>
      </c>
      <c r="V5998" s="18">
        <v>68088093</v>
      </c>
      <c r="W5998" s="18">
        <v>4621791</v>
      </c>
      <c r="X5998" s="18">
        <v>2206419</v>
      </c>
      <c r="Y5998" s="18">
        <v>406</v>
      </c>
      <c r="Z5998" s="18">
        <v>0</v>
      </c>
      <c r="AA5998" s="18">
        <v>0</v>
      </c>
      <c r="AB5998" s="18">
        <v>280770</v>
      </c>
      <c r="AC5998" s="23">
        <v>0.06</v>
      </c>
      <c r="AD5998" s="14" t="str">
        <f>IF(E5998=113,"Linn","Iowa ex-Linn")</f>
        <v>Iowa ex-Linn</v>
      </c>
      <c r="AE5998" s="23">
        <f>IFERROR(AB5998/W5998,"N/M")</f>
        <v>0.0607491771047198</v>
      </c>
      <c r="AF5998" s="14" t="str">
        <f>B5998&amp;"|"&amp;TEXT(E5998,"000")&amp;"|"&amp;TEXT(M5998,"0.0000")</f>
        <v>2024|045|0.8500</v>
      </c>
      <c r="AG5998" s="22" t="str">
        <f>IF(AND(B5998&gt;=2015,B5998&lt;=2024,C5998=19,G5998=41,I5998=2,K5998="A",L5998="RBUP",M5998&gt;=0.5,M5998&lt;=0.85),"IN","OUT")</f>
        <v>IN</v>
      </c>
    </row>
    <row r="5999" spans="1:33">
      <c r="A5999" s="14" t="s">
        <v>194</v>
      </c>
      <c r="B5999" s="16">
        <v>2024</v>
      </c>
      <c r="C5999" s="16">
        <v>19</v>
      </c>
      <c r="D5999" s="14" t="s">
        <v>80</v>
      </c>
      <c r="E5999" s="16">
        <v>47</v>
      </c>
      <c r="F5999" s="14" t="s">
        <v>109</v>
      </c>
      <c r="G5999" s="16">
        <v>41</v>
      </c>
      <c r="H5999" s="14" t="s">
        <v>186</v>
      </c>
      <c r="I5999" s="16">
        <v>2</v>
      </c>
      <c r="J5999" s="14" t="s">
        <v>83</v>
      </c>
      <c r="K5999" s="14" t="s">
        <v>84</v>
      </c>
      <c r="L5999" s="14" t="s">
        <v>85</v>
      </c>
      <c r="M5999" s="23">
        <v>0.5</v>
      </c>
      <c r="N5999" s="16">
        <v>4</v>
      </c>
      <c r="O5999" s="16">
        <v>2</v>
      </c>
      <c r="P5999" s="16">
        <v>1</v>
      </c>
      <c r="Q5999" s="16">
        <v>2</v>
      </c>
      <c r="R5999" s="16">
        <v>1</v>
      </c>
      <c r="S5999" s="14" t="s">
        <v>86</v>
      </c>
      <c r="T5999" s="16">
        <v>464</v>
      </c>
      <c r="U5999" s="16">
        <v>0</v>
      </c>
      <c r="V5999" s="18">
        <v>253929</v>
      </c>
      <c r="W5999" s="18">
        <v>1607</v>
      </c>
      <c r="X5999" s="18">
        <v>1286</v>
      </c>
      <c r="Y5999" s="18">
        <v>0</v>
      </c>
      <c r="Z5999" s="18">
        <v>0</v>
      </c>
      <c r="AA5999" s="18">
        <v>0</v>
      </c>
      <c r="AB5999" s="18">
        <v>746</v>
      </c>
      <c r="AC5999" s="23">
        <v>0.46</v>
      </c>
      <c r="AD5999" s="14" t="str">
        <f>IF(E5999=113,"Linn","Iowa ex-Linn")</f>
        <v>Iowa ex-Linn</v>
      </c>
      <c r="AE5999" s="23">
        <f>IFERROR(AB5999/W5999,"N/M")</f>
        <v>0.4642190416925949</v>
      </c>
      <c r="AF5999" s="14" t="str">
        <f>B5999&amp;"|"&amp;TEXT(E5999,"000")&amp;"|"&amp;TEXT(M5999,"0.0000")</f>
        <v>2024|047|0.5000</v>
      </c>
      <c r="AG5999" s="22" t="str">
        <f>IF(AND(B5999&gt;=2015,B5999&lt;=2024,C5999=19,G5999=41,I5999=2,K5999="A",L5999="RBUP",M5999&gt;=0.5,M5999&lt;=0.85),"IN","OUT")</f>
        <v>IN</v>
      </c>
    </row>
    <row r="6000" spans="1:33">
      <c r="A6000" s="14" t="s">
        <v>194</v>
      </c>
      <c r="B6000" s="16">
        <v>2024</v>
      </c>
      <c r="C6000" s="16">
        <v>19</v>
      </c>
      <c r="D6000" s="14" t="s">
        <v>80</v>
      </c>
      <c r="E6000" s="16">
        <v>47</v>
      </c>
      <c r="F6000" s="14" t="s">
        <v>109</v>
      </c>
      <c r="G6000" s="16">
        <v>41</v>
      </c>
      <c r="H6000" s="14" t="s">
        <v>186</v>
      </c>
      <c r="I6000" s="16">
        <v>2</v>
      </c>
      <c r="J6000" s="14" t="s">
        <v>83</v>
      </c>
      <c r="K6000" s="14" t="s">
        <v>84</v>
      </c>
      <c r="L6000" s="14" t="s">
        <v>85</v>
      </c>
      <c r="M6000" s="23">
        <v>0.6</v>
      </c>
      <c r="N6000" s="16">
        <v>3</v>
      </c>
      <c r="O6000" s="16">
        <v>3</v>
      </c>
      <c r="P6000" s="16">
        <v>0</v>
      </c>
      <c r="Q6000" s="16">
        <v>3</v>
      </c>
      <c r="R6000" s="16">
        <v>0</v>
      </c>
      <c r="S6000" s="14" t="s">
        <v>86</v>
      </c>
      <c r="T6000" s="16">
        <v>621</v>
      </c>
      <c r="U6000" s="16">
        <v>0</v>
      </c>
      <c r="V6000" s="18">
        <v>405011</v>
      </c>
      <c r="W6000" s="18">
        <v>5474</v>
      </c>
      <c r="X6000" s="18">
        <v>4023</v>
      </c>
      <c r="Y6000" s="18">
        <v>0</v>
      </c>
      <c r="Z6000" s="18">
        <v>0</v>
      </c>
      <c r="AA6000" s="18">
        <v>0</v>
      </c>
      <c r="AB6000" s="18">
        <v>0</v>
      </c>
      <c r="AC6000" s="23">
        <v>0</v>
      </c>
      <c r="AD6000" s="14" t="str">
        <f>IF(E6000=113,"Linn","Iowa ex-Linn")</f>
        <v>Iowa ex-Linn</v>
      </c>
      <c r="AE6000" s="23">
        <f>IFERROR(AB6000/W6000,"N/M")</f>
        <v>0.0</v>
      </c>
      <c r="AF6000" s="14" t="str">
        <f>B6000&amp;"|"&amp;TEXT(E6000,"000")&amp;"|"&amp;TEXT(M6000,"0.0000")</f>
        <v>2024|047|0.6000</v>
      </c>
      <c r="AG6000" s="22" t="str">
        <f>IF(AND(B6000&gt;=2015,B6000&lt;=2024,C6000=19,G6000=41,I6000=2,K6000="A",L6000="RBUP",M6000&gt;=0.5,M6000&lt;=0.85),"IN","OUT")</f>
        <v>IN</v>
      </c>
    </row>
    <row r="6001" spans="1:33">
      <c r="A6001" s="14" t="s">
        <v>194</v>
      </c>
      <c r="B6001" s="16">
        <v>2024</v>
      </c>
      <c r="C6001" s="16">
        <v>19</v>
      </c>
      <c r="D6001" s="14" t="s">
        <v>80</v>
      </c>
      <c r="E6001" s="16">
        <v>47</v>
      </c>
      <c r="F6001" s="14" t="s">
        <v>109</v>
      </c>
      <c r="G6001" s="16">
        <v>41</v>
      </c>
      <c r="H6001" s="14" t="s">
        <v>186</v>
      </c>
      <c r="I6001" s="16">
        <v>2</v>
      </c>
      <c r="J6001" s="14" t="s">
        <v>83</v>
      </c>
      <c r="K6001" s="14" t="s">
        <v>84</v>
      </c>
      <c r="L6001" s="14" t="s">
        <v>85</v>
      </c>
      <c r="M6001" s="23">
        <v>0.65</v>
      </c>
      <c r="N6001" s="16">
        <v>2</v>
      </c>
      <c r="O6001" s="16">
        <v>2</v>
      </c>
      <c r="P6001" s="16">
        <v>0</v>
      </c>
      <c r="Q6001" s="16">
        <v>2</v>
      </c>
      <c r="R6001" s="16">
        <v>0</v>
      </c>
      <c r="S6001" s="14" t="s">
        <v>86</v>
      </c>
      <c r="T6001" s="16">
        <v>54</v>
      </c>
      <c r="U6001" s="16">
        <v>0</v>
      </c>
      <c r="V6001" s="18">
        <v>33770</v>
      </c>
      <c r="W6001" s="18">
        <v>506</v>
      </c>
      <c r="X6001" s="18">
        <v>298</v>
      </c>
      <c r="Y6001" s="18">
        <v>0</v>
      </c>
      <c r="Z6001" s="18">
        <v>0</v>
      </c>
      <c r="AA6001" s="18">
        <v>0</v>
      </c>
      <c r="AB6001" s="18">
        <v>0</v>
      </c>
      <c r="AC6001" s="23">
        <v>0</v>
      </c>
      <c r="AD6001" s="14" t="str">
        <f>IF(E6001=113,"Linn","Iowa ex-Linn")</f>
        <v>Iowa ex-Linn</v>
      </c>
      <c r="AE6001" s="23">
        <f>IFERROR(AB6001/W6001,"N/M")</f>
        <v>0.0</v>
      </c>
      <c r="AF6001" s="14" t="str">
        <f>B6001&amp;"|"&amp;TEXT(E6001,"000")&amp;"|"&amp;TEXT(M6001,"0.0000")</f>
        <v>2024|047|0.6500</v>
      </c>
      <c r="AG6001" s="22" t="str">
        <f>IF(AND(B6001&gt;=2015,B6001&lt;=2024,C6001=19,G6001=41,I6001=2,K6001="A",L6001="RBUP",M6001&gt;=0.5,M6001&lt;=0.85),"IN","OUT")</f>
        <v>IN</v>
      </c>
    </row>
    <row r="6002" spans="1:33">
      <c r="A6002" s="14" t="s">
        <v>194</v>
      </c>
      <c r="B6002" s="16">
        <v>2024</v>
      </c>
      <c r="C6002" s="16">
        <v>19</v>
      </c>
      <c r="D6002" s="14" t="s">
        <v>80</v>
      </c>
      <c r="E6002" s="16">
        <v>47</v>
      </c>
      <c r="F6002" s="14" t="s">
        <v>109</v>
      </c>
      <c r="G6002" s="16">
        <v>41</v>
      </c>
      <c r="H6002" s="14" t="s">
        <v>186</v>
      </c>
      <c r="I6002" s="16">
        <v>2</v>
      </c>
      <c r="J6002" s="14" t="s">
        <v>83</v>
      </c>
      <c r="K6002" s="14" t="s">
        <v>84</v>
      </c>
      <c r="L6002" s="14" t="s">
        <v>85</v>
      </c>
      <c r="M6002" s="23">
        <v>0.7</v>
      </c>
      <c r="N6002" s="16">
        <v>6</v>
      </c>
      <c r="O6002" s="16">
        <v>1</v>
      </c>
      <c r="P6002" s="16">
        <v>0</v>
      </c>
      <c r="Q6002" s="16">
        <v>1</v>
      </c>
      <c r="R6002" s="16">
        <v>0</v>
      </c>
      <c r="S6002" s="14" t="s">
        <v>86</v>
      </c>
      <c r="T6002" s="16">
        <v>110</v>
      </c>
      <c r="U6002" s="16">
        <v>0</v>
      </c>
      <c r="V6002" s="18">
        <v>74186</v>
      </c>
      <c r="W6002" s="18">
        <v>3280</v>
      </c>
      <c r="X6002" s="18">
        <v>1935</v>
      </c>
      <c r="Y6002" s="18">
        <v>0</v>
      </c>
      <c r="Z6002" s="18">
        <v>0</v>
      </c>
      <c r="AA6002" s="18">
        <v>0</v>
      </c>
      <c r="AB6002" s="18">
        <v>0</v>
      </c>
      <c r="AC6002" s="23">
        <v>0</v>
      </c>
      <c r="AD6002" s="14" t="str">
        <f>IF(E6002=113,"Linn","Iowa ex-Linn")</f>
        <v>Iowa ex-Linn</v>
      </c>
      <c r="AE6002" s="23">
        <f>IFERROR(AB6002/W6002,"N/M")</f>
        <v>0.0</v>
      </c>
      <c r="AF6002" s="14" t="str">
        <f>B6002&amp;"|"&amp;TEXT(E6002,"000")&amp;"|"&amp;TEXT(M6002,"0.0000")</f>
        <v>2024|047|0.7000</v>
      </c>
      <c r="AG6002" s="22" t="str">
        <f>IF(AND(B6002&gt;=2015,B6002&lt;=2024,C6002=19,G6002=41,I6002=2,K6002="A",L6002="RBUP",M6002&gt;=0.5,M6002&lt;=0.85),"IN","OUT")</f>
        <v>IN</v>
      </c>
    </row>
    <row r="6003" spans="1:33">
      <c r="A6003" s="14" t="s">
        <v>194</v>
      </c>
      <c r="B6003" s="16">
        <v>2024</v>
      </c>
      <c r="C6003" s="16">
        <v>19</v>
      </c>
      <c r="D6003" s="14" t="s">
        <v>80</v>
      </c>
      <c r="E6003" s="16">
        <v>47</v>
      </c>
      <c r="F6003" s="14" t="s">
        <v>109</v>
      </c>
      <c r="G6003" s="16">
        <v>41</v>
      </c>
      <c r="H6003" s="14" t="s">
        <v>186</v>
      </c>
      <c r="I6003" s="16">
        <v>2</v>
      </c>
      <c r="J6003" s="14" t="s">
        <v>83</v>
      </c>
      <c r="K6003" s="14" t="s">
        <v>84</v>
      </c>
      <c r="L6003" s="14" t="s">
        <v>85</v>
      </c>
      <c r="M6003" s="23">
        <v>0.75</v>
      </c>
      <c r="N6003" s="16">
        <v>49</v>
      </c>
      <c r="O6003" s="16">
        <v>43</v>
      </c>
      <c r="P6003" s="16">
        <v>1</v>
      </c>
      <c r="Q6003" s="16">
        <v>71</v>
      </c>
      <c r="R6003" s="16">
        <v>1</v>
      </c>
      <c r="S6003" s="14" t="s">
        <v>86</v>
      </c>
      <c r="T6003" s="16">
        <v>9404</v>
      </c>
      <c r="U6003" s="16">
        <v>0</v>
      </c>
      <c r="V6003" s="18">
        <v>7489165</v>
      </c>
      <c r="W6003" s="18">
        <v>359975</v>
      </c>
      <c r="X6003" s="18">
        <v>224225</v>
      </c>
      <c r="Y6003" s="18">
        <v>304</v>
      </c>
      <c r="Z6003" s="18">
        <v>0</v>
      </c>
      <c r="AA6003" s="18">
        <v>0</v>
      </c>
      <c r="AB6003" s="18">
        <v>5553</v>
      </c>
      <c r="AC6003" s="23">
        <v>0.02</v>
      </c>
      <c r="AD6003" s="14" t="str">
        <f>IF(E6003=113,"Linn","Iowa ex-Linn")</f>
        <v>Iowa ex-Linn</v>
      </c>
      <c r="AE6003" s="23">
        <f>IFERROR(AB6003/W6003,"N/M")</f>
        <v>0.01542607125494826</v>
      </c>
      <c r="AF6003" s="14" t="str">
        <f>B6003&amp;"|"&amp;TEXT(E6003,"000")&amp;"|"&amp;TEXT(M6003,"0.0000")</f>
        <v>2024|047|0.7500</v>
      </c>
      <c r="AG6003" s="22" t="str">
        <f>IF(AND(B6003&gt;=2015,B6003&lt;=2024,C6003=19,G6003=41,I6003=2,K6003="A",L6003="RBUP",M6003&gt;=0.5,M6003&lt;=0.85),"IN","OUT")</f>
        <v>IN</v>
      </c>
    </row>
    <row r="6004" spans="1:33">
      <c r="A6004" s="14" t="s">
        <v>194</v>
      </c>
      <c r="B6004" s="16">
        <v>2024</v>
      </c>
      <c r="C6004" s="16">
        <v>19</v>
      </c>
      <c r="D6004" s="14" t="s">
        <v>80</v>
      </c>
      <c r="E6004" s="16">
        <v>47</v>
      </c>
      <c r="F6004" s="14" t="s">
        <v>109</v>
      </c>
      <c r="G6004" s="16">
        <v>41</v>
      </c>
      <c r="H6004" s="14" t="s">
        <v>186</v>
      </c>
      <c r="I6004" s="16">
        <v>2</v>
      </c>
      <c r="J6004" s="14" t="s">
        <v>83</v>
      </c>
      <c r="K6004" s="14" t="s">
        <v>84</v>
      </c>
      <c r="L6004" s="14" t="s">
        <v>85</v>
      </c>
      <c r="M6004" s="23">
        <v>0.8</v>
      </c>
      <c r="N6004" s="16">
        <v>296</v>
      </c>
      <c r="O6004" s="16">
        <v>234</v>
      </c>
      <c r="P6004" s="16">
        <v>10</v>
      </c>
      <c r="Q6004" s="16">
        <v>313</v>
      </c>
      <c r="R6004" s="16">
        <v>12</v>
      </c>
      <c r="S6004" s="14" t="s">
        <v>86</v>
      </c>
      <c r="T6004" s="16">
        <v>55484</v>
      </c>
      <c r="U6004" s="16">
        <v>0</v>
      </c>
      <c r="V6004" s="18">
        <v>46393484</v>
      </c>
      <c r="W6004" s="18">
        <v>2673287</v>
      </c>
      <c r="X6004" s="18">
        <v>1655137</v>
      </c>
      <c r="Y6004" s="18">
        <v>22</v>
      </c>
      <c r="Z6004" s="18">
        <v>0</v>
      </c>
      <c r="AA6004" s="18">
        <v>0</v>
      </c>
      <c r="AB6004" s="18">
        <v>71971</v>
      </c>
      <c r="AC6004" s="23">
        <v>0.03</v>
      </c>
      <c r="AD6004" s="14" t="str">
        <f>IF(E6004=113,"Linn","Iowa ex-Linn")</f>
        <v>Iowa ex-Linn</v>
      </c>
      <c r="AE6004" s="23">
        <f>IFERROR(AB6004/W6004,"N/M")</f>
        <v>0.02692228705709488</v>
      </c>
      <c r="AF6004" s="14" t="str">
        <f>B6004&amp;"|"&amp;TEXT(E6004,"000")&amp;"|"&amp;TEXT(M6004,"0.0000")</f>
        <v>2024|047|0.8000</v>
      </c>
      <c r="AG6004" s="22" t="str">
        <f>IF(AND(B6004&gt;=2015,B6004&lt;=2024,C6004=19,G6004=41,I6004=2,K6004="A",L6004="RBUP",M6004&gt;=0.5,M6004&lt;=0.85),"IN","OUT")</f>
        <v>IN</v>
      </c>
    </row>
    <row r="6005" spans="1:33">
      <c r="A6005" s="14" t="s">
        <v>194</v>
      </c>
      <c r="B6005" s="16">
        <v>2024</v>
      </c>
      <c r="C6005" s="16">
        <v>19</v>
      </c>
      <c r="D6005" s="14" t="s">
        <v>80</v>
      </c>
      <c r="E6005" s="16">
        <v>47</v>
      </c>
      <c r="F6005" s="14" t="s">
        <v>109</v>
      </c>
      <c r="G6005" s="16">
        <v>41</v>
      </c>
      <c r="H6005" s="14" t="s">
        <v>186</v>
      </c>
      <c r="I6005" s="16">
        <v>2</v>
      </c>
      <c r="J6005" s="14" t="s">
        <v>83</v>
      </c>
      <c r="K6005" s="14" t="s">
        <v>84</v>
      </c>
      <c r="L6005" s="14" t="s">
        <v>85</v>
      </c>
      <c r="M6005" s="23">
        <v>0.85</v>
      </c>
      <c r="N6005" s="16">
        <v>591</v>
      </c>
      <c r="O6005" s="16">
        <v>499</v>
      </c>
      <c r="P6005" s="16">
        <v>95</v>
      </c>
      <c r="Q6005" s="16">
        <v>1001</v>
      </c>
      <c r="R6005" s="16">
        <v>128</v>
      </c>
      <c r="S6005" s="14" t="s">
        <v>86</v>
      </c>
      <c r="T6005" s="16">
        <v>129557</v>
      </c>
      <c r="U6005" s="16">
        <v>0</v>
      </c>
      <c r="V6005" s="18">
        <v>115573651</v>
      </c>
      <c r="W6005" s="18">
        <v>8806163</v>
      </c>
      <c r="X6005" s="18">
        <v>3981666</v>
      </c>
      <c r="Y6005" s="18">
        <v>10858</v>
      </c>
      <c r="Z6005" s="18">
        <v>0</v>
      </c>
      <c r="AA6005" s="18">
        <v>0</v>
      </c>
      <c r="AB6005" s="18">
        <v>1316890</v>
      </c>
      <c r="AC6005" s="23">
        <v>0.15</v>
      </c>
      <c r="AD6005" s="14" t="str">
        <f>IF(E6005=113,"Linn","Iowa ex-Linn")</f>
        <v>Iowa ex-Linn</v>
      </c>
      <c r="AE6005" s="23">
        <f>IFERROR(AB6005/W6005,"N/M")</f>
        <v>0.14954186062647262</v>
      </c>
      <c r="AF6005" s="14" t="str">
        <f>B6005&amp;"|"&amp;TEXT(E6005,"000")&amp;"|"&amp;TEXT(M6005,"0.0000")</f>
        <v>2024|047|0.8500</v>
      </c>
      <c r="AG6005" s="22" t="str">
        <f>IF(AND(B6005&gt;=2015,B6005&lt;=2024,C6005=19,G6005=41,I6005=2,K6005="A",L6005="RBUP",M6005&gt;=0.5,M6005&lt;=0.85),"IN","OUT")</f>
        <v>IN</v>
      </c>
    </row>
    <row r="6006" spans="1:33">
      <c r="A6006" s="14" t="s">
        <v>194</v>
      </c>
      <c r="B6006" s="16">
        <v>2024</v>
      </c>
      <c r="C6006" s="16">
        <v>19</v>
      </c>
      <c r="D6006" s="14" t="s">
        <v>80</v>
      </c>
      <c r="E6006" s="16">
        <v>49</v>
      </c>
      <c r="F6006" s="14" t="s">
        <v>110</v>
      </c>
      <c r="G6006" s="16">
        <v>41</v>
      </c>
      <c r="H6006" s="14" t="s">
        <v>186</v>
      </c>
      <c r="I6006" s="16">
        <v>2</v>
      </c>
      <c r="J6006" s="14" t="s">
        <v>83</v>
      </c>
      <c r="K6006" s="14" t="s">
        <v>84</v>
      </c>
      <c r="L6006" s="14" t="s">
        <v>85</v>
      </c>
      <c r="M6006" s="23">
        <v>0.6</v>
      </c>
      <c r="N6006" s="16">
        <v>2</v>
      </c>
      <c r="O6006" s="16">
        <v>2</v>
      </c>
      <c r="P6006" s="16">
        <v>0</v>
      </c>
      <c r="Q6006" s="16">
        <v>2</v>
      </c>
      <c r="R6006" s="16">
        <v>0</v>
      </c>
      <c r="S6006" s="14" t="s">
        <v>86</v>
      </c>
      <c r="T6006" s="16">
        <v>166</v>
      </c>
      <c r="U6006" s="16">
        <v>0</v>
      </c>
      <c r="V6006" s="18">
        <v>84630</v>
      </c>
      <c r="W6006" s="18">
        <v>732</v>
      </c>
      <c r="X6006" s="18">
        <v>468</v>
      </c>
      <c r="Y6006" s="18">
        <v>0</v>
      </c>
      <c r="Z6006" s="18">
        <v>0</v>
      </c>
      <c r="AA6006" s="18">
        <v>0</v>
      </c>
      <c r="AB6006" s="18">
        <v>0</v>
      </c>
      <c r="AC6006" s="23">
        <v>0</v>
      </c>
      <c r="AD6006" s="14" t="str">
        <f>IF(E6006=113,"Linn","Iowa ex-Linn")</f>
        <v>Iowa ex-Linn</v>
      </c>
      <c r="AE6006" s="23">
        <f>IFERROR(AB6006/W6006,"N/M")</f>
        <v>0.0</v>
      </c>
      <c r="AF6006" s="14" t="str">
        <f>B6006&amp;"|"&amp;TEXT(E6006,"000")&amp;"|"&amp;TEXT(M6006,"0.0000")</f>
        <v>2024|049|0.6000</v>
      </c>
      <c r="AG6006" s="22" t="str">
        <f>IF(AND(B6006&gt;=2015,B6006&lt;=2024,C6006=19,G6006=41,I6006=2,K6006="A",L6006="RBUP",M6006&gt;=0.5,M6006&lt;=0.85),"IN","OUT")</f>
        <v>IN</v>
      </c>
    </row>
    <row r="6007" spans="1:33">
      <c r="A6007" s="14" t="s">
        <v>194</v>
      </c>
      <c r="B6007" s="16">
        <v>2024</v>
      </c>
      <c r="C6007" s="16">
        <v>19</v>
      </c>
      <c r="D6007" s="14" t="s">
        <v>80</v>
      </c>
      <c r="E6007" s="16">
        <v>49</v>
      </c>
      <c r="F6007" s="14" t="s">
        <v>110</v>
      </c>
      <c r="G6007" s="16">
        <v>41</v>
      </c>
      <c r="H6007" s="14" t="s">
        <v>186</v>
      </c>
      <c r="I6007" s="16">
        <v>2</v>
      </c>
      <c r="J6007" s="14" t="s">
        <v>83</v>
      </c>
      <c r="K6007" s="14" t="s">
        <v>84</v>
      </c>
      <c r="L6007" s="14" t="s">
        <v>85</v>
      </c>
      <c r="M6007" s="23">
        <v>0.7</v>
      </c>
      <c r="N6007" s="16">
        <v>3</v>
      </c>
      <c r="O6007" s="16">
        <v>2</v>
      </c>
      <c r="P6007" s="16">
        <v>0</v>
      </c>
      <c r="Q6007" s="16">
        <v>2</v>
      </c>
      <c r="R6007" s="16">
        <v>0</v>
      </c>
      <c r="S6007" s="14" t="s">
        <v>86</v>
      </c>
      <c r="T6007" s="16">
        <v>209</v>
      </c>
      <c r="U6007" s="16">
        <v>0</v>
      </c>
      <c r="V6007" s="18">
        <v>148902</v>
      </c>
      <c r="W6007" s="18">
        <v>3490</v>
      </c>
      <c r="X6007" s="18">
        <v>2501</v>
      </c>
      <c r="Y6007" s="18">
        <v>0</v>
      </c>
      <c r="Z6007" s="18">
        <v>0</v>
      </c>
      <c r="AA6007" s="18">
        <v>0</v>
      </c>
      <c r="AB6007" s="18">
        <v>0</v>
      </c>
      <c r="AC6007" s="23">
        <v>0</v>
      </c>
      <c r="AD6007" s="14" t="str">
        <f>IF(E6007=113,"Linn","Iowa ex-Linn")</f>
        <v>Iowa ex-Linn</v>
      </c>
      <c r="AE6007" s="23">
        <f>IFERROR(AB6007/W6007,"N/M")</f>
        <v>0.0</v>
      </c>
      <c r="AF6007" s="14" t="str">
        <f>B6007&amp;"|"&amp;TEXT(E6007,"000")&amp;"|"&amp;TEXT(M6007,"0.0000")</f>
        <v>2024|049|0.7000</v>
      </c>
      <c r="AG6007" s="22" t="str">
        <f>IF(AND(B6007&gt;=2015,B6007&lt;=2024,C6007=19,G6007=41,I6007=2,K6007="A",L6007="RBUP",M6007&gt;=0.5,M6007&lt;=0.85),"IN","OUT")</f>
        <v>IN</v>
      </c>
    </row>
    <row r="6008" spans="1:33">
      <c r="A6008" s="14" t="s">
        <v>194</v>
      </c>
      <c r="B6008" s="16">
        <v>2024</v>
      </c>
      <c r="C6008" s="16">
        <v>19</v>
      </c>
      <c r="D6008" s="14" t="s">
        <v>80</v>
      </c>
      <c r="E6008" s="16">
        <v>49</v>
      </c>
      <c r="F6008" s="14" t="s">
        <v>110</v>
      </c>
      <c r="G6008" s="16">
        <v>41</v>
      </c>
      <c r="H6008" s="14" t="s">
        <v>186</v>
      </c>
      <c r="I6008" s="16">
        <v>2</v>
      </c>
      <c r="J6008" s="14" t="s">
        <v>83</v>
      </c>
      <c r="K6008" s="14" t="s">
        <v>84</v>
      </c>
      <c r="L6008" s="14" t="s">
        <v>85</v>
      </c>
      <c r="M6008" s="23">
        <v>0.75</v>
      </c>
      <c r="N6008" s="16">
        <v>47</v>
      </c>
      <c r="O6008" s="16">
        <v>29</v>
      </c>
      <c r="P6008" s="16">
        <v>0</v>
      </c>
      <c r="Q6008" s="16">
        <v>53</v>
      </c>
      <c r="R6008" s="16">
        <v>0</v>
      </c>
      <c r="S6008" s="14" t="s">
        <v>86</v>
      </c>
      <c r="T6008" s="16">
        <v>3164</v>
      </c>
      <c r="U6008" s="16">
        <v>0</v>
      </c>
      <c r="V6008" s="18">
        <v>2194619</v>
      </c>
      <c r="W6008" s="18">
        <v>85151</v>
      </c>
      <c r="X6008" s="18">
        <v>51062</v>
      </c>
      <c r="Y6008" s="18">
        <v>0</v>
      </c>
      <c r="Z6008" s="18">
        <v>0</v>
      </c>
      <c r="AA6008" s="18">
        <v>0</v>
      </c>
      <c r="AB6008" s="18">
        <v>0</v>
      </c>
      <c r="AC6008" s="23">
        <v>0</v>
      </c>
      <c r="AD6008" s="14" t="str">
        <f>IF(E6008=113,"Linn","Iowa ex-Linn")</f>
        <v>Iowa ex-Linn</v>
      </c>
      <c r="AE6008" s="23">
        <f>IFERROR(AB6008/W6008,"N/M")</f>
        <v>0.0</v>
      </c>
      <c r="AF6008" s="14" t="str">
        <f>B6008&amp;"|"&amp;TEXT(E6008,"000")&amp;"|"&amp;TEXT(M6008,"0.0000")</f>
        <v>2024|049|0.7500</v>
      </c>
      <c r="AG6008" s="22" t="str">
        <f>IF(AND(B6008&gt;=2015,B6008&lt;=2024,C6008=19,G6008=41,I6008=2,K6008="A",L6008="RBUP",M6008&gt;=0.5,M6008&lt;=0.85),"IN","OUT")</f>
        <v>IN</v>
      </c>
    </row>
    <row r="6009" spans="1:33">
      <c r="A6009" s="14" t="s">
        <v>194</v>
      </c>
      <c r="B6009" s="16">
        <v>2024</v>
      </c>
      <c r="C6009" s="16">
        <v>19</v>
      </c>
      <c r="D6009" s="14" t="s">
        <v>80</v>
      </c>
      <c r="E6009" s="16">
        <v>49</v>
      </c>
      <c r="F6009" s="14" t="s">
        <v>110</v>
      </c>
      <c r="G6009" s="16">
        <v>41</v>
      </c>
      <c r="H6009" s="14" t="s">
        <v>186</v>
      </c>
      <c r="I6009" s="16">
        <v>2</v>
      </c>
      <c r="J6009" s="14" t="s">
        <v>83</v>
      </c>
      <c r="K6009" s="14" t="s">
        <v>84</v>
      </c>
      <c r="L6009" s="14" t="s">
        <v>85</v>
      </c>
      <c r="M6009" s="23">
        <v>0.8</v>
      </c>
      <c r="N6009" s="16">
        <v>274</v>
      </c>
      <c r="O6009" s="16">
        <v>215</v>
      </c>
      <c r="P6009" s="16">
        <v>4</v>
      </c>
      <c r="Q6009" s="16">
        <v>339</v>
      </c>
      <c r="R6009" s="16">
        <v>4</v>
      </c>
      <c r="S6009" s="14" t="s">
        <v>86</v>
      </c>
      <c r="T6009" s="16">
        <v>44412</v>
      </c>
      <c r="U6009" s="16">
        <v>0</v>
      </c>
      <c r="V6009" s="18">
        <v>33058372</v>
      </c>
      <c r="W6009" s="18">
        <v>1599853</v>
      </c>
      <c r="X6009" s="18">
        <v>967004</v>
      </c>
      <c r="Y6009" s="18">
        <v>0</v>
      </c>
      <c r="Z6009" s="18">
        <v>0</v>
      </c>
      <c r="AA6009" s="18">
        <v>0</v>
      </c>
      <c r="AB6009" s="18">
        <v>26704</v>
      </c>
      <c r="AC6009" s="23">
        <v>0.02</v>
      </c>
      <c r="AD6009" s="14" t="str">
        <f>IF(E6009=113,"Linn","Iowa ex-Linn")</f>
        <v>Iowa ex-Linn</v>
      </c>
      <c r="AE6009" s="23">
        <f>IFERROR(AB6009/W6009,"N/M")</f>
        <v>0.016691533534643494</v>
      </c>
      <c r="AF6009" s="14" t="str">
        <f>B6009&amp;"|"&amp;TEXT(E6009,"000")&amp;"|"&amp;TEXT(M6009,"0.0000")</f>
        <v>2024|049|0.8000</v>
      </c>
      <c r="AG6009" s="22" t="str">
        <f>IF(AND(B6009&gt;=2015,B6009&lt;=2024,C6009=19,G6009=41,I6009=2,K6009="A",L6009="RBUP",M6009&gt;=0.5,M6009&lt;=0.85),"IN","OUT")</f>
        <v>IN</v>
      </c>
    </row>
    <row r="6010" spans="1:33">
      <c r="A6010" s="14" t="s">
        <v>194</v>
      </c>
      <c r="B6010" s="16">
        <v>2024</v>
      </c>
      <c r="C6010" s="16">
        <v>19</v>
      </c>
      <c r="D6010" s="14" t="s">
        <v>80</v>
      </c>
      <c r="E6010" s="16">
        <v>49</v>
      </c>
      <c r="F6010" s="14" t="s">
        <v>110</v>
      </c>
      <c r="G6010" s="16">
        <v>41</v>
      </c>
      <c r="H6010" s="14" t="s">
        <v>186</v>
      </c>
      <c r="I6010" s="16">
        <v>2</v>
      </c>
      <c r="J6010" s="14" t="s">
        <v>83</v>
      </c>
      <c r="K6010" s="14" t="s">
        <v>84</v>
      </c>
      <c r="L6010" s="14" t="s">
        <v>85</v>
      </c>
      <c r="M6010" s="23">
        <v>0.85</v>
      </c>
      <c r="N6010" s="16">
        <v>346</v>
      </c>
      <c r="O6010" s="16">
        <v>266</v>
      </c>
      <c r="P6010" s="16">
        <v>10</v>
      </c>
      <c r="Q6010" s="16">
        <v>483</v>
      </c>
      <c r="R6010" s="16">
        <v>10</v>
      </c>
      <c r="S6010" s="14" t="s">
        <v>86</v>
      </c>
      <c r="T6010" s="16">
        <v>62152</v>
      </c>
      <c r="U6010" s="16">
        <v>0</v>
      </c>
      <c r="V6010" s="18">
        <v>48787416</v>
      </c>
      <c r="W6010" s="18">
        <v>3007483</v>
      </c>
      <c r="X6010" s="18">
        <v>1417538</v>
      </c>
      <c r="Y6010" s="18">
        <v>1863</v>
      </c>
      <c r="Z6010" s="18">
        <v>0</v>
      </c>
      <c r="AA6010" s="18">
        <v>0</v>
      </c>
      <c r="AB6010" s="18">
        <v>27667</v>
      </c>
      <c r="AC6010" s="23">
        <v>0.01</v>
      </c>
      <c r="AD6010" s="14" t="str">
        <f>IF(E6010=113,"Linn","Iowa ex-Linn")</f>
        <v>Iowa ex-Linn</v>
      </c>
      <c r="AE6010" s="23">
        <f>IFERROR(AB6010/W6010,"N/M")</f>
        <v>0.009199386995703716</v>
      </c>
      <c r="AF6010" s="14" t="str">
        <f>B6010&amp;"|"&amp;TEXT(E6010,"000")&amp;"|"&amp;TEXT(M6010,"0.0000")</f>
        <v>2024|049|0.8500</v>
      </c>
      <c r="AG6010" s="22" t="str">
        <f>IF(AND(B6010&gt;=2015,B6010&lt;=2024,C6010=19,G6010=41,I6010=2,K6010="A",L6010="RBUP",M6010&gt;=0.5,M6010&lt;=0.85),"IN","OUT")</f>
        <v>IN</v>
      </c>
    </row>
    <row r="6011" spans="1:33">
      <c r="A6011" s="14" t="s">
        <v>194</v>
      </c>
      <c r="B6011" s="16">
        <v>2024</v>
      </c>
      <c r="C6011" s="16">
        <v>19</v>
      </c>
      <c r="D6011" s="14" t="s">
        <v>80</v>
      </c>
      <c r="E6011" s="16">
        <v>51</v>
      </c>
      <c r="F6011" s="14" t="s">
        <v>111</v>
      </c>
      <c r="G6011" s="16">
        <v>41</v>
      </c>
      <c r="H6011" s="14" t="s">
        <v>186</v>
      </c>
      <c r="I6011" s="16">
        <v>2</v>
      </c>
      <c r="J6011" s="14" t="s">
        <v>83</v>
      </c>
      <c r="K6011" s="14" t="s">
        <v>84</v>
      </c>
      <c r="L6011" s="14" t="s">
        <v>85</v>
      </c>
      <c r="M6011" s="23">
        <v>0.6</v>
      </c>
      <c r="N6011" s="16">
        <v>1</v>
      </c>
      <c r="O6011" s="16">
        <v>1</v>
      </c>
      <c r="P6011" s="16">
        <v>0</v>
      </c>
      <c r="Q6011" s="16">
        <v>1</v>
      </c>
      <c r="R6011" s="16">
        <v>0</v>
      </c>
      <c r="S6011" s="14" t="s">
        <v>86</v>
      </c>
      <c r="T6011" s="16">
        <v>274</v>
      </c>
      <c r="U6011" s="16">
        <v>0</v>
      </c>
      <c r="V6011" s="18">
        <v>198856</v>
      </c>
      <c r="W6011" s="18">
        <v>10909</v>
      </c>
      <c r="X6011" s="18">
        <v>8727</v>
      </c>
      <c r="Y6011" s="18">
        <v>1334</v>
      </c>
      <c r="Z6011" s="18">
        <v>0</v>
      </c>
      <c r="AA6011" s="18">
        <v>0</v>
      </c>
      <c r="AB6011" s="18">
        <v>0</v>
      </c>
      <c r="AC6011" s="23">
        <v>0</v>
      </c>
      <c r="AD6011" s="14" t="str">
        <f>IF(E6011=113,"Linn","Iowa ex-Linn")</f>
        <v>Iowa ex-Linn</v>
      </c>
      <c r="AE6011" s="23">
        <f>IFERROR(AB6011/W6011,"N/M")</f>
        <v>0.0</v>
      </c>
      <c r="AF6011" s="14" t="str">
        <f>B6011&amp;"|"&amp;TEXT(E6011,"000")&amp;"|"&amp;TEXT(M6011,"0.0000")</f>
        <v>2024|051|0.6000</v>
      </c>
      <c r="AG6011" s="22" t="str">
        <f>IF(AND(B6011&gt;=2015,B6011&lt;=2024,C6011=19,G6011=41,I6011=2,K6011="A",L6011="RBUP",M6011&gt;=0.5,M6011&lt;=0.85),"IN","OUT")</f>
        <v>IN</v>
      </c>
    </row>
    <row r="6012" spans="1:33">
      <c r="A6012" s="14" t="s">
        <v>194</v>
      </c>
      <c r="B6012" s="16">
        <v>2024</v>
      </c>
      <c r="C6012" s="16">
        <v>19</v>
      </c>
      <c r="D6012" s="14" t="s">
        <v>80</v>
      </c>
      <c r="E6012" s="16">
        <v>51</v>
      </c>
      <c r="F6012" s="14" t="s">
        <v>111</v>
      </c>
      <c r="G6012" s="16">
        <v>41</v>
      </c>
      <c r="H6012" s="14" t="s">
        <v>186</v>
      </c>
      <c r="I6012" s="16">
        <v>2</v>
      </c>
      <c r="J6012" s="14" t="s">
        <v>83</v>
      </c>
      <c r="K6012" s="14" t="s">
        <v>84</v>
      </c>
      <c r="L6012" s="14" t="s">
        <v>85</v>
      </c>
      <c r="M6012" s="23">
        <v>0.65</v>
      </c>
      <c r="N6012" s="16">
        <v>6</v>
      </c>
      <c r="O6012" s="16">
        <v>4</v>
      </c>
      <c r="P6012" s="16">
        <v>0</v>
      </c>
      <c r="Q6012" s="16">
        <v>4</v>
      </c>
      <c r="R6012" s="16">
        <v>0</v>
      </c>
      <c r="S6012" s="14" t="s">
        <v>86</v>
      </c>
      <c r="T6012" s="16">
        <v>67</v>
      </c>
      <c r="U6012" s="16">
        <v>0</v>
      </c>
      <c r="V6012" s="18">
        <v>26478</v>
      </c>
      <c r="W6012" s="18">
        <v>1985</v>
      </c>
      <c r="X6012" s="18">
        <v>1171</v>
      </c>
      <c r="Y6012" s="18">
        <v>0</v>
      </c>
      <c r="Z6012" s="18">
        <v>0</v>
      </c>
      <c r="AA6012" s="18">
        <v>0</v>
      </c>
      <c r="AB6012" s="18">
        <v>0</v>
      </c>
      <c r="AC6012" s="23">
        <v>0</v>
      </c>
      <c r="AD6012" s="14" t="str">
        <f>IF(E6012=113,"Linn","Iowa ex-Linn")</f>
        <v>Iowa ex-Linn</v>
      </c>
      <c r="AE6012" s="23">
        <f>IFERROR(AB6012/W6012,"N/M")</f>
        <v>0.0</v>
      </c>
      <c r="AF6012" s="14" t="str">
        <f>B6012&amp;"|"&amp;TEXT(E6012,"000")&amp;"|"&amp;TEXT(M6012,"0.0000")</f>
        <v>2024|051|0.6500</v>
      </c>
      <c r="AG6012" s="22" t="str">
        <f>IF(AND(B6012&gt;=2015,B6012&lt;=2024,C6012=19,G6012=41,I6012=2,K6012="A",L6012="RBUP",M6012&gt;=0.5,M6012&lt;=0.85),"IN","OUT")</f>
        <v>IN</v>
      </c>
    </row>
    <row r="6013" spans="1:33">
      <c r="A6013" s="14" t="s">
        <v>194</v>
      </c>
      <c r="B6013" s="16">
        <v>2024</v>
      </c>
      <c r="C6013" s="16">
        <v>19</v>
      </c>
      <c r="D6013" s="14" t="s">
        <v>80</v>
      </c>
      <c r="E6013" s="16">
        <v>51</v>
      </c>
      <c r="F6013" s="14" t="s">
        <v>111</v>
      </c>
      <c r="G6013" s="16">
        <v>41</v>
      </c>
      <c r="H6013" s="14" t="s">
        <v>186</v>
      </c>
      <c r="I6013" s="16">
        <v>2</v>
      </c>
      <c r="J6013" s="14" t="s">
        <v>83</v>
      </c>
      <c r="K6013" s="14" t="s">
        <v>84</v>
      </c>
      <c r="L6013" s="14" t="s">
        <v>85</v>
      </c>
      <c r="M6013" s="23">
        <v>0.7</v>
      </c>
      <c r="N6013" s="16">
        <v>31</v>
      </c>
      <c r="O6013" s="16">
        <v>16</v>
      </c>
      <c r="P6013" s="16">
        <v>2</v>
      </c>
      <c r="Q6013" s="16">
        <v>20</v>
      </c>
      <c r="R6013" s="16">
        <v>2</v>
      </c>
      <c r="S6013" s="14" t="s">
        <v>86</v>
      </c>
      <c r="T6013" s="16">
        <v>1067</v>
      </c>
      <c r="U6013" s="16">
        <v>0</v>
      </c>
      <c r="V6013" s="18">
        <v>536205</v>
      </c>
      <c r="W6013" s="18">
        <v>48856</v>
      </c>
      <c r="X6013" s="18">
        <v>30628</v>
      </c>
      <c r="Y6013" s="18">
        <v>609</v>
      </c>
      <c r="Z6013" s="18">
        <v>0</v>
      </c>
      <c r="AA6013" s="18">
        <v>0</v>
      </c>
      <c r="AB6013" s="18">
        <v>298</v>
      </c>
      <c r="AC6013" s="23">
        <v>0.01</v>
      </c>
      <c r="AD6013" s="14" t="str">
        <f>IF(E6013=113,"Linn","Iowa ex-Linn")</f>
        <v>Iowa ex-Linn</v>
      </c>
      <c r="AE6013" s="23">
        <f>IFERROR(AB6013/W6013,"N/M")</f>
        <v>0.006099557884394957</v>
      </c>
      <c r="AF6013" s="14" t="str">
        <f>B6013&amp;"|"&amp;TEXT(E6013,"000")&amp;"|"&amp;TEXT(M6013,"0.0000")</f>
        <v>2024|051|0.7000</v>
      </c>
      <c r="AG6013" s="22" t="str">
        <f>IF(AND(B6013&gt;=2015,B6013&lt;=2024,C6013=19,G6013=41,I6013=2,K6013="A",L6013="RBUP",M6013&gt;=0.5,M6013&lt;=0.85),"IN","OUT")</f>
        <v>IN</v>
      </c>
    </row>
    <row r="6014" spans="1:33">
      <c r="A6014" s="14" t="s">
        <v>194</v>
      </c>
      <c r="B6014" s="16">
        <v>2024</v>
      </c>
      <c r="C6014" s="16">
        <v>19</v>
      </c>
      <c r="D6014" s="14" t="s">
        <v>80</v>
      </c>
      <c r="E6014" s="16">
        <v>51</v>
      </c>
      <c r="F6014" s="14" t="s">
        <v>111</v>
      </c>
      <c r="G6014" s="16">
        <v>41</v>
      </c>
      <c r="H6014" s="14" t="s">
        <v>186</v>
      </c>
      <c r="I6014" s="16">
        <v>2</v>
      </c>
      <c r="J6014" s="14" t="s">
        <v>83</v>
      </c>
      <c r="K6014" s="14" t="s">
        <v>84</v>
      </c>
      <c r="L6014" s="14" t="s">
        <v>85</v>
      </c>
      <c r="M6014" s="23">
        <v>0.75</v>
      </c>
      <c r="N6014" s="16">
        <v>131</v>
      </c>
      <c r="O6014" s="16">
        <v>81</v>
      </c>
      <c r="P6014" s="16">
        <v>11</v>
      </c>
      <c r="Q6014" s="16">
        <v>111</v>
      </c>
      <c r="R6014" s="16">
        <v>11</v>
      </c>
      <c r="S6014" s="14" t="s">
        <v>86</v>
      </c>
      <c r="T6014" s="16">
        <v>16656</v>
      </c>
      <c r="U6014" s="16">
        <v>0</v>
      </c>
      <c r="V6014" s="18">
        <v>9931288</v>
      </c>
      <c r="W6014" s="18">
        <v>855435</v>
      </c>
      <c r="X6014" s="18">
        <v>604384</v>
      </c>
      <c r="Y6014" s="18">
        <v>4267</v>
      </c>
      <c r="Z6014" s="18">
        <v>0</v>
      </c>
      <c r="AA6014" s="18">
        <v>0</v>
      </c>
      <c r="AB6014" s="18">
        <v>55721</v>
      </c>
      <c r="AC6014" s="23">
        <v>0.07000000000000001</v>
      </c>
      <c r="AD6014" s="14" t="str">
        <f>IF(E6014=113,"Linn","Iowa ex-Linn")</f>
        <v>Iowa ex-Linn</v>
      </c>
      <c r="AE6014" s="23">
        <f>IFERROR(AB6014/W6014,"N/M")</f>
        <v>0.06513762004126555</v>
      </c>
      <c r="AF6014" s="14" t="str">
        <f>B6014&amp;"|"&amp;TEXT(E6014,"000")&amp;"|"&amp;TEXT(M6014,"0.0000")</f>
        <v>2024|051|0.7500</v>
      </c>
      <c r="AG6014" s="22" t="str">
        <f>IF(AND(B6014&gt;=2015,B6014&lt;=2024,C6014=19,G6014=41,I6014=2,K6014="A",L6014="RBUP",M6014&gt;=0.5,M6014&lt;=0.85),"IN","OUT")</f>
        <v>IN</v>
      </c>
    </row>
    <row r="6015" spans="1:33">
      <c r="A6015" s="14" t="s">
        <v>194</v>
      </c>
      <c r="B6015" s="16">
        <v>2024</v>
      </c>
      <c r="C6015" s="16">
        <v>19</v>
      </c>
      <c r="D6015" s="14" t="s">
        <v>80</v>
      </c>
      <c r="E6015" s="16">
        <v>51</v>
      </c>
      <c r="F6015" s="14" t="s">
        <v>111</v>
      </c>
      <c r="G6015" s="16">
        <v>41</v>
      </c>
      <c r="H6015" s="14" t="s">
        <v>186</v>
      </c>
      <c r="I6015" s="16">
        <v>2</v>
      </c>
      <c r="J6015" s="14" t="s">
        <v>83</v>
      </c>
      <c r="K6015" s="14" t="s">
        <v>84</v>
      </c>
      <c r="L6015" s="14" t="s">
        <v>85</v>
      </c>
      <c r="M6015" s="23">
        <v>0.8</v>
      </c>
      <c r="N6015" s="16">
        <v>173</v>
      </c>
      <c r="O6015" s="16">
        <v>104</v>
      </c>
      <c r="P6015" s="16">
        <v>18</v>
      </c>
      <c r="Q6015" s="16">
        <v>121</v>
      </c>
      <c r="R6015" s="16">
        <v>18</v>
      </c>
      <c r="S6015" s="14" t="s">
        <v>86</v>
      </c>
      <c r="T6015" s="16">
        <v>19967</v>
      </c>
      <c r="U6015" s="16">
        <v>0</v>
      </c>
      <c r="V6015" s="18">
        <v>12210219</v>
      </c>
      <c r="W6015" s="18">
        <v>1295386</v>
      </c>
      <c r="X6015" s="18">
        <v>839781</v>
      </c>
      <c r="Y6015" s="18">
        <v>1942</v>
      </c>
      <c r="Z6015" s="18">
        <v>0</v>
      </c>
      <c r="AA6015" s="18">
        <v>0</v>
      </c>
      <c r="AB6015" s="18">
        <v>110651</v>
      </c>
      <c r="AC6015" s="23">
        <v>0.09</v>
      </c>
      <c r="AD6015" s="14" t="str">
        <f>IF(E6015=113,"Linn","Iowa ex-Linn")</f>
        <v>Iowa ex-Linn</v>
      </c>
      <c r="AE6015" s="23">
        <f>IFERROR(AB6015/W6015,"N/M")</f>
        <v>0.08541932674893815</v>
      </c>
      <c r="AF6015" s="14" t="str">
        <f>B6015&amp;"|"&amp;TEXT(E6015,"000")&amp;"|"&amp;TEXT(M6015,"0.0000")</f>
        <v>2024|051|0.8000</v>
      </c>
      <c r="AG6015" s="22" t="str">
        <f>IF(AND(B6015&gt;=2015,B6015&lt;=2024,C6015=19,G6015=41,I6015=2,K6015="A",L6015="RBUP",M6015&gt;=0.5,M6015&lt;=0.85),"IN","OUT")</f>
        <v>IN</v>
      </c>
    </row>
    <row r="6016" spans="1:33">
      <c r="A6016" s="14" t="s">
        <v>194</v>
      </c>
      <c r="B6016" s="16">
        <v>2024</v>
      </c>
      <c r="C6016" s="16">
        <v>19</v>
      </c>
      <c r="D6016" s="14" t="s">
        <v>80</v>
      </c>
      <c r="E6016" s="16">
        <v>51</v>
      </c>
      <c r="F6016" s="14" t="s">
        <v>111</v>
      </c>
      <c r="G6016" s="16">
        <v>41</v>
      </c>
      <c r="H6016" s="14" t="s">
        <v>186</v>
      </c>
      <c r="I6016" s="16">
        <v>2</v>
      </c>
      <c r="J6016" s="14" t="s">
        <v>83</v>
      </c>
      <c r="K6016" s="14" t="s">
        <v>84</v>
      </c>
      <c r="L6016" s="14" t="s">
        <v>85</v>
      </c>
      <c r="M6016" s="23">
        <v>0.85</v>
      </c>
      <c r="N6016" s="16">
        <v>59</v>
      </c>
      <c r="O6016" s="16">
        <v>29</v>
      </c>
      <c r="P6016" s="16">
        <v>2</v>
      </c>
      <c r="Q6016" s="16">
        <v>33</v>
      </c>
      <c r="R6016" s="16">
        <v>3</v>
      </c>
      <c r="S6016" s="14" t="s">
        <v>86</v>
      </c>
      <c r="T6016" s="16">
        <v>4180</v>
      </c>
      <c r="U6016" s="16">
        <v>0</v>
      </c>
      <c r="V6016" s="18">
        <v>2702223</v>
      </c>
      <c r="W6016" s="18">
        <v>311628</v>
      </c>
      <c r="X6016" s="18">
        <v>156737</v>
      </c>
      <c r="Y6016" s="18">
        <v>825</v>
      </c>
      <c r="Z6016" s="18">
        <v>0</v>
      </c>
      <c r="AA6016" s="18">
        <v>0</v>
      </c>
      <c r="AB6016" s="18">
        <v>3763</v>
      </c>
      <c r="AC6016" s="23">
        <v>0.01</v>
      </c>
      <c r="AD6016" s="14" t="str">
        <f>IF(E6016=113,"Linn","Iowa ex-Linn")</f>
        <v>Iowa ex-Linn</v>
      </c>
      <c r="AE6016" s="23">
        <f>IFERROR(AB6016/W6016,"N/M")</f>
        <v>0.012075294902897044</v>
      </c>
      <c r="AF6016" s="14" t="str">
        <f>B6016&amp;"|"&amp;TEXT(E6016,"000")&amp;"|"&amp;TEXT(M6016,"0.0000")</f>
        <v>2024|051|0.8500</v>
      </c>
      <c r="AG6016" s="22" t="str">
        <f>IF(AND(B6016&gt;=2015,B6016&lt;=2024,C6016=19,G6016=41,I6016=2,K6016="A",L6016="RBUP",M6016&gt;=0.5,M6016&lt;=0.85),"IN","OUT")</f>
        <v>IN</v>
      </c>
    </row>
    <row r="6017" spans="1:33">
      <c r="A6017" s="14" t="s">
        <v>194</v>
      </c>
      <c r="B6017" s="16">
        <v>2024</v>
      </c>
      <c r="C6017" s="16">
        <v>19</v>
      </c>
      <c r="D6017" s="14" t="s">
        <v>80</v>
      </c>
      <c r="E6017" s="16">
        <v>53</v>
      </c>
      <c r="F6017" s="14" t="s">
        <v>112</v>
      </c>
      <c r="G6017" s="16">
        <v>41</v>
      </c>
      <c r="H6017" s="14" t="s">
        <v>186</v>
      </c>
      <c r="I6017" s="16">
        <v>2</v>
      </c>
      <c r="J6017" s="14" t="s">
        <v>83</v>
      </c>
      <c r="K6017" s="14" t="s">
        <v>84</v>
      </c>
      <c r="L6017" s="14" t="s">
        <v>85</v>
      </c>
      <c r="M6017" s="23">
        <v>0.5</v>
      </c>
      <c r="N6017" s="16">
        <v>1</v>
      </c>
      <c r="O6017" s="16">
        <v>0</v>
      </c>
      <c r="P6017" s="16">
        <v>0</v>
      </c>
      <c r="Q6017" s="16">
        <v>0</v>
      </c>
      <c r="R6017" s="16">
        <v>0</v>
      </c>
      <c r="S6017" s="14" t="s">
        <v>86</v>
      </c>
      <c r="T6017" s="16">
        <v>0</v>
      </c>
      <c r="U6017" s="16">
        <v>0</v>
      </c>
      <c r="V6017" s="18">
        <v>0</v>
      </c>
      <c r="W6017" s="18">
        <v>0</v>
      </c>
      <c r="X6017" s="18">
        <v>0</v>
      </c>
      <c r="Y6017" s="18">
        <v>0</v>
      </c>
      <c r="Z6017" s="18">
        <v>0</v>
      </c>
      <c r="AA6017" s="18">
        <v>0</v>
      </c>
      <c r="AB6017" s="18">
        <v>0</v>
      </c>
      <c r="AC6017" s="23">
        <v>0</v>
      </c>
      <c r="AD6017" s="14" t="str">
        <f>IF(E6017=113,"Linn","Iowa ex-Linn")</f>
        <v>Iowa ex-Linn</v>
      </c>
      <c r="AE6017" s="23" t="str">
        <f>IFERROR(AB6017/W6017,"N/M")</f>
        <v>N/M</v>
      </c>
      <c r="AF6017" s="14" t="str">
        <f>B6017&amp;"|"&amp;TEXT(E6017,"000")&amp;"|"&amp;TEXT(M6017,"0.0000")</f>
        <v>2024|053|0.5000</v>
      </c>
      <c r="AG6017" s="22" t="str">
        <f>IF(AND(B6017&gt;=2015,B6017&lt;=2024,C6017=19,G6017=41,I6017=2,K6017="A",L6017="RBUP",M6017&gt;=0.5,M6017&lt;=0.85),"IN","OUT")</f>
        <v>IN</v>
      </c>
    </row>
    <row r="6018" spans="1:33">
      <c r="A6018" s="14" t="s">
        <v>194</v>
      </c>
      <c r="B6018" s="16">
        <v>2024</v>
      </c>
      <c r="C6018" s="16">
        <v>19</v>
      </c>
      <c r="D6018" s="14" t="s">
        <v>80</v>
      </c>
      <c r="E6018" s="16">
        <v>53</v>
      </c>
      <c r="F6018" s="14" t="s">
        <v>112</v>
      </c>
      <c r="G6018" s="16">
        <v>41</v>
      </c>
      <c r="H6018" s="14" t="s">
        <v>186</v>
      </c>
      <c r="I6018" s="16">
        <v>2</v>
      </c>
      <c r="J6018" s="14" t="s">
        <v>83</v>
      </c>
      <c r="K6018" s="14" t="s">
        <v>84</v>
      </c>
      <c r="L6018" s="14" t="s">
        <v>85</v>
      </c>
      <c r="M6018" s="23">
        <v>0.6</v>
      </c>
      <c r="N6018" s="16">
        <v>1</v>
      </c>
      <c r="O6018" s="16">
        <v>1</v>
      </c>
      <c r="P6018" s="16">
        <v>0</v>
      </c>
      <c r="Q6018" s="16">
        <v>1</v>
      </c>
      <c r="R6018" s="16">
        <v>0</v>
      </c>
      <c r="S6018" s="14" t="s">
        <v>86</v>
      </c>
      <c r="T6018" s="16">
        <v>741</v>
      </c>
      <c r="U6018" s="16">
        <v>0</v>
      </c>
      <c r="V6018" s="18">
        <v>278897</v>
      </c>
      <c r="W6018" s="18">
        <v>16419</v>
      </c>
      <c r="X6018" s="18">
        <v>13134</v>
      </c>
      <c r="Y6018" s="18">
        <v>0</v>
      </c>
      <c r="Z6018" s="18">
        <v>0</v>
      </c>
      <c r="AA6018" s="18">
        <v>0</v>
      </c>
      <c r="AB6018" s="18">
        <v>0</v>
      </c>
      <c r="AC6018" s="23">
        <v>0</v>
      </c>
      <c r="AD6018" s="14" t="str">
        <f>IF(E6018=113,"Linn","Iowa ex-Linn")</f>
        <v>Iowa ex-Linn</v>
      </c>
      <c r="AE6018" s="23">
        <f>IFERROR(AB6018/W6018,"N/M")</f>
        <v>0.0</v>
      </c>
      <c r="AF6018" s="14" t="str">
        <f>B6018&amp;"|"&amp;TEXT(E6018,"000")&amp;"|"&amp;TEXT(M6018,"0.0000")</f>
        <v>2024|053|0.6000</v>
      </c>
      <c r="AG6018" s="22" t="str">
        <f>IF(AND(B6018&gt;=2015,B6018&lt;=2024,C6018=19,G6018=41,I6018=2,K6018="A",L6018="RBUP",M6018&gt;=0.5,M6018&lt;=0.85),"IN","OUT")</f>
        <v>IN</v>
      </c>
    </row>
    <row r="6019" spans="1:33">
      <c r="A6019" s="14" t="s">
        <v>194</v>
      </c>
      <c r="B6019" s="16">
        <v>2024</v>
      </c>
      <c r="C6019" s="16">
        <v>19</v>
      </c>
      <c r="D6019" s="14" t="s">
        <v>80</v>
      </c>
      <c r="E6019" s="16">
        <v>53</v>
      </c>
      <c r="F6019" s="14" t="s">
        <v>112</v>
      </c>
      <c r="G6019" s="16">
        <v>41</v>
      </c>
      <c r="H6019" s="14" t="s">
        <v>186</v>
      </c>
      <c r="I6019" s="16">
        <v>2</v>
      </c>
      <c r="J6019" s="14" t="s">
        <v>83</v>
      </c>
      <c r="K6019" s="14" t="s">
        <v>84</v>
      </c>
      <c r="L6019" s="14" t="s">
        <v>85</v>
      </c>
      <c r="M6019" s="23">
        <v>0.65</v>
      </c>
      <c r="N6019" s="16">
        <v>4</v>
      </c>
      <c r="O6019" s="16">
        <v>4</v>
      </c>
      <c r="P6019" s="16">
        <v>2</v>
      </c>
      <c r="Q6019" s="16">
        <v>6</v>
      </c>
      <c r="R6019" s="16">
        <v>2</v>
      </c>
      <c r="S6019" s="14" t="s">
        <v>86</v>
      </c>
      <c r="T6019" s="16">
        <v>129</v>
      </c>
      <c r="U6019" s="16">
        <v>0</v>
      </c>
      <c r="V6019" s="18">
        <v>52067</v>
      </c>
      <c r="W6019" s="18">
        <v>4687</v>
      </c>
      <c r="X6019" s="18">
        <v>2765</v>
      </c>
      <c r="Y6019" s="18">
        <v>0</v>
      </c>
      <c r="Z6019" s="18">
        <v>0</v>
      </c>
      <c r="AA6019" s="18">
        <v>0</v>
      </c>
      <c r="AB6019" s="18">
        <v>1041</v>
      </c>
      <c r="AC6019" s="23">
        <v>0.22</v>
      </c>
      <c r="AD6019" s="14" t="str">
        <f>IF(E6019=113,"Linn","Iowa ex-Linn")</f>
        <v>Iowa ex-Linn</v>
      </c>
      <c r="AE6019" s="23">
        <f>IFERROR(AB6019/W6019,"N/M")</f>
        <v>0.22210369106037978</v>
      </c>
      <c r="AF6019" s="14" t="str">
        <f>B6019&amp;"|"&amp;TEXT(E6019,"000")&amp;"|"&amp;TEXT(M6019,"0.0000")</f>
        <v>2024|053|0.6500</v>
      </c>
      <c r="AG6019" s="22" t="str">
        <f>IF(AND(B6019&gt;=2015,B6019&lt;=2024,C6019=19,G6019=41,I6019=2,K6019="A",L6019="RBUP",M6019&gt;=0.5,M6019&lt;=0.85),"IN","OUT")</f>
        <v>IN</v>
      </c>
    </row>
    <row r="6020" spans="1:33">
      <c r="A6020" s="14" t="s">
        <v>194</v>
      </c>
      <c r="B6020" s="16">
        <v>2024</v>
      </c>
      <c r="C6020" s="16">
        <v>19</v>
      </c>
      <c r="D6020" s="14" t="s">
        <v>80</v>
      </c>
      <c r="E6020" s="16">
        <v>53</v>
      </c>
      <c r="F6020" s="14" t="s">
        <v>112</v>
      </c>
      <c r="G6020" s="16">
        <v>41</v>
      </c>
      <c r="H6020" s="14" t="s">
        <v>186</v>
      </c>
      <c r="I6020" s="16">
        <v>2</v>
      </c>
      <c r="J6020" s="14" t="s">
        <v>83</v>
      </c>
      <c r="K6020" s="14" t="s">
        <v>84</v>
      </c>
      <c r="L6020" s="14" t="s">
        <v>85</v>
      </c>
      <c r="M6020" s="23">
        <v>0.7</v>
      </c>
      <c r="N6020" s="16">
        <v>57</v>
      </c>
      <c r="O6020" s="16">
        <v>35</v>
      </c>
      <c r="P6020" s="16">
        <v>5</v>
      </c>
      <c r="Q6020" s="16">
        <v>50</v>
      </c>
      <c r="R6020" s="16">
        <v>6</v>
      </c>
      <c r="S6020" s="14" t="s">
        <v>86</v>
      </c>
      <c r="T6020" s="16">
        <v>4688</v>
      </c>
      <c r="U6020" s="16">
        <v>0</v>
      </c>
      <c r="V6020" s="18">
        <v>2644699</v>
      </c>
      <c r="W6020" s="18">
        <v>257907</v>
      </c>
      <c r="X6020" s="18">
        <v>171389</v>
      </c>
      <c r="Y6020" s="18">
        <v>108</v>
      </c>
      <c r="Z6020" s="18">
        <v>0</v>
      </c>
      <c r="AA6020" s="18">
        <v>0</v>
      </c>
      <c r="AB6020" s="18">
        <v>13793</v>
      </c>
      <c r="AC6020" s="23">
        <v>0.05</v>
      </c>
      <c r="AD6020" s="14" t="str">
        <f>IF(E6020=113,"Linn","Iowa ex-Linn")</f>
        <v>Iowa ex-Linn</v>
      </c>
      <c r="AE6020" s="23">
        <f>IFERROR(AB6020/W6020,"N/M")</f>
        <v>0.053480518171278794</v>
      </c>
      <c r="AF6020" s="14" t="str">
        <f>B6020&amp;"|"&amp;TEXT(E6020,"000")&amp;"|"&amp;TEXT(M6020,"0.0000")</f>
        <v>2024|053|0.7000</v>
      </c>
      <c r="AG6020" s="22" t="str">
        <f>IF(AND(B6020&gt;=2015,B6020&lt;=2024,C6020=19,G6020=41,I6020=2,K6020="A",L6020="RBUP",M6020&gt;=0.5,M6020&lt;=0.85),"IN","OUT")</f>
        <v>IN</v>
      </c>
    </row>
    <row r="6021" spans="1:33">
      <c r="A6021" s="14" t="s">
        <v>194</v>
      </c>
      <c r="B6021" s="16">
        <v>2024</v>
      </c>
      <c r="C6021" s="16">
        <v>19</v>
      </c>
      <c r="D6021" s="14" t="s">
        <v>80</v>
      </c>
      <c r="E6021" s="16">
        <v>53</v>
      </c>
      <c r="F6021" s="14" t="s">
        <v>112</v>
      </c>
      <c r="G6021" s="16">
        <v>41</v>
      </c>
      <c r="H6021" s="14" t="s">
        <v>186</v>
      </c>
      <c r="I6021" s="16">
        <v>2</v>
      </c>
      <c r="J6021" s="14" t="s">
        <v>83</v>
      </c>
      <c r="K6021" s="14" t="s">
        <v>84</v>
      </c>
      <c r="L6021" s="14" t="s">
        <v>85</v>
      </c>
      <c r="M6021" s="23">
        <v>0.75</v>
      </c>
      <c r="N6021" s="16">
        <v>146</v>
      </c>
      <c r="O6021" s="16">
        <v>91</v>
      </c>
      <c r="P6021" s="16">
        <v>19</v>
      </c>
      <c r="Q6021" s="16">
        <v>109</v>
      </c>
      <c r="R6021" s="16">
        <v>22</v>
      </c>
      <c r="S6021" s="14" t="s">
        <v>86</v>
      </c>
      <c r="T6021" s="16">
        <v>13025</v>
      </c>
      <c r="U6021" s="16">
        <v>0</v>
      </c>
      <c r="V6021" s="18">
        <v>7583506</v>
      </c>
      <c r="W6021" s="18">
        <v>806873</v>
      </c>
      <c r="X6021" s="18">
        <v>570539</v>
      </c>
      <c r="Y6021" s="18">
        <v>401</v>
      </c>
      <c r="Z6021" s="18">
        <v>0</v>
      </c>
      <c r="AA6021" s="18">
        <v>0</v>
      </c>
      <c r="AB6021" s="18">
        <v>93832</v>
      </c>
      <c r="AC6021" s="23">
        <v>0.12</v>
      </c>
      <c r="AD6021" s="14" t="str">
        <f>IF(E6021=113,"Linn","Iowa ex-Linn")</f>
        <v>Iowa ex-Linn</v>
      </c>
      <c r="AE6021" s="23">
        <f>IFERROR(AB6021/W6021,"N/M")</f>
        <v>0.11629091567074372</v>
      </c>
      <c r="AF6021" s="14" t="str">
        <f>B6021&amp;"|"&amp;TEXT(E6021,"000")&amp;"|"&amp;TEXT(M6021,"0.0000")</f>
        <v>2024|053|0.7500</v>
      </c>
      <c r="AG6021" s="22" t="str">
        <f>IF(AND(B6021&gt;=2015,B6021&lt;=2024,C6021=19,G6021=41,I6021=2,K6021="A",L6021="RBUP",M6021&gt;=0.5,M6021&lt;=0.85),"IN","OUT")</f>
        <v>IN</v>
      </c>
    </row>
    <row r="6022" spans="1:33">
      <c r="A6022" s="14" t="s">
        <v>194</v>
      </c>
      <c r="B6022" s="16">
        <v>2024</v>
      </c>
      <c r="C6022" s="16">
        <v>19</v>
      </c>
      <c r="D6022" s="14" t="s">
        <v>80</v>
      </c>
      <c r="E6022" s="16">
        <v>53</v>
      </c>
      <c r="F6022" s="14" t="s">
        <v>112</v>
      </c>
      <c r="G6022" s="16">
        <v>41</v>
      </c>
      <c r="H6022" s="14" t="s">
        <v>186</v>
      </c>
      <c r="I6022" s="16">
        <v>2</v>
      </c>
      <c r="J6022" s="14" t="s">
        <v>83</v>
      </c>
      <c r="K6022" s="14" t="s">
        <v>84</v>
      </c>
      <c r="L6022" s="14" t="s">
        <v>85</v>
      </c>
      <c r="M6022" s="23">
        <v>0.8</v>
      </c>
      <c r="N6022" s="16">
        <v>145</v>
      </c>
      <c r="O6022" s="16">
        <v>67</v>
      </c>
      <c r="P6022" s="16">
        <v>22</v>
      </c>
      <c r="Q6022" s="16">
        <v>80</v>
      </c>
      <c r="R6022" s="16">
        <v>25</v>
      </c>
      <c r="S6022" s="14" t="s">
        <v>86</v>
      </c>
      <c r="T6022" s="16">
        <v>12472</v>
      </c>
      <c r="U6022" s="16">
        <v>0</v>
      </c>
      <c r="V6022" s="18">
        <v>7858487</v>
      </c>
      <c r="W6022" s="18">
        <v>956711</v>
      </c>
      <c r="X6022" s="18">
        <v>611339</v>
      </c>
      <c r="Y6022" s="18">
        <v>0</v>
      </c>
      <c r="Z6022" s="18">
        <v>0</v>
      </c>
      <c r="AA6022" s="18">
        <v>0</v>
      </c>
      <c r="AB6022" s="18">
        <v>255213</v>
      </c>
      <c r="AC6022" s="23">
        <v>0.27</v>
      </c>
      <c r="AD6022" s="14" t="str">
        <f>IF(E6022=113,"Linn","Iowa ex-Linn")</f>
        <v>Iowa ex-Linn</v>
      </c>
      <c r="AE6022" s="23">
        <f>IFERROR(AB6022/W6022,"N/M")</f>
        <v>0.26676080864545304</v>
      </c>
      <c r="AF6022" s="14" t="str">
        <f>B6022&amp;"|"&amp;TEXT(E6022,"000")&amp;"|"&amp;TEXT(M6022,"0.0000")</f>
        <v>2024|053|0.8000</v>
      </c>
      <c r="AG6022" s="22" t="str">
        <f>IF(AND(B6022&gt;=2015,B6022&lt;=2024,C6022=19,G6022=41,I6022=2,K6022="A",L6022="RBUP",M6022&gt;=0.5,M6022&lt;=0.85),"IN","OUT")</f>
        <v>IN</v>
      </c>
    </row>
    <row r="6023" spans="1:33">
      <c r="A6023" s="14" t="s">
        <v>194</v>
      </c>
      <c r="B6023" s="16">
        <v>2024</v>
      </c>
      <c r="C6023" s="16">
        <v>19</v>
      </c>
      <c r="D6023" s="14" t="s">
        <v>80</v>
      </c>
      <c r="E6023" s="16">
        <v>53</v>
      </c>
      <c r="F6023" s="14" t="s">
        <v>112</v>
      </c>
      <c r="G6023" s="16">
        <v>41</v>
      </c>
      <c r="H6023" s="14" t="s">
        <v>186</v>
      </c>
      <c r="I6023" s="16">
        <v>2</v>
      </c>
      <c r="J6023" s="14" t="s">
        <v>83</v>
      </c>
      <c r="K6023" s="14" t="s">
        <v>84</v>
      </c>
      <c r="L6023" s="14" t="s">
        <v>85</v>
      </c>
      <c r="M6023" s="23">
        <v>0.85</v>
      </c>
      <c r="N6023" s="16">
        <v>34</v>
      </c>
      <c r="O6023" s="16">
        <v>9</v>
      </c>
      <c r="P6023" s="16">
        <v>6</v>
      </c>
      <c r="Q6023" s="16">
        <v>10</v>
      </c>
      <c r="R6023" s="16">
        <v>6</v>
      </c>
      <c r="S6023" s="14" t="s">
        <v>86</v>
      </c>
      <c r="T6023" s="16">
        <v>1930</v>
      </c>
      <c r="U6023" s="16">
        <v>0</v>
      </c>
      <c r="V6023" s="18">
        <v>1218916</v>
      </c>
      <c r="W6023" s="18">
        <v>157536</v>
      </c>
      <c r="X6023" s="18">
        <v>78602</v>
      </c>
      <c r="Y6023" s="18">
        <v>0</v>
      </c>
      <c r="Z6023" s="18">
        <v>0</v>
      </c>
      <c r="AA6023" s="18">
        <v>0</v>
      </c>
      <c r="AB6023" s="18">
        <v>248714</v>
      </c>
      <c r="AC6023" s="23">
        <v>1.58</v>
      </c>
      <c r="AD6023" s="14" t="str">
        <f>IF(E6023=113,"Linn","Iowa ex-Linn")</f>
        <v>Iowa ex-Linn</v>
      </c>
      <c r="AE6023" s="23">
        <f>IFERROR(AB6023/W6023,"N/M")</f>
        <v>1.578775644931952</v>
      </c>
      <c r="AF6023" s="14" t="str">
        <f>B6023&amp;"|"&amp;TEXT(E6023,"000")&amp;"|"&amp;TEXT(M6023,"0.0000")</f>
        <v>2024|053|0.8500</v>
      </c>
      <c r="AG6023" s="22" t="str">
        <f>IF(AND(B6023&gt;=2015,B6023&lt;=2024,C6023=19,G6023=41,I6023=2,K6023="A",L6023="RBUP",M6023&gt;=0.5,M6023&lt;=0.85),"IN","OUT")</f>
        <v>IN</v>
      </c>
    </row>
    <row r="6024" spans="1:33">
      <c r="A6024" s="14" t="s">
        <v>194</v>
      </c>
      <c r="B6024" s="16">
        <v>2024</v>
      </c>
      <c r="C6024" s="16">
        <v>19</v>
      </c>
      <c r="D6024" s="14" t="s">
        <v>80</v>
      </c>
      <c r="E6024" s="16">
        <v>55</v>
      </c>
      <c r="F6024" s="14" t="s">
        <v>113</v>
      </c>
      <c r="G6024" s="16">
        <v>41</v>
      </c>
      <c r="H6024" s="14" t="s">
        <v>186</v>
      </c>
      <c r="I6024" s="16">
        <v>2</v>
      </c>
      <c r="J6024" s="14" t="s">
        <v>83</v>
      </c>
      <c r="K6024" s="14" t="s">
        <v>84</v>
      </c>
      <c r="L6024" s="14" t="s">
        <v>85</v>
      </c>
      <c r="M6024" s="23">
        <v>0.65</v>
      </c>
      <c r="N6024" s="16">
        <v>5</v>
      </c>
      <c r="O6024" s="16">
        <v>3</v>
      </c>
      <c r="P6024" s="16">
        <v>0</v>
      </c>
      <c r="Q6024" s="16">
        <v>3</v>
      </c>
      <c r="R6024" s="16">
        <v>0</v>
      </c>
      <c r="S6024" s="14" t="s">
        <v>86</v>
      </c>
      <c r="T6024" s="16">
        <v>134</v>
      </c>
      <c r="U6024" s="16">
        <v>0</v>
      </c>
      <c r="V6024" s="18">
        <v>62364</v>
      </c>
      <c r="W6024" s="18">
        <v>1011</v>
      </c>
      <c r="X6024" s="18">
        <v>597</v>
      </c>
      <c r="Y6024" s="18">
        <v>0</v>
      </c>
      <c r="Z6024" s="18">
        <v>0</v>
      </c>
      <c r="AA6024" s="18">
        <v>0</v>
      </c>
      <c r="AB6024" s="18">
        <v>0</v>
      </c>
      <c r="AC6024" s="23">
        <v>0</v>
      </c>
      <c r="AD6024" s="14" t="str">
        <f>IF(E6024=113,"Linn","Iowa ex-Linn")</f>
        <v>Iowa ex-Linn</v>
      </c>
      <c r="AE6024" s="23">
        <f>IFERROR(AB6024/W6024,"N/M")</f>
        <v>0.0</v>
      </c>
      <c r="AF6024" s="14" t="str">
        <f>B6024&amp;"|"&amp;TEXT(E6024,"000")&amp;"|"&amp;TEXT(M6024,"0.0000")</f>
        <v>2024|055|0.6500</v>
      </c>
      <c r="AG6024" s="22" t="str">
        <f>IF(AND(B6024&gt;=2015,B6024&lt;=2024,C6024=19,G6024=41,I6024=2,K6024="A",L6024="RBUP",M6024&gt;=0.5,M6024&lt;=0.85),"IN","OUT")</f>
        <v>IN</v>
      </c>
    </row>
    <row r="6025" spans="1:33">
      <c r="A6025" s="14" t="s">
        <v>194</v>
      </c>
      <c r="B6025" s="16">
        <v>2024</v>
      </c>
      <c r="C6025" s="16">
        <v>19</v>
      </c>
      <c r="D6025" s="14" t="s">
        <v>80</v>
      </c>
      <c r="E6025" s="16">
        <v>55</v>
      </c>
      <c r="F6025" s="14" t="s">
        <v>113</v>
      </c>
      <c r="G6025" s="16">
        <v>41</v>
      </c>
      <c r="H6025" s="14" t="s">
        <v>186</v>
      </c>
      <c r="I6025" s="16">
        <v>2</v>
      </c>
      <c r="J6025" s="14" t="s">
        <v>83</v>
      </c>
      <c r="K6025" s="14" t="s">
        <v>84</v>
      </c>
      <c r="L6025" s="14" t="s">
        <v>85</v>
      </c>
      <c r="M6025" s="23">
        <v>0.7</v>
      </c>
      <c r="N6025" s="16">
        <v>10</v>
      </c>
      <c r="O6025" s="16">
        <v>8</v>
      </c>
      <c r="P6025" s="16">
        <v>2</v>
      </c>
      <c r="Q6025" s="16">
        <v>8</v>
      </c>
      <c r="R6025" s="16">
        <v>2</v>
      </c>
      <c r="S6025" s="14" t="s">
        <v>86</v>
      </c>
      <c r="T6025" s="16">
        <v>578</v>
      </c>
      <c r="U6025" s="16">
        <v>0</v>
      </c>
      <c r="V6025" s="18">
        <v>406276</v>
      </c>
      <c r="W6025" s="18">
        <v>8019</v>
      </c>
      <c r="X6025" s="18">
        <v>5495</v>
      </c>
      <c r="Y6025" s="18">
        <v>0</v>
      </c>
      <c r="Z6025" s="18">
        <v>0</v>
      </c>
      <c r="AA6025" s="18">
        <v>0</v>
      </c>
      <c r="AB6025" s="18">
        <v>8114</v>
      </c>
      <c r="AC6025" s="23">
        <v>1.01</v>
      </c>
      <c r="AD6025" s="14" t="str">
        <f>IF(E6025=113,"Linn","Iowa ex-Linn")</f>
        <v>Iowa ex-Linn</v>
      </c>
      <c r="AE6025" s="23">
        <f>IFERROR(AB6025/W6025,"N/M")</f>
        <v>1.0118468636987155</v>
      </c>
      <c r="AF6025" s="14" t="str">
        <f>B6025&amp;"|"&amp;TEXT(E6025,"000")&amp;"|"&amp;TEXT(M6025,"0.0000")</f>
        <v>2024|055|0.7000</v>
      </c>
      <c r="AG6025" s="22" t="str">
        <f>IF(AND(B6025&gt;=2015,B6025&lt;=2024,C6025=19,G6025=41,I6025=2,K6025="A",L6025="RBUP",M6025&gt;=0.5,M6025&lt;=0.85),"IN","OUT")</f>
        <v>IN</v>
      </c>
    </row>
    <row r="6026" spans="1:33">
      <c r="A6026" s="14" t="s">
        <v>194</v>
      </c>
      <c r="B6026" s="16">
        <v>2024</v>
      </c>
      <c r="C6026" s="16">
        <v>19</v>
      </c>
      <c r="D6026" s="14" t="s">
        <v>80</v>
      </c>
      <c r="E6026" s="16">
        <v>55</v>
      </c>
      <c r="F6026" s="14" t="s">
        <v>113</v>
      </c>
      <c r="G6026" s="16">
        <v>41</v>
      </c>
      <c r="H6026" s="14" t="s">
        <v>186</v>
      </c>
      <c r="I6026" s="16">
        <v>2</v>
      </c>
      <c r="J6026" s="14" t="s">
        <v>83</v>
      </c>
      <c r="K6026" s="14" t="s">
        <v>84</v>
      </c>
      <c r="L6026" s="14" t="s">
        <v>85</v>
      </c>
      <c r="M6026" s="23">
        <v>0.75</v>
      </c>
      <c r="N6026" s="16">
        <v>70</v>
      </c>
      <c r="O6026" s="16">
        <v>60</v>
      </c>
      <c r="P6026" s="16">
        <v>3</v>
      </c>
      <c r="Q6026" s="16">
        <v>67</v>
      </c>
      <c r="R6026" s="16">
        <v>3</v>
      </c>
      <c r="S6026" s="14" t="s">
        <v>86</v>
      </c>
      <c r="T6026" s="16">
        <v>11232</v>
      </c>
      <c r="U6026" s="16">
        <v>0</v>
      </c>
      <c r="V6026" s="18">
        <v>8895622</v>
      </c>
      <c r="W6026" s="18">
        <v>288699</v>
      </c>
      <c r="X6026" s="18">
        <v>209910</v>
      </c>
      <c r="Y6026" s="18">
        <v>2829</v>
      </c>
      <c r="Z6026" s="18">
        <v>0</v>
      </c>
      <c r="AA6026" s="18">
        <v>0</v>
      </c>
      <c r="AB6026" s="18">
        <v>69179</v>
      </c>
      <c r="AC6026" s="23">
        <v>0.24</v>
      </c>
      <c r="AD6026" s="14" t="str">
        <f>IF(E6026=113,"Linn","Iowa ex-Linn")</f>
        <v>Iowa ex-Linn</v>
      </c>
      <c r="AE6026" s="23">
        <f>IFERROR(AB6026/W6026,"N/M")</f>
        <v>0.23962327545298043</v>
      </c>
      <c r="AF6026" s="14" t="str">
        <f>B6026&amp;"|"&amp;TEXT(E6026,"000")&amp;"|"&amp;TEXT(M6026,"0.0000")</f>
        <v>2024|055|0.7500</v>
      </c>
      <c r="AG6026" s="22" t="str">
        <f>IF(AND(B6026&gt;=2015,B6026&lt;=2024,C6026=19,G6026=41,I6026=2,K6026="A",L6026="RBUP",M6026&gt;=0.5,M6026&lt;=0.85),"IN","OUT")</f>
        <v>IN</v>
      </c>
    </row>
    <row r="6027" spans="1:33">
      <c r="A6027" s="14" t="s">
        <v>194</v>
      </c>
      <c r="B6027" s="16">
        <v>2024</v>
      </c>
      <c r="C6027" s="16">
        <v>19</v>
      </c>
      <c r="D6027" s="14" t="s">
        <v>80</v>
      </c>
      <c r="E6027" s="16">
        <v>55</v>
      </c>
      <c r="F6027" s="14" t="s">
        <v>113</v>
      </c>
      <c r="G6027" s="16">
        <v>41</v>
      </c>
      <c r="H6027" s="14" t="s">
        <v>186</v>
      </c>
      <c r="I6027" s="16">
        <v>2</v>
      </c>
      <c r="J6027" s="14" t="s">
        <v>83</v>
      </c>
      <c r="K6027" s="14" t="s">
        <v>84</v>
      </c>
      <c r="L6027" s="14" t="s">
        <v>85</v>
      </c>
      <c r="M6027" s="23">
        <v>0.8</v>
      </c>
      <c r="N6027" s="16">
        <v>364</v>
      </c>
      <c r="O6027" s="16">
        <v>327</v>
      </c>
      <c r="P6027" s="16">
        <v>30</v>
      </c>
      <c r="Q6027" s="16">
        <v>350</v>
      </c>
      <c r="R6027" s="16">
        <v>30</v>
      </c>
      <c r="S6027" s="14" t="s">
        <v>86</v>
      </c>
      <c r="T6027" s="16">
        <v>59196</v>
      </c>
      <c r="U6027" s="16">
        <v>0</v>
      </c>
      <c r="V6027" s="18">
        <v>48944725</v>
      </c>
      <c r="W6027" s="18">
        <v>2191207</v>
      </c>
      <c r="X6027" s="18">
        <v>1408131</v>
      </c>
      <c r="Y6027" s="18">
        <v>4934</v>
      </c>
      <c r="Z6027" s="18">
        <v>0</v>
      </c>
      <c r="AA6027" s="18">
        <v>0</v>
      </c>
      <c r="AB6027" s="18">
        <v>238693</v>
      </c>
      <c r="AC6027" s="23">
        <v>0.11</v>
      </c>
      <c r="AD6027" s="14" t="str">
        <f>IF(E6027=113,"Linn","Iowa ex-Linn")</f>
        <v>Iowa ex-Linn</v>
      </c>
      <c r="AE6027" s="23">
        <f>IFERROR(AB6027/W6027,"N/M")</f>
        <v>0.10893220038088597</v>
      </c>
      <c r="AF6027" s="14" t="str">
        <f>B6027&amp;"|"&amp;TEXT(E6027,"000")&amp;"|"&amp;TEXT(M6027,"0.0000")</f>
        <v>2024|055|0.8000</v>
      </c>
      <c r="AG6027" s="22" t="str">
        <f>IF(AND(B6027&gt;=2015,B6027&lt;=2024,C6027=19,G6027=41,I6027=2,K6027="A",L6027="RBUP",M6027&gt;=0.5,M6027&lt;=0.85),"IN","OUT")</f>
        <v>IN</v>
      </c>
    </row>
    <row r="6028" spans="1:33">
      <c r="A6028" s="14" t="s">
        <v>194</v>
      </c>
      <c r="B6028" s="16">
        <v>2024</v>
      </c>
      <c r="C6028" s="16">
        <v>19</v>
      </c>
      <c r="D6028" s="14" t="s">
        <v>80</v>
      </c>
      <c r="E6028" s="16">
        <v>55</v>
      </c>
      <c r="F6028" s="14" t="s">
        <v>113</v>
      </c>
      <c r="G6028" s="16">
        <v>41</v>
      </c>
      <c r="H6028" s="14" t="s">
        <v>186</v>
      </c>
      <c r="I6028" s="16">
        <v>2</v>
      </c>
      <c r="J6028" s="14" t="s">
        <v>83</v>
      </c>
      <c r="K6028" s="14" t="s">
        <v>84</v>
      </c>
      <c r="L6028" s="14" t="s">
        <v>85</v>
      </c>
      <c r="M6028" s="23">
        <v>0.85</v>
      </c>
      <c r="N6028" s="16">
        <v>579</v>
      </c>
      <c r="O6028" s="16">
        <v>507</v>
      </c>
      <c r="P6028" s="16">
        <v>92</v>
      </c>
      <c r="Q6028" s="16">
        <v>572</v>
      </c>
      <c r="R6028" s="16">
        <v>106</v>
      </c>
      <c r="S6028" s="14" t="s">
        <v>86</v>
      </c>
      <c r="T6028" s="16">
        <v>103673</v>
      </c>
      <c r="U6028" s="16">
        <v>0</v>
      </c>
      <c r="V6028" s="18">
        <v>91694850</v>
      </c>
      <c r="W6028" s="18">
        <v>5241995</v>
      </c>
      <c r="X6028" s="18">
        <v>2652764</v>
      </c>
      <c r="Y6028" s="18">
        <v>4500</v>
      </c>
      <c r="Z6028" s="18">
        <v>0</v>
      </c>
      <c r="AA6028" s="18">
        <v>0</v>
      </c>
      <c r="AB6028" s="18">
        <v>849137</v>
      </c>
      <c r="AC6028" s="23">
        <v>0.16</v>
      </c>
      <c r="AD6028" s="14" t="str">
        <f>IF(E6028=113,"Linn","Iowa ex-Linn")</f>
        <v>Iowa ex-Linn</v>
      </c>
      <c r="AE6028" s="23">
        <f>IFERROR(AB6028/W6028,"N/M")</f>
        <v>0.16198737312797895</v>
      </c>
      <c r="AF6028" s="14" t="str">
        <f>B6028&amp;"|"&amp;TEXT(E6028,"000")&amp;"|"&amp;TEXT(M6028,"0.0000")</f>
        <v>2024|055|0.8500</v>
      </c>
      <c r="AG6028" s="22" t="str">
        <f>IF(AND(B6028&gt;=2015,B6028&lt;=2024,C6028=19,G6028=41,I6028=2,K6028="A",L6028="RBUP",M6028&gt;=0.5,M6028&lt;=0.85),"IN","OUT")</f>
        <v>IN</v>
      </c>
    </row>
    <row r="6029" spans="1:33">
      <c r="A6029" s="14" t="s">
        <v>194</v>
      </c>
      <c r="B6029" s="16">
        <v>2024</v>
      </c>
      <c r="C6029" s="16">
        <v>19</v>
      </c>
      <c r="D6029" s="14" t="s">
        <v>80</v>
      </c>
      <c r="E6029" s="16">
        <v>57</v>
      </c>
      <c r="F6029" s="14" t="s">
        <v>114</v>
      </c>
      <c r="G6029" s="16">
        <v>41</v>
      </c>
      <c r="H6029" s="14" t="s">
        <v>186</v>
      </c>
      <c r="I6029" s="16">
        <v>2</v>
      </c>
      <c r="J6029" s="14" t="s">
        <v>83</v>
      </c>
      <c r="K6029" s="14" t="s">
        <v>84</v>
      </c>
      <c r="L6029" s="14" t="s">
        <v>85</v>
      </c>
      <c r="M6029" s="23">
        <v>0.55</v>
      </c>
      <c r="N6029" s="16">
        <v>3</v>
      </c>
      <c r="O6029" s="16">
        <v>3</v>
      </c>
      <c r="P6029" s="16">
        <v>1</v>
      </c>
      <c r="Q6029" s="16">
        <v>6</v>
      </c>
      <c r="R6029" s="16">
        <v>1</v>
      </c>
      <c r="S6029" s="14" t="s">
        <v>86</v>
      </c>
      <c r="T6029" s="16">
        <v>494</v>
      </c>
      <c r="U6029" s="16">
        <v>0</v>
      </c>
      <c r="V6029" s="18">
        <v>256978</v>
      </c>
      <c r="W6029" s="18">
        <v>4007</v>
      </c>
      <c r="X6029" s="18">
        <v>2661</v>
      </c>
      <c r="Y6029" s="18">
        <v>0</v>
      </c>
      <c r="Z6029" s="18">
        <v>0</v>
      </c>
      <c r="AA6029" s="18">
        <v>0</v>
      </c>
      <c r="AB6029" s="18">
        <v>2171</v>
      </c>
      <c r="AC6029" s="23">
        <v>0.54</v>
      </c>
      <c r="AD6029" s="14" t="str">
        <f>IF(E6029=113,"Linn","Iowa ex-Linn")</f>
        <v>Iowa ex-Linn</v>
      </c>
      <c r="AE6029" s="23">
        <f>IFERROR(AB6029/W6029,"N/M")</f>
        <v>0.5418018467681557</v>
      </c>
      <c r="AF6029" s="14" t="str">
        <f>B6029&amp;"|"&amp;TEXT(E6029,"000")&amp;"|"&amp;TEXT(M6029,"0.0000")</f>
        <v>2024|057|0.5500</v>
      </c>
      <c r="AG6029" s="22" t="str">
        <f>IF(AND(B6029&gt;=2015,B6029&lt;=2024,C6029=19,G6029=41,I6029=2,K6029="A",L6029="RBUP",M6029&gt;=0.5,M6029&lt;=0.85),"IN","OUT")</f>
        <v>IN</v>
      </c>
    </row>
    <row r="6030" spans="1:33">
      <c r="A6030" s="14" t="s">
        <v>194</v>
      </c>
      <c r="B6030" s="16">
        <v>2024</v>
      </c>
      <c r="C6030" s="16">
        <v>19</v>
      </c>
      <c r="D6030" s="14" t="s">
        <v>80</v>
      </c>
      <c r="E6030" s="16">
        <v>57</v>
      </c>
      <c r="F6030" s="14" t="s">
        <v>114</v>
      </c>
      <c r="G6030" s="16">
        <v>41</v>
      </c>
      <c r="H6030" s="14" t="s">
        <v>186</v>
      </c>
      <c r="I6030" s="16">
        <v>2</v>
      </c>
      <c r="J6030" s="14" t="s">
        <v>83</v>
      </c>
      <c r="K6030" s="14" t="s">
        <v>84</v>
      </c>
      <c r="L6030" s="14" t="s">
        <v>85</v>
      </c>
      <c r="M6030" s="23">
        <v>0.6</v>
      </c>
      <c r="N6030" s="16">
        <v>2</v>
      </c>
      <c r="O6030" s="16">
        <v>2</v>
      </c>
      <c r="P6030" s="16">
        <v>0</v>
      </c>
      <c r="Q6030" s="16">
        <v>2</v>
      </c>
      <c r="R6030" s="16">
        <v>0</v>
      </c>
      <c r="S6030" s="14" t="s">
        <v>86</v>
      </c>
      <c r="T6030" s="16">
        <v>122</v>
      </c>
      <c r="U6030" s="16">
        <v>0</v>
      </c>
      <c r="V6030" s="18">
        <v>79316</v>
      </c>
      <c r="W6030" s="18">
        <v>1285</v>
      </c>
      <c r="X6030" s="18">
        <v>822</v>
      </c>
      <c r="Y6030" s="18">
        <v>0</v>
      </c>
      <c r="Z6030" s="18">
        <v>0</v>
      </c>
      <c r="AA6030" s="18">
        <v>0</v>
      </c>
      <c r="AB6030" s="18">
        <v>0</v>
      </c>
      <c r="AC6030" s="23">
        <v>0</v>
      </c>
      <c r="AD6030" s="14" t="str">
        <f>IF(E6030=113,"Linn","Iowa ex-Linn")</f>
        <v>Iowa ex-Linn</v>
      </c>
      <c r="AE6030" s="23">
        <f>IFERROR(AB6030/W6030,"N/M")</f>
        <v>0.0</v>
      </c>
      <c r="AF6030" s="14" t="str">
        <f>B6030&amp;"|"&amp;TEXT(E6030,"000")&amp;"|"&amp;TEXT(M6030,"0.0000")</f>
        <v>2024|057|0.6000</v>
      </c>
      <c r="AG6030" s="22" t="str">
        <f>IF(AND(B6030&gt;=2015,B6030&lt;=2024,C6030=19,G6030=41,I6030=2,K6030="A",L6030="RBUP",M6030&gt;=0.5,M6030&lt;=0.85),"IN","OUT")</f>
        <v>IN</v>
      </c>
    </row>
    <row r="6031" spans="1:33">
      <c r="A6031" s="14" t="s">
        <v>194</v>
      </c>
      <c r="B6031" s="16">
        <v>2024</v>
      </c>
      <c r="C6031" s="16">
        <v>19</v>
      </c>
      <c r="D6031" s="14" t="s">
        <v>80</v>
      </c>
      <c r="E6031" s="16">
        <v>57</v>
      </c>
      <c r="F6031" s="14" t="s">
        <v>114</v>
      </c>
      <c r="G6031" s="16">
        <v>41</v>
      </c>
      <c r="H6031" s="14" t="s">
        <v>186</v>
      </c>
      <c r="I6031" s="16">
        <v>2</v>
      </c>
      <c r="J6031" s="14" t="s">
        <v>83</v>
      </c>
      <c r="K6031" s="14" t="s">
        <v>84</v>
      </c>
      <c r="L6031" s="14" t="s">
        <v>85</v>
      </c>
      <c r="M6031" s="23">
        <v>0.65</v>
      </c>
      <c r="N6031" s="16">
        <v>2</v>
      </c>
      <c r="O6031" s="16">
        <v>0</v>
      </c>
      <c r="P6031" s="16">
        <v>0</v>
      </c>
      <c r="Q6031" s="16">
        <v>0</v>
      </c>
      <c r="R6031" s="16">
        <v>0</v>
      </c>
      <c r="S6031" s="14" t="s">
        <v>86</v>
      </c>
      <c r="T6031" s="16">
        <v>0</v>
      </c>
      <c r="U6031" s="16">
        <v>0</v>
      </c>
      <c r="V6031" s="18">
        <v>0</v>
      </c>
      <c r="W6031" s="18">
        <v>0</v>
      </c>
      <c r="X6031" s="18">
        <v>0</v>
      </c>
      <c r="Y6031" s="18">
        <v>0</v>
      </c>
      <c r="Z6031" s="18">
        <v>0</v>
      </c>
      <c r="AA6031" s="18">
        <v>0</v>
      </c>
      <c r="AB6031" s="18">
        <v>0</v>
      </c>
      <c r="AC6031" s="23">
        <v>0</v>
      </c>
      <c r="AD6031" s="14" t="str">
        <f>IF(E6031=113,"Linn","Iowa ex-Linn")</f>
        <v>Iowa ex-Linn</v>
      </c>
      <c r="AE6031" s="23" t="str">
        <f>IFERROR(AB6031/W6031,"N/M")</f>
        <v>N/M</v>
      </c>
      <c r="AF6031" s="14" t="str">
        <f>B6031&amp;"|"&amp;TEXT(E6031,"000")&amp;"|"&amp;TEXT(M6031,"0.0000")</f>
        <v>2024|057|0.6500</v>
      </c>
      <c r="AG6031" s="22" t="str">
        <f>IF(AND(B6031&gt;=2015,B6031&lt;=2024,C6031=19,G6031=41,I6031=2,K6031="A",L6031="RBUP",M6031&gt;=0.5,M6031&lt;=0.85),"IN","OUT")</f>
        <v>IN</v>
      </c>
    </row>
    <row r="6032" spans="1:33">
      <c r="A6032" s="14" t="s">
        <v>194</v>
      </c>
      <c r="B6032" s="16">
        <v>2024</v>
      </c>
      <c r="C6032" s="16">
        <v>19</v>
      </c>
      <c r="D6032" s="14" t="s">
        <v>80</v>
      </c>
      <c r="E6032" s="16">
        <v>57</v>
      </c>
      <c r="F6032" s="14" t="s">
        <v>114</v>
      </c>
      <c r="G6032" s="16">
        <v>41</v>
      </c>
      <c r="H6032" s="14" t="s">
        <v>186</v>
      </c>
      <c r="I6032" s="16">
        <v>2</v>
      </c>
      <c r="J6032" s="14" t="s">
        <v>83</v>
      </c>
      <c r="K6032" s="14" t="s">
        <v>84</v>
      </c>
      <c r="L6032" s="14" t="s">
        <v>85</v>
      </c>
      <c r="M6032" s="23">
        <v>0.7</v>
      </c>
      <c r="N6032" s="16">
        <v>36</v>
      </c>
      <c r="O6032" s="16">
        <v>25</v>
      </c>
      <c r="P6032" s="16">
        <v>1</v>
      </c>
      <c r="Q6032" s="16">
        <v>36</v>
      </c>
      <c r="R6032" s="16">
        <v>1</v>
      </c>
      <c r="S6032" s="14" t="s">
        <v>86</v>
      </c>
      <c r="T6032" s="16">
        <v>3310</v>
      </c>
      <c r="U6032" s="16">
        <v>0</v>
      </c>
      <c r="V6032" s="18">
        <v>2285616</v>
      </c>
      <c r="W6032" s="18">
        <v>76133</v>
      </c>
      <c r="X6032" s="18">
        <v>54098</v>
      </c>
      <c r="Y6032" s="18">
        <v>0</v>
      </c>
      <c r="Z6032" s="18">
        <v>0</v>
      </c>
      <c r="AA6032" s="18">
        <v>0</v>
      </c>
      <c r="AB6032" s="18">
        <v>6084</v>
      </c>
      <c r="AC6032" s="23">
        <v>0.08</v>
      </c>
      <c r="AD6032" s="14" t="str">
        <f>IF(E6032=113,"Linn","Iowa ex-Linn")</f>
        <v>Iowa ex-Linn</v>
      </c>
      <c r="AE6032" s="23">
        <f>IFERROR(AB6032/W6032,"N/M")</f>
        <v>0.07991278420658585</v>
      </c>
      <c r="AF6032" s="14" t="str">
        <f>B6032&amp;"|"&amp;TEXT(E6032,"000")&amp;"|"&amp;TEXT(M6032,"0.0000")</f>
        <v>2024|057|0.7000</v>
      </c>
      <c r="AG6032" s="22" t="str">
        <f>IF(AND(B6032&gt;=2015,B6032&lt;=2024,C6032=19,G6032=41,I6032=2,K6032="A",L6032="RBUP",M6032&gt;=0.5,M6032&lt;=0.85),"IN","OUT")</f>
        <v>IN</v>
      </c>
    </row>
    <row r="6033" spans="1:33">
      <c r="A6033" s="14" t="s">
        <v>194</v>
      </c>
      <c r="B6033" s="16">
        <v>2024</v>
      </c>
      <c r="C6033" s="16">
        <v>19</v>
      </c>
      <c r="D6033" s="14" t="s">
        <v>80</v>
      </c>
      <c r="E6033" s="16">
        <v>57</v>
      </c>
      <c r="F6033" s="14" t="s">
        <v>114</v>
      </c>
      <c r="G6033" s="16">
        <v>41</v>
      </c>
      <c r="H6033" s="14" t="s">
        <v>186</v>
      </c>
      <c r="I6033" s="16">
        <v>2</v>
      </c>
      <c r="J6033" s="14" t="s">
        <v>83</v>
      </c>
      <c r="K6033" s="14" t="s">
        <v>84</v>
      </c>
      <c r="L6033" s="14" t="s">
        <v>85</v>
      </c>
      <c r="M6033" s="23">
        <v>0.75</v>
      </c>
      <c r="N6033" s="16">
        <v>168</v>
      </c>
      <c r="O6033" s="16">
        <v>125</v>
      </c>
      <c r="P6033" s="16">
        <v>9</v>
      </c>
      <c r="Q6033" s="16">
        <v>212</v>
      </c>
      <c r="R6033" s="16">
        <v>16</v>
      </c>
      <c r="S6033" s="14" t="s">
        <v>86</v>
      </c>
      <c r="T6033" s="16">
        <v>21003</v>
      </c>
      <c r="U6033" s="16">
        <v>0</v>
      </c>
      <c r="V6033" s="18">
        <v>15809357</v>
      </c>
      <c r="W6033" s="18">
        <v>749163</v>
      </c>
      <c r="X6033" s="18">
        <v>513488</v>
      </c>
      <c r="Y6033" s="18">
        <v>0</v>
      </c>
      <c r="Z6033" s="18">
        <v>0</v>
      </c>
      <c r="AA6033" s="18">
        <v>0</v>
      </c>
      <c r="AB6033" s="18">
        <v>54704</v>
      </c>
      <c r="AC6033" s="23">
        <v>0.07000000000000001</v>
      </c>
      <c r="AD6033" s="14" t="str">
        <f>IF(E6033=113,"Linn","Iowa ex-Linn")</f>
        <v>Iowa ex-Linn</v>
      </c>
      <c r="AE6033" s="23">
        <f>IFERROR(AB6033/W6033,"N/M")</f>
        <v>0.07302015716205952</v>
      </c>
      <c r="AF6033" s="14" t="str">
        <f>B6033&amp;"|"&amp;TEXT(E6033,"000")&amp;"|"&amp;TEXT(M6033,"0.0000")</f>
        <v>2024|057|0.7500</v>
      </c>
      <c r="AG6033" s="22" t="str">
        <f>IF(AND(B6033&gt;=2015,B6033&lt;=2024,C6033=19,G6033=41,I6033=2,K6033="A",L6033="RBUP",M6033&gt;=0.5,M6033&lt;=0.85),"IN","OUT")</f>
        <v>IN</v>
      </c>
    </row>
    <row r="6034" spans="1:33">
      <c r="A6034" s="14" t="s">
        <v>194</v>
      </c>
      <c r="B6034" s="16">
        <v>2024</v>
      </c>
      <c r="C6034" s="16">
        <v>19</v>
      </c>
      <c r="D6034" s="14" t="s">
        <v>80</v>
      </c>
      <c r="E6034" s="16">
        <v>57</v>
      </c>
      <c r="F6034" s="14" t="s">
        <v>114</v>
      </c>
      <c r="G6034" s="16">
        <v>41</v>
      </c>
      <c r="H6034" s="14" t="s">
        <v>186</v>
      </c>
      <c r="I6034" s="16">
        <v>2</v>
      </c>
      <c r="J6034" s="14" t="s">
        <v>83</v>
      </c>
      <c r="K6034" s="14" t="s">
        <v>84</v>
      </c>
      <c r="L6034" s="14" t="s">
        <v>85</v>
      </c>
      <c r="M6034" s="23">
        <v>0.8</v>
      </c>
      <c r="N6034" s="16">
        <v>167</v>
      </c>
      <c r="O6034" s="16">
        <v>135</v>
      </c>
      <c r="P6034" s="16">
        <v>7</v>
      </c>
      <c r="Q6034" s="16">
        <v>204</v>
      </c>
      <c r="R6034" s="16">
        <v>9</v>
      </c>
      <c r="S6034" s="14" t="s">
        <v>86</v>
      </c>
      <c r="T6034" s="16">
        <v>24105</v>
      </c>
      <c r="U6034" s="16">
        <v>0</v>
      </c>
      <c r="V6034" s="18">
        <v>19180388</v>
      </c>
      <c r="W6034" s="18">
        <v>1160185</v>
      </c>
      <c r="X6034" s="18">
        <v>713895</v>
      </c>
      <c r="Y6034" s="18">
        <v>2741</v>
      </c>
      <c r="Z6034" s="18">
        <v>0</v>
      </c>
      <c r="AA6034" s="18">
        <v>0</v>
      </c>
      <c r="AB6034" s="18">
        <v>78277</v>
      </c>
      <c r="AC6034" s="23">
        <v>0.07000000000000001</v>
      </c>
      <c r="AD6034" s="14" t="str">
        <f>IF(E6034=113,"Linn","Iowa ex-Linn")</f>
        <v>Iowa ex-Linn</v>
      </c>
      <c r="AE6034" s="23">
        <f>IFERROR(AB6034/W6034,"N/M")</f>
        <v>0.067469412205812</v>
      </c>
      <c r="AF6034" s="14" t="str">
        <f>B6034&amp;"|"&amp;TEXT(E6034,"000")&amp;"|"&amp;TEXT(M6034,"0.0000")</f>
        <v>2024|057|0.8000</v>
      </c>
      <c r="AG6034" s="22" t="str">
        <f>IF(AND(B6034&gt;=2015,B6034&lt;=2024,C6034=19,G6034=41,I6034=2,K6034="A",L6034="RBUP",M6034&gt;=0.5,M6034&lt;=0.85),"IN","OUT")</f>
        <v>IN</v>
      </c>
    </row>
    <row r="6035" spans="1:33">
      <c r="A6035" s="14" t="s">
        <v>194</v>
      </c>
      <c r="B6035" s="16">
        <v>2024</v>
      </c>
      <c r="C6035" s="16">
        <v>19</v>
      </c>
      <c r="D6035" s="14" t="s">
        <v>80</v>
      </c>
      <c r="E6035" s="16">
        <v>57</v>
      </c>
      <c r="F6035" s="14" t="s">
        <v>114</v>
      </c>
      <c r="G6035" s="16">
        <v>41</v>
      </c>
      <c r="H6035" s="14" t="s">
        <v>186</v>
      </c>
      <c r="I6035" s="16">
        <v>2</v>
      </c>
      <c r="J6035" s="14" t="s">
        <v>83</v>
      </c>
      <c r="K6035" s="14" t="s">
        <v>84</v>
      </c>
      <c r="L6035" s="14" t="s">
        <v>85</v>
      </c>
      <c r="M6035" s="23">
        <v>0.85</v>
      </c>
      <c r="N6035" s="16">
        <v>52</v>
      </c>
      <c r="O6035" s="16">
        <v>39</v>
      </c>
      <c r="P6035" s="16">
        <v>6</v>
      </c>
      <c r="Q6035" s="16">
        <v>80</v>
      </c>
      <c r="R6035" s="16">
        <v>13</v>
      </c>
      <c r="S6035" s="14" t="s">
        <v>86</v>
      </c>
      <c r="T6035" s="16">
        <v>10683</v>
      </c>
      <c r="U6035" s="16">
        <v>0</v>
      </c>
      <c r="V6035" s="18">
        <v>8829996</v>
      </c>
      <c r="W6035" s="18">
        <v>668041</v>
      </c>
      <c r="X6035" s="18">
        <v>319587</v>
      </c>
      <c r="Y6035" s="18">
        <v>5</v>
      </c>
      <c r="Z6035" s="18">
        <v>0</v>
      </c>
      <c r="AA6035" s="18">
        <v>0</v>
      </c>
      <c r="AB6035" s="18">
        <v>92758</v>
      </c>
      <c r="AC6035" s="23">
        <v>0.14</v>
      </c>
      <c r="AD6035" s="14" t="str">
        <f>IF(E6035=113,"Linn","Iowa ex-Linn")</f>
        <v>Iowa ex-Linn</v>
      </c>
      <c r="AE6035" s="23">
        <f>IFERROR(AB6035/W6035,"N/M")</f>
        <v>0.13885075915999168</v>
      </c>
      <c r="AF6035" s="14" t="str">
        <f>B6035&amp;"|"&amp;TEXT(E6035,"000")&amp;"|"&amp;TEXT(M6035,"0.0000")</f>
        <v>2024|057|0.8500</v>
      </c>
      <c r="AG6035" s="22" t="str">
        <f>IF(AND(B6035&gt;=2015,B6035&lt;=2024,C6035=19,G6035=41,I6035=2,K6035="A",L6035="RBUP",M6035&gt;=0.5,M6035&lt;=0.85),"IN","OUT")</f>
        <v>IN</v>
      </c>
    </row>
    <row r="6036" spans="1:33">
      <c r="A6036" s="14" t="s">
        <v>194</v>
      </c>
      <c r="B6036" s="16">
        <v>2024</v>
      </c>
      <c r="C6036" s="16">
        <v>19</v>
      </c>
      <c r="D6036" s="14" t="s">
        <v>80</v>
      </c>
      <c r="E6036" s="16">
        <v>59</v>
      </c>
      <c r="F6036" s="14" t="s">
        <v>115</v>
      </c>
      <c r="G6036" s="16">
        <v>41</v>
      </c>
      <c r="H6036" s="14" t="s">
        <v>186</v>
      </c>
      <c r="I6036" s="16">
        <v>2</v>
      </c>
      <c r="J6036" s="14" t="s">
        <v>83</v>
      </c>
      <c r="K6036" s="14" t="s">
        <v>84</v>
      </c>
      <c r="L6036" s="14" t="s">
        <v>85</v>
      </c>
      <c r="M6036" s="23">
        <v>0.5</v>
      </c>
      <c r="N6036" s="16">
        <v>2</v>
      </c>
      <c r="O6036" s="16">
        <v>2</v>
      </c>
      <c r="P6036" s="16">
        <v>0</v>
      </c>
      <c r="Q6036" s="16">
        <v>2</v>
      </c>
      <c r="R6036" s="16">
        <v>0</v>
      </c>
      <c r="S6036" s="14" t="s">
        <v>86</v>
      </c>
      <c r="T6036" s="16">
        <v>725</v>
      </c>
      <c r="U6036" s="16">
        <v>0</v>
      </c>
      <c r="V6036" s="18">
        <v>293517</v>
      </c>
      <c r="W6036" s="18">
        <v>1601</v>
      </c>
      <c r="X6036" s="18">
        <v>1216</v>
      </c>
      <c r="Y6036" s="18">
        <v>0</v>
      </c>
      <c r="Z6036" s="18">
        <v>0</v>
      </c>
      <c r="AA6036" s="18">
        <v>0</v>
      </c>
      <c r="AB6036" s="18">
        <v>0</v>
      </c>
      <c r="AC6036" s="23">
        <v>0</v>
      </c>
      <c r="AD6036" s="14" t="str">
        <f>IF(E6036=113,"Linn","Iowa ex-Linn")</f>
        <v>Iowa ex-Linn</v>
      </c>
      <c r="AE6036" s="23">
        <f>IFERROR(AB6036/W6036,"N/M")</f>
        <v>0.0</v>
      </c>
      <c r="AF6036" s="14" t="str">
        <f>B6036&amp;"|"&amp;TEXT(E6036,"000")&amp;"|"&amp;TEXT(M6036,"0.0000")</f>
        <v>2024|059|0.5000</v>
      </c>
      <c r="AG6036" s="22" t="str">
        <f>IF(AND(B6036&gt;=2015,B6036&lt;=2024,C6036=19,G6036=41,I6036=2,K6036="A",L6036="RBUP",M6036&gt;=0.5,M6036&lt;=0.85),"IN","OUT")</f>
        <v>IN</v>
      </c>
    </row>
    <row r="6037" spans="1:33">
      <c r="A6037" s="14" t="s">
        <v>194</v>
      </c>
      <c r="B6037" s="16">
        <v>2024</v>
      </c>
      <c r="C6037" s="16">
        <v>19</v>
      </c>
      <c r="D6037" s="14" t="s">
        <v>80</v>
      </c>
      <c r="E6037" s="16">
        <v>59</v>
      </c>
      <c r="F6037" s="14" t="s">
        <v>115</v>
      </c>
      <c r="G6037" s="16">
        <v>41</v>
      </c>
      <c r="H6037" s="14" t="s">
        <v>186</v>
      </c>
      <c r="I6037" s="16">
        <v>2</v>
      </c>
      <c r="J6037" s="14" t="s">
        <v>83</v>
      </c>
      <c r="K6037" s="14" t="s">
        <v>84</v>
      </c>
      <c r="L6037" s="14" t="s">
        <v>85</v>
      </c>
      <c r="M6037" s="23">
        <v>0.55</v>
      </c>
      <c r="N6037" s="16">
        <v>1</v>
      </c>
      <c r="O6037" s="16">
        <v>1</v>
      </c>
      <c r="P6037" s="16">
        <v>1</v>
      </c>
      <c r="Q6037" s="16">
        <v>1</v>
      </c>
      <c r="R6037" s="16">
        <v>1</v>
      </c>
      <c r="S6037" s="14" t="s">
        <v>86</v>
      </c>
      <c r="T6037" s="16">
        <v>549</v>
      </c>
      <c r="U6037" s="16">
        <v>0</v>
      </c>
      <c r="V6037" s="18">
        <v>277552</v>
      </c>
      <c r="W6037" s="18">
        <v>2126</v>
      </c>
      <c r="X6037" s="18">
        <v>1701</v>
      </c>
      <c r="Y6037" s="18">
        <v>0</v>
      </c>
      <c r="Z6037" s="18">
        <v>0</v>
      </c>
      <c r="AA6037" s="18">
        <v>0</v>
      </c>
      <c r="AB6037" s="18">
        <v>1193</v>
      </c>
      <c r="AC6037" s="23">
        <v>0.5600000000000001</v>
      </c>
      <c r="AD6037" s="14" t="str">
        <f>IF(E6037=113,"Linn","Iowa ex-Linn")</f>
        <v>Iowa ex-Linn</v>
      </c>
      <c r="AE6037" s="23">
        <f>IFERROR(AB6037/W6037,"N/M")</f>
        <v>0.5611476952022577</v>
      </c>
      <c r="AF6037" s="14" t="str">
        <f>B6037&amp;"|"&amp;TEXT(E6037,"000")&amp;"|"&amp;TEXT(M6037,"0.0000")</f>
        <v>2024|059|0.5500</v>
      </c>
      <c r="AG6037" s="22" t="str">
        <f>IF(AND(B6037&gt;=2015,B6037&lt;=2024,C6037=19,G6037=41,I6037=2,K6037="A",L6037="RBUP",M6037&gt;=0.5,M6037&lt;=0.85),"IN","OUT")</f>
        <v>IN</v>
      </c>
    </row>
    <row r="6038" spans="1:33">
      <c r="A6038" s="14" t="s">
        <v>194</v>
      </c>
      <c r="B6038" s="16">
        <v>2024</v>
      </c>
      <c r="C6038" s="16">
        <v>19</v>
      </c>
      <c r="D6038" s="14" t="s">
        <v>80</v>
      </c>
      <c r="E6038" s="16">
        <v>59</v>
      </c>
      <c r="F6038" s="14" t="s">
        <v>115</v>
      </c>
      <c r="G6038" s="16">
        <v>41</v>
      </c>
      <c r="H6038" s="14" t="s">
        <v>186</v>
      </c>
      <c r="I6038" s="16">
        <v>2</v>
      </c>
      <c r="J6038" s="14" t="s">
        <v>83</v>
      </c>
      <c r="K6038" s="14" t="s">
        <v>84</v>
      </c>
      <c r="L6038" s="14" t="s">
        <v>85</v>
      </c>
      <c r="M6038" s="23">
        <v>0.65</v>
      </c>
      <c r="N6038" s="16">
        <v>2</v>
      </c>
      <c r="O6038" s="16">
        <v>1</v>
      </c>
      <c r="P6038" s="16">
        <v>0</v>
      </c>
      <c r="Q6038" s="16">
        <v>1</v>
      </c>
      <c r="R6038" s="16">
        <v>0</v>
      </c>
      <c r="S6038" s="14" t="s">
        <v>86</v>
      </c>
      <c r="T6038" s="16">
        <v>579</v>
      </c>
      <c r="U6038" s="16">
        <v>0</v>
      </c>
      <c r="V6038" s="18">
        <v>314658</v>
      </c>
      <c r="W6038" s="18">
        <v>3679</v>
      </c>
      <c r="X6038" s="18">
        <v>2944</v>
      </c>
      <c r="Y6038" s="18">
        <v>0</v>
      </c>
      <c r="Z6038" s="18">
        <v>0</v>
      </c>
      <c r="AA6038" s="18">
        <v>0</v>
      </c>
      <c r="AB6038" s="18">
        <v>0</v>
      </c>
      <c r="AC6038" s="23">
        <v>0</v>
      </c>
      <c r="AD6038" s="14" t="str">
        <f>IF(E6038=113,"Linn","Iowa ex-Linn")</f>
        <v>Iowa ex-Linn</v>
      </c>
      <c r="AE6038" s="23">
        <f>IFERROR(AB6038/W6038,"N/M")</f>
        <v>0.0</v>
      </c>
      <c r="AF6038" s="14" t="str">
        <f>B6038&amp;"|"&amp;TEXT(E6038,"000")&amp;"|"&amp;TEXT(M6038,"0.0000")</f>
        <v>2024|059|0.6500</v>
      </c>
      <c r="AG6038" s="22" t="str">
        <f>IF(AND(B6038&gt;=2015,B6038&lt;=2024,C6038=19,G6038=41,I6038=2,K6038="A",L6038="RBUP",M6038&gt;=0.5,M6038&lt;=0.85),"IN","OUT")</f>
        <v>IN</v>
      </c>
    </row>
    <row r="6039" spans="1:33">
      <c r="A6039" s="14" t="s">
        <v>194</v>
      </c>
      <c r="B6039" s="16">
        <v>2024</v>
      </c>
      <c r="C6039" s="16">
        <v>19</v>
      </c>
      <c r="D6039" s="14" t="s">
        <v>80</v>
      </c>
      <c r="E6039" s="16">
        <v>59</v>
      </c>
      <c r="F6039" s="14" t="s">
        <v>115</v>
      </c>
      <c r="G6039" s="16">
        <v>41</v>
      </c>
      <c r="H6039" s="14" t="s">
        <v>186</v>
      </c>
      <c r="I6039" s="16">
        <v>2</v>
      </c>
      <c r="J6039" s="14" t="s">
        <v>83</v>
      </c>
      <c r="K6039" s="14" t="s">
        <v>84</v>
      </c>
      <c r="L6039" s="14" t="s">
        <v>85</v>
      </c>
      <c r="M6039" s="23">
        <v>0.7</v>
      </c>
      <c r="N6039" s="16">
        <v>13</v>
      </c>
      <c r="O6039" s="16">
        <v>10</v>
      </c>
      <c r="P6039" s="16">
        <v>6</v>
      </c>
      <c r="Q6039" s="16">
        <v>10</v>
      </c>
      <c r="R6039" s="16">
        <v>6</v>
      </c>
      <c r="S6039" s="14" t="s">
        <v>86</v>
      </c>
      <c r="T6039" s="16">
        <v>1010</v>
      </c>
      <c r="U6039" s="16">
        <v>0</v>
      </c>
      <c r="V6039" s="18">
        <v>666639</v>
      </c>
      <c r="W6039" s="18">
        <v>14821</v>
      </c>
      <c r="X6039" s="18">
        <v>10954</v>
      </c>
      <c r="Y6039" s="18">
        <v>0</v>
      </c>
      <c r="Z6039" s="18">
        <v>0</v>
      </c>
      <c r="AA6039" s="18">
        <v>0</v>
      </c>
      <c r="AB6039" s="18">
        <v>34400</v>
      </c>
      <c r="AC6039" s="23">
        <v>2.32</v>
      </c>
      <c r="AD6039" s="14" t="str">
        <f>IF(E6039=113,"Linn","Iowa ex-Linn")</f>
        <v>Iowa ex-Linn</v>
      </c>
      <c r="AE6039" s="23">
        <f>IFERROR(AB6039/W6039,"N/M")</f>
        <v>2.3210309695702045</v>
      </c>
      <c r="AF6039" s="14" t="str">
        <f>B6039&amp;"|"&amp;TEXT(E6039,"000")&amp;"|"&amp;TEXT(M6039,"0.0000")</f>
        <v>2024|059|0.7000</v>
      </c>
      <c r="AG6039" s="22" t="str">
        <f>IF(AND(B6039&gt;=2015,B6039&lt;=2024,C6039=19,G6039=41,I6039=2,K6039="A",L6039="RBUP",M6039&gt;=0.5,M6039&lt;=0.85),"IN","OUT")</f>
        <v>IN</v>
      </c>
    </row>
    <row r="6040" spans="1:33">
      <c r="A6040" s="14" t="s">
        <v>194</v>
      </c>
      <c r="B6040" s="16">
        <v>2024</v>
      </c>
      <c r="C6040" s="16">
        <v>19</v>
      </c>
      <c r="D6040" s="14" t="s">
        <v>80</v>
      </c>
      <c r="E6040" s="16">
        <v>59</v>
      </c>
      <c r="F6040" s="14" t="s">
        <v>115</v>
      </c>
      <c r="G6040" s="16">
        <v>41</v>
      </c>
      <c r="H6040" s="14" t="s">
        <v>186</v>
      </c>
      <c r="I6040" s="16">
        <v>2</v>
      </c>
      <c r="J6040" s="14" t="s">
        <v>83</v>
      </c>
      <c r="K6040" s="14" t="s">
        <v>84</v>
      </c>
      <c r="L6040" s="14" t="s">
        <v>85</v>
      </c>
      <c r="M6040" s="23">
        <v>0.75</v>
      </c>
      <c r="N6040" s="16">
        <v>60</v>
      </c>
      <c r="O6040" s="16">
        <v>49</v>
      </c>
      <c r="P6040" s="16">
        <v>31</v>
      </c>
      <c r="Q6040" s="16">
        <v>57</v>
      </c>
      <c r="R6040" s="16">
        <v>31</v>
      </c>
      <c r="S6040" s="14" t="s">
        <v>86</v>
      </c>
      <c r="T6040" s="16">
        <v>7585</v>
      </c>
      <c r="U6040" s="16">
        <v>0</v>
      </c>
      <c r="V6040" s="18">
        <v>5160855</v>
      </c>
      <c r="W6040" s="18">
        <v>184294</v>
      </c>
      <c r="X6040" s="18">
        <v>118094</v>
      </c>
      <c r="Y6040" s="18">
        <v>0</v>
      </c>
      <c r="Z6040" s="18">
        <v>0</v>
      </c>
      <c r="AA6040" s="18">
        <v>0</v>
      </c>
      <c r="AB6040" s="18">
        <v>501817</v>
      </c>
      <c r="AC6040" s="23">
        <v>2.72</v>
      </c>
      <c r="AD6040" s="14" t="str">
        <f>IF(E6040=113,"Linn","Iowa ex-Linn")</f>
        <v>Iowa ex-Linn</v>
      </c>
      <c r="AE6040" s="23">
        <f>IFERROR(AB6040/W6040,"N/M")</f>
        <v>2.7229155588353393</v>
      </c>
      <c r="AF6040" s="14" t="str">
        <f>B6040&amp;"|"&amp;TEXT(E6040,"000")&amp;"|"&amp;TEXT(M6040,"0.0000")</f>
        <v>2024|059|0.7500</v>
      </c>
      <c r="AG6040" s="22" t="str">
        <f>IF(AND(B6040&gt;=2015,B6040&lt;=2024,C6040=19,G6040=41,I6040=2,K6040="A",L6040="RBUP",M6040&gt;=0.5,M6040&lt;=0.85),"IN","OUT")</f>
        <v>IN</v>
      </c>
    </row>
    <row r="6041" spans="1:33">
      <c r="A6041" s="14" t="s">
        <v>194</v>
      </c>
      <c r="B6041" s="16">
        <v>2024</v>
      </c>
      <c r="C6041" s="16">
        <v>19</v>
      </c>
      <c r="D6041" s="14" t="s">
        <v>80</v>
      </c>
      <c r="E6041" s="16">
        <v>59</v>
      </c>
      <c r="F6041" s="14" t="s">
        <v>115</v>
      </c>
      <c r="G6041" s="16">
        <v>41</v>
      </c>
      <c r="H6041" s="14" t="s">
        <v>186</v>
      </c>
      <c r="I6041" s="16">
        <v>2</v>
      </c>
      <c r="J6041" s="14" t="s">
        <v>83</v>
      </c>
      <c r="K6041" s="14" t="s">
        <v>84</v>
      </c>
      <c r="L6041" s="14" t="s">
        <v>85</v>
      </c>
      <c r="M6041" s="23">
        <v>0.8</v>
      </c>
      <c r="N6041" s="16">
        <v>168</v>
      </c>
      <c r="O6041" s="16">
        <v>131</v>
      </c>
      <c r="P6041" s="16">
        <v>111</v>
      </c>
      <c r="Q6041" s="16">
        <v>225</v>
      </c>
      <c r="R6041" s="16">
        <v>192</v>
      </c>
      <c r="S6041" s="14" t="s">
        <v>86</v>
      </c>
      <c r="T6041" s="16">
        <v>25804</v>
      </c>
      <c r="U6041" s="16">
        <v>0</v>
      </c>
      <c r="V6041" s="18">
        <v>19522294</v>
      </c>
      <c r="W6041" s="18">
        <v>1008941</v>
      </c>
      <c r="X6041" s="18">
        <v>547133</v>
      </c>
      <c r="Y6041" s="18">
        <v>0</v>
      </c>
      <c r="Z6041" s="18">
        <v>0</v>
      </c>
      <c r="AA6041" s="18">
        <v>0</v>
      </c>
      <c r="AB6041" s="18">
        <v>2672563</v>
      </c>
      <c r="AC6041" s="23">
        <v>2.65</v>
      </c>
      <c r="AD6041" s="14" t="str">
        <f>IF(E6041=113,"Linn","Iowa ex-Linn")</f>
        <v>Iowa ex-Linn</v>
      </c>
      <c r="AE6041" s="23">
        <f>IFERROR(AB6041/W6041,"N/M")</f>
        <v>2.6488793695567927</v>
      </c>
      <c r="AF6041" s="14" t="str">
        <f>B6041&amp;"|"&amp;TEXT(E6041,"000")&amp;"|"&amp;TEXT(M6041,"0.0000")</f>
        <v>2024|059|0.8000</v>
      </c>
      <c r="AG6041" s="22" t="str">
        <f>IF(AND(B6041&gt;=2015,B6041&lt;=2024,C6041=19,G6041=41,I6041=2,K6041="A",L6041="RBUP",M6041&gt;=0.5,M6041&lt;=0.85),"IN","OUT")</f>
        <v>IN</v>
      </c>
    </row>
    <row r="6042" spans="1:33">
      <c r="A6042" s="14" t="s">
        <v>194</v>
      </c>
      <c r="B6042" s="16">
        <v>2024</v>
      </c>
      <c r="C6042" s="16">
        <v>19</v>
      </c>
      <c r="D6042" s="14" t="s">
        <v>80</v>
      </c>
      <c r="E6042" s="16">
        <v>59</v>
      </c>
      <c r="F6042" s="14" t="s">
        <v>115</v>
      </c>
      <c r="G6042" s="16">
        <v>41</v>
      </c>
      <c r="H6042" s="14" t="s">
        <v>186</v>
      </c>
      <c r="I6042" s="16">
        <v>2</v>
      </c>
      <c r="J6042" s="14" t="s">
        <v>83</v>
      </c>
      <c r="K6042" s="14" t="s">
        <v>84</v>
      </c>
      <c r="L6042" s="14" t="s">
        <v>85</v>
      </c>
      <c r="M6042" s="23">
        <v>0.85</v>
      </c>
      <c r="N6042" s="16">
        <v>282</v>
      </c>
      <c r="O6042" s="16">
        <v>218</v>
      </c>
      <c r="P6042" s="16">
        <v>212</v>
      </c>
      <c r="Q6042" s="16">
        <v>451</v>
      </c>
      <c r="R6042" s="16">
        <v>421</v>
      </c>
      <c r="S6042" s="14" t="s">
        <v>86</v>
      </c>
      <c r="T6042" s="16">
        <v>47933</v>
      </c>
      <c r="U6042" s="16">
        <v>0</v>
      </c>
      <c r="V6042" s="18">
        <v>37361157</v>
      </c>
      <c r="W6042" s="18">
        <v>2533315</v>
      </c>
      <c r="X6042" s="18">
        <v>1055652</v>
      </c>
      <c r="Y6042" s="18">
        <v>777</v>
      </c>
      <c r="Z6042" s="18">
        <v>0</v>
      </c>
      <c r="AA6042" s="18">
        <v>0</v>
      </c>
      <c r="AB6042" s="18">
        <v>8498109</v>
      </c>
      <c r="AC6042" s="23">
        <v>3.35</v>
      </c>
      <c r="AD6042" s="14" t="str">
        <f>IF(E6042=113,"Linn","Iowa ex-Linn")</f>
        <v>Iowa ex-Linn</v>
      </c>
      <c r="AE6042" s="23">
        <f>IFERROR(AB6042/W6042,"N/M")</f>
        <v>3.354540986809773</v>
      </c>
      <c r="AF6042" s="14" t="str">
        <f>B6042&amp;"|"&amp;TEXT(E6042,"000")&amp;"|"&amp;TEXT(M6042,"0.0000")</f>
        <v>2024|059|0.8500</v>
      </c>
      <c r="AG6042" s="22" t="str">
        <f>IF(AND(B6042&gt;=2015,B6042&lt;=2024,C6042=19,G6042=41,I6042=2,K6042="A",L6042="RBUP",M6042&gt;=0.5,M6042&lt;=0.85),"IN","OUT")</f>
        <v>IN</v>
      </c>
    </row>
    <row r="6043" spans="1:33">
      <c r="A6043" s="14" t="s">
        <v>194</v>
      </c>
      <c r="B6043" s="16">
        <v>2024</v>
      </c>
      <c r="C6043" s="16">
        <v>19</v>
      </c>
      <c r="D6043" s="14" t="s">
        <v>80</v>
      </c>
      <c r="E6043" s="16">
        <v>61</v>
      </c>
      <c r="F6043" s="14" t="s">
        <v>116</v>
      </c>
      <c r="G6043" s="16">
        <v>41</v>
      </c>
      <c r="H6043" s="14" t="s">
        <v>186</v>
      </c>
      <c r="I6043" s="16">
        <v>2</v>
      </c>
      <c r="J6043" s="14" t="s">
        <v>83</v>
      </c>
      <c r="K6043" s="14" t="s">
        <v>84</v>
      </c>
      <c r="L6043" s="14" t="s">
        <v>85</v>
      </c>
      <c r="M6043" s="23">
        <v>0.65</v>
      </c>
      <c r="N6043" s="16">
        <v>9</v>
      </c>
      <c r="O6043" s="16">
        <v>8</v>
      </c>
      <c r="P6043" s="16">
        <v>0</v>
      </c>
      <c r="Q6043" s="16">
        <v>8</v>
      </c>
      <c r="R6043" s="16">
        <v>0</v>
      </c>
      <c r="S6043" s="14" t="s">
        <v>86</v>
      </c>
      <c r="T6043" s="16">
        <v>693</v>
      </c>
      <c r="U6043" s="16">
        <v>0</v>
      </c>
      <c r="V6043" s="18">
        <v>478433</v>
      </c>
      <c r="W6043" s="18">
        <v>8036</v>
      </c>
      <c r="X6043" s="18">
        <v>5266</v>
      </c>
      <c r="Y6043" s="18">
        <v>0</v>
      </c>
      <c r="Z6043" s="18">
        <v>0</v>
      </c>
      <c r="AA6043" s="18">
        <v>0</v>
      </c>
      <c r="AB6043" s="18">
        <v>0</v>
      </c>
      <c r="AC6043" s="23">
        <v>0</v>
      </c>
      <c r="AD6043" s="14" t="str">
        <f>IF(E6043=113,"Linn","Iowa ex-Linn")</f>
        <v>Iowa ex-Linn</v>
      </c>
      <c r="AE6043" s="23">
        <f>IFERROR(AB6043/W6043,"N/M")</f>
        <v>0.0</v>
      </c>
      <c r="AF6043" s="14" t="str">
        <f>B6043&amp;"|"&amp;TEXT(E6043,"000")&amp;"|"&amp;TEXT(M6043,"0.0000")</f>
        <v>2024|061|0.6500</v>
      </c>
      <c r="AG6043" s="22" t="str">
        <f>IF(AND(B6043&gt;=2015,B6043&lt;=2024,C6043=19,G6043=41,I6043=2,K6043="A",L6043="RBUP",M6043&gt;=0.5,M6043&lt;=0.85),"IN","OUT")</f>
        <v>IN</v>
      </c>
    </row>
    <row r="6044" spans="1:33">
      <c r="A6044" s="14" t="s">
        <v>194</v>
      </c>
      <c r="B6044" s="16">
        <v>2024</v>
      </c>
      <c r="C6044" s="16">
        <v>19</v>
      </c>
      <c r="D6044" s="14" t="s">
        <v>80</v>
      </c>
      <c r="E6044" s="16">
        <v>61</v>
      </c>
      <c r="F6044" s="14" t="s">
        <v>116</v>
      </c>
      <c r="G6044" s="16">
        <v>41</v>
      </c>
      <c r="H6044" s="14" t="s">
        <v>186</v>
      </c>
      <c r="I6044" s="16">
        <v>2</v>
      </c>
      <c r="J6044" s="14" t="s">
        <v>83</v>
      </c>
      <c r="K6044" s="14" t="s">
        <v>84</v>
      </c>
      <c r="L6044" s="14" t="s">
        <v>85</v>
      </c>
      <c r="M6044" s="23">
        <v>0.7</v>
      </c>
      <c r="N6044" s="16">
        <v>27</v>
      </c>
      <c r="O6044" s="16">
        <v>24</v>
      </c>
      <c r="P6044" s="16">
        <v>1</v>
      </c>
      <c r="Q6044" s="16">
        <v>24</v>
      </c>
      <c r="R6044" s="16">
        <v>1</v>
      </c>
      <c r="S6044" s="14" t="s">
        <v>86</v>
      </c>
      <c r="T6044" s="16">
        <v>2962</v>
      </c>
      <c r="U6044" s="16">
        <v>0</v>
      </c>
      <c r="V6044" s="18">
        <v>2095765</v>
      </c>
      <c r="W6044" s="18">
        <v>47803</v>
      </c>
      <c r="X6044" s="18">
        <v>36852</v>
      </c>
      <c r="Y6044" s="18">
        <v>0</v>
      </c>
      <c r="Z6044" s="18">
        <v>0</v>
      </c>
      <c r="AA6044" s="18">
        <v>0</v>
      </c>
      <c r="AB6044" s="18">
        <v>5853</v>
      </c>
      <c r="AC6044" s="23">
        <v>0.12</v>
      </c>
      <c r="AD6044" s="14" t="str">
        <f>IF(E6044=113,"Linn","Iowa ex-Linn")</f>
        <v>Iowa ex-Linn</v>
      </c>
      <c r="AE6044" s="23">
        <f>IFERROR(AB6044/W6044,"N/M")</f>
        <v>0.12244001422504863</v>
      </c>
      <c r="AF6044" s="14" t="str">
        <f>B6044&amp;"|"&amp;TEXT(E6044,"000")&amp;"|"&amp;TEXT(M6044,"0.0000")</f>
        <v>2024|061|0.7000</v>
      </c>
      <c r="AG6044" s="22" t="str">
        <f>IF(AND(B6044&gt;=2015,B6044&lt;=2024,C6044=19,G6044=41,I6044=2,K6044="A",L6044="RBUP",M6044&gt;=0.5,M6044&lt;=0.85),"IN","OUT")</f>
        <v>IN</v>
      </c>
    </row>
    <row r="6045" spans="1:33">
      <c r="A6045" s="14" t="s">
        <v>194</v>
      </c>
      <c r="B6045" s="16">
        <v>2024</v>
      </c>
      <c r="C6045" s="16">
        <v>19</v>
      </c>
      <c r="D6045" s="14" t="s">
        <v>80</v>
      </c>
      <c r="E6045" s="16">
        <v>61</v>
      </c>
      <c r="F6045" s="14" t="s">
        <v>116</v>
      </c>
      <c r="G6045" s="16">
        <v>41</v>
      </c>
      <c r="H6045" s="14" t="s">
        <v>186</v>
      </c>
      <c r="I6045" s="16">
        <v>2</v>
      </c>
      <c r="J6045" s="14" t="s">
        <v>83</v>
      </c>
      <c r="K6045" s="14" t="s">
        <v>84</v>
      </c>
      <c r="L6045" s="14" t="s">
        <v>85</v>
      </c>
      <c r="M6045" s="23">
        <v>0.75</v>
      </c>
      <c r="N6045" s="16">
        <v>109</v>
      </c>
      <c r="O6045" s="16">
        <v>101</v>
      </c>
      <c r="P6045" s="16">
        <v>10</v>
      </c>
      <c r="Q6045" s="16">
        <v>115</v>
      </c>
      <c r="R6045" s="16">
        <v>13</v>
      </c>
      <c r="S6045" s="14" t="s">
        <v>86</v>
      </c>
      <c r="T6045" s="16">
        <v>12716</v>
      </c>
      <c r="U6045" s="16">
        <v>0</v>
      </c>
      <c r="V6045" s="18">
        <v>9768686</v>
      </c>
      <c r="W6045" s="18">
        <v>339314</v>
      </c>
      <c r="X6045" s="18">
        <v>241807</v>
      </c>
      <c r="Y6045" s="18">
        <v>1749</v>
      </c>
      <c r="Z6045" s="18">
        <v>0</v>
      </c>
      <c r="AA6045" s="18">
        <v>0</v>
      </c>
      <c r="AB6045" s="18">
        <v>61935</v>
      </c>
      <c r="AC6045" s="23">
        <v>0.18</v>
      </c>
      <c r="AD6045" s="14" t="str">
        <f>IF(E6045=113,"Linn","Iowa ex-Linn")</f>
        <v>Iowa ex-Linn</v>
      </c>
      <c r="AE6045" s="23">
        <f>IFERROR(AB6045/W6045,"N/M")</f>
        <v>0.18253004591617203</v>
      </c>
      <c r="AF6045" s="14" t="str">
        <f>B6045&amp;"|"&amp;TEXT(E6045,"000")&amp;"|"&amp;TEXT(M6045,"0.0000")</f>
        <v>2024|061|0.7500</v>
      </c>
      <c r="AG6045" s="22" t="str">
        <f>IF(AND(B6045&gt;=2015,B6045&lt;=2024,C6045=19,G6045=41,I6045=2,K6045="A",L6045="RBUP",M6045&gt;=0.5,M6045&lt;=0.85),"IN","OUT")</f>
        <v>IN</v>
      </c>
    </row>
    <row r="6046" spans="1:33">
      <c r="A6046" s="14" t="s">
        <v>194</v>
      </c>
      <c r="B6046" s="16">
        <v>2024</v>
      </c>
      <c r="C6046" s="16">
        <v>19</v>
      </c>
      <c r="D6046" s="14" t="s">
        <v>80</v>
      </c>
      <c r="E6046" s="16">
        <v>61</v>
      </c>
      <c r="F6046" s="14" t="s">
        <v>116</v>
      </c>
      <c r="G6046" s="16">
        <v>41</v>
      </c>
      <c r="H6046" s="14" t="s">
        <v>186</v>
      </c>
      <c r="I6046" s="16">
        <v>2</v>
      </c>
      <c r="J6046" s="14" t="s">
        <v>83</v>
      </c>
      <c r="K6046" s="14" t="s">
        <v>84</v>
      </c>
      <c r="L6046" s="14" t="s">
        <v>85</v>
      </c>
      <c r="M6046" s="23">
        <v>0.8</v>
      </c>
      <c r="N6046" s="16">
        <v>449</v>
      </c>
      <c r="O6046" s="16">
        <v>406</v>
      </c>
      <c r="P6046" s="16">
        <v>72</v>
      </c>
      <c r="Q6046" s="16">
        <v>425</v>
      </c>
      <c r="R6046" s="16">
        <v>74</v>
      </c>
      <c r="S6046" s="14" t="s">
        <v>86</v>
      </c>
      <c r="T6046" s="16">
        <v>66773</v>
      </c>
      <c r="U6046" s="16">
        <v>0</v>
      </c>
      <c r="V6046" s="18">
        <v>55971653</v>
      </c>
      <c r="W6046" s="18">
        <v>2641284</v>
      </c>
      <c r="X6046" s="18">
        <v>1729508</v>
      </c>
      <c r="Y6046" s="18">
        <v>13559</v>
      </c>
      <c r="Z6046" s="18">
        <v>0</v>
      </c>
      <c r="AA6046" s="18">
        <v>0</v>
      </c>
      <c r="AB6046" s="18">
        <v>1133923</v>
      </c>
      <c r="AC6046" s="23">
        <v>0.43</v>
      </c>
      <c r="AD6046" s="14" t="str">
        <f>IF(E6046=113,"Linn","Iowa ex-Linn")</f>
        <v>Iowa ex-Linn</v>
      </c>
      <c r="AE6046" s="23">
        <f>IFERROR(AB6046/W6046,"N/M")</f>
        <v>0.4293074883276467</v>
      </c>
      <c r="AF6046" s="14" t="str">
        <f>B6046&amp;"|"&amp;TEXT(E6046,"000")&amp;"|"&amp;TEXT(M6046,"0.0000")</f>
        <v>2024|061|0.8000</v>
      </c>
      <c r="AG6046" s="22" t="str">
        <f>IF(AND(B6046&gt;=2015,B6046&lt;=2024,C6046=19,G6046=41,I6046=2,K6046="A",L6046="RBUP",M6046&gt;=0.5,M6046&lt;=0.85),"IN","OUT")</f>
        <v>IN</v>
      </c>
    </row>
    <row r="6047" spans="1:33">
      <c r="A6047" s="14" t="s">
        <v>194</v>
      </c>
      <c r="B6047" s="16">
        <v>2024</v>
      </c>
      <c r="C6047" s="16">
        <v>19</v>
      </c>
      <c r="D6047" s="14" t="s">
        <v>80</v>
      </c>
      <c r="E6047" s="16">
        <v>61</v>
      </c>
      <c r="F6047" s="14" t="s">
        <v>116</v>
      </c>
      <c r="G6047" s="16">
        <v>41</v>
      </c>
      <c r="H6047" s="14" t="s">
        <v>186</v>
      </c>
      <c r="I6047" s="16">
        <v>2</v>
      </c>
      <c r="J6047" s="14" t="s">
        <v>83</v>
      </c>
      <c r="K6047" s="14" t="s">
        <v>84</v>
      </c>
      <c r="L6047" s="14" t="s">
        <v>85</v>
      </c>
      <c r="M6047" s="23">
        <v>0.85</v>
      </c>
      <c r="N6047" s="16">
        <v>380</v>
      </c>
      <c r="O6047" s="16">
        <v>341</v>
      </c>
      <c r="P6047" s="16">
        <v>118</v>
      </c>
      <c r="Q6047" s="16">
        <v>367</v>
      </c>
      <c r="R6047" s="16">
        <v>126</v>
      </c>
      <c r="S6047" s="14" t="s">
        <v>86</v>
      </c>
      <c r="T6047" s="16">
        <v>56044</v>
      </c>
      <c r="U6047" s="16">
        <v>0</v>
      </c>
      <c r="V6047" s="18">
        <v>49993755</v>
      </c>
      <c r="W6047" s="18">
        <v>3019262</v>
      </c>
      <c r="X6047" s="18">
        <v>1524874</v>
      </c>
      <c r="Y6047" s="18">
        <v>11872</v>
      </c>
      <c r="Z6047" s="18">
        <v>0</v>
      </c>
      <c r="AA6047" s="18">
        <v>0</v>
      </c>
      <c r="AB6047" s="18">
        <v>2090384</v>
      </c>
      <c r="AC6047" s="23">
        <v>0.6899999999999999</v>
      </c>
      <c r="AD6047" s="14" t="str">
        <f>IF(E6047=113,"Linn","Iowa ex-Linn")</f>
        <v>Iowa ex-Linn</v>
      </c>
      <c r="AE6047" s="23">
        <f>IFERROR(AB6047/W6047,"N/M")</f>
        <v>0.6923493224503207</v>
      </c>
      <c r="AF6047" s="14" t="str">
        <f>B6047&amp;"|"&amp;TEXT(E6047,"000")&amp;"|"&amp;TEXT(M6047,"0.0000")</f>
        <v>2024|061|0.8500</v>
      </c>
      <c r="AG6047" s="22" t="str">
        <f>IF(AND(B6047&gt;=2015,B6047&lt;=2024,C6047=19,G6047=41,I6047=2,K6047="A",L6047="RBUP",M6047&gt;=0.5,M6047&lt;=0.85),"IN","OUT")</f>
        <v>IN</v>
      </c>
    </row>
    <row r="6048" spans="1:33">
      <c r="A6048" s="14" t="s">
        <v>194</v>
      </c>
      <c r="B6048" s="16">
        <v>2024</v>
      </c>
      <c r="C6048" s="16">
        <v>19</v>
      </c>
      <c r="D6048" s="14" t="s">
        <v>80</v>
      </c>
      <c r="E6048" s="16">
        <v>63</v>
      </c>
      <c r="F6048" s="14" t="s">
        <v>117</v>
      </c>
      <c r="G6048" s="16">
        <v>41</v>
      </c>
      <c r="H6048" s="14" t="s">
        <v>186</v>
      </c>
      <c r="I6048" s="16">
        <v>2</v>
      </c>
      <c r="J6048" s="14" t="s">
        <v>83</v>
      </c>
      <c r="K6048" s="14" t="s">
        <v>84</v>
      </c>
      <c r="L6048" s="14" t="s">
        <v>85</v>
      </c>
      <c r="M6048" s="23">
        <v>0.5</v>
      </c>
      <c r="N6048" s="16">
        <v>2</v>
      </c>
      <c r="O6048" s="16">
        <v>2</v>
      </c>
      <c r="P6048" s="16">
        <v>0</v>
      </c>
      <c r="Q6048" s="16">
        <v>2</v>
      </c>
      <c r="R6048" s="16">
        <v>0</v>
      </c>
      <c r="S6048" s="14" t="s">
        <v>86</v>
      </c>
      <c r="T6048" s="16">
        <v>151</v>
      </c>
      <c r="U6048" s="16">
        <v>0</v>
      </c>
      <c r="V6048" s="18">
        <v>78413</v>
      </c>
      <c r="W6048" s="18">
        <v>432</v>
      </c>
      <c r="X6048" s="18">
        <v>289</v>
      </c>
      <c r="Y6048" s="18">
        <v>0</v>
      </c>
      <c r="Z6048" s="18">
        <v>0</v>
      </c>
      <c r="AA6048" s="18">
        <v>0</v>
      </c>
      <c r="AB6048" s="18">
        <v>0</v>
      </c>
      <c r="AC6048" s="23">
        <v>0</v>
      </c>
      <c r="AD6048" s="14" t="str">
        <f>IF(E6048=113,"Linn","Iowa ex-Linn")</f>
        <v>Iowa ex-Linn</v>
      </c>
      <c r="AE6048" s="23">
        <f>IFERROR(AB6048/W6048,"N/M")</f>
        <v>0.0</v>
      </c>
      <c r="AF6048" s="14" t="str">
        <f>B6048&amp;"|"&amp;TEXT(E6048,"000")&amp;"|"&amp;TEXT(M6048,"0.0000")</f>
        <v>2024|063|0.5000</v>
      </c>
      <c r="AG6048" s="22" t="str">
        <f>IF(AND(B6048&gt;=2015,B6048&lt;=2024,C6048=19,G6048=41,I6048=2,K6048="A",L6048="RBUP",M6048&gt;=0.5,M6048&lt;=0.85),"IN","OUT")</f>
        <v>IN</v>
      </c>
    </row>
    <row r="6049" spans="1:33">
      <c r="A6049" s="14" t="s">
        <v>194</v>
      </c>
      <c r="B6049" s="16">
        <v>2024</v>
      </c>
      <c r="C6049" s="16">
        <v>19</v>
      </c>
      <c r="D6049" s="14" t="s">
        <v>80</v>
      </c>
      <c r="E6049" s="16">
        <v>63</v>
      </c>
      <c r="F6049" s="14" t="s">
        <v>117</v>
      </c>
      <c r="G6049" s="16">
        <v>41</v>
      </c>
      <c r="H6049" s="14" t="s">
        <v>186</v>
      </c>
      <c r="I6049" s="16">
        <v>2</v>
      </c>
      <c r="J6049" s="14" t="s">
        <v>83</v>
      </c>
      <c r="K6049" s="14" t="s">
        <v>84</v>
      </c>
      <c r="L6049" s="14" t="s">
        <v>85</v>
      </c>
      <c r="M6049" s="23">
        <v>0.55</v>
      </c>
      <c r="N6049" s="16">
        <v>1</v>
      </c>
      <c r="O6049" s="16">
        <v>1</v>
      </c>
      <c r="P6049" s="16">
        <v>1</v>
      </c>
      <c r="Q6049" s="16">
        <v>1</v>
      </c>
      <c r="R6049" s="16">
        <v>1</v>
      </c>
      <c r="S6049" s="14" t="s">
        <v>86</v>
      </c>
      <c r="T6049" s="16">
        <v>3950</v>
      </c>
      <c r="U6049" s="16">
        <v>0</v>
      </c>
      <c r="V6049" s="18">
        <v>2044064</v>
      </c>
      <c r="W6049" s="18">
        <v>14291</v>
      </c>
      <c r="X6049" s="18">
        <v>11431</v>
      </c>
      <c r="Y6049" s="18">
        <v>0</v>
      </c>
      <c r="Z6049" s="18">
        <v>0</v>
      </c>
      <c r="AA6049" s="18">
        <v>0</v>
      </c>
      <c r="AB6049" s="18">
        <v>4854</v>
      </c>
      <c r="AC6049" s="23">
        <v>0.34</v>
      </c>
      <c r="AD6049" s="14" t="str">
        <f>IF(E6049=113,"Linn","Iowa ex-Linn")</f>
        <v>Iowa ex-Linn</v>
      </c>
      <c r="AE6049" s="23">
        <f>IFERROR(AB6049/W6049,"N/M")</f>
        <v>0.3396543278986775</v>
      </c>
      <c r="AF6049" s="14" t="str">
        <f>B6049&amp;"|"&amp;TEXT(E6049,"000")&amp;"|"&amp;TEXT(M6049,"0.0000")</f>
        <v>2024|063|0.5500</v>
      </c>
      <c r="AG6049" s="22" t="str">
        <f>IF(AND(B6049&gt;=2015,B6049&lt;=2024,C6049=19,G6049=41,I6049=2,K6049="A",L6049="RBUP",M6049&gt;=0.5,M6049&lt;=0.85),"IN","OUT")</f>
        <v>IN</v>
      </c>
    </row>
    <row r="6050" spans="1:33">
      <c r="A6050" s="14" t="s">
        <v>194</v>
      </c>
      <c r="B6050" s="16">
        <v>2024</v>
      </c>
      <c r="C6050" s="16">
        <v>19</v>
      </c>
      <c r="D6050" s="14" t="s">
        <v>80</v>
      </c>
      <c r="E6050" s="16">
        <v>63</v>
      </c>
      <c r="F6050" s="14" t="s">
        <v>117</v>
      </c>
      <c r="G6050" s="16">
        <v>41</v>
      </c>
      <c r="H6050" s="14" t="s">
        <v>186</v>
      </c>
      <c r="I6050" s="16">
        <v>2</v>
      </c>
      <c r="J6050" s="14" t="s">
        <v>83</v>
      </c>
      <c r="K6050" s="14" t="s">
        <v>84</v>
      </c>
      <c r="L6050" s="14" t="s">
        <v>85</v>
      </c>
      <c r="M6050" s="23">
        <v>0.65</v>
      </c>
      <c r="N6050" s="16">
        <v>4</v>
      </c>
      <c r="O6050" s="16">
        <v>2</v>
      </c>
      <c r="P6050" s="16">
        <v>0</v>
      </c>
      <c r="Q6050" s="16">
        <v>2</v>
      </c>
      <c r="R6050" s="16">
        <v>0</v>
      </c>
      <c r="S6050" s="14" t="s">
        <v>86</v>
      </c>
      <c r="T6050" s="16">
        <v>178</v>
      </c>
      <c r="U6050" s="16">
        <v>0</v>
      </c>
      <c r="V6050" s="18">
        <v>96947</v>
      </c>
      <c r="W6050" s="18">
        <v>1631</v>
      </c>
      <c r="X6050" s="18">
        <v>963</v>
      </c>
      <c r="Y6050" s="18">
        <v>0</v>
      </c>
      <c r="Z6050" s="18">
        <v>0</v>
      </c>
      <c r="AA6050" s="18">
        <v>0</v>
      </c>
      <c r="AB6050" s="18">
        <v>0</v>
      </c>
      <c r="AC6050" s="23">
        <v>0</v>
      </c>
      <c r="AD6050" s="14" t="str">
        <f>IF(E6050=113,"Linn","Iowa ex-Linn")</f>
        <v>Iowa ex-Linn</v>
      </c>
      <c r="AE6050" s="23">
        <f>IFERROR(AB6050/W6050,"N/M")</f>
        <v>0.0</v>
      </c>
      <c r="AF6050" s="14" t="str">
        <f>B6050&amp;"|"&amp;TEXT(E6050,"000")&amp;"|"&amp;TEXT(M6050,"0.0000")</f>
        <v>2024|063|0.6500</v>
      </c>
      <c r="AG6050" s="22" t="str">
        <f>IF(AND(B6050&gt;=2015,B6050&lt;=2024,C6050=19,G6050=41,I6050=2,K6050="A",L6050="RBUP",M6050&gt;=0.5,M6050&lt;=0.85),"IN","OUT")</f>
        <v>IN</v>
      </c>
    </row>
    <row r="6051" spans="1:33">
      <c r="A6051" s="14" t="s">
        <v>194</v>
      </c>
      <c r="B6051" s="16">
        <v>2024</v>
      </c>
      <c r="C6051" s="16">
        <v>19</v>
      </c>
      <c r="D6051" s="14" t="s">
        <v>80</v>
      </c>
      <c r="E6051" s="16">
        <v>63</v>
      </c>
      <c r="F6051" s="14" t="s">
        <v>117</v>
      </c>
      <c r="G6051" s="16">
        <v>41</v>
      </c>
      <c r="H6051" s="14" t="s">
        <v>186</v>
      </c>
      <c r="I6051" s="16">
        <v>2</v>
      </c>
      <c r="J6051" s="14" t="s">
        <v>83</v>
      </c>
      <c r="K6051" s="14" t="s">
        <v>84</v>
      </c>
      <c r="L6051" s="14" t="s">
        <v>85</v>
      </c>
      <c r="M6051" s="23">
        <v>0.7</v>
      </c>
      <c r="N6051" s="16">
        <v>22</v>
      </c>
      <c r="O6051" s="16">
        <v>16</v>
      </c>
      <c r="P6051" s="16">
        <v>6</v>
      </c>
      <c r="Q6051" s="16">
        <v>20</v>
      </c>
      <c r="R6051" s="16">
        <v>8</v>
      </c>
      <c r="S6051" s="14" t="s">
        <v>86</v>
      </c>
      <c r="T6051" s="16">
        <v>806</v>
      </c>
      <c r="U6051" s="16">
        <v>0</v>
      </c>
      <c r="V6051" s="18">
        <v>500522</v>
      </c>
      <c r="W6051" s="18">
        <v>12323</v>
      </c>
      <c r="X6051" s="18">
        <v>7306</v>
      </c>
      <c r="Y6051" s="18">
        <v>0</v>
      </c>
      <c r="Z6051" s="18">
        <v>0</v>
      </c>
      <c r="AA6051" s="18">
        <v>0</v>
      </c>
      <c r="AB6051" s="18">
        <v>19017</v>
      </c>
      <c r="AC6051" s="23">
        <v>1.54</v>
      </c>
      <c r="AD6051" s="14" t="str">
        <f>IF(E6051=113,"Linn","Iowa ex-Linn")</f>
        <v>Iowa ex-Linn</v>
      </c>
      <c r="AE6051" s="23">
        <f>IFERROR(AB6051/W6051,"N/M")</f>
        <v>1.5432118802239714</v>
      </c>
      <c r="AF6051" s="14" t="str">
        <f>B6051&amp;"|"&amp;TEXT(E6051,"000")&amp;"|"&amp;TEXT(M6051,"0.0000")</f>
        <v>2024|063|0.7000</v>
      </c>
      <c r="AG6051" s="22" t="str">
        <f>IF(AND(B6051&gt;=2015,B6051&lt;=2024,C6051=19,G6051=41,I6051=2,K6051="A",L6051="RBUP",M6051&gt;=0.5,M6051&lt;=0.85),"IN","OUT")</f>
        <v>IN</v>
      </c>
    </row>
    <row r="6052" spans="1:33">
      <c r="A6052" s="14" t="s">
        <v>194</v>
      </c>
      <c r="B6052" s="16">
        <v>2024</v>
      </c>
      <c r="C6052" s="16">
        <v>19</v>
      </c>
      <c r="D6052" s="14" t="s">
        <v>80</v>
      </c>
      <c r="E6052" s="16">
        <v>63</v>
      </c>
      <c r="F6052" s="14" t="s">
        <v>117</v>
      </c>
      <c r="G6052" s="16">
        <v>41</v>
      </c>
      <c r="H6052" s="14" t="s">
        <v>186</v>
      </c>
      <c r="I6052" s="16">
        <v>2</v>
      </c>
      <c r="J6052" s="14" t="s">
        <v>83</v>
      </c>
      <c r="K6052" s="14" t="s">
        <v>84</v>
      </c>
      <c r="L6052" s="14" t="s">
        <v>85</v>
      </c>
      <c r="M6052" s="23">
        <v>0.75</v>
      </c>
      <c r="N6052" s="16">
        <v>53</v>
      </c>
      <c r="O6052" s="16">
        <v>47</v>
      </c>
      <c r="P6052" s="16">
        <v>34</v>
      </c>
      <c r="Q6052" s="16">
        <v>61</v>
      </c>
      <c r="R6052" s="16">
        <v>45</v>
      </c>
      <c r="S6052" s="14" t="s">
        <v>86</v>
      </c>
      <c r="T6052" s="16">
        <v>7929</v>
      </c>
      <c r="U6052" s="16">
        <v>0</v>
      </c>
      <c r="V6052" s="18">
        <v>5637220</v>
      </c>
      <c r="W6052" s="18">
        <v>198293</v>
      </c>
      <c r="X6052" s="18">
        <v>133321</v>
      </c>
      <c r="Y6052" s="18">
        <v>0</v>
      </c>
      <c r="Z6052" s="18">
        <v>0</v>
      </c>
      <c r="AA6052" s="18">
        <v>0</v>
      </c>
      <c r="AB6052" s="18">
        <v>702992</v>
      </c>
      <c r="AC6052" s="23">
        <v>3.55</v>
      </c>
      <c r="AD6052" s="14" t="str">
        <f>IF(E6052=113,"Linn","Iowa ex-Linn")</f>
        <v>Iowa ex-Linn</v>
      </c>
      <c r="AE6052" s="23">
        <f>IFERROR(AB6052/W6052,"N/M")</f>
        <v>3.5452184393801094</v>
      </c>
      <c r="AF6052" s="14" t="str">
        <f>B6052&amp;"|"&amp;TEXT(E6052,"000")&amp;"|"&amp;TEXT(M6052,"0.0000")</f>
        <v>2024|063|0.7500</v>
      </c>
      <c r="AG6052" s="22" t="str">
        <f>IF(AND(B6052&gt;=2015,B6052&lt;=2024,C6052=19,G6052=41,I6052=2,K6052="A",L6052="RBUP",M6052&gt;=0.5,M6052&lt;=0.85),"IN","OUT")</f>
        <v>IN</v>
      </c>
    </row>
    <row r="6053" spans="1:33">
      <c r="A6053" s="14" t="s">
        <v>194</v>
      </c>
      <c r="B6053" s="16">
        <v>2024</v>
      </c>
      <c r="C6053" s="16">
        <v>19</v>
      </c>
      <c r="D6053" s="14" t="s">
        <v>80</v>
      </c>
      <c r="E6053" s="16">
        <v>63</v>
      </c>
      <c r="F6053" s="14" t="s">
        <v>117</v>
      </c>
      <c r="G6053" s="16">
        <v>41</v>
      </c>
      <c r="H6053" s="14" t="s">
        <v>186</v>
      </c>
      <c r="I6053" s="16">
        <v>2</v>
      </c>
      <c r="J6053" s="14" t="s">
        <v>83</v>
      </c>
      <c r="K6053" s="14" t="s">
        <v>84</v>
      </c>
      <c r="L6053" s="14" t="s">
        <v>85</v>
      </c>
      <c r="M6053" s="23">
        <v>0.8</v>
      </c>
      <c r="N6053" s="16">
        <v>181</v>
      </c>
      <c r="O6053" s="16">
        <v>150</v>
      </c>
      <c r="P6053" s="16">
        <v>127</v>
      </c>
      <c r="Q6053" s="16">
        <v>225</v>
      </c>
      <c r="R6053" s="16">
        <v>189</v>
      </c>
      <c r="S6053" s="14" t="s">
        <v>86</v>
      </c>
      <c r="T6053" s="16">
        <v>27720</v>
      </c>
      <c r="U6053" s="16">
        <v>0</v>
      </c>
      <c r="V6053" s="18">
        <v>21577328</v>
      </c>
      <c r="W6053" s="18">
        <v>1037601</v>
      </c>
      <c r="X6053" s="18">
        <v>585265</v>
      </c>
      <c r="Y6053" s="18">
        <v>0</v>
      </c>
      <c r="Z6053" s="18">
        <v>0</v>
      </c>
      <c r="AA6053" s="18">
        <v>0</v>
      </c>
      <c r="AB6053" s="18">
        <v>3235183</v>
      </c>
      <c r="AC6053" s="23">
        <v>3.12</v>
      </c>
      <c r="AD6053" s="14" t="str">
        <f>IF(E6053=113,"Linn","Iowa ex-Linn")</f>
        <v>Iowa ex-Linn</v>
      </c>
      <c r="AE6053" s="23">
        <f>IFERROR(AB6053/W6053,"N/M")</f>
        <v>3.117945144617247</v>
      </c>
      <c r="AF6053" s="14" t="str">
        <f>B6053&amp;"|"&amp;TEXT(E6053,"000")&amp;"|"&amp;TEXT(M6053,"0.0000")</f>
        <v>2024|063|0.8000</v>
      </c>
      <c r="AG6053" s="22" t="str">
        <f>IF(AND(B6053&gt;=2015,B6053&lt;=2024,C6053=19,G6053=41,I6053=2,K6053="A",L6053="RBUP",M6053&gt;=0.5,M6053&lt;=0.85),"IN","OUT")</f>
        <v>IN</v>
      </c>
    </row>
    <row r="6054" spans="1:33">
      <c r="A6054" s="14" t="s">
        <v>194</v>
      </c>
      <c r="B6054" s="16">
        <v>2024</v>
      </c>
      <c r="C6054" s="16">
        <v>19</v>
      </c>
      <c r="D6054" s="14" t="s">
        <v>80</v>
      </c>
      <c r="E6054" s="16">
        <v>63</v>
      </c>
      <c r="F6054" s="14" t="s">
        <v>117</v>
      </c>
      <c r="G6054" s="16">
        <v>41</v>
      </c>
      <c r="H6054" s="14" t="s">
        <v>186</v>
      </c>
      <c r="I6054" s="16">
        <v>2</v>
      </c>
      <c r="J6054" s="14" t="s">
        <v>83</v>
      </c>
      <c r="K6054" s="14" t="s">
        <v>84</v>
      </c>
      <c r="L6054" s="14" t="s">
        <v>85</v>
      </c>
      <c r="M6054" s="23">
        <v>0.85</v>
      </c>
      <c r="N6054" s="16">
        <v>286</v>
      </c>
      <c r="O6054" s="16">
        <v>235</v>
      </c>
      <c r="P6054" s="16">
        <v>215</v>
      </c>
      <c r="Q6054" s="16">
        <v>456</v>
      </c>
      <c r="R6054" s="16">
        <v>397</v>
      </c>
      <c r="S6054" s="14" t="s">
        <v>86</v>
      </c>
      <c r="T6054" s="16">
        <v>58236</v>
      </c>
      <c r="U6054" s="16">
        <v>0</v>
      </c>
      <c r="V6054" s="18">
        <v>47840601</v>
      </c>
      <c r="W6054" s="18">
        <v>2915386</v>
      </c>
      <c r="X6054" s="18">
        <v>1303606</v>
      </c>
      <c r="Y6054" s="18">
        <v>0</v>
      </c>
      <c r="Z6054" s="18">
        <v>0</v>
      </c>
      <c r="AA6054" s="18">
        <v>0</v>
      </c>
      <c r="AB6054" s="18">
        <v>8985347</v>
      </c>
      <c r="AC6054" s="23">
        <v>3.08</v>
      </c>
      <c r="AD6054" s="14" t="str">
        <f>IF(E6054=113,"Linn","Iowa ex-Linn")</f>
        <v>Iowa ex-Linn</v>
      </c>
      <c r="AE6054" s="23">
        <f>IFERROR(AB6054/W6054,"N/M")</f>
        <v>3.0820436813512857</v>
      </c>
      <c r="AF6054" s="14" t="str">
        <f>B6054&amp;"|"&amp;TEXT(E6054,"000")&amp;"|"&amp;TEXT(M6054,"0.0000")</f>
        <v>2024|063|0.8500</v>
      </c>
      <c r="AG6054" s="22" t="str">
        <f>IF(AND(B6054&gt;=2015,B6054&lt;=2024,C6054=19,G6054=41,I6054=2,K6054="A",L6054="RBUP",M6054&gt;=0.5,M6054&lt;=0.85),"IN","OUT")</f>
        <v>IN</v>
      </c>
    </row>
    <row r="6055" spans="1:33">
      <c r="A6055" s="14" t="s">
        <v>194</v>
      </c>
      <c r="B6055" s="16">
        <v>2024</v>
      </c>
      <c r="C6055" s="16">
        <v>19</v>
      </c>
      <c r="D6055" s="14" t="s">
        <v>80</v>
      </c>
      <c r="E6055" s="16">
        <v>65</v>
      </c>
      <c r="F6055" s="14" t="s">
        <v>118</v>
      </c>
      <c r="G6055" s="16">
        <v>41</v>
      </c>
      <c r="H6055" s="14" t="s">
        <v>186</v>
      </c>
      <c r="I6055" s="16">
        <v>2</v>
      </c>
      <c r="J6055" s="14" t="s">
        <v>83</v>
      </c>
      <c r="K6055" s="14" t="s">
        <v>84</v>
      </c>
      <c r="L6055" s="14" t="s">
        <v>85</v>
      </c>
      <c r="M6055" s="23">
        <v>0.5</v>
      </c>
      <c r="N6055" s="16">
        <v>1</v>
      </c>
      <c r="O6055" s="16">
        <v>1</v>
      </c>
      <c r="P6055" s="16">
        <v>0</v>
      </c>
      <c r="Q6055" s="16">
        <v>1</v>
      </c>
      <c r="R6055" s="16">
        <v>0</v>
      </c>
      <c r="S6055" s="14" t="s">
        <v>86</v>
      </c>
      <c r="T6055" s="16">
        <v>151</v>
      </c>
      <c r="U6055" s="16">
        <v>0</v>
      </c>
      <c r="V6055" s="18">
        <v>69968</v>
      </c>
      <c r="W6055" s="18">
        <v>330</v>
      </c>
      <c r="X6055" s="18">
        <v>221</v>
      </c>
      <c r="Y6055" s="18">
        <v>0</v>
      </c>
      <c r="Z6055" s="18">
        <v>0</v>
      </c>
      <c r="AA6055" s="18">
        <v>0</v>
      </c>
      <c r="AB6055" s="18">
        <v>0</v>
      </c>
      <c r="AC6055" s="23">
        <v>0</v>
      </c>
      <c r="AD6055" s="14" t="str">
        <f>IF(E6055=113,"Linn","Iowa ex-Linn")</f>
        <v>Iowa ex-Linn</v>
      </c>
      <c r="AE6055" s="23">
        <f>IFERROR(AB6055/W6055,"N/M")</f>
        <v>0.0</v>
      </c>
      <c r="AF6055" s="14" t="str">
        <f>B6055&amp;"|"&amp;TEXT(E6055,"000")&amp;"|"&amp;TEXT(M6055,"0.0000")</f>
        <v>2024|065|0.5000</v>
      </c>
      <c r="AG6055" s="22" t="str">
        <f>IF(AND(B6055&gt;=2015,B6055&lt;=2024,C6055=19,G6055=41,I6055=2,K6055="A",L6055="RBUP",M6055&gt;=0.5,M6055&lt;=0.85),"IN","OUT")</f>
        <v>IN</v>
      </c>
    </row>
    <row r="6056" spans="1:33">
      <c r="A6056" s="14" t="s">
        <v>194</v>
      </c>
      <c r="B6056" s="16">
        <v>2024</v>
      </c>
      <c r="C6056" s="16">
        <v>19</v>
      </c>
      <c r="D6056" s="14" t="s">
        <v>80</v>
      </c>
      <c r="E6056" s="16">
        <v>65</v>
      </c>
      <c r="F6056" s="14" t="s">
        <v>118</v>
      </c>
      <c r="G6056" s="16">
        <v>41</v>
      </c>
      <c r="H6056" s="14" t="s">
        <v>186</v>
      </c>
      <c r="I6056" s="16">
        <v>2</v>
      </c>
      <c r="J6056" s="14" t="s">
        <v>83</v>
      </c>
      <c r="K6056" s="14" t="s">
        <v>84</v>
      </c>
      <c r="L6056" s="14" t="s">
        <v>85</v>
      </c>
      <c r="M6056" s="23">
        <v>0.6</v>
      </c>
      <c r="N6056" s="16">
        <v>3</v>
      </c>
      <c r="O6056" s="16">
        <v>3</v>
      </c>
      <c r="P6056" s="16">
        <v>0</v>
      </c>
      <c r="Q6056" s="16">
        <v>3</v>
      </c>
      <c r="R6056" s="16">
        <v>0</v>
      </c>
      <c r="S6056" s="14" t="s">
        <v>86</v>
      </c>
      <c r="T6056" s="16">
        <v>166</v>
      </c>
      <c r="U6056" s="16">
        <v>0</v>
      </c>
      <c r="V6056" s="18">
        <v>99773</v>
      </c>
      <c r="W6056" s="18">
        <v>1050</v>
      </c>
      <c r="X6056" s="18">
        <v>761</v>
      </c>
      <c r="Y6056" s="18">
        <v>0</v>
      </c>
      <c r="Z6056" s="18">
        <v>0</v>
      </c>
      <c r="AA6056" s="18">
        <v>0</v>
      </c>
      <c r="AB6056" s="18">
        <v>0</v>
      </c>
      <c r="AC6056" s="23">
        <v>0</v>
      </c>
      <c r="AD6056" s="14" t="str">
        <f>IF(E6056=113,"Linn","Iowa ex-Linn")</f>
        <v>Iowa ex-Linn</v>
      </c>
      <c r="AE6056" s="23">
        <f>IFERROR(AB6056/W6056,"N/M")</f>
        <v>0.0</v>
      </c>
      <c r="AF6056" s="14" t="str">
        <f>B6056&amp;"|"&amp;TEXT(E6056,"000")&amp;"|"&amp;TEXT(M6056,"0.0000")</f>
        <v>2024|065|0.6000</v>
      </c>
      <c r="AG6056" s="22" t="str">
        <f>IF(AND(B6056&gt;=2015,B6056&lt;=2024,C6056=19,G6056=41,I6056=2,K6056="A",L6056="RBUP",M6056&gt;=0.5,M6056&lt;=0.85),"IN","OUT")</f>
        <v>IN</v>
      </c>
    </row>
    <row r="6057" spans="1:33">
      <c r="A6057" s="14" t="s">
        <v>194</v>
      </c>
      <c r="B6057" s="16">
        <v>2024</v>
      </c>
      <c r="C6057" s="16">
        <v>19</v>
      </c>
      <c r="D6057" s="14" t="s">
        <v>80</v>
      </c>
      <c r="E6057" s="16">
        <v>65</v>
      </c>
      <c r="F6057" s="14" t="s">
        <v>118</v>
      </c>
      <c r="G6057" s="16">
        <v>41</v>
      </c>
      <c r="H6057" s="14" t="s">
        <v>186</v>
      </c>
      <c r="I6057" s="16">
        <v>2</v>
      </c>
      <c r="J6057" s="14" t="s">
        <v>83</v>
      </c>
      <c r="K6057" s="14" t="s">
        <v>84</v>
      </c>
      <c r="L6057" s="14" t="s">
        <v>85</v>
      </c>
      <c r="M6057" s="23">
        <v>0.65</v>
      </c>
      <c r="N6057" s="16">
        <v>1</v>
      </c>
      <c r="O6057" s="16">
        <v>1</v>
      </c>
      <c r="P6057" s="16">
        <v>0</v>
      </c>
      <c r="Q6057" s="16">
        <v>1</v>
      </c>
      <c r="R6057" s="16">
        <v>0</v>
      </c>
      <c r="S6057" s="14" t="s">
        <v>86</v>
      </c>
      <c r="T6057" s="16">
        <v>140</v>
      </c>
      <c r="U6057" s="16">
        <v>0</v>
      </c>
      <c r="V6057" s="18">
        <v>102290</v>
      </c>
      <c r="W6057" s="18">
        <v>1175</v>
      </c>
      <c r="X6057" s="18">
        <v>940</v>
      </c>
      <c r="Y6057" s="18">
        <v>0</v>
      </c>
      <c r="Z6057" s="18">
        <v>0</v>
      </c>
      <c r="AA6057" s="18">
        <v>0</v>
      </c>
      <c r="AB6057" s="18">
        <v>0</v>
      </c>
      <c r="AC6057" s="23">
        <v>0</v>
      </c>
      <c r="AD6057" s="14" t="str">
        <f>IF(E6057=113,"Linn","Iowa ex-Linn")</f>
        <v>Iowa ex-Linn</v>
      </c>
      <c r="AE6057" s="23">
        <f>IFERROR(AB6057/W6057,"N/M")</f>
        <v>0.0</v>
      </c>
      <c r="AF6057" s="14" t="str">
        <f>B6057&amp;"|"&amp;TEXT(E6057,"000")&amp;"|"&amp;TEXT(M6057,"0.0000")</f>
        <v>2024|065|0.6500</v>
      </c>
      <c r="AG6057" s="22" t="str">
        <f>IF(AND(B6057&gt;=2015,B6057&lt;=2024,C6057=19,G6057=41,I6057=2,K6057="A",L6057="RBUP",M6057&gt;=0.5,M6057&lt;=0.85),"IN","OUT")</f>
        <v>IN</v>
      </c>
    </row>
    <row r="6058" spans="1:33">
      <c r="A6058" s="14" t="s">
        <v>194</v>
      </c>
      <c r="B6058" s="16">
        <v>2024</v>
      </c>
      <c r="C6058" s="16">
        <v>19</v>
      </c>
      <c r="D6058" s="14" t="s">
        <v>80</v>
      </c>
      <c r="E6058" s="16">
        <v>65</v>
      </c>
      <c r="F6058" s="14" t="s">
        <v>118</v>
      </c>
      <c r="G6058" s="16">
        <v>41</v>
      </c>
      <c r="H6058" s="14" t="s">
        <v>186</v>
      </c>
      <c r="I6058" s="16">
        <v>2</v>
      </c>
      <c r="J6058" s="14" t="s">
        <v>83</v>
      </c>
      <c r="K6058" s="14" t="s">
        <v>84</v>
      </c>
      <c r="L6058" s="14" t="s">
        <v>85</v>
      </c>
      <c r="M6058" s="23">
        <v>0.7</v>
      </c>
      <c r="N6058" s="16">
        <v>24</v>
      </c>
      <c r="O6058" s="16">
        <v>22</v>
      </c>
      <c r="P6058" s="16">
        <v>2</v>
      </c>
      <c r="Q6058" s="16">
        <v>22</v>
      </c>
      <c r="R6058" s="16">
        <v>2</v>
      </c>
      <c r="S6058" s="14" t="s">
        <v>86</v>
      </c>
      <c r="T6058" s="16">
        <v>3959</v>
      </c>
      <c r="U6058" s="16">
        <v>0</v>
      </c>
      <c r="V6058" s="18">
        <v>2798551</v>
      </c>
      <c r="W6058" s="18">
        <v>54093</v>
      </c>
      <c r="X6058" s="18">
        <v>41393</v>
      </c>
      <c r="Y6058" s="18">
        <v>272</v>
      </c>
      <c r="Z6058" s="18">
        <v>0</v>
      </c>
      <c r="AA6058" s="18">
        <v>0</v>
      </c>
      <c r="AB6058" s="18">
        <v>16894</v>
      </c>
      <c r="AC6058" s="23">
        <v>0.31</v>
      </c>
      <c r="AD6058" s="14" t="str">
        <f>IF(E6058=113,"Linn","Iowa ex-Linn")</f>
        <v>Iowa ex-Linn</v>
      </c>
      <c r="AE6058" s="23">
        <f>IFERROR(AB6058/W6058,"N/M")</f>
        <v>0.3123139777790102</v>
      </c>
      <c r="AF6058" s="14" t="str">
        <f>B6058&amp;"|"&amp;TEXT(E6058,"000")&amp;"|"&amp;TEXT(M6058,"0.0000")</f>
        <v>2024|065|0.7000</v>
      </c>
      <c r="AG6058" s="22" t="str">
        <f>IF(AND(B6058&gt;=2015,B6058&lt;=2024,C6058=19,G6058=41,I6058=2,K6058="A",L6058="RBUP",M6058&gt;=0.5,M6058&lt;=0.85),"IN","OUT")</f>
        <v>IN</v>
      </c>
    </row>
    <row r="6059" spans="1:33">
      <c r="A6059" s="14" t="s">
        <v>194</v>
      </c>
      <c r="B6059" s="16">
        <v>2024</v>
      </c>
      <c r="C6059" s="16">
        <v>19</v>
      </c>
      <c r="D6059" s="14" t="s">
        <v>80</v>
      </c>
      <c r="E6059" s="16">
        <v>65</v>
      </c>
      <c r="F6059" s="14" t="s">
        <v>118</v>
      </c>
      <c r="G6059" s="16">
        <v>41</v>
      </c>
      <c r="H6059" s="14" t="s">
        <v>186</v>
      </c>
      <c r="I6059" s="16">
        <v>2</v>
      </c>
      <c r="J6059" s="14" t="s">
        <v>83</v>
      </c>
      <c r="K6059" s="14" t="s">
        <v>84</v>
      </c>
      <c r="L6059" s="14" t="s">
        <v>85</v>
      </c>
      <c r="M6059" s="23">
        <v>0.75</v>
      </c>
      <c r="N6059" s="16">
        <v>103</v>
      </c>
      <c r="O6059" s="16">
        <v>82</v>
      </c>
      <c r="P6059" s="16">
        <v>16</v>
      </c>
      <c r="Q6059" s="16">
        <v>87</v>
      </c>
      <c r="R6059" s="16">
        <v>16</v>
      </c>
      <c r="S6059" s="14" t="s">
        <v>86</v>
      </c>
      <c r="T6059" s="16">
        <v>15545</v>
      </c>
      <c r="U6059" s="16">
        <v>0</v>
      </c>
      <c r="V6059" s="18">
        <v>11462552</v>
      </c>
      <c r="W6059" s="18">
        <v>339558</v>
      </c>
      <c r="X6059" s="18">
        <v>248761</v>
      </c>
      <c r="Y6059" s="18">
        <v>5185</v>
      </c>
      <c r="Z6059" s="18">
        <v>0</v>
      </c>
      <c r="AA6059" s="18">
        <v>0</v>
      </c>
      <c r="AB6059" s="18">
        <v>57468</v>
      </c>
      <c r="AC6059" s="23">
        <v>0.17</v>
      </c>
      <c r="AD6059" s="14" t="str">
        <f>IF(E6059=113,"Linn","Iowa ex-Linn")</f>
        <v>Iowa ex-Linn</v>
      </c>
      <c r="AE6059" s="23">
        <f>IFERROR(AB6059/W6059,"N/M")</f>
        <v>0.16924354602159278</v>
      </c>
      <c r="AF6059" s="14" t="str">
        <f>B6059&amp;"|"&amp;TEXT(E6059,"000")&amp;"|"&amp;TEXT(M6059,"0.0000")</f>
        <v>2024|065|0.7500</v>
      </c>
      <c r="AG6059" s="22" t="str">
        <f>IF(AND(B6059&gt;=2015,B6059&lt;=2024,C6059=19,G6059=41,I6059=2,K6059="A",L6059="RBUP",M6059&gt;=0.5,M6059&lt;=0.85),"IN","OUT")</f>
        <v>IN</v>
      </c>
    </row>
    <row r="6060" spans="1:33">
      <c r="A6060" s="14" t="s">
        <v>194</v>
      </c>
      <c r="B6060" s="16">
        <v>2024</v>
      </c>
      <c r="C6060" s="16">
        <v>19</v>
      </c>
      <c r="D6060" s="14" t="s">
        <v>80</v>
      </c>
      <c r="E6060" s="16">
        <v>65</v>
      </c>
      <c r="F6060" s="14" t="s">
        <v>118</v>
      </c>
      <c r="G6060" s="16">
        <v>41</v>
      </c>
      <c r="H6060" s="14" t="s">
        <v>186</v>
      </c>
      <c r="I6060" s="16">
        <v>2</v>
      </c>
      <c r="J6060" s="14" t="s">
        <v>83</v>
      </c>
      <c r="K6060" s="14" t="s">
        <v>84</v>
      </c>
      <c r="L6060" s="14" t="s">
        <v>85</v>
      </c>
      <c r="M6060" s="23">
        <v>0.8</v>
      </c>
      <c r="N6060" s="16">
        <v>330</v>
      </c>
      <c r="O6060" s="16">
        <v>273</v>
      </c>
      <c r="P6060" s="16">
        <v>67</v>
      </c>
      <c r="Q6060" s="16">
        <v>318</v>
      </c>
      <c r="R6060" s="16">
        <v>76</v>
      </c>
      <c r="S6060" s="14" t="s">
        <v>86</v>
      </c>
      <c r="T6060" s="16">
        <v>57465</v>
      </c>
      <c r="U6060" s="16">
        <v>0</v>
      </c>
      <c r="V6060" s="18">
        <v>45435656</v>
      </c>
      <c r="W6060" s="18">
        <v>1858189</v>
      </c>
      <c r="X6060" s="18">
        <v>1194794</v>
      </c>
      <c r="Y6060" s="18">
        <v>3236</v>
      </c>
      <c r="Z6060" s="18">
        <v>0</v>
      </c>
      <c r="AA6060" s="18">
        <v>0</v>
      </c>
      <c r="AB6060" s="18">
        <v>628467</v>
      </c>
      <c r="AC6060" s="23">
        <v>0.34</v>
      </c>
      <c r="AD6060" s="14" t="str">
        <f>IF(E6060=113,"Linn","Iowa ex-Linn")</f>
        <v>Iowa ex-Linn</v>
      </c>
      <c r="AE6060" s="23">
        <f>IFERROR(AB6060/W6060,"N/M")</f>
        <v>0.3382147887001807</v>
      </c>
      <c r="AF6060" s="14" t="str">
        <f>B6060&amp;"|"&amp;TEXT(E6060,"000")&amp;"|"&amp;TEXT(M6060,"0.0000")</f>
        <v>2024|065|0.8000</v>
      </c>
      <c r="AG6060" s="22" t="str">
        <f>IF(AND(B6060&gt;=2015,B6060&lt;=2024,C6060=19,G6060=41,I6060=2,K6060="A",L6060="RBUP",M6060&gt;=0.5,M6060&lt;=0.85),"IN","OUT")</f>
        <v>IN</v>
      </c>
    </row>
    <row r="6061" spans="1:33">
      <c r="A6061" s="14" t="s">
        <v>194</v>
      </c>
      <c r="B6061" s="16">
        <v>2024</v>
      </c>
      <c r="C6061" s="16">
        <v>19</v>
      </c>
      <c r="D6061" s="14" t="s">
        <v>80</v>
      </c>
      <c r="E6061" s="16">
        <v>65</v>
      </c>
      <c r="F6061" s="14" t="s">
        <v>118</v>
      </c>
      <c r="G6061" s="16">
        <v>41</v>
      </c>
      <c r="H6061" s="14" t="s">
        <v>186</v>
      </c>
      <c r="I6061" s="16">
        <v>2</v>
      </c>
      <c r="J6061" s="14" t="s">
        <v>83</v>
      </c>
      <c r="K6061" s="14" t="s">
        <v>84</v>
      </c>
      <c r="L6061" s="14" t="s">
        <v>85</v>
      </c>
      <c r="M6061" s="23">
        <v>0.85</v>
      </c>
      <c r="N6061" s="16">
        <v>501</v>
      </c>
      <c r="O6061" s="16">
        <v>432</v>
      </c>
      <c r="P6061" s="16">
        <v>196</v>
      </c>
      <c r="Q6061" s="16">
        <v>585</v>
      </c>
      <c r="R6061" s="16">
        <v>235</v>
      </c>
      <c r="S6061" s="14" t="s">
        <v>86</v>
      </c>
      <c r="T6061" s="16">
        <v>93429</v>
      </c>
      <c r="U6061" s="16">
        <v>0</v>
      </c>
      <c r="V6061" s="18">
        <v>78167996</v>
      </c>
      <c r="W6061" s="18">
        <v>4242056</v>
      </c>
      <c r="X6061" s="18">
        <v>2080096</v>
      </c>
      <c r="Y6061" s="18">
        <v>7608</v>
      </c>
      <c r="Z6061" s="18">
        <v>0</v>
      </c>
      <c r="AA6061" s="18">
        <v>0</v>
      </c>
      <c r="AB6061" s="18">
        <v>2766973</v>
      </c>
      <c r="AC6061" s="23">
        <v>0.65</v>
      </c>
      <c r="AD6061" s="14" t="str">
        <f>IF(E6061=113,"Linn","Iowa ex-Linn")</f>
        <v>Iowa ex-Linn</v>
      </c>
      <c r="AE6061" s="23">
        <f>IFERROR(AB6061/W6061,"N/M")</f>
        <v>0.6522716814676657</v>
      </c>
      <c r="AF6061" s="14" t="str">
        <f>B6061&amp;"|"&amp;TEXT(E6061,"000")&amp;"|"&amp;TEXT(M6061,"0.0000")</f>
        <v>2024|065|0.8500</v>
      </c>
      <c r="AG6061" s="22" t="str">
        <f>IF(AND(B6061&gt;=2015,B6061&lt;=2024,C6061=19,G6061=41,I6061=2,K6061="A",L6061="RBUP",M6061&gt;=0.5,M6061&lt;=0.85),"IN","OUT")</f>
        <v>IN</v>
      </c>
    </row>
    <row r="6062" spans="1:33">
      <c r="A6062" s="14" t="s">
        <v>194</v>
      </c>
      <c r="B6062" s="16">
        <v>2024</v>
      </c>
      <c r="C6062" s="16">
        <v>19</v>
      </c>
      <c r="D6062" s="14" t="s">
        <v>80</v>
      </c>
      <c r="E6062" s="16">
        <v>67</v>
      </c>
      <c r="F6062" s="14" t="s">
        <v>119</v>
      </c>
      <c r="G6062" s="16">
        <v>41</v>
      </c>
      <c r="H6062" s="14" t="s">
        <v>186</v>
      </c>
      <c r="I6062" s="16">
        <v>2</v>
      </c>
      <c r="J6062" s="14" t="s">
        <v>83</v>
      </c>
      <c r="K6062" s="14" t="s">
        <v>84</v>
      </c>
      <c r="L6062" s="14" t="s">
        <v>85</v>
      </c>
      <c r="M6062" s="23">
        <v>0.55</v>
      </c>
      <c r="N6062" s="16">
        <v>1</v>
      </c>
      <c r="O6062" s="16">
        <v>0</v>
      </c>
      <c r="P6062" s="16">
        <v>0</v>
      </c>
      <c r="Q6062" s="16">
        <v>0</v>
      </c>
      <c r="R6062" s="16">
        <v>0</v>
      </c>
      <c r="S6062" s="14" t="s">
        <v>86</v>
      </c>
      <c r="T6062" s="16">
        <v>0</v>
      </c>
      <c r="U6062" s="16">
        <v>0</v>
      </c>
      <c r="V6062" s="18">
        <v>0</v>
      </c>
      <c r="W6062" s="18">
        <v>0</v>
      </c>
      <c r="X6062" s="18">
        <v>0</v>
      </c>
      <c r="Y6062" s="18">
        <v>0</v>
      </c>
      <c r="Z6062" s="18">
        <v>0</v>
      </c>
      <c r="AA6062" s="18">
        <v>0</v>
      </c>
      <c r="AB6062" s="18">
        <v>0</v>
      </c>
      <c r="AC6062" s="23">
        <v>0</v>
      </c>
      <c r="AD6062" s="14" t="str">
        <f>IF(E6062=113,"Linn","Iowa ex-Linn")</f>
        <v>Iowa ex-Linn</v>
      </c>
      <c r="AE6062" s="23" t="str">
        <f>IFERROR(AB6062/W6062,"N/M")</f>
        <v>N/M</v>
      </c>
      <c r="AF6062" s="14" t="str">
        <f>B6062&amp;"|"&amp;TEXT(E6062,"000")&amp;"|"&amp;TEXT(M6062,"0.0000")</f>
        <v>2024|067|0.5500</v>
      </c>
      <c r="AG6062" s="22" t="str">
        <f>IF(AND(B6062&gt;=2015,B6062&lt;=2024,C6062=19,G6062=41,I6062=2,K6062="A",L6062="RBUP",M6062&gt;=0.5,M6062&lt;=0.85),"IN","OUT")</f>
        <v>IN</v>
      </c>
    </row>
    <row r="6063" spans="1:33">
      <c r="A6063" s="14" t="s">
        <v>194</v>
      </c>
      <c r="B6063" s="16">
        <v>2024</v>
      </c>
      <c r="C6063" s="16">
        <v>19</v>
      </c>
      <c r="D6063" s="14" t="s">
        <v>80</v>
      </c>
      <c r="E6063" s="16">
        <v>67</v>
      </c>
      <c r="F6063" s="14" t="s">
        <v>119</v>
      </c>
      <c r="G6063" s="16">
        <v>41</v>
      </c>
      <c r="H6063" s="14" t="s">
        <v>186</v>
      </c>
      <c r="I6063" s="16">
        <v>2</v>
      </c>
      <c r="J6063" s="14" t="s">
        <v>83</v>
      </c>
      <c r="K6063" s="14" t="s">
        <v>84</v>
      </c>
      <c r="L6063" s="14" t="s">
        <v>85</v>
      </c>
      <c r="M6063" s="23">
        <v>0.6</v>
      </c>
      <c r="N6063" s="16">
        <v>2</v>
      </c>
      <c r="O6063" s="16">
        <v>1</v>
      </c>
      <c r="P6063" s="16">
        <v>0</v>
      </c>
      <c r="Q6063" s="16">
        <v>1</v>
      </c>
      <c r="R6063" s="16">
        <v>0</v>
      </c>
      <c r="S6063" s="14" t="s">
        <v>86</v>
      </c>
      <c r="T6063" s="16">
        <v>41</v>
      </c>
      <c r="U6063" s="16">
        <v>0</v>
      </c>
      <c r="V6063" s="18">
        <v>26782</v>
      </c>
      <c r="W6063" s="18">
        <v>459</v>
      </c>
      <c r="X6063" s="18">
        <v>294</v>
      </c>
      <c r="Y6063" s="18">
        <v>0</v>
      </c>
      <c r="Z6063" s="18">
        <v>0</v>
      </c>
      <c r="AA6063" s="18">
        <v>0</v>
      </c>
      <c r="AB6063" s="18">
        <v>0</v>
      </c>
      <c r="AC6063" s="23">
        <v>0</v>
      </c>
      <c r="AD6063" s="14" t="str">
        <f>IF(E6063=113,"Linn","Iowa ex-Linn")</f>
        <v>Iowa ex-Linn</v>
      </c>
      <c r="AE6063" s="23">
        <f>IFERROR(AB6063/W6063,"N/M")</f>
        <v>0.0</v>
      </c>
      <c r="AF6063" s="14" t="str">
        <f>B6063&amp;"|"&amp;TEXT(E6063,"000")&amp;"|"&amp;TEXT(M6063,"0.0000")</f>
        <v>2024|067|0.6000</v>
      </c>
      <c r="AG6063" s="22" t="str">
        <f>IF(AND(B6063&gt;=2015,B6063&lt;=2024,C6063=19,G6063=41,I6063=2,K6063="A",L6063="RBUP",M6063&gt;=0.5,M6063&lt;=0.85),"IN","OUT")</f>
        <v>IN</v>
      </c>
    </row>
    <row r="6064" spans="1:33">
      <c r="A6064" s="14" t="s">
        <v>194</v>
      </c>
      <c r="B6064" s="16">
        <v>2024</v>
      </c>
      <c r="C6064" s="16">
        <v>19</v>
      </c>
      <c r="D6064" s="14" t="s">
        <v>80</v>
      </c>
      <c r="E6064" s="16">
        <v>67</v>
      </c>
      <c r="F6064" s="14" t="s">
        <v>119</v>
      </c>
      <c r="G6064" s="16">
        <v>41</v>
      </c>
      <c r="H6064" s="14" t="s">
        <v>186</v>
      </c>
      <c r="I6064" s="16">
        <v>2</v>
      </c>
      <c r="J6064" s="14" t="s">
        <v>83</v>
      </c>
      <c r="K6064" s="14" t="s">
        <v>84</v>
      </c>
      <c r="L6064" s="14" t="s">
        <v>85</v>
      </c>
      <c r="M6064" s="23">
        <v>0.7</v>
      </c>
      <c r="N6064" s="16">
        <v>9</v>
      </c>
      <c r="O6064" s="16">
        <v>8</v>
      </c>
      <c r="P6064" s="16">
        <v>0</v>
      </c>
      <c r="Q6064" s="16">
        <v>8</v>
      </c>
      <c r="R6064" s="16">
        <v>0</v>
      </c>
      <c r="S6064" s="14" t="s">
        <v>86</v>
      </c>
      <c r="T6064" s="16">
        <v>715</v>
      </c>
      <c r="U6064" s="16">
        <v>0</v>
      </c>
      <c r="V6064" s="18">
        <v>459054</v>
      </c>
      <c r="W6064" s="18">
        <v>16692</v>
      </c>
      <c r="X6064" s="18">
        <v>12594</v>
      </c>
      <c r="Y6064" s="18">
        <v>0</v>
      </c>
      <c r="Z6064" s="18">
        <v>0</v>
      </c>
      <c r="AA6064" s="18">
        <v>0</v>
      </c>
      <c r="AB6064" s="18">
        <v>0</v>
      </c>
      <c r="AC6064" s="23">
        <v>0</v>
      </c>
      <c r="AD6064" s="14" t="str">
        <f>IF(E6064=113,"Linn","Iowa ex-Linn")</f>
        <v>Iowa ex-Linn</v>
      </c>
      <c r="AE6064" s="23">
        <f>IFERROR(AB6064/W6064,"N/M")</f>
        <v>0.0</v>
      </c>
      <c r="AF6064" s="14" t="str">
        <f>B6064&amp;"|"&amp;TEXT(E6064,"000")&amp;"|"&amp;TEXT(M6064,"0.0000")</f>
        <v>2024|067|0.7000</v>
      </c>
      <c r="AG6064" s="22" t="str">
        <f>IF(AND(B6064&gt;=2015,B6064&lt;=2024,C6064=19,G6064=41,I6064=2,K6064="A",L6064="RBUP",M6064&gt;=0.5,M6064&lt;=0.85),"IN","OUT")</f>
        <v>IN</v>
      </c>
    </row>
    <row r="6065" spans="1:33">
      <c r="A6065" s="14" t="s">
        <v>194</v>
      </c>
      <c r="B6065" s="16">
        <v>2024</v>
      </c>
      <c r="C6065" s="16">
        <v>19</v>
      </c>
      <c r="D6065" s="14" t="s">
        <v>80</v>
      </c>
      <c r="E6065" s="16">
        <v>67</v>
      </c>
      <c r="F6065" s="14" t="s">
        <v>119</v>
      </c>
      <c r="G6065" s="16">
        <v>41</v>
      </c>
      <c r="H6065" s="14" t="s">
        <v>186</v>
      </c>
      <c r="I6065" s="16">
        <v>2</v>
      </c>
      <c r="J6065" s="14" t="s">
        <v>83</v>
      </c>
      <c r="K6065" s="14" t="s">
        <v>84</v>
      </c>
      <c r="L6065" s="14" t="s">
        <v>85</v>
      </c>
      <c r="M6065" s="23">
        <v>0.75</v>
      </c>
      <c r="N6065" s="16">
        <v>42</v>
      </c>
      <c r="O6065" s="16">
        <v>38</v>
      </c>
      <c r="P6065" s="16">
        <v>6</v>
      </c>
      <c r="Q6065" s="16">
        <v>46</v>
      </c>
      <c r="R6065" s="16">
        <v>7</v>
      </c>
      <c r="S6065" s="14" t="s">
        <v>86</v>
      </c>
      <c r="T6065" s="16">
        <v>8667</v>
      </c>
      <c r="U6065" s="16">
        <v>0</v>
      </c>
      <c r="V6065" s="18">
        <v>7056318</v>
      </c>
      <c r="W6065" s="18">
        <v>274543</v>
      </c>
      <c r="X6065" s="18">
        <v>196093</v>
      </c>
      <c r="Y6065" s="18">
        <v>0</v>
      </c>
      <c r="Z6065" s="18">
        <v>0</v>
      </c>
      <c r="AA6065" s="18">
        <v>0</v>
      </c>
      <c r="AB6065" s="18">
        <v>21393</v>
      </c>
      <c r="AC6065" s="23">
        <v>0.08</v>
      </c>
      <c r="AD6065" s="14" t="str">
        <f>IF(E6065=113,"Linn","Iowa ex-Linn")</f>
        <v>Iowa ex-Linn</v>
      </c>
      <c r="AE6065" s="23">
        <f>IFERROR(AB6065/W6065,"N/M")</f>
        <v>0.07792221983441573</v>
      </c>
      <c r="AF6065" s="14" t="str">
        <f>B6065&amp;"|"&amp;TEXT(E6065,"000")&amp;"|"&amp;TEXT(M6065,"0.0000")</f>
        <v>2024|067|0.7500</v>
      </c>
      <c r="AG6065" s="22" t="str">
        <f>IF(AND(B6065&gt;=2015,B6065&lt;=2024,C6065=19,G6065=41,I6065=2,K6065="A",L6065="RBUP",M6065&gt;=0.5,M6065&lt;=0.85),"IN","OUT")</f>
        <v>IN</v>
      </c>
    </row>
    <row r="6066" spans="1:33">
      <c r="A6066" s="14" t="s">
        <v>194</v>
      </c>
      <c r="B6066" s="16">
        <v>2024</v>
      </c>
      <c r="C6066" s="16">
        <v>19</v>
      </c>
      <c r="D6066" s="14" t="s">
        <v>80</v>
      </c>
      <c r="E6066" s="16">
        <v>67</v>
      </c>
      <c r="F6066" s="14" t="s">
        <v>119</v>
      </c>
      <c r="G6066" s="16">
        <v>41</v>
      </c>
      <c r="H6066" s="14" t="s">
        <v>186</v>
      </c>
      <c r="I6066" s="16">
        <v>2</v>
      </c>
      <c r="J6066" s="14" t="s">
        <v>83</v>
      </c>
      <c r="K6066" s="14" t="s">
        <v>84</v>
      </c>
      <c r="L6066" s="14" t="s">
        <v>85</v>
      </c>
      <c r="M6066" s="23">
        <v>0.8</v>
      </c>
      <c r="N6066" s="16">
        <v>261</v>
      </c>
      <c r="O6066" s="16">
        <v>221</v>
      </c>
      <c r="P6066" s="16">
        <v>47</v>
      </c>
      <c r="Q6066" s="16">
        <v>307</v>
      </c>
      <c r="R6066" s="16">
        <v>62</v>
      </c>
      <c r="S6066" s="14" t="s">
        <v>86</v>
      </c>
      <c r="T6066" s="16">
        <v>52629</v>
      </c>
      <c r="U6066" s="16">
        <v>0</v>
      </c>
      <c r="V6066" s="18">
        <v>40695260</v>
      </c>
      <c r="W6066" s="18">
        <v>2203410</v>
      </c>
      <c r="X6066" s="18">
        <v>1383631</v>
      </c>
      <c r="Y6066" s="18">
        <v>163</v>
      </c>
      <c r="Z6066" s="18">
        <v>0</v>
      </c>
      <c r="AA6066" s="18">
        <v>0</v>
      </c>
      <c r="AB6066" s="18">
        <v>459381</v>
      </c>
      <c r="AC6066" s="23">
        <v>0.21</v>
      </c>
      <c r="AD6066" s="14" t="str">
        <f>IF(E6066=113,"Linn","Iowa ex-Linn")</f>
        <v>Iowa ex-Linn</v>
      </c>
      <c r="AE6066" s="23">
        <f>IFERROR(AB6066/W6066,"N/M")</f>
        <v>0.20848639154764662</v>
      </c>
      <c r="AF6066" s="14" t="str">
        <f>B6066&amp;"|"&amp;TEXT(E6066,"000")&amp;"|"&amp;TEXT(M6066,"0.0000")</f>
        <v>2024|067|0.8000</v>
      </c>
      <c r="AG6066" s="22" t="str">
        <f>IF(AND(B6066&gt;=2015,B6066&lt;=2024,C6066=19,G6066=41,I6066=2,K6066="A",L6066="RBUP",M6066&gt;=0.5,M6066&lt;=0.85),"IN","OUT")</f>
        <v>IN</v>
      </c>
    </row>
    <row r="6067" spans="1:33">
      <c r="A6067" s="14" t="s">
        <v>194</v>
      </c>
      <c r="B6067" s="16">
        <v>2024</v>
      </c>
      <c r="C6067" s="16">
        <v>19</v>
      </c>
      <c r="D6067" s="14" t="s">
        <v>80</v>
      </c>
      <c r="E6067" s="16">
        <v>67</v>
      </c>
      <c r="F6067" s="14" t="s">
        <v>119</v>
      </c>
      <c r="G6067" s="16">
        <v>41</v>
      </c>
      <c r="H6067" s="14" t="s">
        <v>186</v>
      </c>
      <c r="I6067" s="16">
        <v>2</v>
      </c>
      <c r="J6067" s="14" t="s">
        <v>83</v>
      </c>
      <c r="K6067" s="14" t="s">
        <v>84</v>
      </c>
      <c r="L6067" s="14" t="s">
        <v>85</v>
      </c>
      <c r="M6067" s="23">
        <v>0.85</v>
      </c>
      <c r="N6067" s="16">
        <v>341</v>
      </c>
      <c r="O6067" s="16">
        <v>285</v>
      </c>
      <c r="P6067" s="16">
        <v>106</v>
      </c>
      <c r="Q6067" s="16">
        <v>417</v>
      </c>
      <c r="R6067" s="16">
        <v>135</v>
      </c>
      <c r="S6067" s="14" t="s">
        <v>86</v>
      </c>
      <c r="T6067" s="16">
        <v>71820</v>
      </c>
      <c r="U6067" s="16">
        <v>0</v>
      </c>
      <c r="V6067" s="18">
        <v>58485238</v>
      </c>
      <c r="W6067" s="18">
        <v>3889489</v>
      </c>
      <c r="X6067" s="18">
        <v>1893586</v>
      </c>
      <c r="Y6067" s="18">
        <v>688</v>
      </c>
      <c r="Z6067" s="18">
        <v>0</v>
      </c>
      <c r="AA6067" s="18">
        <v>0</v>
      </c>
      <c r="AB6067" s="18">
        <v>2074733</v>
      </c>
      <c r="AC6067" s="23">
        <v>0.53</v>
      </c>
      <c r="AD6067" s="14" t="str">
        <f>IF(E6067=113,"Linn","Iowa ex-Linn")</f>
        <v>Iowa ex-Linn</v>
      </c>
      <c r="AE6067" s="23">
        <f>IFERROR(AB6067/W6067,"N/M")</f>
        <v>0.5334204570317592</v>
      </c>
      <c r="AF6067" s="14" t="str">
        <f>B6067&amp;"|"&amp;TEXT(E6067,"000")&amp;"|"&amp;TEXT(M6067,"0.0000")</f>
        <v>2024|067|0.8500</v>
      </c>
      <c r="AG6067" s="22" t="str">
        <f>IF(AND(B6067&gt;=2015,B6067&lt;=2024,C6067=19,G6067=41,I6067=2,K6067="A",L6067="RBUP",M6067&gt;=0.5,M6067&lt;=0.85),"IN","OUT")</f>
        <v>IN</v>
      </c>
    </row>
    <row r="6068" spans="1:33">
      <c r="A6068" s="14" t="s">
        <v>194</v>
      </c>
      <c r="B6068" s="16">
        <v>2024</v>
      </c>
      <c r="C6068" s="16">
        <v>19</v>
      </c>
      <c r="D6068" s="14" t="s">
        <v>80</v>
      </c>
      <c r="E6068" s="16">
        <v>69</v>
      </c>
      <c r="F6068" s="14" t="s">
        <v>120</v>
      </c>
      <c r="G6068" s="16">
        <v>41</v>
      </c>
      <c r="H6068" s="14" t="s">
        <v>186</v>
      </c>
      <c r="I6068" s="16">
        <v>2</v>
      </c>
      <c r="J6068" s="14" t="s">
        <v>83</v>
      </c>
      <c r="K6068" s="14" t="s">
        <v>84</v>
      </c>
      <c r="L6068" s="14" t="s">
        <v>85</v>
      </c>
      <c r="M6068" s="23">
        <v>0.6</v>
      </c>
      <c r="N6068" s="16">
        <v>1</v>
      </c>
      <c r="O6068" s="16">
        <v>1</v>
      </c>
      <c r="P6068" s="16">
        <v>1</v>
      </c>
      <c r="Q6068" s="16">
        <v>1</v>
      </c>
      <c r="R6068" s="16">
        <v>1</v>
      </c>
      <c r="S6068" s="14" t="s">
        <v>86</v>
      </c>
      <c r="T6068" s="16">
        <v>1673</v>
      </c>
      <c r="U6068" s="16">
        <v>0</v>
      </c>
      <c r="V6068" s="18">
        <v>904107</v>
      </c>
      <c r="W6068" s="18">
        <v>11153</v>
      </c>
      <c r="X6068" s="18">
        <v>8923</v>
      </c>
      <c r="Y6068" s="18">
        <v>0</v>
      </c>
      <c r="Z6068" s="18">
        <v>0</v>
      </c>
      <c r="AA6068" s="18">
        <v>0</v>
      </c>
      <c r="AB6068" s="18">
        <v>2135</v>
      </c>
      <c r="AC6068" s="23">
        <v>0.19</v>
      </c>
      <c r="AD6068" s="14" t="str">
        <f>IF(E6068=113,"Linn","Iowa ex-Linn")</f>
        <v>Iowa ex-Linn</v>
      </c>
      <c r="AE6068" s="23">
        <f>IFERROR(AB6068/W6068,"N/M")</f>
        <v>0.19142831525150183</v>
      </c>
      <c r="AF6068" s="14" t="str">
        <f>B6068&amp;"|"&amp;TEXT(E6068,"000")&amp;"|"&amp;TEXT(M6068,"0.0000")</f>
        <v>2024|069|0.6000</v>
      </c>
      <c r="AG6068" s="22" t="str">
        <f>IF(AND(B6068&gt;=2015,B6068&lt;=2024,C6068=19,G6068=41,I6068=2,K6068="A",L6068="RBUP",M6068&gt;=0.5,M6068&lt;=0.85),"IN","OUT")</f>
        <v>IN</v>
      </c>
    </row>
    <row r="6069" spans="1:33">
      <c r="A6069" s="14" t="s">
        <v>194</v>
      </c>
      <c r="B6069" s="16">
        <v>2024</v>
      </c>
      <c r="C6069" s="16">
        <v>19</v>
      </c>
      <c r="D6069" s="14" t="s">
        <v>80</v>
      </c>
      <c r="E6069" s="16">
        <v>69</v>
      </c>
      <c r="F6069" s="14" t="s">
        <v>120</v>
      </c>
      <c r="G6069" s="16">
        <v>41</v>
      </c>
      <c r="H6069" s="14" t="s">
        <v>186</v>
      </c>
      <c r="I6069" s="16">
        <v>2</v>
      </c>
      <c r="J6069" s="14" t="s">
        <v>83</v>
      </c>
      <c r="K6069" s="14" t="s">
        <v>84</v>
      </c>
      <c r="L6069" s="14" t="s">
        <v>85</v>
      </c>
      <c r="M6069" s="23">
        <v>0.65</v>
      </c>
      <c r="N6069" s="16">
        <v>1</v>
      </c>
      <c r="O6069" s="16">
        <v>1</v>
      </c>
      <c r="P6069" s="16">
        <v>0</v>
      </c>
      <c r="Q6069" s="16">
        <v>1</v>
      </c>
      <c r="R6069" s="16">
        <v>0</v>
      </c>
      <c r="S6069" s="14" t="s">
        <v>86</v>
      </c>
      <c r="T6069" s="16">
        <v>74</v>
      </c>
      <c r="U6069" s="16">
        <v>0</v>
      </c>
      <c r="V6069" s="18">
        <v>41577</v>
      </c>
      <c r="W6069" s="18">
        <v>759</v>
      </c>
      <c r="X6069" s="18">
        <v>448</v>
      </c>
      <c r="Y6069" s="18">
        <v>0</v>
      </c>
      <c r="Z6069" s="18">
        <v>0</v>
      </c>
      <c r="AA6069" s="18">
        <v>0</v>
      </c>
      <c r="AB6069" s="18">
        <v>0</v>
      </c>
      <c r="AC6069" s="23">
        <v>0</v>
      </c>
      <c r="AD6069" s="14" t="str">
        <f>IF(E6069=113,"Linn","Iowa ex-Linn")</f>
        <v>Iowa ex-Linn</v>
      </c>
      <c r="AE6069" s="23">
        <f>IFERROR(AB6069/W6069,"N/M")</f>
        <v>0.0</v>
      </c>
      <c r="AF6069" s="14" t="str">
        <f>B6069&amp;"|"&amp;TEXT(E6069,"000")&amp;"|"&amp;TEXT(M6069,"0.0000")</f>
        <v>2024|069|0.6500</v>
      </c>
      <c r="AG6069" s="22" t="str">
        <f>IF(AND(B6069&gt;=2015,B6069&lt;=2024,C6069=19,G6069=41,I6069=2,K6069="A",L6069="RBUP",M6069&gt;=0.5,M6069&lt;=0.85),"IN","OUT")</f>
        <v>IN</v>
      </c>
    </row>
    <row r="6070" spans="1:33">
      <c r="A6070" s="14" t="s">
        <v>194</v>
      </c>
      <c r="B6070" s="16">
        <v>2024</v>
      </c>
      <c r="C6070" s="16">
        <v>19</v>
      </c>
      <c r="D6070" s="14" t="s">
        <v>80</v>
      </c>
      <c r="E6070" s="16">
        <v>69</v>
      </c>
      <c r="F6070" s="14" t="s">
        <v>120</v>
      </c>
      <c r="G6070" s="16">
        <v>41</v>
      </c>
      <c r="H6070" s="14" t="s">
        <v>186</v>
      </c>
      <c r="I6070" s="16">
        <v>2</v>
      </c>
      <c r="J6070" s="14" t="s">
        <v>83</v>
      </c>
      <c r="K6070" s="14" t="s">
        <v>84</v>
      </c>
      <c r="L6070" s="14" t="s">
        <v>85</v>
      </c>
      <c r="M6070" s="23">
        <v>0.7</v>
      </c>
      <c r="N6070" s="16">
        <v>9</v>
      </c>
      <c r="O6070" s="16">
        <v>6</v>
      </c>
      <c r="P6070" s="16">
        <v>0</v>
      </c>
      <c r="Q6070" s="16">
        <v>9</v>
      </c>
      <c r="R6070" s="16">
        <v>0</v>
      </c>
      <c r="S6070" s="14" t="s">
        <v>86</v>
      </c>
      <c r="T6070" s="16">
        <v>518</v>
      </c>
      <c r="U6070" s="16">
        <v>0</v>
      </c>
      <c r="V6070" s="18">
        <v>351493</v>
      </c>
      <c r="W6070" s="18">
        <v>9844</v>
      </c>
      <c r="X6070" s="18">
        <v>6926</v>
      </c>
      <c r="Y6070" s="18">
        <v>0</v>
      </c>
      <c r="Z6070" s="18">
        <v>0</v>
      </c>
      <c r="AA6070" s="18">
        <v>0</v>
      </c>
      <c r="AB6070" s="18">
        <v>0</v>
      </c>
      <c r="AC6070" s="23">
        <v>0</v>
      </c>
      <c r="AD6070" s="14" t="str">
        <f>IF(E6070=113,"Linn","Iowa ex-Linn")</f>
        <v>Iowa ex-Linn</v>
      </c>
      <c r="AE6070" s="23">
        <f>IFERROR(AB6070/W6070,"N/M")</f>
        <v>0.0</v>
      </c>
      <c r="AF6070" s="14" t="str">
        <f>B6070&amp;"|"&amp;TEXT(E6070,"000")&amp;"|"&amp;TEXT(M6070,"0.0000")</f>
        <v>2024|069|0.7000</v>
      </c>
      <c r="AG6070" s="22" t="str">
        <f>IF(AND(B6070&gt;=2015,B6070&lt;=2024,C6070=19,G6070=41,I6070=2,K6070="A",L6070="RBUP",M6070&gt;=0.5,M6070&lt;=0.85),"IN","OUT")</f>
        <v>IN</v>
      </c>
    </row>
    <row r="6071" spans="1:33">
      <c r="A6071" s="14" t="s">
        <v>194</v>
      </c>
      <c r="B6071" s="16">
        <v>2024</v>
      </c>
      <c r="C6071" s="16">
        <v>19</v>
      </c>
      <c r="D6071" s="14" t="s">
        <v>80</v>
      </c>
      <c r="E6071" s="16">
        <v>69</v>
      </c>
      <c r="F6071" s="14" t="s">
        <v>120</v>
      </c>
      <c r="G6071" s="16">
        <v>41</v>
      </c>
      <c r="H6071" s="14" t="s">
        <v>186</v>
      </c>
      <c r="I6071" s="16">
        <v>2</v>
      </c>
      <c r="J6071" s="14" t="s">
        <v>83</v>
      </c>
      <c r="K6071" s="14" t="s">
        <v>84</v>
      </c>
      <c r="L6071" s="14" t="s">
        <v>85</v>
      </c>
      <c r="M6071" s="23">
        <v>0.75</v>
      </c>
      <c r="N6071" s="16">
        <v>42</v>
      </c>
      <c r="O6071" s="16">
        <v>39</v>
      </c>
      <c r="P6071" s="16">
        <v>3</v>
      </c>
      <c r="Q6071" s="16">
        <v>43</v>
      </c>
      <c r="R6071" s="16">
        <v>3</v>
      </c>
      <c r="S6071" s="14" t="s">
        <v>86</v>
      </c>
      <c r="T6071" s="16">
        <v>5997</v>
      </c>
      <c r="U6071" s="16">
        <v>0</v>
      </c>
      <c r="V6071" s="18">
        <v>4465702</v>
      </c>
      <c r="W6071" s="18">
        <v>158069</v>
      </c>
      <c r="X6071" s="18">
        <v>107969</v>
      </c>
      <c r="Y6071" s="18">
        <v>0</v>
      </c>
      <c r="Z6071" s="18">
        <v>0</v>
      </c>
      <c r="AA6071" s="18">
        <v>0</v>
      </c>
      <c r="AB6071" s="18">
        <v>17992</v>
      </c>
      <c r="AC6071" s="23">
        <v>0.11</v>
      </c>
      <c r="AD6071" s="14" t="str">
        <f>IF(E6071=113,"Linn","Iowa ex-Linn")</f>
        <v>Iowa ex-Linn</v>
      </c>
      <c r="AE6071" s="23">
        <f>IFERROR(AB6071/W6071,"N/M")</f>
        <v>0.11382370989884165</v>
      </c>
      <c r="AF6071" s="14" t="str">
        <f>B6071&amp;"|"&amp;TEXT(E6071,"000")&amp;"|"&amp;TEXT(M6071,"0.0000")</f>
        <v>2024|069|0.7500</v>
      </c>
      <c r="AG6071" s="22" t="str">
        <f>IF(AND(B6071&gt;=2015,B6071&lt;=2024,C6071=19,G6071=41,I6071=2,K6071="A",L6071="RBUP",M6071&gt;=0.5,M6071&lt;=0.85),"IN","OUT")</f>
        <v>IN</v>
      </c>
    </row>
    <row r="6072" spans="1:33">
      <c r="A6072" s="14" t="s">
        <v>194</v>
      </c>
      <c r="B6072" s="16">
        <v>2024</v>
      </c>
      <c r="C6072" s="16">
        <v>19</v>
      </c>
      <c r="D6072" s="14" t="s">
        <v>80</v>
      </c>
      <c r="E6072" s="16">
        <v>69</v>
      </c>
      <c r="F6072" s="14" t="s">
        <v>120</v>
      </c>
      <c r="G6072" s="16">
        <v>41</v>
      </c>
      <c r="H6072" s="14" t="s">
        <v>186</v>
      </c>
      <c r="I6072" s="16">
        <v>2</v>
      </c>
      <c r="J6072" s="14" t="s">
        <v>83</v>
      </c>
      <c r="K6072" s="14" t="s">
        <v>84</v>
      </c>
      <c r="L6072" s="14" t="s">
        <v>85</v>
      </c>
      <c r="M6072" s="23">
        <v>0.8</v>
      </c>
      <c r="N6072" s="16">
        <v>226</v>
      </c>
      <c r="O6072" s="16">
        <v>195</v>
      </c>
      <c r="P6072" s="16">
        <v>70</v>
      </c>
      <c r="Q6072" s="16">
        <v>292</v>
      </c>
      <c r="R6072" s="16">
        <v>91</v>
      </c>
      <c r="S6072" s="14" t="s">
        <v>86</v>
      </c>
      <c r="T6072" s="16">
        <v>51142</v>
      </c>
      <c r="U6072" s="16">
        <v>0</v>
      </c>
      <c r="V6072" s="18">
        <v>40859857</v>
      </c>
      <c r="W6072" s="18">
        <v>1853027</v>
      </c>
      <c r="X6072" s="18">
        <v>1140698</v>
      </c>
      <c r="Y6072" s="18">
        <v>498</v>
      </c>
      <c r="Z6072" s="18">
        <v>0</v>
      </c>
      <c r="AA6072" s="18">
        <v>0</v>
      </c>
      <c r="AB6072" s="18">
        <v>527624</v>
      </c>
      <c r="AC6072" s="23">
        <v>0.28</v>
      </c>
      <c r="AD6072" s="14" t="str">
        <f>IF(E6072=113,"Linn","Iowa ex-Linn")</f>
        <v>Iowa ex-Linn</v>
      </c>
      <c r="AE6072" s="23">
        <f>IFERROR(AB6072/W6072,"N/M")</f>
        <v>0.2847362720564784</v>
      </c>
      <c r="AF6072" s="14" t="str">
        <f>B6072&amp;"|"&amp;TEXT(E6072,"000")&amp;"|"&amp;TEXT(M6072,"0.0000")</f>
        <v>2024|069|0.8000</v>
      </c>
      <c r="AG6072" s="22" t="str">
        <f>IF(AND(B6072&gt;=2015,B6072&lt;=2024,C6072=19,G6072=41,I6072=2,K6072="A",L6072="RBUP",M6072&gt;=0.5,M6072&lt;=0.85),"IN","OUT")</f>
        <v>IN</v>
      </c>
    </row>
    <row r="6073" spans="1:33">
      <c r="A6073" s="14" t="s">
        <v>194</v>
      </c>
      <c r="B6073" s="16">
        <v>2024</v>
      </c>
      <c r="C6073" s="16">
        <v>19</v>
      </c>
      <c r="D6073" s="14" t="s">
        <v>80</v>
      </c>
      <c r="E6073" s="16">
        <v>69</v>
      </c>
      <c r="F6073" s="14" t="s">
        <v>120</v>
      </c>
      <c r="G6073" s="16">
        <v>41</v>
      </c>
      <c r="H6073" s="14" t="s">
        <v>186</v>
      </c>
      <c r="I6073" s="16">
        <v>2</v>
      </c>
      <c r="J6073" s="14" t="s">
        <v>83</v>
      </c>
      <c r="K6073" s="14" t="s">
        <v>84</v>
      </c>
      <c r="L6073" s="14" t="s">
        <v>85</v>
      </c>
      <c r="M6073" s="23">
        <v>0.85</v>
      </c>
      <c r="N6073" s="16">
        <v>481</v>
      </c>
      <c r="O6073" s="16">
        <v>410</v>
      </c>
      <c r="P6073" s="16">
        <v>194</v>
      </c>
      <c r="Q6073" s="16">
        <v>757</v>
      </c>
      <c r="R6073" s="16">
        <v>288</v>
      </c>
      <c r="S6073" s="14" t="s">
        <v>86</v>
      </c>
      <c r="T6073" s="16">
        <v>124130</v>
      </c>
      <c r="U6073" s="16">
        <v>0</v>
      </c>
      <c r="V6073" s="18">
        <v>103863008</v>
      </c>
      <c r="W6073" s="18">
        <v>6111005</v>
      </c>
      <c r="X6073" s="18">
        <v>2819473</v>
      </c>
      <c r="Y6073" s="18">
        <v>1062</v>
      </c>
      <c r="Z6073" s="18">
        <v>0</v>
      </c>
      <c r="AA6073" s="18">
        <v>0</v>
      </c>
      <c r="AB6073" s="18">
        <v>3760648</v>
      </c>
      <c r="AC6073" s="23">
        <v>0.62</v>
      </c>
      <c r="AD6073" s="14" t="str">
        <f>IF(E6073=113,"Linn","Iowa ex-Linn")</f>
        <v>Iowa ex-Linn</v>
      </c>
      <c r="AE6073" s="23">
        <f>IFERROR(AB6073/W6073,"N/M")</f>
        <v>0.6153894490349787</v>
      </c>
      <c r="AF6073" s="14" t="str">
        <f>B6073&amp;"|"&amp;TEXT(E6073,"000")&amp;"|"&amp;TEXT(M6073,"0.0000")</f>
        <v>2024|069|0.8500</v>
      </c>
      <c r="AG6073" s="22" t="str">
        <f>IF(AND(B6073&gt;=2015,B6073&lt;=2024,C6073=19,G6073=41,I6073=2,K6073="A",L6073="RBUP",M6073&gt;=0.5,M6073&lt;=0.85),"IN","OUT")</f>
        <v>IN</v>
      </c>
    </row>
    <row r="6074" spans="1:33">
      <c r="A6074" s="14" t="s">
        <v>194</v>
      </c>
      <c r="B6074" s="16">
        <v>2024</v>
      </c>
      <c r="C6074" s="16">
        <v>19</v>
      </c>
      <c r="D6074" s="14" t="s">
        <v>80</v>
      </c>
      <c r="E6074" s="16">
        <v>71</v>
      </c>
      <c r="F6074" s="14" t="s">
        <v>121</v>
      </c>
      <c r="G6074" s="16">
        <v>41</v>
      </c>
      <c r="H6074" s="14" t="s">
        <v>186</v>
      </c>
      <c r="I6074" s="16">
        <v>2</v>
      </c>
      <c r="J6074" s="14" t="s">
        <v>83</v>
      </c>
      <c r="K6074" s="14" t="s">
        <v>84</v>
      </c>
      <c r="L6074" s="14" t="s">
        <v>85</v>
      </c>
      <c r="M6074" s="23">
        <v>0.5</v>
      </c>
      <c r="N6074" s="16">
        <v>2</v>
      </c>
      <c r="O6074" s="16">
        <v>2</v>
      </c>
      <c r="P6074" s="16">
        <v>0</v>
      </c>
      <c r="Q6074" s="16">
        <v>2</v>
      </c>
      <c r="R6074" s="16">
        <v>0</v>
      </c>
      <c r="S6074" s="14" t="s">
        <v>86</v>
      </c>
      <c r="T6074" s="16">
        <v>101</v>
      </c>
      <c r="U6074" s="16">
        <v>0</v>
      </c>
      <c r="V6074" s="18">
        <v>50443</v>
      </c>
      <c r="W6074" s="18">
        <v>945</v>
      </c>
      <c r="X6074" s="18">
        <v>633</v>
      </c>
      <c r="Y6074" s="18">
        <v>0</v>
      </c>
      <c r="Z6074" s="18">
        <v>0</v>
      </c>
      <c r="AA6074" s="18">
        <v>0</v>
      </c>
      <c r="AB6074" s="18">
        <v>0</v>
      </c>
      <c r="AC6074" s="23">
        <v>0</v>
      </c>
      <c r="AD6074" s="14" t="str">
        <f>IF(E6074=113,"Linn","Iowa ex-Linn")</f>
        <v>Iowa ex-Linn</v>
      </c>
      <c r="AE6074" s="23">
        <f>IFERROR(AB6074/W6074,"N/M")</f>
        <v>0.0</v>
      </c>
      <c r="AF6074" s="14" t="str">
        <f>B6074&amp;"|"&amp;TEXT(E6074,"000")&amp;"|"&amp;TEXT(M6074,"0.0000")</f>
        <v>2024|071|0.5000</v>
      </c>
      <c r="AG6074" s="22" t="str">
        <f>IF(AND(B6074&gt;=2015,B6074&lt;=2024,C6074=19,G6074=41,I6074=2,K6074="A",L6074="RBUP",M6074&gt;=0.5,M6074&lt;=0.85),"IN","OUT")</f>
        <v>IN</v>
      </c>
    </row>
    <row r="6075" spans="1:33">
      <c r="A6075" s="14" t="s">
        <v>194</v>
      </c>
      <c r="B6075" s="16">
        <v>2024</v>
      </c>
      <c r="C6075" s="16">
        <v>19</v>
      </c>
      <c r="D6075" s="14" t="s">
        <v>80</v>
      </c>
      <c r="E6075" s="16">
        <v>71</v>
      </c>
      <c r="F6075" s="14" t="s">
        <v>121</v>
      </c>
      <c r="G6075" s="16">
        <v>41</v>
      </c>
      <c r="H6075" s="14" t="s">
        <v>186</v>
      </c>
      <c r="I6075" s="16">
        <v>2</v>
      </c>
      <c r="J6075" s="14" t="s">
        <v>83</v>
      </c>
      <c r="K6075" s="14" t="s">
        <v>84</v>
      </c>
      <c r="L6075" s="14" t="s">
        <v>85</v>
      </c>
      <c r="M6075" s="23">
        <v>0.6</v>
      </c>
      <c r="N6075" s="16">
        <v>5</v>
      </c>
      <c r="O6075" s="16">
        <v>3</v>
      </c>
      <c r="P6075" s="16">
        <v>0</v>
      </c>
      <c r="Q6075" s="16">
        <v>14</v>
      </c>
      <c r="R6075" s="16">
        <v>0</v>
      </c>
      <c r="S6075" s="14" t="s">
        <v>86</v>
      </c>
      <c r="T6075" s="16">
        <v>845</v>
      </c>
      <c r="U6075" s="16">
        <v>0</v>
      </c>
      <c r="V6075" s="18">
        <v>508969</v>
      </c>
      <c r="W6075" s="18">
        <v>24072</v>
      </c>
      <c r="X6075" s="18">
        <v>15406</v>
      </c>
      <c r="Y6075" s="18">
        <v>0</v>
      </c>
      <c r="Z6075" s="18">
        <v>0</v>
      </c>
      <c r="AA6075" s="18">
        <v>0</v>
      </c>
      <c r="AB6075" s="18">
        <v>0</v>
      </c>
      <c r="AC6075" s="23">
        <v>0</v>
      </c>
      <c r="AD6075" s="14" t="str">
        <f>IF(E6075=113,"Linn","Iowa ex-Linn")</f>
        <v>Iowa ex-Linn</v>
      </c>
      <c r="AE6075" s="23">
        <f>IFERROR(AB6075/W6075,"N/M")</f>
        <v>0.0</v>
      </c>
      <c r="AF6075" s="14" t="str">
        <f>B6075&amp;"|"&amp;TEXT(E6075,"000")&amp;"|"&amp;TEXT(M6075,"0.0000")</f>
        <v>2024|071|0.6000</v>
      </c>
      <c r="AG6075" s="22" t="str">
        <f>IF(AND(B6075&gt;=2015,B6075&lt;=2024,C6075=19,G6075=41,I6075=2,K6075="A",L6075="RBUP",M6075&gt;=0.5,M6075&lt;=0.85),"IN","OUT")</f>
        <v>IN</v>
      </c>
    </row>
    <row r="6076" spans="1:33">
      <c r="A6076" s="14" t="s">
        <v>194</v>
      </c>
      <c r="B6076" s="16">
        <v>2024</v>
      </c>
      <c r="C6076" s="16">
        <v>19</v>
      </c>
      <c r="D6076" s="14" t="s">
        <v>80</v>
      </c>
      <c r="E6076" s="16">
        <v>71</v>
      </c>
      <c r="F6076" s="14" t="s">
        <v>121</v>
      </c>
      <c r="G6076" s="16">
        <v>41</v>
      </c>
      <c r="H6076" s="14" t="s">
        <v>186</v>
      </c>
      <c r="I6076" s="16">
        <v>2</v>
      </c>
      <c r="J6076" s="14" t="s">
        <v>83</v>
      </c>
      <c r="K6076" s="14" t="s">
        <v>84</v>
      </c>
      <c r="L6076" s="14" t="s">
        <v>85</v>
      </c>
      <c r="M6076" s="23">
        <v>0.65</v>
      </c>
      <c r="N6076" s="16">
        <v>24</v>
      </c>
      <c r="O6076" s="16">
        <v>18</v>
      </c>
      <c r="P6076" s="16">
        <v>0</v>
      </c>
      <c r="Q6076" s="16">
        <v>45</v>
      </c>
      <c r="R6076" s="16">
        <v>1</v>
      </c>
      <c r="S6076" s="14" t="s">
        <v>86</v>
      </c>
      <c r="T6076" s="16">
        <v>3564</v>
      </c>
      <c r="U6076" s="16">
        <v>0</v>
      </c>
      <c r="V6076" s="18">
        <v>2145843</v>
      </c>
      <c r="W6076" s="18">
        <v>105608</v>
      </c>
      <c r="X6076" s="18">
        <v>70436</v>
      </c>
      <c r="Y6076" s="18">
        <v>0</v>
      </c>
      <c r="Z6076" s="18">
        <v>0</v>
      </c>
      <c r="AA6076" s="18">
        <v>0</v>
      </c>
      <c r="AB6076" s="18">
        <v>29549</v>
      </c>
      <c r="AC6076" s="23">
        <v>0.28</v>
      </c>
      <c r="AD6076" s="14" t="str">
        <f>IF(E6076=113,"Linn","Iowa ex-Linn")</f>
        <v>Iowa ex-Linn</v>
      </c>
      <c r="AE6076" s="23">
        <f>IFERROR(AB6076/W6076,"N/M")</f>
        <v>0.2797988788728127</v>
      </c>
      <c r="AF6076" s="14" t="str">
        <f>B6076&amp;"|"&amp;TEXT(E6076,"000")&amp;"|"&amp;TEXT(M6076,"0.0000")</f>
        <v>2024|071|0.6500</v>
      </c>
      <c r="AG6076" s="22" t="str">
        <f>IF(AND(B6076&gt;=2015,B6076&lt;=2024,C6076=19,G6076=41,I6076=2,K6076="A",L6076="RBUP",M6076&gt;=0.5,M6076&lt;=0.85),"IN","OUT")</f>
        <v>IN</v>
      </c>
    </row>
    <row r="6077" spans="1:33">
      <c r="A6077" s="14" t="s">
        <v>194</v>
      </c>
      <c r="B6077" s="16">
        <v>2024</v>
      </c>
      <c r="C6077" s="16">
        <v>19</v>
      </c>
      <c r="D6077" s="14" t="s">
        <v>80</v>
      </c>
      <c r="E6077" s="16">
        <v>71</v>
      </c>
      <c r="F6077" s="14" t="s">
        <v>121</v>
      </c>
      <c r="G6077" s="16">
        <v>41</v>
      </c>
      <c r="H6077" s="14" t="s">
        <v>186</v>
      </c>
      <c r="I6077" s="16">
        <v>2</v>
      </c>
      <c r="J6077" s="14" t="s">
        <v>83</v>
      </c>
      <c r="K6077" s="14" t="s">
        <v>84</v>
      </c>
      <c r="L6077" s="14" t="s">
        <v>85</v>
      </c>
      <c r="M6077" s="23">
        <v>0.7</v>
      </c>
      <c r="N6077" s="16">
        <v>61</v>
      </c>
      <c r="O6077" s="16">
        <v>48</v>
      </c>
      <c r="P6077" s="16">
        <v>2</v>
      </c>
      <c r="Q6077" s="16">
        <v>136</v>
      </c>
      <c r="R6077" s="16">
        <v>1</v>
      </c>
      <c r="S6077" s="14" t="s">
        <v>86</v>
      </c>
      <c r="T6077" s="16">
        <v>13005</v>
      </c>
      <c r="U6077" s="16">
        <v>0</v>
      </c>
      <c r="V6077" s="18">
        <v>9046306</v>
      </c>
      <c r="W6077" s="18">
        <v>552667</v>
      </c>
      <c r="X6077" s="18">
        <v>372020</v>
      </c>
      <c r="Y6077" s="18">
        <v>0</v>
      </c>
      <c r="Z6077" s="18">
        <v>0</v>
      </c>
      <c r="AA6077" s="18">
        <v>0</v>
      </c>
      <c r="AB6077" s="18">
        <v>3904</v>
      </c>
      <c r="AC6077" s="23">
        <v>0.01</v>
      </c>
      <c r="AD6077" s="14" t="str">
        <f>IF(E6077=113,"Linn","Iowa ex-Linn")</f>
        <v>Iowa ex-Linn</v>
      </c>
      <c r="AE6077" s="23">
        <f>IFERROR(AB6077/W6077,"N/M")</f>
        <v>0.007063928188221841</v>
      </c>
      <c r="AF6077" s="14" t="str">
        <f>B6077&amp;"|"&amp;TEXT(E6077,"000")&amp;"|"&amp;TEXT(M6077,"0.0000")</f>
        <v>2024|071|0.7000</v>
      </c>
      <c r="AG6077" s="22" t="str">
        <f>IF(AND(B6077&gt;=2015,B6077&lt;=2024,C6077=19,G6077=41,I6077=2,K6077="A",L6077="RBUP",M6077&gt;=0.5,M6077&lt;=0.85),"IN","OUT")</f>
        <v>IN</v>
      </c>
    </row>
    <row r="6078" spans="1:33">
      <c r="A6078" s="14" t="s">
        <v>194</v>
      </c>
      <c r="B6078" s="16">
        <v>2024</v>
      </c>
      <c r="C6078" s="16">
        <v>19</v>
      </c>
      <c r="D6078" s="14" t="s">
        <v>80</v>
      </c>
      <c r="E6078" s="16">
        <v>71</v>
      </c>
      <c r="F6078" s="14" t="s">
        <v>121</v>
      </c>
      <c r="G6078" s="16">
        <v>41</v>
      </c>
      <c r="H6078" s="14" t="s">
        <v>186</v>
      </c>
      <c r="I6078" s="16">
        <v>2</v>
      </c>
      <c r="J6078" s="14" t="s">
        <v>83</v>
      </c>
      <c r="K6078" s="14" t="s">
        <v>84</v>
      </c>
      <c r="L6078" s="14" t="s">
        <v>85</v>
      </c>
      <c r="M6078" s="23">
        <v>0.75</v>
      </c>
      <c r="N6078" s="16">
        <v>216</v>
      </c>
      <c r="O6078" s="16">
        <v>186</v>
      </c>
      <c r="P6078" s="16">
        <v>6</v>
      </c>
      <c r="Q6078" s="16">
        <v>373</v>
      </c>
      <c r="R6078" s="16">
        <v>8</v>
      </c>
      <c r="S6078" s="14" t="s">
        <v>86</v>
      </c>
      <c r="T6078" s="16">
        <v>31919</v>
      </c>
      <c r="U6078" s="16">
        <v>0</v>
      </c>
      <c r="V6078" s="18">
        <v>22858013</v>
      </c>
      <c r="W6078" s="18">
        <v>1736005</v>
      </c>
      <c r="X6078" s="18">
        <v>1100093</v>
      </c>
      <c r="Y6078" s="18">
        <v>0</v>
      </c>
      <c r="Z6078" s="18">
        <v>0</v>
      </c>
      <c r="AA6078" s="18">
        <v>0</v>
      </c>
      <c r="AB6078" s="18">
        <v>219267</v>
      </c>
      <c r="AC6078" s="23">
        <v>0.13</v>
      </c>
      <c r="AD6078" s="14" t="str">
        <f>IF(E6078=113,"Linn","Iowa ex-Linn")</f>
        <v>Iowa ex-Linn</v>
      </c>
      <c r="AE6078" s="23">
        <f>IFERROR(AB6078/W6078,"N/M")</f>
        <v>0.12630551179288077</v>
      </c>
      <c r="AF6078" s="14" t="str">
        <f>B6078&amp;"|"&amp;TEXT(E6078,"000")&amp;"|"&amp;TEXT(M6078,"0.0000")</f>
        <v>2024|071|0.7500</v>
      </c>
      <c r="AG6078" s="22" t="str">
        <f>IF(AND(B6078&gt;=2015,B6078&lt;=2024,C6078=19,G6078=41,I6078=2,K6078="A",L6078="RBUP",M6078&gt;=0.5,M6078&lt;=0.85),"IN","OUT")</f>
        <v>IN</v>
      </c>
    </row>
    <row r="6079" spans="1:33">
      <c r="A6079" s="14" t="s">
        <v>194</v>
      </c>
      <c r="B6079" s="16">
        <v>2024</v>
      </c>
      <c r="C6079" s="16">
        <v>19</v>
      </c>
      <c r="D6079" s="14" t="s">
        <v>80</v>
      </c>
      <c r="E6079" s="16">
        <v>71</v>
      </c>
      <c r="F6079" s="14" t="s">
        <v>121</v>
      </c>
      <c r="G6079" s="16">
        <v>41</v>
      </c>
      <c r="H6079" s="14" t="s">
        <v>186</v>
      </c>
      <c r="I6079" s="16">
        <v>2</v>
      </c>
      <c r="J6079" s="14" t="s">
        <v>83</v>
      </c>
      <c r="K6079" s="14" t="s">
        <v>84</v>
      </c>
      <c r="L6079" s="14" t="s">
        <v>85</v>
      </c>
      <c r="M6079" s="23">
        <v>0.8</v>
      </c>
      <c r="N6079" s="16">
        <v>235</v>
      </c>
      <c r="O6079" s="16">
        <v>194</v>
      </c>
      <c r="P6079" s="16">
        <v>16</v>
      </c>
      <c r="Q6079" s="16">
        <v>358</v>
      </c>
      <c r="R6079" s="16">
        <v>17</v>
      </c>
      <c r="S6079" s="14" t="s">
        <v>86</v>
      </c>
      <c r="T6079" s="16">
        <v>39469</v>
      </c>
      <c r="U6079" s="16">
        <v>0</v>
      </c>
      <c r="V6079" s="18">
        <v>30281307</v>
      </c>
      <c r="W6079" s="18">
        <v>2621485</v>
      </c>
      <c r="X6079" s="18">
        <v>1517253</v>
      </c>
      <c r="Y6079" s="18">
        <v>246</v>
      </c>
      <c r="Z6079" s="18">
        <v>0</v>
      </c>
      <c r="AA6079" s="18">
        <v>0</v>
      </c>
      <c r="AB6079" s="18">
        <v>79624</v>
      </c>
      <c r="AC6079" s="23">
        <v>0.03</v>
      </c>
      <c r="AD6079" s="14" t="str">
        <f>IF(E6079=113,"Linn","Iowa ex-Linn")</f>
        <v>Iowa ex-Linn</v>
      </c>
      <c r="AE6079" s="23">
        <f>IFERROR(AB6079/W6079,"N/M")</f>
        <v>0.030373624109998724</v>
      </c>
      <c r="AF6079" s="14" t="str">
        <f>B6079&amp;"|"&amp;TEXT(E6079,"000")&amp;"|"&amp;TEXT(M6079,"0.0000")</f>
        <v>2024|071|0.8000</v>
      </c>
      <c r="AG6079" s="22" t="str">
        <f>IF(AND(B6079&gt;=2015,B6079&lt;=2024,C6079=19,G6079=41,I6079=2,K6079="A",L6079="RBUP",M6079&gt;=0.5,M6079&lt;=0.85),"IN","OUT")</f>
        <v>IN</v>
      </c>
    </row>
    <row r="6080" spans="1:33">
      <c r="A6080" s="14" t="s">
        <v>194</v>
      </c>
      <c r="B6080" s="16">
        <v>2024</v>
      </c>
      <c r="C6080" s="16">
        <v>19</v>
      </c>
      <c r="D6080" s="14" t="s">
        <v>80</v>
      </c>
      <c r="E6080" s="16">
        <v>71</v>
      </c>
      <c r="F6080" s="14" t="s">
        <v>121</v>
      </c>
      <c r="G6080" s="16">
        <v>41</v>
      </c>
      <c r="H6080" s="14" t="s">
        <v>186</v>
      </c>
      <c r="I6080" s="16">
        <v>2</v>
      </c>
      <c r="J6080" s="14" t="s">
        <v>83</v>
      </c>
      <c r="K6080" s="14" t="s">
        <v>84</v>
      </c>
      <c r="L6080" s="14" t="s">
        <v>85</v>
      </c>
      <c r="M6080" s="23">
        <v>0.85</v>
      </c>
      <c r="N6080" s="16">
        <v>126</v>
      </c>
      <c r="O6080" s="16">
        <v>91</v>
      </c>
      <c r="P6080" s="16">
        <v>11</v>
      </c>
      <c r="Q6080" s="16">
        <v>241</v>
      </c>
      <c r="R6080" s="16">
        <v>29</v>
      </c>
      <c r="S6080" s="14" t="s">
        <v>86</v>
      </c>
      <c r="T6080" s="16">
        <v>22428</v>
      </c>
      <c r="U6080" s="16">
        <v>0</v>
      </c>
      <c r="V6080" s="18">
        <v>17796846</v>
      </c>
      <c r="W6080" s="18">
        <v>1975525</v>
      </c>
      <c r="X6080" s="18">
        <v>841843</v>
      </c>
      <c r="Y6080" s="18">
        <v>520</v>
      </c>
      <c r="Z6080" s="18">
        <v>0</v>
      </c>
      <c r="AA6080" s="18">
        <v>0</v>
      </c>
      <c r="AB6080" s="18">
        <v>471312</v>
      </c>
      <c r="AC6080" s="23">
        <v>0.24</v>
      </c>
      <c r="AD6080" s="14" t="str">
        <f>IF(E6080=113,"Linn","Iowa ex-Linn")</f>
        <v>Iowa ex-Linn</v>
      </c>
      <c r="AE6080" s="23">
        <f>IFERROR(AB6080/W6080,"N/M")</f>
        <v>0.23857556851976058</v>
      </c>
      <c r="AF6080" s="14" t="str">
        <f>B6080&amp;"|"&amp;TEXT(E6080,"000")&amp;"|"&amp;TEXT(M6080,"0.0000")</f>
        <v>2024|071|0.8500</v>
      </c>
      <c r="AG6080" s="22" t="str">
        <f>IF(AND(B6080&gt;=2015,B6080&lt;=2024,C6080=19,G6080=41,I6080=2,K6080="A",L6080="RBUP",M6080&gt;=0.5,M6080&lt;=0.85),"IN","OUT")</f>
        <v>IN</v>
      </c>
    </row>
    <row r="6081" spans="1:33">
      <c r="A6081" s="14" t="s">
        <v>194</v>
      </c>
      <c r="B6081" s="16">
        <v>2024</v>
      </c>
      <c r="C6081" s="16">
        <v>19</v>
      </c>
      <c r="D6081" s="14" t="s">
        <v>80</v>
      </c>
      <c r="E6081" s="16">
        <v>73</v>
      </c>
      <c r="F6081" s="14" t="s">
        <v>122</v>
      </c>
      <c r="G6081" s="16">
        <v>41</v>
      </c>
      <c r="H6081" s="14" t="s">
        <v>186</v>
      </c>
      <c r="I6081" s="16">
        <v>2</v>
      </c>
      <c r="J6081" s="14" t="s">
        <v>83</v>
      </c>
      <c r="K6081" s="14" t="s">
        <v>84</v>
      </c>
      <c r="L6081" s="14" t="s">
        <v>85</v>
      </c>
      <c r="M6081" s="23">
        <v>0.6</v>
      </c>
      <c r="N6081" s="16">
        <v>2</v>
      </c>
      <c r="O6081" s="16">
        <v>2</v>
      </c>
      <c r="P6081" s="16">
        <v>0</v>
      </c>
      <c r="Q6081" s="16">
        <v>2</v>
      </c>
      <c r="R6081" s="16">
        <v>0</v>
      </c>
      <c r="S6081" s="14" t="s">
        <v>86</v>
      </c>
      <c r="T6081" s="16">
        <v>196</v>
      </c>
      <c r="U6081" s="16">
        <v>0</v>
      </c>
      <c r="V6081" s="18">
        <v>106758</v>
      </c>
      <c r="W6081" s="18">
        <v>918</v>
      </c>
      <c r="X6081" s="18">
        <v>588</v>
      </c>
      <c r="Y6081" s="18">
        <v>0</v>
      </c>
      <c r="Z6081" s="18">
        <v>0</v>
      </c>
      <c r="AA6081" s="18">
        <v>0</v>
      </c>
      <c r="AB6081" s="18">
        <v>0</v>
      </c>
      <c r="AC6081" s="23">
        <v>0</v>
      </c>
      <c r="AD6081" s="14" t="str">
        <f>IF(E6081=113,"Linn","Iowa ex-Linn")</f>
        <v>Iowa ex-Linn</v>
      </c>
      <c r="AE6081" s="23">
        <f>IFERROR(AB6081/W6081,"N/M")</f>
        <v>0.0</v>
      </c>
      <c r="AF6081" s="14" t="str">
        <f>B6081&amp;"|"&amp;TEXT(E6081,"000")&amp;"|"&amp;TEXT(M6081,"0.0000")</f>
        <v>2024|073|0.6000</v>
      </c>
      <c r="AG6081" s="22" t="str">
        <f>IF(AND(B6081&gt;=2015,B6081&lt;=2024,C6081=19,G6081=41,I6081=2,K6081="A",L6081="RBUP",M6081&gt;=0.5,M6081&lt;=0.85),"IN","OUT")</f>
        <v>IN</v>
      </c>
    </row>
    <row r="6082" spans="1:33">
      <c r="A6082" s="14" t="s">
        <v>194</v>
      </c>
      <c r="B6082" s="16">
        <v>2024</v>
      </c>
      <c r="C6082" s="16">
        <v>19</v>
      </c>
      <c r="D6082" s="14" t="s">
        <v>80</v>
      </c>
      <c r="E6082" s="16">
        <v>73</v>
      </c>
      <c r="F6082" s="14" t="s">
        <v>122</v>
      </c>
      <c r="G6082" s="16">
        <v>41</v>
      </c>
      <c r="H6082" s="14" t="s">
        <v>186</v>
      </c>
      <c r="I6082" s="16">
        <v>2</v>
      </c>
      <c r="J6082" s="14" t="s">
        <v>83</v>
      </c>
      <c r="K6082" s="14" t="s">
        <v>84</v>
      </c>
      <c r="L6082" s="14" t="s">
        <v>85</v>
      </c>
      <c r="M6082" s="23">
        <v>0.65</v>
      </c>
      <c r="N6082" s="16">
        <v>2</v>
      </c>
      <c r="O6082" s="16">
        <v>0</v>
      </c>
      <c r="P6082" s="16">
        <v>0</v>
      </c>
      <c r="Q6082" s="16">
        <v>0</v>
      </c>
      <c r="R6082" s="16">
        <v>0</v>
      </c>
      <c r="S6082" s="14" t="s">
        <v>86</v>
      </c>
      <c r="T6082" s="16">
        <v>0</v>
      </c>
      <c r="U6082" s="16">
        <v>0</v>
      </c>
      <c r="V6082" s="18">
        <v>0</v>
      </c>
      <c r="W6082" s="18">
        <v>0</v>
      </c>
      <c r="X6082" s="18">
        <v>0</v>
      </c>
      <c r="Y6082" s="18">
        <v>0</v>
      </c>
      <c r="Z6082" s="18">
        <v>0</v>
      </c>
      <c r="AA6082" s="18">
        <v>0</v>
      </c>
      <c r="AB6082" s="18">
        <v>0</v>
      </c>
      <c r="AC6082" s="23">
        <v>0</v>
      </c>
      <c r="AD6082" s="14" t="str">
        <f>IF(E6082=113,"Linn","Iowa ex-Linn")</f>
        <v>Iowa ex-Linn</v>
      </c>
      <c r="AE6082" s="23" t="str">
        <f>IFERROR(AB6082/W6082,"N/M")</f>
        <v>N/M</v>
      </c>
      <c r="AF6082" s="14" t="str">
        <f>B6082&amp;"|"&amp;TEXT(E6082,"000")&amp;"|"&amp;TEXT(M6082,"0.0000")</f>
        <v>2024|073|0.6500</v>
      </c>
      <c r="AG6082" s="22" t="str">
        <f>IF(AND(B6082&gt;=2015,B6082&lt;=2024,C6082=19,G6082=41,I6082=2,K6082="A",L6082="RBUP",M6082&gt;=0.5,M6082&lt;=0.85),"IN","OUT")</f>
        <v>IN</v>
      </c>
    </row>
    <row r="6083" spans="1:33">
      <c r="A6083" s="14" t="s">
        <v>194</v>
      </c>
      <c r="B6083" s="16">
        <v>2024</v>
      </c>
      <c r="C6083" s="16">
        <v>19</v>
      </c>
      <c r="D6083" s="14" t="s">
        <v>80</v>
      </c>
      <c r="E6083" s="16">
        <v>73</v>
      </c>
      <c r="F6083" s="14" t="s">
        <v>122</v>
      </c>
      <c r="G6083" s="16">
        <v>41</v>
      </c>
      <c r="H6083" s="14" t="s">
        <v>186</v>
      </c>
      <c r="I6083" s="16">
        <v>2</v>
      </c>
      <c r="J6083" s="14" t="s">
        <v>83</v>
      </c>
      <c r="K6083" s="14" t="s">
        <v>84</v>
      </c>
      <c r="L6083" s="14" t="s">
        <v>85</v>
      </c>
      <c r="M6083" s="23">
        <v>0.7</v>
      </c>
      <c r="N6083" s="16">
        <v>18</v>
      </c>
      <c r="O6083" s="16">
        <v>14</v>
      </c>
      <c r="P6083" s="16">
        <v>0</v>
      </c>
      <c r="Q6083" s="16">
        <v>28</v>
      </c>
      <c r="R6083" s="16">
        <v>0</v>
      </c>
      <c r="S6083" s="14" t="s">
        <v>86</v>
      </c>
      <c r="T6083" s="16">
        <v>1906</v>
      </c>
      <c r="U6083" s="16">
        <v>0</v>
      </c>
      <c r="V6083" s="18">
        <v>1274301</v>
      </c>
      <c r="W6083" s="18">
        <v>34795</v>
      </c>
      <c r="X6083" s="18">
        <v>22252</v>
      </c>
      <c r="Y6083" s="18">
        <v>0</v>
      </c>
      <c r="Z6083" s="18">
        <v>0</v>
      </c>
      <c r="AA6083" s="18">
        <v>0</v>
      </c>
      <c r="AB6083" s="18">
        <v>0</v>
      </c>
      <c r="AC6083" s="23">
        <v>0</v>
      </c>
      <c r="AD6083" s="14" t="str">
        <f>IF(E6083=113,"Linn","Iowa ex-Linn")</f>
        <v>Iowa ex-Linn</v>
      </c>
      <c r="AE6083" s="23">
        <f>IFERROR(AB6083/W6083,"N/M")</f>
        <v>0.0</v>
      </c>
      <c r="AF6083" s="14" t="str">
        <f>B6083&amp;"|"&amp;TEXT(E6083,"000")&amp;"|"&amp;TEXT(M6083,"0.0000")</f>
        <v>2024|073|0.7000</v>
      </c>
      <c r="AG6083" s="22" t="str">
        <f>IF(AND(B6083&gt;=2015,B6083&lt;=2024,C6083=19,G6083=41,I6083=2,K6083="A",L6083="RBUP",M6083&gt;=0.5,M6083&lt;=0.85),"IN","OUT")</f>
        <v>IN</v>
      </c>
    </row>
    <row r="6084" spans="1:33">
      <c r="A6084" s="14" t="s">
        <v>194</v>
      </c>
      <c r="B6084" s="16">
        <v>2024</v>
      </c>
      <c r="C6084" s="16">
        <v>19</v>
      </c>
      <c r="D6084" s="14" t="s">
        <v>80</v>
      </c>
      <c r="E6084" s="16">
        <v>73</v>
      </c>
      <c r="F6084" s="14" t="s">
        <v>122</v>
      </c>
      <c r="G6084" s="16">
        <v>41</v>
      </c>
      <c r="H6084" s="14" t="s">
        <v>186</v>
      </c>
      <c r="I6084" s="16">
        <v>2</v>
      </c>
      <c r="J6084" s="14" t="s">
        <v>83</v>
      </c>
      <c r="K6084" s="14" t="s">
        <v>84</v>
      </c>
      <c r="L6084" s="14" t="s">
        <v>85</v>
      </c>
      <c r="M6084" s="23">
        <v>0.75</v>
      </c>
      <c r="N6084" s="16">
        <v>66</v>
      </c>
      <c r="O6084" s="16">
        <v>58</v>
      </c>
      <c r="P6084" s="16">
        <v>2</v>
      </c>
      <c r="Q6084" s="16">
        <v>100</v>
      </c>
      <c r="R6084" s="16">
        <v>2</v>
      </c>
      <c r="S6084" s="14" t="s">
        <v>86</v>
      </c>
      <c r="T6084" s="16">
        <v>11688</v>
      </c>
      <c r="U6084" s="16">
        <v>0</v>
      </c>
      <c r="V6084" s="18">
        <v>8282863</v>
      </c>
      <c r="W6084" s="18">
        <v>301851</v>
      </c>
      <c r="X6084" s="18">
        <v>195435</v>
      </c>
      <c r="Y6084" s="18">
        <v>0</v>
      </c>
      <c r="Z6084" s="18">
        <v>0</v>
      </c>
      <c r="AA6084" s="18">
        <v>0</v>
      </c>
      <c r="AB6084" s="18">
        <v>14052</v>
      </c>
      <c r="AC6084" s="23">
        <v>0.05</v>
      </c>
      <c r="AD6084" s="14" t="str">
        <f>IF(E6084=113,"Linn","Iowa ex-Linn")</f>
        <v>Iowa ex-Linn</v>
      </c>
      <c r="AE6084" s="23">
        <f>IFERROR(AB6084/W6084,"N/M")</f>
        <v>0.046552769412723495</v>
      </c>
      <c r="AF6084" s="14" t="str">
        <f>B6084&amp;"|"&amp;TEXT(E6084,"000")&amp;"|"&amp;TEXT(M6084,"0.0000")</f>
        <v>2024|073|0.7500</v>
      </c>
      <c r="AG6084" s="22" t="str">
        <f>IF(AND(B6084&gt;=2015,B6084&lt;=2024,C6084=19,G6084=41,I6084=2,K6084="A",L6084="RBUP",M6084&gt;=0.5,M6084&lt;=0.85),"IN","OUT")</f>
        <v>IN</v>
      </c>
    </row>
    <row r="6085" spans="1:33">
      <c r="A6085" s="14" t="s">
        <v>194</v>
      </c>
      <c r="B6085" s="16">
        <v>2024</v>
      </c>
      <c r="C6085" s="16">
        <v>19</v>
      </c>
      <c r="D6085" s="14" t="s">
        <v>80</v>
      </c>
      <c r="E6085" s="16">
        <v>73</v>
      </c>
      <c r="F6085" s="14" t="s">
        <v>122</v>
      </c>
      <c r="G6085" s="16">
        <v>41</v>
      </c>
      <c r="H6085" s="14" t="s">
        <v>186</v>
      </c>
      <c r="I6085" s="16">
        <v>2</v>
      </c>
      <c r="J6085" s="14" t="s">
        <v>83</v>
      </c>
      <c r="K6085" s="14" t="s">
        <v>84</v>
      </c>
      <c r="L6085" s="14" t="s">
        <v>85</v>
      </c>
      <c r="M6085" s="23">
        <v>0.8</v>
      </c>
      <c r="N6085" s="16">
        <v>286</v>
      </c>
      <c r="O6085" s="16">
        <v>220</v>
      </c>
      <c r="P6085" s="16">
        <v>8</v>
      </c>
      <c r="Q6085" s="16">
        <v>356</v>
      </c>
      <c r="R6085" s="16">
        <v>8</v>
      </c>
      <c r="S6085" s="14" t="s">
        <v>86</v>
      </c>
      <c r="T6085" s="16">
        <v>52117</v>
      </c>
      <c r="U6085" s="16">
        <v>0</v>
      </c>
      <c r="V6085" s="18">
        <v>40758151</v>
      </c>
      <c r="W6085" s="18">
        <v>1997365</v>
      </c>
      <c r="X6085" s="18">
        <v>1176719</v>
      </c>
      <c r="Y6085" s="18">
        <v>0</v>
      </c>
      <c r="Z6085" s="18">
        <v>0</v>
      </c>
      <c r="AA6085" s="18">
        <v>0</v>
      </c>
      <c r="AB6085" s="18">
        <v>12643</v>
      </c>
      <c r="AC6085" s="23">
        <v>0.01</v>
      </c>
      <c r="AD6085" s="14" t="str">
        <f>IF(E6085=113,"Linn","Iowa ex-Linn")</f>
        <v>Iowa ex-Linn</v>
      </c>
      <c r="AE6085" s="23">
        <f>IFERROR(AB6085/W6085,"N/M")</f>
        <v>0.006329839563625076</v>
      </c>
      <c r="AF6085" s="14" t="str">
        <f>B6085&amp;"|"&amp;TEXT(E6085,"000")&amp;"|"&amp;TEXT(M6085,"0.0000")</f>
        <v>2024|073|0.8000</v>
      </c>
      <c r="AG6085" s="22" t="str">
        <f>IF(AND(B6085&gt;=2015,B6085&lt;=2024,C6085=19,G6085=41,I6085=2,K6085="A",L6085="RBUP",M6085&gt;=0.5,M6085&lt;=0.85),"IN","OUT")</f>
        <v>IN</v>
      </c>
    </row>
    <row r="6086" spans="1:33">
      <c r="A6086" s="14" t="s">
        <v>194</v>
      </c>
      <c r="B6086" s="16">
        <v>2024</v>
      </c>
      <c r="C6086" s="16">
        <v>19</v>
      </c>
      <c r="D6086" s="14" t="s">
        <v>80</v>
      </c>
      <c r="E6086" s="16">
        <v>73</v>
      </c>
      <c r="F6086" s="14" t="s">
        <v>122</v>
      </c>
      <c r="G6086" s="16">
        <v>41</v>
      </c>
      <c r="H6086" s="14" t="s">
        <v>186</v>
      </c>
      <c r="I6086" s="16">
        <v>2</v>
      </c>
      <c r="J6086" s="14" t="s">
        <v>83</v>
      </c>
      <c r="K6086" s="14" t="s">
        <v>84</v>
      </c>
      <c r="L6086" s="14" t="s">
        <v>85</v>
      </c>
      <c r="M6086" s="23">
        <v>0.85</v>
      </c>
      <c r="N6086" s="16">
        <v>489</v>
      </c>
      <c r="O6086" s="16">
        <v>402</v>
      </c>
      <c r="P6086" s="16">
        <v>32</v>
      </c>
      <c r="Q6086" s="16">
        <v>810</v>
      </c>
      <c r="R6086" s="16">
        <v>39</v>
      </c>
      <c r="S6086" s="14" t="s">
        <v>86</v>
      </c>
      <c r="T6086" s="16">
        <v>85476</v>
      </c>
      <c r="U6086" s="16">
        <v>0</v>
      </c>
      <c r="V6086" s="18">
        <v>69900106</v>
      </c>
      <c r="W6086" s="18">
        <v>4465400</v>
      </c>
      <c r="X6086" s="18">
        <v>1999733</v>
      </c>
      <c r="Y6086" s="18">
        <v>905</v>
      </c>
      <c r="Z6086" s="18">
        <v>0</v>
      </c>
      <c r="AA6086" s="18">
        <v>0</v>
      </c>
      <c r="AB6086" s="18">
        <v>100404</v>
      </c>
      <c r="AC6086" s="23">
        <v>0.02</v>
      </c>
      <c r="AD6086" s="14" t="str">
        <f>IF(E6086=113,"Linn","Iowa ex-Linn")</f>
        <v>Iowa ex-Linn</v>
      </c>
      <c r="AE6086" s="23">
        <f>IFERROR(AB6086/W6086,"N/M")</f>
        <v>0.022484883773010257</v>
      </c>
      <c r="AF6086" s="14" t="str">
        <f>B6086&amp;"|"&amp;TEXT(E6086,"000")&amp;"|"&amp;TEXT(M6086,"0.0000")</f>
        <v>2024|073|0.8500</v>
      </c>
      <c r="AG6086" s="22" t="str">
        <f>IF(AND(B6086&gt;=2015,B6086&lt;=2024,C6086=19,G6086=41,I6086=2,K6086="A",L6086="RBUP",M6086&gt;=0.5,M6086&lt;=0.85),"IN","OUT")</f>
        <v>IN</v>
      </c>
    </row>
    <row r="6087" spans="1:33">
      <c r="A6087" s="14" t="s">
        <v>194</v>
      </c>
      <c r="B6087" s="16">
        <v>2024</v>
      </c>
      <c r="C6087" s="16">
        <v>19</v>
      </c>
      <c r="D6087" s="14" t="s">
        <v>80</v>
      </c>
      <c r="E6087" s="16">
        <v>75</v>
      </c>
      <c r="F6087" s="14" t="s">
        <v>123</v>
      </c>
      <c r="G6087" s="16">
        <v>41</v>
      </c>
      <c r="H6087" s="14" t="s">
        <v>186</v>
      </c>
      <c r="I6087" s="16">
        <v>2</v>
      </c>
      <c r="J6087" s="14" t="s">
        <v>83</v>
      </c>
      <c r="K6087" s="14" t="s">
        <v>84</v>
      </c>
      <c r="L6087" s="14" t="s">
        <v>85</v>
      </c>
      <c r="M6087" s="23">
        <v>0.5</v>
      </c>
      <c r="N6087" s="16">
        <v>1</v>
      </c>
      <c r="O6087" s="16">
        <v>0</v>
      </c>
      <c r="P6087" s="16">
        <v>0</v>
      </c>
      <c r="Q6087" s="16">
        <v>0</v>
      </c>
      <c r="R6087" s="16">
        <v>0</v>
      </c>
      <c r="S6087" s="14" t="s">
        <v>86</v>
      </c>
      <c r="T6087" s="16">
        <v>0</v>
      </c>
      <c r="U6087" s="16">
        <v>0</v>
      </c>
      <c r="V6087" s="18">
        <v>0</v>
      </c>
      <c r="W6087" s="18">
        <v>0</v>
      </c>
      <c r="X6087" s="18">
        <v>0</v>
      </c>
      <c r="Y6087" s="18">
        <v>0</v>
      </c>
      <c r="Z6087" s="18">
        <v>0</v>
      </c>
      <c r="AA6087" s="18">
        <v>0</v>
      </c>
      <c r="AB6087" s="18">
        <v>0</v>
      </c>
      <c r="AC6087" s="23">
        <v>0</v>
      </c>
      <c r="AD6087" s="14" t="str">
        <f>IF(E6087=113,"Linn","Iowa ex-Linn")</f>
        <v>Iowa ex-Linn</v>
      </c>
      <c r="AE6087" s="23" t="str">
        <f>IFERROR(AB6087/W6087,"N/M")</f>
        <v>N/M</v>
      </c>
      <c r="AF6087" s="14" t="str">
        <f>B6087&amp;"|"&amp;TEXT(E6087,"000")&amp;"|"&amp;TEXT(M6087,"0.0000")</f>
        <v>2024|075|0.5000</v>
      </c>
      <c r="AG6087" s="22" t="str">
        <f>IF(AND(B6087&gt;=2015,B6087&lt;=2024,C6087=19,G6087=41,I6087=2,K6087="A",L6087="RBUP",M6087&gt;=0.5,M6087&lt;=0.85),"IN","OUT")</f>
        <v>IN</v>
      </c>
    </row>
    <row r="6088" spans="1:33">
      <c r="A6088" s="14" t="s">
        <v>194</v>
      </c>
      <c r="B6088" s="16">
        <v>2024</v>
      </c>
      <c r="C6088" s="16">
        <v>19</v>
      </c>
      <c r="D6088" s="14" t="s">
        <v>80</v>
      </c>
      <c r="E6088" s="16">
        <v>75</v>
      </c>
      <c r="F6088" s="14" t="s">
        <v>123</v>
      </c>
      <c r="G6088" s="16">
        <v>41</v>
      </c>
      <c r="H6088" s="14" t="s">
        <v>186</v>
      </c>
      <c r="I6088" s="16">
        <v>2</v>
      </c>
      <c r="J6088" s="14" t="s">
        <v>83</v>
      </c>
      <c r="K6088" s="14" t="s">
        <v>84</v>
      </c>
      <c r="L6088" s="14" t="s">
        <v>85</v>
      </c>
      <c r="M6088" s="23">
        <v>0.6</v>
      </c>
      <c r="N6088" s="16">
        <v>2</v>
      </c>
      <c r="O6088" s="16">
        <v>2</v>
      </c>
      <c r="P6088" s="16">
        <v>0</v>
      </c>
      <c r="Q6088" s="16">
        <v>2</v>
      </c>
      <c r="R6088" s="16">
        <v>0</v>
      </c>
      <c r="S6088" s="14" t="s">
        <v>86</v>
      </c>
      <c r="T6088" s="16">
        <v>712</v>
      </c>
      <c r="U6088" s="16">
        <v>0</v>
      </c>
      <c r="V6088" s="18">
        <v>438783</v>
      </c>
      <c r="W6088" s="18">
        <v>5513</v>
      </c>
      <c r="X6088" s="18">
        <v>4318</v>
      </c>
      <c r="Y6088" s="18">
        <v>0</v>
      </c>
      <c r="Z6088" s="18">
        <v>0</v>
      </c>
      <c r="AA6088" s="18">
        <v>0</v>
      </c>
      <c r="AB6088" s="18">
        <v>0</v>
      </c>
      <c r="AC6088" s="23">
        <v>0</v>
      </c>
      <c r="AD6088" s="14" t="str">
        <f>IF(E6088=113,"Linn","Iowa ex-Linn")</f>
        <v>Iowa ex-Linn</v>
      </c>
      <c r="AE6088" s="23">
        <f>IFERROR(AB6088/W6088,"N/M")</f>
        <v>0.0</v>
      </c>
      <c r="AF6088" s="14" t="str">
        <f>B6088&amp;"|"&amp;TEXT(E6088,"000")&amp;"|"&amp;TEXT(M6088,"0.0000")</f>
        <v>2024|075|0.6000</v>
      </c>
      <c r="AG6088" s="22" t="str">
        <f>IF(AND(B6088&gt;=2015,B6088&lt;=2024,C6088=19,G6088=41,I6088=2,K6088="A",L6088="RBUP",M6088&gt;=0.5,M6088&lt;=0.85),"IN","OUT")</f>
        <v>IN</v>
      </c>
    </row>
    <row r="6089" spans="1:33">
      <c r="A6089" s="14" t="s">
        <v>194</v>
      </c>
      <c r="B6089" s="16">
        <v>2024</v>
      </c>
      <c r="C6089" s="16">
        <v>19</v>
      </c>
      <c r="D6089" s="14" t="s">
        <v>80</v>
      </c>
      <c r="E6089" s="16">
        <v>75</v>
      </c>
      <c r="F6089" s="14" t="s">
        <v>123</v>
      </c>
      <c r="G6089" s="16">
        <v>41</v>
      </c>
      <c r="H6089" s="14" t="s">
        <v>186</v>
      </c>
      <c r="I6089" s="16">
        <v>2</v>
      </c>
      <c r="J6089" s="14" t="s">
        <v>83</v>
      </c>
      <c r="K6089" s="14" t="s">
        <v>84</v>
      </c>
      <c r="L6089" s="14" t="s">
        <v>85</v>
      </c>
      <c r="M6089" s="23">
        <v>0.65</v>
      </c>
      <c r="N6089" s="16">
        <v>2</v>
      </c>
      <c r="O6089" s="16">
        <v>1</v>
      </c>
      <c r="P6089" s="16">
        <v>0</v>
      </c>
      <c r="Q6089" s="16">
        <v>1</v>
      </c>
      <c r="R6089" s="16">
        <v>0</v>
      </c>
      <c r="S6089" s="14" t="s">
        <v>86</v>
      </c>
      <c r="T6089" s="16">
        <v>302</v>
      </c>
      <c r="U6089" s="16">
        <v>0</v>
      </c>
      <c r="V6089" s="18">
        <v>215884</v>
      </c>
      <c r="W6089" s="18">
        <v>3536</v>
      </c>
      <c r="X6089" s="18">
        <v>2829</v>
      </c>
      <c r="Y6089" s="18">
        <v>0</v>
      </c>
      <c r="Z6089" s="18">
        <v>0</v>
      </c>
      <c r="AA6089" s="18">
        <v>0</v>
      </c>
      <c r="AB6089" s="18">
        <v>0</v>
      </c>
      <c r="AC6089" s="23">
        <v>0</v>
      </c>
      <c r="AD6089" s="14" t="str">
        <f>IF(E6089=113,"Linn","Iowa ex-Linn")</f>
        <v>Iowa ex-Linn</v>
      </c>
      <c r="AE6089" s="23">
        <f>IFERROR(AB6089/W6089,"N/M")</f>
        <v>0.0</v>
      </c>
      <c r="AF6089" s="14" t="str">
        <f>B6089&amp;"|"&amp;TEXT(E6089,"000")&amp;"|"&amp;TEXT(M6089,"0.0000")</f>
        <v>2024|075|0.6500</v>
      </c>
      <c r="AG6089" s="22" t="str">
        <f>IF(AND(B6089&gt;=2015,B6089&lt;=2024,C6089=19,G6089=41,I6089=2,K6089="A",L6089="RBUP",M6089&gt;=0.5,M6089&lt;=0.85),"IN","OUT")</f>
        <v>IN</v>
      </c>
    </row>
    <row r="6090" spans="1:33">
      <c r="A6090" s="14" t="s">
        <v>194</v>
      </c>
      <c r="B6090" s="16">
        <v>2024</v>
      </c>
      <c r="C6090" s="16">
        <v>19</v>
      </c>
      <c r="D6090" s="14" t="s">
        <v>80</v>
      </c>
      <c r="E6090" s="16">
        <v>75</v>
      </c>
      <c r="F6090" s="14" t="s">
        <v>123</v>
      </c>
      <c r="G6090" s="16">
        <v>41</v>
      </c>
      <c r="H6090" s="14" t="s">
        <v>186</v>
      </c>
      <c r="I6090" s="16">
        <v>2</v>
      </c>
      <c r="J6090" s="14" t="s">
        <v>83</v>
      </c>
      <c r="K6090" s="14" t="s">
        <v>84</v>
      </c>
      <c r="L6090" s="14" t="s">
        <v>85</v>
      </c>
      <c r="M6090" s="23">
        <v>0.7</v>
      </c>
      <c r="N6090" s="16">
        <v>18</v>
      </c>
      <c r="O6090" s="16">
        <v>15</v>
      </c>
      <c r="P6090" s="16">
        <v>0</v>
      </c>
      <c r="Q6090" s="16">
        <v>17</v>
      </c>
      <c r="R6090" s="16">
        <v>0</v>
      </c>
      <c r="S6090" s="14" t="s">
        <v>86</v>
      </c>
      <c r="T6090" s="16">
        <v>1575</v>
      </c>
      <c r="U6090" s="16">
        <v>0</v>
      </c>
      <c r="V6090" s="18">
        <v>1131405</v>
      </c>
      <c r="W6090" s="18">
        <v>23399</v>
      </c>
      <c r="X6090" s="18">
        <v>16053</v>
      </c>
      <c r="Y6090" s="18">
        <v>0</v>
      </c>
      <c r="Z6090" s="18">
        <v>0</v>
      </c>
      <c r="AA6090" s="18">
        <v>0</v>
      </c>
      <c r="AB6090" s="18">
        <v>0</v>
      </c>
      <c r="AC6090" s="23">
        <v>0</v>
      </c>
      <c r="AD6090" s="14" t="str">
        <f>IF(E6090=113,"Linn","Iowa ex-Linn")</f>
        <v>Iowa ex-Linn</v>
      </c>
      <c r="AE6090" s="23">
        <f>IFERROR(AB6090/W6090,"N/M")</f>
        <v>0.0</v>
      </c>
      <c r="AF6090" s="14" t="str">
        <f>B6090&amp;"|"&amp;TEXT(E6090,"000")&amp;"|"&amp;TEXT(M6090,"0.0000")</f>
        <v>2024|075|0.7000</v>
      </c>
      <c r="AG6090" s="22" t="str">
        <f>IF(AND(B6090&gt;=2015,B6090&lt;=2024,C6090=19,G6090=41,I6090=2,K6090="A",L6090="RBUP",M6090&gt;=0.5,M6090&lt;=0.85),"IN","OUT")</f>
        <v>IN</v>
      </c>
    </row>
    <row r="6091" spans="1:33">
      <c r="A6091" s="14" t="s">
        <v>194</v>
      </c>
      <c r="B6091" s="16">
        <v>2024</v>
      </c>
      <c r="C6091" s="16">
        <v>19</v>
      </c>
      <c r="D6091" s="14" t="s">
        <v>80</v>
      </c>
      <c r="E6091" s="16">
        <v>75</v>
      </c>
      <c r="F6091" s="14" t="s">
        <v>123</v>
      </c>
      <c r="G6091" s="16">
        <v>41</v>
      </c>
      <c r="H6091" s="14" t="s">
        <v>186</v>
      </c>
      <c r="I6091" s="16">
        <v>2</v>
      </c>
      <c r="J6091" s="14" t="s">
        <v>83</v>
      </c>
      <c r="K6091" s="14" t="s">
        <v>84</v>
      </c>
      <c r="L6091" s="14" t="s">
        <v>85</v>
      </c>
      <c r="M6091" s="23">
        <v>0.75</v>
      </c>
      <c r="N6091" s="16">
        <v>83</v>
      </c>
      <c r="O6091" s="16">
        <v>65</v>
      </c>
      <c r="P6091" s="16">
        <v>4</v>
      </c>
      <c r="Q6091" s="16">
        <v>100</v>
      </c>
      <c r="R6091" s="16">
        <v>5</v>
      </c>
      <c r="S6091" s="14" t="s">
        <v>86</v>
      </c>
      <c r="T6091" s="16">
        <v>21791</v>
      </c>
      <c r="U6091" s="16">
        <v>0</v>
      </c>
      <c r="V6091" s="18">
        <v>18004242</v>
      </c>
      <c r="W6091" s="18">
        <v>581218</v>
      </c>
      <c r="X6091" s="18">
        <v>417252</v>
      </c>
      <c r="Y6091" s="18">
        <v>684</v>
      </c>
      <c r="Z6091" s="18">
        <v>0</v>
      </c>
      <c r="AA6091" s="18">
        <v>0</v>
      </c>
      <c r="AB6091" s="18">
        <v>10379</v>
      </c>
      <c r="AC6091" s="23">
        <v>0.02</v>
      </c>
      <c r="AD6091" s="14" t="str">
        <f>IF(E6091=113,"Linn","Iowa ex-Linn")</f>
        <v>Iowa ex-Linn</v>
      </c>
      <c r="AE6091" s="23">
        <f>IFERROR(AB6091/W6091,"N/M")</f>
        <v>0.01785732719908881</v>
      </c>
      <c r="AF6091" s="14" t="str">
        <f>B6091&amp;"|"&amp;TEXT(E6091,"000")&amp;"|"&amp;TEXT(M6091,"0.0000")</f>
        <v>2024|075|0.7500</v>
      </c>
      <c r="AG6091" s="22" t="str">
        <f>IF(AND(B6091&gt;=2015,B6091&lt;=2024,C6091=19,G6091=41,I6091=2,K6091="A",L6091="RBUP",M6091&gt;=0.5,M6091&lt;=0.85),"IN","OUT")</f>
        <v>IN</v>
      </c>
    </row>
    <row r="6092" spans="1:33">
      <c r="A6092" s="14" t="s">
        <v>194</v>
      </c>
      <c r="B6092" s="16">
        <v>2024</v>
      </c>
      <c r="C6092" s="16">
        <v>19</v>
      </c>
      <c r="D6092" s="14" t="s">
        <v>80</v>
      </c>
      <c r="E6092" s="16">
        <v>75</v>
      </c>
      <c r="F6092" s="14" t="s">
        <v>123</v>
      </c>
      <c r="G6092" s="16">
        <v>41</v>
      </c>
      <c r="H6092" s="14" t="s">
        <v>186</v>
      </c>
      <c r="I6092" s="16">
        <v>2</v>
      </c>
      <c r="J6092" s="14" t="s">
        <v>83</v>
      </c>
      <c r="K6092" s="14" t="s">
        <v>84</v>
      </c>
      <c r="L6092" s="14" t="s">
        <v>85</v>
      </c>
      <c r="M6092" s="23">
        <v>0.8</v>
      </c>
      <c r="N6092" s="16">
        <v>223</v>
      </c>
      <c r="O6092" s="16">
        <v>180</v>
      </c>
      <c r="P6092" s="16">
        <v>9</v>
      </c>
      <c r="Q6092" s="16">
        <v>232</v>
      </c>
      <c r="R6092" s="16">
        <v>12</v>
      </c>
      <c r="S6092" s="14" t="s">
        <v>86</v>
      </c>
      <c r="T6092" s="16">
        <v>41778</v>
      </c>
      <c r="U6092" s="16">
        <v>0</v>
      </c>
      <c r="V6092" s="18">
        <v>35850910</v>
      </c>
      <c r="W6092" s="18">
        <v>1540980</v>
      </c>
      <c r="X6092" s="18">
        <v>971689</v>
      </c>
      <c r="Y6092" s="18">
        <v>820</v>
      </c>
      <c r="Z6092" s="18">
        <v>0</v>
      </c>
      <c r="AA6092" s="18">
        <v>0</v>
      </c>
      <c r="AB6092" s="18">
        <v>41319</v>
      </c>
      <c r="AC6092" s="23">
        <v>0.03</v>
      </c>
      <c r="AD6092" s="14" t="str">
        <f>IF(E6092=113,"Linn","Iowa ex-Linn")</f>
        <v>Iowa ex-Linn</v>
      </c>
      <c r="AE6092" s="23">
        <f>IFERROR(AB6092/W6092,"N/M")</f>
        <v>0.02681345637191917</v>
      </c>
      <c r="AF6092" s="14" t="str">
        <f>B6092&amp;"|"&amp;TEXT(E6092,"000")&amp;"|"&amp;TEXT(M6092,"0.0000")</f>
        <v>2024|075|0.8000</v>
      </c>
      <c r="AG6092" s="22" t="str">
        <f>IF(AND(B6092&gt;=2015,B6092&lt;=2024,C6092=19,G6092=41,I6092=2,K6092="A",L6092="RBUP",M6092&gt;=0.5,M6092&lt;=0.85),"IN","OUT")</f>
        <v>IN</v>
      </c>
    </row>
    <row r="6093" spans="1:33">
      <c r="A6093" s="14" t="s">
        <v>194</v>
      </c>
      <c r="B6093" s="16">
        <v>2024</v>
      </c>
      <c r="C6093" s="16">
        <v>19</v>
      </c>
      <c r="D6093" s="14" t="s">
        <v>80</v>
      </c>
      <c r="E6093" s="16">
        <v>75</v>
      </c>
      <c r="F6093" s="14" t="s">
        <v>123</v>
      </c>
      <c r="G6093" s="16">
        <v>41</v>
      </c>
      <c r="H6093" s="14" t="s">
        <v>186</v>
      </c>
      <c r="I6093" s="16">
        <v>2</v>
      </c>
      <c r="J6093" s="14" t="s">
        <v>83</v>
      </c>
      <c r="K6093" s="14" t="s">
        <v>84</v>
      </c>
      <c r="L6093" s="14" t="s">
        <v>85</v>
      </c>
      <c r="M6093" s="23">
        <v>0.85</v>
      </c>
      <c r="N6093" s="16">
        <v>318</v>
      </c>
      <c r="O6093" s="16">
        <v>267</v>
      </c>
      <c r="P6093" s="16">
        <v>52</v>
      </c>
      <c r="Q6093" s="16">
        <v>397</v>
      </c>
      <c r="R6093" s="16">
        <v>61</v>
      </c>
      <c r="S6093" s="14" t="s">
        <v>86</v>
      </c>
      <c r="T6093" s="16">
        <v>52041</v>
      </c>
      <c r="U6093" s="16">
        <v>0</v>
      </c>
      <c r="V6093" s="18">
        <v>48086631</v>
      </c>
      <c r="W6093" s="18">
        <v>2809996</v>
      </c>
      <c r="X6093" s="18">
        <v>1313367</v>
      </c>
      <c r="Y6093" s="18">
        <v>213</v>
      </c>
      <c r="Z6093" s="18">
        <v>0</v>
      </c>
      <c r="AA6093" s="18">
        <v>0</v>
      </c>
      <c r="AB6093" s="18">
        <v>423059</v>
      </c>
      <c r="AC6093" s="23">
        <v>0.15</v>
      </c>
      <c r="AD6093" s="14" t="str">
        <f>IF(E6093=113,"Linn","Iowa ex-Linn")</f>
        <v>Iowa ex-Linn</v>
      </c>
      <c r="AE6093" s="23">
        <f>IFERROR(AB6093/W6093,"N/M")</f>
        <v>0.15055501858365636</v>
      </c>
      <c r="AF6093" s="14" t="str">
        <f>B6093&amp;"|"&amp;TEXT(E6093,"000")&amp;"|"&amp;TEXT(M6093,"0.0000")</f>
        <v>2024|075|0.8500</v>
      </c>
      <c r="AG6093" s="22" t="str">
        <f>IF(AND(B6093&gt;=2015,B6093&lt;=2024,C6093=19,G6093=41,I6093=2,K6093="A",L6093="RBUP",M6093&gt;=0.5,M6093&lt;=0.85),"IN","OUT")</f>
        <v>IN</v>
      </c>
    </row>
    <row r="6094" spans="1:33">
      <c r="A6094" s="14" t="s">
        <v>194</v>
      </c>
      <c r="B6094" s="16">
        <v>2024</v>
      </c>
      <c r="C6094" s="16">
        <v>19</v>
      </c>
      <c r="D6094" s="14" t="s">
        <v>80</v>
      </c>
      <c r="E6094" s="16">
        <v>77</v>
      </c>
      <c r="F6094" s="14" t="s">
        <v>124</v>
      </c>
      <c r="G6094" s="16">
        <v>41</v>
      </c>
      <c r="H6094" s="14" t="s">
        <v>186</v>
      </c>
      <c r="I6094" s="16">
        <v>2</v>
      </c>
      <c r="J6094" s="14" t="s">
        <v>83</v>
      </c>
      <c r="K6094" s="14" t="s">
        <v>84</v>
      </c>
      <c r="L6094" s="14" t="s">
        <v>85</v>
      </c>
      <c r="M6094" s="23">
        <v>0.65</v>
      </c>
      <c r="N6094" s="16">
        <v>3</v>
      </c>
      <c r="O6094" s="16">
        <v>2</v>
      </c>
      <c r="P6094" s="16">
        <v>0</v>
      </c>
      <c r="Q6094" s="16">
        <v>2</v>
      </c>
      <c r="R6094" s="16">
        <v>0</v>
      </c>
      <c r="S6094" s="14" t="s">
        <v>86</v>
      </c>
      <c r="T6094" s="16">
        <v>137</v>
      </c>
      <c r="U6094" s="16">
        <v>0</v>
      </c>
      <c r="V6094" s="18">
        <v>85661</v>
      </c>
      <c r="W6094" s="18">
        <v>1601</v>
      </c>
      <c r="X6094" s="18">
        <v>945</v>
      </c>
      <c r="Y6094" s="18">
        <v>0</v>
      </c>
      <c r="Z6094" s="18">
        <v>0</v>
      </c>
      <c r="AA6094" s="18">
        <v>0</v>
      </c>
      <c r="AB6094" s="18">
        <v>0</v>
      </c>
      <c r="AC6094" s="23">
        <v>0</v>
      </c>
      <c r="AD6094" s="14" t="str">
        <f>IF(E6094=113,"Linn","Iowa ex-Linn")</f>
        <v>Iowa ex-Linn</v>
      </c>
      <c r="AE6094" s="23">
        <f>IFERROR(AB6094/W6094,"N/M")</f>
        <v>0.0</v>
      </c>
      <c r="AF6094" s="14" t="str">
        <f>B6094&amp;"|"&amp;TEXT(E6094,"000")&amp;"|"&amp;TEXT(M6094,"0.0000")</f>
        <v>2024|077|0.6500</v>
      </c>
      <c r="AG6094" s="22" t="str">
        <f>IF(AND(B6094&gt;=2015,B6094&lt;=2024,C6094=19,G6094=41,I6094=2,K6094="A",L6094="RBUP",M6094&gt;=0.5,M6094&lt;=0.85),"IN","OUT")</f>
        <v>IN</v>
      </c>
    </row>
    <row r="6095" spans="1:33">
      <c r="A6095" s="14" t="s">
        <v>194</v>
      </c>
      <c r="B6095" s="16">
        <v>2024</v>
      </c>
      <c r="C6095" s="16">
        <v>19</v>
      </c>
      <c r="D6095" s="14" t="s">
        <v>80</v>
      </c>
      <c r="E6095" s="16">
        <v>77</v>
      </c>
      <c r="F6095" s="14" t="s">
        <v>124</v>
      </c>
      <c r="G6095" s="16">
        <v>41</v>
      </c>
      <c r="H6095" s="14" t="s">
        <v>186</v>
      </c>
      <c r="I6095" s="16">
        <v>2</v>
      </c>
      <c r="J6095" s="14" t="s">
        <v>83</v>
      </c>
      <c r="K6095" s="14" t="s">
        <v>84</v>
      </c>
      <c r="L6095" s="14" t="s">
        <v>85</v>
      </c>
      <c r="M6095" s="23">
        <v>0.7</v>
      </c>
      <c r="N6095" s="16">
        <v>9</v>
      </c>
      <c r="O6095" s="16">
        <v>7</v>
      </c>
      <c r="P6095" s="16">
        <v>0</v>
      </c>
      <c r="Q6095" s="16">
        <v>7</v>
      </c>
      <c r="R6095" s="16">
        <v>0</v>
      </c>
      <c r="S6095" s="14" t="s">
        <v>86</v>
      </c>
      <c r="T6095" s="16">
        <v>798</v>
      </c>
      <c r="U6095" s="16">
        <v>0</v>
      </c>
      <c r="V6095" s="18">
        <v>544894</v>
      </c>
      <c r="W6095" s="18">
        <v>15493</v>
      </c>
      <c r="X6095" s="18">
        <v>11804</v>
      </c>
      <c r="Y6095" s="18">
        <v>0</v>
      </c>
      <c r="Z6095" s="18">
        <v>0</v>
      </c>
      <c r="AA6095" s="18">
        <v>0</v>
      </c>
      <c r="AB6095" s="18">
        <v>0</v>
      </c>
      <c r="AC6095" s="23">
        <v>0</v>
      </c>
      <c r="AD6095" s="14" t="str">
        <f>IF(E6095=113,"Linn","Iowa ex-Linn")</f>
        <v>Iowa ex-Linn</v>
      </c>
      <c r="AE6095" s="23">
        <f>IFERROR(AB6095/W6095,"N/M")</f>
        <v>0.0</v>
      </c>
      <c r="AF6095" s="14" t="str">
        <f>B6095&amp;"|"&amp;TEXT(E6095,"000")&amp;"|"&amp;TEXT(M6095,"0.0000")</f>
        <v>2024|077|0.7000</v>
      </c>
      <c r="AG6095" s="22" t="str">
        <f>IF(AND(B6095&gt;=2015,B6095&lt;=2024,C6095=19,G6095=41,I6095=2,K6095="A",L6095="RBUP",M6095&gt;=0.5,M6095&lt;=0.85),"IN","OUT")</f>
        <v>IN</v>
      </c>
    </row>
    <row r="6096" spans="1:33">
      <c r="A6096" s="14" t="s">
        <v>194</v>
      </c>
      <c r="B6096" s="16">
        <v>2024</v>
      </c>
      <c r="C6096" s="16">
        <v>19</v>
      </c>
      <c r="D6096" s="14" t="s">
        <v>80</v>
      </c>
      <c r="E6096" s="16">
        <v>77</v>
      </c>
      <c r="F6096" s="14" t="s">
        <v>124</v>
      </c>
      <c r="G6096" s="16">
        <v>41</v>
      </c>
      <c r="H6096" s="14" t="s">
        <v>186</v>
      </c>
      <c r="I6096" s="16">
        <v>2</v>
      </c>
      <c r="J6096" s="14" t="s">
        <v>83</v>
      </c>
      <c r="K6096" s="14" t="s">
        <v>84</v>
      </c>
      <c r="L6096" s="14" t="s">
        <v>85</v>
      </c>
      <c r="M6096" s="23">
        <v>0.75</v>
      </c>
      <c r="N6096" s="16">
        <v>52</v>
      </c>
      <c r="O6096" s="16">
        <v>37</v>
      </c>
      <c r="P6096" s="16">
        <v>0</v>
      </c>
      <c r="Q6096" s="16">
        <v>45</v>
      </c>
      <c r="R6096" s="16">
        <v>0</v>
      </c>
      <c r="S6096" s="14" t="s">
        <v>86</v>
      </c>
      <c r="T6096" s="16">
        <v>3732</v>
      </c>
      <c r="U6096" s="16">
        <v>0</v>
      </c>
      <c r="V6096" s="18">
        <v>2595955</v>
      </c>
      <c r="W6096" s="18">
        <v>123486</v>
      </c>
      <c r="X6096" s="18">
        <v>74012</v>
      </c>
      <c r="Y6096" s="18">
        <v>0</v>
      </c>
      <c r="Z6096" s="18">
        <v>0</v>
      </c>
      <c r="AA6096" s="18">
        <v>0</v>
      </c>
      <c r="AB6096" s="18">
        <v>0</v>
      </c>
      <c r="AC6096" s="23">
        <v>0</v>
      </c>
      <c r="AD6096" s="14" t="str">
        <f>IF(E6096=113,"Linn","Iowa ex-Linn")</f>
        <v>Iowa ex-Linn</v>
      </c>
      <c r="AE6096" s="23">
        <f>IFERROR(AB6096/W6096,"N/M")</f>
        <v>0.0</v>
      </c>
      <c r="AF6096" s="14" t="str">
        <f>B6096&amp;"|"&amp;TEXT(E6096,"000")&amp;"|"&amp;TEXT(M6096,"0.0000")</f>
        <v>2024|077|0.7500</v>
      </c>
      <c r="AG6096" s="22" t="str">
        <f>IF(AND(B6096&gt;=2015,B6096&lt;=2024,C6096=19,G6096=41,I6096=2,K6096="A",L6096="RBUP",M6096&gt;=0.5,M6096&lt;=0.85),"IN","OUT")</f>
        <v>IN</v>
      </c>
    </row>
    <row r="6097" spans="1:33">
      <c r="A6097" s="14" t="s">
        <v>194</v>
      </c>
      <c r="B6097" s="16">
        <v>2024</v>
      </c>
      <c r="C6097" s="16">
        <v>19</v>
      </c>
      <c r="D6097" s="14" t="s">
        <v>80</v>
      </c>
      <c r="E6097" s="16">
        <v>77</v>
      </c>
      <c r="F6097" s="14" t="s">
        <v>124</v>
      </c>
      <c r="G6097" s="16">
        <v>41</v>
      </c>
      <c r="H6097" s="14" t="s">
        <v>186</v>
      </c>
      <c r="I6097" s="16">
        <v>2</v>
      </c>
      <c r="J6097" s="14" t="s">
        <v>83</v>
      </c>
      <c r="K6097" s="14" t="s">
        <v>84</v>
      </c>
      <c r="L6097" s="14" t="s">
        <v>85</v>
      </c>
      <c r="M6097" s="23">
        <v>0.8</v>
      </c>
      <c r="N6097" s="16">
        <v>237</v>
      </c>
      <c r="O6097" s="16">
        <v>176</v>
      </c>
      <c r="P6097" s="16">
        <v>7</v>
      </c>
      <c r="Q6097" s="16">
        <v>266</v>
      </c>
      <c r="R6097" s="16">
        <v>7</v>
      </c>
      <c r="S6097" s="14" t="s">
        <v>86</v>
      </c>
      <c r="T6097" s="16">
        <v>27423</v>
      </c>
      <c r="U6097" s="16">
        <v>0</v>
      </c>
      <c r="V6097" s="18">
        <v>19641521</v>
      </c>
      <c r="W6097" s="18">
        <v>1200620</v>
      </c>
      <c r="X6097" s="18">
        <v>720506</v>
      </c>
      <c r="Y6097" s="18">
        <v>466</v>
      </c>
      <c r="Z6097" s="18">
        <v>0</v>
      </c>
      <c r="AA6097" s="18">
        <v>0</v>
      </c>
      <c r="AB6097" s="18">
        <v>12125</v>
      </c>
      <c r="AC6097" s="23">
        <v>0.01</v>
      </c>
      <c r="AD6097" s="14" t="str">
        <f>IF(E6097=113,"Linn","Iowa ex-Linn")</f>
        <v>Iowa ex-Linn</v>
      </c>
      <c r="AE6097" s="23">
        <f>IFERROR(AB6097/W6097,"N/M")</f>
        <v>0.010098948876413853</v>
      </c>
      <c r="AF6097" s="14" t="str">
        <f>B6097&amp;"|"&amp;TEXT(E6097,"000")&amp;"|"&amp;TEXT(M6097,"0.0000")</f>
        <v>2024|077|0.8000</v>
      </c>
      <c r="AG6097" s="22" t="str">
        <f>IF(AND(B6097&gt;=2015,B6097&lt;=2024,C6097=19,G6097=41,I6097=2,K6097="A",L6097="RBUP",M6097&gt;=0.5,M6097&lt;=0.85),"IN","OUT")</f>
        <v>IN</v>
      </c>
    </row>
    <row r="6098" spans="1:33">
      <c r="A6098" s="14" t="s">
        <v>194</v>
      </c>
      <c r="B6098" s="16">
        <v>2024</v>
      </c>
      <c r="C6098" s="16">
        <v>19</v>
      </c>
      <c r="D6098" s="14" t="s">
        <v>80</v>
      </c>
      <c r="E6098" s="16">
        <v>77</v>
      </c>
      <c r="F6098" s="14" t="s">
        <v>124</v>
      </c>
      <c r="G6098" s="16">
        <v>41</v>
      </c>
      <c r="H6098" s="14" t="s">
        <v>186</v>
      </c>
      <c r="I6098" s="16">
        <v>2</v>
      </c>
      <c r="J6098" s="14" t="s">
        <v>83</v>
      </c>
      <c r="K6098" s="14" t="s">
        <v>84</v>
      </c>
      <c r="L6098" s="14" t="s">
        <v>85</v>
      </c>
      <c r="M6098" s="23">
        <v>0.85</v>
      </c>
      <c r="N6098" s="16">
        <v>381</v>
      </c>
      <c r="O6098" s="16">
        <v>307</v>
      </c>
      <c r="P6098" s="16">
        <v>24</v>
      </c>
      <c r="Q6098" s="16">
        <v>547</v>
      </c>
      <c r="R6098" s="16">
        <v>29</v>
      </c>
      <c r="S6098" s="14" t="s">
        <v>86</v>
      </c>
      <c r="T6098" s="16">
        <v>72747</v>
      </c>
      <c r="U6098" s="16">
        <v>0</v>
      </c>
      <c r="V6098" s="18">
        <v>57236840</v>
      </c>
      <c r="W6098" s="18">
        <v>4156520</v>
      </c>
      <c r="X6098" s="18">
        <v>1939864</v>
      </c>
      <c r="Y6098" s="18">
        <v>4247</v>
      </c>
      <c r="Z6098" s="18">
        <v>0</v>
      </c>
      <c r="AA6098" s="18">
        <v>0</v>
      </c>
      <c r="AB6098" s="18">
        <v>197091</v>
      </c>
      <c r="AC6098" s="23">
        <v>0.05</v>
      </c>
      <c r="AD6098" s="14" t="str">
        <f>IF(E6098=113,"Linn","Iowa ex-Linn")</f>
        <v>Iowa ex-Linn</v>
      </c>
      <c r="AE6098" s="23">
        <f>IFERROR(AB6098/W6098,"N/M")</f>
        <v>0.047417310634858004</v>
      </c>
      <c r="AF6098" s="14" t="str">
        <f>B6098&amp;"|"&amp;TEXT(E6098,"000")&amp;"|"&amp;TEXT(M6098,"0.0000")</f>
        <v>2024|077|0.8500</v>
      </c>
      <c r="AG6098" s="22" t="str">
        <f>IF(AND(B6098&gt;=2015,B6098&lt;=2024,C6098=19,G6098=41,I6098=2,K6098="A",L6098="RBUP",M6098&gt;=0.5,M6098&lt;=0.85),"IN","OUT")</f>
        <v>IN</v>
      </c>
    </row>
    <row r="6099" spans="1:33">
      <c r="A6099" s="14" t="s">
        <v>194</v>
      </c>
      <c r="B6099" s="16">
        <v>2024</v>
      </c>
      <c r="C6099" s="16">
        <v>19</v>
      </c>
      <c r="D6099" s="14" t="s">
        <v>80</v>
      </c>
      <c r="E6099" s="16">
        <v>79</v>
      </c>
      <c r="F6099" s="14" t="s">
        <v>125</v>
      </c>
      <c r="G6099" s="16">
        <v>41</v>
      </c>
      <c r="H6099" s="14" t="s">
        <v>186</v>
      </c>
      <c r="I6099" s="16">
        <v>2</v>
      </c>
      <c r="J6099" s="14" t="s">
        <v>83</v>
      </c>
      <c r="K6099" s="14" t="s">
        <v>84</v>
      </c>
      <c r="L6099" s="14" t="s">
        <v>85</v>
      </c>
      <c r="M6099" s="23">
        <v>0.6</v>
      </c>
      <c r="N6099" s="16">
        <v>1</v>
      </c>
      <c r="O6099" s="16">
        <v>1</v>
      </c>
      <c r="P6099" s="16">
        <v>0</v>
      </c>
      <c r="Q6099" s="16">
        <v>1</v>
      </c>
      <c r="R6099" s="16">
        <v>0</v>
      </c>
      <c r="S6099" s="14" t="s">
        <v>86</v>
      </c>
      <c r="T6099" s="16">
        <v>478</v>
      </c>
      <c r="U6099" s="16">
        <v>0</v>
      </c>
      <c r="V6099" s="18">
        <v>252649</v>
      </c>
      <c r="W6099" s="18">
        <v>2664</v>
      </c>
      <c r="X6099" s="18">
        <v>2131</v>
      </c>
      <c r="Y6099" s="18">
        <v>0</v>
      </c>
      <c r="Z6099" s="18">
        <v>0</v>
      </c>
      <c r="AA6099" s="18">
        <v>0</v>
      </c>
      <c r="AB6099" s="18">
        <v>0</v>
      </c>
      <c r="AC6099" s="23">
        <v>0</v>
      </c>
      <c r="AD6099" s="14" t="str">
        <f>IF(E6099=113,"Linn","Iowa ex-Linn")</f>
        <v>Iowa ex-Linn</v>
      </c>
      <c r="AE6099" s="23">
        <f>IFERROR(AB6099/W6099,"N/M")</f>
        <v>0.0</v>
      </c>
      <c r="AF6099" s="14" t="str">
        <f>B6099&amp;"|"&amp;TEXT(E6099,"000")&amp;"|"&amp;TEXT(M6099,"0.0000")</f>
        <v>2024|079|0.6000</v>
      </c>
      <c r="AG6099" s="22" t="str">
        <f>IF(AND(B6099&gt;=2015,B6099&lt;=2024,C6099=19,G6099=41,I6099=2,K6099="A",L6099="RBUP",M6099&gt;=0.5,M6099&lt;=0.85),"IN","OUT")</f>
        <v>IN</v>
      </c>
    </row>
    <row r="6100" spans="1:33">
      <c r="A6100" s="14" t="s">
        <v>194</v>
      </c>
      <c r="B6100" s="16">
        <v>2024</v>
      </c>
      <c r="C6100" s="16">
        <v>19</v>
      </c>
      <c r="D6100" s="14" t="s">
        <v>80</v>
      </c>
      <c r="E6100" s="16">
        <v>79</v>
      </c>
      <c r="F6100" s="14" t="s">
        <v>125</v>
      </c>
      <c r="G6100" s="16">
        <v>41</v>
      </c>
      <c r="H6100" s="14" t="s">
        <v>186</v>
      </c>
      <c r="I6100" s="16">
        <v>2</v>
      </c>
      <c r="J6100" s="14" t="s">
        <v>83</v>
      </c>
      <c r="K6100" s="14" t="s">
        <v>84</v>
      </c>
      <c r="L6100" s="14" t="s">
        <v>85</v>
      </c>
      <c r="M6100" s="23">
        <v>0.65</v>
      </c>
      <c r="N6100" s="16">
        <v>2</v>
      </c>
      <c r="O6100" s="16">
        <v>2</v>
      </c>
      <c r="P6100" s="16">
        <v>0</v>
      </c>
      <c r="Q6100" s="16">
        <v>2</v>
      </c>
      <c r="R6100" s="16">
        <v>0</v>
      </c>
      <c r="S6100" s="14" t="s">
        <v>86</v>
      </c>
      <c r="T6100" s="16">
        <v>88</v>
      </c>
      <c r="U6100" s="16">
        <v>0</v>
      </c>
      <c r="V6100" s="18">
        <v>59298</v>
      </c>
      <c r="W6100" s="18">
        <v>1000</v>
      </c>
      <c r="X6100" s="18">
        <v>590</v>
      </c>
      <c r="Y6100" s="18">
        <v>0</v>
      </c>
      <c r="Z6100" s="18">
        <v>0</v>
      </c>
      <c r="AA6100" s="18">
        <v>0</v>
      </c>
      <c r="AB6100" s="18">
        <v>0</v>
      </c>
      <c r="AC6100" s="23">
        <v>0</v>
      </c>
      <c r="AD6100" s="14" t="str">
        <f>IF(E6100=113,"Linn","Iowa ex-Linn")</f>
        <v>Iowa ex-Linn</v>
      </c>
      <c r="AE6100" s="23">
        <f>IFERROR(AB6100/W6100,"N/M")</f>
        <v>0.0</v>
      </c>
      <c r="AF6100" s="14" t="str">
        <f>B6100&amp;"|"&amp;TEXT(E6100,"000")&amp;"|"&amp;TEXT(M6100,"0.0000")</f>
        <v>2024|079|0.6500</v>
      </c>
      <c r="AG6100" s="22" t="str">
        <f>IF(AND(B6100&gt;=2015,B6100&lt;=2024,C6100=19,G6100=41,I6100=2,K6100="A",L6100="RBUP",M6100&gt;=0.5,M6100&lt;=0.85),"IN","OUT")</f>
        <v>IN</v>
      </c>
    </row>
    <row r="6101" spans="1:33">
      <c r="A6101" s="14" t="s">
        <v>194</v>
      </c>
      <c r="B6101" s="16">
        <v>2024</v>
      </c>
      <c r="C6101" s="16">
        <v>19</v>
      </c>
      <c r="D6101" s="14" t="s">
        <v>80</v>
      </c>
      <c r="E6101" s="16">
        <v>79</v>
      </c>
      <c r="F6101" s="14" t="s">
        <v>125</v>
      </c>
      <c r="G6101" s="16">
        <v>41</v>
      </c>
      <c r="H6101" s="14" t="s">
        <v>186</v>
      </c>
      <c r="I6101" s="16">
        <v>2</v>
      </c>
      <c r="J6101" s="14" t="s">
        <v>83</v>
      </c>
      <c r="K6101" s="14" t="s">
        <v>84</v>
      </c>
      <c r="L6101" s="14" t="s">
        <v>85</v>
      </c>
      <c r="M6101" s="23">
        <v>0.7</v>
      </c>
      <c r="N6101" s="16">
        <v>7</v>
      </c>
      <c r="O6101" s="16">
        <v>5</v>
      </c>
      <c r="P6101" s="16">
        <v>0</v>
      </c>
      <c r="Q6101" s="16">
        <v>14</v>
      </c>
      <c r="R6101" s="16">
        <v>0</v>
      </c>
      <c r="S6101" s="14" t="s">
        <v>86</v>
      </c>
      <c r="T6101" s="16">
        <v>1655</v>
      </c>
      <c r="U6101" s="16">
        <v>0</v>
      </c>
      <c r="V6101" s="18">
        <v>1065585</v>
      </c>
      <c r="W6101" s="18">
        <v>36894</v>
      </c>
      <c r="X6101" s="18">
        <v>21767</v>
      </c>
      <c r="Y6101" s="18">
        <v>0</v>
      </c>
      <c r="Z6101" s="18">
        <v>0</v>
      </c>
      <c r="AA6101" s="18">
        <v>0</v>
      </c>
      <c r="AB6101" s="18">
        <v>0</v>
      </c>
      <c r="AC6101" s="23">
        <v>0</v>
      </c>
      <c r="AD6101" s="14" t="str">
        <f>IF(E6101=113,"Linn","Iowa ex-Linn")</f>
        <v>Iowa ex-Linn</v>
      </c>
      <c r="AE6101" s="23">
        <f>IFERROR(AB6101/W6101,"N/M")</f>
        <v>0.0</v>
      </c>
      <c r="AF6101" s="14" t="str">
        <f>B6101&amp;"|"&amp;TEXT(E6101,"000")&amp;"|"&amp;TEXT(M6101,"0.0000")</f>
        <v>2024|079|0.7000</v>
      </c>
      <c r="AG6101" s="22" t="str">
        <f>IF(AND(B6101&gt;=2015,B6101&lt;=2024,C6101=19,G6101=41,I6101=2,K6101="A",L6101="RBUP",M6101&gt;=0.5,M6101&lt;=0.85),"IN","OUT")</f>
        <v>IN</v>
      </c>
    </row>
    <row r="6102" spans="1:33">
      <c r="A6102" s="14" t="s">
        <v>194</v>
      </c>
      <c r="B6102" s="16">
        <v>2024</v>
      </c>
      <c r="C6102" s="16">
        <v>19</v>
      </c>
      <c r="D6102" s="14" t="s">
        <v>80</v>
      </c>
      <c r="E6102" s="16">
        <v>79</v>
      </c>
      <c r="F6102" s="14" t="s">
        <v>125</v>
      </c>
      <c r="G6102" s="16">
        <v>41</v>
      </c>
      <c r="H6102" s="14" t="s">
        <v>186</v>
      </c>
      <c r="I6102" s="16">
        <v>2</v>
      </c>
      <c r="J6102" s="14" t="s">
        <v>83</v>
      </c>
      <c r="K6102" s="14" t="s">
        <v>84</v>
      </c>
      <c r="L6102" s="14" t="s">
        <v>85</v>
      </c>
      <c r="M6102" s="23">
        <v>0.75</v>
      </c>
      <c r="N6102" s="16">
        <v>25</v>
      </c>
      <c r="O6102" s="16">
        <v>22</v>
      </c>
      <c r="P6102" s="16">
        <v>5</v>
      </c>
      <c r="Q6102" s="16">
        <v>31</v>
      </c>
      <c r="R6102" s="16">
        <v>5</v>
      </c>
      <c r="S6102" s="14" t="s">
        <v>86</v>
      </c>
      <c r="T6102" s="16">
        <v>3605</v>
      </c>
      <c r="U6102" s="16">
        <v>0</v>
      </c>
      <c r="V6102" s="18">
        <v>2647345</v>
      </c>
      <c r="W6102" s="18">
        <v>107480</v>
      </c>
      <c r="X6102" s="18">
        <v>71311</v>
      </c>
      <c r="Y6102" s="18">
        <v>0</v>
      </c>
      <c r="Z6102" s="18">
        <v>0</v>
      </c>
      <c r="AA6102" s="18">
        <v>0</v>
      </c>
      <c r="AB6102" s="18">
        <v>6263</v>
      </c>
      <c r="AC6102" s="23">
        <v>0.06</v>
      </c>
      <c r="AD6102" s="14" t="str">
        <f>IF(E6102=113,"Linn","Iowa ex-Linn")</f>
        <v>Iowa ex-Linn</v>
      </c>
      <c r="AE6102" s="23">
        <f>IFERROR(AB6102/W6102,"N/M")</f>
        <v>0.05827130628954224</v>
      </c>
      <c r="AF6102" s="14" t="str">
        <f>B6102&amp;"|"&amp;TEXT(E6102,"000")&amp;"|"&amp;TEXT(M6102,"0.0000")</f>
        <v>2024|079|0.7500</v>
      </c>
      <c r="AG6102" s="22" t="str">
        <f>IF(AND(B6102&gt;=2015,B6102&lt;=2024,C6102=19,G6102=41,I6102=2,K6102="A",L6102="RBUP",M6102&gt;=0.5,M6102&lt;=0.85),"IN","OUT")</f>
        <v>IN</v>
      </c>
    </row>
    <row r="6103" spans="1:33">
      <c r="A6103" s="14" t="s">
        <v>194</v>
      </c>
      <c r="B6103" s="16">
        <v>2024</v>
      </c>
      <c r="C6103" s="16">
        <v>19</v>
      </c>
      <c r="D6103" s="14" t="s">
        <v>80</v>
      </c>
      <c r="E6103" s="16">
        <v>79</v>
      </c>
      <c r="F6103" s="14" t="s">
        <v>125</v>
      </c>
      <c r="G6103" s="16">
        <v>41</v>
      </c>
      <c r="H6103" s="14" t="s">
        <v>186</v>
      </c>
      <c r="I6103" s="16">
        <v>2</v>
      </c>
      <c r="J6103" s="14" t="s">
        <v>83</v>
      </c>
      <c r="K6103" s="14" t="s">
        <v>84</v>
      </c>
      <c r="L6103" s="14" t="s">
        <v>85</v>
      </c>
      <c r="M6103" s="23">
        <v>0.8</v>
      </c>
      <c r="N6103" s="16">
        <v>187</v>
      </c>
      <c r="O6103" s="16">
        <v>145</v>
      </c>
      <c r="P6103" s="16">
        <v>21</v>
      </c>
      <c r="Q6103" s="16">
        <v>184</v>
      </c>
      <c r="R6103" s="16">
        <v>22</v>
      </c>
      <c r="S6103" s="14" t="s">
        <v>86</v>
      </c>
      <c r="T6103" s="16">
        <v>28654</v>
      </c>
      <c r="U6103" s="16">
        <v>0</v>
      </c>
      <c r="V6103" s="18">
        <v>22298896</v>
      </c>
      <c r="W6103" s="18">
        <v>1118410</v>
      </c>
      <c r="X6103" s="18">
        <v>696827</v>
      </c>
      <c r="Y6103" s="18">
        <v>547</v>
      </c>
      <c r="Z6103" s="18">
        <v>0</v>
      </c>
      <c r="AA6103" s="18">
        <v>0</v>
      </c>
      <c r="AB6103" s="18">
        <v>120005</v>
      </c>
      <c r="AC6103" s="23">
        <v>0.11</v>
      </c>
      <c r="AD6103" s="14" t="str">
        <f>IF(E6103=113,"Linn","Iowa ex-Linn")</f>
        <v>Iowa ex-Linn</v>
      </c>
      <c r="AE6103" s="23">
        <f>IFERROR(AB6103/W6103,"N/M")</f>
        <v>0.10729964860829212</v>
      </c>
      <c r="AF6103" s="14" t="str">
        <f>B6103&amp;"|"&amp;TEXT(E6103,"000")&amp;"|"&amp;TEXT(M6103,"0.0000")</f>
        <v>2024|079|0.8000</v>
      </c>
      <c r="AG6103" s="22" t="str">
        <f>IF(AND(B6103&gt;=2015,B6103&lt;=2024,C6103=19,G6103=41,I6103=2,K6103="A",L6103="RBUP",M6103&gt;=0.5,M6103&lt;=0.85),"IN","OUT")</f>
        <v>IN</v>
      </c>
    </row>
    <row r="6104" spans="1:33">
      <c r="A6104" s="14" t="s">
        <v>194</v>
      </c>
      <c r="B6104" s="16">
        <v>2024</v>
      </c>
      <c r="C6104" s="16">
        <v>19</v>
      </c>
      <c r="D6104" s="14" t="s">
        <v>80</v>
      </c>
      <c r="E6104" s="16">
        <v>79</v>
      </c>
      <c r="F6104" s="14" t="s">
        <v>125</v>
      </c>
      <c r="G6104" s="16">
        <v>41</v>
      </c>
      <c r="H6104" s="14" t="s">
        <v>186</v>
      </c>
      <c r="I6104" s="16">
        <v>2</v>
      </c>
      <c r="J6104" s="14" t="s">
        <v>83</v>
      </c>
      <c r="K6104" s="14" t="s">
        <v>84</v>
      </c>
      <c r="L6104" s="14" t="s">
        <v>85</v>
      </c>
      <c r="M6104" s="23">
        <v>0.85</v>
      </c>
      <c r="N6104" s="16">
        <v>464</v>
      </c>
      <c r="O6104" s="16">
        <v>398</v>
      </c>
      <c r="P6104" s="16">
        <v>120</v>
      </c>
      <c r="Q6104" s="16">
        <v>825</v>
      </c>
      <c r="R6104" s="16">
        <v>177</v>
      </c>
      <c r="S6104" s="14" t="s">
        <v>86</v>
      </c>
      <c r="T6104" s="16">
        <v>120434</v>
      </c>
      <c r="U6104" s="16">
        <v>0</v>
      </c>
      <c r="V6104" s="18">
        <v>98653807</v>
      </c>
      <c r="W6104" s="18">
        <v>6696964</v>
      </c>
      <c r="X6104" s="18">
        <v>3051874</v>
      </c>
      <c r="Y6104" s="18">
        <v>1315</v>
      </c>
      <c r="Z6104" s="18">
        <v>0</v>
      </c>
      <c r="AA6104" s="18">
        <v>0</v>
      </c>
      <c r="AB6104" s="18">
        <v>1534450</v>
      </c>
      <c r="AC6104" s="23">
        <v>0.23</v>
      </c>
      <c r="AD6104" s="14" t="str">
        <f>IF(E6104=113,"Linn","Iowa ex-Linn")</f>
        <v>Iowa ex-Linn</v>
      </c>
      <c r="AE6104" s="23">
        <f>IFERROR(AB6104/W6104,"N/M")</f>
        <v>0.2291262130123441</v>
      </c>
      <c r="AF6104" s="14" t="str">
        <f>B6104&amp;"|"&amp;TEXT(E6104,"000")&amp;"|"&amp;TEXT(M6104,"0.0000")</f>
        <v>2024|079|0.8500</v>
      </c>
      <c r="AG6104" s="22" t="str">
        <f>IF(AND(B6104&gt;=2015,B6104&lt;=2024,C6104=19,G6104=41,I6104=2,K6104="A",L6104="RBUP",M6104&gt;=0.5,M6104&lt;=0.85),"IN","OUT")</f>
        <v>IN</v>
      </c>
    </row>
    <row r="6105" spans="1:33">
      <c r="A6105" s="14" t="s">
        <v>194</v>
      </c>
      <c r="B6105" s="16">
        <v>2024</v>
      </c>
      <c r="C6105" s="16">
        <v>19</v>
      </c>
      <c r="D6105" s="14" t="s">
        <v>80</v>
      </c>
      <c r="E6105" s="16">
        <v>81</v>
      </c>
      <c r="F6105" s="14" t="s">
        <v>126</v>
      </c>
      <c r="G6105" s="16">
        <v>41</v>
      </c>
      <c r="H6105" s="14" t="s">
        <v>186</v>
      </c>
      <c r="I6105" s="16">
        <v>2</v>
      </c>
      <c r="J6105" s="14" t="s">
        <v>83</v>
      </c>
      <c r="K6105" s="14" t="s">
        <v>84</v>
      </c>
      <c r="L6105" s="14" t="s">
        <v>85</v>
      </c>
      <c r="M6105" s="23">
        <v>0.6</v>
      </c>
      <c r="N6105" s="16">
        <v>2</v>
      </c>
      <c r="O6105" s="16">
        <v>2</v>
      </c>
      <c r="P6105" s="16">
        <v>1</v>
      </c>
      <c r="Q6105" s="16">
        <v>2</v>
      </c>
      <c r="R6105" s="16">
        <v>1</v>
      </c>
      <c r="S6105" s="14" t="s">
        <v>86</v>
      </c>
      <c r="T6105" s="16">
        <v>6247</v>
      </c>
      <c r="U6105" s="16">
        <v>0</v>
      </c>
      <c r="V6105" s="18">
        <v>3423850</v>
      </c>
      <c r="W6105" s="18">
        <v>42787</v>
      </c>
      <c r="X6105" s="18">
        <v>34048</v>
      </c>
      <c r="Y6105" s="18">
        <v>0</v>
      </c>
      <c r="Z6105" s="18">
        <v>0</v>
      </c>
      <c r="AA6105" s="18">
        <v>0</v>
      </c>
      <c r="AB6105" s="18">
        <v>4903</v>
      </c>
      <c r="AC6105" s="23">
        <v>0.11</v>
      </c>
      <c r="AD6105" s="14" t="str">
        <f>IF(E6105=113,"Linn","Iowa ex-Linn")</f>
        <v>Iowa ex-Linn</v>
      </c>
      <c r="AE6105" s="23">
        <f>IFERROR(AB6105/W6105,"N/M")</f>
        <v>0.11459088040760045</v>
      </c>
      <c r="AF6105" s="14" t="str">
        <f>B6105&amp;"|"&amp;TEXT(E6105,"000")&amp;"|"&amp;TEXT(M6105,"0.0000")</f>
        <v>2024|081|0.6000</v>
      </c>
      <c r="AG6105" s="22" t="str">
        <f>IF(AND(B6105&gt;=2015,B6105&lt;=2024,C6105=19,G6105=41,I6105=2,K6105="A",L6105="RBUP",M6105&gt;=0.5,M6105&lt;=0.85),"IN","OUT")</f>
        <v>IN</v>
      </c>
    </row>
    <row r="6106" spans="1:33">
      <c r="A6106" s="14" t="s">
        <v>194</v>
      </c>
      <c r="B6106" s="16">
        <v>2024</v>
      </c>
      <c r="C6106" s="16">
        <v>19</v>
      </c>
      <c r="D6106" s="14" t="s">
        <v>80</v>
      </c>
      <c r="E6106" s="16">
        <v>81</v>
      </c>
      <c r="F6106" s="14" t="s">
        <v>126</v>
      </c>
      <c r="G6106" s="16">
        <v>41</v>
      </c>
      <c r="H6106" s="14" t="s">
        <v>186</v>
      </c>
      <c r="I6106" s="16">
        <v>2</v>
      </c>
      <c r="J6106" s="14" t="s">
        <v>83</v>
      </c>
      <c r="K6106" s="14" t="s">
        <v>84</v>
      </c>
      <c r="L6106" s="14" t="s">
        <v>85</v>
      </c>
      <c r="M6106" s="23">
        <v>0.65</v>
      </c>
      <c r="N6106" s="16">
        <v>7</v>
      </c>
      <c r="O6106" s="16">
        <v>7</v>
      </c>
      <c r="P6106" s="16">
        <v>0</v>
      </c>
      <c r="Q6106" s="16">
        <v>8</v>
      </c>
      <c r="R6106" s="16">
        <v>0</v>
      </c>
      <c r="S6106" s="14" t="s">
        <v>86</v>
      </c>
      <c r="T6106" s="16">
        <v>1528</v>
      </c>
      <c r="U6106" s="16">
        <v>0</v>
      </c>
      <c r="V6106" s="18">
        <v>1010150</v>
      </c>
      <c r="W6106" s="18">
        <v>14732</v>
      </c>
      <c r="X6106" s="18">
        <v>11214</v>
      </c>
      <c r="Y6106" s="18">
        <v>0</v>
      </c>
      <c r="Z6106" s="18">
        <v>0</v>
      </c>
      <c r="AA6106" s="18">
        <v>0</v>
      </c>
      <c r="AB6106" s="18">
        <v>0</v>
      </c>
      <c r="AC6106" s="23">
        <v>0</v>
      </c>
      <c r="AD6106" s="14" t="str">
        <f>IF(E6106=113,"Linn","Iowa ex-Linn")</f>
        <v>Iowa ex-Linn</v>
      </c>
      <c r="AE6106" s="23">
        <f>IFERROR(AB6106/W6106,"N/M")</f>
        <v>0.0</v>
      </c>
      <c r="AF6106" s="14" t="str">
        <f>B6106&amp;"|"&amp;TEXT(E6106,"000")&amp;"|"&amp;TEXT(M6106,"0.0000")</f>
        <v>2024|081|0.6500</v>
      </c>
      <c r="AG6106" s="22" t="str">
        <f>IF(AND(B6106&gt;=2015,B6106&lt;=2024,C6106=19,G6106=41,I6106=2,K6106="A",L6106="RBUP",M6106&gt;=0.5,M6106&lt;=0.85),"IN","OUT")</f>
        <v>IN</v>
      </c>
    </row>
    <row r="6107" spans="1:33">
      <c r="A6107" s="14" t="s">
        <v>194</v>
      </c>
      <c r="B6107" s="16">
        <v>2024</v>
      </c>
      <c r="C6107" s="16">
        <v>19</v>
      </c>
      <c r="D6107" s="14" t="s">
        <v>80</v>
      </c>
      <c r="E6107" s="16">
        <v>81</v>
      </c>
      <c r="F6107" s="14" t="s">
        <v>126</v>
      </c>
      <c r="G6107" s="16">
        <v>41</v>
      </c>
      <c r="H6107" s="14" t="s">
        <v>186</v>
      </c>
      <c r="I6107" s="16">
        <v>2</v>
      </c>
      <c r="J6107" s="14" t="s">
        <v>83</v>
      </c>
      <c r="K6107" s="14" t="s">
        <v>84</v>
      </c>
      <c r="L6107" s="14" t="s">
        <v>85</v>
      </c>
      <c r="M6107" s="23">
        <v>0.7</v>
      </c>
      <c r="N6107" s="16">
        <v>22</v>
      </c>
      <c r="O6107" s="16">
        <v>21</v>
      </c>
      <c r="P6107" s="16">
        <v>2</v>
      </c>
      <c r="Q6107" s="16">
        <v>28</v>
      </c>
      <c r="R6107" s="16">
        <v>2</v>
      </c>
      <c r="S6107" s="14" t="s">
        <v>86</v>
      </c>
      <c r="T6107" s="16">
        <v>2372</v>
      </c>
      <c r="U6107" s="16">
        <v>0</v>
      </c>
      <c r="V6107" s="18">
        <v>1617273</v>
      </c>
      <c r="W6107" s="18">
        <v>42678</v>
      </c>
      <c r="X6107" s="18">
        <v>28782</v>
      </c>
      <c r="Y6107" s="18">
        <v>0</v>
      </c>
      <c r="Z6107" s="18">
        <v>0</v>
      </c>
      <c r="AA6107" s="18">
        <v>0</v>
      </c>
      <c r="AB6107" s="18">
        <v>6574</v>
      </c>
      <c r="AC6107" s="23">
        <v>0.15</v>
      </c>
      <c r="AD6107" s="14" t="str">
        <f>IF(E6107=113,"Linn","Iowa ex-Linn")</f>
        <v>Iowa ex-Linn</v>
      </c>
      <c r="AE6107" s="23">
        <f>IFERROR(AB6107/W6107,"N/M")</f>
        <v>0.15403720886639485</v>
      </c>
      <c r="AF6107" s="14" t="str">
        <f>B6107&amp;"|"&amp;TEXT(E6107,"000")&amp;"|"&amp;TEXT(M6107,"0.0000")</f>
        <v>2024|081|0.7000</v>
      </c>
      <c r="AG6107" s="22" t="str">
        <f>IF(AND(B6107&gt;=2015,B6107&lt;=2024,C6107=19,G6107=41,I6107=2,K6107="A",L6107="RBUP",M6107&gt;=0.5,M6107&lt;=0.85),"IN","OUT")</f>
        <v>IN</v>
      </c>
    </row>
    <row r="6108" spans="1:33">
      <c r="A6108" s="14" t="s">
        <v>194</v>
      </c>
      <c r="B6108" s="16">
        <v>2024</v>
      </c>
      <c r="C6108" s="16">
        <v>19</v>
      </c>
      <c r="D6108" s="14" t="s">
        <v>80</v>
      </c>
      <c r="E6108" s="16">
        <v>81</v>
      </c>
      <c r="F6108" s="14" t="s">
        <v>126</v>
      </c>
      <c r="G6108" s="16">
        <v>41</v>
      </c>
      <c r="H6108" s="14" t="s">
        <v>186</v>
      </c>
      <c r="I6108" s="16">
        <v>2</v>
      </c>
      <c r="J6108" s="14" t="s">
        <v>83</v>
      </c>
      <c r="K6108" s="14" t="s">
        <v>84</v>
      </c>
      <c r="L6108" s="14" t="s">
        <v>85</v>
      </c>
      <c r="M6108" s="23">
        <v>0.75</v>
      </c>
      <c r="N6108" s="16">
        <v>81</v>
      </c>
      <c r="O6108" s="16">
        <v>66</v>
      </c>
      <c r="P6108" s="16">
        <v>17</v>
      </c>
      <c r="Q6108" s="16">
        <v>82</v>
      </c>
      <c r="R6108" s="16">
        <v>21</v>
      </c>
      <c r="S6108" s="14" t="s">
        <v>86</v>
      </c>
      <c r="T6108" s="16">
        <v>9027</v>
      </c>
      <c r="U6108" s="16">
        <v>0</v>
      </c>
      <c r="V6108" s="18">
        <v>6824632</v>
      </c>
      <c r="W6108" s="18">
        <v>239262</v>
      </c>
      <c r="X6108" s="18">
        <v>156719</v>
      </c>
      <c r="Y6108" s="18">
        <v>0</v>
      </c>
      <c r="Z6108" s="18">
        <v>0</v>
      </c>
      <c r="AA6108" s="18">
        <v>0</v>
      </c>
      <c r="AB6108" s="18">
        <v>183310</v>
      </c>
      <c r="AC6108" s="23">
        <v>0.77</v>
      </c>
      <c r="AD6108" s="14" t="str">
        <f>IF(E6108=113,"Linn","Iowa ex-Linn")</f>
        <v>Iowa ex-Linn</v>
      </c>
      <c r="AE6108" s="23">
        <f>IFERROR(AB6108/W6108,"N/M")</f>
        <v>0.7661475704457875</v>
      </c>
      <c r="AF6108" s="14" t="str">
        <f>B6108&amp;"|"&amp;TEXT(E6108,"000")&amp;"|"&amp;TEXT(M6108,"0.0000")</f>
        <v>2024|081|0.7500</v>
      </c>
      <c r="AG6108" s="22" t="str">
        <f>IF(AND(B6108&gt;=2015,B6108&lt;=2024,C6108=19,G6108=41,I6108=2,K6108="A",L6108="RBUP",M6108&gt;=0.5,M6108&lt;=0.85),"IN","OUT")</f>
        <v>IN</v>
      </c>
    </row>
    <row r="6109" spans="1:33">
      <c r="A6109" s="14" t="s">
        <v>194</v>
      </c>
      <c r="B6109" s="16">
        <v>2024</v>
      </c>
      <c r="C6109" s="16">
        <v>19</v>
      </c>
      <c r="D6109" s="14" t="s">
        <v>80</v>
      </c>
      <c r="E6109" s="16">
        <v>81</v>
      </c>
      <c r="F6109" s="14" t="s">
        <v>126</v>
      </c>
      <c r="G6109" s="16">
        <v>41</v>
      </c>
      <c r="H6109" s="14" t="s">
        <v>186</v>
      </c>
      <c r="I6109" s="16">
        <v>2</v>
      </c>
      <c r="J6109" s="14" t="s">
        <v>83</v>
      </c>
      <c r="K6109" s="14" t="s">
        <v>84</v>
      </c>
      <c r="L6109" s="14" t="s">
        <v>85</v>
      </c>
      <c r="M6109" s="23">
        <v>0.8</v>
      </c>
      <c r="N6109" s="16">
        <v>337</v>
      </c>
      <c r="O6109" s="16">
        <v>276</v>
      </c>
      <c r="P6109" s="16">
        <v>101</v>
      </c>
      <c r="Q6109" s="16">
        <v>395</v>
      </c>
      <c r="R6109" s="16">
        <v>130</v>
      </c>
      <c r="S6109" s="14" t="s">
        <v>86</v>
      </c>
      <c r="T6109" s="16">
        <v>65096</v>
      </c>
      <c r="U6109" s="16">
        <v>0</v>
      </c>
      <c r="V6109" s="18">
        <v>51102966</v>
      </c>
      <c r="W6109" s="18">
        <v>2346537</v>
      </c>
      <c r="X6109" s="18">
        <v>1424063</v>
      </c>
      <c r="Y6109" s="18">
        <v>1473</v>
      </c>
      <c r="Z6109" s="18">
        <v>0</v>
      </c>
      <c r="AA6109" s="18">
        <v>0</v>
      </c>
      <c r="AB6109" s="18">
        <v>1307751</v>
      </c>
      <c r="AC6109" s="23">
        <v>0.5600000000000001</v>
      </c>
      <c r="AD6109" s="14" t="str">
        <f>IF(E6109=113,"Linn","Iowa ex-Linn")</f>
        <v>Iowa ex-Linn</v>
      </c>
      <c r="AE6109" s="23">
        <f>IFERROR(AB6109/W6109,"N/M")</f>
        <v>0.5573110502838864</v>
      </c>
      <c r="AF6109" s="14" t="str">
        <f>B6109&amp;"|"&amp;TEXT(E6109,"000")&amp;"|"&amp;TEXT(M6109,"0.0000")</f>
        <v>2024|081|0.8000</v>
      </c>
      <c r="AG6109" s="22" t="str">
        <f>IF(AND(B6109&gt;=2015,B6109&lt;=2024,C6109=19,G6109=41,I6109=2,K6109="A",L6109="RBUP",M6109&gt;=0.5,M6109&lt;=0.85),"IN","OUT")</f>
        <v>IN</v>
      </c>
    </row>
    <row r="6110" spans="1:33">
      <c r="A6110" s="14" t="s">
        <v>194</v>
      </c>
      <c r="B6110" s="16">
        <v>2024</v>
      </c>
      <c r="C6110" s="16">
        <v>19</v>
      </c>
      <c r="D6110" s="14" t="s">
        <v>80</v>
      </c>
      <c r="E6110" s="16">
        <v>81</v>
      </c>
      <c r="F6110" s="14" t="s">
        <v>126</v>
      </c>
      <c r="G6110" s="16">
        <v>41</v>
      </c>
      <c r="H6110" s="14" t="s">
        <v>186</v>
      </c>
      <c r="I6110" s="16">
        <v>2</v>
      </c>
      <c r="J6110" s="14" t="s">
        <v>83</v>
      </c>
      <c r="K6110" s="14" t="s">
        <v>84</v>
      </c>
      <c r="L6110" s="14" t="s">
        <v>85</v>
      </c>
      <c r="M6110" s="23">
        <v>0.85</v>
      </c>
      <c r="N6110" s="16">
        <v>379</v>
      </c>
      <c r="O6110" s="16">
        <v>332</v>
      </c>
      <c r="P6110" s="16">
        <v>169</v>
      </c>
      <c r="Q6110" s="16">
        <v>531</v>
      </c>
      <c r="R6110" s="16">
        <v>232</v>
      </c>
      <c r="S6110" s="14" t="s">
        <v>86</v>
      </c>
      <c r="T6110" s="16">
        <v>87005</v>
      </c>
      <c r="U6110" s="16">
        <v>0</v>
      </c>
      <c r="V6110" s="18">
        <v>72478516</v>
      </c>
      <c r="W6110" s="18">
        <v>4195699</v>
      </c>
      <c r="X6110" s="18">
        <v>1965412</v>
      </c>
      <c r="Y6110" s="18">
        <v>0</v>
      </c>
      <c r="Z6110" s="18">
        <v>0</v>
      </c>
      <c r="AA6110" s="18">
        <v>0</v>
      </c>
      <c r="AB6110" s="18">
        <v>3273163</v>
      </c>
      <c r="AC6110" s="23">
        <v>0.78</v>
      </c>
      <c r="AD6110" s="14" t="str">
        <f>IF(E6110=113,"Linn","Iowa ex-Linn")</f>
        <v>Iowa ex-Linn</v>
      </c>
      <c r="AE6110" s="23">
        <f>IFERROR(AB6110/W6110,"N/M")</f>
        <v>0.7801234073273607</v>
      </c>
      <c r="AF6110" s="14" t="str">
        <f>B6110&amp;"|"&amp;TEXT(E6110,"000")&amp;"|"&amp;TEXT(M6110,"0.0000")</f>
        <v>2024|081|0.8500</v>
      </c>
      <c r="AG6110" s="22" t="str">
        <f>IF(AND(B6110&gt;=2015,B6110&lt;=2024,C6110=19,G6110=41,I6110=2,K6110="A",L6110="RBUP",M6110&gt;=0.5,M6110&lt;=0.85),"IN","OUT")</f>
        <v>IN</v>
      </c>
    </row>
    <row r="6111" spans="1:33">
      <c r="A6111" s="14" t="s">
        <v>194</v>
      </c>
      <c r="B6111" s="16">
        <v>2024</v>
      </c>
      <c r="C6111" s="16">
        <v>19</v>
      </c>
      <c r="D6111" s="14" t="s">
        <v>80</v>
      </c>
      <c r="E6111" s="16">
        <v>83</v>
      </c>
      <c r="F6111" s="14" t="s">
        <v>127</v>
      </c>
      <c r="G6111" s="16">
        <v>41</v>
      </c>
      <c r="H6111" s="14" t="s">
        <v>186</v>
      </c>
      <c r="I6111" s="16">
        <v>2</v>
      </c>
      <c r="J6111" s="14" t="s">
        <v>83</v>
      </c>
      <c r="K6111" s="14" t="s">
        <v>84</v>
      </c>
      <c r="L6111" s="14" t="s">
        <v>85</v>
      </c>
      <c r="M6111" s="23">
        <v>0.6</v>
      </c>
      <c r="N6111" s="16">
        <v>1</v>
      </c>
      <c r="O6111" s="16">
        <v>1</v>
      </c>
      <c r="P6111" s="16">
        <v>0</v>
      </c>
      <c r="Q6111" s="16">
        <v>1</v>
      </c>
      <c r="R6111" s="16">
        <v>0</v>
      </c>
      <c r="S6111" s="14" t="s">
        <v>86</v>
      </c>
      <c r="T6111" s="16">
        <v>80</v>
      </c>
      <c r="U6111" s="16">
        <v>0</v>
      </c>
      <c r="V6111" s="18">
        <v>44139</v>
      </c>
      <c r="W6111" s="18">
        <v>594</v>
      </c>
      <c r="X6111" s="18">
        <v>380</v>
      </c>
      <c r="Y6111" s="18">
        <v>0</v>
      </c>
      <c r="Z6111" s="18">
        <v>0</v>
      </c>
      <c r="AA6111" s="18">
        <v>0</v>
      </c>
      <c r="AB6111" s="18">
        <v>0</v>
      </c>
      <c r="AC6111" s="23">
        <v>0</v>
      </c>
      <c r="AD6111" s="14" t="str">
        <f>IF(E6111=113,"Linn","Iowa ex-Linn")</f>
        <v>Iowa ex-Linn</v>
      </c>
      <c r="AE6111" s="23">
        <f>IFERROR(AB6111/W6111,"N/M")</f>
        <v>0.0</v>
      </c>
      <c r="AF6111" s="14" t="str">
        <f>B6111&amp;"|"&amp;TEXT(E6111,"000")&amp;"|"&amp;TEXT(M6111,"0.0000")</f>
        <v>2024|083|0.6000</v>
      </c>
      <c r="AG6111" s="22" t="str">
        <f>IF(AND(B6111&gt;=2015,B6111&lt;=2024,C6111=19,G6111=41,I6111=2,K6111="A",L6111="RBUP",M6111&gt;=0.5,M6111&lt;=0.85),"IN","OUT")</f>
        <v>IN</v>
      </c>
    </row>
    <row r="6112" spans="1:33">
      <c r="A6112" s="14" t="s">
        <v>194</v>
      </c>
      <c r="B6112" s="16">
        <v>2024</v>
      </c>
      <c r="C6112" s="16">
        <v>19</v>
      </c>
      <c r="D6112" s="14" t="s">
        <v>80</v>
      </c>
      <c r="E6112" s="16">
        <v>83</v>
      </c>
      <c r="F6112" s="14" t="s">
        <v>127</v>
      </c>
      <c r="G6112" s="16">
        <v>41</v>
      </c>
      <c r="H6112" s="14" t="s">
        <v>186</v>
      </c>
      <c r="I6112" s="16">
        <v>2</v>
      </c>
      <c r="J6112" s="14" t="s">
        <v>83</v>
      </c>
      <c r="K6112" s="14" t="s">
        <v>84</v>
      </c>
      <c r="L6112" s="14" t="s">
        <v>85</v>
      </c>
      <c r="M6112" s="23">
        <v>0.65</v>
      </c>
      <c r="N6112" s="16">
        <v>2</v>
      </c>
      <c r="O6112" s="16">
        <v>2</v>
      </c>
      <c r="P6112" s="16">
        <v>0</v>
      </c>
      <c r="Q6112" s="16">
        <v>3</v>
      </c>
      <c r="R6112" s="16">
        <v>0</v>
      </c>
      <c r="S6112" s="14" t="s">
        <v>86</v>
      </c>
      <c r="T6112" s="16">
        <v>118</v>
      </c>
      <c r="U6112" s="16">
        <v>0</v>
      </c>
      <c r="V6112" s="18">
        <v>68772</v>
      </c>
      <c r="W6112" s="18">
        <v>1822</v>
      </c>
      <c r="X6112" s="18">
        <v>1075</v>
      </c>
      <c r="Y6112" s="18">
        <v>0</v>
      </c>
      <c r="Z6112" s="18">
        <v>0</v>
      </c>
      <c r="AA6112" s="18">
        <v>0</v>
      </c>
      <c r="AB6112" s="18">
        <v>0</v>
      </c>
      <c r="AC6112" s="23">
        <v>0</v>
      </c>
      <c r="AD6112" s="14" t="str">
        <f>IF(E6112=113,"Linn","Iowa ex-Linn")</f>
        <v>Iowa ex-Linn</v>
      </c>
      <c r="AE6112" s="23">
        <f>IFERROR(AB6112/W6112,"N/M")</f>
        <v>0.0</v>
      </c>
      <c r="AF6112" s="14" t="str">
        <f>B6112&amp;"|"&amp;TEXT(E6112,"000")&amp;"|"&amp;TEXT(M6112,"0.0000")</f>
        <v>2024|083|0.6500</v>
      </c>
      <c r="AG6112" s="22" t="str">
        <f>IF(AND(B6112&gt;=2015,B6112&lt;=2024,C6112=19,G6112=41,I6112=2,K6112="A",L6112="RBUP",M6112&gt;=0.5,M6112&lt;=0.85),"IN","OUT")</f>
        <v>IN</v>
      </c>
    </row>
    <row r="6113" spans="1:33">
      <c r="A6113" s="14" t="s">
        <v>194</v>
      </c>
      <c r="B6113" s="16">
        <v>2024</v>
      </c>
      <c r="C6113" s="16">
        <v>19</v>
      </c>
      <c r="D6113" s="14" t="s">
        <v>80</v>
      </c>
      <c r="E6113" s="16">
        <v>83</v>
      </c>
      <c r="F6113" s="14" t="s">
        <v>127</v>
      </c>
      <c r="G6113" s="16">
        <v>41</v>
      </c>
      <c r="H6113" s="14" t="s">
        <v>186</v>
      </c>
      <c r="I6113" s="16">
        <v>2</v>
      </c>
      <c r="J6113" s="14" t="s">
        <v>83</v>
      </c>
      <c r="K6113" s="14" t="s">
        <v>84</v>
      </c>
      <c r="L6113" s="14" t="s">
        <v>85</v>
      </c>
      <c r="M6113" s="23">
        <v>0.7</v>
      </c>
      <c r="N6113" s="16">
        <v>7</v>
      </c>
      <c r="O6113" s="16">
        <v>4</v>
      </c>
      <c r="P6113" s="16">
        <v>1</v>
      </c>
      <c r="Q6113" s="16">
        <v>11</v>
      </c>
      <c r="R6113" s="16">
        <v>1</v>
      </c>
      <c r="S6113" s="14" t="s">
        <v>86</v>
      </c>
      <c r="T6113" s="16">
        <v>1169</v>
      </c>
      <c r="U6113" s="16">
        <v>0</v>
      </c>
      <c r="V6113" s="18">
        <v>841317</v>
      </c>
      <c r="W6113" s="18">
        <v>26115</v>
      </c>
      <c r="X6113" s="18">
        <v>15410</v>
      </c>
      <c r="Y6113" s="18">
        <v>0</v>
      </c>
      <c r="Z6113" s="18">
        <v>0</v>
      </c>
      <c r="AA6113" s="18">
        <v>0</v>
      </c>
      <c r="AB6113" s="18">
        <v>1324</v>
      </c>
      <c r="AC6113" s="23">
        <v>0.05</v>
      </c>
      <c r="AD6113" s="14" t="str">
        <f>IF(E6113=113,"Linn","Iowa ex-Linn")</f>
        <v>Iowa ex-Linn</v>
      </c>
      <c r="AE6113" s="23">
        <f>IFERROR(AB6113/W6113,"N/M")</f>
        <v>0.05069883208883783</v>
      </c>
      <c r="AF6113" s="14" t="str">
        <f>B6113&amp;"|"&amp;TEXT(E6113,"000")&amp;"|"&amp;TEXT(M6113,"0.0000")</f>
        <v>2024|083|0.7000</v>
      </c>
      <c r="AG6113" s="22" t="str">
        <f>IF(AND(B6113&gt;=2015,B6113&lt;=2024,C6113=19,G6113=41,I6113=2,K6113="A",L6113="RBUP",M6113&gt;=0.5,M6113&lt;=0.85),"IN","OUT")</f>
        <v>IN</v>
      </c>
    </row>
    <row r="6114" spans="1:33">
      <c r="A6114" s="14" t="s">
        <v>194</v>
      </c>
      <c r="B6114" s="16">
        <v>2024</v>
      </c>
      <c r="C6114" s="16">
        <v>19</v>
      </c>
      <c r="D6114" s="14" t="s">
        <v>80</v>
      </c>
      <c r="E6114" s="16">
        <v>83</v>
      </c>
      <c r="F6114" s="14" t="s">
        <v>127</v>
      </c>
      <c r="G6114" s="16">
        <v>41</v>
      </c>
      <c r="H6114" s="14" t="s">
        <v>186</v>
      </c>
      <c r="I6114" s="16">
        <v>2</v>
      </c>
      <c r="J6114" s="14" t="s">
        <v>83</v>
      </c>
      <c r="K6114" s="14" t="s">
        <v>84</v>
      </c>
      <c r="L6114" s="14" t="s">
        <v>85</v>
      </c>
      <c r="M6114" s="23">
        <v>0.75</v>
      </c>
      <c r="N6114" s="16">
        <v>39</v>
      </c>
      <c r="O6114" s="16">
        <v>25</v>
      </c>
      <c r="P6114" s="16">
        <v>4</v>
      </c>
      <c r="Q6114" s="16">
        <v>39</v>
      </c>
      <c r="R6114" s="16">
        <v>4</v>
      </c>
      <c r="S6114" s="14" t="s">
        <v>86</v>
      </c>
      <c r="T6114" s="16">
        <v>5398</v>
      </c>
      <c r="U6114" s="16">
        <v>0</v>
      </c>
      <c r="V6114" s="18">
        <v>3775855</v>
      </c>
      <c r="W6114" s="18">
        <v>159475</v>
      </c>
      <c r="X6114" s="18">
        <v>99748</v>
      </c>
      <c r="Y6114" s="18">
        <v>0</v>
      </c>
      <c r="Z6114" s="18">
        <v>0</v>
      </c>
      <c r="AA6114" s="18">
        <v>0</v>
      </c>
      <c r="AB6114" s="18">
        <v>37670</v>
      </c>
      <c r="AC6114" s="23">
        <v>0.24</v>
      </c>
      <c r="AD6114" s="14" t="str">
        <f>IF(E6114=113,"Linn","Iowa ex-Linn")</f>
        <v>Iowa ex-Linn</v>
      </c>
      <c r="AE6114" s="23">
        <f>IFERROR(AB6114/W6114,"N/M")</f>
        <v>0.2362125725035272</v>
      </c>
      <c r="AF6114" s="14" t="str">
        <f>B6114&amp;"|"&amp;TEXT(E6114,"000")&amp;"|"&amp;TEXT(M6114,"0.0000")</f>
        <v>2024|083|0.7500</v>
      </c>
      <c r="AG6114" s="22" t="str">
        <f>IF(AND(B6114&gt;=2015,B6114&lt;=2024,C6114=19,G6114=41,I6114=2,K6114="A",L6114="RBUP",M6114&gt;=0.5,M6114&lt;=0.85),"IN","OUT")</f>
        <v>IN</v>
      </c>
    </row>
    <row r="6115" spans="1:33">
      <c r="A6115" s="14" t="s">
        <v>194</v>
      </c>
      <c r="B6115" s="16">
        <v>2024</v>
      </c>
      <c r="C6115" s="16">
        <v>19</v>
      </c>
      <c r="D6115" s="14" t="s">
        <v>80</v>
      </c>
      <c r="E6115" s="16">
        <v>83</v>
      </c>
      <c r="F6115" s="14" t="s">
        <v>127</v>
      </c>
      <c r="G6115" s="16">
        <v>41</v>
      </c>
      <c r="H6115" s="14" t="s">
        <v>186</v>
      </c>
      <c r="I6115" s="16">
        <v>2</v>
      </c>
      <c r="J6115" s="14" t="s">
        <v>83</v>
      </c>
      <c r="K6115" s="14" t="s">
        <v>84</v>
      </c>
      <c r="L6115" s="14" t="s">
        <v>85</v>
      </c>
      <c r="M6115" s="23">
        <v>0.8</v>
      </c>
      <c r="N6115" s="16">
        <v>256</v>
      </c>
      <c r="O6115" s="16">
        <v>204</v>
      </c>
      <c r="P6115" s="16">
        <v>40</v>
      </c>
      <c r="Q6115" s="16">
        <v>350</v>
      </c>
      <c r="R6115" s="16">
        <v>56</v>
      </c>
      <c r="S6115" s="14" t="s">
        <v>86</v>
      </c>
      <c r="T6115" s="16">
        <v>50653</v>
      </c>
      <c r="U6115" s="16">
        <v>0</v>
      </c>
      <c r="V6115" s="18">
        <v>41323692</v>
      </c>
      <c r="W6115" s="18">
        <v>2188910</v>
      </c>
      <c r="X6115" s="18">
        <v>1256056</v>
      </c>
      <c r="Y6115" s="18">
        <v>455</v>
      </c>
      <c r="Z6115" s="18">
        <v>0</v>
      </c>
      <c r="AA6115" s="18">
        <v>0</v>
      </c>
      <c r="AB6115" s="18">
        <v>543239</v>
      </c>
      <c r="AC6115" s="23">
        <v>0.25</v>
      </c>
      <c r="AD6115" s="14" t="str">
        <f>IF(E6115=113,"Linn","Iowa ex-Linn")</f>
        <v>Iowa ex-Linn</v>
      </c>
      <c r="AE6115" s="23">
        <f>IFERROR(AB6115/W6115,"N/M")</f>
        <v>0.24817786021353094</v>
      </c>
      <c r="AF6115" s="14" t="str">
        <f>B6115&amp;"|"&amp;TEXT(E6115,"000")&amp;"|"&amp;TEXT(M6115,"0.0000")</f>
        <v>2024|083|0.8000</v>
      </c>
      <c r="AG6115" s="22" t="str">
        <f>IF(AND(B6115&gt;=2015,B6115&lt;=2024,C6115=19,G6115=41,I6115=2,K6115="A",L6115="RBUP",M6115&gt;=0.5,M6115&lt;=0.85),"IN","OUT")</f>
        <v>IN</v>
      </c>
    </row>
    <row r="6116" spans="1:33">
      <c r="A6116" s="14" t="s">
        <v>194</v>
      </c>
      <c r="B6116" s="16">
        <v>2024</v>
      </c>
      <c r="C6116" s="16">
        <v>19</v>
      </c>
      <c r="D6116" s="14" t="s">
        <v>80</v>
      </c>
      <c r="E6116" s="16">
        <v>83</v>
      </c>
      <c r="F6116" s="14" t="s">
        <v>127</v>
      </c>
      <c r="G6116" s="16">
        <v>41</v>
      </c>
      <c r="H6116" s="14" t="s">
        <v>186</v>
      </c>
      <c r="I6116" s="16">
        <v>2</v>
      </c>
      <c r="J6116" s="14" t="s">
        <v>83</v>
      </c>
      <c r="K6116" s="14" t="s">
        <v>84</v>
      </c>
      <c r="L6116" s="14" t="s">
        <v>85</v>
      </c>
      <c r="M6116" s="23">
        <v>0.85</v>
      </c>
      <c r="N6116" s="16">
        <v>475</v>
      </c>
      <c r="O6116" s="16">
        <v>383</v>
      </c>
      <c r="P6116" s="16">
        <v>137</v>
      </c>
      <c r="Q6116" s="16">
        <v>734</v>
      </c>
      <c r="R6116" s="16">
        <v>219</v>
      </c>
      <c r="S6116" s="14" t="s">
        <v>86</v>
      </c>
      <c r="T6116" s="16">
        <v>108849</v>
      </c>
      <c r="U6116" s="16">
        <v>0</v>
      </c>
      <c r="V6116" s="18">
        <v>93098803</v>
      </c>
      <c r="W6116" s="18">
        <v>6253050</v>
      </c>
      <c r="X6116" s="18">
        <v>2867089</v>
      </c>
      <c r="Y6116" s="18">
        <v>1493</v>
      </c>
      <c r="Z6116" s="18">
        <v>0</v>
      </c>
      <c r="AA6116" s="18">
        <v>0</v>
      </c>
      <c r="AB6116" s="18">
        <v>1774738</v>
      </c>
      <c r="AC6116" s="23">
        <v>0.28</v>
      </c>
      <c r="AD6116" s="14" t="str">
        <f>IF(E6116=113,"Linn","Iowa ex-Linn")</f>
        <v>Iowa ex-Linn</v>
      </c>
      <c r="AE6116" s="23">
        <f>IFERROR(AB6116/W6116,"N/M")</f>
        <v>0.2838195760468891</v>
      </c>
      <c r="AF6116" s="14" t="str">
        <f>B6116&amp;"|"&amp;TEXT(E6116,"000")&amp;"|"&amp;TEXT(M6116,"0.0000")</f>
        <v>2024|083|0.8500</v>
      </c>
      <c r="AG6116" s="22" t="str">
        <f>IF(AND(B6116&gt;=2015,B6116&lt;=2024,C6116=19,G6116=41,I6116=2,K6116="A",L6116="RBUP",M6116&gt;=0.5,M6116&lt;=0.85),"IN","OUT")</f>
        <v>IN</v>
      </c>
    </row>
    <row r="6117" spans="1:33">
      <c r="A6117" s="14" t="s">
        <v>194</v>
      </c>
      <c r="B6117" s="16">
        <v>2024</v>
      </c>
      <c r="C6117" s="16">
        <v>19</v>
      </c>
      <c r="D6117" s="14" t="s">
        <v>80</v>
      </c>
      <c r="E6117" s="16">
        <v>85</v>
      </c>
      <c r="F6117" s="14" t="s">
        <v>128</v>
      </c>
      <c r="G6117" s="16">
        <v>41</v>
      </c>
      <c r="H6117" s="14" t="s">
        <v>186</v>
      </c>
      <c r="I6117" s="16">
        <v>2</v>
      </c>
      <c r="J6117" s="14" t="s">
        <v>83</v>
      </c>
      <c r="K6117" s="14" t="s">
        <v>84</v>
      </c>
      <c r="L6117" s="14" t="s">
        <v>85</v>
      </c>
      <c r="M6117" s="23">
        <v>0.5</v>
      </c>
      <c r="N6117" s="16">
        <v>1</v>
      </c>
      <c r="O6117" s="16">
        <v>1</v>
      </c>
      <c r="P6117" s="16">
        <v>0</v>
      </c>
      <c r="Q6117" s="16">
        <v>1</v>
      </c>
      <c r="R6117" s="16">
        <v>0</v>
      </c>
      <c r="S6117" s="14" t="s">
        <v>86</v>
      </c>
      <c r="T6117" s="16">
        <v>20</v>
      </c>
      <c r="U6117" s="16">
        <v>0</v>
      </c>
      <c r="V6117" s="18">
        <v>9739</v>
      </c>
      <c r="W6117" s="18">
        <v>125</v>
      </c>
      <c r="X6117" s="18">
        <v>84</v>
      </c>
      <c r="Y6117" s="18">
        <v>0</v>
      </c>
      <c r="Z6117" s="18">
        <v>0</v>
      </c>
      <c r="AA6117" s="18">
        <v>0</v>
      </c>
      <c r="AB6117" s="18">
        <v>0</v>
      </c>
      <c r="AC6117" s="23">
        <v>0</v>
      </c>
      <c r="AD6117" s="14" t="str">
        <f>IF(E6117=113,"Linn","Iowa ex-Linn")</f>
        <v>Iowa ex-Linn</v>
      </c>
      <c r="AE6117" s="23">
        <f>IFERROR(AB6117/W6117,"N/M")</f>
        <v>0.0</v>
      </c>
      <c r="AF6117" s="14" t="str">
        <f>B6117&amp;"|"&amp;TEXT(E6117,"000")&amp;"|"&amp;TEXT(M6117,"0.0000")</f>
        <v>2024|085|0.5000</v>
      </c>
      <c r="AG6117" s="22" t="str">
        <f>IF(AND(B6117&gt;=2015,B6117&lt;=2024,C6117=19,G6117=41,I6117=2,K6117="A",L6117="RBUP",M6117&gt;=0.5,M6117&lt;=0.85),"IN","OUT")</f>
        <v>IN</v>
      </c>
    </row>
    <row r="6118" spans="1:33">
      <c r="A6118" s="14" t="s">
        <v>194</v>
      </c>
      <c r="B6118" s="16">
        <v>2024</v>
      </c>
      <c r="C6118" s="16">
        <v>19</v>
      </c>
      <c r="D6118" s="14" t="s">
        <v>80</v>
      </c>
      <c r="E6118" s="16">
        <v>85</v>
      </c>
      <c r="F6118" s="14" t="s">
        <v>128</v>
      </c>
      <c r="G6118" s="16">
        <v>41</v>
      </c>
      <c r="H6118" s="14" t="s">
        <v>186</v>
      </c>
      <c r="I6118" s="16">
        <v>2</v>
      </c>
      <c r="J6118" s="14" t="s">
        <v>83</v>
      </c>
      <c r="K6118" s="14" t="s">
        <v>84</v>
      </c>
      <c r="L6118" s="14" t="s">
        <v>85</v>
      </c>
      <c r="M6118" s="23">
        <v>0.6</v>
      </c>
      <c r="N6118" s="16">
        <v>1</v>
      </c>
      <c r="O6118" s="16">
        <v>0</v>
      </c>
      <c r="P6118" s="16">
        <v>0</v>
      </c>
      <c r="Q6118" s="16">
        <v>0</v>
      </c>
      <c r="R6118" s="16">
        <v>0</v>
      </c>
      <c r="S6118" s="14" t="s">
        <v>86</v>
      </c>
      <c r="T6118" s="16">
        <v>0</v>
      </c>
      <c r="U6118" s="16">
        <v>0</v>
      </c>
      <c r="V6118" s="18">
        <v>0</v>
      </c>
      <c r="W6118" s="18">
        <v>0</v>
      </c>
      <c r="X6118" s="18">
        <v>0</v>
      </c>
      <c r="Y6118" s="18">
        <v>0</v>
      </c>
      <c r="Z6118" s="18">
        <v>0</v>
      </c>
      <c r="AA6118" s="18">
        <v>0</v>
      </c>
      <c r="AB6118" s="18">
        <v>0</v>
      </c>
      <c r="AC6118" s="23">
        <v>0</v>
      </c>
      <c r="AD6118" s="14" t="str">
        <f>IF(E6118=113,"Linn","Iowa ex-Linn")</f>
        <v>Iowa ex-Linn</v>
      </c>
      <c r="AE6118" s="23" t="str">
        <f>IFERROR(AB6118/W6118,"N/M")</f>
        <v>N/M</v>
      </c>
      <c r="AF6118" s="14" t="str">
        <f>B6118&amp;"|"&amp;TEXT(E6118,"000")&amp;"|"&amp;TEXT(M6118,"0.0000")</f>
        <v>2024|085|0.6000</v>
      </c>
      <c r="AG6118" s="22" t="str">
        <f>IF(AND(B6118&gt;=2015,B6118&lt;=2024,C6118=19,G6118=41,I6118=2,K6118="A",L6118="RBUP",M6118&gt;=0.5,M6118&lt;=0.85),"IN","OUT")</f>
        <v>IN</v>
      </c>
    </row>
    <row r="6119" spans="1:33">
      <c r="A6119" s="14" t="s">
        <v>194</v>
      </c>
      <c r="B6119" s="16">
        <v>2024</v>
      </c>
      <c r="C6119" s="16">
        <v>19</v>
      </c>
      <c r="D6119" s="14" t="s">
        <v>80</v>
      </c>
      <c r="E6119" s="16">
        <v>85</v>
      </c>
      <c r="F6119" s="14" t="s">
        <v>128</v>
      </c>
      <c r="G6119" s="16">
        <v>41</v>
      </c>
      <c r="H6119" s="14" t="s">
        <v>186</v>
      </c>
      <c r="I6119" s="16">
        <v>2</v>
      </c>
      <c r="J6119" s="14" t="s">
        <v>83</v>
      </c>
      <c r="K6119" s="14" t="s">
        <v>84</v>
      </c>
      <c r="L6119" s="14" t="s">
        <v>85</v>
      </c>
      <c r="M6119" s="23">
        <v>0.65</v>
      </c>
      <c r="N6119" s="16">
        <v>4</v>
      </c>
      <c r="O6119" s="16">
        <v>4</v>
      </c>
      <c r="P6119" s="16">
        <v>0</v>
      </c>
      <c r="Q6119" s="16">
        <v>4</v>
      </c>
      <c r="R6119" s="16">
        <v>0</v>
      </c>
      <c r="S6119" s="14" t="s">
        <v>86</v>
      </c>
      <c r="T6119" s="16">
        <v>324</v>
      </c>
      <c r="U6119" s="16">
        <v>0</v>
      </c>
      <c r="V6119" s="18">
        <v>210949</v>
      </c>
      <c r="W6119" s="18">
        <v>6910</v>
      </c>
      <c r="X6119" s="18">
        <v>4890</v>
      </c>
      <c r="Y6119" s="18">
        <v>0</v>
      </c>
      <c r="Z6119" s="18">
        <v>0</v>
      </c>
      <c r="AA6119" s="18">
        <v>0</v>
      </c>
      <c r="AB6119" s="18">
        <v>15677</v>
      </c>
      <c r="AC6119" s="23">
        <v>2.27</v>
      </c>
      <c r="AD6119" s="14" t="str">
        <f>IF(E6119=113,"Linn","Iowa ex-Linn")</f>
        <v>Iowa ex-Linn</v>
      </c>
      <c r="AE6119" s="23">
        <f>IFERROR(AB6119/W6119,"N/M")</f>
        <v>2.2687409551374818</v>
      </c>
      <c r="AF6119" s="14" t="str">
        <f>B6119&amp;"|"&amp;TEXT(E6119,"000")&amp;"|"&amp;TEXT(M6119,"0.0000")</f>
        <v>2024|085|0.6500</v>
      </c>
      <c r="AG6119" s="22" t="str">
        <f>IF(AND(B6119&gt;=2015,B6119&lt;=2024,C6119=19,G6119=41,I6119=2,K6119="A",L6119="RBUP",M6119&gt;=0.5,M6119&lt;=0.85),"IN","OUT")</f>
        <v>IN</v>
      </c>
    </row>
    <row r="6120" spans="1:33">
      <c r="A6120" s="14" t="s">
        <v>194</v>
      </c>
      <c r="B6120" s="16">
        <v>2024</v>
      </c>
      <c r="C6120" s="16">
        <v>19</v>
      </c>
      <c r="D6120" s="14" t="s">
        <v>80</v>
      </c>
      <c r="E6120" s="16">
        <v>85</v>
      </c>
      <c r="F6120" s="14" t="s">
        <v>128</v>
      </c>
      <c r="G6120" s="16">
        <v>41</v>
      </c>
      <c r="H6120" s="14" t="s">
        <v>186</v>
      </c>
      <c r="I6120" s="16">
        <v>2</v>
      </c>
      <c r="J6120" s="14" t="s">
        <v>83</v>
      </c>
      <c r="K6120" s="14" t="s">
        <v>84</v>
      </c>
      <c r="L6120" s="14" t="s">
        <v>85</v>
      </c>
      <c r="M6120" s="23">
        <v>0.7</v>
      </c>
      <c r="N6120" s="16">
        <v>27</v>
      </c>
      <c r="O6120" s="16">
        <v>25</v>
      </c>
      <c r="P6120" s="16">
        <v>1</v>
      </c>
      <c r="Q6120" s="16">
        <v>36</v>
      </c>
      <c r="R6120" s="16">
        <v>2</v>
      </c>
      <c r="S6120" s="14" t="s">
        <v>86</v>
      </c>
      <c r="T6120" s="16">
        <v>4052</v>
      </c>
      <c r="U6120" s="16">
        <v>0</v>
      </c>
      <c r="V6120" s="18">
        <v>2753964</v>
      </c>
      <c r="W6120" s="18">
        <v>95079</v>
      </c>
      <c r="X6120" s="18">
        <v>66715</v>
      </c>
      <c r="Y6120" s="18">
        <v>200</v>
      </c>
      <c r="Z6120" s="18">
        <v>0</v>
      </c>
      <c r="AA6120" s="18">
        <v>0</v>
      </c>
      <c r="AB6120" s="18">
        <v>38313</v>
      </c>
      <c r="AC6120" s="23">
        <v>0.4</v>
      </c>
      <c r="AD6120" s="14" t="str">
        <f>IF(E6120=113,"Linn","Iowa ex-Linn")</f>
        <v>Iowa ex-Linn</v>
      </c>
      <c r="AE6120" s="23">
        <f>IFERROR(AB6120/W6120,"N/M")</f>
        <v>0.4029596440854447</v>
      </c>
      <c r="AF6120" s="14" t="str">
        <f>B6120&amp;"|"&amp;TEXT(E6120,"000")&amp;"|"&amp;TEXT(M6120,"0.0000")</f>
        <v>2024|085|0.7000</v>
      </c>
      <c r="AG6120" s="22" t="str">
        <f>IF(AND(B6120&gt;=2015,B6120&lt;=2024,C6120=19,G6120=41,I6120=2,K6120="A",L6120="RBUP",M6120&gt;=0.5,M6120&lt;=0.85),"IN","OUT")</f>
        <v>IN</v>
      </c>
    </row>
    <row r="6121" spans="1:33">
      <c r="A6121" s="14" t="s">
        <v>194</v>
      </c>
      <c r="B6121" s="16">
        <v>2024</v>
      </c>
      <c r="C6121" s="16">
        <v>19</v>
      </c>
      <c r="D6121" s="14" t="s">
        <v>80</v>
      </c>
      <c r="E6121" s="16">
        <v>85</v>
      </c>
      <c r="F6121" s="14" t="s">
        <v>128</v>
      </c>
      <c r="G6121" s="16">
        <v>41</v>
      </c>
      <c r="H6121" s="14" t="s">
        <v>186</v>
      </c>
      <c r="I6121" s="16">
        <v>2</v>
      </c>
      <c r="J6121" s="14" t="s">
        <v>83</v>
      </c>
      <c r="K6121" s="14" t="s">
        <v>84</v>
      </c>
      <c r="L6121" s="14" t="s">
        <v>85</v>
      </c>
      <c r="M6121" s="23">
        <v>0.75</v>
      </c>
      <c r="N6121" s="16">
        <v>127</v>
      </c>
      <c r="O6121" s="16">
        <v>103</v>
      </c>
      <c r="P6121" s="16">
        <v>19</v>
      </c>
      <c r="Q6121" s="16">
        <v>181</v>
      </c>
      <c r="R6121" s="16">
        <v>27</v>
      </c>
      <c r="S6121" s="14" t="s">
        <v>86</v>
      </c>
      <c r="T6121" s="16">
        <v>20318</v>
      </c>
      <c r="U6121" s="16">
        <v>0</v>
      </c>
      <c r="V6121" s="18">
        <v>14658703</v>
      </c>
      <c r="W6121" s="18">
        <v>783132</v>
      </c>
      <c r="X6121" s="18">
        <v>503476</v>
      </c>
      <c r="Y6121" s="18">
        <v>0</v>
      </c>
      <c r="Z6121" s="18">
        <v>0</v>
      </c>
      <c r="AA6121" s="18">
        <v>0</v>
      </c>
      <c r="AB6121" s="18">
        <v>439963</v>
      </c>
      <c r="AC6121" s="23">
        <v>0.5600000000000001</v>
      </c>
      <c r="AD6121" s="14" t="str">
        <f>IF(E6121=113,"Linn","Iowa ex-Linn")</f>
        <v>Iowa ex-Linn</v>
      </c>
      <c r="AE6121" s="23">
        <f>IFERROR(AB6121/W6121,"N/M")</f>
        <v>0.5617992879872103</v>
      </c>
      <c r="AF6121" s="14" t="str">
        <f>B6121&amp;"|"&amp;TEXT(E6121,"000")&amp;"|"&amp;TEXT(M6121,"0.0000")</f>
        <v>2024|085|0.7500</v>
      </c>
      <c r="AG6121" s="22" t="str">
        <f>IF(AND(B6121&gt;=2015,B6121&lt;=2024,C6121=19,G6121=41,I6121=2,K6121="A",L6121="RBUP",M6121&gt;=0.5,M6121&lt;=0.85),"IN","OUT")</f>
        <v>IN</v>
      </c>
    </row>
    <row r="6122" spans="1:33">
      <c r="A6122" s="14" t="s">
        <v>194</v>
      </c>
      <c r="B6122" s="16">
        <v>2024</v>
      </c>
      <c r="C6122" s="16">
        <v>19</v>
      </c>
      <c r="D6122" s="14" t="s">
        <v>80</v>
      </c>
      <c r="E6122" s="16">
        <v>85</v>
      </c>
      <c r="F6122" s="14" t="s">
        <v>128</v>
      </c>
      <c r="G6122" s="16">
        <v>41</v>
      </c>
      <c r="H6122" s="14" t="s">
        <v>186</v>
      </c>
      <c r="I6122" s="16">
        <v>2</v>
      </c>
      <c r="J6122" s="14" t="s">
        <v>83</v>
      </c>
      <c r="K6122" s="14" t="s">
        <v>84</v>
      </c>
      <c r="L6122" s="14" t="s">
        <v>85</v>
      </c>
      <c r="M6122" s="23">
        <v>0.8</v>
      </c>
      <c r="N6122" s="16">
        <v>286</v>
      </c>
      <c r="O6122" s="16">
        <v>226</v>
      </c>
      <c r="P6122" s="16">
        <v>64</v>
      </c>
      <c r="Q6122" s="16">
        <v>512</v>
      </c>
      <c r="R6122" s="16">
        <v>119</v>
      </c>
      <c r="S6122" s="14" t="s">
        <v>86</v>
      </c>
      <c r="T6122" s="16">
        <v>66804</v>
      </c>
      <c r="U6122" s="16">
        <v>0</v>
      </c>
      <c r="V6122" s="18">
        <v>51435301</v>
      </c>
      <c r="W6122" s="18">
        <v>3502538</v>
      </c>
      <c r="X6122" s="18">
        <v>2028221</v>
      </c>
      <c r="Y6122" s="18">
        <v>3912</v>
      </c>
      <c r="Z6122" s="18">
        <v>0</v>
      </c>
      <c r="AA6122" s="18">
        <v>0</v>
      </c>
      <c r="AB6122" s="18">
        <v>1297734</v>
      </c>
      <c r="AC6122" s="23">
        <v>0.37</v>
      </c>
      <c r="AD6122" s="14" t="str">
        <f>IF(E6122=113,"Linn","Iowa ex-Linn")</f>
        <v>Iowa ex-Linn</v>
      </c>
      <c r="AE6122" s="23">
        <f>IFERROR(AB6122/W6122,"N/M")</f>
        <v>0.3705124683872095</v>
      </c>
      <c r="AF6122" s="14" t="str">
        <f>B6122&amp;"|"&amp;TEXT(E6122,"000")&amp;"|"&amp;TEXT(M6122,"0.0000")</f>
        <v>2024|085|0.8000</v>
      </c>
      <c r="AG6122" s="22" t="str">
        <f>IF(AND(B6122&gt;=2015,B6122&lt;=2024,C6122=19,G6122=41,I6122=2,K6122="A",L6122="RBUP",M6122&gt;=0.5,M6122&lt;=0.85),"IN","OUT")</f>
        <v>IN</v>
      </c>
    </row>
    <row r="6123" spans="1:33">
      <c r="A6123" s="14" t="s">
        <v>194</v>
      </c>
      <c r="B6123" s="16">
        <v>2024</v>
      </c>
      <c r="C6123" s="16">
        <v>19</v>
      </c>
      <c r="D6123" s="14" t="s">
        <v>80</v>
      </c>
      <c r="E6123" s="16">
        <v>85</v>
      </c>
      <c r="F6123" s="14" t="s">
        <v>128</v>
      </c>
      <c r="G6123" s="16">
        <v>41</v>
      </c>
      <c r="H6123" s="14" t="s">
        <v>186</v>
      </c>
      <c r="I6123" s="16">
        <v>2</v>
      </c>
      <c r="J6123" s="14" t="s">
        <v>83</v>
      </c>
      <c r="K6123" s="14" t="s">
        <v>84</v>
      </c>
      <c r="L6123" s="14" t="s">
        <v>85</v>
      </c>
      <c r="M6123" s="23">
        <v>0.85</v>
      </c>
      <c r="N6123" s="16">
        <v>354</v>
      </c>
      <c r="O6123" s="16">
        <v>291</v>
      </c>
      <c r="P6123" s="16">
        <v>98</v>
      </c>
      <c r="Q6123" s="16">
        <v>489</v>
      </c>
      <c r="R6123" s="16">
        <v>137</v>
      </c>
      <c r="S6123" s="14" t="s">
        <v>86</v>
      </c>
      <c r="T6123" s="16">
        <v>73106</v>
      </c>
      <c r="U6123" s="16">
        <v>0</v>
      </c>
      <c r="V6123" s="18">
        <v>59365470</v>
      </c>
      <c r="W6123" s="18">
        <v>4793571</v>
      </c>
      <c r="X6123" s="18">
        <v>2246392</v>
      </c>
      <c r="Y6123" s="18">
        <v>2200</v>
      </c>
      <c r="Z6123" s="18">
        <v>0</v>
      </c>
      <c r="AA6123" s="18">
        <v>0</v>
      </c>
      <c r="AB6123" s="18">
        <v>2671199</v>
      </c>
      <c r="AC6123" s="23">
        <v>0.5600000000000001</v>
      </c>
      <c r="AD6123" s="14" t="str">
        <f>IF(E6123=113,"Linn","Iowa ex-Linn")</f>
        <v>Iowa ex-Linn</v>
      </c>
      <c r="AE6123" s="23">
        <f>IFERROR(AB6123/W6123,"N/M")</f>
        <v>0.5572461532331533</v>
      </c>
      <c r="AF6123" s="14" t="str">
        <f>B6123&amp;"|"&amp;TEXT(E6123,"000")&amp;"|"&amp;TEXT(M6123,"0.0000")</f>
        <v>2024|085|0.8500</v>
      </c>
      <c r="AG6123" s="22" t="str">
        <f>IF(AND(B6123&gt;=2015,B6123&lt;=2024,C6123=19,G6123=41,I6123=2,K6123="A",L6123="RBUP",M6123&gt;=0.5,M6123&lt;=0.85),"IN","OUT")</f>
        <v>IN</v>
      </c>
    </row>
    <row r="6124" spans="1:33">
      <c r="A6124" s="14" t="s">
        <v>194</v>
      </c>
      <c r="B6124" s="16">
        <v>2024</v>
      </c>
      <c r="C6124" s="16">
        <v>19</v>
      </c>
      <c r="D6124" s="14" t="s">
        <v>80</v>
      </c>
      <c r="E6124" s="16">
        <v>87</v>
      </c>
      <c r="F6124" s="14" t="s">
        <v>129</v>
      </c>
      <c r="G6124" s="16">
        <v>41</v>
      </c>
      <c r="H6124" s="14" t="s">
        <v>186</v>
      </c>
      <c r="I6124" s="16">
        <v>2</v>
      </c>
      <c r="J6124" s="14" t="s">
        <v>83</v>
      </c>
      <c r="K6124" s="14" t="s">
        <v>84</v>
      </c>
      <c r="L6124" s="14" t="s">
        <v>85</v>
      </c>
      <c r="M6124" s="23">
        <v>0.5</v>
      </c>
      <c r="N6124" s="16">
        <v>3</v>
      </c>
      <c r="O6124" s="16">
        <v>2</v>
      </c>
      <c r="P6124" s="16">
        <v>0</v>
      </c>
      <c r="Q6124" s="16">
        <v>3</v>
      </c>
      <c r="R6124" s="16">
        <v>0</v>
      </c>
      <c r="S6124" s="14" t="s">
        <v>86</v>
      </c>
      <c r="T6124" s="16">
        <v>219</v>
      </c>
      <c r="U6124" s="16">
        <v>0</v>
      </c>
      <c r="V6124" s="18">
        <v>98715</v>
      </c>
      <c r="W6124" s="18">
        <v>1111</v>
      </c>
      <c r="X6124" s="18">
        <v>744</v>
      </c>
      <c r="Y6124" s="18">
        <v>0</v>
      </c>
      <c r="Z6124" s="18">
        <v>0</v>
      </c>
      <c r="AA6124" s="18">
        <v>0</v>
      </c>
      <c r="AB6124" s="18">
        <v>0</v>
      </c>
      <c r="AC6124" s="23">
        <v>0</v>
      </c>
      <c r="AD6124" s="14" t="str">
        <f>IF(E6124=113,"Linn","Iowa ex-Linn")</f>
        <v>Iowa ex-Linn</v>
      </c>
      <c r="AE6124" s="23">
        <f>IFERROR(AB6124/W6124,"N/M")</f>
        <v>0.0</v>
      </c>
      <c r="AF6124" s="14" t="str">
        <f>B6124&amp;"|"&amp;TEXT(E6124,"000")&amp;"|"&amp;TEXT(M6124,"0.0000")</f>
        <v>2024|087|0.5000</v>
      </c>
      <c r="AG6124" s="22" t="str">
        <f>IF(AND(B6124&gt;=2015,B6124&lt;=2024,C6124=19,G6124=41,I6124=2,K6124="A",L6124="RBUP",M6124&gt;=0.5,M6124&lt;=0.85),"IN","OUT")</f>
        <v>IN</v>
      </c>
    </row>
    <row r="6125" spans="1:33">
      <c r="A6125" s="14" t="s">
        <v>194</v>
      </c>
      <c r="B6125" s="16">
        <v>2024</v>
      </c>
      <c r="C6125" s="16">
        <v>19</v>
      </c>
      <c r="D6125" s="14" t="s">
        <v>80</v>
      </c>
      <c r="E6125" s="16">
        <v>87</v>
      </c>
      <c r="F6125" s="14" t="s">
        <v>129</v>
      </c>
      <c r="G6125" s="16">
        <v>41</v>
      </c>
      <c r="H6125" s="14" t="s">
        <v>186</v>
      </c>
      <c r="I6125" s="16">
        <v>2</v>
      </c>
      <c r="J6125" s="14" t="s">
        <v>83</v>
      </c>
      <c r="K6125" s="14" t="s">
        <v>84</v>
      </c>
      <c r="L6125" s="14" t="s">
        <v>85</v>
      </c>
      <c r="M6125" s="23">
        <v>0.55</v>
      </c>
      <c r="N6125" s="16">
        <v>1</v>
      </c>
      <c r="O6125" s="16">
        <v>0</v>
      </c>
      <c r="P6125" s="16">
        <v>0</v>
      </c>
      <c r="Q6125" s="16">
        <v>0</v>
      </c>
      <c r="R6125" s="16">
        <v>0</v>
      </c>
      <c r="S6125" s="14" t="s">
        <v>86</v>
      </c>
      <c r="T6125" s="16">
        <v>0</v>
      </c>
      <c r="U6125" s="16">
        <v>0</v>
      </c>
      <c r="V6125" s="18">
        <v>0</v>
      </c>
      <c r="W6125" s="18">
        <v>0</v>
      </c>
      <c r="X6125" s="18">
        <v>0</v>
      </c>
      <c r="Y6125" s="18">
        <v>0</v>
      </c>
      <c r="Z6125" s="18">
        <v>0</v>
      </c>
      <c r="AA6125" s="18">
        <v>0</v>
      </c>
      <c r="AB6125" s="18">
        <v>0</v>
      </c>
      <c r="AC6125" s="23">
        <v>0</v>
      </c>
      <c r="AD6125" s="14" t="str">
        <f>IF(E6125=113,"Linn","Iowa ex-Linn")</f>
        <v>Iowa ex-Linn</v>
      </c>
      <c r="AE6125" s="23" t="str">
        <f>IFERROR(AB6125/W6125,"N/M")</f>
        <v>N/M</v>
      </c>
      <c r="AF6125" s="14" t="str">
        <f>B6125&amp;"|"&amp;TEXT(E6125,"000")&amp;"|"&amp;TEXT(M6125,"0.0000")</f>
        <v>2024|087|0.5500</v>
      </c>
      <c r="AG6125" s="22" t="str">
        <f>IF(AND(B6125&gt;=2015,B6125&lt;=2024,C6125=19,G6125=41,I6125=2,K6125="A",L6125="RBUP",M6125&gt;=0.5,M6125&lt;=0.85),"IN","OUT")</f>
        <v>IN</v>
      </c>
    </row>
    <row r="6126" spans="1:33">
      <c r="A6126" s="14" t="s">
        <v>194</v>
      </c>
      <c r="B6126" s="16">
        <v>2024</v>
      </c>
      <c r="C6126" s="16">
        <v>19</v>
      </c>
      <c r="D6126" s="14" t="s">
        <v>80</v>
      </c>
      <c r="E6126" s="16">
        <v>87</v>
      </c>
      <c r="F6126" s="14" t="s">
        <v>129</v>
      </c>
      <c r="G6126" s="16">
        <v>41</v>
      </c>
      <c r="H6126" s="14" t="s">
        <v>186</v>
      </c>
      <c r="I6126" s="16">
        <v>2</v>
      </c>
      <c r="J6126" s="14" t="s">
        <v>83</v>
      </c>
      <c r="K6126" s="14" t="s">
        <v>84</v>
      </c>
      <c r="L6126" s="14" t="s">
        <v>85</v>
      </c>
      <c r="M6126" s="23">
        <v>0.6</v>
      </c>
      <c r="N6126" s="16">
        <v>1</v>
      </c>
      <c r="O6126" s="16">
        <v>0</v>
      </c>
      <c r="P6126" s="16">
        <v>0</v>
      </c>
      <c r="Q6126" s="16">
        <v>0</v>
      </c>
      <c r="R6126" s="16">
        <v>0</v>
      </c>
      <c r="S6126" s="14" t="s">
        <v>86</v>
      </c>
      <c r="T6126" s="16">
        <v>0</v>
      </c>
      <c r="U6126" s="16">
        <v>0</v>
      </c>
      <c r="V6126" s="18">
        <v>0</v>
      </c>
      <c r="W6126" s="18">
        <v>0</v>
      </c>
      <c r="X6126" s="18">
        <v>0</v>
      </c>
      <c r="Y6126" s="18">
        <v>0</v>
      </c>
      <c r="Z6126" s="18">
        <v>0</v>
      </c>
      <c r="AA6126" s="18">
        <v>0</v>
      </c>
      <c r="AB6126" s="18">
        <v>0</v>
      </c>
      <c r="AC6126" s="23">
        <v>0</v>
      </c>
      <c r="AD6126" s="14" t="str">
        <f>IF(E6126=113,"Linn","Iowa ex-Linn")</f>
        <v>Iowa ex-Linn</v>
      </c>
      <c r="AE6126" s="23" t="str">
        <f>IFERROR(AB6126/W6126,"N/M")</f>
        <v>N/M</v>
      </c>
      <c r="AF6126" s="14" t="str">
        <f>B6126&amp;"|"&amp;TEXT(E6126,"000")&amp;"|"&amp;TEXT(M6126,"0.0000")</f>
        <v>2024|087|0.6000</v>
      </c>
      <c r="AG6126" s="22" t="str">
        <f>IF(AND(B6126&gt;=2015,B6126&lt;=2024,C6126=19,G6126=41,I6126=2,K6126="A",L6126="RBUP",M6126&gt;=0.5,M6126&lt;=0.85),"IN","OUT")</f>
        <v>IN</v>
      </c>
    </row>
    <row r="6127" spans="1:33">
      <c r="A6127" s="14" t="s">
        <v>194</v>
      </c>
      <c r="B6127" s="16">
        <v>2024</v>
      </c>
      <c r="C6127" s="16">
        <v>19</v>
      </c>
      <c r="D6127" s="14" t="s">
        <v>80</v>
      </c>
      <c r="E6127" s="16">
        <v>87</v>
      </c>
      <c r="F6127" s="14" t="s">
        <v>129</v>
      </c>
      <c r="G6127" s="16">
        <v>41</v>
      </c>
      <c r="H6127" s="14" t="s">
        <v>186</v>
      </c>
      <c r="I6127" s="16">
        <v>2</v>
      </c>
      <c r="J6127" s="14" t="s">
        <v>83</v>
      </c>
      <c r="K6127" s="14" t="s">
        <v>84</v>
      </c>
      <c r="L6127" s="14" t="s">
        <v>85</v>
      </c>
      <c r="M6127" s="23">
        <v>0.65</v>
      </c>
      <c r="N6127" s="16">
        <v>5</v>
      </c>
      <c r="O6127" s="16">
        <v>4</v>
      </c>
      <c r="P6127" s="16">
        <v>0</v>
      </c>
      <c r="Q6127" s="16">
        <v>4</v>
      </c>
      <c r="R6127" s="16">
        <v>0</v>
      </c>
      <c r="S6127" s="14" t="s">
        <v>86</v>
      </c>
      <c r="T6127" s="16">
        <v>648</v>
      </c>
      <c r="U6127" s="16">
        <v>0</v>
      </c>
      <c r="V6127" s="18">
        <v>392218</v>
      </c>
      <c r="W6127" s="18">
        <v>11743</v>
      </c>
      <c r="X6127" s="18">
        <v>8647</v>
      </c>
      <c r="Y6127" s="18">
        <v>0</v>
      </c>
      <c r="Z6127" s="18">
        <v>0</v>
      </c>
      <c r="AA6127" s="18">
        <v>0</v>
      </c>
      <c r="AB6127" s="18">
        <v>0</v>
      </c>
      <c r="AC6127" s="23">
        <v>0</v>
      </c>
      <c r="AD6127" s="14" t="str">
        <f>IF(E6127=113,"Linn","Iowa ex-Linn")</f>
        <v>Iowa ex-Linn</v>
      </c>
      <c r="AE6127" s="23">
        <f>IFERROR(AB6127/W6127,"N/M")</f>
        <v>0.0</v>
      </c>
      <c r="AF6127" s="14" t="str">
        <f>B6127&amp;"|"&amp;TEXT(E6127,"000")&amp;"|"&amp;TEXT(M6127,"0.0000")</f>
        <v>2024|087|0.6500</v>
      </c>
      <c r="AG6127" s="22" t="str">
        <f>IF(AND(B6127&gt;=2015,B6127&lt;=2024,C6127=19,G6127=41,I6127=2,K6127="A",L6127="RBUP",M6127&gt;=0.5,M6127&lt;=0.85),"IN","OUT")</f>
        <v>IN</v>
      </c>
    </row>
    <row r="6128" spans="1:33">
      <c r="A6128" s="14" t="s">
        <v>194</v>
      </c>
      <c r="B6128" s="16">
        <v>2024</v>
      </c>
      <c r="C6128" s="16">
        <v>19</v>
      </c>
      <c r="D6128" s="14" t="s">
        <v>80</v>
      </c>
      <c r="E6128" s="16">
        <v>87</v>
      </c>
      <c r="F6128" s="14" t="s">
        <v>129</v>
      </c>
      <c r="G6128" s="16">
        <v>41</v>
      </c>
      <c r="H6128" s="14" t="s">
        <v>186</v>
      </c>
      <c r="I6128" s="16">
        <v>2</v>
      </c>
      <c r="J6128" s="14" t="s">
        <v>83</v>
      </c>
      <c r="K6128" s="14" t="s">
        <v>84</v>
      </c>
      <c r="L6128" s="14" t="s">
        <v>85</v>
      </c>
      <c r="M6128" s="23">
        <v>0.7</v>
      </c>
      <c r="N6128" s="16">
        <v>29</v>
      </c>
      <c r="O6128" s="16">
        <v>21</v>
      </c>
      <c r="P6128" s="16">
        <v>0</v>
      </c>
      <c r="Q6128" s="16">
        <v>25</v>
      </c>
      <c r="R6128" s="16">
        <v>0</v>
      </c>
      <c r="S6128" s="14" t="s">
        <v>86</v>
      </c>
      <c r="T6128" s="16">
        <v>4133</v>
      </c>
      <c r="U6128" s="16">
        <v>0</v>
      </c>
      <c r="V6128" s="18">
        <v>2792970</v>
      </c>
      <c r="W6128" s="18">
        <v>102805</v>
      </c>
      <c r="X6128" s="18">
        <v>77225</v>
      </c>
      <c r="Y6128" s="18">
        <v>0</v>
      </c>
      <c r="Z6128" s="18">
        <v>0</v>
      </c>
      <c r="AA6128" s="18">
        <v>0</v>
      </c>
      <c r="AB6128" s="18">
        <v>0</v>
      </c>
      <c r="AC6128" s="23">
        <v>0</v>
      </c>
      <c r="AD6128" s="14" t="str">
        <f>IF(E6128=113,"Linn","Iowa ex-Linn")</f>
        <v>Iowa ex-Linn</v>
      </c>
      <c r="AE6128" s="23">
        <f>IFERROR(AB6128/W6128,"N/M")</f>
        <v>0.0</v>
      </c>
      <c r="AF6128" s="14" t="str">
        <f>B6128&amp;"|"&amp;TEXT(E6128,"000")&amp;"|"&amp;TEXT(M6128,"0.0000")</f>
        <v>2024|087|0.7000</v>
      </c>
      <c r="AG6128" s="22" t="str">
        <f>IF(AND(B6128&gt;=2015,B6128&lt;=2024,C6128=19,G6128=41,I6128=2,K6128="A",L6128="RBUP",M6128&gt;=0.5,M6128&lt;=0.85),"IN","OUT")</f>
        <v>IN</v>
      </c>
    </row>
    <row r="6129" spans="1:33">
      <c r="A6129" s="14" t="s">
        <v>194</v>
      </c>
      <c r="B6129" s="16">
        <v>2024</v>
      </c>
      <c r="C6129" s="16">
        <v>19</v>
      </c>
      <c r="D6129" s="14" t="s">
        <v>80</v>
      </c>
      <c r="E6129" s="16">
        <v>87</v>
      </c>
      <c r="F6129" s="14" t="s">
        <v>129</v>
      </c>
      <c r="G6129" s="16">
        <v>41</v>
      </c>
      <c r="H6129" s="14" t="s">
        <v>186</v>
      </c>
      <c r="I6129" s="16">
        <v>2</v>
      </c>
      <c r="J6129" s="14" t="s">
        <v>83</v>
      </c>
      <c r="K6129" s="14" t="s">
        <v>84</v>
      </c>
      <c r="L6129" s="14" t="s">
        <v>85</v>
      </c>
      <c r="M6129" s="23">
        <v>0.75</v>
      </c>
      <c r="N6129" s="16">
        <v>157</v>
      </c>
      <c r="O6129" s="16">
        <v>101</v>
      </c>
      <c r="P6129" s="16">
        <v>4</v>
      </c>
      <c r="Q6129" s="16">
        <v>131</v>
      </c>
      <c r="R6129" s="16">
        <v>7</v>
      </c>
      <c r="S6129" s="14" t="s">
        <v>86</v>
      </c>
      <c r="T6129" s="16">
        <v>16032</v>
      </c>
      <c r="U6129" s="16">
        <v>0</v>
      </c>
      <c r="V6129" s="18">
        <v>11285513</v>
      </c>
      <c r="W6129" s="18">
        <v>617350</v>
      </c>
      <c r="X6129" s="18">
        <v>431711</v>
      </c>
      <c r="Y6129" s="18">
        <v>2066</v>
      </c>
      <c r="Z6129" s="18">
        <v>0</v>
      </c>
      <c r="AA6129" s="18">
        <v>0</v>
      </c>
      <c r="AB6129" s="18">
        <v>159243</v>
      </c>
      <c r="AC6129" s="23">
        <v>0.26</v>
      </c>
      <c r="AD6129" s="14" t="str">
        <f>IF(E6129=113,"Linn","Iowa ex-Linn")</f>
        <v>Iowa ex-Linn</v>
      </c>
      <c r="AE6129" s="23">
        <f>IFERROR(AB6129/W6129,"N/M")</f>
        <v>0.25794605977160445</v>
      </c>
      <c r="AF6129" s="14" t="str">
        <f>B6129&amp;"|"&amp;TEXT(E6129,"000")&amp;"|"&amp;TEXT(M6129,"0.0000")</f>
        <v>2024|087|0.7500</v>
      </c>
      <c r="AG6129" s="22" t="str">
        <f>IF(AND(B6129&gt;=2015,B6129&lt;=2024,C6129=19,G6129=41,I6129=2,K6129="A",L6129="RBUP",M6129&gt;=0.5,M6129&lt;=0.85),"IN","OUT")</f>
        <v>IN</v>
      </c>
    </row>
    <row r="6130" spans="1:33">
      <c r="A6130" s="14" t="s">
        <v>194</v>
      </c>
      <c r="B6130" s="16">
        <v>2024</v>
      </c>
      <c r="C6130" s="16">
        <v>19</v>
      </c>
      <c r="D6130" s="14" t="s">
        <v>80</v>
      </c>
      <c r="E6130" s="16">
        <v>87</v>
      </c>
      <c r="F6130" s="14" t="s">
        <v>129</v>
      </c>
      <c r="G6130" s="16">
        <v>41</v>
      </c>
      <c r="H6130" s="14" t="s">
        <v>186</v>
      </c>
      <c r="I6130" s="16">
        <v>2</v>
      </c>
      <c r="J6130" s="14" t="s">
        <v>83</v>
      </c>
      <c r="K6130" s="14" t="s">
        <v>84</v>
      </c>
      <c r="L6130" s="14" t="s">
        <v>85</v>
      </c>
      <c r="M6130" s="23">
        <v>0.8</v>
      </c>
      <c r="N6130" s="16">
        <v>244</v>
      </c>
      <c r="O6130" s="16">
        <v>198</v>
      </c>
      <c r="P6130" s="16">
        <v>13</v>
      </c>
      <c r="Q6130" s="16">
        <v>276</v>
      </c>
      <c r="R6130" s="16">
        <v>11</v>
      </c>
      <c r="S6130" s="14" t="s">
        <v>86</v>
      </c>
      <c r="T6130" s="16">
        <v>28412</v>
      </c>
      <c r="U6130" s="16">
        <v>0</v>
      </c>
      <c r="V6130" s="18">
        <v>21001964</v>
      </c>
      <c r="W6130" s="18">
        <v>1450550</v>
      </c>
      <c r="X6130" s="18">
        <v>872170</v>
      </c>
      <c r="Y6130" s="18">
        <v>1404</v>
      </c>
      <c r="Z6130" s="18">
        <v>0</v>
      </c>
      <c r="AA6130" s="18">
        <v>0</v>
      </c>
      <c r="AB6130" s="18">
        <v>206571</v>
      </c>
      <c r="AC6130" s="23">
        <v>0.14</v>
      </c>
      <c r="AD6130" s="14" t="str">
        <f>IF(E6130=113,"Linn","Iowa ex-Linn")</f>
        <v>Iowa ex-Linn</v>
      </c>
      <c r="AE6130" s="23">
        <f>IFERROR(AB6130/W6130,"N/M")</f>
        <v>0.14240874151184033</v>
      </c>
      <c r="AF6130" s="14" t="str">
        <f>B6130&amp;"|"&amp;TEXT(E6130,"000")&amp;"|"&amp;TEXT(M6130,"0.0000")</f>
        <v>2024|087|0.8000</v>
      </c>
      <c r="AG6130" s="22" t="str">
        <f>IF(AND(B6130&gt;=2015,B6130&lt;=2024,C6130=19,G6130=41,I6130=2,K6130="A",L6130="RBUP",M6130&gt;=0.5,M6130&lt;=0.85),"IN","OUT")</f>
        <v>IN</v>
      </c>
    </row>
    <row r="6131" spans="1:33">
      <c r="A6131" s="14" t="s">
        <v>194</v>
      </c>
      <c r="B6131" s="16">
        <v>2024</v>
      </c>
      <c r="C6131" s="16">
        <v>19</v>
      </c>
      <c r="D6131" s="14" t="s">
        <v>80</v>
      </c>
      <c r="E6131" s="16">
        <v>87</v>
      </c>
      <c r="F6131" s="14" t="s">
        <v>129</v>
      </c>
      <c r="G6131" s="16">
        <v>41</v>
      </c>
      <c r="H6131" s="14" t="s">
        <v>186</v>
      </c>
      <c r="I6131" s="16">
        <v>2</v>
      </c>
      <c r="J6131" s="14" t="s">
        <v>83</v>
      </c>
      <c r="K6131" s="14" t="s">
        <v>84</v>
      </c>
      <c r="L6131" s="14" t="s">
        <v>85</v>
      </c>
      <c r="M6131" s="23">
        <v>0.85</v>
      </c>
      <c r="N6131" s="16">
        <v>81</v>
      </c>
      <c r="O6131" s="16">
        <v>63</v>
      </c>
      <c r="P6131" s="16">
        <v>12</v>
      </c>
      <c r="Q6131" s="16">
        <v>123</v>
      </c>
      <c r="R6131" s="16">
        <v>13</v>
      </c>
      <c r="S6131" s="14" t="s">
        <v>86</v>
      </c>
      <c r="T6131" s="16">
        <v>13920</v>
      </c>
      <c r="U6131" s="16">
        <v>0</v>
      </c>
      <c r="V6131" s="18">
        <v>10543953</v>
      </c>
      <c r="W6131" s="18">
        <v>892291</v>
      </c>
      <c r="X6131" s="18">
        <v>421578</v>
      </c>
      <c r="Y6131" s="18">
        <v>884</v>
      </c>
      <c r="Z6131" s="18">
        <v>0</v>
      </c>
      <c r="AA6131" s="18">
        <v>0</v>
      </c>
      <c r="AB6131" s="18">
        <v>80527</v>
      </c>
      <c r="AC6131" s="23">
        <v>0.09</v>
      </c>
      <c r="AD6131" s="14" t="str">
        <f>IF(E6131=113,"Linn","Iowa ex-Linn")</f>
        <v>Iowa ex-Linn</v>
      </c>
      <c r="AE6131" s="23">
        <f>IFERROR(AB6131/W6131,"N/M")</f>
        <v>0.09024746411204417</v>
      </c>
      <c r="AF6131" s="14" t="str">
        <f>B6131&amp;"|"&amp;TEXT(E6131,"000")&amp;"|"&amp;TEXT(M6131,"0.0000")</f>
        <v>2024|087|0.8500</v>
      </c>
      <c r="AG6131" s="22" t="str">
        <f>IF(AND(B6131&gt;=2015,B6131&lt;=2024,C6131=19,G6131=41,I6131=2,K6131="A",L6131="RBUP",M6131&gt;=0.5,M6131&lt;=0.85),"IN","OUT")</f>
        <v>IN</v>
      </c>
    </row>
    <row r="6132" spans="1:33">
      <c r="A6132" s="14" t="s">
        <v>194</v>
      </c>
      <c r="B6132" s="16">
        <v>2024</v>
      </c>
      <c r="C6132" s="16">
        <v>19</v>
      </c>
      <c r="D6132" s="14" t="s">
        <v>80</v>
      </c>
      <c r="E6132" s="16">
        <v>89</v>
      </c>
      <c r="F6132" s="14" t="s">
        <v>130</v>
      </c>
      <c r="G6132" s="16">
        <v>41</v>
      </c>
      <c r="H6132" s="14" t="s">
        <v>186</v>
      </c>
      <c r="I6132" s="16">
        <v>2</v>
      </c>
      <c r="J6132" s="14" t="s">
        <v>83</v>
      </c>
      <c r="K6132" s="14" t="s">
        <v>84</v>
      </c>
      <c r="L6132" s="14" t="s">
        <v>85</v>
      </c>
      <c r="M6132" s="23">
        <v>0.5</v>
      </c>
      <c r="N6132" s="16">
        <v>1</v>
      </c>
      <c r="O6132" s="16">
        <v>1</v>
      </c>
      <c r="P6132" s="16">
        <v>0</v>
      </c>
      <c r="Q6132" s="16">
        <v>1</v>
      </c>
      <c r="R6132" s="16">
        <v>0</v>
      </c>
      <c r="S6132" s="14" t="s">
        <v>86</v>
      </c>
      <c r="T6132" s="16">
        <v>33</v>
      </c>
      <c r="U6132" s="16">
        <v>0</v>
      </c>
      <c r="V6132" s="18">
        <v>12456</v>
      </c>
      <c r="W6132" s="18">
        <v>155</v>
      </c>
      <c r="X6132" s="18">
        <v>104</v>
      </c>
      <c r="Y6132" s="18">
        <v>0</v>
      </c>
      <c r="Z6132" s="18">
        <v>0</v>
      </c>
      <c r="AA6132" s="18">
        <v>0</v>
      </c>
      <c r="AB6132" s="18">
        <v>0</v>
      </c>
      <c r="AC6132" s="23">
        <v>0</v>
      </c>
      <c r="AD6132" s="14" t="str">
        <f>IF(E6132=113,"Linn","Iowa ex-Linn")</f>
        <v>Iowa ex-Linn</v>
      </c>
      <c r="AE6132" s="23">
        <f>IFERROR(AB6132/W6132,"N/M")</f>
        <v>0.0</v>
      </c>
      <c r="AF6132" s="14" t="str">
        <f>B6132&amp;"|"&amp;TEXT(E6132,"000")&amp;"|"&amp;TEXT(M6132,"0.0000")</f>
        <v>2024|089|0.5000</v>
      </c>
      <c r="AG6132" s="22" t="str">
        <f>IF(AND(B6132&gt;=2015,B6132&lt;=2024,C6132=19,G6132=41,I6132=2,K6132="A",L6132="RBUP",M6132&gt;=0.5,M6132&lt;=0.85),"IN","OUT")</f>
        <v>IN</v>
      </c>
    </row>
    <row r="6133" spans="1:33">
      <c r="A6133" s="14" t="s">
        <v>194</v>
      </c>
      <c r="B6133" s="16">
        <v>2024</v>
      </c>
      <c r="C6133" s="16">
        <v>19</v>
      </c>
      <c r="D6133" s="14" t="s">
        <v>80</v>
      </c>
      <c r="E6133" s="16">
        <v>89</v>
      </c>
      <c r="F6133" s="14" t="s">
        <v>130</v>
      </c>
      <c r="G6133" s="16">
        <v>41</v>
      </c>
      <c r="H6133" s="14" t="s">
        <v>186</v>
      </c>
      <c r="I6133" s="16">
        <v>2</v>
      </c>
      <c r="J6133" s="14" t="s">
        <v>83</v>
      </c>
      <c r="K6133" s="14" t="s">
        <v>84</v>
      </c>
      <c r="L6133" s="14" t="s">
        <v>85</v>
      </c>
      <c r="M6133" s="23">
        <v>0.55</v>
      </c>
      <c r="N6133" s="16">
        <v>1</v>
      </c>
      <c r="O6133" s="16">
        <v>1</v>
      </c>
      <c r="P6133" s="16">
        <v>0</v>
      </c>
      <c r="Q6133" s="16">
        <v>1</v>
      </c>
      <c r="R6133" s="16">
        <v>0</v>
      </c>
      <c r="S6133" s="14" t="s">
        <v>86</v>
      </c>
      <c r="T6133" s="16">
        <v>138</v>
      </c>
      <c r="U6133" s="16">
        <v>0</v>
      </c>
      <c r="V6133" s="18">
        <v>63588</v>
      </c>
      <c r="W6133" s="18">
        <v>991</v>
      </c>
      <c r="X6133" s="18">
        <v>792</v>
      </c>
      <c r="Y6133" s="18">
        <v>0</v>
      </c>
      <c r="Z6133" s="18">
        <v>0</v>
      </c>
      <c r="AA6133" s="18">
        <v>0</v>
      </c>
      <c r="AB6133" s="18">
        <v>0</v>
      </c>
      <c r="AC6133" s="23">
        <v>0</v>
      </c>
      <c r="AD6133" s="14" t="str">
        <f>IF(E6133=113,"Linn","Iowa ex-Linn")</f>
        <v>Iowa ex-Linn</v>
      </c>
      <c r="AE6133" s="23">
        <f>IFERROR(AB6133/W6133,"N/M")</f>
        <v>0.0</v>
      </c>
      <c r="AF6133" s="14" t="str">
        <f>B6133&amp;"|"&amp;TEXT(E6133,"000")&amp;"|"&amp;TEXT(M6133,"0.0000")</f>
        <v>2024|089|0.5500</v>
      </c>
      <c r="AG6133" s="22" t="str">
        <f>IF(AND(B6133&gt;=2015,B6133&lt;=2024,C6133=19,G6133=41,I6133=2,K6133="A",L6133="RBUP",M6133&gt;=0.5,M6133&lt;=0.85),"IN","OUT")</f>
        <v>IN</v>
      </c>
    </row>
    <row r="6134" spans="1:33">
      <c r="A6134" s="14" t="s">
        <v>194</v>
      </c>
      <c r="B6134" s="16">
        <v>2024</v>
      </c>
      <c r="C6134" s="16">
        <v>19</v>
      </c>
      <c r="D6134" s="14" t="s">
        <v>80</v>
      </c>
      <c r="E6134" s="16">
        <v>89</v>
      </c>
      <c r="F6134" s="14" t="s">
        <v>130</v>
      </c>
      <c r="G6134" s="16">
        <v>41</v>
      </c>
      <c r="H6134" s="14" t="s">
        <v>186</v>
      </c>
      <c r="I6134" s="16">
        <v>2</v>
      </c>
      <c r="J6134" s="14" t="s">
        <v>83</v>
      </c>
      <c r="K6134" s="14" t="s">
        <v>84</v>
      </c>
      <c r="L6134" s="14" t="s">
        <v>85</v>
      </c>
      <c r="M6134" s="23">
        <v>0.7</v>
      </c>
      <c r="N6134" s="16">
        <v>26</v>
      </c>
      <c r="O6134" s="16">
        <v>21</v>
      </c>
      <c r="P6134" s="16">
        <v>1</v>
      </c>
      <c r="Q6134" s="16">
        <v>23</v>
      </c>
      <c r="R6134" s="16">
        <v>1</v>
      </c>
      <c r="S6134" s="14" t="s">
        <v>86</v>
      </c>
      <c r="T6134" s="16">
        <v>4684</v>
      </c>
      <c r="U6134" s="16">
        <v>0</v>
      </c>
      <c r="V6134" s="18">
        <v>3134423</v>
      </c>
      <c r="W6134" s="18">
        <v>95987</v>
      </c>
      <c r="X6134" s="18">
        <v>69552</v>
      </c>
      <c r="Y6134" s="18">
        <v>0</v>
      </c>
      <c r="Z6134" s="18">
        <v>0</v>
      </c>
      <c r="AA6134" s="18">
        <v>0</v>
      </c>
      <c r="AB6134" s="18">
        <v>216</v>
      </c>
      <c r="AC6134" s="23">
        <v>0</v>
      </c>
      <c r="AD6134" s="14" t="str">
        <f>IF(E6134=113,"Linn","Iowa ex-Linn")</f>
        <v>Iowa ex-Linn</v>
      </c>
      <c r="AE6134" s="23">
        <f>IFERROR(AB6134/W6134,"N/M")</f>
        <v>0.0022503047287653535</v>
      </c>
      <c r="AF6134" s="14" t="str">
        <f>B6134&amp;"|"&amp;TEXT(E6134,"000")&amp;"|"&amp;TEXT(M6134,"0.0000")</f>
        <v>2024|089|0.7000</v>
      </c>
      <c r="AG6134" s="22" t="str">
        <f>IF(AND(B6134&gt;=2015,B6134&lt;=2024,C6134=19,G6134=41,I6134=2,K6134="A",L6134="RBUP",M6134&gt;=0.5,M6134&lt;=0.85),"IN","OUT")</f>
        <v>IN</v>
      </c>
    </row>
    <row r="6135" spans="1:33">
      <c r="A6135" s="14" t="s">
        <v>194</v>
      </c>
      <c r="B6135" s="16">
        <v>2024</v>
      </c>
      <c r="C6135" s="16">
        <v>19</v>
      </c>
      <c r="D6135" s="14" t="s">
        <v>80</v>
      </c>
      <c r="E6135" s="16">
        <v>89</v>
      </c>
      <c r="F6135" s="14" t="s">
        <v>130</v>
      </c>
      <c r="G6135" s="16">
        <v>41</v>
      </c>
      <c r="H6135" s="14" t="s">
        <v>186</v>
      </c>
      <c r="I6135" s="16">
        <v>2</v>
      </c>
      <c r="J6135" s="14" t="s">
        <v>83</v>
      </c>
      <c r="K6135" s="14" t="s">
        <v>84</v>
      </c>
      <c r="L6135" s="14" t="s">
        <v>85</v>
      </c>
      <c r="M6135" s="23">
        <v>0.75</v>
      </c>
      <c r="N6135" s="16">
        <v>75</v>
      </c>
      <c r="O6135" s="16">
        <v>64</v>
      </c>
      <c r="P6135" s="16">
        <v>8</v>
      </c>
      <c r="Q6135" s="16">
        <v>67</v>
      </c>
      <c r="R6135" s="16">
        <v>8</v>
      </c>
      <c r="S6135" s="14" t="s">
        <v>86</v>
      </c>
      <c r="T6135" s="16">
        <v>10432</v>
      </c>
      <c r="U6135" s="16">
        <v>0</v>
      </c>
      <c r="V6135" s="18">
        <v>7721084</v>
      </c>
      <c r="W6135" s="18">
        <v>325527</v>
      </c>
      <c r="X6135" s="18">
        <v>235916</v>
      </c>
      <c r="Y6135" s="18">
        <v>0</v>
      </c>
      <c r="Z6135" s="18">
        <v>0</v>
      </c>
      <c r="AA6135" s="18">
        <v>0</v>
      </c>
      <c r="AB6135" s="18">
        <v>19762</v>
      </c>
      <c r="AC6135" s="23">
        <v>0.06</v>
      </c>
      <c r="AD6135" s="14" t="str">
        <f>IF(E6135=113,"Linn","Iowa ex-Linn")</f>
        <v>Iowa ex-Linn</v>
      </c>
      <c r="AE6135" s="23">
        <f>IFERROR(AB6135/W6135,"N/M")</f>
        <v>0.06070771395306687</v>
      </c>
      <c r="AF6135" s="14" t="str">
        <f>B6135&amp;"|"&amp;TEXT(E6135,"000")&amp;"|"&amp;TEXT(M6135,"0.0000")</f>
        <v>2024|089|0.7500</v>
      </c>
      <c r="AG6135" s="22" t="str">
        <f>IF(AND(B6135&gt;=2015,B6135&lt;=2024,C6135=19,G6135=41,I6135=2,K6135="A",L6135="RBUP",M6135&gt;=0.5,M6135&lt;=0.85),"IN","OUT")</f>
        <v>IN</v>
      </c>
    </row>
    <row r="6136" spans="1:33">
      <c r="A6136" s="14" t="s">
        <v>194</v>
      </c>
      <c r="B6136" s="16">
        <v>2024</v>
      </c>
      <c r="C6136" s="16">
        <v>19</v>
      </c>
      <c r="D6136" s="14" t="s">
        <v>80</v>
      </c>
      <c r="E6136" s="16">
        <v>89</v>
      </c>
      <c r="F6136" s="14" t="s">
        <v>130</v>
      </c>
      <c r="G6136" s="16">
        <v>41</v>
      </c>
      <c r="H6136" s="14" t="s">
        <v>186</v>
      </c>
      <c r="I6136" s="16">
        <v>2</v>
      </c>
      <c r="J6136" s="14" t="s">
        <v>83</v>
      </c>
      <c r="K6136" s="14" t="s">
        <v>84</v>
      </c>
      <c r="L6136" s="14" t="s">
        <v>85</v>
      </c>
      <c r="M6136" s="23">
        <v>0.8</v>
      </c>
      <c r="N6136" s="16">
        <v>200</v>
      </c>
      <c r="O6136" s="16">
        <v>163</v>
      </c>
      <c r="P6136" s="16">
        <v>40</v>
      </c>
      <c r="Q6136" s="16">
        <v>219</v>
      </c>
      <c r="R6136" s="16">
        <v>52</v>
      </c>
      <c r="S6136" s="14" t="s">
        <v>86</v>
      </c>
      <c r="T6136" s="16">
        <v>46818</v>
      </c>
      <c r="U6136" s="16">
        <v>0</v>
      </c>
      <c r="V6136" s="18">
        <v>37860816</v>
      </c>
      <c r="W6136" s="18">
        <v>2024443</v>
      </c>
      <c r="X6136" s="18">
        <v>1267675</v>
      </c>
      <c r="Y6136" s="18">
        <v>0</v>
      </c>
      <c r="Z6136" s="18">
        <v>0</v>
      </c>
      <c r="AA6136" s="18">
        <v>0</v>
      </c>
      <c r="AB6136" s="18">
        <v>744417</v>
      </c>
      <c r="AC6136" s="23">
        <v>0.37</v>
      </c>
      <c r="AD6136" s="14" t="str">
        <f>IF(E6136=113,"Linn","Iowa ex-Linn")</f>
        <v>Iowa ex-Linn</v>
      </c>
      <c r="AE6136" s="23">
        <f>IFERROR(AB6136/W6136,"N/M")</f>
        <v>0.36771447751307396</v>
      </c>
      <c r="AF6136" s="14" t="str">
        <f>B6136&amp;"|"&amp;TEXT(E6136,"000")&amp;"|"&amp;TEXT(M6136,"0.0000")</f>
        <v>2024|089|0.8000</v>
      </c>
      <c r="AG6136" s="22" t="str">
        <f>IF(AND(B6136&gt;=2015,B6136&lt;=2024,C6136=19,G6136=41,I6136=2,K6136="A",L6136="RBUP",M6136&gt;=0.5,M6136&lt;=0.85),"IN","OUT")</f>
        <v>IN</v>
      </c>
    </row>
    <row r="6137" spans="1:33">
      <c r="A6137" s="14" t="s">
        <v>194</v>
      </c>
      <c r="B6137" s="16">
        <v>2024</v>
      </c>
      <c r="C6137" s="16">
        <v>19</v>
      </c>
      <c r="D6137" s="14" t="s">
        <v>80</v>
      </c>
      <c r="E6137" s="16">
        <v>89</v>
      </c>
      <c r="F6137" s="14" t="s">
        <v>130</v>
      </c>
      <c r="G6137" s="16">
        <v>41</v>
      </c>
      <c r="H6137" s="14" t="s">
        <v>186</v>
      </c>
      <c r="I6137" s="16">
        <v>2</v>
      </c>
      <c r="J6137" s="14" t="s">
        <v>83</v>
      </c>
      <c r="K6137" s="14" t="s">
        <v>84</v>
      </c>
      <c r="L6137" s="14" t="s">
        <v>85</v>
      </c>
      <c r="M6137" s="23">
        <v>0.85</v>
      </c>
      <c r="N6137" s="16">
        <v>266</v>
      </c>
      <c r="O6137" s="16">
        <v>226</v>
      </c>
      <c r="P6137" s="16">
        <v>71</v>
      </c>
      <c r="Q6137" s="16">
        <v>291</v>
      </c>
      <c r="R6137" s="16">
        <v>80</v>
      </c>
      <c r="S6137" s="14" t="s">
        <v>86</v>
      </c>
      <c r="T6137" s="16">
        <v>61478</v>
      </c>
      <c r="U6137" s="16">
        <v>0</v>
      </c>
      <c r="V6137" s="18">
        <v>52421719</v>
      </c>
      <c r="W6137" s="18">
        <v>3344110</v>
      </c>
      <c r="X6137" s="18">
        <v>1669615</v>
      </c>
      <c r="Y6137" s="18">
        <v>3960</v>
      </c>
      <c r="Z6137" s="18">
        <v>0</v>
      </c>
      <c r="AA6137" s="18">
        <v>0</v>
      </c>
      <c r="AB6137" s="18">
        <v>713673</v>
      </c>
      <c r="AC6137" s="23">
        <v>0.21</v>
      </c>
      <c r="AD6137" s="14" t="str">
        <f>IF(E6137=113,"Linn","Iowa ex-Linn")</f>
        <v>Iowa ex-Linn</v>
      </c>
      <c r="AE6137" s="23">
        <f>IFERROR(AB6137/W6137,"N/M")</f>
        <v>0.2134119392005646</v>
      </c>
      <c r="AF6137" s="14" t="str">
        <f>B6137&amp;"|"&amp;TEXT(E6137,"000")&amp;"|"&amp;TEXT(M6137,"0.0000")</f>
        <v>2024|089|0.8500</v>
      </c>
      <c r="AG6137" s="22" t="str">
        <f>IF(AND(B6137&gt;=2015,B6137&lt;=2024,C6137=19,G6137=41,I6137=2,K6137="A",L6137="RBUP",M6137&gt;=0.5,M6137&lt;=0.85),"IN","OUT")</f>
        <v>IN</v>
      </c>
    </row>
    <row r="6138" spans="1:33">
      <c r="A6138" s="14" t="s">
        <v>194</v>
      </c>
      <c r="B6138" s="16">
        <v>2024</v>
      </c>
      <c r="C6138" s="16">
        <v>19</v>
      </c>
      <c r="D6138" s="14" t="s">
        <v>80</v>
      </c>
      <c r="E6138" s="16">
        <v>91</v>
      </c>
      <c r="F6138" s="14" t="s">
        <v>131</v>
      </c>
      <c r="G6138" s="16">
        <v>41</v>
      </c>
      <c r="H6138" s="14" t="s">
        <v>186</v>
      </c>
      <c r="I6138" s="16">
        <v>2</v>
      </c>
      <c r="J6138" s="14" t="s">
        <v>83</v>
      </c>
      <c r="K6138" s="14" t="s">
        <v>84</v>
      </c>
      <c r="L6138" s="14" t="s">
        <v>85</v>
      </c>
      <c r="M6138" s="23">
        <v>0.5</v>
      </c>
      <c r="N6138" s="16">
        <v>1</v>
      </c>
      <c r="O6138" s="16">
        <v>1</v>
      </c>
      <c r="P6138" s="16">
        <v>0</v>
      </c>
      <c r="Q6138" s="16">
        <v>1</v>
      </c>
      <c r="R6138" s="16">
        <v>0</v>
      </c>
      <c r="S6138" s="14" t="s">
        <v>86</v>
      </c>
      <c r="T6138" s="16">
        <v>90</v>
      </c>
      <c r="U6138" s="16">
        <v>0</v>
      </c>
      <c r="V6138" s="18">
        <v>40382</v>
      </c>
      <c r="W6138" s="18">
        <v>392</v>
      </c>
      <c r="X6138" s="18">
        <v>263</v>
      </c>
      <c r="Y6138" s="18">
        <v>0</v>
      </c>
      <c r="Z6138" s="18">
        <v>0</v>
      </c>
      <c r="AA6138" s="18">
        <v>0</v>
      </c>
      <c r="AB6138" s="18">
        <v>0</v>
      </c>
      <c r="AC6138" s="23">
        <v>0</v>
      </c>
      <c r="AD6138" s="14" t="str">
        <f>IF(E6138=113,"Linn","Iowa ex-Linn")</f>
        <v>Iowa ex-Linn</v>
      </c>
      <c r="AE6138" s="23">
        <f>IFERROR(AB6138/W6138,"N/M")</f>
        <v>0.0</v>
      </c>
      <c r="AF6138" s="14" t="str">
        <f>B6138&amp;"|"&amp;TEXT(E6138,"000")&amp;"|"&amp;TEXT(M6138,"0.0000")</f>
        <v>2024|091|0.5000</v>
      </c>
      <c r="AG6138" s="22" t="str">
        <f>IF(AND(B6138&gt;=2015,B6138&lt;=2024,C6138=19,G6138=41,I6138=2,K6138="A",L6138="RBUP",M6138&gt;=0.5,M6138&lt;=0.85),"IN","OUT")</f>
        <v>IN</v>
      </c>
    </row>
    <row r="6139" spans="1:33">
      <c r="A6139" s="14" t="s">
        <v>194</v>
      </c>
      <c r="B6139" s="16">
        <v>2024</v>
      </c>
      <c r="C6139" s="16">
        <v>19</v>
      </c>
      <c r="D6139" s="14" t="s">
        <v>80</v>
      </c>
      <c r="E6139" s="16">
        <v>91</v>
      </c>
      <c r="F6139" s="14" t="s">
        <v>131</v>
      </c>
      <c r="G6139" s="16">
        <v>41</v>
      </c>
      <c r="H6139" s="14" t="s">
        <v>186</v>
      </c>
      <c r="I6139" s="16">
        <v>2</v>
      </c>
      <c r="J6139" s="14" t="s">
        <v>83</v>
      </c>
      <c r="K6139" s="14" t="s">
        <v>84</v>
      </c>
      <c r="L6139" s="14" t="s">
        <v>85</v>
      </c>
      <c r="M6139" s="23">
        <v>0.6</v>
      </c>
      <c r="N6139" s="16">
        <v>1</v>
      </c>
      <c r="O6139" s="16">
        <v>1</v>
      </c>
      <c r="P6139" s="16">
        <v>1</v>
      </c>
      <c r="Q6139" s="16">
        <v>2</v>
      </c>
      <c r="R6139" s="16">
        <v>2</v>
      </c>
      <c r="S6139" s="14" t="s">
        <v>86</v>
      </c>
      <c r="T6139" s="16">
        <v>1029</v>
      </c>
      <c r="U6139" s="16">
        <v>0</v>
      </c>
      <c r="V6139" s="18">
        <v>597573</v>
      </c>
      <c r="W6139" s="18">
        <v>6664</v>
      </c>
      <c r="X6139" s="18">
        <v>4907</v>
      </c>
      <c r="Y6139" s="18">
        <v>0</v>
      </c>
      <c r="Z6139" s="18">
        <v>0</v>
      </c>
      <c r="AA6139" s="18">
        <v>0</v>
      </c>
      <c r="AB6139" s="18">
        <v>23564</v>
      </c>
      <c r="AC6139" s="23">
        <v>3.54</v>
      </c>
      <c r="AD6139" s="14" t="str">
        <f>IF(E6139=113,"Linn","Iowa ex-Linn")</f>
        <v>Iowa ex-Linn</v>
      </c>
      <c r="AE6139" s="23">
        <f>IFERROR(AB6139/W6139,"N/M")</f>
        <v>3.536014405762305</v>
      </c>
      <c r="AF6139" s="14" t="str">
        <f>B6139&amp;"|"&amp;TEXT(E6139,"000")&amp;"|"&amp;TEXT(M6139,"0.0000")</f>
        <v>2024|091|0.6000</v>
      </c>
      <c r="AG6139" s="22" t="str">
        <f>IF(AND(B6139&gt;=2015,B6139&lt;=2024,C6139=19,G6139=41,I6139=2,K6139="A",L6139="RBUP",M6139&gt;=0.5,M6139&lt;=0.85),"IN","OUT")</f>
        <v>IN</v>
      </c>
    </row>
    <row r="6140" spans="1:33">
      <c r="A6140" s="14" t="s">
        <v>194</v>
      </c>
      <c r="B6140" s="16">
        <v>2024</v>
      </c>
      <c r="C6140" s="16">
        <v>19</v>
      </c>
      <c r="D6140" s="14" t="s">
        <v>80</v>
      </c>
      <c r="E6140" s="16">
        <v>91</v>
      </c>
      <c r="F6140" s="14" t="s">
        <v>131</v>
      </c>
      <c r="G6140" s="16">
        <v>41</v>
      </c>
      <c r="H6140" s="14" t="s">
        <v>186</v>
      </c>
      <c r="I6140" s="16">
        <v>2</v>
      </c>
      <c r="J6140" s="14" t="s">
        <v>83</v>
      </c>
      <c r="K6140" s="14" t="s">
        <v>84</v>
      </c>
      <c r="L6140" s="14" t="s">
        <v>85</v>
      </c>
      <c r="M6140" s="23">
        <v>0.65</v>
      </c>
      <c r="N6140" s="16">
        <v>1</v>
      </c>
      <c r="O6140" s="16">
        <v>1</v>
      </c>
      <c r="P6140" s="16">
        <v>0</v>
      </c>
      <c r="Q6140" s="16">
        <v>3</v>
      </c>
      <c r="R6140" s="16">
        <v>0</v>
      </c>
      <c r="S6140" s="14" t="s">
        <v>86</v>
      </c>
      <c r="T6140" s="16">
        <v>304</v>
      </c>
      <c r="U6140" s="16">
        <v>0</v>
      </c>
      <c r="V6140" s="18">
        <v>182277</v>
      </c>
      <c r="W6140" s="18">
        <v>3406</v>
      </c>
      <c r="X6140" s="18">
        <v>2009</v>
      </c>
      <c r="Y6140" s="18">
        <v>0</v>
      </c>
      <c r="Z6140" s="18">
        <v>0</v>
      </c>
      <c r="AA6140" s="18">
        <v>0</v>
      </c>
      <c r="AB6140" s="18">
        <v>0</v>
      </c>
      <c r="AC6140" s="23">
        <v>0</v>
      </c>
      <c r="AD6140" s="14" t="str">
        <f>IF(E6140=113,"Linn","Iowa ex-Linn")</f>
        <v>Iowa ex-Linn</v>
      </c>
      <c r="AE6140" s="23">
        <f>IFERROR(AB6140/W6140,"N/M")</f>
        <v>0.0</v>
      </c>
      <c r="AF6140" s="14" t="str">
        <f>B6140&amp;"|"&amp;TEXT(E6140,"000")&amp;"|"&amp;TEXT(M6140,"0.0000")</f>
        <v>2024|091|0.6500</v>
      </c>
      <c r="AG6140" s="22" t="str">
        <f>IF(AND(B6140&gt;=2015,B6140&lt;=2024,C6140=19,G6140=41,I6140=2,K6140="A",L6140="RBUP",M6140&gt;=0.5,M6140&lt;=0.85),"IN","OUT")</f>
        <v>IN</v>
      </c>
    </row>
    <row r="6141" spans="1:33">
      <c r="A6141" s="14" t="s">
        <v>194</v>
      </c>
      <c r="B6141" s="16">
        <v>2024</v>
      </c>
      <c r="C6141" s="16">
        <v>19</v>
      </c>
      <c r="D6141" s="14" t="s">
        <v>80</v>
      </c>
      <c r="E6141" s="16">
        <v>91</v>
      </c>
      <c r="F6141" s="14" t="s">
        <v>131</v>
      </c>
      <c r="G6141" s="16">
        <v>41</v>
      </c>
      <c r="H6141" s="14" t="s">
        <v>186</v>
      </c>
      <c r="I6141" s="16">
        <v>2</v>
      </c>
      <c r="J6141" s="14" t="s">
        <v>83</v>
      </c>
      <c r="K6141" s="14" t="s">
        <v>84</v>
      </c>
      <c r="L6141" s="14" t="s">
        <v>85</v>
      </c>
      <c r="M6141" s="23">
        <v>0.7</v>
      </c>
      <c r="N6141" s="16">
        <v>16</v>
      </c>
      <c r="O6141" s="16">
        <v>13</v>
      </c>
      <c r="P6141" s="16">
        <v>0</v>
      </c>
      <c r="Q6141" s="16">
        <v>16</v>
      </c>
      <c r="R6141" s="16">
        <v>0</v>
      </c>
      <c r="S6141" s="14" t="s">
        <v>86</v>
      </c>
      <c r="T6141" s="16">
        <v>1431</v>
      </c>
      <c r="U6141" s="16">
        <v>0</v>
      </c>
      <c r="V6141" s="18">
        <v>1104002</v>
      </c>
      <c r="W6141" s="18">
        <v>25210</v>
      </c>
      <c r="X6141" s="18">
        <v>17760</v>
      </c>
      <c r="Y6141" s="18">
        <v>0</v>
      </c>
      <c r="Z6141" s="18">
        <v>0</v>
      </c>
      <c r="AA6141" s="18">
        <v>0</v>
      </c>
      <c r="AB6141" s="18">
        <v>0</v>
      </c>
      <c r="AC6141" s="23">
        <v>0</v>
      </c>
      <c r="AD6141" s="14" t="str">
        <f>IF(E6141=113,"Linn","Iowa ex-Linn")</f>
        <v>Iowa ex-Linn</v>
      </c>
      <c r="AE6141" s="23">
        <f>IFERROR(AB6141/W6141,"N/M")</f>
        <v>0.0</v>
      </c>
      <c r="AF6141" s="14" t="str">
        <f>B6141&amp;"|"&amp;TEXT(E6141,"000")&amp;"|"&amp;TEXT(M6141,"0.0000")</f>
        <v>2024|091|0.7000</v>
      </c>
      <c r="AG6141" s="22" t="str">
        <f>IF(AND(B6141&gt;=2015,B6141&lt;=2024,C6141=19,G6141=41,I6141=2,K6141="A",L6141="RBUP",M6141&gt;=0.5,M6141&lt;=0.85),"IN","OUT")</f>
        <v>IN</v>
      </c>
    </row>
    <row r="6142" spans="1:33">
      <c r="A6142" s="14" t="s">
        <v>194</v>
      </c>
      <c r="B6142" s="16">
        <v>2024</v>
      </c>
      <c r="C6142" s="16">
        <v>19</v>
      </c>
      <c r="D6142" s="14" t="s">
        <v>80</v>
      </c>
      <c r="E6142" s="16">
        <v>91</v>
      </c>
      <c r="F6142" s="14" t="s">
        <v>131</v>
      </c>
      <c r="G6142" s="16">
        <v>41</v>
      </c>
      <c r="H6142" s="14" t="s">
        <v>186</v>
      </c>
      <c r="I6142" s="16">
        <v>2</v>
      </c>
      <c r="J6142" s="14" t="s">
        <v>83</v>
      </c>
      <c r="K6142" s="14" t="s">
        <v>84</v>
      </c>
      <c r="L6142" s="14" t="s">
        <v>85</v>
      </c>
      <c r="M6142" s="23">
        <v>0.75</v>
      </c>
      <c r="N6142" s="16">
        <v>103</v>
      </c>
      <c r="O6142" s="16">
        <v>90</v>
      </c>
      <c r="P6142" s="16">
        <v>20</v>
      </c>
      <c r="Q6142" s="16">
        <v>130</v>
      </c>
      <c r="R6142" s="16">
        <v>26</v>
      </c>
      <c r="S6142" s="14" t="s">
        <v>86</v>
      </c>
      <c r="T6142" s="16">
        <v>12415</v>
      </c>
      <c r="U6142" s="16">
        <v>0</v>
      </c>
      <c r="V6142" s="18">
        <v>9266324</v>
      </c>
      <c r="W6142" s="18">
        <v>349865</v>
      </c>
      <c r="X6142" s="18">
        <v>226977</v>
      </c>
      <c r="Y6142" s="18">
        <v>588</v>
      </c>
      <c r="Z6142" s="18">
        <v>0</v>
      </c>
      <c r="AA6142" s="18">
        <v>0</v>
      </c>
      <c r="AB6142" s="18">
        <v>147308</v>
      </c>
      <c r="AC6142" s="23">
        <v>0.42</v>
      </c>
      <c r="AD6142" s="14" t="str">
        <f>IF(E6142=113,"Linn","Iowa ex-Linn")</f>
        <v>Iowa ex-Linn</v>
      </c>
      <c r="AE6142" s="23">
        <f>IFERROR(AB6142/W6142,"N/M")</f>
        <v>0.4210424020693696</v>
      </c>
      <c r="AF6142" s="14" t="str">
        <f>B6142&amp;"|"&amp;TEXT(E6142,"000")&amp;"|"&amp;TEXT(M6142,"0.0000")</f>
        <v>2024|091|0.7500</v>
      </c>
      <c r="AG6142" s="22" t="str">
        <f>IF(AND(B6142&gt;=2015,B6142&lt;=2024,C6142=19,G6142=41,I6142=2,K6142="A",L6142="RBUP",M6142&gt;=0.5,M6142&lt;=0.85),"IN","OUT")</f>
        <v>IN</v>
      </c>
    </row>
    <row r="6143" spans="1:33">
      <c r="A6143" s="14" t="s">
        <v>194</v>
      </c>
      <c r="B6143" s="16">
        <v>2024</v>
      </c>
      <c r="C6143" s="16">
        <v>19</v>
      </c>
      <c r="D6143" s="14" t="s">
        <v>80</v>
      </c>
      <c r="E6143" s="16">
        <v>91</v>
      </c>
      <c r="F6143" s="14" t="s">
        <v>131</v>
      </c>
      <c r="G6143" s="16">
        <v>41</v>
      </c>
      <c r="H6143" s="14" t="s">
        <v>186</v>
      </c>
      <c r="I6143" s="16">
        <v>2</v>
      </c>
      <c r="J6143" s="14" t="s">
        <v>83</v>
      </c>
      <c r="K6143" s="14" t="s">
        <v>84</v>
      </c>
      <c r="L6143" s="14" t="s">
        <v>85</v>
      </c>
      <c r="M6143" s="23">
        <v>0.8</v>
      </c>
      <c r="N6143" s="16">
        <v>281</v>
      </c>
      <c r="O6143" s="16">
        <v>227</v>
      </c>
      <c r="P6143" s="16">
        <v>93</v>
      </c>
      <c r="Q6143" s="16">
        <v>395</v>
      </c>
      <c r="R6143" s="16">
        <v>132</v>
      </c>
      <c r="S6143" s="14" t="s">
        <v>86</v>
      </c>
      <c r="T6143" s="16">
        <v>33059</v>
      </c>
      <c r="U6143" s="16">
        <v>0</v>
      </c>
      <c r="V6143" s="18">
        <v>25973915</v>
      </c>
      <c r="W6143" s="18">
        <v>1267623</v>
      </c>
      <c r="X6143" s="18">
        <v>706549</v>
      </c>
      <c r="Y6143" s="18">
        <v>0</v>
      </c>
      <c r="Z6143" s="18">
        <v>0</v>
      </c>
      <c r="AA6143" s="18">
        <v>0</v>
      </c>
      <c r="AB6143" s="18">
        <v>1028729</v>
      </c>
      <c r="AC6143" s="23">
        <v>0.8100000000000001</v>
      </c>
      <c r="AD6143" s="14" t="str">
        <f>IF(E6143=113,"Linn","Iowa ex-Linn")</f>
        <v>Iowa ex-Linn</v>
      </c>
      <c r="AE6143" s="23">
        <f>IFERROR(AB6143/W6143,"N/M")</f>
        <v>0.8115417596556705</v>
      </c>
      <c r="AF6143" s="14" t="str">
        <f>B6143&amp;"|"&amp;TEXT(E6143,"000")&amp;"|"&amp;TEXT(M6143,"0.0000")</f>
        <v>2024|091|0.8000</v>
      </c>
      <c r="AG6143" s="22" t="str">
        <f>IF(AND(B6143&gt;=2015,B6143&lt;=2024,C6143=19,G6143=41,I6143=2,K6143="A",L6143="RBUP",M6143&gt;=0.5,M6143&lt;=0.85),"IN","OUT")</f>
        <v>IN</v>
      </c>
    </row>
    <row r="6144" spans="1:33">
      <c r="A6144" s="14" t="s">
        <v>194</v>
      </c>
      <c r="B6144" s="16">
        <v>2024</v>
      </c>
      <c r="C6144" s="16">
        <v>19</v>
      </c>
      <c r="D6144" s="14" t="s">
        <v>80</v>
      </c>
      <c r="E6144" s="16">
        <v>91</v>
      </c>
      <c r="F6144" s="14" t="s">
        <v>131</v>
      </c>
      <c r="G6144" s="16">
        <v>41</v>
      </c>
      <c r="H6144" s="14" t="s">
        <v>186</v>
      </c>
      <c r="I6144" s="16">
        <v>2</v>
      </c>
      <c r="J6144" s="14" t="s">
        <v>83</v>
      </c>
      <c r="K6144" s="14" t="s">
        <v>84</v>
      </c>
      <c r="L6144" s="14" t="s">
        <v>85</v>
      </c>
      <c r="M6144" s="23">
        <v>0.85</v>
      </c>
      <c r="N6144" s="16">
        <v>362</v>
      </c>
      <c r="O6144" s="16">
        <v>292</v>
      </c>
      <c r="P6144" s="16">
        <v>173</v>
      </c>
      <c r="Q6144" s="16">
        <v>611</v>
      </c>
      <c r="R6144" s="16">
        <v>270</v>
      </c>
      <c r="S6144" s="14" t="s">
        <v>86</v>
      </c>
      <c r="T6144" s="16">
        <v>57652</v>
      </c>
      <c r="U6144" s="16">
        <v>0</v>
      </c>
      <c r="V6144" s="18">
        <v>47471155</v>
      </c>
      <c r="W6144" s="18">
        <v>2902569</v>
      </c>
      <c r="X6144" s="18">
        <v>1272170</v>
      </c>
      <c r="Y6144" s="18">
        <v>3280</v>
      </c>
      <c r="Z6144" s="18">
        <v>0</v>
      </c>
      <c r="AA6144" s="18">
        <v>0</v>
      </c>
      <c r="AB6144" s="18">
        <v>2639458</v>
      </c>
      <c r="AC6144" s="23">
        <v>0.91</v>
      </c>
      <c r="AD6144" s="14" t="str">
        <f>IF(E6144=113,"Linn","Iowa ex-Linn")</f>
        <v>Iowa ex-Linn</v>
      </c>
      <c r="AE6144" s="23">
        <f>IFERROR(AB6144/W6144,"N/M")</f>
        <v>0.9093523702623435</v>
      </c>
      <c r="AF6144" s="14" t="str">
        <f>B6144&amp;"|"&amp;TEXT(E6144,"000")&amp;"|"&amp;TEXT(M6144,"0.0000")</f>
        <v>2024|091|0.8500</v>
      </c>
      <c r="AG6144" s="22" t="str">
        <f>IF(AND(B6144&gt;=2015,B6144&lt;=2024,C6144=19,G6144=41,I6144=2,K6144="A",L6144="RBUP",M6144&gt;=0.5,M6144&lt;=0.85),"IN","OUT")</f>
        <v>IN</v>
      </c>
    </row>
    <row r="6145" spans="1:33">
      <c r="A6145" s="14" t="s">
        <v>194</v>
      </c>
      <c r="B6145" s="16">
        <v>2024</v>
      </c>
      <c r="C6145" s="16">
        <v>19</v>
      </c>
      <c r="D6145" s="14" t="s">
        <v>80</v>
      </c>
      <c r="E6145" s="16">
        <v>93</v>
      </c>
      <c r="F6145" s="14" t="s">
        <v>132</v>
      </c>
      <c r="G6145" s="16">
        <v>41</v>
      </c>
      <c r="H6145" s="14" t="s">
        <v>186</v>
      </c>
      <c r="I6145" s="16">
        <v>2</v>
      </c>
      <c r="J6145" s="14" t="s">
        <v>83</v>
      </c>
      <c r="K6145" s="14" t="s">
        <v>84</v>
      </c>
      <c r="L6145" s="14" t="s">
        <v>85</v>
      </c>
      <c r="M6145" s="23">
        <v>0.65</v>
      </c>
      <c r="N6145" s="16">
        <v>4</v>
      </c>
      <c r="O6145" s="16">
        <v>3</v>
      </c>
      <c r="P6145" s="16">
        <v>0</v>
      </c>
      <c r="Q6145" s="16">
        <v>3</v>
      </c>
      <c r="R6145" s="16">
        <v>0</v>
      </c>
      <c r="S6145" s="14" t="s">
        <v>86</v>
      </c>
      <c r="T6145" s="16">
        <v>566</v>
      </c>
      <c r="U6145" s="16">
        <v>0</v>
      </c>
      <c r="V6145" s="18">
        <v>416163</v>
      </c>
      <c r="W6145" s="18">
        <v>6575</v>
      </c>
      <c r="X6145" s="18">
        <v>5064</v>
      </c>
      <c r="Y6145" s="18">
        <v>0</v>
      </c>
      <c r="Z6145" s="18">
        <v>0</v>
      </c>
      <c r="AA6145" s="18">
        <v>0</v>
      </c>
      <c r="AB6145" s="18">
        <v>0</v>
      </c>
      <c r="AC6145" s="23">
        <v>0</v>
      </c>
      <c r="AD6145" s="14" t="str">
        <f>IF(E6145=113,"Linn","Iowa ex-Linn")</f>
        <v>Iowa ex-Linn</v>
      </c>
      <c r="AE6145" s="23">
        <f>IFERROR(AB6145/W6145,"N/M")</f>
        <v>0.0</v>
      </c>
      <c r="AF6145" s="14" t="str">
        <f>B6145&amp;"|"&amp;TEXT(E6145,"000")&amp;"|"&amp;TEXT(M6145,"0.0000")</f>
        <v>2024|093|0.6500</v>
      </c>
      <c r="AG6145" s="22" t="str">
        <f>IF(AND(B6145&gt;=2015,B6145&lt;=2024,C6145=19,G6145=41,I6145=2,K6145="A",L6145="RBUP",M6145&gt;=0.5,M6145&lt;=0.85),"IN","OUT")</f>
        <v>IN</v>
      </c>
    </row>
    <row r="6146" spans="1:33">
      <c r="A6146" s="14" t="s">
        <v>194</v>
      </c>
      <c r="B6146" s="16">
        <v>2024</v>
      </c>
      <c r="C6146" s="16">
        <v>19</v>
      </c>
      <c r="D6146" s="14" t="s">
        <v>80</v>
      </c>
      <c r="E6146" s="16">
        <v>93</v>
      </c>
      <c r="F6146" s="14" t="s">
        <v>132</v>
      </c>
      <c r="G6146" s="16">
        <v>41</v>
      </c>
      <c r="H6146" s="14" t="s">
        <v>186</v>
      </c>
      <c r="I6146" s="16">
        <v>2</v>
      </c>
      <c r="J6146" s="14" t="s">
        <v>83</v>
      </c>
      <c r="K6146" s="14" t="s">
        <v>84</v>
      </c>
      <c r="L6146" s="14" t="s">
        <v>85</v>
      </c>
      <c r="M6146" s="23">
        <v>0.7</v>
      </c>
      <c r="N6146" s="16">
        <v>12</v>
      </c>
      <c r="O6146" s="16">
        <v>11</v>
      </c>
      <c r="P6146" s="16">
        <v>0</v>
      </c>
      <c r="Q6146" s="16">
        <v>11</v>
      </c>
      <c r="R6146" s="16">
        <v>0</v>
      </c>
      <c r="S6146" s="14" t="s">
        <v>86</v>
      </c>
      <c r="T6146" s="16">
        <v>1497</v>
      </c>
      <c r="U6146" s="16">
        <v>0</v>
      </c>
      <c r="V6146" s="18">
        <v>1108554</v>
      </c>
      <c r="W6146" s="18">
        <v>29727</v>
      </c>
      <c r="X6146" s="18">
        <v>21372</v>
      </c>
      <c r="Y6146" s="18">
        <v>0</v>
      </c>
      <c r="Z6146" s="18">
        <v>0</v>
      </c>
      <c r="AA6146" s="18">
        <v>0</v>
      </c>
      <c r="AB6146" s="18">
        <v>0</v>
      </c>
      <c r="AC6146" s="23">
        <v>0</v>
      </c>
      <c r="AD6146" s="14" t="str">
        <f>IF(E6146=113,"Linn","Iowa ex-Linn")</f>
        <v>Iowa ex-Linn</v>
      </c>
      <c r="AE6146" s="23">
        <f>IFERROR(AB6146/W6146,"N/M")</f>
        <v>0.0</v>
      </c>
      <c r="AF6146" s="14" t="str">
        <f>B6146&amp;"|"&amp;TEXT(E6146,"000")&amp;"|"&amp;TEXT(M6146,"0.0000")</f>
        <v>2024|093|0.7000</v>
      </c>
      <c r="AG6146" s="22" t="str">
        <f>IF(AND(B6146&gt;=2015,B6146&lt;=2024,C6146=19,G6146=41,I6146=2,K6146="A",L6146="RBUP",M6146&gt;=0.5,M6146&lt;=0.85),"IN","OUT")</f>
        <v>IN</v>
      </c>
    </row>
    <row r="6147" spans="1:33">
      <c r="A6147" s="14" t="s">
        <v>194</v>
      </c>
      <c r="B6147" s="16">
        <v>2024</v>
      </c>
      <c r="C6147" s="16">
        <v>19</v>
      </c>
      <c r="D6147" s="14" t="s">
        <v>80</v>
      </c>
      <c r="E6147" s="16">
        <v>93</v>
      </c>
      <c r="F6147" s="14" t="s">
        <v>132</v>
      </c>
      <c r="G6147" s="16">
        <v>41</v>
      </c>
      <c r="H6147" s="14" t="s">
        <v>186</v>
      </c>
      <c r="I6147" s="16">
        <v>2</v>
      </c>
      <c r="J6147" s="14" t="s">
        <v>83</v>
      </c>
      <c r="K6147" s="14" t="s">
        <v>84</v>
      </c>
      <c r="L6147" s="14" t="s">
        <v>85</v>
      </c>
      <c r="M6147" s="23">
        <v>0.75</v>
      </c>
      <c r="N6147" s="16">
        <v>41</v>
      </c>
      <c r="O6147" s="16">
        <v>27</v>
      </c>
      <c r="P6147" s="16">
        <v>0</v>
      </c>
      <c r="Q6147" s="16">
        <v>43</v>
      </c>
      <c r="R6147" s="16">
        <v>0</v>
      </c>
      <c r="S6147" s="14" t="s">
        <v>86</v>
      </c>
      <c r="T6147" s="16">
        <v>6955</v>
      </c>
      <c r="U6147" s="16">
        <v>0</v>
      </c>
      <c r="V6147" s="18">
        <v>5551094</v>
      </c>
      <c r="W6147" s="18">
        <v>240672</v>
      </c>
      <c r="X6147" s="18">
        <v>154348</v>
      </c>
      <c r="Y6147" s="18">
        <v>0</v>
      </c>
      <c r="Z6147" s="18">
        <v>0</v>
      </c>
      <c r="AA6147" s="18">
        <v>0</v>
      </c>
      <c r="AB6147" s="18">
        <v>0</v>
      </c>
      <c r="AC6147" s="23">
        <v>0</v>
      </c>
      <c r="AD6147" s="14" t="str">
        <f>IF(E6147=113,"Linn","Iowa ex-Linn")</f>
        <v>Iowa ex-Linn</v>
      </c>
      <c r="AE6147" s="23">
        <f>IFERROR(AB6147/W6147,"N/M")</f>
        <v>0.0</v>
      </c>
      <c r="AF6147" s="14" t="str">
        <f>B6147&amp;"|"&amp;TEXT(E6147,"000")&amp;"|"&amp;TEXT(M6147,"0.0000")</f>
        <v>2024|093|0.7500</v>
      </c>
      <c r="AG6147" s="22" t="str">
        <f>IF(AND(B6147&gt;=2015,B6147&lt;=2024,C6147=19,G6147=41,I6147=2,K6147="A",L6147="RBUP",M6147&gt;=0.5,M6147&lt;=0.85),"IN","OUT")</f>
        <v>IN</v>
      </c>
    </row>
    <row r="6148" spans="1:33">
      <c r="A6148" s="14" t="s">
        <v>194</v>
      </c>
      <c r="B6148" s="16">
        <v>2024</v>
      </c>
      <c r="C6148" s="16">
        <v>19</v>
      </c>
      <c r="D6148" s="14" t="s">
        <v>80</v>
      </c>
      <c r="E6148" s="16">
        <v>93</v>
      </c>
      <c r="F6148" s="14" t="s">
        <v>132</v>
      </c>
      <c r="G6148" s="16">
        <v>41</v>
      </c>
      <c r="H6148" s="14" t="s">
        <v>186</v>
      </c>
      <c r="I6148" s="16">
        <v>2</v>
      </c>
      <c r="J6148" s="14" t="s">
        <v>83</v>
      </c>
      <c r="K6148" s="14" t="s">
        <v>84</v>
      </c>
      <c r="L6148" s="14" t="s">
        <v>85</v>
      </c>
      <c r="M6148" s="23">
        <v>0.8</v>
      </c>
      <c r="N6148" s="16">
        <v>221</v>
      </c>
      <c r="O6148" s="16">
        <v>174</v>
      </c>
      <c r="P6148" s="16">
        <v>4</v>
      </c>
      <c r="Q6148" s="16">
        <v>296</v>
      </c>
      <c r="R6148" s="16">
        <v>5</v>
      </c>
      <c r="S6148" s="14" t="s">
        <v>86</v>
      </c>
      <c r="T6148" s="16">
        <v>43005</v>
      </c>
      <c r="U6148" s="16">
        <v>0</v>
      </c>
      <c r="V6148" s="18">
        <v>36150088</v>
      </c>
      <c r="W6148" s="18">
        <v>1929764</v>
      </c>
      <c r="X6148" s="18">
        <v>1141298</v>
      </c>
      <c r="Y6148" s="18">
        <v>0</v>
      </c>
      <c r="Z6148" s="18">
        <v>0</v>
      </c>
      <c r="AA6148" s="18">
        <v>0</v>
      </c>
      <c r="AB6148" s="18">
        <v>71352</v>
      </c>
      <c r="AC6148" s="23">
        <v>0.04</v>
      </c>
      <c r="AD6148" s="14" t="str">
        <f>IF(E6148=113,"Linn","Iowa ex-Linn")</f>
        <v>Iowa ex-Linn</v>
      </c>
      <c r="AE6148" s="23">
        <f>IFERROR(AB6148/W6148,"N/M")</f>
        <v>0.036974469416985706</v>
      </c>
      <c r="AF6148" s="14" t="str">
        <f>B6148&amp;"|"&amp;TEXT(E6148,"000")&amp;"|"&amp;TEXT(M6148,"0.0000")</f>
        <v>2024|093|0.8000</v>
      </c>
      <c r="AG6148" s="22" t="str">
        <f>IF(AND(B6148&gt;=2015,B6148&lt;=2024,C6148=19,G6148=41,I6148=2,K6148="A",L6148="RBUP",M6148&gt;=0.5,M6148&lt;=0.85),"IN","OUT")</f>
        <v>IN</v>
      </c>
    </row>
    <row r="6149" spans="1:33">
      <c r="A6149" s="14" t="s">
        <v>194</v>
      </c>
      <c r="B6149" s="16">
        <v>2024</v>
      </c>
      <c r="C6149" s="16">
        <v>19</v>
      </c>
      <c r="D6149" s="14" t="s">
        <v>80</v>
      </c>
      <c r="E6149" s="16">
        <v>93</v>
      </c>
      <c r="F6149" s="14" t="s">
        <v>132</v>
      </c>
      <c r="G6149" s="16">
        <v>41</v>
      </c>
      <c r="H6149" s="14" t="s">
        <v>186</v>
      </c>
      <c r="I6149" s="16">
        <v>2</v>
      </c>
      <c r="J6149" s="14" t="s">
        <v>83</v>
      </c>
      <c r="K6149" s="14" t="s">
        <v>84</v>
      </c>
      <c r="L6149" s="14" t="s">
        <v>85</v>
      </c>
      <c r="M6149" s="23">
        <v>0.85</v>
      </c>
      <c r="N6149" s="16">
        <v>305</v>
      </c>
      <c r="O6149" s="16">
        <v>239</v>
      </c>
      <c r="P6149" s="16">
        <v>31</v>
      </c>
      <c r="Q6149" s="16">
        <v>440</v>
      </c>
      <c r="R6149" s="16">
        <v>37</v>
      </c>
      <c r="S6149" s="14" t="s">
        <v>86</v>
      </c>
      <c r="T6149" s="16">
        <v>64327</v>
      </c>
      <c r="U6149" s="16">
        <v>0</v>
      </c>
      <c r="V6149" s="18">
        <v>58221431</v>
      </c>
      <c r="W6149" s="18">
        <v>4033732</v>
      </c>
      <c r="X6149" s="18">
        <v>1821797</v>
      </c>
      <c r="Y6149" s="18">
        <v>0</v>
      </c>
      <c r="Z6149" s="18">
        <v>0</v>
      </c>
      <c r="AA6149" s="18">
        <v>0</v>
      </c>
      <c r="AB6149" s="18">
        <v>163438</v>
      </c>
      <c r="AC6149" s="23">
        <v>0.04</v>
      </c>
      <c r="AD6149" s="14" t="str">
        <f>IF(E6149=113,"Linn","Iowa ex-Linn")</f>
        <v>Iowa ex-Linn</v>
      </c>
      <c r="AE6149" s="23">
        <f>IFERROR(AB6149/W6149,"N/M")</f>
        <v>0.040517813280604664</v>
      </c>
      <c r="AF6149" s="14" t="str">
        <f>B6149&amp;"|"&amp;TEXT(E6149,"000")&amp;"|"&amp;TEXT(M6149,"0.0000")</f>
        <v>2024|093|0.8500</v>
      </c>
      <c r="AG6149" s="22" t="str">
        <f>IF(AND(B6149&gt;=2015,B6149&lt;=2024,C6149=19,G6149=41,I6149=2,K6149="A",L6149="RBUP",M6149&gt;=0.5,M6149&lt;=0.85),"IN","OUT")</f>
        <v>IN</v>
      </c>
    </row>
    <row r="6150" spans="1:33">
      <c r="A6150" s="14" t="s">
        <v>194</v>
      </c>
      <c r="B6150" s="16">
        <v>2024</v>
      </c>
      <c r="C6150" s="16">
        <v>19</v>
      </c>
      <c r="D6150" s="14" t="s">
        <v>80</v>
      </c>
      <c r="E6150" s="16">
        <v>95</v>
      </c>
      <c r="F6150" s="14" t="s">
        <v>133</v>
      </c>
      <c r="G6150" s="16">
        <v>41</v>
      </c>
      <c r="H6150" s="14" t="s">
        <v>186</v>
      </c>
      <c r="I6150" s="16">
        <v>2</v>
      </c>
      <c r="J6150" s="14" t="s">
        <v>83</v>
      </c>
      <c r="K6150" s="14" t="s">
        <v>84</v>
      </c>
      <c r="L6150" s="14" t="s">
        <v>85</v>
      </c>
      <c r="M6150" s="23">
        <v>0.5</v>
      </c>
      <c r="N6150" s="16">
        <v>1</v>
      </c>
      <c r="O6150" s="16">
        <v>1</v>
      </c>
      <c r="P6150" s="16">
        <v>0</v>
      </c>
      <c r="Q6150" s="16">
        <v>1</v>
      </c>
      <c r="R6150" s="16">
        <v>0</v>
      </c>
      <c r="S6150" s="14" t="s">
        <v>86</v>
      </c>
      <c r="T6150" s="16">
        <v>71</v>
      </c>
      <c r="U6150" s="16">
        <v>0</v>
      </c>
      <c r="V6150" s="18">
        <v>29737</v>
      </c>
      <c r="W6150" s="18">
        <v>291</v>
      </c>
      <c r="X6150" s="18">
        <v>195</v>
      </c>
      <c r="Y6150" s="18">
        <v>0</v>
      </c>
      <c r="Z6150" s="18">
        <v>0</v>
      </c>
      <c r="AA6150" s="18">
        <v>0</v>
      </c>
      <c r="AB6150" s="18">
        <v>0</v>
      </c>
      <c r="AC6150" s="23">
        <v>0</v>
      </c>
      <c r="AD6150" s="14" t="str">
        <f>IF(E6150=113,"Linn","Iowa ex-Linn")</f>
        <v>Iowa ex-Linn</v>
      </c>
      <c r="AE6150" s="23">
        <f>IFERROR(AB6150/W6150,"N/M")</f>
        <v>0.0</v>
      </c>
      <c r="AF6150" s="14" t="str">
        <f>B6150&amp;"|"&amp;TEXT(E6150,"000")&amp;"|"&amp;TEXT(M6150,"0.0000")</f>
        <v>2024|095|0.5000</v>
      </c>
      <c r="AG6150" s="22" t="str">
        <f>IF(AND(B6150&gt;=2015,B6150&lt;=2024,C6150=19,G6150=41,I6150=2,K6150="A",L6150="RBUP",M6150&gt;=0.5,M6150&lt;=0.85),"IN","OUT")</f>
        <v>IN</v>
      </c>
    </row>
    <row r="6151" spans="1:33">
      <c r="A6151" s="14" t="s">
        <v>194</v>
      </c>
      <c r="B6151" s="16">
        <v>2024</v>
      </c>
      <c r="C6151" s="16">
        <v>19</v>
      </c>
      <c r="D6151" s="14" t="s">
        <v>80</v>
      </c>
      <c r="E6151" s="16">
        <v>95</v>
      </c>
      <c r="F6151" s="14" t="s">
        <v>133</v>
      </c>
      <c r="G6151" s="16">
        <v>41</v>
      </c>
      <c r="H6151" s="14" t="s">
        <v>186</v>
      </c>
      <c r="I6151" s="16">
        <v>2</v>
      </c>
      <c r="J6151" s="14" t="s">
        <v>83</v>
      </c>
      <c r="K6151" s="14" t="s">
        <v>84</v>
      </c>
      <c r="L6151" s="14" t="s">
        <v>85</v>
      </c>
      <c r="M6151" s="23">
        <v>0.65</v>
      </c>
      <c r="N6151" s="16">
        <v>2</v>
      </c>
      <c r="O6151" s="16">
        <v>1</v>
      </c>
      <c r="P6151" s="16">
        <v>0</v>
      </c>
      <c r="Q6151" s="16">
        <v>1</v>
      </c>
      <c r="R6151" s="16">
        <v>0</v>
      </c>
      <c r="S6151" s="14" t="s">
        <v>86</v>
      </c>
      <c r="T6151" s="16">
        <v>81</v>
      </c>
      <c r="U6151" s="16">
        <v>0</v>
      </c>
      <c r="V6151" s="18">
        <v>46357</v>
      </c>
      <c r="W6151" s="18">
        <v>886</v>
      </c>
      <c r="X6151" s="18">
        <v>523</v>
      </c>
      <c r="Y6151" s="18">
        <v>0</v>
      </c>
      <c r="Z6151" s="18">
        <v>0</v>
      </c>
      <c r="AA6151" s="18">
        <v>0</v>
      </c>
      <c r="AB6151" s="18">
        <v>0</v>
      </c>
      <c r="AC6151" s="23">
        <v>0</v>
      </c>
      <c r="AD6151" s="14" t="str">
        <f>IF(E6151=113,"Linn","Iowa ex-Linn")</f>
        <v>Iowa ex-Linn</v>
      </c>
      <c r="AE6151" s="23">
        <f>IFERROR(AB6151/W6151,"N/M")</f>
        <v>0.0</v>
      </c>
      <c r="AF6151" s="14" t="str">
        <f>B6151&amp;"|"&amp;TEXT(E6151,"000")&amp;"|"&amp;TEXT(M6151,"0.0000")</f>
        <v>2024|095|0.6500</v>
      </c>
      <c r="AG6151" s="22" t="str">
        <f>IF(AND(B6151&gt;=2015,B6151&lt;=2024,C6151=19,G6151=41,I6151=2,K6151="A",L6151="RBUP",M6151&gt;=0.5,M6151&lt;=0.85),"IN","OUT")</f>
        <v>IN</v>
      </c>
    </row>
    <row r="6152" spans="1:33">
      <c r="A6152" s="14" t="s">
        <v>194</v>
      </c>
      <c r="B6152" s="16">
        <v>2024</v>
      </c>
      <c r="C6152" s="16">
        <v>19</v>
      </c>
      <c r="D6152" s="14" t="s">
        <v>80</v>
      </c>
      <c r="E6152" s="16">
        <v>95</v>
      </c>
      <c r="F6152" s="14" t="s">
        <v>133</v>
      </c>
      <c r="G6152" s="16">
        <v>41</v>
      </c>
      <c r="H6152" s="14" t="s">
        <v>186</v>
      </c>
      <c r="I6152" s="16">
        <v>2</v>
      </c>
      <c r="J6152" s="14" t="s">
        <v>83</v>
      </c>
      <c r="K6152" s="14" t="s">
        <v>84</v>
      </c>
      <c r="L6152" s="14" t="s">
        <v>85</v>
      </c>
      <c r="M6152" s="23">
        <v>0.7</v>
      </c>
      <c r="N6152" s="16">
        <v>10</v>
      </c>
      <c r="O6152" s="16">
        <v>5</v>
      </c>
      <c r="P6152" s="16">
        <v>0</v>
      </c>
      <c r="Q6152" s="16">
        <v>5</v>
      </c>
      <c r="R6152" s="16">
        <v>0</v>
      </c>
      <c r="S6152" s="14" t="s">
        <v>86</v>
      </c>
      <c r="T6152" s="16">
        <v>353</v>
      </c>
      <c r="U6152" s="16">
        <v>0</v>
      </c>
      <c r="V6152" s="18">
        <v>230369</v>
      </c>
      <c r="W6152" s="18">
        <v>10491</v>
      </c>
      <c r="X6152" s="18">
        <v>5479</v>
      </c>
      <c r="Y6152" s="18">
        <v>0</v>
      </c>
      <c r="Z6152" s="18">
        <v>0</v>
      </c>
      <c r="AA6152" s="18">
        <v>0</v>
      </c>
      <c r="AB6152" s="18">
        <v>0</v>
      </c>
      <c r="AC6152" s="23">
        <v>0</v>
      </c>
      <c r="AD6152" s="14" t="str">
        <f>IF(E6152=113,"Linn","Iowa ex-Linn")</f>
        <v>Iowa ex-Linn</v>
      </c>
      <c r="AE6152" s="23">
        <f>IFERROR(AB6152/W6152,"N/M")</f>
        <v>0.0</v>
      </c>
      <c r="AF6152" s="14" t="str">
        <f>B6152&amp;"|"&amp;TEXT(E6152,"000")&amp;"|"&amp;TEXT(M6152,"0.0000")</f>
        <v>2024|095|0.7000</v>
      </c>
      <c r="AG6152" s="22" t="str">
        <f>IF(AND(B6152&gt;=2015,B6152&lt;=2024,C6152=19,G6152=41,I6152=2,K6152="A",L6152="RBUP",M6152&gt;=0.5,M6152&lt;=0.85),"IN","OUT")</f>
        <v>IN</v>
      </c>
    </row>
    <row r="6153" spans="1:33">
      <c r="A6153" s="14" t="s">
        <v>194</v>
      </c>
      <c r="B6153" s="16">
        <v>2024</v>
      </c>
      <c r="C6153" s="16">
        <v>19</v>
      </c>
      <c r="D6153" s="14" t="s">
        <v>80</v>
      </c>
      <c r="E6153" s="16">
        <v>95</v>
      </c>
      <c r="F6153" s="14" t="s">
        <v>133</v>
      </c>
      <c r="G6153" s="16">
        <v>41</v>
      </c>
      <c r="H6153" s="14" t="s">
        <v>186</v>
      </c>
      <c r="I6153" s="16">
        <v>2</v>
      </c>
      <c r="J6153" s="14" t="s">
        <v>83</v>
      </c>
      <c r="K6153" s="14" t="s">
        <v>84</v>
      </c>
      <c r="L6153" s="14" t="s">
        <v>85</v>
      </c>
      <c r="M6153" s="23">
        <v>0.75</v>
      </c>
      <c r="N6153" s="16">
        <v>76</v>
      </c>
      <c r="O6153" s="16">
        <v>66</v>
      </c>
      <c r="P6153" s="16">
        <v>6</v>
      </c>
      <c r="Q6153" s="16">
        <v>101</v>
      </c>
      <c r="R6153" s="16">
        <v>15</v>
      </c>
      <c r="S6153" s="14" t="s">
        <v>86</v>
      </c>
      <c r="T6153" s="16">
        <v>9693</v>
      </c>
      <c r="U6153" s="16">
        <v>0</v>
      </c>
      <c r="V6153" s="18">
        <v>7020640</v>
      </c>
      <c r="W6153" s="18">
        <v>460947</v>
      </c>
      <c r="X6153" s="18">
        <v>304786</v>
      </c>
      <c r="Y6153" s="18">
        <v>1963</v>
      </c>
      <c r="Z6153" s="18">
        <v>0</v>
      </c>
      <c r="AA6153" s="18">
        <v>0</v>
      </c>
      <c r="AB6153" s="18">
        <v>269352</v>
      </c>
      <c r="AC6153" s="23">
        <v>0.58</v>
      </c>
      <c r="AD6153" s="14" t="str">
        <f>IF(E6153=113,"Linn","Iowa ex-Linn")</f>
        <v>Iowa ex-Linn</v>
      </c>
      <c r="AE6153" s="23">
        <f>IFERROR(AB6153/W6153,"N/M")</f>
        <v>0.5843448379097814</v>
      </c>
      <c r="AF6153" s="14" t="str">
        <f>B6153&amp;"|"&amp;TEXT(E6153,"000")&amp;"|"&amp;TEXT(M6153,"0.0000")</f>
        <v>2024|095|0.7500</v>
      </c>
      <c r="AG6153" s="22" t="str">
        <f>IF(AND(B6153&gt;=2015,B6153&lt;=2024,C6153=19,G6153=41,I6153=2,K6153="A",L6153="RBUP",M6153&gt;=0.5,M6153&lt;=0.85),"IN","OUT")</f>
        <v>IN</v>
      </c>
    </row>
    <row r="6154" spans="1:33">
      <c r="A6154" s="14" t="s">
        <v>194</v>
      </c>
      <c r="B6154" s="16">
        <v>2024</v>
      </c>
      <c r="C6154" s="16">
        <v>19</v>
      </c>
      <c r="D6154" s="14" t="s">
        <v>80</v>
      </c>
      <c r="E6154" s="16">
        <v>95</v>
      </c>
      <c r="F6154" s="14" t="s">
        <v>133</v>
      </c>
      <c r="G6154" s="16">
        <v>41</v>
      </c>
      <c r="H6154" s="14" t="s">
        <v>186</v>
      </c>
      <c r="I6154" s="16">
        <v>2</v>
      </c>
      <c r="J6154" s="14" t="s">
        <v>83</v>
      </c>
      <c r="K6154" s="14" t="s">
        <v>84</v>
      </c>
      <c r="L6154" s="14" t="s">
        <v>85</v>
      </c>
      <c r="M6154" s="23">
        <v>0.8</v>
      </c>
      <c r="N6154" s="16">
        <v>308</v>
      </c>
      <c r="O6154" s="16">
        <v>253</v>
      </c>
      <c r="P6154" s="16">
        <v>34</v>
      </c>
      <c r="Q6154" s="16">
        <v>431</v>
      </c>
      <c r="R6154" s="16">
        <v>49</v>
      </c>
      <c r="S6154" s="14" t="s">
        <v>86</v>
      </c>
      <c r="T6154" s="16">
        <v>59755</v>
      </c>
      <c r="U6154" s="16">
        <v>0</v>
      </c>
      <c r="V6154" s="18">
        <v>47325574</v>
      </c>
      <c r="W6154" s="18">
        <v>2997039</v>
      </c>
      <c r="X6154" s="18">
        <v>1801288</v>
      </c>
      <c r="Y6154" s="18">
        <v>5836</v>
      </c>
      <c r="Z6154" s="18">
        <v>0</v>
      </c>
      <c r="AA6154" s="18">
        <v>0</v>
      </c>
      <c r="AB6154" s="18">
        <v>767903</v>
      </c>
      <c r="AC6154" s="23">
        <v>0.26</v>
      </c>
      <c r="AD6154" s="14" t="str">
        <f>IF(E6154=113,"Linn","Iowa ex-Linn")</f>
        <v>Iowa ex-Linn</v>
      </c>
      <c r="AE6154" s="23">
        <f>IFERROR(AB6154/W6154,"N/M")</f>
        <v>0.25622055635578983</v>
      </c>
      <c r="AF6154" s="14" t="str">
        <f>B6154&amp;"|"&amp;TEXT(E6154,"000")&amp;"|"&amp;TEXT(M6154,"0.0000")</f>
        <v>2024|095|0.8000</v>
      </c>
      <c r="AG6154" s="22" t="str">
        <f>IF(AND(B6154&gt;=2015,B6154&lt;=2024,C6154=19,G6154=41,I6154=2,K6154="A",L6154="RBUP",M6154&gt;=0.5,M6154&lt;=0.85),"IN","OUT")</f>
        <v>IN</v>
      </c>
    </row>
    <row r="6155" spans="1:33">
      <c r="A6155" s="14" t="s">
        <v>194</v>
      </c>
      <c r="B6155" s="16">
        <v>2024</v>
      </c>
      <c r="C6155" s="16">
        <v>19</v>
      </c>
      <c r="D6155" s="14" t="s">
        <v>80</v>
      </c>
      <c r="E6155" s="16">
        <v>95</v>
      </c>
      <c r="F6155" s="14" t="s">
        <v>133</v>
      </c>
      <c r="G6155" s="16">
        <v>41</v>
      </c>
      <c r="H6155" s="14" t="s">
        <v>186</v>
      </c>
      <c r="I6155" s="16">
        <v>2</v>
      </c>
      <c r="J6155" s="14" t="s">
        <v>83</v>
      </c>
      <c r="K6155" s="14" t="s">
        <v>84</v>
      </c>
      <c r="L6155" s="14" t="s">
        <v>85</v>
      </c>
      <c r="M6155" s="23">
        <v>0.85</v>
      </c>
      <c r="N6155" s="16">
        <v>249</v>
      </c>
      <c r="O6155" s="16">
        <v>198</v>
      </c>
      <c r="P6155" s="16">
        <v>29</v>
      </c>
      <c r="Q6155" s="16">
        <v>300</v>
      </c>
      <c r="R6155" s="16">
        <v>39</v>
      </c>
      <c r="S6155" s="14" t="s">
        <v>86</v>
      </c>
      <c r="T6155" s="16">
        <v>47295</v>
      </c>
      <c r="U6155" s="16">
        <v>0</v>
      </c>
      <c r="V6155" s="18">
        <v>39458844</v>
      </c>
      <c r="W6155" s="18">
        <v>3124069</v>
      </c>
      <c r="X6155" s="18">
        <v>1506536</v>
      </c>
      <c r="Y6155" s="18">
        <v>15843</v>
      </c>
      <c r="Z6155" s="18">
        <v>0</v>
      </c>
      <c r="AA6155" s="18">
        <v>0</v>
      </c>
      <c r="AB6155" s="18">
        <v>358410</v>
      </c>
      <c r="AC6155" s="23">
        <v>0.11</v>
      </c>
      <c r="AD6155" s="14" t="str">
        <f>IF(E6155=113,"Linn","Iowa ex-Linn")</f>
        <v>Iowa ex-Linn</v>
      </c>
      <c r="AE6155" s="23">
        <f>IFERROR(AB6155/W6155,"N/M")</f>
        <v>0.11472537898490719</v>
      </c>
      <c r="AF6155" s="14" t="str">
        <f>B6155&amp;"|"&amp;TEXT(E6155,"000")&amp;"|"&amp;TEXT(M6155,"0.0000")</f>
        <v>2024|095|0.8500</v>
      </c>
      <c r="AG6155" s="22" t="str">
        <f>IF(AND(B6155&gt;=2015,B6155&lt;=2024,C6155=19,G6155=41,I6155=2,K6155="A",L6155="RBUP",M6155&gt;=0.5,M6155&lt;=0.85),"IN","OUT")</f>
        <v>IN</v>
      </c>
    </row>
    <row r="6156" spans="1:33">
      <c r="A6156" s="14" t="s">
        <v>194</v>
      </c>
      <c r="B6156" s="16">
        <v>2024</v>
      </c>
      <c r="C6156" s="16">
        <v>19</v>
      </c>
      <c r="D6156" s="14" t="s">
        <v>80</v>
      </c>
      <c r="E6156" s="16">
        <v>97</v>
      </c>
      <c r="F6156" s="14" t="s">
        <v>134</v>
      </c>
      <c r="G6156" s="16">
        <v>41</v>
      </c>
      <c r="H6156" s="14" t="s">
        <v>186</v>
      </c>
      <c r="I6156" s="16">
        <v>2</v>
      </c>
      <c r="J6156" s="14" t="s">
        <v>83</v>
      </c>
      <c r="K6156" s="14" t="s">
        <v>84</v>
      </c>
      <c r="L6156" s="14" t="s">
        <v>85</v>
      </c>
      <c r="M6156" s="23">
        <v>0.5</v>
      </c>
      <c r="N6156" s="16">
        <v>0</v>
      </c>
      <c r="O6156" s="16">
        <v>0</v>
      </c>
      <c r="P6156" s="16">
        <v>0</v>
      </c>
      <c r="Q6156" s="16">
        <v>0</v>
      </c>
      <c r="R6156" s="16">
        <v>0</v>
      </c>
      <c r="S6156" s="14" t="s">
        <v>86</v>
      </c>
      <c r="T6156" s="16">
        <v>11</v>
      </c>
      <c r="U6156" s="16">
        <v>0</v>
      </c>
      <c r="V6156" s="18">
        <v>5229</v>
      </c>
      <c r="W6156" s="18">
        <v>221</v>
      </c>
      <c r="X6156" s="18">
        <v>177</v>
      </c>
      <c r="Y6156" s="18">
        <v>0</v>
      </c>
      <c r="Z6156" s="18">
        <v>0</v>
      </c>
      <c r="AA6156" s="18">
        <v>0</v>
      </c>
      <c r="AB6156" s="18">
        <v>0</v>
      </c>
      <c r="AC6156" s="23">
        <v>0</v>
      </c>
      <c r="AD6156" s="14" t="str">
        <f>IF(E6156=113,"Linn","Iowa ex-Linn")</f>
        <v>Iowa ex-Linn</v>
      </c>
      <c r="AE6156" s="23">
        <f>IFERROR(AB6156/W6156,"N/M")</f>
        <v>0.0</v>
      </c>
      <c r="AF6156" s="14" t="str">
        <f>B6156&amp;"|"&amp;TEXT(E6156,"000")&amp;"|"&amp;TEXT(M6156,"0.0000")</f>
        <v>2024|097|0.5000</v>
      </c>
      <c r="AG6156" s="22" t="str">
        <f>IF(AND(B6156&gt;=2015,B6156&lt;=2024,C6156=19,G6156=41,I6156=2,K6156="A",L6156="RBUP",M6156&gt;=0.5,M6156&lt;=0.85),"IN","OUT")</f>
        <v>IN</v>
      </c>
    </row>
    <row r="6157" spans="1:33">
      <c r="A6157" s="14" t="s">
        <v>194</v>
      </c>
      <c r="B6157" s="16">
        <v>2024</v>
      </c>
      <c r="C6157" s="16">
        <v>19</v>
      </c>
      <c r="D6157" s="14" t="s">
        <v>80</v>
      </c>
      <c r="E6157" s="16">
        <v>97</v>
      </c>
      <c r="F6157" s="14" t="s">
        <v>134</v>
      </c>
      <c r="G6157" s="16">
        <v>41</v>
      </c>
      <c r="H6157" s="14" t="s">
        <v>186</v>
      </c>
      <c r="I6157" s="16">
        <v>2</v>
      </c>
      <c r="J6157" s="14" t="s">
        <v>83</v>
      </c>
      <c r="K6157" s="14" t="s">
        <v>84</v>
      </c>
      <c r="L6157" s="14" t="s">
        <v>85</v>
      </c>
      <c r="M6157" s="23">
        <v>0.55</v>
      </c>
      <c r="N6157" s="16">
        <v>2</v>
      </c>
      <c r="O6157" s="16">
        <v>2</v>
      </c>
      <c r="P6157" s="16">
        <v>0</v>
      </c>
      <c r="Q6157" s="16">
        <v>2</v>
      </c>
      <c r="R6157" s="16">
        <v>0</v>
      </c>
      <c r="S6157" s="14" t="s">
        <v>86</v>
      </c>
      <c r="T6157" s="16">
        <v>29</v>
      </c>
      <c r="U6157" s="16">
        <v>0</v>
      </c>
      <c r="V6157" s="18">
        <v>13502</v>
      </c>
      <c r="W6157" s="18">
        <v>155</v>
      </c>
      <c r="X6157" s="18">
        <v>99</v>
      </c>
      <c r="Y6157" s="18">
        <v>0</v>
      </c>
      <c r="Z6157" s="18">
        <v>0</v>
      </c>
      <c r="AA6157" s="18">
        <v>0</v>
      </c>
      <c r="AB6157" s="18">
        <v>0</v>
      </c>
      <c r="AC6157" s="23">
        <v>0</v>
      </c>
      <c r="AD6157" s="14" t="str">
        <f>IF(E6157=113,"Linn","Iowa ex-Linn")</f>
        <v>Iowa ex-Linn</v>
      </c>
      <c r="AE6157" s="23">
        <f>IFERROR(AB6157/W6157,"N/M")</f>
        <v>0.0</v>
      </c>
      <c r="AF6157" s="14" t="str">
        <f>B6157&amp;"|"&amp;TEXT(E6157,"000")&amp;"|"&amp;TEXT(M6157,"0.0000")</f>
        <v>2024|097|0.5500</v>
      </c>
      <c r="AG6157" s="22" t="str">
        <f>IF(AND(B6157&gt;=2015,B6157&lt;=2024,C6157=19,G6157=41,I6157=2,K6157="A",L6157="RBUP",M6157&gt;=0.5,M6157&lt;=0.85),"IN","OUT")</f>
        <v>IN</v>
      </c>
    </row>
    <row r="6158" spans="1:33">
      <c r="A6158" s="14" t="s">
        <v>194</v>
      </c>
      <c r="B6158" s="16">
        <v>2024</v>
      </c>
      <c r="C6158" s="16">
        <v>19</v>
      </c>
      <c r="D6158" s="14" t="s">
        <v>80</v>
      </c>
      <c r="E6158" s="16">
        <v>97</v>
      </c>
      <c r="F6158" s="14" t="s">
        <v>134</v>
      </c>
      <c r="G6158" s="16">
        <v>41</v>
      </c>
      <c r="H6158" s="14" t="s">
        <v>186</v>
      </c>
      <c r="I6158" s="16">
        <v>2</v>
      </c>
      <c r="J6158" s="14" t="s">
        <v>83</v>
      </c>
      <c r="K6158" s="14" t="s">
        <v>84</v>
      </c>
      <c r="L6158" s="14" t="s">
        <v>85</v>
      </c>
      <c r="M6158" s="23">
        <v>0.65</v>
      </c>
      <c r="N6158" s="16">
        <v>4</v>
      </c>
      <c r="O6158" s="16">
        <v>4</v>
      </c>
      <c r="P6158" s="16">
        <v>0</v>
      </c>
      <c r="Q6158" s="16">
        <v>4</v>
      </c>
      <c r="R6158" s="16">
        <v>0</v>
      </c>
      <c r="S6158" s="14" t="s">
        <v>86</v>
      </c>
      <c r="T6158" s="16">
        <v>793</v>
      </c>
      <c r="U6158" s="16">
        <v>0</v>
      </c>
      <c r="V6158" s="18">
        <v>484660</v>
      </c>
      <c r="W6158" s="18">
        <v>8228</v>
      </c>
      <c r="X6158" s="18">
        <v>6106</v>
      </c>
      <c r="Y6158" s="18">
        <v>0</v>
      </c>
      <c r="Z6158" s="18">
        <v>0</v>
      </c>
      <c r="AA6158" s="18">
        <v>0</v>
      </c>
      <c r="AB6158" s="18">
        <v>0</v>
      </c>
      <c r="AC6158" s="23">
        <v>0</v>
      </c>
      <c r="AD6158" s="14" t="str">
        <f>IF(E6158=113,"Linn","Iowa ex-Linn")</f>
        <v>Iowa ex-Linn</v>
      </c>
      <c r="AE6158" s="23">
        <f>IFERROR(AB6158/W6158,"N/M")</f>
        <v>0.0</v>
      </c>
      <c r="AF6158" s="14" t="str">
        <f>B6158&amp;"|"&amp;TEXT(E6158,"000")&amp;"|"&amp;TEXT(M6158,"0.0000")</f>
        <v>2024|097|0.6500</v>
      </c>
      <c r="AG6158" s="22" t="str">
        <f>IF(AND(B6158&gt;=2015,B6158&lt;=2024,C6158=19,G6158=41,I6158=2,K6158="A",L6158="RBUP",M6158&gt;=0.5,M6158&lt;=0.85),"IN","OUT")</f>
        <v>IN</v>
      </c>
    </row>
    <row r="6159" spans="1:33">
      <c r="A6159" s="14" t="s">
        <v>194</v>
      </c>
      <c r="B6159" s="16">
        <v>2024</v>
      </c>
      <c r="C6159" s="16">
        <v>19</v>
      </c>
      <c r="D6159" s="14" t="s">
        <v>80</v>
      </c>
      <c r="E6159" s="16">
        <v>97</v>
      </c>
      <c r="F6159" s="14" t="s">
        <v>134</v>
      </c>
      <c r="G6159" s="16">
        <v>41</v>
      </c>
      <c r="H6159" s="14" t="s">
        <v>186</v>
      </c>
      <c r="I6159" s="16">
        <v>2</v>
      </c>
      <c r="J6159" s="14" t="s">
        <v>83</v>
      </c>
      <c r="K6159" s="14" t="s">
        <v>84</v>
      </c>
      <c r="L6159" s="14" t="s">
        <v>85</v>
      </c>
      <c r="M6159" s="23">
        <v>0.7</v>
      </c>
      <c r="N6159" s="16">
        <v>26</v>
      </c>
      <c r="O6159" s="16">
        <v>20</v>
      </c>
      <c r="P6159" s="16">
        <v>0</v>
      </c>
      <c r="Q6159" s="16">
        <v>22</v>
      </c>
      <c r="R6159" s="16">
        <v>0</v>
      </c>
      <c r="S6159" s="14" t="s">
        <v>86</v>
      </c>
      <c r="T6159" s="16">
        <v>4613</v>
      </c>
      <c r="U6159" s="16">
        <v>0</v>
      </c>
      <c r="V6159" s="18">
        <v>3349167</v>
      </c>
      <c r="W6159" s="18">
        <v>71578</v>
      </c>
      <c r="X6159" s="18">
        <v>54723</v>
      </c>
      <c r="Y6159" s="18">
        <v>0</v>
      </c>
      <c r="Z6159" s="18">
        <v>0</v>
      </c>
      <c r="AA6159" s="18">
        <v>0</v>
      </c>
      <c r="AB6159" s="18">
        <v>0</v>
      </c>
      <c r="AC6159" s="23">
        <v>0</v>
      </c>
      <c r="AD6159" s="14" t="str">
        <f>IF(E6159=113,"Linn","Iowa ex-Linn")</f>
        <v>Iowa ex-Linn</v>
      </c>
      <c r="AE6159" s="23">
        <f>IFERROR(AB6159/W6159,"N/M")</f>
        <v>0.0</v>
      </c>
      <c r="AF6159" s="14" t="str">
        <f>B6159&amp;"|"&amp;TEXT(E6159,"000")&amp;"|"&amp;TEXT(M6159,"0.0000")</f>
        <v>2024|097|0.7000</v>
      </c>
      <c r="AG6159" s="22" t="str">
        <f>IF(AND(B6159&gt;=2015,B6159&lt;=2024,C6159=19,G6159=41,I6159=2,K6159="A",L6159="RBUP",M6159&gt;=0.5,M6159&lt;=0.85),"IN","OUT")</f>
        <v>IN</v>
      </c>
    </row>
    <row r="6160" spans="1:33">
      <c r="A6160" s="14" t="s">
        <v>194</v>
      </c>
      <c r="B6160" s="16">
        <v>2024</v>
      </c>
      <c r="C6160" s="16">
        <v>19</v>
      </c>
      <c r="D6160" s="14" t="s">
        <v>80</v>
      </c>
      <c r="E6160" s="16">
        <v>97</v>
      </c>
      <c r="F6160" s="14" t="s">
        <v>134</v>
      </c>
      <c r="G6160" s="16">
        <v>41</v>
      </c>
      <c r="H6160" s="14" t="s">
        <v>186</v>
      </c>
      <c r="I6160" s="16">
        <v>2</v>
      </c>
      <c r="J6160" s="14" t="s">
        <v>83</v>
      </c>
      <c r="K6160" s="14" t="s">
        <v>84</v>
      </c>
      <c r="L6160" s="14" t="s">
        <v>85</v>
      </c>
      <c r="M6160" s="23">
        <v>0.75</v>
      </c>
      <c r="N6160" s="16">
        <v>103</v>
      </c>
      <c r="O6160" s="16">
        <v>90</v>
      </c>
      <c r="P6160" s="16">
        <v>4</v>
      </c>
      <c r="Q6160" s="16">
        <v>127</v>
      </c>
      <c r="R6160" s="16">
        <v>5</v>
      </c>
      <c r="S6160" s="14" t="s">
        <v>86</v>
      </c>
      <c r="T6160" s="16">
        <v>16122</v>
      </c>
      <c r="U6160" s="16">
        <v>0</v>
      </c>
      <c r="V6160" s="18">
        <v>12256898</v>
      </c>
      <c r="W6160" s="18">
        <v>493546</v>
      </c>
      <c r="X6160" s="18">
        <v>343097</v>
      </c>
      <c r="Y6160" s="18">
        <v>491</v>
      </c>
      <c r="Z6160" s="18">
        <v>0</v>
      </c>
      <c r="AA6160" s="18">
        <v>0</v>
      </c>
      <c r="AB6160" s="18">
        <v>63317</v>
      </c>
      <c r="AC6160" s="23">
        <v>0.13</v>
      </c>
      <c r="AD6160" s="14" t="str">
        <f>IF(E6160=113,"Linn","Iowa ex-Linn")</f>
        <v>Iowa ex-Linn</v>
      </c>
      <c r="AE6160" s="23">
        <f>IFERROR(AB6160/W6160,"N/M")</f>
        <v>0.12828996689265032</v>
      </c>
      <c r="AF6160" s="14" t="str">
        <f>B6160&amp;"|"&amp;TEXT(E6160,"000")&amp;"|"&amp;TEXT(M6160,"0.0000")</f>
        <v>2024|097|0.7500</v>
      </c>
      <c r="AG6160" s="22" t="str">
        <f>IF(AND(B6160&gt;=2015,B6160&lt;=2024,C6160=19,G6160=41,I6160=2,K6160="A",L6160="RBUP",M6160&gt;=0.5,M6160&lt;=0.85),"IN","OUT")</f>
        <v>IN</v>
      </c>
    </row>
    <row r="6161" spans="1:33">
      <c r="A6161" s="14" t="s">
        <v>194</v>
      </c>
      <c r="B6161" s="16">
        <v>2024</v>
      </c>
      <c r="C6161" s="16">
        <v>19</v>
      </c>
      <c r="D6161" s="14" t="s">
        <v>80</v>
      </c>
      <c r="E6161" s="16">
        <v>97</v>
      </c>
      <c r="F6161" s="14" t="s">
        <v>134</v>
      </c>
      <c r="G6161" s="16">
        <v>41</v>
      </c>
      <c r="H6161" s="14" t="s">
        <v>186</v>
      </c>
      <c r="I6161" s="16">
        <v>2</v>
      </c>
      <c r="J6161" s="14" t="s">
        <v>83</v>
      </c>
      <c r="K6161" s="14" t="s">
        <v>84</v>
      </c>
      <c r="L6161" s="14" t="s">
        <v>85</v>
      </c>
      <c r="M6161" s="23">
        <v>0.8</v>
      </c>
      <c r="N6161" s="16">
        <v>322</v>
      </c>
      <c r="O6161" s="16">
        <v>274</v>
      </c>
      <c r="P6161" s="16">
        <v>15</v>
      </c>
      <c r="Q6161" s="16">
        <v>339</v>
      </c>
      <c r="R6161" s="16">
        <v>17</v>
      </c>
      <c r="S6161" s="14" t="s">
        <v>86</v>
      </c>
      <c r="T6161" s="16">
        <v>45408</v>
      </c>
      <c r="U6161" s="16">
        <v>0</v>
      </c>
      <c r="V6161" s="18">
        <v>36378247</v>
      </c>
      <c r="W6161" s="18">
        <v>1937909</v>
      </c>
      <c r="X6161" s="18">
        <v>1248363</v>
      </c>
      <c r="Y6161" s="18">
        <v>5860</v>
      </c>
      <c r="Z6161" s="18">
        <v>0</v>
      </c>
      <c r="AA6161" s="18">
        <v>0</v>
      </c>
      <c r="AB6161" s="18">
        <v>111214</v>
      </c>
      <c r="AC6161" s="23">
        <v>0.06</v>
      </c>
      <c r="AD6161" s="14" t="str">
        <f>IF(E6161=113,"Linn","Iowa ex-Linn")</f>
        <v>Iowa ex-Linn</v>
      </c>
      <c r="AE6161" s="23">
        <f>IFERROR(AB6161/W6161,"N/M")</f>
        <v>0.05738865963262465</v>
      </c>
      <c r="AF6161" s="14" t="str">
        <f>B6161&amp;"|"&amp;TEXT(E6161,"000")&amp;"|"&amp;TEXT(M6161,"0.0000")</f>
        <v>2024|097|0.8000</v>
      </c>
      <c r="AG6161" s="22" t="str">
        <f>IF(AND(B6161&gt;=2015,B6161&lt;=2024,C6161=19,G6161=41,I6161=2,K6161="A",L6161="RBUP",M6161&gt;=0.5,M6161&lt;=0.85),"IN","OUT")</f>
        <v>IN</v>
      </c>
    </row>
    <row r="6162" spans="1:33">
      <c r="A6162" s="14" t="s">
        <v>194</v>
      </c>
      <c r="B6162" s="16">
        <v>2024</v>
      </c>
      <c r="C6162" s="16">
        <v>19</v>
      </c>
      <c r="D6162" s="14" t="s">
        <v>80</v>
      </c>
      <c r="E6162" s="16">
        <v>97</v>
      </c>
      <c r="F6162" s="14" t="s">
        <v>134</v>
      </c>
      <c r="G6162" s="16">
        <v>41</v>
      </c>
      <c r="H6162" s="14" t="s">
        <v>186</v>
      </c>
      <c r="I6162" s="16">
        <v>2</v>
      </c>
      <c r="J6162" s="14" t="s">
        <v>83</v>
      </c>
      <c r="K6162" s="14" t="s">
        <v>84</v>
      </c>
      <c r="L6162" s="14" t="s">
        <v>85</v>
      </c>
      <c r="M6162" s="23">
        <v>0.85</v>
      </c>
      <c r="N6162" s="16">
        <v>238</v>
      </c>
      <c r="O6162" s="16">
        <v>202</v>
      </c>
      <c r="P6162" s="16">
        <v>32</v>
      </c>
      <c r="Q6162" s="16">
        <v>281</v>
      </c>
      <c r="R6162" s="16">
        <v>44</v>
      </c>
      <c r="S6162" s="14" t="s">
        <v>86</v>
      </c>
      <c r="T6162" s="16">
        <v>37370</v>
      </c>
      <c r="U6162" s="16">
        <v>0</v>
      </c>
      <c r="V6162" s="18">
        <v>31552032</v>
      </c>
      <c r="W6162" s="18">
        <v>2165019</v>
      </c>
      <c r="X6162" s="18">
        <v>1042201</v>
      </c>
      <c r="Y6162" s="18">
        <v>1086</v>
      </c>
      <c r="Z6162" s="18">
        <v>0</v>
      </c>
      <c r="AA6162" s="18">
        <v>0</v>
      </c>
      <c r="AB6162" s="18">
        <v>723477</v>
      </c>
      <c r="AC6162" s="23">
        <v>0.33</v>
      </c>
      <c r="AD6162" s="14" t="str">
        <f>IF(E6162=113,"Linn","Iowa ex-Linn")</f>
        <v>Iowa ex-Linn</v>
      </c>
      <c r="AE6162" s="23">
        <f>IFERROR(AB6162/W6162,"N/M")</f>
        <v>0.3341665823717944</v>
      </c>
      <c r="AF6162" s="14" t="str">
        <f>B6162&amp;"|"&amp;TEXT(E6162,"000")&amp;"|"&amp;TEXT(M6162,"0.0000")</f>
        <v>2024|097|0.8500</v>
      </c>
      <c r="AG6162" s="22" t="str">
        <f>IF(AND(B6162&gt;=2015,B6162&lt;=2024,C6162=19,G6162=41,I6162=2,K6162="A",L6162="RBUP",M6162&gt;=0.5,M6162&lt;=0.85),"IN","OUT")</f>
        <v>IN</v>
      </c>
    </row>
    <row r="6163" spans="1:33">
      <c r="A6163" s="14" t="s">
        <v>194</v>
      </c>
      <c r="B6163" s="16">
        <v>2024</v>
      </c>
      <c r="C6163" s="16">
        <v>19</v>
      </c>
      <c r="D6163" s="14" t="s">
        <v>80</v>
      </c>
      <c r="E6163" s="16">
        <v>99</v>
      </c>
      <c r="F6163" s="14" t="s">
        <v>135</v>
      </c>
      <c r="G6163" s="16">
        <v>41</v>
      </c>
      <c r="H6163" s="14" t="s">
        <v>186</v>
      </c>
      <c r="I6163" s="16">
        <v>2</v>
      </c>
      <c r="J6163" s="14" t="s">
        <v>83</v>
      </c>
      <c r="K6163" s="14" t="s">
        <v>84</v>
      </c>
      <c r="L6163" s="14" t="s">
        <v>85</v>
      </c>
      <c r="M6163" s="23">
        <v>0.5</v>
      </c>
      <c r="N6163" s="16">
        <v>1</v>
      </c>
      <c r="O6163" s="16">
        <v>1</v>
      </c>
      <c r="P6163" s="16">
        <v>0</v>
      </c>
      <c r="Q6163" s="16">
        <v>1</v>
      </c>
      <c r="R6163" s="16">
        <v>0</v>
      </c>
      <c r="S6163" s="14" t="s">
        <v>86</v>
      </c>
      <c r="T6163" s="16">
        <v>26</v>
      </c>
      <c r="U6163" s="16">
        <v>0</v>
      </c>
      <c r="V6163" s="18">
        <v>12034</v>
      </c>
      <c r="W6163" s="18">
        <v>78</v>
      </c>
      <c r="X6163" s="18">
        <v>52</v>
      </c>
      <c r="Y6163" s="18">
        <v>0</v>
      </c>
      <c r="Z6163" s="18">
        <v>0</v>
      </c>
      <c r="AA6163" s="18">
        <v>0</v>
      </c>
      <c r="AB6163" s="18">
        <v>0</v>
      </c>
      <c r="AC6163" s="23">
        <v>0</v>
      </c>
      <c r="AD6163" s="14" t="str">
        <f>IF(E6163=113,"Linn","Iowa ex-Linn")</f>
        <v>Iowa ex-Linn</v>
      </c>
      <c r="AE6163" s="23">
        <f>IFERROR(AB6163/W6163,"N/M")</f>
        <v>0.0</v>
      </c>
      <c r="AF6163" s="14" t="str">
        <f>B6163&amp;"|"&amp;TEXT(E6163,"000")&amp;"|"&amp;TEXT(M6163,"0.0000")</f>
        <v>2024|099|0.5000</v>
      </c>
      <c r="AG6163" s="22" t="str">
        <f>IF(AND(B6163&gt;=2015,B6163&lt;=2024,C6163=19,G6163=41,I6163=2,K6163="A",L6163="RBUP",M6163&gt;=0.5,M6163&lt;=0.85),"IN","OUT")</f>
        <v>IN</v>
      </c>
    </row>
    <row r="6164" spans="1:33">
      <c r="A6164" s="14" t="s">
        <v>194</v>
      </c>
      <c r="B6164" s="16">
        <v>2024</v>
      </c>
      <c r="C6164" s="16">
        <v>19</v>
      </c>
      <c r="D6164" s="14" t="s">
        <v>80</v>
      </c>
      <c r="E6164" s="16">
        <v>99</v>
      </c>
      <c r="F6164" s="14" t="s">
        <v>135</v>
      </c>
      <c r="G6164" s="16">
        <v>41</v>
      </c>
      <c r="H6164" s="14" t="s">
        <v>186</v>
      </c>
      <c r="I6164" s="16">
        <v>2</v>
      </c>
      <c r="J6164" s="14" t="s">
        <v>83</v>
      </c>
      <c r="K6164" s="14" t="s">
        <v>84</v>
      </c>
      <c r="L6164" s="14" t="s">
        <v>85</v>
      </c>
      <c r="M6164" s="23">
        <v>0.6</v>
      </c>
      <c r="N6164" s="16">
        <v>3</v>
      </c>
      <c r="O6164" s="16">
        <v>2</v>
      </c>
      <c r="P6164" s="16">
        <v>0</v>
      </c>
      <c r="Q6164" s="16">
        <v>2</v>
      </c>
      <c r="R6164" s="16">
        <v>0</v>
      </c>
      <c r="S6164" s="14" t="s">
        <v>86</v>
      </c>
      <c r="T6164" s="16">
        <v>60</v>
      </c>
      <c r="U6164" s="16">
        <v>0</v>
      </c>
      <c r="V6164" s="18">
        <v>33503</v>
      </c>
      <c r="W6164" s="18">
        <v>455</v>
      </c>
      <c r="X6164" s="18">
        <v>291</v>
      </c>
      <c r="Y6164" s="18">
        <v>0</v>
      </c>
      <c r="Z6164" s="18">
        <v>0</v>
      </c>
      <c r="AA6164" s="18">
        <v>0</v>
      </c>
      <c r="AB6164" s="18">
        <v>0</v>
      </c>
      <c r="AC6164" s="23">
        <v>0</v>
      </c>
      <c r="AD6164" s="14" t="str">
        <f>IF(E6164=113,"Linn","Iowa ex-Linn")</f>
        <v>Iowa ex-Linn</v>
      </c>
      <c r="AE6164" s="23">
        <f>IFERROR(AB6164/W6164,"N/M")</f>
        <v>0.0</v>
      </c>
      <c r="AF6164" s="14" t="str">
        <f>B6164&amp;"|"&amp;TEXT(E6164,"000")&amp;"|"&amp;TEXT(M6164,"0.0000")</f>
        <v>2024|099|0.6000</v>
      </c>
      <c r="AG6164" s="22" t="str">
        <f>IF(AND(B6164&gt;=2015,B6164&lt;=2024,C6164=19,G6164=41,I6164=2,K6164="A",L6164="RBUP",M6164&gt;=0.5,M6164&lt;=0.85),"IN","OUT")</f>
        <v>IN</v>
      </c>
    </row>
    <row r="6165" spans="1:33">
      <c r="A6165" s="14" t="s">
        <v>194</v>
      </c>
      <c r="B6165" s="16">
        <v>2024</v>
      </c>
      <c r="C6165" s="16">
        <v>19</v>
      </c>
      <c r="D6165" s="14" t="s">
        <v>80</v>
      </c>
      <c r="E6165" s="16">
        <v>99</v>
      </c>
      <c r="F6165" s="14" t="s">
        <v>135</v>
      </c>
      <c r="G6165" s="16">
        <v>41</v>
      </c>
      <c r="H6165" s="14" t="s">
        <v>186</v>
      </c>
      <c r="I6165" s="16">
        <v>2</v>
      </c>
      <c r="J6165" s="14" t="s">
        <v>83</v>
      </c>
      <c r="K6165" s="14" t="s">
        <v>84</v>
      </c>
      <c r="L6165" s="14" t="s">
        <v>85</v>
      </c>
      <c r="M6165" s="23">
        <v>0.65</v>
      </c>
      <c r="N6165" s="16">
        <v>11</v>
      </c>
      <c r="O6165" s="16">
        <v>8</v>
      </c>
      <c r="P6165" s="16">
        <v>1</v>
      </c>
      <c r="Q6165" s="16">
        <v>16</v>
      </c>
      <c r="R6165" s="16">
        <v>1</v>
      </c>
      <c r="S6165" s="14" t="s">
        <v>86</v>
      </c>
      <c r="T6165" s="16">
        <v>1908</v>
      </c>
      <c r="U6165" s="16">
        <v>0</v>
      </c>
      <c r="V6165" s="18">
        <v>1260087</v>
      </c>
      <c r="W6165" s="18">
        <v>20870</v>
      </c>
      <c r="X6165" s="18">
        <v>14746</v>
      </c>
      <c r="Y6165" s="18">
        <v>0</v>
      </c>
      <c r="Z6165" s="18">
        <v>0</v>
      </c>
      <c r="AA6165" s="18">
        <v>0</v>
      </c>
      <c r="AB6165" s="18">
        <v>2308</v>
      </c>
      <c r="AC6165" s="23">
        <v>0.11</v>
      </c>
      <c r="AD6165" s="14" t="str">
        <f>IF(E6165=113,"Linn","Iowa ex-Linn")</f>
        <v>Iowa ex-Linn</v>
      </c>
      <c r="AE6165" s="23">
        <f>IFERROR(AB6165/W6165,"N/M")</f>
        <v>0.11058936272160996</v>
      </c>
      <c r="AF6165" s="14" t="str">
        <f>B6165&amp;"|"&amp;TEXT(E6165,"000")&amp;"|"&amp;TEXT(M6165,"0.0000")</f>
        <v>2024|099|0.6500</v>
      </c>
      <c r="AG6165" s="22" t="str">
        <f>IF(AND(B6165&gt;=2015,B6165&lt;=2024,C6165=19,G6165=41,I6165=2,K6165="A",L6165="RBUP",M6165&gt;=0.5,M6165&lt;=0.85),"IN","OUT")</f>
        <v>IN</v>
      </c>
    </row>
    <row r="6166" spans="1:33">
      <c r="A6166" s="14" t="s">
        <v>194</v>
      </c>
      <c r="B6166" s="16">
        <v>2024</v>
      </c>
      <c r="C6166" s="16">
        <v>19</v>
      </c>
      <c r="D6166" s="14" t="s">
        <v>80</v>
      </c>
      <c r="E6166" s="16">
        <v>99</v>
      </c>
      <c r="F6166" s="14" t="s">
        <v>135</v>
      </c>
      <c r="G6166" s="16">
        <v>41</v>
      </c>
      <c r="H6166" s="14" t="s">
        <v>186</v>
      </c>
      <c r="I6166" s="16">
        <v>2</v>
      </c>
      <c r="J6166" s="14" t="s">
        <v>83</v>
      </c>
      <c r="K6166" s="14" t="s">
        <v>84</v>
      </c>
      <c r="L6166" s="14" t="s">
        <v>85</v>
      </c>
      <c r="M6166" s="23">
        <v>0.7</v>
      </c>
      <c r="N6166" s="16">
        <v>41</v>
      </c>
      <c r="O6166" s="16">
        <v>30</v>
      </c>
      <c r="P6166" s="16">
        <v>3</v>
      </c>
      <c r="Q6166" s="16">
        <v>51</v>
      </c>
      <c r="R6166" s="16">
        <v>3</v>
      </c>
      <c r="S6166" s="14" t="s">
        <v>86</v>
      </c>
      <c r="T6166" s="16">
        <v>3172</v>
      </c>
      <c r="U6166" s="16">
        <v>0</v>
      </c>
      <c r="V6166" s="18">
        <v>2281092</v>
      </c>
      <c r="W6166" s="18">
        <v>85068</v>
      </c>
      <c r="X6166" s="18">
        <v>52442</v>
      </c>
      <c r="Y6166" s="18">
        <v>0</v>
      </c>
      <c r="Z6166" s="18">
        <v>0</v>
      </c>
      <c r="AA6166" s="18">
        <v>0</v>
      </c>
      <c r="AB6166" s="18">
        <v>1872</v>
      </c>
      <c r="AC6166" s="23">
        <v>0.02</v>
      </c>
      <c r="AD6166" s="14" t="str">
        <f>IF(E6166=113,"Linn","Iowa ex-Linn")</f>
        <v>Iowa ex-Linn</v>
      </c>
      <c r="AE6166" s="23">
        <f>IFERROR(AB6166/W6166,"N/M")</f>
        <v>0.022005924672027083</v>
      </c>
      <c r="AF6166" s="14" t="str">
        <f>B6166&amp;"|"&amp;TEXT(E6166,"000")&amp;"|"&amp;TEXT(M6166,"0.0000")</f>
        <v>2024|099|0.7000</v>
      </c>
      <c r="AG6166" s="22" t="str">
        <f>IF(AND(B6166&gt;=2015,B6166&lt;=2024,C6166=19,G6166=41,I6166=2,K6166="A",L6166="RBUP",M6166&gt;=0.5,M6166&lt;=0.85),"IN","OUT")</f>
        <v>IN</v>
      </c>
    </row>
    <row r="6167" spans="1:33">
      <c r="A6167" s="14" t="s">
        <v>194</v>
      </c>
      <c r="B6167" s="16">
        <v>2024</v>
      </c>
      <c r="C6167" s="16">
        <v>19</v>
      </c>
      <c r="D6167" s="14" t="s">
        <v>80</v>
      </c>
      <c r="E6167" s="16">
        <v>99</v>
      </c>
      <c r="F6167" s="14" t="s">
        <v>135</v>
      </c>
      <c r="G6167" s="16">
        <v>41</v>
      </c>
      <c r="H6167" s="14" t="s">
        <v>186</v>
      </c>
      <c r="I6167" s="16">
        <v>2</v>
      </c>
      <c r="J6167" s="14" t="s">
        <v>83</v>
      </c>
      <c r="K6167" s="14" t="s">
        <v>84</v>
      </c>
      <c r="L6167" s="14" t="s">
        <v>85</v>
      </c>
      <c r="M6167" s="23">
        <v>0.75</v>
      </c>
      <c r="N6167" s="16">
        <v>171</v>
      </c>
      <c r="O6167" s="16">
        <v>140</v>
      </c>
      <c r="P6167" s="16">
        <v>14</v>
      </c>
      <c r="Q6167" s="16">
        <v>230</v>
      </c>
      <c r="R6167" s="16">
        <v>16</v>
      </c>
      <c r="S6167" s="14" t="s">
        <v>86</v>
      </c>
      <c r="T6167" s="16">
        <v>22460</v>
      </c>
      <c r="U6167" s="16">
        <v>0</v>
      </c>
      <c r="V6167" s="18">
        <v>17514713</v>
      </c>
      <c r="W6167" s="18">
        <v>704940</v>
      </c>
      <c r="X6167" s="18">
        <v>478189</v>
      </c>
      <c r="Y6167" s="18">
        <v>1064</v>
      </c>
      <c r="Z6167" s="18">
        <v>0</v>
      </c>
      <c r="AA6167" s="18">
        <v>0</v>
      </c>
      <c r="AB6167" s="18">
        <v>71806</v>
      </c>
      <c r="AC6167" s="23">
        <v>0.1</v>
      </c>
      <c r="AD6167" s="14" t="str">
        <f>IF(E6167=113,"Linn","Iowa ex-Linn")</f>
        <v>Iowa ex-Linn</v>
      </c>
      <c r="AE6167" s="23">
        <f>IFERROR(AB6167/W6167,"N/M")</f>
        <v>0.10186115130365705</v>
      </c>
      <c r="AF6167" s="14" t="str">
        <f>B6167&amp;"|"&amp;TEXT(E6167,"000")&amp;"|"&amp;TEXT(M6167,"0.0000")</f>
        <v>2024|099|0.7500</v>
      </c>
      <c r="AG6167" s="22" t="str">
        <f>IF(AND(B6167&gt;=2015,B6167&lt;=2024,C6167=19,G6167=41,I6167=2,K6167="A",L6167="RBUP",M6167&gt;=0.5,M6167&lt;=0.85),"IN","OUT")</f>
        <v>IN</v>
      </c>
    </row>
    <row r="6168" spans="1:33">
      <c r="A6168" s="14" t="s">
        <v>194</v>
      </c>
      <c r="B6168" s="16">
        <v>2024</v>
      </c>
      <c r="C6168" s="16">
        <v>19</v>
      </c>
      <c r="D6168" s="14" t="s">
        <v>80</v>
      </c>
      <c r="E6168" s="16">
        <v>99</v>
      </c>
      <c r="F6168" s="14" t="s">
        <v>135</v>
      </c>
      <c r="G6168" s="16">
        <v>41</v>
      </c>
      <c r="H6168" s="14" t="s">
        <v>186</v>
      </c>
      <c r="I6168" s="16">
        <v>2</v>
      </c>
      <c r="J6168" s="14" t="s">
        <v>83</v>
      </c>
      <c r="K6168" s="14" t="s">
        <v>84</v>
      </c>
      <c r="L6168" s="14" t="s">
        <v>85</v>
      </c>
      <c r="M6168" s="23">
        <v>0.8</v>
      </c>
      <c r="N6168" s="16">
        <v>362</v>
      </c>
      <c r="O6168" s="16">
        <v>304</v>
      </c>
      <c r="P6168" s="16">
        <v>33</v>
      </c>
      <c r="Q6168" s="16">
        <v>472</v>
      </c>
      <c r="R6168" s="16">
        <v>49</v>
      </c>
      <c r="S6168" s="14" t="s">
        <v>86</v>
      </c>
      <c r="T6168" s="16">
        <v>63446</v>
      </c>
      <c r="U6168" s="16">
        <v>0</v>
      </c>
      <c r="V6168" s="18">
        <v>52742812</v>
      </c>
      <c r="W6168" s="18">
        <v>2936657</v>
      </c>
      <c r="X6168" s="18">
        <v>1791956</v>
      </c>
      <c r="Y6168" s="18">
        <v>2133</v>
      </c>
      <c r="Z6168" s="18">
        <v>0</v>
      </c>
      <c r="AA6168" s="18">
        <v>0</v>
      </c>
      <c r="AB6168" s="18">
        <v>720003</v>
      </c>
      <c r="AC6168" s="23">
        <v>0.25</v>
      </c>
      <c r="AD6168" s="14" t="str">
        <f>IF(E6168=113,"Linn","Iowa ex-Linn")</f>
        <v>Iowa ex-Linn</v>
      </c>
      <c r="AE6168" s="23">
        <f>IFERROR(AB6168/W6168,"N/M")</f>
        <v>0.2451777650573424</v>
      </c>
      <c r="AF6168" s="14" t="str">
        <f>B6168&amp;"|"&amp;TEXT(E6168,"000")&amp;"|"&amp;TEXT(M6168,"0.0000")</f>
        <v>2024|099|0.8000</v>
      </c>
      <c r="AG6168" s="22" t="str">
        <f>IF(AND(B6168&gt;=2015,B6168&lt;=2024,C6168=19,G6168=41,I6168=2,K6168="A",L6168="RBUP",M6168&gt;=0.5,M6168&lt;=0.85),"IN","OUT")</f>
        <v>IN</v>
      </c>
    </row>
    <row r="6169" spans="1:33">
      <c r="A6169" s="14" t="s">
        <v>194</v>
      </c>
      <c r="B6169" s="16">
        <v>2024</v>
      </c>
      <c r="C6169" s="16">
        <v>19</v>
      </c>
      <c r="D6169" s="14" t="s">
        <v>80</v>
      </c>
      <c r="E6169" s="16">
        <v>99</v>
      </c>
      <c r="F6169" s="14" t="s">
        <v>135</v>
      </c>
      <c r="G6169" s="16">
        <v>41</v>
      </c>
      <c r="H6169" s="14" t="s">
        <v>186</v>
      </c>
      <c r="I6169" s="16">
        <v>2</v>
      </c>
      <c r="J6169" s="14" t="s">
        <v>83</v>
      </c>
      <c r="K6169" s="14" t="s">
        <v>84</v>
      </c>
      <c r="L6169" s="14" t="s">
        <v>85</v>
      </c>
      <c r="M6169" s="23">
        <v>0.85</v>
      </c>
      <c r="N6169" s="16">
        <v>319</v>
      </c>
      <c r="O6169" s="16">
        <v>258</v>
      </c>
      <c r="P6169" s="16">
        <v>40</v>
      </c>
      <c r="Q6169" s="16">
        <v>407</v>
      </c>
      <c r="R6169" s="16">
        <v>52</v>
      </c>
      <c r="S6169" s="14" t="s">
        <v>86</v>
      </c>
      <c r="T6169" s="16">
        <v>66922</v>
      </c>
      <c r="U6169" s="16">
        <v>0</v>
      </c>
      <c r="V6169" s="18">
        <v>59566187</v>
      </c>
      <c r="W6169" s="18">
        <v>4208839</v>
      </c>
      <c r="X6169" s="18">
        <v>2022820</v>
      </c>
      <c r="Y6169" s="18">
        <v>2465</v>
      </c>
      <c r="Z6169" s="18">
        <v>0</v>
      </c>
      <c r="AA6169" s="18">
        <v>0</v>
      </c>
      <c r="AB6169" s="18">
        <v>774020</v>
      </c>
      <c r="AC6169" s="23">
        <v>0.18</v>
      </c>
      <c r="AD6169" s="14" t="str">
        <f>IF(E6169=113,"Linn","Iowa ex-Linn")</f>
        <v>Iowa ex-Linn</v>
      </c>
      <c r="AE6169" s="23">
        <f>IFERROR(AB6169/W6169,"N/M")</f>
        <v>0.1839034470075952</v>
      </c>
      <c r="AF6169" s="14" t="str">
        <f>B6169&amp;"|"&amp;TEXT(E6169,"000")&amp;"|"&amp;TEXT(M6169,"0.0000")</f>
        <v>2024|099|0.8500</v>
      </c>
      <c r="AG6169" s="22" t="str">
        <f>IF(AND(B6169&gt;=2015,B6169&lt;=2024,C6169=19,G6169=41,I6169=2,K6169="A",L6169="RBUP",M6169&gt;=0.5,M6169&lt;=0.85),"IN","OUT")</f>
        <v>IN</v>
      </c>
    </row>
    <row r="6170" spans="1:33">
      <c r="A6170" s="14" t="s">
        <v>194</v>
      </c>
      <c r="B6170" s="16">
        <v>2024</v>
      </c>
      <c r="C6170" s="16">
        <v>19</v>
      </c>
      <c r="D6170" s="14" t="s">
        <v>80</v>
      </c>
      <c r="E6170" s="16">
        <v>101</v>
      </c>
      <c r="F6170" s="14" t="s">
        <v>136</v>
      </c>
      <c r="G6170" s="16">
        <v>41</v>
      </c>
      <c r="H6170" s="14" t="s">
        <v>186</v>
      </c>
      <c r="I6170" s="16">
        <v>2</v>
      </c>
      <c r="J6170" s="14" t="s">
        <v>83</v>
      </c>
      <c r="K6170" s="14" t="s">
        <v>84</v>
      </c>
      <c r="L6170" s="14" t="s">
        <v>85</v>
      </c>
      <c r="M6170" s="23">
        <v>0.55</v>
      </c>
      <c r="N6170" s="16">
        <v>2</v>
      </c>
      <c r="O6170" s="16">
        <v>0</v>
      </c>
      <c r="P6170" s="16">
        <v>0</v>
      </c>
      <c r="Q6170" s="16">
        <v>0</v>
      </c>
      <c r="R6170" s="16">
        <v>0</v>
      </c>
      <c r="S6170" s="14" t="s">
        <v>86</v>
      </c>
      <c r="T6170" s="16">
        <v>0</v>
      </c>
      <c r="U6170" s="16">
        <v>0</v>
      </c>
      <c r="V6170" s="18">
        <v>0</v>
      </c>
      <c r="W6170" s="18">
        <v>0</v>
      </c>
      <c r="X6170" s="18">
        <v>0</v>
      </c>
      <c r="Y6170" s="18">
        <v>0</v>
      </c>
      <c r="Z6170" s="18">
        <v>0</v>
      </c>
      <c r="AA6170" s="18">
        <v>0</v>
      </c>
      <c r="AB6170" s="18">
        <v>0</v>
      </c>
      <c r="AC6170" s="23">
        <v>0</v>
      </c>
      <c r="AD6170" s="14" t="str">
        <f>IF(E6170=113,"Linn","Iowa ex-Linn")</f>
        <v>Iowa ex-Linn</v>
      </c>
      <c r="AE6170" s="23" t="str">
        <f>IFERROR(AB6170/W6170,"N/M")</f>
        <v>N/M</v>
      </c>
      <c r="AF6170" s="14" t="str">
        <f>B6170&amp;"|"&amp;TEXT(E6170,"000")&amp;"|"&amp;TEXT(M6170,"0.0000")</f>
        <v>2024|101|0.5500</v>
      </c>
      <c r="AG6170" s="22" t="str">
        <f>IF(AND(B6170&gt;=2015,B6170&lt;=2024,C6170=19,G6170=41,I6170=2,K6170="A",L6170="RBUP",M6170&gt;=0.5,M6170&lt;=0.85),"IN","OUT")</f>
        <v>IN</v>
      </c>
    </row>
    <row r="6171" spans="1:33">
      <c r="A6171" s="14" t="s">
        <v>194</v>
      </c>
      <c r="B6171" s="16">
        <v>2024</v>
      </c>
      <c r="C6171" s="16">
        <v>19</v>
      </c>
      <c r="D6171" s="14" t="s">
        <v>80</v>
      </c>
      <c r="E6171" s="16">
        <v>101</v>
      </c>
      <c r="F6171" s="14" t="s">
        <v>136</v>
      </c>
      <c r="G6171" s="16">
        <v>41</v>
      </c>
      <c r="H6171" s="14" t="s">
        <v>186</v>
      </c>
      <c r="I6171" s="16">
        <v>2</v>
      </c>
      <c r="J6171" s="14" t="s">
        <v>83</v>
      </c>
      <c r="K6171" s="14" t="s">
        <v>84</v>
      </c>
      <c r="L6171" s="14" t="s">
        <v>85</v>
      </c>
      <c r="M6171" s="23">
        <v>0.65</v>
      </c>
      <c r="N6171" s="16">
        <v>2</v>
      </c>
      <c r="O6171" s="16">
        <v>2</v>
      </c>
      <c r="P6171" s="16">
        <v>0</v>
      </c>
      <c r="Q6171" s="16">
        <v>2</v>
      </c>
      <c r="R6171" s="16">
        <v>0</v>
      </c>
      <c r="S6171" s="14" t="s">
        <v>86</v>
      </c>
      <c r="T6171" s="16">
        <v>318</v>
      </c>
      <c r="U6171" s="16">
        <v>0</v>
      </c>
      <c r="V6171" s="18">
        <v>191864</v>
      </c>
      <c r="W6171" s="18">
        <v>8395</v>
      </c>
      <c r="X6171" s="18">
        <v>6564</v>
      </c>
      <c r="Y6171" s="18">
        <v>0</v>
      </c>
      <c r="Z6171" s="18">
        <v>0</v>
      </c>
      <c r="AA6171" s="18">
        <v>0</v>
      </c>
      <c r="AB6171" s="18">
        <v>0</v>
      </c>
      <c r="AC6171" s="23">
        <v>0</v>
      </c>
      <c r="AD6171" s="14" t="str">
        <f>IF(E6171=113,"Linn","Iowa ex-Linn")</f>
        <v>Iowa ex-Linn</v>
      </c>
      <c r="AE6171" s="23">
        <f>IFERROR(AB6171/W6171,"N/M")</f>
        <v>0.0</v>
      </c>
      <c r="AF6171" s="14" t="str">
        <f>B6171&amp;"|"&amp;TEXT(E6171,"000")&amp;"|"&amp;TEXT(M6171,"0.0000")</f>
        <v>2024|101|0.6500</v>
      </c>
      <c r="AG6171" s="22" t="str">
        <f>IF(AND(B6171&gt;=2015,B6171&lt;=2024,C6171=19,G6171=41,I6171=2,K6171="A",L6171="RBUP",M6171&gt;=0.5,M6171&lt;=0.85),"IN","OUT")</f>
        <v>IN</v>
      </c>
    </row>
    <row r="6172" spans="1:33">
      <c r="A6172" s="14" t="s">
        <v>194</v>
      </c>
      <c r="B6172" s="16">
        <v>2024</v>
      </c>
      <c r="C6172" s="16">
        <v>19</v>
      </c>
      <c r="D6172" s="14" t="s">
        <v>80</v>
      </c>
      <c r="E6172" s="16">
        <v>101</v>
      </c>
      <c r="F6172" s="14" t="s">
        <v>136</v>
      </c>
      <c r="G6172" s="16">
        <v>41</v>
      </c>
      <c r="H6172" s="14" t="s">
        <v>186</v>
      </c>
      <c r="I6172" s="16">
        <v>2</v>
      </c>
      <c r="J6172" s="14" t="s">
        <v>83</v>
      </c>
      <c r="K6172" s="14" t="s">
        <v>84</v>
      </c>
      <c r="L6172" s="14" t="s">
        <v>85</v>
      </c>
      <c r="M6172" s="23">
        <v>0.7</v>
      </c>
      <c r="N6172" s="16">
        <v>12</v>
      </c>
      <c r="O6172" s="16">
        <v>10</v>
      </c>
      <c r="P6172" s="16">
        <v>1</v>
      </c>
      <c r="Q6172" s="16">
        <v>17</v>
      </c>
      <c r="R6172" s="16">
        <v>1</v>
      </c>
      <c r="S6172" s="14" t="s">
        <v>86</v>
      </c>
      <c r="T6172" s="16">
        <v>1539</v>
      </c>
      <c r="U6172" s="16">
        <v>0</v>
      </c>
      <c r="V6172" s="18">
        <v>990338</v>
      </c>
      <c r="W6172" s="18">
        <v>77822</v>
      </c>
      <c r="X6172" s="18">
        <v>49324</v>
      </c>
      <c r="Y6172" s="18">
        <v>0</v>
      </c>
      <c r="Z6172" s="18">
        <v>0</v>
      </c>
      <c r="AA6172" s="18">
        <v>0</v>
      </c>
      <c r="AB6172" s="18">
        <v>29493</v>
      </c>
      <c r="AC6172" s="23">
        <v>0.38</v>
      </c>
      <c r="AD6172" s="14" t="str">
        <f>IF(E6172=113,"Linn","Iowa ex-Linn")</f>
        <v>Iowa ex-Linn</v>
      </c>
      <c r="AE6172" s="23">
        <f>IFERROR(AB6172/W6172,"N/M")</f>
        <v>0.3789802369509907</v>
      </c>
      <c r="AF6172" s="14" t="str">
        <f>B6172&amp;"|"&amp;TEXT(E6172,"000")&amp;"|"&amp;TEXT(M6172,"0.0000")</f>
        <v>2024|101|0.7000</v>
      </c>
      <c r="AG6172" s="22" t="str">
        <f>IF(AND(B6172&gt;=2015,B6172&lt;=2024,C6172=19,G6172=41,I6172=2,K6172="A",L6172="RBUP",M6172&gt;=0.5,M6172&lt;=0.85),"IN","OUT")</f>
        <v>IN</v>
      </c>
    </row>
    <row r="6173" spans="1:33">
      <c r="A6173" s="14" t="s">
        <v>194</v>
      </c>
      <c r="B6173" s="16">
        <v>2024</v>
      </c>
      <c r="C6173" s="16">
        <v>19</v>
      </c>
      <c r="D6173" s="14" t="s">
        <v>80</v>
      </c>
      <c r="E6173" s="16">
        <v>101</v>
      </c>
      <c r="F6173" s="14" t="s">
        <v>136</v>
      </c>
      <c r="G6173" s="16">
        <v>41</v>
      </c>
      <c r="H6173" s="14" t="s">
        <v>186</v>
      </c>
      <c r="I6173" s="16">
        <v>2</v>
      </c>
      <c r="J6173" s="14" t="s">
        <v>83</v>
      </c>
      <c r="K6173" s="14" t="s">
        <v>84</v>
      </c>
      <c r="L6173" s="14" t="s">
        <v>85</v>
      </c>
      <c r="M6173" s="23">
        <v>0.75</v>
      </c>
      <c r="N6173" s="16">
        <v>116</v>
      </c>
      <c r="O6173" s="16">
        <v>83</v>
      </c>
      <c r="P6173" s="16">
        <v>6</v>
      </c>
      <c r="Q6173" s="16">
        <v>99</v>
      </c>
      <c r="R6173" s="16">
        <v>8</v>
      </c>
      <c r="S6173" s="14" t="s">
        <v>86</v>
      </c>
      <c r="T6173" s="16">
        <v>15447</v>
      </c>
      <c r="U6173" s="16">
        <v>0</v>
      </c>
      <c r="V6173" s="18">
        <v>10166837</v>
      </c>
      <c r="W6173" s="18">
        <v>829042</v>
      </c>
      <c r="X6173" s="18">
        <v>590537</v>
      </c>
      <c r="Y6173" s="18">
        <v>0</v>
      </c>
      <c r="Z6173" s="18">
        <v>0</v>
      </c>
      <c r="AA6173" s="18">
        <v>0</v>
      </c>
      <c r="AB6173" s="18">
        <v>169180</v>
      </c>
      <c r="AC6173" s="23">
        <v>0.2</v>
      </c>
      <c r="AD6173" s="14" t="str">
        <f>IF(E6173=113,"Linn","Iowa ex-Linn")</f>
        <v>Iowa ex-Linn</v>
      </c>
      <c r="AE6173" s="23">
        <f>IFERROR(AB6173/W6173,"N/M")</f>
        <v>0.20406686271624358</v>
      </c>
      <c r="AF6173" s="14" t="str">
        <f>B6173&amp;"|"&amp;TEXT(E6173,"000")&amp;"|"&amp;TEXT(M6173,"0.0000")</f>
        <v>2024|101|0.7500</v>
      </c>
      <c r="AG6173" s="22" t="str">
        <f>IF(AND(B6173&gt;=2015,B6173&lt;=2024,C6173=19,G6173=41,I6173=2,K6173="A",L6173="RBUP",M6173&gt;=0.5,M6173&lt;=0.85),"IN","OUT")</f>
        <v>IN</v>
      </c>
    </row>
    <row r="6174" spans="1:33">
      <c r="A6174" s="14" t="s">
        <v>194</v>
      </c>
      <c r="B6174" s="16">
        <v>2024</v>
      </c>
      <c r="C6174" s="16">
        <v>19</v>
      </c>
      <c r="D6174" s="14" t="s">
        <v>80</v>
      </c>
      <c r="E6174" s="16">
        <v>101</v>
      </c>
      <c r="F6174" s="14" t="s">
        <v>136</v>
      </c>
      <c r="G6174" s="16">
        <v>41</v>
      </c>
      <c r="H6174" s="14" t="s">
        <v>186</v>
      </c>
      <c r="I6174" s="16">
        <v>2</v>
      </c>
      <c r="J6174" s="14" t="s">
        <v>83</v>
      </c>
      <c r="K6174" s="14" t="s">
        <v>84</v>
      </c>
      <c r="L6174" s="14" t="s">
        <v>85</v>
      </c>
      <c r="M6174" s="23">
        <v>0.8</v>
      </c>
      <c r="N6174" s="16">
        <v>232</v>
      </c>
      <c r="O6174" s="16">
        <v>171</v>
      </c>
      <c r="P6174" s="16">
        <v>20</v>
      </c>
      <c r="Q6174" s="16">
        <v>215</v>
      </c>
      <c r="R6174" s="16">
        <v>20</v>
      </c>
      <c r="S6174" s="14" t="s">
        <v>86</v>
      </c>
      <c r="T6174" s="16">
        <v>37295</v>
      </c>
      <c r="U6174" s="16">
        <v>0</v>
      </c>
      <c r="V6174" s="18">
        <v>26523491</v>
      </c>
      <c r="W6174" s="18">
        <v>2462131</v>
      </c>
      <c r="X6174" s="18">
        <v>1582743</v>
      </c>
      <c r="Y6174" s="18">
        <v>5241</v>
      </c>
      <c r="Z6174" s="18">
        <v>0</v>
      </c>
      <c r="AA6174" s="18">
        <v>0</v>
      </c>
      <c r="AB6174" s="18">
        <v>259511</v>
      </c>
      <c r="AC6174" s="23">
        <v>0.11</v>
      </c>
      <c r="AD6174" s="14" t="str">
        <f>IF(E6174=113,"Linn","Iowa ex-Linn")</f>
        <v>Iowa ex-Linn</v>
      </c>
      <c r="AE6174" s="23">
        <f>IFERROR(AB6174/W6174,"N/M")</f>
        <v>0.10540097175982918</v>
      </c>
      <c r="AF6174" s="14" t="str">
        <f>B6174&amp;"|"&amp;TEXT(E6174,"000")&amp;"|"&amp;TEXT(M6174,"0.0000")</f>
        <v>2024|101|0.8000</v>
      </c>
      <c r="AG6174" s="22" t="str">
        <f>IF(AND(B6174&gt;=2015,B6174&lt;=2024,C6174=19,G6174=41,I6174=2,K6174="A",L6174="RBUP",M6174&gt;=0.5,M6174&lt;=0.85),"IN","OUT")</f>
        <v>IN</v>
      </c>
    </row>
    <row r="6175" spans="1:33">
      <c r="A6175" s="14" t="s">
        <v>194</v>
      </c>
      <c r="B6175" s="16">
        <v>2024</v>
      </c>
      <c r="C6175" s="16">
        <v>19</v>
      </c>
      <c r="D6175" s="14" t="s">
        <v>80</v>
      </c>
      <c r="E6175" s="16">
        <v>101</v>
      </c>
      <c r="F6175" s="14" t="s">
        <v>136</v>
      </c>
      <c r="G6175" s="16">
        <v>41</v>
      </c>
      <c r="H6175" s="14" t="s">
        <v>186</v>
      </c>
      <c r="I6175" s="16">
        <v>2</v>
      </c>
      <c r="J6175" s="14" t="s">
        <v>83</v>
      </c>
      <c r="K6175" s="14" t="s">
        <v>84</v>
      </c>
      <c r="L6175" s="14" t="s">
        <v>85</v>
      </c>
      <c r="M6175" s="23">
        <v>0.85</v>
      </c>
      <c r="N6175" s="16">
        <v>81</v>
      </c>
      <c r="O6175" s="16">
        <v>54</v>
      </c>
      <c r="P6175" s="16">
        <v>14</v>
      </c>
      <c r="Q6175" s="16">
        <v>88</v>
      </c>
      <c r="R6175" s="16">
        <v>25</v>
      </c>
      <c r="S6175" s="14" t="s">
        <v>86</v>
      </c>
      <c r="T6175" s="16">
        <v>13444</v>
      </c>
      <c r="U6175" s="16">
        <v>0</v>
      </c>
      <c r="V6175" s="18">
        <v>9897280</v>
      </c>
      <c r="W6175" s="18">
        <v>1102781</v>
      </c>
      <c r="X6175" s="18">
        <v>526557</v>
      </c>
      <c r="Y6175" s="18">
        <v>922</v>
      </c>
      <c r="Z6175" s="18">
        <v>0</v>
      </c>
      <c r="AA6175" s="18">
        <v>0</v>
      </c>
      <c r="AB6175" s="18">
        <v>151129</v>
      </c>
      <c r="AC6175" s="23">
        <v>0.14</v>
      </c>
      <c r="AD6175" s="14" t="str">
        <f>IF(E6175=113,"Linn","Iowa ex-Linn")</f>
        <v>Iowa ex-Linn</v>
      </c>
      <c r="AE6175" s="23">
        <f>IFERROR(AB6175/W6175,"N/M")</f>
        <v>0.1370435290415776</v>
      </c>
      <c r="AF6175" s="14" t="str">
        <f>B6175&amp;"|"&amp;TEXT(E6175,"000")&amp;"|"&amp;TEXT(M6175,"0.0000")</f>
        <v>2024|101|0.8500</v>
      </c>
      <c r="AG6175" s="22" t="str">
        <f>IF(AND(B6175&gt;=2015,B6175&lt;=2024,C6175=19,G6175=41,I6175=2,K6175="A",L6175="RBUP",M6175&gt;=0.5,M6175&lt;=0.85),"IN","OUT")</f>
        <v>IN</v>
      </c>
    </row>
    <row r="6176" spans="1:33">
      <c r="A6176" s="14" t="s">
        <v>194</v>
      </c>
      <c r="B6176" s="16">
        <v>2024</v>
      </c>
      <c r="C6176" s="16">
        <v>19</v>
      </c>
      <c r="D6176" s="14" t="s">
        <v>80</v>
      </c>
      <c r="E6176" s="16">
        <v>103</v>
      </c>
      <c r="F6176" s="14" t="s">
        <v>137</v>
      </c>
      <c r="G6176" s="16">
        <v>41</v>
      </c>
      <c r="H6176" s="14" t="s">
        <v>186</v>
      </c>
      <c r="I6176" s="16">
        <v>2</v>
      </c>
      <c r="J6176" s="14" t="s">
        <v>83</v>
      </c>
      <c r="K6176" s="14" t="s">
        <v>84</v>
      </c>
      <c r="L6176" s="14" t="s">
        <v>85</v>
      </c>
      <c r="M6176" s="23">
        <v>0.5</v>
      </c>
      <c r="N6176" s="16">
        <v>0</v>
      </c>
      <c r="O6176" s="16">
        <v>0</v>
      </c>
      <c r="P6176" s="16">
        <v>0</v>
      </c>
      <c r="Q6176" s="16">
        <v>3</v>
      </c>
      <c r="R6176" s="16">
        <v>0</v>
      </c>
      <c r="S6176" s="14" t="s">
        <v>86</v>
      </c>
      <c r="T6176" s="16">
        <v>241</v>
      </c>
      <c r="U6176" s="16">
        <v>0</v>
      </c>
      <c r="V6176" s="18">
        <v>103015</v>
      </c>
      <c r="W6176" s="18">
        <v>10258</v>
      </c>
      <c r="X6176" s="18">
        <v>6872</v>
      </c>
      <c r="Y6176" s="18">
        <v>0</v>
      </c>
      <c r="Z6176" s="18">
        <v>0</v>
      </c>
      <c r="AA6176" s="18">
        <v>0</v>
      </c>
      <c r="AB6176" s="18">
        <v>0</v>
      </c>
      <c r="AC6176" s="23">
        <v>0</v>
      </c>
      <c r="AD6176" s="14" t="str">
        <f>IF(E6176=113,"Linn","Iowa ex-Linn")</f>
        <v>Iowa ex-Linn</v>
      </c>
      <c r="AE6176" s="23">
        <f>IFERROR(AB6176/W6176,"N/M")</f>
        <v>0.0</v>
      </c>
      <c r="AF6176" s="14" t="str">
        <f>B6176&amp;"|"&amp;TEXT(E6176,"000")&amp;"|"&amp;TEXT(M6176,"0.0000")</f>
        <v>2024|103|0.5000</v>
      </c>
      <c r="AG6176" s="22" t="str">
        <f>IF(AND(B6176&gt;=2015,B6176&lt;=2024,C6176=19,G6176=41,I6176=2,K6176="A",L6176="RBUP",M6176&gt;=0.5,M6176&lt;=0.85),"IN","OUT")</f>
        <v>IN</v>
      </c>
    </row>
    <row r="6177" spans="1:33">
      <c r="A6177" s="14" t="s">
        <v>194</v>
      </c>
      <c r="B6177" s="16">
        <v>2024</v>
      </c>
      <c r="C6177" s="16">
        <v>19</v>
      </c>
      <c r="D6177" s="14" t="s">
        <v>80</v>
      </c>
      <c r="E6177" s="16">
        <v>103</v>
      </c>
      <c r="F6177" s="14" t="s">
        <v>137</v>
      </c>
      <c r="G6177" s="16">
        <v>41</v>
      </c>
      <c r="H6177" s="14" t="s">
        <v>186</v>
      </c>
      <c r="I6177" s="16">
        <v>2</v>
      </c>
      <c r="J6177" s="14" t="s">
        <v>83</v>
      </c>
      <c r="K6177" s="14" t="s">
        <v>84</v>
      </c>
      <c r="L6177" s="14" t="s">
        <v>85</v>
      </c>
      <c r="M6177" s="23">
        <v>0.6</v>
      </c>
      <c r="N6177" s="16">
        <v>1</v>
      </c>
      <c r="O6177" s="16">
        <v>0</v>
      </c>
      <c r="P6177" s="16">
        <v>0</v>
      </c>
      <c r="Q6177" s="16">
        <v>0</v>
      </c>
      <c r="R6177" s="16">
        <v>0</v>
      </c>
      <c r="S6177" s="14" t="s">
        <v>86</v>
      </c>
      <c r="T6177" s="16">
        <v>0</v>
      </c>
      <c r="U6177" s="16">
        <v>0</v>
      </c>
      <c r="V6177" s="18">
        <v>0</v>
      </c>
      <c r="W6177" s="18">
        <v>0</v>
      </c>
      <c r="X6177" s="18">
        <v>0</v>
      </c>
      <c r="Y6177" s="18">
        <v>0</v>
      </c>
      <c r="Z6177" s="18">
        <v>0</v>
      </c>
      <c r="AA6177" s="18">
        <v>0</v>
      </c>
      <c r="AB6177" s="18">
        <v>0</v>
      </c>
      <c r="AC6177" s="23">
        <v>0</v>
      </c>
      <c r="AD6177" s="14" t="str">
        <f>IF(E6177=113,"Linn","Iowa ex-Linn")</f>
        <v>Iowa ex-Linn</v>
      </c>
      <c r="AE6177" s="23" t="str">
        <f>IFERROR(AB6177/W6177,"N/M")</f>
        <v>N/M</v>
      </c>
      <c r="AF6177" s="14" t="str">
        <f>B6177&amp;"|"&amp;TEXT(E6177,"000")&amp;"|"&amp;TEXT(M6177,"0.0000")</f>
        <v>2024|103|0.6000</v>
      </c>
      <c r="AG6177" s="22" t="str">
        <f>IF(AND(B6177&gt;=2015,B6177&lt;=2024,C6177=19,G6177=41,I6177=2,K6177="A",L6177="RBUP",M6177&gt;=0.5,M6177&lt;=0.85),"IN","OUT")</f>
        <v>IN</v>
      </c>
    </row>
    <row r="6178" spans="1:33">
      <c r="A6178" s="14" t="s">
        <v>194</v>
      </c>
      <c r="B6178" s="16">
        <v>2024</v>
      </c>
      <c r="C6178" s="16">
        <v>19</v>
      </c>
      <c r="D6178" s="14" t="s">
        <v>80</v>
      </c>
      <c r="E6178" s="16">
        <v>103</v>
      </c>
      <c r="F6178" s="14" t="s">
        <v>137</v>
      </c>
      <c r="G6178" s="16">
        <v>41</v>
      </c>
      <c r="H6178" s="14" t="s">
        <v>186</v>
      </c>
      <c r="I6178" s="16">
        <v>2</v>
      </c>
      <c r="J6178" s="14" t="s">
        <v>83</v>
      </c>
      <c r="K6178" s="14" t="s">
        <v>84</v>
      </c>
      <c r="L6178" s="14" t="s">
        <v>85</v>
      </c>
      <c r="M6178" s="23">
        <v>0.65</v>
      </c>
      <c r="N6178" s="16">
        <v>6</v>
      </c>
      <c r="O6178" s="16">
        <v>6</v>
      </c>
      <c r="P6178" s="16">
        <v>0</v>
      </c>
      <c r="Q6178" s="16">
        <v>9</v>
      </c>
      <c r="R6178" s="16">
        <v>0</v>
      </c>
      <c r="S6178" s="14" t="s">
        <v>86</v>
      </c>
      <c r="T6178" s="16">
        <v>628</v>
      </c>
      <c r="U6178" s="16">
        <v>0</v>
      </c>
      <c r="V6178" s="18">
        <v>393399</v>
      </c>
      <c r="W6178" s="18">
        <v>11199</v>
      </c>
      <c r="X6178" s="18">
        <v>7353</v>
      </c>
      <c r="Y6178" s="18">
        <v>0</v>
      </c>
      <c r="Z6178" s="18">
        <v>0</v>
      </c>
      <c r="AA6178" s="18">
        <v>0</v>
      </c>
      <c r="AB6178" s="18">
        <v>0</v>
      </c>
      <c r="AC6178" s="23">
        <v>0</v>
      </c>
      <c r="AD6178" s="14" t="str">
        <f>IF(E6178=113,"Linn","Iowa ex-Linn")</f>
        <v>Iowa ex-Linn</v>
      </c>
      <c r="AE6178" s="23">
        <f>IFERROR(AB6178/W6178,"N/M")</f>
        <v>0.0</v>
      </c>
      <c r="AF6178" s="14" t="str">
        <f>B6178&amp;"|"&amp;TEXT(E6178,"000")&amp;"|"&amp;TEXT(M6178,"0.0000")</f>
        <v>2024|103|0.6500</v>
      </c>
      <c r="AG6178" s="22" t="str">
        <f>IF(AND(B6178&gt;=2015,B6178&lt;=2024,C6178=19,G6178=41,I6178=2,K6178="A",L6178="RBUP",M6178&gt;=0.5,M6178&lt;=0.85),"IN","OUT")</f>
        <v>IN</v>
      </c>
    </row>
    <row r="6179" spans="1:33">
      <c r="A6179" s="14" t="s">
        <v>194</v>
      </c>
      <c r="B6179" s="16">
        <v>2024</v>
      </c>
      <c r="C6179" s="16">
        <v>19</v>
      </c>
      <c r="D6179" s="14" t="s">
        <v>80</v>
      </c>
      <c r="E6179" s="16">
        <v>103</v>
      </c>
      <c r="F6179" s="14" t="s">
        <v>137</v>
      </c>
      <c r="G6179" s="16">
        <v>41</v>
      </c>
      <c r="H6179" s="14" t="s">
        <v>186</v>
      </c>
      <c r="I6179" s="16">
        <v>2</v>
      </c>
      <c r="J6179" s="14" t="s">
        <v>83</v>
      </c>
      <c r="K6179" s="14" t="s">
        <v>84</v>
      </c>
      <c r="L6179" s="14" t="s">
        <v>85</v>
      </c>
      <c r="M6179" s="23">
        <v>0.7</v>
      </c>
      <c r="N6179" s="16">
        <v>32</v>
      </c>
      <c r="O6179" s="16">
        <v>20</v>
      </c>
      <c r="P6179" s="16">
        <v>2</v>
      </c>
      <c r="Q6179" s="16">
        <v>23</v>
      </c>
      <c r="R6179" s="16">
        <v>2</v>
      </c>
      <c r="S6179" s="14" t="s">
        <v>86</v>
      </c>
      <c r="T6179" s="16">
        <v>2034</v>
      </c>
      <c r="U6179" s="16">
        <v>0</v>
      </c>
      <c r="V6179" s="18">
        <v>1379428</v>
      </c>
      <c r="W6179" s="18">
        <v>48143</v>
      </c>
      <c r="X6179" s="18">
        <v>34880</v>
      </c>
      <c r="Y6179" s="18">
        <v>1710</v>
      </c>
      <c r="Z6179" s="18">
        <v>0</v>
      </c>
      <c r="AA6179" s="18">
        <v>0</v>
      </c>
      <c r="AB6179" s="18">
        <v>2118</v>
      </c>
      <c r="AC6179" s="23">
        <v>0.04</v>
      </c>
      <c r="AD6179" s="14" t="str">
        <f>IF(E6179=113,"Linn","Iowa ex-Linn")</f>
        <v>Iowa ex-Linn</v>
      </c>
      <c r="AE6179" s="23">
        <f>IFERROR(AB6179/W6179,"N/M")</f>
        <v>0.04399393473609871</v>
      </c>
      <c r="AF6179" s="14" t="str">
        <f>B6179&amp;"|"&amp;TEXT(E6179,"000")&amp;"|"&amp;TEXT(M6179,"0.0000")</f>
        <v>2024|103|0.7000</v>
      </c>
      <c r="AG6179" s="22" t="str">
        <f>IF(AND(B6179&gt;=2015,B6179&lt;=2024,C6179=19,G6179=41,I6179=2,K6179="A",L6179="RBUP",M6179&gt;=0.5,M6179&lt;=0.85),"IN","OUT")</f>
        <v>IN</v>
      </c>
    </row>
    <row r="6180" spans="1:33">
      <c r="A6180" s="14" t="s">
        <v>194</v>
      </c>
      <c r="B6180" s="16">
        <v>2024</v>
      </c>
      <c r="C6180" s="16">
        <v>19</v>
      </c>
      <c r="D6180" s="14" t="s">
        <v>80</v>
      </c>
      <c r="E6180" s="16">
        <v>103</v>
      </c>
      <c r="F6180" s="14" t="s">
        <v>137</v>
      </c>
      <c r="G6180" s="16">
        <v>41</v>
      </c>
      <c r="H6180" s="14" t="s">
        <v>186</v>
      </c>
      <c r="I6180" s="16">
        <v>2</v>
      </c>
      <c r="J6180" s="14" t="s">
        <v>83</v>
      </c>
      <c r="K6180" s="14" t="s">
        <v>84</v>
      </c>
      <c r="L6180" s="14" t="s">
        <v>85</v>
      </c>
      <c r="M6180" s="23">
        <v>0.75</v>
      </c>
      <c r="N6180" s="16">
        <v>104</v>
      </c>
      <c r="O6180" s="16">
        <v>86</v>
      </c>
      <c r="P6180" s="16">
        <v>2</v>
      </c>
      <c r="Q6180" s="16">
        <v>150</v>
      </c>
      <c r="R6180" s="16">
        <v>2</v>
      </c>
      <c r="S6180" s="14" t="s">
        <v>86</v>
      </c>
      <c r="T6180" s="16">
        <v>11983</v>
      </c>
      <c r="U6180" s="16">
        <v>0</v>
      </c>
      <c r="V6180" s="18">
        <v>8679349</v>
      </c>
      <c r="W6180" s="18">
        <v>476178</v>
      </c>
      <c r="X6180" s="18">
        <v>301544</v>
      </c>
      <c r="Y6180" s="18">
        <v>0</v>
      </c>
      <c r="Z6180" s="18">
        <v>0</v>
      </c>
      <c r="AA6180" s="18">
        <v>0</v>
      </c>
      <c r="AB6180" s="18">
        <v>2093</v>
      </c>
      <c r="AC6180" s="23">
        <v>0</v>
      </c>
      <c r="AD6180" s="14" t="str">
        <f>IF(E6180=113,"Linn","Iowa ex-Linn")</f>
        <v>Iowa ex-Linn</v>
      </c>
      <c r="AE6180" s="23">
        <f>IFERROR(AB6180/W6180,"N/M")</f>
        <v>0.0043954151598771885</v>
      </c>
      <c r="AF6180" s="14" t="str">
        <f>B6180&amp;"|"&amp;TEXT(E6180,"000")&amp;"|"&amp;TEXT(M6180,"0.0000")</f>
        <v>2024|103|0.7500</v>
      </c>
      <c r="AG6180" s="22" t="str">
        <f>IF(AND(B6180&gt;=2015,B6180&lt;=2024,C6180=19,G6180=41,I6180=2,K6180="A",L6180="RBUP",M6180&gt;=0.5,M6180&lt;=0.85),"IN","OUT")</f>
        <v>IN</v>
      </c>
    </row>
    <row r="6181" spans="1:33">
      <c r="A6181" s="14" t="s">
        <v>194</v>
      </c>
      <c r="B6181" s="16">
        <v>2024</v>
      </c>
      <c r="C6181" s="16">
        <v>19</v>
      </c>
      <c r="D6181" s="14" t="s">
        <v>80</v>
      </c>
      <c r="E6181" s="16">
        <v>103</v>
      </c>
      <c r="F6181" s="14" t="s">
        <v>137</v>
      </c>
      <c r="G6181" s="16">
        <v>41</v>
      </c>
      <c r="H6181" s="14" t="s">
        <v>186</v>
      </c>
      <c r="I6181" s="16">
        <v>2</v>
      </c>
      <c r="J6181" s="14" t="s">
        <v>83</v>
      </c>
      <c r="K6181" s="14" t="s">
        <v>84</v>
      </c>
      <c r="L6181" s="14" t="s">
        <v>85</v>
      </c>
      <c r="M6181" s="23">
        <v>0.8</v>
      </c>
      <c r="N6181" s="16">
        <v>266</v>
      </c>
      <c r="O6181" s="16">
        <v>211</v>
      </c>
      <c r="P6181" s="16">
        <v>9</v>
      </c>
      <c r="Q6181" s="16">
        <v>328</v>
      </c>
      <c r="R6181" s="16">
        <v>10</v>
      </c>
      <c r="S6181" s="14" t="s">
        <v>86</v>
      </c>
      <c r="T6181" s="16">
        <v>36265</v>
      </c>
      <c r="U6181" s="16">
        <v>0</v>
      </c>
      <c r="V6181" s="18">
        <v>28147283</v>
      </c>
      <c r="W6181" s="18">
        <v>1871761</v>
      </c>
      <c r="X6181" s="18">
        <v>1085228</v>
      </c>
      <c r="Y6181" s="18">
        <v>1457</v>
      </c>
      <c r="Z6181" s="18">
        <v>0</v>
      </c>
      <c r="AA6181" s="18">
        <v>0</v>
      </c>
      <c r="AB6181" s="18">
        <v>36310</v>
      </c>
      <c r="AC6181" s="23">
        <v>0.02</v>
      </c>
      <c r="AD6181" s="14" t="str">
        <f>IF(E6181=113,"Linn","Iowa ex-Linn")</f>
        <v>Iowa ex-Linn</v>
      </c>
      <c r="AE6181" s="23">
        <f>IFERROR(AB6181/W6181,"N/M")</f>
        <v>0.019398844190043493</v>
      </c>
      <c r="AF6181" s="14" t="str">
        <f>B6181&amp;"|"&amp;TEXT(E6181,"000")&amp;"|"&amp;TEXT(M6181,"0.0000")</f>
        <v>2024|103|0.8000</v>
      </c>
      <c r="AG6181" s="22" t="str">
        <f>IF(AND(B6181&gt;=2015,B6181&lt;=2024,C6181=19,G6181=41,I6181=2,K6181="A",L6181="RBUP",M6181&gt;=0.5,M6181&lt;=0.85),"IN","OUT")</f>
        <v>IN</v>
      </c>
    </row>
    <row r="6182" spans="1:33">
      <c r="A6182" s="14" t="s">
        <v>194</v>
      </c>
      <c r="B6182" s="16">
        <v>2024</v>
      </c>
      <c r="C6182" s="16">
        <v>19</v>
      </c>
      <c r="D6182" s="14" t="s">
        <v>80</v>
      </c>
      <c r="E6182" s="16">
        <v>103</v>
      </c>
      <c r="F6182" s="14" t="s">
        <v>137</v>
      </c>
      <c r="G6182" s="16">
        <v>41</v>
      </c>
      <c r="H6182" s="14" t="s">
        <v>186</v>
      </c>
      <c r="I6182" s="16">
        <v>2</v>
      </c>
      <c r="J6182" s="14" t="s">
        <v>83</v>
      </c>
      <c r="K6182" s="14" t="s">
        <v>84</v>
      </c>
      <c r="L6182" s="14" t="s">
        <v>85</v>
      </c>
      <c r="M6182" s="23">
        <v>0.85</v>
      </c>
      <c r="N6182" s="16">
        <v>276</v>
      </c>
      <c r="O6182" s="16">
        <v>227</v>
      </c>
      <c r="P6182" s="16">
        <v>21</v>
      </c>
      <c r="Q6182" s="16">
        <v>467</v>
      </c>
      <c r="R6182" s="16">
        <v>41</v>
      </c>
      <c r="S6182" s="14" t="s">
        <v>86</v>
      </c>
      <c r="T6182" s="16">
        <v>47098</v>
      </c>
      <c r="U6182" s="16">
        <v>0</v>
      </c>
      <c r="V6182" s="18">
        <v>39379394</v>
      </c>
      <c r="W6182" s="18">
        <v>3146527</v>
      </c>
      <c r="X6182" s="18">
        <v>1425419</v>
      </c>
      <c r="Y6182" s="18">
        <v>5026</v>
      </c>
      <c r="Z6182" s="18">
        <v>0</v>
      </c>
      <c r="AA6182" s="18">
        <v>0</v>
      </c>
      <c r="AB6182" s="18">
        <v>337209</v>
      </c>
      <c r="AC6182" s="23">
        <v>0.11</v>
      </c>
      <c r="AD6182" s="14" t="str">
        <f>IF(E6182=113,"Linn","Iowa ex-Linn")</f>
        <v>Iowa ex-Linn</v>
      </c>
      <c r="AE6182" s="23">
        <f>IFERROR(AB6182/W6182,"N/M")</f>
        <v>0.10716863386203265</v>
      </c>
      <c r="AF6182" s="14" t="str">
        <f>B6182&amp;"|"&amp;TEXT(E6182,"000")&amp;"|"&amp;TEXT(M6182,"0.0000")</f>
        <v>2024|103|0.8500</v>
      </c>
      <c r="AG6182" s="22" t="str">
        <f>IF(AND(B6182&gt;=2015,B6182&lt;=2024,C6182=19,G6182=41,I6182=2,K6182="A",L6182="RBUP",M6182&gt;=0.5,M6182&lt;=0.85),"IN","OUT")</f>
        <v>IN</v>
      </c>
    </row>
    <row r="6183" spans="1:33">
      <c r="A6183" s="14" t="s">
        <v>194</v>
      </c>
      <c r="B6183" s="16">
        <v>2024</v>
      </c>
      <c r="C6183" s="16">
        <v>19</v>
      </c>
      <c r="D6183" s="14" t="s">
        <v>80</v>
      </c>
      <c r="E6183" s="16">
        <v>105</v>
      </c>
      <c r="F6183" s="14" t="s">
        <v>138</v>
      </c>
      <c r="G6183" s="16">
        <v>41</v>
      </c>
      <c r="H6183" s="14" t="s">
        <v>186</v>
      </c>
      <c r="I6183" s="16">
        <v>2</v>
      </c>
      <c r="J6183" s="14" t="s">
        <v>83</v>
      </c>
      <c r="K6183" s="14" t="s">
        <v>84</v>
      </c>
      <c r="L6183" s="14" t="s">
        <v>85</v>
      </c>
      <c r="M6183" s="23">
        <v>0.6</v>
      </c>
      <c r="N6183" s="16">
        <v>1</v>
      </c>
      <c r="O6183" s="16">
        <v>1</v>
      </c>
      <c r="P6183" s="16">
        <v>0</v>
      </c>
      <c r="Q6183" s="16">
        <v>1</v>
      </c>
      <c r="R6183" s="16">
        <v>0</v>
      </c>
      <c r="S6183" s="14" t="s">
        <v>86</v>
      </c>
      <c r="T6183" s="16">
        <v>182</v>
      </c>
      <c r="U6183" s="16">
        <v>0</v>
      </c>
      <c r="V6183" s="18">
        <v>100753</v>
      </c>
      <c r="W6183" s="18">
        <v>1349</v>
      </c>
      <c r="X6183" s="18">
        <v>1079</v>
      </c>
      <c r="Y6183" s="18">
        <v>0</v>
      </c>
      <c r="Z6183" s="18">
        <v>0</v>
      </c>
      <c r="AA6183" s="18">
        <v>0</v>
      </c>
      <c r="AB6183" s="18">
        <v>0</v>
      </c>
      <c r="AC6183" s="23">
        <v>0</v>
      </c>
      <c r="AD6183" s="14" t="str">
        <f>IF(E6183=113,"Linn","Iowa ex-Linn")</f>
        <v>Iowa ex-Linn</v>
      </c>
      <c r="AE6183" s="23">
        <f>IFERROR(AB6183/W6183,"N/M")</f>
        <v>0.0</v>
      </c>
      <c r="AF6183" s="14" t="str">
        <f>B6183&amp;"|"&amp;TEXT(E6183,"000")&amp;"|"&amp;TEXT(M6183,"0.0000")</f>
        <v>2024|105|0.6000</v>
      </c>
      <c r="AG6183" s="22" t="str">
        <f>IF(AND(B6183&gt;=2015,B6183&lt;=2024,C6183=19,G6183=41,I6183=2,K6183="A",L6183="RBUP",M6183&gt;=0.5,M6183&lt;=0.85),"IN","OUT")</f>
        <v>IN</v>
      </c>
    </row>
    <row r="6184" spans="1:33">
      <c r="A6184" s="14" t="s">
        <v>194</v>
      </c>
      <c r="B6184" s="16">
        <v>2024</v>
      </c>
      <c r="C6184" s="16">
        <v>19</v>
      </c>
      <c r="D6184" s="14" t="s">
        <v>80</v>
      </c>
      <c r="E6184" s="16">
        <v>105</v>
      </c>
      <c r="F6184" s="14" t="s">
        <v>138</v>
      </c>
      <c r="G6184" s="16">
        <v>41</v>
      </c>
      <c r="H6184" s="14" t="s">
        <v>186</v>
      </c>
      <c r="I6184" s="16">
        <v>2</v>
      </c>
      <c r="J6184" s="14" t="s">
        <v>83</v>
      </c>
      <c r="K6184" s="14" t="s">
        <v>84</v>
      </c>
      <c r="L6184" s="14" t="s">
        <v>85</v>
      </c>
      <c r="M6184" s="23">
        <v>0.65</v>
      </c>
      <c r="N6184" s="16">
        <v>3</v>
      </c>
      <c r="O6184" s="16">
        <v>3</v>
      </c>
      <c r="P6184" s="16">
        <v>0</v>
      </c>
      <c r="Q6184" s="16">
        <v>5</v>
      </c>
      <c r="R6184" s="16">
        <v>0</v>
      </c>
      <c r="S6184" s="14" t="s">
        <v>86</v>
      </c>
      <c r="T6184" s="16">
        <v>634</v>
      </c>
      <c r="U6184" s="16">
        <v>0</v>
      </c>
      <c r="V6184" s="18">
        <v>421920</v>
      </c>
      <c r="W6184" s="18">
        <v>7494</v>
      </c>
      <c r="X6184" s="18">
        <v>5205</v>
      </c>
      <c r="Y6184" s="18">
        <v>0</v>
      </c>
      <c r="Z6184" s="18">
        <v>0</v>
      </c>
      <c r="AA6184" s="18">
        <v>0</v>
      </c>
      <c r="AB6184" s="18">
        <v>0</v>
      </c>
      <c r="AC6184" s="23">
        <v>0</v>
      </c>
      <c r="AD6184" s="14" t="str">
        <f>IF(E6184=113,"Linn","Iowa ex-Linn")</f>
        <v>Iowa ex-Linn</v>
      </c>
      <c r="AE6184" s="23">
        <f>IFERROR(AB6184/W6184,"N/M")</f>
        <v>0.0</v>
      </c>
      <c r="AF6184" s="14" t="str">
        <f>B6184&amp;"|"&amp;TEXT(E6184,"000")&amp;"|"&amp;TEXT(M6184,"0.0000")</f>
        <v>2024|105|0.6500</v>
      </c>
      <c r="AG6184" s="22" t="str">
        <f>IF(AND(B6184&gt;=2015,B6184&lt;=2024,C6184=19,G6184=41,I6184=2,K6184="A",L6184="RBUP",M6184&gt;=0.5,M6184&lt;=0.85),"IN","OUT")</f>
        <v>IN</v>
      </c>
    </row>
    <row r="6185" spans="1:33">
      <c r="A6185" s="14" t="s">
        <v>194</v>
      </c>
      <c r="B6185" s="16">
        <v>2024</v>
      </c>
      <c r="C6185" s="16">
        <v>19</v>
      </c>
      <c r="D6185" s="14" t="s">
        <v>80</v>
      </c>
      <c r="E6185" s="16">
        <v>105</v>
      </c>
      <c r="F6185" s="14" t="s">
        <v>138</v>
      </c>
      <c r="G6185" s="16">
        <v>41</v>
      </c>
      <c r="H6185" s="14" t="s">
        <v>186</v>
      </c>
      <c r="I6185" s="16">
        <v>2</v>
      </c>
      <c r="J6185" s="14" t="s">
        <v>83</v>
      </c>
      <c r="K6185" s="14" t="s">
        <v>84</v>
      </c>
      <c r="L6185" s="14" t="s">
        <v>85</v>
      </c>
      <c r="M6185" s="23">
        <v>0.7</v>
      </c>
      <c r="N6185" s="16">
        <v>16</v>
      </c>
      <c r="O6185" s="16">
        <v>11</v>
      </c>
      <c r="P6185" s="16">
        <v>1</v>
      </c>
      <c r="Q6185" s="16">
        <v>11</v>
      </c>
      <c r="R6185" s="16">
        <v>1</v>
      </c>
      <c r="S6185" s="14" t="s">
        <v>86</v>
      </c>
      <c r="T6185" s="16">
        <v>804</v>
      </c>
      <c r="U6185" s="16">
        <v>0</v>
      </c>
      <c r="V6185" s="18">
        <v>571012</v>
      </c>
      <c r="W6185" s="18">
        <v>17947</v>
      </c>
      <c r="X6185" s="18">
        <v>11523</v>
      </c>
      <c r="Y6185" s="18">
        <v>0</v>
      </c>
      <c r="Z6185" s="18">
        <v>0</v>
      </c>
      <c r="AA6185" s="18">
        <v>0</v>
      </c>
      <c r="AB6185" s="18">
        <v>4386</v>
      </c>
      <c r="AC6185" s="23">
        <v>0.24</v>
      </c>
      <c r="AD6185" s="14" t="str">
        <f>IF(E6185=113,"Linn","Iowa ex-Linn")</f>
        <v>Iowa ex-Linn</v>
      </c>
      <c r="AE6185" s="23">
        <f>IFERROR(AB6185/W6185,"N/M")</f>
        <v>0.24438624839806095</v>
      </c>
      <c r="AF6185" s="14" t="str">
        <f>B6185&amp;"|"&amp;TEXT(E6185,"000")&amp;"|"&amp;TEXT(M6185,"0.0000")</f>
        <v>2024|105|0.7000</v>
      </c>
      <c r="AG6185" s="22" t="str">
        <f>IF(AND(B6185&gt;=2015,B6185&lt;=2024,C6185=19,G6185=41,I6185=2,K6185="A",L6185="RBUP",M6185&gt;=0.5,M6185&lt;=0.85),"IN","OUT")</f>
        <v>IN</v>
      </c>
    </row>
    <row r="6186" spans="1:33">
      <c r="A6186" s="14" t="s">
        <v>194</v>
      </c>
      <c r="B6186" s="16">
        <v>2024</v>
      </c>
      <c r="C6186" s="16">
        <v>19</v>
      </c>
      <c r="D6186" s="14" t="s">
        <v>80</v>
      </c>
      <c r="E6186" s="16">
        <v>105</v>
      </c>
      <c r="F6186" s="14" t="s">
        <v>138</v>
      </c>
      <c r="G6186" s="16">
        <v>41</v>
      </c>
      <c r="H6186" s="14" t="s">
        <v>186</v>
      </c>
      <c r="I6186" s="16">
        <v>2</v>
      </c>
      <c r="J6186" s="14" t="s">
        <v>83</v>
      </c>
      <c r="K6186" s="14" t="s">
        <v>84</v>
      </c>
      <c r="L6186" s="14" t="s">
        <v>85</v>
      </c>
      <c r="M6186" s="23">
        <v>0.75</v>
      </c>
      <c r="N6186" s="16">
        <v>68</v>
      </c>
      <c r="O6186" s="16">
        <v>58</v>
      </c>
      <c r="P6186" s="16">
        <v>2</v>
      </c>
      <c r="Q6186" s="16">
        <v>79</v>
      </c>
      <c r="R6186" s="16">
        <v>4</v>
      </c>
      <c r="S6186" s="14" t="s">
        <v>86</v>
      </c>
      <c r="T6186" s="16">
        <v>15070</v>
      </c>
      <c r="U6186" s="16">
        <v>0</v>
      </c>
      <c r="V6186" s="18">
        <v>11579453</v>
      </c>
      <c r="W6186" s="18">
        <v>442560</v>
      </c>
      <c r="X6186" s="18">
        <v>312240</v>
      </c>
      <c r="Y6186" s="18">
        <v>316</v>
      </c>
      <c r="Z6186" s="18">
        <v>0</v>
      </c>
      <c r="AA6186" s="18">
        <v>0</v>
      </c>
      <c r="AB6186" s="18">
        <v>26192</v>
      </c>
      <c r="AC6186" s="23">
        <v>0.06</v>
      </c>
      <c r="AD6186" s="14" t="str">
        <f>IF(E6186=113,"Linn","Iowa ex-Linn")</f>
        <v>Iowa ex-Linn</v>
      </c>
      <c r="AE6186" s="23">
        <f>IFERROR(AB6186/W6186,"N/M")</f>
        <v>0.05918293564714389</v>
      </c>
      <c r="AF6186" s="14" t="str">
        <f>B6186&amp;"|"&amp;TEXT(E6186,"000")&amp;"|"&amp;TEXT(M6186,"0.0000")</f>
        <v>2024|105|0.7500</v>
      </c>
      <c r="AG6186" s="22" t="str">
        <f>IF(AND(B6186&gt;=2015,B6186&lt;=2024,C6186=19,G6186=41,I6186=2,K6186="A",L6186="RBUP",M6186&gt;=0.5,M6186&lt;=0.85),"IN","OUT")</f>
        <v>IN</v>
      </c>
    </row>
    <row r="6187" spans="1:33">
      <c r="A6187" s="14" t="s">
        <v>194</v>
      </c>
      <c r="B6187" s="16">
        <v>2024</v>
      </c>
      <c r="C6187" s="16">
        <v>19</v>
      </c>
      <c r="D6187" s="14" t="s">
        <v>80</v>
      </c>
      <c r="E6187" s="16">
        <v>105</v>
      </c>
      <c r="F6187" s="14" t="s">
        <v>138</v>
      </c>
      <c r="G6187" s="16">
        <v>41</v>
      </c>
      <c r="H6187" s="14" t="s">
        <v>186</v>
      </c>
      <c r="I6187" s="16">
        <v>2</v>
      </c>
      <c r="J6187" s="14" t="s">
        <v>83</v>
      </c>
      <c r="K6187" s="14" t="s">
        <v>84</v>
      </c>
      <c r="L6187" s="14" t="s">
        <v>85</v>
      </c>
      <c r="M6187" s="23">
        <v>0.8</v>
      </c>
      <c r="N6187" s="16">
        <v>311</v>
      </c>
      <c r="O6187" s="16">
        <v>267</v>
      </c>
      <c r="P6187" s="16">
        <v>12</v>
      </c>
      <c r="Q6187" s="16">
        <v>331</v>
      </c>
      <c r="R6187" s="16">
        <v>11</v>
      </c>
      <c r="S6187" s="14" t="s">
        <v>86</v>
      </c>
      <c r="T6187" s="16">
        <v>64026</v>
      </c>
      <c r="U6187" s="16">
        <v>0</v>
      </c>
      <c r="V6187" s="18">
        <v>51390618</v>
      </c>
      <c r="W6187" s="18">
        <v>2640001</v>
      </c>
      <c r="X6187" s="18">
        <v>1689861</v>
      </c>
      <c r="Y6187" s="18">
        <v>4222</v>
      </c>
      <c r="Z6187" s="18">
        <v>0</v>
      </c>
      <c r="AA6187" s="18">
        <v>0</v>
      </c>
      <c r="AB6187" s="18">
        <v>89920</v>
      </c>
      <c r="AC6187" s="23">
        <v>0.03</v>
      </c>
      <c r="AD6187" s="14" t="str">
        <f>IF(E6187=113,"Linn","Iowa ex-Linn")</f>
        <v>Iowa ex-Linn</v>
      </c>
      <c r="AE6187" s="23">
        <f>IFERROR(AB6187/W6187,"N/M")</f>
        <v>0.034060593158866226</v>
      </c>
      <c r="AF6187" s="14" t="str">
        <f>B6187&amp;"|"&amp;TEXT(E6187,"000")&amp;"|"&amp;TEXT(M6187,"0.0000")</f>
        <v>2024|105|0.8000</v>
      </c>
      <c r="AG6187" s="22" t="str">
        <f>IF(AND(B6187&gt;=2015,B6187&lt;=2024,C6187=19,G6187=41,I6187=2,K6187="A",L6187="RBUP",M6187&gt;=0.5,M6187&lt;=0.85),"IN","OUT")</f>
        <v>IN</v>
      </c>
    </row>
    <row r="6188" spans="1:33">
      <c r="A6188" s="14" t="s">
        <v>194</v>
      </c>
      <c r="B6188" s="16">
        <v>2024</v>
      </c>
      <c r="C6188" s="16">
        <v>19</v>
      </c>
      <c r="D6188" s="14" t="s">
        <v>80</v>
      </c>
      <c r="E6188" s="16">
        <v>105</v>
      </c>
      <c r="F6188" s="14" t="s">
        <v>138</v>
      </c>
      <c r="G6188" s="16">
        <v>41</v>
      </c>
      <c r="H6188" s="14" t="s">
        <v>186</v>
      </c>
      <c r="I6188" s="16">
        <v>2</v>
      </c>
      <c r="J6188" s="14" t="s">
        <v>83</v>
      </c>
      <c r="K6188" s="14" t="s">
        <v>84</v>
      </c>
      <c r="L6188" s="14" t="s">
        <v>85</v>
      </c>
      <c r="M6188" s="23">
        <v>0.85</v>
      </c>
      <c r="N6188" s="16">
        <v>317</v>
      </c>
      <c r="O6188" s="16">
        <v>263</v>
      </c>
      <c r="P6188" s="16">
        <v>21</v>
      </c>
      <c r="Q6188" s="16">
        <v>334</v>
      </c>
      <c r="R6188" s="16">
        <v>21</v>
      </c>
      <c r="S6188" s="14" t="s">
        <v>86</v>
      </c>
      <c r="T6188" s="16">
        <v>56351</v>
      </c>
      <c r="U6188" s="16">
        <v>0</v>
      </c>
      <c r="V6188" s="18">
        <v>46639886</v>
      </c>
      <c r="W6188" s="18">
        <v>3097975</v>
      </c>
      <c r="X6188" s="18">
        <v>1521325</v>
      </c>
      <c r="Y6188" s="18">
        <v>111</v>
      </c>
      <c r="Z6188" s="18">
        <v>0</v>
      </c>
      <c r="AA6188" s="18">
        <v>0</v>
      </c>
      <c r="AB6188" s="18">
        <v>89162</v>
      </c>
      <c r="AC6188" s="23">
        <v>0.03</v>
      </c>
      <c r="AD6188" s="14" t="str">
        <f>IF(E6188=113,"Linn","Iowa ex-Linn")</f>
        <v>Iowa ex-Linn</v>
      </c>
      <c r="AE6188" s="23">
        <f>IFERROR(AB6188/W6188,"N/M")</f>
        <v>0.0287807358032263</v>
      </c>
      <c r="AF6188" s="14" t="str">
        <f>B6188&amp;"|"&amp;TEXT(E6188,"000")&amp;"|"&amp;TEXT(M6188,"0.0000")</f>
        <v>2024|105|0.8500</v>
      </c>
      <c r="AG6188" s="22" t="str">
        <f>IF(AND(B6188&gt;=2015,B6188&lt;=2024,C6188=19,G6188=41,I6188=2,K6188="A",L6188="RBUP",M6188&gt;=0.5,M6188&lt;=0.85),"IN","OUT")</f>
        <v>IN</v>
      </c>
    </row>
    <row r="6189" spans="1:33">
      <c r="A6189" s="14" t="s">
        <v>194</v>
      </c>
      <c r="B6189" s="16">
        <v>2024</v>
      </c>
      <c r="C6189" s="16">
        <v>19</v>
      </c>
      <c r="D6189" s="14" t="s">
        <v>80</v>
      </c>
      <c r="E6189" s="16">
        <v>107</v>
      </c>
      <c r="F6189" s="14" t="s">
        <v>139</v>
      </c>
      <c r="G6189" s="16">
        <v>41</v>
      </c>
      <c r="H6189" s="14" t="s">
        <v>186</v>
      </c>
      <c r="I6189" s="16">
        <v>2</v>
      </c>
      <c r="J6189" s="14" t="s">
        <v>83</v>
      </c>
      <c r="K6189" s="14" t="s">
        <v>84</v>
      </c>
      <c r="L6189" s="14" t="s">
        <v>85</v>
      </c>
      <c r="M6189" s="23">
        <v>0.5</v>
      </c>
      <c r="N6189" s="16">
        <v>1</v>
      </c>
      <c r="O6189" s="16">
        <v>1</v>
      </c>
      <c r="P6189" s="16">
        <v>0</v>
      </c>
      <c r="Q6189" s="16">
        <v>1</v>
      </c>
      <c r="R6189" s="16">
        <v>0</v>
      </c>
      <c r="S6189" s="14" t="s">
        <v>86</v>
      </c>
      <c r="T6189" s="16">
        <v>526</v>
      </c>
      <c r="U6189" s="16">
        <v>0</v>
      </c>
      <c r="V6189" s="18">
        <v>255878</v>
      </c>
      <c r="W6189" s="18">
        <v>4358</v>
      </c>
      <c r="X6189" s="18">
        <v>3486</v>
      </c>
      <c r="Y6189" s="18">
        <v>0</v>
      </c>
      <c r="Z6189" s="18">
        <v>0</v>
      </c>
      <c r="AA6189" s="18">
        <v>0</v>
      </c>
      <c r="AB6189" s="18">
        <v>0</v>
      </c>
      <c r="AC6189" s="23">
        <v>0</v>
      </c>
      <c r="AD6189" s="14" t="str">
        <f>IF(E6189=113,"Linn","Iowa ex-Linn")</f>
        <v>Iowa ex-Linn</v>
      </c>
      <c r="AE6189" s="23">
        <f>IFERROR(AB6189/W6189,"N/M")</f>
        <v>0.0</v>
      </c>
      <c r="AF6189" s="14" t="str">
        <f>B6189&amp;"|"&amp;TEXT(E6189,"000")&amp;"|"&amp;TEXT(M6189,"0.0000")</f>
        <v>2024|107|0.5000</v>
      </c>
      <c r="AG6189" s="22" t="str">
        <f>IF(AND(B6189&gt;=2015,B6189&lt;=2024,C6189=19,G6189=41,I6189=2,K6189="A",L6189="RBUP",M6189&gt;=0.5,M6189&lt;=0.85),"IN","OUT")</f>
        <v>IN</v>
      </c>
    </row>
    <row r="6190" spans="1:33">
      <c r="A6190" s="14" t="s">
        <v>194</v>
      </c>
      <c r="B6190" s="16">
        <v>2024</v>
      </c>
      <c r="C6190" s="16">
        <v>19</v>
      </c>
      <c r="D6190" s="14" t="s">
        <v>80</v>
      </c>
      <c r="E6190" s="16">
        <v>107</v>
      </c>
      <c r="F6190" s="14" t="s">
        <v>139</v>
      </c>
      <c r="G6190" s="16">
        <v>41</v>
      </c>
      <c r="H6190" s="14" t="s">
        <v>186</v>
      </c>
      <c r="I6190" s="16">
        <v>2</v>
      </c>
      <c r="J6190" s="14" t="s">
        <v>83</v>
      </c>
      <c r="K6190" s="14" t="s">
        <v>84</v>
      </c>
      <c r="L6190" s="14" t="s">
        <v>85</v>
      </c>
      <c r="M6190" s="23">
        <v>0.55</v>
      </c>
      <c r="N6190" s="16">
        <v>0</v>
      </c>
      <c r="O6190" s="16">
        <v>0</v>
      </c>
      <c r="P6190" s="16">
        <v>0</v>
      </c>
      <c r="Q6190" s="16">
        <v>1</v>
      </c>
      <c r="R6190" s="16">
        <v>1</v>
      </c>
      <c r="S6190" s="14" t="s">
        <v>86</v>
      </c>
      <c r="T6190" s="16">
        <v>25</v>
      </c>
      <c r="U6190" s="16">
        <v>0</v>
      </c>
      <c r="V6190" s="18">
        <v>10636</v>
      </c>
      <c r="W6190" s="18">
        <v>1083</v>
      </c>
      <c r="X6190" s="18">
        <v>693</v>
      </c>
      <c r="Y6190" s="18">
        <v>0</v>
      </c>
      <c r="Z6190" s="18">
        <v>0</v>
      </c>
      <c r="AA6190" s="18">
        <v>0</v>
      </c>
      <c r="AB6190" s="18">
        <v>8352</v>
      </c>
      <c r="AC6190" s="23">
        <v>7.71</v>
      </c>
      <c r="AD6190" s="14" t="str">
        <f>IF(E6190=113,"Linn","Iowa ex-Linn")</f>
        <v>Iowa ex-Linn</v>
      </c>
      <c r="AE6190" s="23">
        <f>IFERROR(AB6190/W6190,"N/M")</f>
        <v>7.71191135734072</v>
      </c>
      <c r="AF6190" s="14" t="str">
        <f>B6190&amp;"|"&amp;TEXT(E6190,"000")&amp;"|"&amp;TEXT(M6190,"0.0000")</f>
        <v>2024|107|0.5500</v>
      </c>
      <c r="AG6190" s="22" t="str">
        <f>IF(AND(B6190&gt;=2015,B6190&lt;=2024,C6190=19,G6190=41,I6190=2,K6190="A",L6190="RBUP",M6190&gt;=0.5,M6190&lt;=0.85),"IN","OUT")</f>
        <v>IN</v>
      </c>
    </row>
    <row r="6191" spans="1:33">
      <c r="A6191" s="14" t="s">
        <v>194</v>
      </c>
      <c r="B6191" s="16">
        <v>2024</v>
      </c>
      <c r="C6191" s="16">
        <v>19</v>
      </c>
      <c r="D6191" s="14" t="s">
        <v>80</v>
      </c>
      <c r="E6191" s="16">
        <v>107</v>
      </c>
      <c r="F6191" s="14" t="s">
        <v>139</v>
      </c>
      <c r="G6191" s="16">
        <v>41</v>
      </c>
      <c r="H6191" s="14" t="s">
        <v>186</v>
      </c>
      <c r="I6191" s="16">
        <v>2</v>
      </c>
      <c r="J6191" s="14" t="s">
        <v>83</v>
      </c>
      <c r="K6191" s="14" t="s">
        <v>84</v>
      </c>
      <c r="L6191" s="14" t="s">
        <v>85</v>
      </c>
      <c r="M6191" s="23">
        <v>0.6</v>
      </c>
      <c r="N6191" s="16">
        <v>2</v>
      </c>
      <c r="O6191" s="16">
        <v>1</v>
      </c>
      <c r="P6191" s="16">
        <v>1</v>
      </c>
      <c r="Q6191" s="16">
        <v>3</v>
      </c>
      <c r="R6191" s="16">
        <v>2</v>
      </c>
      <c r="S6191" s="14" t="s">
        <v>86</v>
      </c>
      <c r="T6191" s="16">
        <v>93</v>
      </c>
      <c r="U6191" s="16">
        <v>0</v>
      </c>
      <c r="V6191" s="18">
        <v>41561</v>
      </c>
      <c r="W6191" s="18">
        <v>4601</v>
      </c>
      <c r="X6191" s="18">
        <v>2945</v>
      </c>
      <c r="Y6191" s="18">
        <v>0</v>
      </c>
      <c r="Z6191" s="18">
        <v>0</v>
      </c>
      <c r="AA6191" s="18">
        <v>0</v>
      </c>
      <c r="AB6191" s="18">
        <v>12302</v>
      </c>
      <c r="AC6191" s="23">
        <v>2.67</v>
      </c>
      <c r="AD6191" s="14" t="str">
        <f>IF(E6191=113,"Linn","Iowa ex-Linn")</f>
        <v>Iowa ex-Linn</v>
      </c>
      <c r="AE6191" s="23">
        <f>IFERROR(AB6191/W6191,"N/M")</f>
        <v>2.6737665724842428</v>
      </c>
      <c r="AF6191" s="14" t="str">
        <f>B6191&amp;"|"&amp;TEXT(E6191,"000")&amp;"|"&amp;TEXT(M6191,"0.0000")</f>
        <v>2024|107|0.6000</v>
      </c>
      <c r="AG6191" s="22" t="str">
        <f>IF(AND(B6191&gt;=2015,B6191&lt;=2024,C6191=19,G6191=41,I6191=2,K6191="A",L6191="RBUP",M6191&gt;=0.5,M6191&lt;=0.85),"IN","OUT")</f>
        <v>IN</v>
      </c>
    </row>
    <row r="6192" spans="1:33">
      <c r="A6192" s="14" t="s">
        <v>194</v>
      </c>
      <c r="B6192" s="16">
        <v>2024</v>
      </c>
      <c r="C6192" s="16">
        <v>19</v>
      </c>
      <c r="D6192" s="14" t="s">
        <v>80</v>
      </c>
      <c r="E6192" s="16">
        <v>107</v>
      </c>
      <c r="F6192" s="14" t="s">
        <v>139</v>
      </c>
      <c r="G6192" s="16">
        <v>41</v>
      </c>
      <c r="H6192" s="14" t="s">
        <v>186</v>
      </c>
      <c r="I6192" s="16">
        <v>2</v>
      </c>
      <c r="J6192" s="14" t="s">
        <v>83</v>
      </c>
      <c r="K6192" s="14" t="s">
        <v>84</v>
      </c>
      <c r="L6192" s="14" t="s">
        <v>85</v>
      </c>
      <c r="M6192" s="23">
        <v>0.65</v>
      </c>
      <c r="N6192" s="16">
        <v>6</v>
      </c>
      <c r="O6192" s="16">
        <v>3</v>
      </c>
      <c r="P6192" s="16">
        <v>1</v>
      </c>
      <c r="Q6192" s="16">
        <v>9</v>
      </c>
      <c r="R6192" s="16">
        <v>1</v>
      </c>
      <c r="S6192" s="14" t="s">
        <v>86</v>
      </c>
      <c r="T6192" s="16">
        <v>339</v>
      </c>
      <c r="U6192" s="16">
        <v>0</v>
      </c>
      <c r="V6192" s="18">
        <v>209702</v>
      </c>
      <c r="W6192" s="18">
        <v>7869</v>
      </c>
      <c r="X6192" s="18">
        <v>4920</v>
      </c>
      <c r="Y6192" s="18">
        <v>0</v>
      </c>
      <c r="Z6192" s="18">
        <v>0</v>
      </c>
      <c r="AA6192" s="18">
        <v>0</v>
      </c>
      <c r="AB6192" s="18">
        <v>443</v>
      </c>
      <c r="AC6192" s="23">
        <v>0.06</v>
      </c>
      <c r="AD6192" s="14" t="str">
        <f>IF(E6192=113,"Linn","Iowa ex-Linn")</f>
        <v>Iowa ex-Linn</v>
      </c>
      <c r="AE6192" s="23">
        <f>IFERROR(AB6192/W6192,"N/M")</f>
        <v>0.05629686110052103</v>
      </c>
      <c r="AF6192" s="14" t="str">
        <f>B6192&amp;"|"&amp;TEXT(E6192,"000")&amp;"|"&amp;TEXT(M6192,"0.0000")</f>
        <v>2024|107|0.6500</v>
      </c>
      <c r="AG6192" s="22" t="str">
        <f>IF(AND(B6192&gt;=2015,B6192&lt;=2024,C6192=19,G6192=41,I6192=2,K6192="A",L6192="RBUP",M6192&gt;=0.5,M6192&lt;=0.85),"IN","OUT")</f>
        <v>IN</v>
      </c>
    </row>
    <row r="6193" spans="1:33">
      <c r="A6193" s="14" t="s">
        <v>194</v>
      </c>
      <c r="B6193" s="16">
        <v>2024</v>
      </c>
      <c r="C6193" s="16">
        <v>19</v>
      </c>
      <c r="D6193" s="14" t="s">
        <v>80</v>
      </c>
      <c r="E6193" s="16">
        <v>107</v>
      </c>
      <c r="F6193" s="14" t="s">
        <v>139</v>
      </c>
      <c r="G6193" s="16">
        <v>41</v>
      </c>
      <c r="H6193" s="14" t="s">
        <v>186</v>
      </c>
      <c r="I6193" s="16">
        <v>2</v>
      </c>
      <c r="J6193" s="14" t="s">
        <v>83</v>
      </c>
      <c r="K6193" s="14" t="s">
        <v>84</v>
      </c>
      <c r="L6193" s="14" t="s">
        <v>85</v>
      </c>
      <c r="M6193" s="23">
        <v>0.7</v>
      </c>
      <c r="N6193" s="16">
        <v>42</v>
      </c>
      <c r="O6193" s="16">
        <v>32</v>
      </c>
      <c r="P6193" s="16">
        <v>3</v>
      </c>
      <c r="Q6193" s="16">
        <v>58</v>
      </c>
      <c r="R6193" s="16">
        <v>11</v>
      </c>
      <c r="S6193" s="14" t="s">
        <v>86</v>
      </c>
      <c r="T6193" s="16">
        <v>3427</v>
      </c>
      <c r="U6193" s="16">
        <v>0</v>
      </c>
      <c r="V6193" s="18">
        <v>2205318</v>
      </c>
      <c r="W6193" s="18">
        <v>150624</v>
      </c>
      <c r="X6193" s="18">
        <v>91824</v>
      </c>
      <c r="Y6193" s="18">
        <v>0</v>
      </c>
      <c r="Z6193" s="18">
        <v>0</v>
      </c>
      <c r="AA6193" s="18">
        <v>0</v>
      </c>
      <c r="AB6193" s="18">
        <v>122041</v>
      </c>
      <c r="AC6193" s="23">
        <v>0.8100000000000001</v>
      </c>
      <c r="AD6193" s="14" t="str">
        <f>IF(E6193=113,"Linn","Iowa ex-Linn")</f>
        <v>Iowa ex-Linn</v>
      </c>
      <c r="AE6193" s="23">
        <f>IFERROR(AB6193/W6193,"N/M")</f>
        <v>0.8102360845549182</v>
      </c>
      <c r="AF6193" s="14" t="str">
        <f>B6193&amp;"|"&amp;TEXT(E6193,"000")&amp;"|"&amp;TEXT(M6193,"0.0000")</f>
        <v>2024|107|0.7000</v>
      </c>
      <c r="AG6193" s="22" t="str">
        <f>IF(AND(B6193&gt;=2015,B6193&lt;=2024,C6193=19,G6193=41,I6193=2,K6193="A",L6193="RBUP",M6193&gt;=0.5,M6193&lt;=0.85),"IN","OUT")</f>
        <v>IN</v>
      </c>
    </row>
    <row r="6194" spans="1:33">
      <c r="A6194" s="14" t="s">
        <v>194</v>
      </c>
      <c r="B6194" s="16">
        <v>2024</v>
      </c>
      <c r="C6194" s="16">
        <v>19</v>
      </c>
      <c r="D6194" s="14" t="s">
        <v>80</v>
      </c>
      <c r="E6194" s="16">
        <v>107</v>
      </c>
      <c r="F6194" s="14" t="s">
        <v>139</v>
      </c>
      <c r="G6194" s="16">
        <v>41</v>
      </c>
      <c r="H6194" s="14" t="s">
        <v>186</v>
      </c>
      <c r="I6194" s="16">
        <v>2</v>
      </c>
      <c r="J6194" s="14" t="s">
        <v>83</v>
      </c>
      <c r="K6194" s="14" t="s">
        <v>84</v>
      </c>
      <c r="L6194" s="14" t="s">
        <v>85</v>
      </c>
      <c r="M6194" s="23">
        <v>0.75</v>
      </c>
      <c r="N6194" s="16">
        <v>184</v>
      </c>
      <c r="O6194" s="16">
        <v>147</v>
      </c>
      <c r="P6194" s="16">
        <v>24</v>
      </c>
      <c r="Q6194" s="16">
        <v>251</v>
      </c>
      <c r="R6194" s="16">
        <v>34</v>
      </c>
      <c r="S6194" s="14" t="s">
        <v>86</v>
      </c>
      <c r="T6194" s="16">
        <v>24365</v>
      </c>
      <c r="U6194" s="16">
        <v>0</v>
      </c>
      <c r="V6194" s="18">
        <v>17020496</v>
      </c>
      <c r="W6194" s="18">
        <v>1239056</v>
      </c>
      <c r="X6194" s="18">
        <v>807883</v>
      </c>
      <c r="Y6194" s="18">
        <v>1488</v>
      </c>
      <c r="Z6194" s="18">
        <v>0</v>
      </c>
      <c r="AA6194" s="18">
        <v>0</v>
      </c>
      <c r="AB6194" s="18">
        <v>399513</v>
      </c>
      <c r="AC6194" s="23">
        <v>0.32</v>
      </c>
      <c r="AD6194" s="14" t="str">
        <f>IF(E6194=113,"Linn","Iowa ex-Linn")</f>
        <v>Iowa ex-Linn</v>
      </c>
      <c r="AE6194" s="23">
        <f>IFERROR(AB6194/W6194,"N/M")</f>
        <v>0.3224333686290208</v>
      </c>
      <c r="AF6194" s="14" t="str">
        <f>B6194&amp;"|"&amp;TEXT(E6194,"000")&amp;"|"&amp;TEXT(M6194,"0.0000")</f>
        <v>2024|107|0.7500</v>
      </c>
      <c r="AG6194" s="22" t="str">
        <f>IF(AND(B6194&gt;=2015,B6194&lt;=2024,C6194=19,G6194=41,I6194=2,K6194="A",L6194="RBUP",M6194&gt;=0.5,M6194&lt;=0.85),"IN","OUT")</f>
        <v>IN</v>
      </c>
    </row>
    <row r="6195" spans="1:33">
      <c r="A6195" s="14" t="s">
        <v>194</v>
      </c>
      <c r="B6195" s="16">
        <v>2024</v>
      </c>
      <c r="C6195" s="16">
        <v>19</v>
      </c>
      <c r="D6195" s="14" t="s">
        <v>80</v>
      </c>
      <c r="E6195" s="16">
        <v>107</v>
      </c>
      <c r="F6195" s="14" t="s">
        <v>139</v>
      </c>
      <c r="G6195" s="16">
        <v>41</v>
      </c>
      <c r="H6195" s="14" t="s">
        <v>186</v>
      </c>
      <c r="I6195" s="16">
        <v>2</v>
      </c>
      <c r="J6195" s="14" t="s">
        <v>83</v>
      </c>
      <c r="K6195" s="14" t="s">
        <v>84</v>
      </c>
      <c r="L6195" s="14" t="s">
        <v>85</v>
      </c>
      <c r="M6195" s="23">
        <v>0.8</v>
      </c>
      <c r="N6195" s="16">
        <v>437</v>
      </c>
      <c r="O6195" s="16">
        <v>342</v>
      </c>
      <c r="P6195" s="16">
        <v>65</v>
      </c>
      <c r="Q6195" s="16">
        <v>474</v>
      </c>
      <c r="R6195" s="16">
        <v>66</v>
      </c>
      <c r="S6195" s="14" t="s">
        <v>86</v>
      </c>
      <c r="T6195" s="16">
        <v>70493</v>
      </c>
      <c r="U6195" s="16">
        <v>0</v>
      </c>
      <c r="V6195" s="18">
        <v>52713574</v>
      </c>
      <c r="W6195" s="18">
        <v>4280838</v>
      </c>
      <c r="X6195" s="18">
        <v>2687075</v>
      </c>
      <c r="Y6195" s="18">
        <v>12454</v>
      </c>
      <c r="Z6195" s="18">
        <v>0</v>
      </c>
      <c r="AA6195" s="18">
        <v>0</v>
      </c>
      <c r="AB6195" s="18">
        <v>956630</v>
      </c>
      <c r="AC6195" s="23">
        <v>0.22</v>
      </c>
      <c r="AD6195" s="14" t="str">
        <f>IF(E6195=113,"Linn","Iowa ex-Linn")</f>
        <v>Iowa ex-Linn</v>
      </c>
      <c r="AE6195" s="23">
        <f>IFERROR(AB6195/W6195,"N/M")</f>
        <v>0.2234679284756863</v>
      </c>
      <c r="AF6195" s="14" t="str">
        <f>B6195&amp;"|"&amp;TEXT(E6195,"000")&amp;"|"&amp;TEXT(M6195,"0.0000")</f>
        <v>2024|107|0.8000</v>
      </c>
      <c r="AG6195" s="22" t="str">
        <f>IF(AND(B6195&gt;=2015,B6195&lt;=2024,C6195=19,G6195=41,I6195=2,K6195="A",L6195="RBUP",M6195&gt;=0.5,M6195&lt;=0.85),"IN","OUT")</f>
        <v>IN</v>
      </c>
    </row>
    <row r="6196" spans="1:33">
      <c r="A6196" s="14" t="s">
        <v>194</v>
      </c>
      <c r="B6196" s="16">
        <v>2024</v>
      </c>
      <c r="C6196" s="16">
        <v>19</v>
      </c>
      <c r="D6196" s="14" t="s">
        <v>80</v>
      </c>
      <c r="E6196" s="16">
        <v>107</v>
      </c>
      <c r="F6196" s="14" t="s">
        <v>139</v>
      </c>
      <c r="G6196" s="16">
        <v>41</v>
      </c>
      <c r="H6196" s="14" t="s">
        <v>186</v>
      </c>
      <c r="I6196" s="16">
        <v>2</v>
      </c>
      <c r="J6196" s="14" t="s">
        <v>83</v>
      </c>
      <c r="K6196" s="14" t="s">
        <v>84</v>
      </c>
      <c r="L6196" s="14" t="s">
        <v>85</v>
      </c>
      <c r="M6196" s="23">
        <v>0.85</v>
      </c>
      <c r="N6196" s="16">
        <v>146</v>
      </c>
      <c r="O6196" s="16">
        <v>97</v>
      </c>
      <c r="P6196" s="16">
        <v>30</v>
      </c>
      <c r="Q6196" s="16">
        <v>127</v>
      </c>
      <c r="R6196" s="16">
        <v>28</v>
      </c>
      <c r="S6196" s="14" t="s">
        <v>86</v>
      </c>
      <c r="T6196" s="16">
        <v>15461</v>
      </c>
      <c r="U6196" s="16">
        <v>0</v>
      </c>
      <c r="V6196" s="18">
        <v>12071947</v>
      </c>
      <c r="W6196" s="18">
        <v>1147563</v>
      </c>
      <c r="X6196" s="18">
        <v>562395</v>
      </c>
      <c r="Y6196" s="18">
        <v>1393</v>
      </c>
      <c r="Z6196" s="18">
        <v>0</v>
      </c>
      <c r="AA6196" s="18">
        <v>0</v>
      </c>
      <c r="AB6196" s="18">
        <v>421955</v>
      </c>
      <c r="AC6196" s="23">
        <v>0.37</v>
      </c>
      <c r="AD6196" s="14" t="str">
        <f>IF(E6196=113,"Linn","Iowa ex-Linn")</f>
        <v>Iowa ex-Linn</v>
      </c>
      <c r="AE6196" s="23">
        <f>IFERROR(AB6196/W6196,"N/M")</f>
        <v>0.3676965883354552</v>
      </c>
      <c r="AF6196" s="14" t="str">
        <f>B6196&amp;"|"&amp;TEXT(E6196,"000")&amp;"|"&amp;TEXT(M6196,"0.0000")</f>
        <v>2024|107|0.8500</v>
      </c>
      <c r="AG6196" s="22" t="str">
        <f>IF(AND(B6196&gt;=2015,B6196&lt;=2024,C6196=19,G6196=41,I6196=2,K6196="A",L6196="RBUP",M6196&gt;=0.5,M6196&lt;=0.85),"IN","OUT")</f>
        <v>IN</v>
      </c>
    </row>
    <row r="6197" spans="1:33">
      <c r="A6197" s="14" t="s">
        <v>194</v>
      </c>
      <c r="B6197" s="16">
        <v>2024</v>
      </c>
      <c r="C6197" s="16">
        <v>19</v>
      </c>
      <c r="D6197" s="14" t="s">
        <v>80</v>
      </c>
      <c r="E6197" s="16">
        <v>109</v>
      </c>
      <c r="F6197" s="14" t="s">
        <v>140</v>
      </c>
      <c r="G6197" s="16">
        <v>41</v>
      </c>
      <c r="H6197" s="14" t="s">
        <v>186</v>
      </c>
      <c r="I6197" s="16">
        <v>2</v>
      </c>
      <c r="J6197" s="14" t="s">
        <v>83</v>
      </c>
      <c r="K6197" s="14" t="s">
        <v>84</v>
      </c>
      <c r="L6197" s="14" t="s">
        <v>85</v>
      </c>
      <c r="M6197" s="23">
        <v>0.5</v>
      </c>
      <c r="N6197" s="16">
        <v>2</v>
      </c>
      <c r="O6197" s="16">
        <v>2</v>
      </c>
      <c r="P6197" s="16">
        <v>0</v>
      </c>
      <c r="Q6197" s="16">
        <v>2</v>
      </c>
      <c r="R6197" s="16">
        <v>0</v>
      </c>
      <c r="S6197" s="14" t="s">
        <v>86</v>
      </c>
      <c r="T6197" s="16">
        <v>172</v>
      </c>
      <c r="U6197" s="16">
        <v>0</v>
      </c>
      <c r="V6197" s="18">
        <v>81778</v>
      </c>
      <c r="W6197" s="18">
        <v>707</v>
      </c>
      <c r="X6197" s="18">
        <v>474</v>
      </c>
      <c r="Y6197" s="18">
        <v>0</v>
      </c>
      <c r="Z6197" s="18">
        <v>0</v>
      </c>
      <c r="AA6197" s="18">
        <v>0</v>
      </c>
      <c r="AB6197" s="18">
        <v>0</v>
      </c>
      <c r="AC6197" s="23">
        <v>0</v>
      </c>
      <c r="AD6197" s="14" t="str">
        <f>IF(E6197=113,"Linn","Iowa ex-Linn")</f>
        <v>Iowa ex-Linn</v>
      </c>
      <c r="AE6197" s="23">
        <f>IFERROR(AB6197/W6197,"N/M")</f>
        <v>0.0</v>
      </c>
      <c r="AF6197" s="14" t="str">
        <f>B6197&amp;"|"&amp;TEXT(E6197,"000")&amp;"|"&amp;TEXT(M6197,"0.0000")</f>
        <v>2024|109|0.5000</v>
      </c>
      <c r="AG6197" s="22" t="str">
        <f>IF(AND(B6197&gt;=2015,B6197&lt;=2024,C6197=19,G6197=41,I6197=2,K6197="A",L6197="RBUP",M6197&gt;=0.5,M6197&lt;=0.85),"IN","OUT")</f>
        <v>IN</v>
      </c>
    </row>
    <row r="6198" spans="1:33">
      <c r="A6198" s="14" t="s">
        <v>194</v>
      </c>
      <c r="B6198" s="16">
        <v>2024</v>
      </c>
      <c r="C6198" s="16">
        <v>19</v>
      </c>
      <c r="D6198" s="14" t="s">
        <v>80</v>
      </c>
      <c r="E6198" s="16">
        <v>109</v>
      </c>
      <c r="F6198" s="14" t="s">
        <v>140</v>
      </c>
      <c r="G6198" s="16">
        <v>41</v>
      </c>
      <c r="H6198" s="14" t="s">
        <v>186</v>
      </c>
      <c r="I6198" s="16">
        <v>2</v>
      </c>
      <c r="J6198" s="14" t="s">
        <v>83</v>
      </c>
      <c r="K6198" s="14" t="s">
        <v>84</v>
      </c>
      <c r="L6198" s="14" t="s">
        <v>85</v>
      </c>
      <c r="M6198" s="23">
        <v>0.6</v>
      </c>
      <c r="N6198" s="16">
        <v>2</v>
      </c>
      <c r="O6198" s="16">
        <v>2</v>
      </c>
      <c r="P6198" s="16">
        <v>1</v>
      </c>
      <c r="Q6198" s="16">
        <v>2</v>
      </c>
      <c r="R6198" s="16">
        <v>1</v>
      </c>
      <c r="S6198" s="14" t="s">
        <v>86</v>
      </c>
      <c r="T6198" s="16">
        <v>3025</v>
      </c>
      <c r="U6198" s="16">
        <v>0</v>
      </c>
      <c r="V6198" s="18">
        <v>1574955</v>
      </c>
      <c r="W6198" s="18">
        <v>21447</v>
      </c>
      <c r="X6198" s="18">
        <v>17158</v>
      </c>
      <c r="Y6198" s="18">
        <v>0</v>
      </c>
      <c r="Z6198" s="18">
        <v>0</v>
      </c>
      <c r="AA6198" s="18">
        <v>0</v>
      </c>
      <c r="AB6198" s="18">
        <v>2033</v>
      </c>
      <c r="AC6198" s="23">
        <v>0.09</v>
      </c>
      <c r="AD6198" s="14" t="str">
        <f>IF(E6198=113,"Linn","Iowa ex-Linn")</f>
        <v>Iowa ex-Linn</v>
      </c>
      <c r="AE6198" s="23">
        <f>IFERROR(AB6198/W6198,"N/M")</f>
        <v>0.0947918123746911</v>
      </c>
      <c r="AF6198" s="14" t="str">
        <f>B6198&amp;"|"&amp;TEXT(E6198,"000")&amp;"|"&amp;TEXT(M6198,"0.0000")</f>
        <v>2024|109|0.6000</v>
      </c>
      <c r="AG6198" s="22" t="str">
        <f>IF(AND(B6198&gt;=2015,B6198&lt;=2024,C6198=19,G6198=41,I6198=2,K6198="A",L6198="RBUP",M6198&gt;=0.5,M6198&lt;=0.85),"IN","OUT")</f>
        <v>IN</v>
      </c>
    </row>
    <row r="6199" spans="1:33">
      <c r="A6199" s="14" t="s">
        <v>194</v>
      </c>
      <c r="B6199" s="16">
        <v>2024</v>
      </c>
      <c r="C6199" s="16">
        <v>19</v>
      </c>
      <c r="D6199" s="14" t="s">
        <v>80</v>
      </c>
      <c r="E6199" s="16">
        <v>109</v>
      </c>
      <c r="F6199" s="14" t="s">
        <v>140</v>
      </c>
      <c r="G6199" s="16">
        <v>41</v>
      </c>
      <c r="H6199" s="14" t="s">
        <v>186</v>
      </c>
      <c r="I6199" s="16">
        <v>2</v>
      </c>
      <c r="J6199" s="14" t="s">
        <v>83</v>
      </c>
      <c r="K6199" s="14" t="s">
        <v>84</v>
      </c>
      <c r="L6199" s="14" t="s">
        <v>85</v>
      </c>
      <c r="M6199" s="23">
        <v>0.65</v>
      </c>
      <c r="N6199" s="16">
        <v>6</v>
      </c>
      <c r="O6199" s="16">
        <v>4</v>
      </c>
      <c r="P6199" s="16">
        <v>1</v>
      </c>
      <c r="Q6199" s="16">
        <v>4</v>
      </c>
      <c r="R6199" s="16">
        <v>1</v>
      </c>
      <c r="S6199" s="14" t="s">
        <v>86</v>
      </c>
      <c r="T6199" s="16">
        <v>1854</v>
      </c>
      <c r="U6199" s="16">
        <v>0</v>
      </c>
      <c r="V6199" s="18">
        <v>1100141</v>
      </c>
      <c r="W6199" s="18">
        <v>17451</v>
      </c>
      <c r="X6199" s="18">
        <v>13796</v>
      </c>
      <c r="Y6199" s="18">
        <v>0</v>
      </c>
      <c r="Z6199" s="18">
        <v>0</v>
      </c>
      <c r="AA6199" s="18">
        <v>0</v>
      </c>
      <c r="AB6199" s="18">
        <v>220596</v>
      </c>
      <c r="AC6199" s="23">
        <v>12.64</v>
      </c>
      <c r="AD6199" s="14" t="str">
        <f>IF(E6199=113,"Linn","Iowa ex-Linn")</f>
        <v>Iowa ex-Linn</v>
      </c>
      <c r="AE6199" s="23">
        <f>IFERROR(AB6199/W6199,"N/M")</f>
        <v>12.640880178786317</v>
      </c>
      <c r="AF6199" s="14" t="str">
        <f>B6199&amp;"|"&amp;TEXT(E6199,"000")&amp;"|"&amp;TEXT(M6199,"0.0000")</f>
        <v>2024|109|0.6500</v>
      </c>
      <c r="AG6199" s="22" t="str">
        <f>IF(AND(B6199&gt;=2015,B6199&lt;=2024,C6199=19,G6199=41,I6199=2,K6199="A",L6199="RBUP",M6199&gt;=0.5,M6199&lt;=0.85),"IN","OUT")</f>
        <v>IN</v>
      </c>
    </row>
    <row r="6200" spans="1:33">
      <c r="A6200" s="14" t="s">
        <v>194</v>
      </c>
      <c r="B6200" s="16">
        <v>2024</v>
      </c>
      <c r="C6200" s="16">
        <v>19</v>
      </c>
      <c r="D6200" s="14" t="s">
        <v>80</v>
      </c>
      <c r="E6200" s="16">
        <v>109</v>
      </c>
      <c r="F6200" s="14" t="s">
        <v>140</v>
      </c>
      <c r="G6200" s="16">
        <v>41</v>
      </c>
      <c r="H6200" s="14" t="s">
        <v>186</v>
      </c>
      <c r="I6200" s="16">
        <v>2</v>
      </c>
      <c r="J6200" s="14" t="s">
        <v>83</v>
      </c>
      <c r="K6200" s="14" t="s">
        <v>84</v>
      </c>
      <c r="L6200" s="14" t="s">
        <v>85</v>
      </c>
      <c r="M6200" s="23">
        <v>0.7</v>
      </c>
      <c r="N6200" s="16">
        <v>36</v>
      </c>
      <c r="O6200" s="16">
        <v>29</v>
      </c>
      <c r="P6200" s="16">
        <v>14</v>
      </c>
      <c r="Q6200" s="16">
        <v>41</v>
      </c>
      <c r="R6200" s="16">
        <v>20</v>
      </c>
      <c r="S6200" s="14" t="s">
        <v>86</v>
      </c>
      <c r="T6200" s="16">
        <v>6899</v>
      </c>
      <c r="U6200" s="16">
        <v>0</v>
      </c>
      <c r="V6200" s="18">
        <v>4904636</v>
      </c>
      <c r="W6200" s="18">
        <v>129023</v>
      </c>
      <c r="X6200" s="18">
        <v>92041</v>
      </c>
      <c r="Y6200" s="18">
        <v>0</v>
      </c>
      <c r="Z6200" s="18">
        <v>0</v>
      </c>
      <c r="AA6200" s="18">
        <v>0</v>
      </c>
      <c r="AB6200" s="18">
        <v>204879</v>
      </c>
      <c r="AC6200" s="23">
        <v>1.59</v>
      </c>
      <c r="AD6200" s="14" t="str">
        <f>IF(E6200=113,"Linn","Iowa ex-Linn")</f>
        <v>Iowa ex-Linn</v>
      </c>
      <c r="AE6200" s="23">
        <f>IFERROR(AB6200/W6200,"N/M")</f>
        <v>1.5879261837036807</v>
      </c>
      <c r="AF6200" s="14" t="str">
        <f>B6200&amp;"|"&amp;TEXT(E6200,"000")&amp;"|"&amp;TEXT(M6200,"0.0000")</f>
        <v>2024|109|0.7000</v>
      </c>
      <c r="AG6200" s="22" t="str">
        <f>IF(AND(B6200&gt;=2015,B6200&lt;=2024,C6200=19,G6200=41,I6200=2,K6200="A",L6200="RBUP",M6200&gt;=0.5,M6200&lt;=0.85),"IN","OUT")</f>
        <v>IN</v>
      </c>
    </row>
    <row r="6201" spans="1:33">
      <c r="A6201" s="14" t="s">
        <v>194</v>
      </c>
      <c r="B6201" s="16">
        <v>2024</v>
      </c>
      <c r="C6201" s="16">
        <v>19</v>
      </c>
      <c r="D6201" s="14" t="s">
        <v>80</v>
      </c>
      <c r="E6201" s="16">
        <v>109</v>
      </c>
      <c r="F6201" s="14" t="s">
        <v>140</v>
      </c>
      <c r="G6201" s="16">
        <v>41</v>
      </c>
      <c r="H6201" s="14" t="s">
        <v>186</v>
      </c>
      <c r="I6201" s="16">
        <v>2</v>
      </c>
      <c r="J6201" s="14" t="s">
        <v>83</v>
      </c>
      <c r="K6201" s="14" t="s">
        <v>84</v>
      </c>
      <c r="L6201" s="14" t="s">
        <v>85</v>
      </c>
      <c r="M6201" s="23">
        <v>0.75</v>
      </c>
      <c r="N6201" s="16">
        <v>134</v>
      </c>
      <c r="O6201" s="16">
        <v>115</v>
      </c>
      <c r="P6201" s="16">
        <v>64</v>
      </c>
      <c r="Q6201" s="16">
        <v>178</v>
      </c>
      <c r="R6201" s="16">
        <v>89</v>
      </c>
      <c r="S6201" s="14" t="s">
        <v>86</v>
      </c>
      <c r="T6201" s="16">
        <v>29507</v>
      </c>
      <c r="U6201" s="16">
        <v>0</v>
      </c>
      <c r="V6201" s="18">
        <v>22044675</v>
      </c>
      <c r="W6201" s="18">
        <v>781016</v>
      </c>
      <c r="X6201" s="18">
        <v>542039</v>
      </c>
      <c r="Y6201" s="18">
        <v>4668</v>
      </c>
      <c r="Z6201" s="18">
        <v>0</v>
      </c>
      <c r="AA6201" s="18">
        <v>0</v>
      </c>
      <c r="AB6201" s="18">
        <v>928520</v>
      </c>
      <c r="AC6201" s="23">
        <v>1.19</v>
      </c>
      <c r="AD6201" s="14" t="str">
        <f>IF(E6201=113,"Linn","Iowa ex-Linn")</f>
        <v>Iowa ex-Linn</v>
      </c>
      <c r="AE6201" s="23">
        <f>IFERROR(AB6201/W6201,"N/M")</f>
        <v>1.1888616878527456</v>
      </c>
      <c r="AF6201" s="14" t="str">
        <f>B6201&amp;"|"&amp;TEXT(E6201,"000")&amp;"|"&amp;TEXT(M6201,"0.0000")</f>
        <v>2024|109|0.7500</v>
      </c>
      <c r="AG6201" s="22" t="str">
        <f>IF(AND(B6201&gt;=2015,B6201&lt;=2024,C6201=19,G6201=41,I6201=2,K6201="A",L6201="RBUP",M6201&gt;=0.5,M6201&lt;=0.85),"IN","OUT")</f>
        <v>IN</v>
      </c>
    </row>
    <row r="6202" spans="1:33">
      <c r="A6202" s="14" t="s">
        <v>194</v>
      </c>
      <c r="B6202" s="16">
        <v>2024</v>
      </c>
      <c r="C6202" s="16">
        <v>19</v>
      </c>
      <c r="D6202" s="14" t="s">
        <v>80</v>
      </c>
      <c r="E6202" s="16">
        <v>109</v>
      </c>
      <c r="F6202" s="14" t="s">
        <v>140</v>
      </c>
      <c r="G6202" s="16">
        <v>41</v>
      </c>
      <c r="H6202" s="14" t="s">
        <v>186</v>
      </c>
      <c r="I6202" s="16">
        <v>2</v>
      </c>
      <c r="J6202" s="14" t="s">
        <v>83</v>
      </c>
      <c r="K6202" s="14" t="s">
        <v>84</v>
      </c>
      <c r="L6202" s="14" t="s">
        <v>85</v>
      </c>
      <c r="M6202" s="23">
        <v>0.8</v>
      </c>
      <c r="N6202" s="16">
        <v>604</v>
      </c>
      <c r="O6202" s="16">
        <v>526</v>
      </c>
      <c r="P6202" s="16">
        <v>380</v>
      </c>
      <c r="Q6202" s="16">
        <v>874</v>
      </c>
      <c r="R6202" s="16">
        <v>595</v>
      </c>
      <c r="S6202" s="14" t="s">
        <v>86</v>
      </c>
      <c r="T6202" s="16">
        <v>117046</v>
      </c>
      <c r="U6202" s="16">
        <v>0</v>
      </c>
      <c r="V6202" s="18">
        <v>93825353</v>
      </c>
      <c r="W6202" s="18">
        <v>4465447</v>
      </c>
      <c r="X6202" s="18">
        <v>2661796</v>
      </c>
      <c r="Y6202" s="18">
        <v>727</v>
      </c>
      <c r="Z6202" s="18">
        <v>0</v>
      </c>
      <c r="AA6202" s="18">
        <v>0</v>
      </c>
      <c r="AB6202" s="18">
        <v>8161603</v>
      </c>
      <c r="AC6202" s="23">
        <v>1.83</v>
      </c>
      <c r="AD6202" s="14" t="str">
        <f>IF(E6202=113,"Linn","Iowa ex-Linn")</f>
        <v>Iowa ex-Linn</v>
      </c>
      <c r="AE6202" s="23">
        <f>IFERROR(AB6202/W6202,"N/M")</f>
        <v>1.8277236299075994</v>
      </c>
      <c r="AF6202" s="14" t="str">
        <f>B6202&amp;"|"&amp;TEXT(E6202,"000")&amp;"|"&amp;TEXT(M6202,"0.0000")</f>
        <v>2024|109|0.8000</v>
      </c>
      <c r="AG6202" s="22" t="str">
        <f>IF(AND(B6202&gt;=2015,B6202&lt;=2024,C6202=19,G6202=41,I6202=2,K6202="A",L6202="RBUP",M6202&gt;=0.5,M6202&lt;=0.85),"IN","OUT")</f>
        <v>IN</v>
      </c>
    </row>
    <row r="6203" spans="1:33">
      <c r="A6203" s="14" t="s">
        <v>194</v>
      </c>
      <c r="B6203" s="16">
        <v>2024</v>
      </c>
      <c r="C6203" s="16">
        <v>19</v>
      </c>
      <c r="D6203" s="14" t="s">
        <v>80</v>
      </c>
      <c r="E6203" s="16">
        <v>109</v>
      </c>
      <c r="F6203" s="14" t="s">
        <v>140</v>
      </c>
      <c r="G6203" s="16">
        <v>41</v>
      </c>
      <c r="H6203" s="14" t="s">
        <v>186</v>
      </c>
      <c r="I6203" s="16">
        <v>2</v>
      </c>
      <c r="J6203" s="14" t="s">
        <v>83</v>
      </c>
      <c r="K6203" s="14" t="s">
        <v>84</v>
      </c>
      <c r="L6203" s="14" t="s">
        <v>85</v>
      </c>
      <c r="M6203" s="23">
        <v>0.85</v>
      </c>
      <c r="N6203" s="16">
        <v>527</v>
      </c>
      <c r="O6203" s="16">
        <v>430</v>
      </c>
      <c r="P6203" s="16">
        <v>364</v>
      </c>
      <c r="Q6203" s="16">
        <v>696</v>
      </c>
      <c r="R6203" s="16">
        <v>576</v>
      </c>
      <c r="S6203" s="14" t="s">
        <v>86</v>
      </c>
      <c r="T6203" s="16">
        <v>102809</v>
      </c>
      <c r="U6203" s="16">
        <v>0</v>
      </c>
      <c r="V6203" s="18">
        <v>87027569</v>
      </c>
      <c r="W6203" s="18">
        <v>5107221</v>
      </c>
      <c r="X6203" s="18">
        <v>2395052</v>
      </c>
      <c r="Y6203" s="18">
        <v>945</v>
      </c>
      <c r="Z6203" s="18">
        <v>0</v>
      </c>
      <c r="AA6203" s="18">
        <v>0</v>
      </c>
      <c r="AB6203" s="18">
        <v>12835813</v>
      </c>
      <c r="AC6203" s="23">
        <v>2.51</v>
      </c>
      <c r="AD6203" s="14" t="str">
        <f>IF(E6203=113,"Linn","Iowa ex-Linn")</f>
        <v>Iowa ex-Linn</v>
      </c>
      <c r="AE6203" s="23">
        <f>IFERROR(AB6203/W6203,"N/M")</f>
        <v>2.513267587206428</v>
      </c>
      <c r="AF6203" s="14" t="str">
        <f>B6203&amp;"|"&amp;TEXT(E6203,"000")&amp;"|"&amp;TEXT(M6203,"0.0000")</f>
        <v>2024|109|0.8500</v>
      </c>
      <c r="AG6203" s="22" t="str">
        <f>IF(AND(B6203&gt;=2015,B6203&lt;=2024,C6203=19,G6203=41,I6203=2,K6203="A",L6203="RBUP",M6203&gt;=0.5,M6203&lt;=0.85),"IN","OUT")</f>
        <v>IN</v>
      </c>
    </row>
    <row r="6204" spans="1:33">
      <c r="A6204" s="14" t="s">
        <v>194</v>
      </c>
      <c r="B6204" s="16">
        <v>2024</v>
      </c>
      <c r="C6204" s="16">
        <v>19</v>
      </c>
      <c r="D6204" s="14" t="s">
        <v>80</v>
      </c>
      <c r="E6204" s="16">
        <v>111</v>
      </c>
      <c r="F6204" s="14" t="s">
        <v>141</v>
      </c>
      <c r="G6204" s="16">
        <v>41</v>
      </c>
      <c r="H6204" s="14" t="s">
        <v>186</v>
      </c>
      <c r="I6204" s="16">
        <v>2</v>
      </c>
      <c r="J6204" s="14" t="s">
        <v>83</v>
      </c>
      <c r="K6204" s="14" t="s">
        <v>84</v>
      </c>
      <c r="L6204" s="14" t="s">
        <v>85</v>
      </c>
      <c r="M6204" s="23">
        <v>0.5</v>
      </c>
      <c r="N6204" s="16">
        <v>3</v>
      </c>
      <c r="O6204" s="16">
        <v>3</v>
      </c>
      <c r="P6204" s="16">
        <v>0</v>
      </c>
      <c r="Q6204" s="16">
        <v>7</v>
      </c>
      <c r="R6204" s="16">
        <v>0</v>
      </c>
      <c r="S6204" s="14" t="s">
        <v>86</v>
      </c>
      <c r="T6204" s="16">
        <v>975</v>
      </c>
      <c r="U6204" s="16">
        <v>0</v>
      </c>
      <c r="V6204" s="18">
        <v>442901</v>
      </c>
      <c r="W6204" s="18">
        <v>14111</v>
      </c>
      <c r="X6204" s="18">
        <v>10400</v>
      </c>
      <c r="Y6204" s="18">
        <v>0</v>
      </c>
      <c r="Z6204" s="18">
        <v>0</v>
      </c>
      <c r="AA6204" s="18">
        <v>0</v>
      </c>
      <c r="AB6204" s="18">
        <v>0</v>
      </c>
      <c r="AC6204" s="23">
        <v>0</v>
      </c>
      <c r="AD6204" s="14" t="str">
        <f>IF(E6204=113,"Linn","Iowa ex-Linn")</f>
        <v>Iowa ex-Linn</v>
      </c>
      <c r="AE6204" s="23">
        <f>IFERROR(AB6204/W6204,"N/M")</f>
        <v>0.0</v>
      </c>
      <c r="AF6204" s="14" t="str">
        <f>B6204&amp;"|"&amp;TEXT(E6204,"000")&amp;"|"&amp;TEXT(M6204,"0.0000")</f>
        <v>2024|111|0.5000</v>
      </c>
      <c r="AG6204" s="22" t="str">
        <f>IF(AND(B6204&gt;=2015,B6204&lt;=2024,C6204=19,G6204=41,I6204=2,K6204="A",L6204="RBUP",M6204&gt;=0.5,M6204&lt;=0.85),"IN","OUT")</f>
        <v>IN</v>
      </c>
    </row>
    <row r="6205" spans="1:33">
      <c r="A6205" s="14" t="s">
        <v>194</v>
      </c>
      <c r="B6205" s="16">
        <v>2024</v>
      </c>
      <c r="C6205" s="16">
        <v>19</v>
      </c>
      <c r="D6205" s="14" t="s">
        <v>80</v>
      </c>
      <c r="E6205" s="16">
        <v>111</v>
      </c>
      <c r="F6205" s="14" t="s">
        <v>141</v>
      </c>
      <c r="G6205" s="16">
        <v>41</v>
      </c>
      <c r="H6205" s="14" t="s">
        <v>186</v>
      </c>
      <c r="I6205" s="16">
        <v>2</v>
      </c>
      <c r="J6205" s="14" t="s">
        <v>83</v>
      </c>
      <c r="K6205" s="14" t="s">
        <v>84</v>
      </c>
      <c r="L6205" s="14" t="s">
        <v>85</v>
      </c>
      <c r="M6205" s="23">
        <v>0.55</v>
      </c>
      <c r="N6205" s="16">
        <v>0</v>
      </c>
      <c r="O6205" s="16">
        <v>0</v>
      </c>
      <c r="P6205" s="16">
        <v>0</v>
      </c>
      <c r="Q6205" s="16">
        <v>0</v>
      </c>
      <c r="R6205" s="16">
        <v>0</v>
      </c>
      <c r="S6205" s="14" t="s">
        <v>86</v>
      </c>
      <c r="T6205" s="16">
        <v>325</v>
      </c>
      <c r="U6205" s="16">
        <v>0</v>
      </c>
      <c r="V6205" s="18">
        <v>176591</v>
      </c>
      <c r="W6205" s="18">
        <v>4852</v>
      </c>
      <c r="X6205" s="18">
        <v>3882</v>
      </c>
      <c r="Y6205" s="18">
        <v>0</v>
      </c>
      <c r="Z6205" s="18">
        <v>0</v>
      </c>
      <c r="AA6205" s="18">
        <v>0</v>
      </c>
      <c r="AB6205" s="18">
        <v>0</v>
      </c>
      <c r="AC6205" s="23">
        <v>0</v>
      </c>
      <c r="AD6205" s="14" t="str">
        <f>IF(E6205=113,"Linn","Iowa ex-Linn")</f>
        <v>Iowa ex-Linn</v>
      </c>
      <c r="AE6205" s="23">
        <f>IFERROR(AB6205/W6205,"N/M")</f>
        <v>0.0</v>
      </c>
      <c r="AF6205" s="14" t="str">
        <f>B6205&amp;"|"&amp;TEXT(E6205,"000")&amp;"|"&amp;TEXT(M6205,"0.0000")</f>
        <v>2024|111|0.5500</v>
      </c>
      <c r="AG6205" s="22" t="str">
        <f>IF(AND(B6205&gt;=2015,B6205&lt;=2024,C6205=19,G6205=41,I6205=2,K6205="A",L6205="RBUP",M6205&gt;=0.5,M6205&lt;=0.85),"IN","OUT")</f>
        <v>IN</v>
      </c>
    </row>
    <row r="6206" spans="1:33">
      <c r="A6206" s="14" t="s">
        <v>194</v>
      </c>
      <c r="B6206" s="16">
        <v>2024</v>
      </c>
      <c r="C6206" s="16">
        <v>19</v>
      </c>
      <c r="D6206" s="14" t="s">
        <v>80</v>
      </c>
      <c r="E6206" s="16">
        <v>111</v>
      </c>
      <c r="F6206" s="14" t="s">
        <v>141</v>
      </c>
      <c r="G6206" s="16">
        <v>41</v>
      </c>
      <c r="H6206" s="14" t="s">
        <v>186</v>
      </c>
      <c r="I6206" s="16">
        <v>2</v>
      </c>
      <c r="J6206" s="14" t="s">
        <v>83</v>
      </c>
      <c r="K6206" s="14" t="s">
        <v>84</v>
      </c>
      <c r="L6206" s="14" t="s">
        <v>85</v>
      </c>
      <c r="M6206" s="23">
        <v>0.6</v>
      </c>
      <c r="N6206" s="16">
        <v>6</v>
      </c>
      <c r="O6206" s="16">
        <v>6</v>
      </c>
      <c r="P6206" s="16">
        <v>0</v>
      </c>
      <c r="Q6206" s="16">
        <v>7</v>
      </c>
      <c r="R6206" s="16">
        <v>0</v>
      </c>
      <c r="S6206" s="14" t="s">
        <v>86</v>
      </c>
      <c r="T6206" s="16">
        <v>713</v>
      </c>
      <c r="U6206" s="16">
        <v>0</v>
      </c>
      <c r="V6206" s="18">
        <v>427783</v>
      </c>
      <c r="W6206" s="18">
        <v>16355</v>
      </c>
      <c r="X6206" s="18">
        <v>12073</v>
      </c>
      <c r="Y6206" s="18">
        <v>0</v>
      </c>
      <c r="Z6206" s="18">
        <v>0</v>
      </c>
      <c r="AA6206" s="18">
        <v>0</v>
      </c>
      <c r="AB6206" s="18">
        <v>0</v>
      </c>
      <c r="AC6206" s="23">
        <v>0</v>
      </c>
      <c r="AD6206" s="14" t="str">
        <f>IF(E6206=113,"Linn","Iowa ex-Linn")</f>
        <v>Iowa ex-Linn</v>
      </c>
      <c r="AE6206" s="23">
        <f>IFERROR(AB6206/W6206,"N/M")</f>
        <v>0.0</v>
      </c>
      <c r="AF6206" s="14" t="str">
        <f>B6206&amp;"|"&amp;TEXT(E6206,"000")&amp;"|"&amp;TEXT(M6206,"0.0000")</f>
        <v>2024|111|0.6000</v>
      </c>
      <c r="AG6206" s="22" t="str">
        <f>IF(AND(B6206&gt;=2015,B6206&lt;=2024,C6206=19,G6206=41,I6206=2,K6206="A",L6206="RBUP",M6206&gt;=0.5,M6206&lt;=0.85),"IN","OUT")</f>
        <v>IN</v>
      </c>
    </row>
    <row r="6207" spans="1:33">
      <c r="A6207" s="14" t="s">
        <v>194</v>
      </c>
      <c r="B6207" s="16">
        <v>2024</v>
      </c>
      <c r="C6207" s="16">
        <v>19</v>
      </c>
      <c r="D6207" s="14" t="s">
        <v>80</v>
      </c>
      <c r="E6207" s="16">
        <v>111</v>
      </c>
      <c r="F6207" s="14" t="s">
        <v>141</v>
      </c>
      <c r="G6207" s="16">
        <v>41</v>
      </c>
      <c r="H6207" s="14" t="s">
        <v>186</v>
      </c>
      <c r="I6207" s="16">
        <v>2</v>
      </c>
      <c r="J6207" s="14" t="s">
        <v>83</v>
      </c>
      <c r="K6207" s="14" t="s">
        <v>84</v>
      </c>
      <c r="L6207" s="14" t="s">
        <v>85</v>
      </c>
      <c r="M6207" s="23">
        <v>0.65</v>
      </c>
      <c r="N6207" s="16">
        <v>17</v>
      </c>
      <c r="O6207" s="16">
        <v>15</v>
      </c>
      <c r="P6207" s="16">
        <v>1</v>
      </c>
      <c r="Q6207" s="16">
        <v>27</v>
      </c>
      <c r="R6207" s="16">
        <v>1</v>
      </c>
      <c r="S6207" s="14" t="s">
        <v>86</v>
      </c>
      <c r="T6207" s="16">
        <v>1137</v>
      </c>
      <c r="U6207" s="16">
        <v>0</v>
      </c>
      <c r="V6207" s="18">
        <v>625252</v>
      </c>
      <c r="W6207" s="18">
        <v>33822</v>
      </c>
      <c r="X6207" s="18">
        <v>21970</v>
      </c>
      <c r="Y6207" s="18">
        <v>0</v>
      </c>
      <c r="Z6207" s="18">
        <v>0</v>
      </c>
      <c r="AA6207" s="18">
        <v>0</v>
      </c>
      <c r="AB6207" s="18">
        <v>2991</v>
      </c>
      <c r="AC6207" s="23">
        <v>0.09</v>
      </c>
      <c r="AD6207" s="14" t="str">
        <f>IF(E6207=113,"Linn","Iowa ex-Linn")</f>
        <v>Iowa ex-Linn</v>
      </c>
      <c r="AE6207" s="23">
        <f>IFERROR(AB6207/W6207,"N/M")</f>
        <v>0.08843356395245698</v>
      </c>
      <c r="AF6207" s="14" t="str">
        <f>B6207&amp;"|"&amp;TEXT(E6207,"000")&amp;"|"&amp;TEXT(M6207,"0.0000")</f>
        <v>2024|111|0.6500</v>
      </c>
      <c r="AG6207" s="22" t="str">
        <f>IF(AND(B6207&gt;=2015,B6207&lt;=2024,C6207=19,G6207=41,I6207=2,K6207="A",L6207="RBUP",M6207&gt;=0.5,M6207&lt;=0.85),"IN","OUT")</f>
        <v>IN</v>
      </c>
    </row>
    <row r="6208" spans="1:33">
      <c r="A6208" s="14" t="s">
        <v>194</v>
      </c>
      <c r="B6208" s="16">
        <v>2024</v>
      </c>
      <c r="C6208" s="16">
        <v>19</v>
      </c>
      <c r="D6208" s="14" t="s">
        <v>80</v>
      </c>
      <c r="E6208" s="16">
        <v>111</v>
      </c>
      <c r="F6208" s="14" t="s">
        <v>141</v>
      </c>
      <c r="G6208" s="16">
        <v>41</v>
      </c>
      <c r="H6208" s="14" t="s">
        <v>186</v>
      </c>
      <c r="I6208" s="16">
        <v>2</v>
      </c>
      <c r="J6208" s="14" t="s">
        <v>83</v>
      </c>
      <c r="K6208" s="14" t="s">
        <v>84</v>
      </c>
      <c r="L6208" s="14" t="s">
        <v>85</v>
      </c>
      <c r="M6208" s="23">
        <v>0.7</v>
      </c>
      <c r="N6208" s="16">
        <v>63</v>
      </c>
      <c r="O6208" s="16">
        <v>50</v>
      </c>
      <c r="P6208" s="16">
        <v>2</v>
      </c>
      <c r="Q6208" s="16">
        <v>91</v>
      </c>
      <c r="R6208" s="16">
        <v>2</v>
      </c>
      <c r="S6208" s="14" t="s">
        <v>86</v>
      </c>
      <c r="T6208" s="16">
        <v>7806</v>
      </c>
      <c r="U6208" s="16">
        <v>0</v>
      </c>
      <c r="V6208" s="18">
        <v>5024363</v>
      </c>
      <c r="W6208" s="18">
        <v>299843</v>
      </c>
      <c r="X6208" s="18">
        <v>213108</v>
      </c>
      <c r="Y6208" s="18">
        <v>0</v>
      </c>
      <c r="Z6208" s="18">
        <v>0</v>
      </c>
      <c r="AA6208" s="18">
        <v>0</v>
      </c>
      <c r="AB6208" s="18">
        <v>2845</v>
      </c>
      <c r="AC6208" s="23">
        <v>0.01</v>
      </c>
      <c r="AD6208" s="14" t="str">
        <f>IF(E6208=113,"Linn","Iowa ex-Linn")</f>
        <v>Iowa ex-Linn</v>
      </c>
      <c r="AE6208" s="23">
        <f>IFERROR(AB6208/W6208,"N/M")</f>
        <v>0.009488298876411989</v>
      </c>
      <c r="AF6208" s="14" t="str">
        <f>B6208&amp;"|"&amp;TEXT(E6208,"000")&amp;"|"&amp;TEXT(M6208,"0.0000")</f>
        <v>2024|111|0.7000</v>
      </c>
      <c r="AG6208" s="22" t="str">
        <f>IF(AND(B6208&gt;=2015,B6208&lt;=2024,C6208=19,G6208=41,I6208=2,K6208="A",L6208="RBUP",M6208&gt;=0.5,M6208&lt;=0.85),"IN","OUT")</f>
        <v>IN</v>
      </c>
    </row>
    <row r="6209" spans="1:33">
      <c r="A6209" s="14" t="s">
        <v>194</v>
      </c>
      <c r="B6209" s="16">
        <v>2024</v>
      </c>
      <c r="C6209" s="16">
        <v>19</v>
      </c>
      <c r="D6209" s="14" t="s">
        <v>80</v>
      </c>
      <c r="E6209" s="16">
        <v>111</v>
      </c>
      <c r="F6209" s="14" t="s">
        <v>141</v>
      </c>
      <c r="G6209" s="16">
        <v>41</v>
      </c>
      <c r="H6209" s="14" t="s">
        <v>186</v>
      </c>
      <c r="I6209" s="16">
        <v>2</v>
      </c>
      <c r="J6209" s="14" t="s">
        <v>83</v>
      </c>
      <c r="K6209" s="14" t="s">
        <v>84</v>
      </c>
      <c r="L6209" s="14" t="s">
        <v>85</v>
      </c>
      <c r="M6209" s="23">
        <v>0.75</v>
      </c>
      <c r="N6209" s="16">
        <v>152</v>
      </c>
      <c r="O6209" s="16">
        <v>130</v>
      </c>
      <c r="P6209" s="16">
        <v>11</v>
      </c>
      <c r="Q6209" s="16">
        <v>221</v>
      </c>
      <c r="R6209" s="16">
        <v>14</v>
      </c>
      <c r="S6209" s="14" t="s">
        <v>86</v>
      </c>
      <c r="T6209" s="16">
        <v>21804</v>
      </c>
      <c r="U6209" s="16">
        <v>0</v>
      </c>
      <c r="V6209" s="18">
        <v>15097349</v>
      </c>
      <c r="W6209" s="18">
        <v>1153769</v>
      </c>
      <c r="X6209" s="18">
        <v>807634</v>
      </c>
      <c r="Y6209" s="18">
        <v>717</v>
      </c>
      <c r="Z6209" s="18">
        <v>0</v>
      </c>
      <c r="AA6209" s="18">
        <v>0</v>
      </c>
      <c r="AB6209" s="18">
        <v>30202</v>
      </c>
      <c r="AC6209" s="23">
        <v>0.03</v>
      </c>
      <c r="AD6209" s="14" t="str">
        <f>IF(E6209=113,"Linn","Iowa ex-Linn")</f>
        <v>Iowa ex-Linn</v>
      </c>
      <c r="AE6209" s="23">
        <f>IFERROR(AB6209/W6209,"N/M")</f>
        <v>0.02617681702316495</v>
      </c>
      <c r="AF6209" s="14" t="str">
        <f>B6209&amp;"|"&amp;TEXT(E6209,"000")&amp;"|"&amp;TEXT(M6209,"0.0000")</f>
        <v>2024|111|0.7500</v>
      </c>
      <c r="AG6209" s="22" t="str">
        <f>IF(AND(B6209&gt;=2015,B6209&lt;=2024,C6209=19,G6209=41,I6209=2,K6209="A",L6209="RBUP",M6209&gt;=0.5,M6209&lt;=0.85),"IN","OUT")</f>
        <v>IN</v>
      </c>
    </row>
    <row r="6210" spans="1:33">
      <c r="A6210" s="14" t="s">
        <v>194</v>
      </c>
      <c r="B6210" s="16">
        <v>2024</v>
      </c>
      <c r="C6210" s="16">
        <v>19</v>
      </c>
      <c r="D6210" s="14" t="s">
        <v>80</v>
      </c>
      <c r="E6210" s="16">
        <v>111</v>
      </c>
      <c r="F6210" s="14" t="s">
        <v>141</v>
      </c>
      <c r="G6210" s="16">
        <v>41</v>
      </c>
      <c r="H6210" s="14" t="s">
        <v>186</v>
      </c>
      <c r="I6210" s="16">
        <v>2</v>
      </c>
      <c r="J6210" s="14" t="s">
        <v>83</v>
      </c>
      <c r="K6210" s="14" t="s">
        <v>84</v>
      </c>
      <c r="L6210" s="14" t="s">
        <v>85</v>
      </c>
      <c r="M6210" s="23">
        <v>0.8</v>
      </c>
      <c r="N6210" s="16">
        <v>226</v>
      </c>
      <c r="O6210" s="16">
        <v>174</v>
      </c>
      <c r="P6210" s="16">
        <v>36</v>
      </c>
      <c r="Q6210" s="16">
        <v>271</v>
      </c>
      <c r="R6210" s="16">
        <v>57</v>
      </c>
      <c r="S6210" s="14" t="s">
        <v>86</v>
      </c>
      <c r="T6210" s="16">
        <v>30652</v>
      </c>
      <c r="U6210" s="16">
        <v>0</v>
      </c>
      <c r="V6210" s="18">
        <v>21902550</v>
      </c>
      <c r="W6210" s="18">
        <v>1989768</v>
      </c>
      <c r="X6210" s="18">
        <v>1265750</v>
      </c>
      <c r="Y6210" s="18">
        <v>0</v>
      </c>
      <c r="Z6210" s="18">
        <v>0</v>
      </c>
      <c r="AA6210" s="18">
        <v>0</v>
      </c>
      <c r="AB6210" s="18">
        <v>400311</v>
      </c>
      <c r="AC6210" s="23">
        <v>0.2</v>
      </c>
      <c r="AD6210" s="14" t="str">
        <f>IF(E6210=113,"Linn","Iowa ex-Linn")</f>
        <v>Iowa ex-Linn</v>
      </c>
      <c r="AE6210" s="23">
        <f>IFERROR(AB6210/W6210,"N/M")</f>
        <v>0.20118476123849616</v>
      </c>
      <c r="AF6210" s="14" t="str">
        <f>B6210&amp;"|"&amp;TEXT(E6210,"000")&amp;"|"&amp;TEXT(M6210,"0.0000")</f>
        <v>2024|111|0.8000</v>
      </c>
      <c r="AG6210" s="22" t="str">
        <f>IF(AND(B6210&gt;=2015,B6210&lt;=2024,C6210=19,G6210=41,I6210=2,K6210="A",L6210="RBUP",M6210&gt;=0.5,M6210&lt;=0.85),"IN","OUT")</f>
        <v>IN</v>
      </c>
    </row>
    <row r="6211" spans="1:33">
      <c r="A6211" s="14" t="s">
        <v>194</v>
      </c>
      <c r="B6211" s="16">
        <v>2024</v>
      </c>
      <c r="C6211" s="16">
        <v>19</v>
      </c>
      <c r="D6211" s="14" t="s">
        <v>80</v>
      </c>
      <c r="E6211" s="16">
        <v>111</v>
      </c>
      <c r="F6211" s="14" t="s">
        <v>141</v>
      </c>
      <c r="G6211" s="16">
        <v>41</v>
      </c>
      <c r="H6211" s="14" t="s">
        <v>186</v>
      </c>
      <c r="I6211" s="16">
        <v>2</v>
      </c>
      <c r="J6211" s="14" t="s">
        <v>83</v>
      </c>
      <c r="K6211" s="14" t="s">
        <v>84</v>
      </c>
      <c r="L6211" s="14" t="s">
        <v>85</v>
      </c>
      <c r="M6211" s="23">
        <v>0.85</v>
      </c>
      <c r="N6211" s="16">
        <v>30</v>
      </c>
      <c r="O6211" s="16">
        <v>17</v>
      </c>
      <c r="P6211" s="16">
        <v>5</v>
      </c>
      <c r="Q6211" s="16">
        <v>25</v>
      </c>
      <c r="R6211" s="16">
        <v>8</v>
      </c>
      <c r="S6211" s="14" t="s">
        <v>86</v>
      </c>
      <c r="T6211" s="16">
        <v>3615</v>
      </c>
      <c r="U6211" s="16">
        <v>0</v>
      </c>
      <c r="V6211" s="18">
        <v>2596999</v>
      </c>
      <c r="W6211" s="18">
        <v>283812</v>
      </c>
      <c r="X6211" s="18">
        <v>147786</v>
      </c>
      <c r="Y6211" s="18">
        <v>1221</v>
      </c>
      <c r="Z6211" s="18">
        <v>0</v>
      </c>
      <c r="AA6211" s="18">
        <v>0</v>
      </c>
      <c r="AB6211" s="18">
        <v>140233</v>
      </c>
      <c r="AC6211" s="23">
        <v>0.49</v>
      </c>
      <c r="AD6211" s="14" t="str">
        <f>IF(E6211=113,"Linn","Iowa ex-Linn")</f>
        <v>Iowa ex-Linn</v>
      </c>
      <c r="AE6211" s="23">
        <f>IFERROR(AB6211/W6211,"N/M")</f>
        <v>0.4941052527729624</v>
      </c>
      <c r="AF6211" s="14" t="str">
        <f>B6211&amp;"|"&amp;TEXT(E6211,"000")&amp;"|"&amp;TEXT(M6211,"0.0000")</f>
        <v>2024|111|0.8500</v>
      </c>
      <c r="AG6211" s="22" t="str">
        <f>IF(AND(B6211&gt;=2015,B6211&lt;=2024,C6211=19,G6211=41,I6211=2,K6211="A",L6211="RBUP",M6211&gt;=0.5,M6211&lt;=0.85),"IN","OUT")</f>
        <v>IN</v>
      </c>
    </row>
    <row r="6212" spans="1:33">
      <c r="A6212" s="14" t="s">
        <v>194</v>
      </c>
      <c r="B6212" s="16">
        <v>2024</v>
      </c>
      <c r="C6212" s="16">
        <v>19</v>
      </c>
      <c r="D6212" s="14" t="s">
        <v>80</v>
      </c>
      <c r="E6212" s="16">
        <v>113</v>
      </c>
      <c r="F6212" s="14" t="s">
        <v>142</v>
      </c>
      <c r="G6212" s="16">
        <v>41</v>
      </c>
      <c r="H6212" s="14" t="s">
        <v>186</v>
      </c>
      <c r="I6212" s="16">
        <v>2</v>
      </c>
      <c r="J6212" s="14" t="s">
        <v>83</v>
      </c>
      <c r="K6212" s="14" t="s">
        <v>84</v>
      </c>
      <c r="L6212" s="14" t="s">
        <v>85</v>
      </c>
      <c r="M6212" s="23">
        <v>0.65</v>
      </c>
      <c r="N6212" s="16">
        <v>6</v>
      </c>
      <c r="O6212" s="16">
        <v>2</v>
      </c>
      <c r="P6212" s="16">
        <v>0</v>
      </c>
      <c r="Q6212" s="16">
        <v>2</v>
      </c>
      <c r="R6212" s="16">
        <v>0</v>
      </c>
      <c r="S6212" s="14" t="s">
        <v>86</v>
      </c>
      <c r="T6212" s="16">
        <v>37</v>
      </c>
      <c r="U6212" s="16">
        <v>0</v>
      </c>
      <c r="V6212" s="18">
        <v>24655</v>
      </c>
      <c r="W6212" s="18">
        <v>270</v>
      </c>
      <c r="X6212" s="18">
        <v>160</v>
      </c>
      <c r="Y6212" s="18">
        <v>0</v>
      </c>
      <c r="Z6212" s="18">
        <v>0</v>
      </c>
      <c r="AA6212" s="18">
        <v>0</v>
      </c>
      <c r="AB6212" s="18">
        <v>0</v>
      </c>
      <c r="AC6212" s="23">
        <v>0</v>
      </c>
      <c r="AD6212" s="14" t="str">
        <f>IF(E6212=113,"Linn","Iowa ex-Linn")</f>
        <v>Linn</v>
      </c>
      <c r="AE6212" s="23">
        <f>IFERROR(AB6212/W6212,"N/M")</f>
        <v>0.0</v>
      </c>
      <c r="AF6212" s="14" t="str">
        <f>B6212&amp;"|"&amp;TEXT(E6212,"000")&amp;"|"&amp;TEXT(M6212,"0.0000")</f>
        <v>2024|113|0.6500</v>
      </c>
      <c r="AG6212" s="22" t="str">
        <f>IF(AND(B6212&gt;=2015,B6212&lt;=2024,C6212=19,G6212=41,I6212=2,K6212="A",L6212="RBUP",M6212&gt;=0.5,M6212&lt;=0.85),"IN","OUT")</f>
        <v>IN</v>
      </c>
    </row>
    <row r="6213" spans="1:33">
      <c r="A6213" s="14" t="s">
        <v>194</v>
      </c>
      <c r="B6213" s="16">
        <v>2024</v>
      </c>
      <c r="C6213" s="16">
        <v>19</v>
      </c>
      <c r="D6213" s="14" t="s">
        <v>80</v>
      </c>
      <c r="E6213" s="16">
        <v>113</v>
      </c>
      <c r="F6213" s="14" t="s">
        <v>142</v>
      </c>
      <c r="G6213" s="16">
        <v>41</v>
      </c>
      <c r="H6213" s="14" t="s">
        <v>186</v>
      </c>
      <c r="I6213" s="16">
        <v>2</v>
      </c>
      <c r="J6213" s="14" t="s">
        <v>83</v>
      </c>
      <c r="K6213" s="14" t="s">
        <v>84</v>
      </c>
      <c r="L6213" s="14" t="s">
        <v>85</v>
      </c>
      <c r="M6213" s="23">
        <v>0.7</v>
      </c>
      <c r="N6213" s="16">
        <v>8</v>
      </c>
      <c r="O6213" s="16">
        <v>7</v>
      </c>
      <c r="P6213" s="16">
        <v>0</v>
      </c>
      <c r="Q6213" s="16">
        <v>8</v>
      </c>
      <c r="R6213" s="16">
        <v>0</v>
      </c>
      <c r="S6213" s="14" t="s">
        <v>86</v>
      </c>
      <c r="T6213" s="16">
        <v>476</v>
      </c>
      <c r="U6213" s="16">
        <v>0</v>
      </c>
      <c r="V6213" s="18">
        <v>328254</v>
      </c>
      <c r="W6213" s="18">
        <v>9149</v>
      </c>
      <c r="X6213" s="18">
        <v>5837</v>
      </c>
      <c r="Y6213" s="18">
        <v>0</v>
      </c>
      <c r="Z6213" s="18">
        <v>0</v>
      </c>
      <c r="AA6213" s="18">
        <v>0</v>
      </c>
      <c r="AB6213" s="18">
        <v>0</v>
      </c>
      <c r="AC6213" s="23">
        <v>0</v>
      </c>
      <c r="AD6213" s="14" t="str">
        <f>IF(E6213=113,"Linn","Iowa ex-Linn")</f>
        <v>Linn</v>
      </c>
      <c r="AE6213" s="23">
        <f>IFERROR(AB6213/W6213,"N/M")</f>
        <v>0.0</v>
      </c>
      <c r="AF6213" s="14" t="str">
        <f>B6213&amp;"|"&amp;TEXT(E6213,"000")&amp;"|"&amp;TEXT(M6213,"0.0000")</f>
        <v>2024|113|0.7000</v>
      </c>
      <c r="AG6213" s="22" t="str">
        <f>IF(AND(B6213&gt;=2015,B6213&lt;=2024,C6213=19,G6213=41,I6213=2,K6213="A",L6213="RBUP",M6213&gt;=0.5,M6213&lt;=0.85),"IN","OUT")</f>
        <v>IN</v>
      </c>
    </row>
    <row r="6214" spans="1:33">
      <c r="A6214" s="14" t="s">
        <v>194</v>
      </c>
      <c r="B6214" s="16">
        <v>2024</v>
      </c>
      <c r="C6214" s="16">
        <v>19</v>
      </c>
      <c r="D6214" s="14" t="s">
        <v>80</v>
      </c>
      <c r="E6214" s="16">
        <v>113</v>
      </c>
      <c r="F6214" s="14" t="s">
        <v>142</v>
      </c>
      <c r="G6214" s="16">
        <v>41</v>
      </c>
      <c r="H6214" s="14" t="s">
        <v>186</v>
      </c>
      <c r="I6214" s="16">
        <v>2</v>
      </c>
      <c r="J6214" s="14" t="s">
        <v>83</v>
      </c>
      <c r="K6214" s="14" t="s">
        <v>84</v>
      </c>
      <c r="L6214" s="14" t="s">
        <v>85</v>
      </c>
      <c r="M6214" s="23">
        <v>0.75</v>
      </c>
      <c r="N6214" s="16">
        <v>75</v>
      </c>
      <c r="O6214" s="16">
        <v>64</v>
      </c>
      <c r="P6214" s="16">
        <v>2</v>
      </c>
      <c r="Q6214" s="16">
        <v>102</v>
      </c>
      <c r="R6214" s="16">
        <v>3</v>
      </c>
      <c r="S6214" s="14" t="s">
        <v>86</v>
      </c>
      <c r="T6214" s="16">
        <v>10399</v>
      </c>
      <c r="U6214" s="16">
        <v>0</v>
      </c>
      <c r="V6214" s="18">
        <v>7695161</v>
      </c>
      <c r="W6214" s="18">
        <v>281107</v>
      </c>
      <c r="X6214" s="18">
        <v>186941</v>
      </c>
      <c r="Y6214" s="18">
        <v>0</v>
      </c>
      <c r="Z6214" s="18">
        <v>0</v>
      </c>
      <c r="AA6214" s="18">
        <v>0</v>
      </c>
      <c r="AB6214" s="18">
        <v>26330</v>
      </c>
      <c r="AC6214" s="23">
        <v>0.09</v>
      </c>
      <c r="AD6214" s="14" t="str">
        <f>IF(E6214=113,"Linn","Iowa ex-Linn")</f>
        <v>Linn</v>
      </c>
      <c r="AE6214" s="23">
        <f>IFERROR(AB6214/W6214,"N/M")</f>
        <v>0.09366540143077191</v>
      </c>
      <c r="AF6214" s="14" t="str">
        <f>B6214&amp;"|"&amp;TEXT(E6214,"000")&amp;"|"&amp;TEXT(M6214,"0.0000")</f>
        <v>2024|113|0.7500</v>
      </c>
      <c r="AG6214" s="22" t="str">
        <f>IF(AND(B6214&gt;=2015,B6214&lt;=2024,C6214=19,G6214=41,I6214=2,K6214="A",L6214="RBUP",M6214&gt;=0.5,M6214&lt;=0.85),"IN","OUT")</f>
        <v>IN</v>
      </c>
    </row>
    <row r="6215" spans="1:33">
      <c r="A6215" s="14" t="s">
        <v>194</v>
      </c>
      <c r="B6215" s="16">
        <v>2024</v>
      </c>
      <c r="C6215" s="16">
        <v>19</v>
      </c>
      <c r="D6215" s="14" t="s">
        <v>80</v>
      </c>
      <c r="E6215" s="16">
        <v>113</v>
      </c>
      <c r="F6215" s="14" t="s">
        <v>142</v>
      </c>
      <c r="G6215" s="16">
        <v>41</v>
      </c>
      <c r="H6215" s="14" t="s">
        <v>186</v>
      </c>
      <c r="I6215" s="16">
        <v>2</v>
      </c>
      <c r="J6215" s="14" t="s">
        <v>83</v>
      </c>
      <c r="K6215" s="14" t="s">
        <v>84</v>
      </c>
      <c r="L6215" s="14" t="s">
        <v>85</v>
      </c>
      <c r="M6215" s="23">
        <v>0.8</v>
      </c>
      <c r="N6215" s="16">
        <v>327</v>
      </c>
      <c r="O6215" s="16">
        <v>254</v>
      </c>
      <c r="P6215" s="16">
        <v>21</v>
      </c>
      <c r="Q6215" s="16">
        <v>442</v>
      </c>
      <c r="R6215" s="16">
        <v>26</v>
      </c>
      <c r="S6215" s="14" t="s">
        <v>86</v>
      </c>
      <c r="T6215" s="16">
        <v>46066</v>
      </c>
      <c r="U6215" s="16">
        <v>0</v>
      </c>
      <c r="V6215" s="18">
        <v>35666273</v>
      </c>
      <c r="W6215" s="18">
        <v>1823012</v>
      </c>
      <c r="X6215" s="18">
        <v>1042610</v>
      </c>
      <c r="Y6215" s="18">
        <v>276</v>
      </c>
      <c r="Z6215" s="18">
        <v>0</v>
      </c>
      <c r="AA6215" s="18">
        <v>0</v>
      </c>
      <c r="AB6215" s="18">
        <v>126551</v>
      </c>
      <c r="AC6215" s="23">
        <v>0.07000000000000001</v>
      </c>
      <c r="AD6215" s="14" t="str">
        <f>IF(E6215=113,"Linn","Iowa ex-Linn")</f>
        <v>Linn</v>
      </c>
      <c r="AE6215" s="23">
        <f>IFERROR(AB6215/W6215,"N/M")</f>
        <v>0.06941863246100409</v>
      </c>
      <c r="AF6215" s="14" t="str">
        <f>B6215&amp;"|"&amp;TEXT(E6215,"000")&amp;"|"&amp;TEXT(M6215,"0.0000")</f>
        <v>2024|113|0.8000</v>
      </c>
      <c r="AG6215" s="22" t="str">
        <f>IF(AND(B6215&gt;=2015,B6215&lt;=2024,C6215=19,G6215=41,I6215=2,K6215="A",L6215="RBUP",M6215&gt;=0.5,M6215&lt;=0.85),"IN","OUT")</f>
        <v>IN</v>
      </c>
    </row>
    <row r="6216" spans="1:33">
      <c r="A6216" s="14" t="s">
        <v>194</v>
      </c>
      <c r="B6216" s="16">
        <v>2024</v>
      </c>
      <c r="C6216" s="16">
        <v>19</v>
      </c>
      <c r="D6216" s="14" t="s">
        <v>80</v>
      </c>
      <c r="E6216" s="16">
        <v>113</v>
      </c>
      <c r="F6216" s="14" t="s">
        <v>142</v>
      </c>
      <c r="G6216" s="16">
        <v>41</v>
      </c>
      <c r="H6216" s="14" t="s">
        <v>186</v>
      </c>
      <c r="I6216" s="16">
        <v>2</v>
      </c>
      <c r="J6216" s="14" t="s">
        <v>83</v>
      </c>
      <c r="K6216" s="14" t="s">
        <v>84</v>
      </c>
      <c r="L6216" s="14" t="s">
        <v>85</v>
      </c>
      <c r="M6216" s="23">
        <v>0.85</v>
      </c>
      <c r="N6216" s="16">
        <v>439</v>
      </c>
      <c r="O6216" s="16">
        <v>362</v>
      </c>
      <c r="P6216" s="16">
        <v>28</v>
      </c>
      <c r="Q6216" s="16">
        <v>570</v>
      </c>
      <c r="R6216" s="16">
        <v>34</v>
      </c>
      <c r="S6216" s="14" t="s">
        <v>86</v>
      </c>
      <c r="T6216" s="16">
        <v>74997</v>
      </c>
      <c r="U6216" s="16">
        <v>0</v>
      </c>
      <c r="V6216" s="18">
        <v>62739989</v>
      </c>
      <c r="W6216" s="18">
        <v>3894584</v>
      </c>
      <c r="X6216" s="18">
        <v>1823711</v>
      </c>
      <c r="Y6216" s="18">
        <v>2804</v>
      </c>
      <c r="Z6216" s="18">
        <v>0</v>
      </c>
      <c r="AA6216" s="18">
        <v>0</v>
      </c>
      <c r="AB6216" s="18">
        <v>210930</v>
      </c>
      <c r="AC6216" s="23">
        <v>0.05</v>
      </c>
      <c r="AD6216" s="14" t="str">
        <f>IF(E6216=113,"Linn","Iowa ex-Linn")</f>
        <v>Linn</v>
      </c>
      <c r="AE6216" s="23">
        <f>IFERROR(AB6216/W6216,"N/M")</f>
        <v>0.054159828110011236</v>
      </c>
      <c r="AF6216" s="14" t="str">
        <f>B6216&amp;"|"&amp;TEXT(E6216,"000")&amp;"|"&amp;TEXT(M6216,"0.0000")</f>
        <v>2024|113|0.8500</v>
      </c>
      <c r="AG6216" s="22" t="str">
        <f>IF(AND(B6216&gt;=2015,B6216&lt;=2024,C6216=19,G6216=41,I6216=2,K6216="A",L6216="RBUP",M6216&gt;=0.5,M6216&lt;=0.85),"IN","OUT")</f>
        <v>IN</v>
      </c>
    </row>
    <row r="6217" spans="1:33">
      <c r="A6217" s="14" t="s">
        <v>194</v>
      </c>
      <c r="B6217" s="16">
        <v>2024</v>
      </c>
      <c r="C6217" s="16">
        <v>19</v>
      </c>
      <c r="D6217" s="14" t="s">
        <v>80</v>
      </c>
      <c r="E6217" s="16">
        <v>115</v>
      </c>
      <c r="F6217" s="14" t="s">
        <v>143</v>
      </c>
      <c r="G6217" s="16">
        <v>41</v>
      </c>
      <c r="H6217" s="14" t="s">
        <v>186</v>
      </c>
      <c r="I6217" s="16">
        <v>2</v>
      </c>
      <c r="J6217" s="14" t="s">
        <v>83</v>
      </c>
      <c r="K6217" s="14" t="s">
        <v>84</v>
      </c>
      <c r="L6217" s="14" t="s">
        <v>85</v>
      </c>
      <c r="M6217" s="23">
        <v>0.5</v>
      </c>
      <c r="N6217" s="16">
        <v>2</v>
      </c>
      <c r="O6217" s="16">
        <v>2</v>
      </c>
      <c r="P6217" s="16">
        <v>0</v>
      </c>
      <c r="Q6217" s="16">
        <v>2</v>
      </c>
      <c r="R6217" s="16">
        <v>0</v>
      </c>
      <c r="S6217" s="14" t="s">
        <v>86</v>
      </c>
      <c r="T6217" s="16">
        <v>71</v>
      </c>
      <c r="U6217" s="16">
        <v>0</v>
      </c>
      <c r="V6217" s="18">
        <v>29075</v>
      </c>
      <c r="W6217" s="18">
        <v>391</v>
      </c>
      <c r="X6217" s="18">
        <v>262</v>
      </c>
      <c r="Y6217" s="18">
        <v>0</v>
      </c>
      <c r="Z6217" s="18">
        <v>0</v>
      </c>
      <c r="AA6217" s="18">
        <v>0</v>
      </c>
      <c r="AB6217" s="18">
        <v>0</v>
      </c>
      <c r="AC6217" s="23">
        <v>0</v>
      </c>
      <c r="AD6217" s="14" t="str">
        <f>IF(E6217=113,"Linn","Iowa ex-Linn")</f>
        <v>Iowa ex-Linn</v>
      </c>
      <c r="AE6217" s="23">
        <f>IFERROR(AB6217/W6217,"N/M")</f>
        <v>0.0</v>
      </c>
      <c r="AF6217" s="14" t="str">
        <f>B6217&amp;"|"&amp;TEXT(E6217,"000")&amp;"|"&amp;TEXT(M6217,"0.0000")</f>
        <v>2024|115|0.5000</v>
      </c>
      <c r="AG6217" s="22" t="str">
        <f>IF(AND(B6217&gt;=2015,B6217&lt;=2024,C6217=19,G6217=41,I6217=2,K6217="A",L6217="RBUP",M6217&gt;=0.5,M6217&lt;=0.85),"IN","OUT")</f>
        <v>IN</v>
      </c>
    </row>
    <row r="6218" spans="1:33">
      <c r="A6218" s="14" t="s">
        <v>194</v>
      </c>
      <c r="B6218" s="16">
        <v>2024</v>
      </c>
      <c r="C6218" s="16">
        <v>19</v>
      </c>
      <c r="D6218" s="14" t="s">
        <v>80</v>
      </c>
      <c r="E6218" s="16">
        <v>115</v>
      </c>
      <c r="F6218" s="14" t="s">
        <v>143</v>
      </c>
      <c r="G6218" s="16">
        <v>41</v>
      </c>
      <c r="H6218" s="14" t="s">
        <v>186</v>
      </c>
      <c r="I6218" s="16">
        <v>2</v>
      </c>
      <c r="J6218" s="14" t="s">
        <v>83</v>
      </c>
      <c r="K6218" s="14" t="s">
        <v>84</v>
      </c>
      <c r="L6218" s="14" t="s">
        <v>85</v>
      </c>
      <c r="M6218" s="23">
        <v>0.6</v>
      </c>
      <c r="N6218" s="16">
        <v>2</v>
      </c>
      <c r="O6218" s="16">
        <v>1</v>
      </c>
      <c r="P6218" s="16">
        <v>0</v>
      </c>
      <c r="Q6218" s="16">
        <v>1</v>
      </c>
      <c r="R6218" s="16">
        <v>0</v>
      </c>
      <c r="S6218" s="14" t="s">
        <v>86</v>
      </c>
      <c r="T6218" s="16">
        <v>22</v>
      </c>
      <c r="U6218" s="16">
        <v>0</v>
      </c>
      <c r="V6218" s="18">
        <v>13135</v>
      </c>
      <c r="W6218" s="18">
        <v>230</v>
      </c>
      <c r="X6218" s="18">
        <v>147</v>
      </c>
      <c r="Y6218" s="18">
        <v>0</v>
      </c>
      <c r="Z6218" s="18">
        <v>0</v>
      </c>
      <c r="AA6218" s="18">
        <v>0</v>
      </c>
      <c r="AB6218" s="18">
        <v>0</v>
      </c>
      <c r="AC6218" s="23">
        <v>0</v>
      </c>
      <c r="AD6218" s="14" t="str">
        <f>IF(E6218=113,"Linn","Iowa ex-Linn")</f>
        <v>Iowa ex-Linn</v>
      </c>
      <c r="AE6218" s="23">
        <f>IFERROR(AB6218/W6218,"N/M")</f>
        <v>0.0</v>
      </c>
      <c r="AF6218" s="14" t="str">
        <f>B6218&amp;"|"&amp;TEXT(E6218,"000")&amp;"|"&amp;TEXT(M6218,"0.0000")</f>
        <v>2024|115|0.6000</v>
      </c>
      <c r="AG6218" s="22" t="str">
        <f>IF(AND(B6218&gt;=2015,B6218&lt;=2024,C6218=19,G6218=41,I6218=2,K6218="A",L6218="RBUP",M6218&gt;=0.5,M6218&lt;=0.85),"IN","OUT")</f>
        <v>IN</v>
      </c>
    </row>
    <row r="6219" spans="1:33">
      <c r="A6219" s="14" t="s">
        <v>194</v>
      </c>
      <c r="B6219" s="16">
        <v>2024</v>
      </c>
      <c r="C6219" s="16">
        <v>19</v>
      </c>
      <c r="D6219" s="14" t="s">
        <v>80</v>
      </c>
      <c r="E6219" s="16">
        <v>115</v>
      </c>
      <c r="F6219" s="14" t="s">
        <v>143</v>
      </c>
      <c r="G6219" s="16">
        <v>41</v>
      </c>
      <c r="H6219" s="14" t="s">
        <v>186</v>
      </c>
      <c r="I6219" s="16">
        <v>2</v>
      </c>
      <c r="J6219" s="14" t="s">
        <v>83</v>
      </c>
      <c r="K6219" s="14" t="s">
        <v>84</v>
      </c>
      <c r="L6219" s="14" t="s">
        <v>85</v>
      </c>
      <c r="M6219" s="23">
        <v>0.65</v>
      </c>
      <c r="N6219" s="16">
        <v>0</v>
      </c>
      <c r="O6219" s="16">
        <v>0</v>
      </c>
      <c r="P6219" s="16">
        <v>0</v>
      </c>
      <c r="Q6219" s="16">
        <v>0</v>
      </c>
      <c r="R6219" s="16">
        <v>0</v>
      </c>
      <c r="S6219" s="14" t="s">
        <v>86</v>
      </c>
      <c r="T6219" s="16">
        <v>0</v>
      </c>
      <c r="U6219" s="16">
        <v>0</v>
      </c>
      <c r="V6219" s="18">
        <v>0</v>
      </c>
      <c r="W6219" s="18">
        <v>0</v>
      </c>
      <c r="X6219" s="18">
        <v>0</v>
      </c>
      <c r="Y6219" s="18">
        <v>0</v>
      </c>
      <c r="Z6219" s="18">
        <v>0</v>
      </c>
      <c r="AA6219" s="18">
        <v>0</v>
      </c>
      <c r="AB6219" s="18">
        <v>0</v>
      </c>
      <c r="AC6219" s="23">
        <v>0</v>
      </c>
      <c r="AD6219" s="14" t="str">
        <f>IF(E6219=113,"Linn","Iowa ex-Linn")</f>
        <v>Iowa ex-Linn</v>
      </c>
      <c r="AE6219" s="23" t="str">
        <f>IFERROR(AB6219/W6219,"N/M")</f>
        <v>N/M</v>
      </c>
      <c r="AF6219" s="14" t="str">
        <f>B6219&amp;"|"&amp;TEXT(E6219,"000")&amp;"|"&amp;TEXT(M6219,"0.0000")</f>
        <v>2024|115|0.6500</v>
      </c>
      <c r="AG6219" s="22" t="str">
        <f>IF(AND(B6219&gt;=2015,B6219&lt;=2024,C6219=19,G6219=41,I6219=2,K6219="A",L6219="RBUP",M6219&gt;=0.5,M6219&lt;=0.85),"IN","OUT")</f>
        <v>IN</v>
      </c>
    </row>
    <row r="6220" spans="1:33">
      <c r="A6220" s="14" t="s">
        <v>194</v>
      </c>
      <c r="B6220" s="16">
        <v>2024</v>
      </c>
      <c r="C6220" s="16">
        <v>19</v>
      </c>
      <c r="D6220" s="14" t="s">
        <v>80</v>
      </c>
      <c r="E6220" s="16">
        <v>115</v>
      </c>
      <c r="F6220" s="14" t="s">
        <v>143</v>
      </c>
      <c r="G6220" s="16">
        <v>41</v>
      </c>
      <c r="H6220" s="14" t="s">
        <v>186</v>
      </c>
      <c r="I6220" s="16">
        <v>2</v>
      </c>
      <c r="J6220" s="14" t="s">
        <v>83</v>
      </c>
      <c r="K6220" s="14" t="s">
        <v>84</v>
      </c>
      <c r="L6220" s="14" t="s">
        <v>85</v>
      </c>
      <c r="M6220" s="23">
        <v>0.7</v>
      </c>
      <c r="N6220" s="16">
        <v>34</v>
      </c>
      <c r="O6220" s="16">
        <v>25</v>
      </c>
      <c r="P6220" s="16">
        <v>1</v>
      </c>
      <c r="Q6220" s="16">
        <v>39</v>
      </c>
      <c r="R6220" s="16">
        <v>2</v>
      </c>
      <c r="S6220" s="14" t="s">
        <v>86</v>
      </c>
      <c r="T6220" s="16">
        <v>4923</v>
      </c>
      <c r="U6220" s="16">
        <v>0</v>
      </c>
      <c r="V6220" s="18">
        <v>3346867</v>
      </c>
      <c r="W6220" s="18">
        <v>127406</v>
      </c>
      <c r="X6220" s="18">
        <v>90237</v>
      </c>
      <c r="Y6220" s="18">
        <v>126</v>
      </c>
      <c r="Z6220" s="18">
        <v>0</v>
      </c>
      <c r="AA6220" s="18">
        <v>0</v>
      </c>
      <c r="AB6220" s="18">
        <v>3347</v>
      </c>
      <c r="AC6220" s="23">
        <v>0.03</v>
      </c>
      <c r="AD6220" s="14" t="str">
        <f>IF(E6220=113,"Linn","Iowa ex-Linn")</f>
        <v>Iowa ex-Linn</v>
      </c>
      <c r="AE6220" s="23">
        <f>IFERROR(AB6220/W6220,"N/M")</f>
        <v>0.02627034833524324</v>
      </c>
      <c r="AF6220" s="14" t="str">
        <f>B6220&amp;"|"&amp;TEXT(E6220,"000")&amp;"|"&amp;TEXT(M6220,"0.0000")</f>
        <v>2024|115|0.7000</v>
      </c>
      <c r="AG6220" s="22" t="str">
        <f>IF(AND(B6220&gt;=2015,B6220&lt;=2024,C6220=19,G6220=41,I6220=2,K6220="A",L6220="RBUP",M6220&gt;=0.5,M6220&lt;=0.85),"IN","OUT")</f>
        <v>IN</v>
      </c>
    </row>
    <row r="6221" spans="1:33">
      <c r="A6221" s="14" t="s">
        <v>194</v>
      </c>
      <c r="B6221" s="16">
        <v>2024</v>
      </c>
      <c r="C6221" s="16">
        <v>19</v>
      </c>
      <c r="D6221" s="14" t="s">
        <v>80</v>
      </c>
      <c r="E6221" s="16">
        <v>115</v>
      </c>
      <c r="F6221" s="14" t="s">
        <v>143</v>
      </c>
      <c r="G6221" s="16">
        <v>41</v>
      </c>
      <c r="H6221" s="14" t="s">
        <v>186</v>
      </c>
      <c r="I6221" s="16">
        <v>2</v>
      </c>
      <c r="J6221" s="14" t="s">
        <v>83</v>
      </c>
      <c r="K6221" s="14" t="s">
        <v>84</v>
      </c>
      <c r="L6221" s="14" t="s">
        <v>85</v>
      </c>
      <c r="M6221" s="23">
        <v>0.75</v>
      </c>
      <c r="N6221" s="16">
        <v>139</v>
      </c>
      <c r="O6221" s="16">
        <v>107</v>
      </c>
      <c r="P6221" s="16">
        <v>2</v>
      </c>
      <c r="Q6221" s="16">
        <v>165</v>
      </c>
      <c r="R6221" s="16">
        <v>2</v>
      </c>
      <c r="S6221" s="14" t="s">
        <v>86</v>
      </c>
      <c r="T6221" s="16">
        <v>20109</v>
      </c>
      <c r="U6221" s="16">
        <v>0</v>
      </c>
      <c r="V6221" s="18">
        <v>14520787</v>
      </c>
      <c r="W6221" s="18">
        <v>815748</v>
      </c>
      <c r="X6221" s="18">
        <v>559765</v>
      </c>
      <c r="Y6221" s="18">
        <v>6150</v>
      </c>
      <c r="Z6221" s="18">
        <v>0</v>
      </c>
      <c r="AA6221" s="18">
        <v>0</v>
      </c>
      <c r="AB6221" s="18">
        <v>27298</v>
      </c>
      <c r="AC6221" s="23">
        <v>0.03</v>
      </c>
      <c r="AD6221" s="14" t="str">
        <f>IF(E6221=113,"Linn","Iowa ex-Linn")</f>
        <v>Iowa ex-Linn</v>
      </c>
      <c r="AE6221" s="23">
        <f>IFERROR(AB6221/W6221,"N/M")</f>
        <v>0.03346376577080177</v>
      </c>
      <c r="AF6221" s="14" t="str">
        <f>B6221&amp;"|"&amp;TEXT(E6221,"000")&amp;"|"&amp;TEXT(M6221,"0.0000")</f>
        <v>2024|115|0.7500</v>
      </c>
      <c r="AG6221" s="22" t="str">
        <f>IF(AND(B6221&gt;=2015,B6221&lt;=2024,C6221=19,G6221=41,I6221=2,K6221="A",L6221="RBUP",M6221&gt;=0.5,M6221&lt;=0.85),"IN","OUT")</f>
        <v>IN</v>
      </c>
    </row>
    <row r="6222" spans="1:33">
      <c r="A6222" s="14" t="s">
        <v>194</v>
      </c>
      <c r="B6222" s="16">
        <v>2024</v>
      </c>
      <c r="C6222" s="16">
        <v>19</v>
      </c>
      <c r="D6222" s="14" t="s">
        <v>80</v>
      </c>
      <c r="E6222" s="16">
        <v>115</v>
      </c>
      <c r="F6222" s="14" t="s">
        <v>143</v>
      </c>
      <c r="G6222" s="16">
        <v>41</v>
      </c>
      <c r="H6222" s="14" t="s">
        <v>186</v>
      </c>
      <c r="I6222" s="16">
        <v>2</v>
      </c>
      <c r="J6222" s="14" t="s">
        <v>83</v>
      </c>
      <c r="K6222" s="14" t="s">
        <v>84</v>
      </c>
      <c r="L6222" s="14" t="s">
        <v>85</v>
      </c>
      <c r="M6222" s="23">
        <v>0.8</v>
      </c>
      <c r="N6222" s="16">
        <v>204</v>
      </c>
      <c r="O6222" s="16">
        <v>151</v>
      </c>
      <c r="P6222" s="16">
        <v>12</v>
      </c>
      <c r="Q6222" s="16">
        <v>225</v>
      </c>
      <c r="R6222" s="16">
        <v>14</v>
      </c>
      <c r="S6222" s="14" t="s">
        <v>86</v>
      </c>
      <c r="T6222" s="16">
        <v>30704</v>
      </c>
      <c r="U6222" s="16">
        <v>0</v>
      </c>
      <c r="V6222" s="18">
        <v>23646968</v>
      </c>
      <c r="W6222" s="18">
        <v>1618936</v>
      </c>
      <c r="X6222" s="18">
        <v>989216</v>
      </c>
      <c r="Y6222" s="18">
        <v>1563</v>
      </c>
      <c r="Z6222" s="18">
        <v>0</v>
      </c>
      <c r="AA6222" s="18">
        <v>0</v>
      </c>
      <c r="AB6222" s="18">
        <v>141234</v>
      </c>
      <c r="AC6222" s="23">
        <v>0.09</v>
      </c>
      <c r="AD6222" s="14" t="str">
        <f>IF(E6222=113,"Linn","Iowa ex-Linn")</f>
        <v>Iowa ex-Linn</v>
      </c>
      <c r="AE6222" s="23">
        <f>IFERROR(AB6222/W6222,"N/M")</f>
        <v>0.08723877904994391</v>
      </c>
      <c r="AF6222" s="14" t="str">
        <f>B6222&amp;"|"&amp;TEXT(E6222,"000")&amp;"|"&amp;TEXT(M6222,"0.0000")</f>
        <v>2024|115|0.8000</v>
      </c>
      <c r="AG6222" s="22" t="str">
        <f>IF(AND(B6222&gt;=2015,B6222&lt;=2024,C6222=19,G6222=41,I6222=2,K6222="A",L6222="RBUP",M6222&gt;=0.5,M6222&lt;=0.85),"IN","OUT")</f>
        <v>IN</v>
      </c>
    </row>
    <row r="6223" spans="1:33">
      <c r="A6223" s="14" t="s">
        <v>194</v>
      </c>
      <c r="B6223" s="16">
        <v>2024</v>
      </c>
      <c r="C6223" s="16">
        <v>19</v>
      </c>
      <c r="D6223" s="14" t="s">
        <v>80</v>
      </c>
      <c r="E6223" s="16">
        <v>115</v>
      </c>
      <c r="F6223" s="14" t="s">
        <v>143</v>
      </c>
      <c r="G6223" s="16">
        <v>41</v>
      </c>
      <c r="H6223" s="14" t="s">
        <v>186</v>
      </c>
      <c r="I6223" s="16">
        <v>2</v>
      </c>
      <c r="J6223" s="14" t="s">
        <v>83</v>
      </c>
      <c r="K6223" s="14" t="s">
        <v>84</v>
      </c>
      <c r="L6223" s="14" t="s">
        <v>85</v>
      </c>
      <c r="M6223" s="23">
        <v>0.85</v>
      </c>
      <c r="N6223" s="16">
        <v>89</v>
      </c>
      <c r="O6223" s="16">
        <v>63</v>
      </c>
      <c r="P6223" s="16">
        <v>12</v>
      </c>
      <c r="Q6223" s="16">
        <v>97</v>
      </c>
      <c r="R6223" s="16">
        <v>13</v>
      </c>
      <c r="S6223" s="14" t="s">
        <v>86</v>
      </c>
      <c r="T6223" s="16">
        <v>12408</v>
      </c>
      <c r="U6223" s="16">
        <v>0</v>
      </c>
      <c r="V6223" s="18">
        <v>9994388</v>
      </c>
      <c r="W6223" s="18">
        <v>855918</v>
      </c>
      <c r="X6223" s="18">
        <v>404770</v>
      </c>
      <c r="Y6223" s="18">
        <v>0</v>
      </c>
      <c r="Z6223" s="18">
        <v>0</v>
      </c>
      <c r="AA6223" s="18">
        <v>0</v>
      </c>
      <c r="AB6223" s="18">
        <v>64524</v>
      </c>
      <c r="AC6223" s="23">
        <v>0.08</v>
      </c>
      <c r="AD6223" s="14" t="str">
        <f>IF(E6223=113,"Linn","Iowa ex-Linn")</f>
        <v>Iowa ex-Linn</v>
      </c>
      <c r="AE6223" s="23">
        <f>IFERROR(AB6223/W6223,"N/M")</f>
        <v>0.07538572620274372</v>
      </c>
      <c r="AF6223" s="14" t="str">
        <f>B6223&amp;"|"&amp;TEXT(E6223,"000")&amp;"|"&amp;TEXT(M6223,"0.0000")</f>
        <v>2024|115|0.8500</v>
      </c>
      <c r="AG6223" s="22" t="str">
        <f>IF(AND(B6223&gt;=2015,B6223&lt;=2024,C6223=19,G6223=41,I6223=2,K6223="A",L6223="RBUP",M6223&gt;=0.5,M6223&lt;=0.85),"IN","OUT")</f>
        <v>IN</v>
      </c>
    </row>
    <row r="6224" spans="1:33">
      <c r="A6224" s="14" t="s">
        <v>194</v>
      </c>
      <c r="B6224" s="16">
        <v>2024</v>
      </c>
      <c r="C6224" s="16">
        <v>19</v>
      </c>
      <c r="D6224" s="14" t="s">
        <v>80</v>
      </c>
      <c r="E6224" s="16">
        <v>117</v>
      </c>
      <c r="F6224" s="14" t="s">
        <v>144</v>
      </c>
      <c r="G6224" s="16">
        <v>41</v>
      </c>
      <c r="H6224" s="14" t="s">
        <v>186</v>
      </c>
      <c r="I6224" s="16">
        <v>2</v>
      </c>
      <c r="J6224" s="14" t="s">
        <v>83</v>
      </c>
      <c r="K6224" s="14" t="s">
        <v>84</v>
      </c>
      <c r="L6224" s="14" t="s">
        <v>85</v>
      </c>
      <c r="M6224" s="23">
        <v>0.5</v>
      </c>
      <c r="N6224" s="16">
        <v>1</v>
      </c>
      <c r="O6224" s="16">
        <v>1</v>
      </c>
      <c r="P6224" s="16">
        <v>0</v>
      </c>
      <c r="Q6224" s="16">
        <v>1</v>
      </c>
      <c r="R6224" s="16">
        <v>0</v>
      </c>
      <c r="S6224" s="14" t="s">
        <v>86</v>
      </c>
      <c r="T6224" s="16">
        <v>16</v>
      </c>
      <c r="U6224" s="16">
        <v>0</v>
      </c>
      <c r="V6224" s="18">
        <v>5824</v>
      </c>
      <c r="W6224" s="18">
        <v>353</v>
      </c>
      <c r="X6224" s="18">
        <v>237</v>
      </c>
      <c r="Y6224" s="18">
        <v>0</v>
      </c>
      <c r="Z6224" s="18">
        <v>0</v>
      </c>
      <c r="AA6224" s="18">
        <v>0</v>
      </c>
      <c r="AB6224" s="18">
        <v>0</v>
      </c>
      <c r="AC6224" s="23">
        <v>0</v>
      </c>
      <c r="AD6224" s="14" t="str">
        <f>IF(E6224=113,"Linn","Iowa ex-Linn")</f>
        <v>Iowa ex-Linn</v>
      </c>
      <c r="AE6224" s="23">
        <f>IFERROR(AB6224/W6224,"N/M")</f>
        <v>0.0</v>
      </c>
      <c r="AF6224" s="14" t="str">
        <f>B6224&amp;"|"&amp;TEXT(E6224,"000")&amp;"|"&amp;TEXT(M6224,"0.0000")</f>
        <v>2024|117|0.5000</v>
      </c>
      <c r="AG6224" s="22" t="str">
        <f>IF(AND(B6224&gt;=2015,B6224&lt;=2024,C6224=19,G6224=41,I6224=2,K6224="A",L6224="RBUP",M6224&gt;=0.5,M6224&lt;=0.85),"IN","OUT")</f>
        <v>IN</v>
      </c>
    </row>
    <row r="6225" spans="1:33">
      <c r="A6225" s="14" t="s">
        <v>194</v>
      </c>
      <c r="B6225" s="16">
        <v>2024</v>
      </c>
      <c r="C6225" s="16">
        <v>19</v>
      </c>
      <c r="D6225" s="14" t="s">
        <v>80</v>
      </c>
      <c r="E6225" s="16">
        <v>117</v>
      </c>
      <c r="F6225" s="14" t="s">
        <v>144</v>
      </c>
      <c r="G6225" s="16">
        <v>41</v>
      </c>
      <c r="H6225" s="14" t="s">
        <v>186</v>
      </c>
      <c r="I6225" s="16">
        <v>2</v>
      </c>
      <c r="J6225" s="14" t="s">
        <v>83</v>
      </c>
      <c r="K6225" s="14" t="s">
        <v>84</v>
      </c>
      <c r="L6225" s="14" t="s">
        <v>85</v>
      </c>
      <c r="M6225" s="23">
        <v>0.6</v>
      </c>
      <c r="N6225" s="16">
        <v>2</v>
      </c>
      <c r="O6225" s="16">
        <v>2</v>
      </c>
      <c r="P6225" s="16">
        <v>0</v>
      </c>
      <c r="Q6225" s="16">
        <v>2</v>
      </c>
      <c r="R6225" s="16">
        <v>0</v>
      </c>
      <c r="S6225" s="14" t="s">
        <v>86</v>
      </c>
      <c r="T6225" s="16">
        <v>272</v>
      </c>
      <c r="U6225" s="16">
        <v>0</v>
      </c>
      <c r="V6225" s="18">
        <v>104073</v>
      </c>
      <c r="W6225" s="18">
        <v>7290</v>
      </c>
      <c r="X6225" s="18">
        <v>1655</v>
      </c>
      <c r="Y6225" s="18">
        <v>0</v>
      </c>
      <c r="Z6225" s="18">
        <v>0</v>
      </c>
      <c r="AA6225" s="18">
        <v>0</v>
      </c>
      <c r="AB6225" s="18">
        <v>0</v>
      </c>
      <c r="AC6225" s="23">
        <v>0</v>
      </c>
      <c r="AD6225" s="14" t="str">
        <f>IF(E6225=113,"Linn","Iowa ex-Linn")</f>
        <v>Iowa ex-Linn</v>
      </c>
      <c r="AE6225" s="23">
        <f>IFERROR(AB6225/W6225,"N/M")</f>
        <v>0.0</v>
      </c>
      <c r="AF6225" s="14" t="str">
        <f>B6225&amp;"|"&amp;TEXT(E6225,"000")&amp;"|"&amp;TEXT(M6225,"0.0000")</f>
        <v>2024|117|0.6000</v>
      </c>
      <c r="AG6225" s="22" t="str">
        <f>IF(AND(B6225&gt;=2015,B6225&lt;=2024,C6225=19,G6225=41,I6225=2,K6225="A",L6225="RBUP",M6225&gt;=0.5,M6225&lt;=0.85),"IN","OUT")</f>
        <v>IN</v>
      </c>
    </row>
    <row r="6226" spans="1:33">
      <c r="A6226" s="14" t="s">
        <v>194</v>
      </c>
      <c r="B6226" s="16">
        <v>2024</v>
      </c>
      <c r="C6226" s="16">
        <v>19</v>
      </c>
      <c r="D6226" s="14" t="s">
        <v>80</v>
      </c>
      <c r="E6226" s="16">
        <v>117</v>
      </c>
      <c r="F6226" s="14" t="s">
        <v>144</v>
      </c>
      <c r="G6226" s="16">
        <v>41</v>
      </c>
      <c r="H6226" s="14" t="s">
        <v>186</v>
      </c>
      <c r="I6226" s="16">
        <v>2</v>
      </c>
      <c r="J6226" s="14" t="s">
        <v>83</v>
      </c>
      <c r="K6226" s="14" t="s">
        <v>84</v>
      </c>
      <c r="L6226" s="14" t="s">
        <v>85</v>
      </c>
      <c r="M6226" s="23">
        <v>0.65</v>
      </c>
      <c r="N6226" s="16">
        <v>3</v>
      </c>
      <c r="O6226" s="16">
        <v>1</v>
      </c>
      <c r="P6226" s="16">
        <v>0</v>
      </c>
      <c r="Q6226" s="16">
        <v>1</v>
      </c>
      <c r="R6226" s="16">
        <v>0</v>
      </c>
      <c r="S6226" s="14" t="s">
        <v>86</v>
      </c>
      <c r="T6226" s="16">
        <v>6</v>
      </c>
      <c r="U6226" s="16">
        <v>0</v>
      </c>
      <c r="V6226" s="18">
        <v>3129</v>
      </c>
      <c r="W6226" s="18">
        <v>253</v>
      </c>
      <c r="X6226" s="18">
        <v>149</v>
      </c>
      <c r="Y6226" s="18">
        <v>0</v>
      </c>
      <c r="Z6226" s="18">
        <v>0</v>
      </c>
      <c r="AA6226" s="18">
        <v>0</v>
      </c>
      <c r="AB6226" s="18">
        <v>0</v>
      </c>
      <c r="AC6226" s="23">
        <v>0</v>
      </c>
      <c r="AD6226" s="14" t="str">
        <f>IF(E6226=113,"Linn","Iowa ex-Linn")</f>
        <v>Iowa ex-Linn</v>
      </c>
      <c r="AE6226" s="23">
        <f>IFERROR(AB6226/W6226,"N/M")</f>
        <v>0.0</v>
      </c>
      <c r="AF6226" s="14" t="str">
        <f>B6226&amp;"|"&amp;TEXT(E6226,"000")&amp;"|"&amp;TEXT(M6226,"0.0000")</f>
        <v>2024|117|0.6500</v>
      </c>
      <c r="AG6226" s="22" t="str">
        <f>IF(AND(B6226&gt;=2015,B6226&lt;=2024,C6226=19,G6226=41,I6226=2,K6226="A",L6226="RBUP",M6226&gt;=0.5,M6226&lt;=0.85),"IN","OUT")</f>
        <v>IN</v>
      </c>
    </row>
    <row r="6227" spans="1:33">
      <c r="A6227" s="14" t="s">
        <v>194</v>
      </c>
      <c r="B6227" s="16">
        <v>2024</v>
      </c>
      <c r="C6227" s="16">
        <v>19</v>
      </c>
      <c r="D6227" s="14" t="s">
        <v>80</v>
      </c>
      <c r="E6227" s="16">
        <v>117</v>
      </c>
      <c r="F6227" s="14" t="s">
        <v>144</v>
      </c>
      <c r="G6227" s="16">
        <v>41</v>
      </c>
      <c r="H6227" s="14" t="s">
        <v>186</v>
      </c>
      <c r="I6227" s="16">
        <v>2</v>
      </c>
      <c r="J6227" s="14" t="s">
        <v>83</v>
      </c>
      <c r="K6227" s="14" t="s">
        <v>84</v>
      </c>
      <c r="L6227" s="14" t="s">
        <v>85</v>
      </c>
      <c r="M6227" s="23">
        <v>0.7</v>
      </c>
      <c r="N6227" s="16">
        <v>48</v>
      </c>
      <c r="O6227" s="16">
        <v>26</v>
      </c>
      <c r="P6227" s="16">
        <v>3</v>
      </c>
      <c r="Q6227" s="16">
        <v>36</v>
      </c>
      <c r="R6227" s="16">
        <v>3</v>
      </c>
      <c r="S6227" s="14" t="s">
        <v>86</v>
      </c>
      <c r="T6227" s="16">
        <v>2366</v>
      </c>
      <c r="U6227" s="16">
        <v>0</v>
      </c>
      <c r="V6227" s="18">
        <v>1243833</v>
      </c>
      <c r="W6227" s="18">
        <v>126696</v>
      </c>
      <c r="X6227" s="18">
        <v>82915</v>
      </c>
      <c r="Y6227" s="18">
        <v>0</v>
      </c>
      <c r="Z6227" s="18">
        <v>0</v>
      </c>
      <c r="AA6227" s="18">
        <v>0</v>
      </c>
      <c r="AB6227" s="18">
        <v>3815</v>
      </c>
      <c r="AC6227" s="23">
        <v>0.03</v>
      </c>
      <c r="AD6227" s="14" t="str">
        <f>IF(E6227=113,"Linn","Iowa ex-Linn")</f>
        <v>Iowa ex-Linn</v>
      </c>
      <c r="AE6227" s="23">
        <f>IFERROR(AB6227/W6227,"N/M")</f>
        <v>0.030111447875228896</v>
      </c>
      <c r="AF6227" s="14" t="str">
        <f>B6227&amp;"|"&amp;TEXT(E6227,"000")&amp;"|"&amp;TEXT(M6227,"0.0000")</f>
        <v>2024|117|0.7000</v>
      </c>
      <c r="AG6227" s="22" t="str">
        <f>IF(AND(B6227&gt;=2015,B6227&lt;=2024,C6227=19,G6227=41,I6227=2,K6227="A",L6227="RBUP",M6227&gt;=0.5,M6227&lt;=0.85),"IN","OUT")</f>
        <v>IN</v>
      </c>
    </row>
    <row r="6228" spans="1:33">
      <c r="A6228" s="14" t="s">
        <v>194</v>
      </c>
      <c r="B6228" s="16">
        <v>2024</v>
      </c>
      <c r="C6228" s="16">
        <v>19</v>
      </c>
      <c r="D6228" s="14" t="s">
        <v>80</v>
      </c>
      <c r="E6228" s="16">
        <v>117</v>
      </c>
      <c r="F6228" s="14" t="s">
        <v>144</v>
      </c>
      <c r="G6228" s="16">
        <v>41</v>
      </c>
      <c r="H6228" s="14" t="s">
        <v>186</v>
      </c>
      <c r="I6228" s="16">
        <v>2</v>
      </c>
      <c r="J6228" s="14" t="s">
        <v>83</v>
      </c>
      <c r="K6228" s="14" t="s">
        <v>84</v>
      </c>
      <c r="L6228" s="14" t="s">
        <v>85</v>
      </c>
      <c r="M6228" s="23">
        <v>0.75</v>
      </c>
      <c r="N6228" s="16">
        <v>151</v>
      </c>
      <c r="O6228" s="16">
        <v>86</v>
      </c>
      <c r="P6228" s="16">
        <v>23</v>
      </c>
      <c r="Q6228" s="16">
        <v>95</v>
      </c>
      <c r="R6228" s="16">
        <v>25</v>
      </c>
      <c r="S6228" s="14" t="s">
        <v>86</v>
      </c>
      <c r="T6228" s="16">
        <v>13352</v>
      </c>
      <c r="U6228" s="16">
        <v>0</v>
      </c>
      <c r="V6228" s="18">
        <v>7377407</v>
      </c>
      <c r="W6228" s="18">
        <v>806531</v>
      </c>
      <c r="X6228" s="18">
        <v>588665</v>
      </c>
      <c r="Y6228" s="18">
        <v>0</v>
      </c>
      <c r="Z6228" s="18">
        <v>0</v>
      </c>
      <c r="AA6228" s="18">
        <v>0</v>
      </c>
      <c r="AB6228" s="18">
        <v>68969</v>
      </c>
      <c r="AC6228" s="23">
        <v>0.09</v>
      </c>
      <c r="AD6228" s="14" t="str">
        <f>IF(E6228=113,"Linn","Iowa ex-Linn")</f>
        <v>Iowa ex-Linn</v>
      </c>
      <c r="AE6228" s="23">
        <f>IFERROR(AB6228/W6228,"N/M")</f>
        <v>0.08551314208629303</v>
      </c>
      <c r="AF6228" s="14" t="str">
        <f>B6228&amp;"|"&amp;TEXT(E6228,"000")&amp;"|"&amp;TEXT(M6228,"0.0000")</f>
        <v>2024|117|0.7500</v>
      </c>
      <c r="AG6228" s="22" t="str">
        <f>IF(AND(B6228&gt;=2015,B6228&lt;=2024,C6228=19,G6228=41,I6228=2,K6228="A",L6228="RBUP",M6228&gt;=0.5,M6228&lt;=0.85),"IN","OUT")</f>
        <v>IN</v>
      </c>
    </row>
    <row r="6229" spans="1:33">
      <c r="A6229" s="14" t="s">
        <v>194</v>
      </c>
      <c r="B6229" s="16">
        <v>2024</v>
      </c>
      <c r="C6229" s="16">
        <v>19</v>
      </c>
      <c r="D6229" s="14" t="s">
        <v>80</v>
      </c>
      <c r="E6229" s="16">
        <v>117</v>
      </c>
      <c r="F6229" s="14" t="s">
        <v>144</v>
      </c>
      <c r="G6229" s="16">
        <v>41</v>
      </c>
      <c r="H6229" s="14" t="s">
        <v>186</v>
      </c>
      <c r="I6229" s="16">
        <v>2</v>
      </c>
      <c r="J6229" s="14" t="s">
        <v>83</v>
      </c>
      <c r="K6229" s="14" t="s">
        <v>84</v>
      </c>
      <c r="L6229" s="14" t="s">
        <v>85</v>
      </c>
      <c r="M6229" s="23">
        <v>0.8</v>
      </c>
      <c r="N6229" s="16">
        <v>166</v>
      </c>
      <c r="O6229" s="16">
        <v>90</v>
      </c>
      <c r="P6229" s="16">
        <v>18</v>
      </c>
      <c r="Q6229" s="16">
        <v>101</v>
      </c>
      <c r="R6229" s="16">
        <v>19</v>
      </c>
      <c r="S6229" s="14" t="s">
        <v>86</v>
      </c>
      <c r="T6229" s="16">
        <v>14955</v>
      </c>
      <c r="U6229" s="16">
        <v>0</v>
      </c>
      <c r="V6229" s="18">
        <v>8439353</v>
      </c>
      <c r="W6229" s="18">
        <v>1094157</v>
      </c>
      <c r="X6229" s="18">
        <v>706555</v>
      </c>
      <c r="Y6229" s="18">
        <v>7792</v>
      </c>
      <c r="Z6229" s="18">
        <v>0</v>
      </c>
      <c r="AA6229" s="18">
        <v>0</v>
      </c>
      <c r="AB6229" s="18">
        <v>291534</v>
      </c>
      <c r="AC6229" s="23">
        <v>0.27</v>
      </c>
      <c r="AD6229" s="14" t="str">
        <f>IF(E6229=113,"Linn","Iowa ex-Linn")</f>
        <v>Iowa ex-Linn</v>
      </c>
      <c r="AE6229" s="23">
        <f>IFERROR(AB6229/W6229,"N/M")</f>
        <v>0.266446222982625</v>
      </c>
      <c r="AF6229" s="14" t="str">
        <f>B6229&amp;"|"&amp;TEXT(E6229,"000")&amp;"|"&amp;TEXT(M6229,"0.0000")</f>
        <v>2024|117|0.8000</v>
      </c>
      <c r="AG6229" s="22" t="str">
        <f>IF(AND(B6229&gt;=2015,B6229&lt;=2024,C6229=19,G6229=41,I6229=2,K6229="A",L6229="RBUP",M6229&gt;=0.5,M6229&lt;=0.85),"IN","OUT")</f>
        <v>IN</v>
      </c>
    </row>
    <row r="6230" spans="1:33">
      <c r="A6230" s="14" t="s">
        <v>194</v>
      </c>
      <c r="B6230" s="16">
        <v>2024</v>
      </c>
      <c r="C6230" s="16">
        <v>19</v>
      </c>
      <c r="D6230" s="14" t="s">
        <v>80</v>
      </c>
      <c r="E6230" s="16">
        <v>117</v>
      </c>
      <c r="F6230" s="14" t="s">
        <v>144</v>
      </c>
      <c r="G6230" s="16">
        <v>41</v>
      </c>
      <c r="H6230" s="14" t="s">
        <v>186</v>
      </c>
      <c r="I6230" s="16">
        <v>2</v>
      </c>
      <c r="J6230" s="14" t="s">
        <v>83</v>
      </c>
      <c r="K6230" s="14" t="s">
        <v>84</v>
      </c>
      <c r="L6230" s="14" t="s">
        <v>85</v>
      </c>
      <c r="M6230" s="23">
        <v>0.85</v>
      </c>
      <c r="N6230" s="16">
        <v>17</v>
      </c>
      <c r="O6230" s="16">
        <v>11</v>
      </c>
      <c r="P6230" s="16">
        <v>1</v>
      </c>
      <c r="Q6230" s="16">
        <v>12</v>
      </c>
      <c r="R6230" s="16">
        <v>1</v>
      </c>
      <c r="S6230" s="14" t="s">
        <v>86</v>
      </c>
      <c r="T6230" s="16">
        <v>1355</v>
      </c>
      <c r="U6230" s="16">
        <v>0</v>
      </c>
      <c r="V6230" s="18">
        <v>698571</v>
      </c>
      <c r="W6230" s="18">
        <v>105491</v>
      </c>
      <c r="X6230" s="18">
        <v>51699</v>
      </c>
      <c r="Y6230" s="18">
        <v>0</v>
      </c>
      <c r="Z6230" s="18">
        <v>0</v>
      </c>
      <c r="AA6230" s="18">
        <v>0</v>
      </c>
      <c r="AB6230" s="18">
        <v>8998</v>
      </c>
      <c r="AC6230" s="23">
        <v>0.09</v>
      </c>
      <c r="AD6230" s="14" t="str">
        <f>IF(E6230=113,"Linn","Iowa ex-Linn")</f>
        <v>Iowa ex-Linn</v>
      </c>
      <c r="AE6230" s="23">
        <f>IFERROR(AB6230/W6230,"N/M")</f>
        <v>0.08529637599416064</v>
      </c>
      <c r="AF6230" s="14" t="str">
        <f>B6230&amp;"|"&amp;TEXT(E6230,"000")&amp;"|"&amp;TEXT(M6230,"0.0000")</f>
        <v>2024|117|0.8500</v>
      </c>
      <c r="AG6230" s="22" t="str">
        <f>IF(AND(B6230&gt;=2015,B6230&lt;=2024,C6230=19,G6230=41,I6230=2,K6230="A",L6230="RBUP",M6230&gt;=0.5,M6230&lt;=0.85),"IN","OUT")</f>
        <v>IN</v>
      </c>
    </row>
    <row r="6231" spans="1:33">
      <c r="A6231" s="14" t="s">
        <v>194</v>
      </c>
      <c r="B6231" s="16">
        <v>2024</v>
      </c>
      <c r="C6231" s="16">
        <v>19</v>
      </c>
      <c r="D6231" s="14" t="s">
        <v>80</v>
      </c>
      <c r="E6231" s="16">
        <v>119</v>
      </c>
      <c r="F6231" s="14" t="s">
        <v>145</v>
      </c>
      <c r="G6231" s="16">
        <v>41</v>
      </c>
      <c r="H6231" s="14" t="s">
        <v>186</v>
      </c>
      <c r="I6231" s="16">
        <v>2</v>
      </c>
      <c r="J6231" s="14" t="s">
        <v>83</v>
      </c>
      <c r="K6231" s="14" t="s">
        <v>84</v>
      </c>
      <c r="L6231" s="14" t="s">
        <v>85</v>
      </c>
      <c r="M6231" s="23">
        <v>0.6</v>
      </c>
      <c r="N6231" s="16">
        <v>2</v>
      </c>
      <c r="O6231" s="16">
        <v>2</v>
      </c>
      <c r="P6231" s="16">
        <v>0</v>
      </c>
      <c r="Q6231" s="16">
        <v>2</v>
      </c>
      <c r="R6231" s="16">
        <v>0</v>
      </c>
      <c r="S6231" s="14" t="s">
        <v>86</v>
      </c>
      <c r="T6231" s="16">
        <v>149</v>
      </c>
      <c r="U6231" s="16">
        <v>0</v>
      </c>
      <c r="V6231" s="18">
        <v>96286</v>
      </c>
      <c r="W6231" s="18">
        <v>1046</v>
      </c>
      <c r="X6231" s="18">
        <v>708</v>
      </c>
      <c r="Y6231" s="18">
        <v>0</v>
      </c>
      <c r="Z6231" s="18">
        <v>0</v>
      </c>
      <c r="AA6231" s="18">
        <v>0</v>
      </c>
      <c r="AB6231" s="18">
        <v>0</v>
      </c>
      <c r="AC6231" s="23">
        <v>0</v>
      </c>
      <c r="AD6231" s="14" t="str">
        <f>IF(E6231=113,"Linn","Iowa ex-Linn")</f>
        <v>Iowa ex-Linn</v>
      </c>
      <c r="AE6231" s="23">
        <f>IFERROR(AB6231/W6231,"N/M")</f>
        <v>0.0</v>
      </c>
      <c r="AF6231" s="14" t="str">
        <f>B6231&amp;"|"&amp;TEXT(E6231,"000")&amp;"|"&amp;TEXT(M6231,"0.0000")</f>
        <v>2024|119|0.6000</v>
      </c>
      <c r="AG6231" s="22" t="str">
        <f>IF(AND(B6231&gt;=2015,B6231&lt;=2024,C6231=19,G6231=41,I6231=2,K6231="A",L6231="RBUP",M6231&gt;=0.5,M6231&lt;=0.85),"IN","OUT")</f>
        <v>IN</v>
      </c>
    </row>
    <row r="6232" spans="1:33">
      <c r="A6232" s="14" t="s">
        <v>194</v>
      </c>
      <c r="B6232" s="16">
        <v>2024</v>
      </c>
      <c r="C6232" s="16">
        <v>19</v>
      </c>
      <c r="D6232" s="14" t="s">
        <v>80</v>
      </c>
      <c r="E6232" s="16">
        <v>119</v>
      </c>
      <c r="F6232" s="14" t="s">
        <v>145</v>
      </c>
      <c r="G6232" s="16">
        <v>41</v>
      </c>
      <c r="H6232" s="14" t="s">
        <v>186</v>
      </c>
      <c r="I6232" s="16">
        <v>2</v>
      </c>
      <c r="J6232" s="14" t="s">
        <v>83</v>
      </c>
      <c r="K6232" s="14" t="s">
        <v>84</v>
      </c>
      <c r="L6232" s="14" t="s">
        <v>85</v>
      </c>
      <c r="M6232" s="23">
        <v>0.65</v>
      </c>
      <c r="N6232" s="16">
        <v>10</v>
      </c>
      <c r="O6232" s="16">
        <v>10</v>
      </c>
      <c r="P6232" s="16">
        <v>0</v>
      </c>
      <c r="Q6232" s="16">
        <v>19</v>
      </c>
      <c r="R6232" s="16">
        <v>0</v>
      </c>
      <c r="S6232" s="14" t="s">
        <v>86</v>
      </c>
      <c r="T6232" s="16">
        <v>2287</v>
      </c>
      <c r="U6232" s="16">
        <v>0</v>
      </c>
      <c r="V6232" s="18">
        <v>1472333</v>
      </c>
      <c r="W6232" s="18">
        <v>22653</v>
      </c>
      <c r="X6232" s="18">
        <v>15250</v>
      </c>
      <c r="Y6232" s="18">
        <v>0</v>
      </c>
      <c r="Z6232" s="18">
        <v>0</v>
      </c>
      <c r="AA6232" s="18">
        <v>0</v>
      </c>
      <c r="AB6232" s="18">
        <v>0</v>
      </c>
      <c r="AC6232" s="23">
        <v>0</v>
      </c>
      <c r="AD6232" s="14" t="str">
        <f>IF(E6232=113,"Linn","Iowa ex-Linn")</f>
        <v>Iowa ex-Linn</v>
      </c>
      <c r="AE6232" s="23">
        <f>IFERROR(AB6232/W6232,"N/M")</f>
        <v>0.0</v>
      </c>
      <c r="AF6232" s="14" t="str">
        <f>B6232&amp;"|"&amp;TEXT(E6232,"000")&amp;"|"&amp;TEXT(M6232,"0.0000")</f>
        <v>2024|119|0.6500</v>
      </c>
      <c r="AG6232" s="22" t="str">
        <f>IF(AND(B6232&gt;=2015,B6232&lt;=2024,C6232=19,G6232=41,I6232=2,K6232="A",L6232="RBUP",M6232&gt;=0.5,M6232&lt;=0.85),"IN","OUT")</f>
        <v>IN</v>
      </c>
    </row>
    <row r="6233" spans="1:33">
      <c r="A6233" s="14" t="s">
        <v>194</v>
      </c>
      <c r="B6233" s="16">
        <v>2024</v>
      </c>
      <c r="C6233" s="16">
        <v>19</v>
      </c>
      <c r="D6233" s="14" t="s">
        <v>80</v>
      </c>
      <c r="E6233" s="16">
        <v>119</v>
      </c>
      <c r="F6233" s="14" t="s">
        <v>145</v>
      </c>
      <c r="G6233" s="16">
        <v>41</v>
      </c>
      <c r="H6233" s="14" t="s">
        <v>186</v>
      </c>
      <c r="I6233" s="16">
        <v>2</v>
      </c>
      <c r="J6233" s="14" t="s">
        <v>83</v>
      </c>
      <c r="K6233" s="14" t="s">
        <v>84</v>
      </c>
      <c r="L6233" s="14" t="s">
        <v>85</v>
      </c>
      <c r="M6233" s="23">
        <v>0.7</v>
      </c>
      <c r="N6233" s="16">
        <v>44</v>
      </c>
      <c r="O6233" s="16">
        <v>35</v>
      </c>
      <c r="P6233" s="16">
        <v>1</v>
      </c>
      <c r="Q6233" s="16">
        <v>52</v>
      </c>
      <c r="R6233" s="16">
        <v>1</v>
      </c>
      <c r="S6233" s="14" t="s">
        <v>86</v>
      </c>
      <c r="T6233" s="16">
        <v>4957</v>
      </c>
      <c r="U6233" s="16">
        <v>0</v>
      </c>
      <c r="V6233" s="18">
        <v>3540791</v>
      </c>
      <c r="W6233" s="18">
        <v>92840</v>
      </c>
      <c r="X6233" s="18">
        <v>59821</v>
      </c>
      <c r="Y6233" s="18">
        <v>0</v>
      </c>
      <c r="Z6233" s="18">
        <v>0</v>
      </c>
      <c r="AA6233" s="18">
        <v>0</v>
      </c>
      <c r="AB6233" s="18">
        <v>2171</v>
      </c>
      <c r="AC6233" s="23">
        <v>0.02</v>
      </c>
      <c r="AD6233" s="14" t="str">
        <f>IF(E6233=113,"Linn","Iowa ex-Linn")</f>
        <v>Iowa ex-Linn</v>
      </c>
      <c r="AE6233" s="23">
        <f>IFERROR(AB6233/W6233,"N/M")</f>
        <v>0.02338431710469625</v>
      </c>
      <c r="AF6233" s="14" t="str">
        <f>B6233&amp;"|"&amp;TEXT(E6233,"000")&amp;"|"&amp;TEXT(M6233,"0.0000")</f>
        <v>2024|119|0.7000</v>
      </c>
      <c r="AG6233" s="22" t="str">
        <f>IF(AND(B6233&gt;=2015,B6233&lt;=2024,C6233=19,G6233=41,I6233=2,K6233="A",L6233="RBUP",M6233&gt;=0.5,M6233&lt;=0.85),"IN","OUT")</f>
        <v>IN</v>
      </c>
    </row>
    <row r="6234" spans="1:33">
      <c r="A6234" s="14" t="s">
        <v>194</v>
      </c>
      <c r="B6234" s="16">
        <v>2024</v>
      </c>
      <c r="C6234" s="16">
        <v>19</v>
      </c>
      <c r="D6234" s="14" t="s">
        <v>80</v>
      </c>
      <c r="E6234" s="16">
        <v>119</v>
      </c>
      <c r="F6234" s="14" t="s">
        <v>145</v>
      </c>
      <c r="G6234" s="16">
        <v>41</v>
      </c>
      <c r="H6234" s="14" t="s">
        <v>186</v>
      </c>
      <c r="I6234" s="16">
        <v>2</v>
      </c>
      <c r="J6234" s="14" t="s">
        <v>83</v>
      </c>
      <c r="K6234" s="14" t="s">
        <v>84</v>
      </c>
      <c r="L6234" s="14" t="s">
        <v>85</v>
      </c>
      <c r="M6234" s="23">
        <v>0.75</v>
      </c>
      <c r="N6234" s="16">
        <v>182</v>
      </c>
      <c r="O6234" s="16">
        <v>161</v>
      </c>
      <c r="P6234" s="16">
        <v>15</v>
      </c>
      <c r="Q6234" s="16">
        <v>204</v>
      </c>
      <c r="R6234" s="16">
        <v>19</v>
      </c>
      <c r="S6234" s="14" t="s">
        <v>86</v>
      </c>
      <c r="T6234" s="16">
        <v>23307</v>
      </c>
      <c r="U6234" s="16">
        <v>0</v>
      </c>
      <c r="V6234" s="18">
        <v>17899338</v>
      </c>
      <c r="W6234" s="18">
        <v>643650</v>
      </c>
      <c r="X6234" s="18">
        <v>428946</v>
      </c>
      <c r="Y6234" s="18">
        <v>1261</v>
      </c>
      <c r="Z6234" s="18">
        <v>0</v>
      </c>
      <c r="AA6234" s="18">
        <v>0</v>
      </c>
      <c r="AB6234" s="18">
        <v>370734</v>
      </c>
      <c r="AC6234" s="23">
        <v>0.58</v>
      </c>
      <c r="AD6234" s="14" t="str">
        <f>IF(E6234=113,"Linn","Iowa ex-Linn")</f>
        <v>Iowa ex-Linn</v>
      </c>
      <c r="AE6234" s="23">
        <f>IFERROR(AB6234/W6234,"N/M")</f>
        <v>0.5759869494290375</v>
      </c>
      <c r="AF6234" s="14" t="str">
        <f>B6234&amp;"|"&amp;TEXT(E6234,"000")&amp;"|"&amp;TEXT(M6234,"0.0000")</f>
        <v>2024|119|0.7500</v>
      </c>
      <c r="AG6234" s="22" t="str">
        <f>IF(AND(B6234&gt;=2015,B6234&lt;=2024,C6234=19,G6234=41,I6234=2,K6234="A",L6234="RBUP",M6234&gt;=0.5,M6234&lt;=0.85),"IN","OUT")</f>
        <v>IN</v>
      </c>
    </row>
    <row r="6235" spans="1:33">
      <c r="A6235" s="14" t="s">
        <v>194</v>
      </c>
      <c r="B6235" s="16">
        <v>2024</v>
      </c>
      <c r="C6235" s="16">
        <v>19</v>
      </c>
      <c r="D6235" s="14" t="s">
        <v>80</v>
      </c>
      <c r="E6235" s="16">
        <v>119</v>
      </c>
      <c r="F6235" s="14" t="s">
        <v>145</v>
      </c>
      <c r="G6235" s="16">
        <v>41</v>
      </c>
      <c r="H6235" s="14" t="s">
        <v>186</v>
      </c>
      <c r="I6235" s="16">
        <v>2</v>
      </c>
      <c r="J6235" s="14" t="s">
        <v>83</v>
      </c>
      <c r="K6235" s="14" t="s">
        <v>84</v>
      </c>
      <c r="L6235" s="14" t="s">
        <v>85</v>
      </c>
      <c r="M6235" s="23">
        <v>0.8</v>
      </c>
      <c r="N6235" s="16">
        <v>404</v>
      </c>
      <c r="O6235" s="16">
        <v>347</v>
      </c>
      <c r="P6235" s="16">
        <v>93</v>
      </c>
      <c r="Q6235" s="16">
        <v>582</v>
      </c>
      <c r="R6235" s="16">
        <v>124</v>
      </c>
      <c r="S6235" s="14" t="s">
        <v>86</v>
      </c>
      <c r="T6235" s="16">
        <v>71406</v>
      </c>
      <c r="U6235" s="16">
        <v>0</v>
      </c>
      <c r="V6235" s="18">
        <v>58219377</v>
      </c>
      <c r="W6235" s="18">
        <v>2930736</v>
      </c>
      <c r="X6235" s="18">
        <v>1708711</v>
      </c>
      <c r="Y6235" s="18">
        <v>13920</v>
      </c>
      <c r="Z6235" s="18">
        <v>0</v>
      </c>
      <c r="AA6235" s="18">
        <v>0</v>
      </c>
      <c r="AB6235" s="18">
        <v>1645961</v>
      </c>
      <c r="AC6235" s="23">
        <v>0.5600000000000001</v>
      </c>
      <c r="AD6235" s="14" t="str">
        <f>IF(E6235=113,"Linn","Iowa ex-Linn")</f>
        <v>Iowa ex-Linn</v>
      </c>
      <c r="AE6235" s="23">
        <f>IFERROR(AB6235/W6235,"N/M")</f>
        <v>0.5616203574801688</v>
      </c>
      <c r="AF6235" s="14" t="str">
        <f>B6235&amp;"|"&amp;TEXT(E6235,"000")&amp;"|"&amp;TEXT(M6235,"0.0000")</f>
        <v>2024|119|0.8000</v>
      </c>
      <c r="AG6235" s="22" t="str">
        <f>IF(AND(B6235&gt;=2015,B6235&lt;=2024,C6235=19,G6235=41,I6235=2,K6235="A",L6235="RBUP",M6235&gt;=0.5,M6235&lt;=0.85),"IN","OUT")</f>
        <v>IN</v>
      </c>
    </row>
    <row r="6236" spans="1:33">
      <c r="A6236" s="14" t="s">
        <v>194</v>
      </c>
      <c r="B6236" s="16">
        <v>2024</v>
      </c>
      <c r="C6236" s="16">
        <v>19</v>
      </c>
      <c r="D6236" s="14" t="s">
        <v>80</v>
      </c>
      <c r="E6236" s="16">
        <v>119</v>
      </c>
      <c r="F6236" s="14" t="s">
        <v>145</v>
      </c>
      <c r="G6236" s="16">
        <v>41</v>
      </c>
      <c r="H6236" s="14" t="s">
        <v>186</v>
      </c>
      <c r="I6236" s="16">
        <v>2</v>
      </c>
      <c r="J6236" s="14" t="s">
        <v>83</v>
      </c>
      <c r="K6236" s="14" t="s">
        <v>84</v>
      </c>
      <c r="L6236" s="14" t="s">
        <v>85</v>
      </c>
      <c r="M6236" s="23">
        <v>0.85</v>
      </c>
      <c r="N6236" s="16">
        <v>422</v>
      </c>
      <c r="O6236" s="16">
        <v>360</v>
      </c>
      <c r="P6236" s="16">
        <v>170</v>
      </c>
      <c r="Q6236" s="16">
        <v>588</v>
      </c>
      <c r="R6236" s="16">
        <v>229</v>
      </c>
      <c r="S6236" s="14" t="s">
        <v>86</v>
      </c>
      <c r="T6236" s="16">
        <v>59160</v>
      </c>
      <c r="U6236" s="16">
        <v>0</v>
      </c>
      <c r="V6236" s="18">
        <v>50319327</v>
      </c>
      <c r="W6236" s="18">
        <v>3285712</v>
      </c>
      <c r="X6236" s="18">
        <v>1451572</v>
      </c>
      <c r="Y6236" s="18">
        <v>12584</v>
      </c>
      <c r="Z6236" s="18">
        <v>0</v>
      </c>
      <c r="AA6236" s="18">
        <v>0</v>
      </c>
      <c r="AB6236" s="18">
        <v>2399496</v>
      </c>
      <c r="AC6236" s="23">
        <v>0.73</v>
      </c>
      <c r="AD6236" s="14" t="str">
        <f>IF(E6236=113,"Linn","Iowa ex-Linn")</f>
        <v>Iowa ex-Linn</v>
      </c>
      <c r="AE6236" s="23">
        <f>IFERROR(AB6236/W6236,"N/M")</f>
        <v>0.7302818993265386</v>
      </c>
      <c r="AF6236" s="14" t="str">
        <f>B6236&amp;"|"&amp;TEXT(E6236,"000")&amp;"|"&amp;TEXT(M6236,"0.0000")</f>
        <v>2024|119|0.8500</v>
      </c>
      <c r="AG6236" s="22" t="str">
        <f>IF(AND(B6236&gt;=2015,B6236&lt;=2024,C6236=19,G6236=41,I6236=2,K6236="A",L6236="RBUP",M6236&gt;=0.5,M6236&lt;=0.85),"IN","OUT")</f>
        <v>IN</v>
      </c>
    </row>
    <row r="6237" spans="1:33">
      <c r="A6237" s="14" t="s">
        <v>194</v>
      </c>
      <c r="B6237" s="16">
        <v>2024</v>
      </c>
      <c r="C6237" s="16">
        <v>19</v>
      </c>
      <c r="D6237" s="14" t="s">
        <v>80</v>
      </c>
      <c r="E6237" s="16">
        <v>121</v>
      </c>
      <c r="F6237" s="14" t="s">
        <v>146</v>
      </c>
      <c r="G6237" s="16">
        <v>41</v>
      </c>
      <c r="H6237" s="14" t="s">
        <v>186</v>
      </c>
      <c r="I6237" s="16">
        <v>2</v>
      </c>
      <c r="J6237" s="14" t="s">
        <v>83</v>
      </c>
      <c r="K6237" s="14" t="s">
        <v>84</v>
      </c>
      <c r="L6237" s="14" t="s">
        <v>85</v>
      </c>
      <c r="M6237" s="23">
        <v>0.5</v>
      </c>
      <c r="N6237" s="16">
        <v>1</v>
      </c>
      <c r="O6237" s="16">
        <v>1</v>
      </c>
      <c r="P6237" s="16">
        <v>0</v>
      </c>
      <c r="Q6237" s="16">
        <v>1</v>
      </c>
      <c r="R6237" s="16">
        <v>0</v>
      </c>
      <c r="S6237" s="14" t="s">
        <v>86</v>
      </c>
      <c r="T6237" s="16">
        <v>225</v>
      </c>
      <c r="U6237" s="16">
        <v>0</v>
      </c>
      <c r="V6237" s="18">
        <v>102008</v>
      </c>
      <c r="W6237" s="18">
        <v>1476</v>
      </c>
      <c r="X6237" s="18">
        <v>1181</v>
      </c>
      <c r="Y6237" s="18">
        <v>0</v>
      </c>
      <c r="Z6237" s="18">
        <v>0</v>
      </c>
      <c r="AA6237" s="18">
        <v>0</v>
      </c>
      <c r="AB6237" s="18">
        <v>0</v>
      </c>
      <c r="AC6237" s="23">
        <v>0</v>
      </c>
      <c r="AD6237" s="14" t="str">
        <f>IF(E6237=113,"Linn","Iowa ex-Linn")</f>
        <v>Iowa ex-Linn</v>
      </c>
      <c r="AE6237" s="23">
        <f>IFERROR(AB6237/W6237,"N/M")</f>
        <v>0.0</v>
      </c>
      <c r="AF6237" s="14" t="str">
        <f>B6237&amp;"|"&amp;TEXT(E6237,"000")&amp;"|"&amp;TEXT(M6237,"0.0000")</f>
        <v>2024|121|0.5000</v>
      </c>
      <c r="AG6237" s="22" t="str">
        <f>IF(AND(B6237&gt;=2015,B6237&lt;=2024,C6237=19,G6237=41,I6237=2,K6237="A",L6237="RBUP",M6237&gt;=0.5,M6237&lt;=0.85),"IN","OUT")</f>
        <v>IN</v>
      </c>
    </row>
    <row r="6238" spans="1:33">
      <c r="A6238" s="14" t="s">
        <v>194</v>
      </c>
      <c r="B6238" s="16">
        <v>2024</v>
      </c>
      <c r="C6238" s="16">
        <v>19</v>
      </c>
      <c r="D6238" s="14" t="s">
        <v>80</v>
      </c>
      <c r="E6238" s="16">
        <v>121</v>
      </c>
      <c r="F6238" s="14" t="s">
        <v>146</v>
      </c>
      <c r="G6238" s="16">
        <v>41</v>
      </c>
      <c r="H6238" s="14" t="s">
        <v>186</v>
      </c>
      <c r="I6238" s="16">
        <v>2</v>
      </c>
      <c r="J6238" s="14" t="s">
        <v>83</v>
      </c>
      <c r="K6238" s="14" t="s">
        <v>84</v>
      </c>
      <c r="L6238" s="14" t="s">
        <v>85</v>
      </c>
      <c r="M6238" s="23">
        <v>0.6</v>
      </c>
      <c r="N6238" s="16">
        <v>4</v>
      </c>
      <c r="O6238" s="16">
        <v>2</v>
      </c>
      <c r="P6238" s="16">
        <v>0</v>
      </c>
      <c r="Q6238" s="16">
        <v>2</v>
      </c>
      <c r="R6238" s="16">
        <v>0</v>
      </c>
      <c r="S6238" s="14" t="s">
        <v>86</v>
      </c>
      <c r="T6238" s="16">
        <v>152</v>
      </c>
      <c r="U6238" s="16">
        <v>0</v>
      </c>
      <c r="V6238" s="18">
        <v>63949</v>
      </c>
      <c r="W6238" s="18">
        <v>2469</v>
      </c>
      <c r="X6238" s="18">
        <v>1580</v>
      </c>
      <c r="Y6238" s="18">
        <v>0</v>
      </c>
      <c r="Z6238" s="18">
        <v>0</v>
      </c>
      <c r="AA6238" s="18">
        <v>0</v>
      </c>
      <c r="AB6238" s="18">
        <v>0</v>
      </c>
      <c r="AC6238" s="23">
        <v>0</v>
      </c>
      <c r="AD6238" s="14" t="str">
        <f>IF(E6238=113,"Linn","Iowa ex-Linn")</f>
        <v>Iowa ex-Linn</v>
      </c>
      <c r="AE6238" s="23">
        <f>IFERROR(AB6238/W6238,"N/M")</f>
        <v>0.0</v>
      </c>
      <c r="AF6238" s="14" t="str">
        <f>B6238&amp;"|"&amp;TEXT(E6238,"000")&amp;"|"&amp;TEXT(M6238,"0.0000")</f>
        <v>2024|121|0.6000</v>
      </c>
      <c r="AG6238" s="22" t="str">
        <f>IF(AND(B6238&gt;=2015,B6238&lt;=2024,C6238=19,G6238=41,I6238=2,K6238="A",L6238="RBUP",M6238&gt;=0.5,M6238&lt;=0.85),"IN","OUT")</f>
        <v>IN</v>
      </c>
    </row>
    <row r="6239" spans="1:33">
      <c r="A6239" s="14" t="s">
        <v>194</v>
      </c>
      <c r="B6239" s="16">
        <v>2024</v>
      </c>
      <c r="C6239" s="16">
        <v>19</v>
      </c>
      <c r="D6239" s="14" t="s">
        <v>80</v>
      </c>
      <c r="E6239" s="16">
        <v>121</v>
      </c>
      <c r="F6239" s="14" t="s">
        <v>146</v>
      </c>
      <c r="G6239" s="16">
        <v>41</v>
      </c>
      <c r="H6239" s="14" t="s">
        <v>186</v>
      </c>
      <c r="I6239" s="16">
        <v>2</v>
      </c>
      <c r="J6239" s="14" t="s">
        <v>83</v>
      </c>
      <c r="K6239" s="14" t="s">
        <v>84</v>
      </c>
      <c r="L6239" s="14" t="s">
        <v>85</v>
      </c>
      <c r="M6239" s="23">
        <v>0.65</v>
      </c>
      <c r="N6239" s="16">
        <v>6</v>
      </c>
      <c r="O6239" s="16">
        <v>6</v>
      </c>
      <c r="P6239" s="16">
        <v>0</v>
      </c>
      <c r="Q6239" s="16">
        <v>8</v>
      </c>
      <c r="R6239" s="16">
        <v>0</v>
      </c>
      <c r="S6239" s="14" t="s">
        <v>86</v>
      </c>
      <c r="T6239" s="16">
        <v>664</v>
      </c>
      <c r="U6239" s="16">
        <v>0</v>
      </c>
      <c r="V6239" s="18">
        <v>361091</v>
      </c>
      <c r="W6239" s="18">
        <v>13547</v>
      </c>
      <c r="X6239" s="18">
        <v>9667</v>
      </c>
      <c r="Y6239" s="18">
        <v>0</v>
      </c>
      <c r="Z6239" s="18">
        <v>0</v>
      </c>
      <c r="AA6239" s="18">
        <v>0</v>
      </c>
      <c r="AB6239" s="18">
        <v>0</v>
      </c>
      <c r="AC6239" s="23">
        <v>0</v>
      </c>
      <c r="AD6239" s="14" t="str">
        <f>IF(E6239=113,"Linn","Iowa ex-Linn")</f>
        <v>Iowa ex-Linn</v>
      </c>
      <c r="AE6239" s="23">
        <f>IFERROR(AB6239/W6239,"N/M")</f>
        <v>0.0</v>
      </c>
      <c r="AF6239" s="14" t="str">
        <f>B6239&amp;"|"&amp;TEXT(E6239,"000")&amp;"|"&amp;TEXT(M6239,"0.0000")</f>
        <v>2024|121|0.6500</v>
      </c>
      <c r="AG6239" s="22" t="str">
        <f>IF(AND(B6239&gt;=2015,B6239&lt;=2024,C6239=19,G6239=41,I6239=2,K6239="A",L6239="RBUP",M6239&gt;=0.5,M6239&lt;=0.85),"IN","OUT")</f>
        <v>IN</v>
      </c>
    </row>
    <row r="6240" spans="1:33">
      <c r="A6240" s="14" t="s">
        <v>194</v>
      </c>
      <c r="B6240" s="16">
        <v>2024</v>
      </c>
      <c r="C6240" s="16">
        <v>19</v>
      </c>
      <c r="D6240" s="14" t="s">
        <v>80</v>
      </c>
      <c r="E6240" s="16">
        <v>121</v>
      </c>
      <c r="F6240" s="14" t="s">
        <v>146</v>
      </c>
      <c r="G6240" s="16">
        <v>41</v>
      </c>
      <c r="H6240" s="14" t="s">
        <v>186</v>
      </c>
      <c r="I6240" s="16">
        <v>2</v>
      </c>
      <c r="J6240" s="14" t="s">
        <v>83</v>
      </c>
      <c r="K6240" s="14" t="s">
        <v>84</v>
      </c>
      <c r="L6240" s="14" t="s">
        <v>85</v>
      </c>
      <c r="M6240" s="23">
        <v>0.7</v>
      </c>
      <c r="N6240" s="16">
        <v>31</v>
      </c>
      <c r="O6240" s="16">
        <v>20</v>
      </c>
      <c r="P6240" s="16">
        <v>2</v>
      </c>
      <c r="Q6240" s="16">
        <v>38</v>
      </c>
      <c r="R6240" s="16">
        <v>3</v>
      </c>
      <c r="S6240" s="14" t="s">
        <v>86</v>
      </c>
      <c r="T6240" s="16">
        <v>2733</v>
      </c>
      <c r="U6240" s="16">
        <v>0</v>
      </c>
      <c r="V6240" s="18">
        <v>1691065</v>
      </c>
      <c r="W6240" s="18">
        <v>84071</v>
      </c>
      <c r="X6240" s="18">
        <v>54231</v>
      </c>
      <c r="Y6240" s="18">
        <v>0</v>
      </c>
      <c r="Z6240" s="18">
        <v>0</v>
      </c>
      <c r="AA6240" s="18">
        <v>0</v>
      </c>
      <c r="AB6240" s="18">
        <v>2631</v>
      </c>
      <c r="AC6240" s="23">
        <v>0.03</v>
      </c>
      <c r="AD6240" s="14" t="str">
        <f>IF(E6240=113,"Linn","Iowa ex-Linn")</f>
        <v>Iowa ex-Linn</v>
      </c>
      <c r="AE6240" s="23">
        <f>IFERROR(AB6240/W6240,"N/M")</f>
        <v>0.03129497686479285</v>
      </c>
      <c r="AF6240" s="14" t="str">
        <f>B6240&amp;"|"&amp;TEXT(E6240,"000")&amp;"|"&amp;TEXT(M6240,"0.0000")</f>
        <v>2024|121|0.7000</v>
      </c>
      <c r="AG6240" s="22" t="str">
        <f>IF(AND(B6240&gt;=2015,B6240&lt;=2024,C6240=19,G6240=41,I6240=2,K6240="A",L6240="RBUP",M6240&gt;=0.5,M6240&lt;=0.85),"IN","OUT")</f>
        <v>IN</v>
      </c>
    </row>
    <row r="6241" spans="1:33">
      <c r="A6241" s="14" t="s">
        <v>194</v>
      </c>
      <c r="B6241" s="16">
        <v>2024</v>
      </c>
      <c r="C6241" s="16">
        <v>19</v>
      </c>
      <c r="D6241" s="14" t="s">
        <v>80</v>
      </c>
      <c r="E6241" s="16">
        <v>121</v>
      </c>
      <c r="F6241" s="14" t="s">
        <v>146</v>
      </c>
      <c r="G6241" s="16">
        <v>41</v>
      </c>
      <c r="H6241" s="14" t="s">
        <v>186</v>
      </c>
      <c r="I6241" s="16">
        <v>2</v>
      </c>
      <c r="J6241" s="14" t="s">
        <v>83</v>
      </c>
      <c r="K6241" s="14" t="s">
        <v>84</v>
      </c>
      <c r="L6241" s="14" t="s">
        <v>85</v>
      </c>
      <c r="M6241" s="23">
        <v>0.75</v>
      </c>
      <c r="N6241" s="16">
        <v>125</v>
      </c>
      <c r="O6241" s="16">
        <v>98</v>
      </c>
      <c r="P6241" s="16">
        <v>12</v>
      </c>
      <c r="Q6241" s="16">
        <v>111</v>
      </c>
      <c r="R6241" s="16">
        <v>12</v>
      </c>
      <c r="S6241" s="14" t="s">
        <v>86</v>
      </c>
      <c r="T6241" s="16">
        <v>14994</v>
      </c>
      <c r="U6241" s="16">
        <v>0</v>
      </c>
      <c r="V6241" s="18">
        <v>10115678</v>
      </c>
      <c r="W6241" s="18">
        <v>603326</v>
      </c>
      <c r="X6241" s="18">
        <v>439324</v>
      </c>
      <c r="Y6241" s="18">
        <v>317</v>
      </c>
      <c r="Z6241" s="18">
        <v>0</v>
      </c>
      <c r="AA6241" s="18">
        <v>0</v>
      </c>
      <c r="AB6241" s="18">
        <v>33519</v>
      </c>
      <c r="AC6241" s="23">
        <v>0.06</v>
      </c>
      <c r="AD6241" s="14" t="str">
        <f>IF(E6241=113,"Linn","Iowa ex-Linn")</f>
        <v>Iowa ex-Linn</v>
      </c>
      <c r="AE6241" s="23">
        <f>IFERROR(AB6241/W6241,"N/M")</f>
        <v>0.055557028869964165</v>
      </c>
      <c r="AF6241" s="14" t="str">
        <f>B6241&amp;"|"&amp;TEXT(E6241,"000")&amp;"|"&amp;TEXT(M6241,"0.0000")</f>
        <v>2024|121|0.7500</v>
      </c>
      <c r="AG6241" s="22" t="str">
        <f>IF(AND(B6241&gt;=2015,B6241&lt;=2024,C6241=19,G6241=41,I6241=2,K6241="A",L6241="RBUP",M6241&gt;=0.5,M6241&lt;=0.85),"IN","OUT")</f>
        <v>IN</v>
      </c>
    </row>
    <row r="6242" spans="1:33">
      <c r="A6242" s="14" t="s">
        <v>194</v>
      </c>
      <c r="B6242" s="16">
        <v>2024</v>
      </c>
      <c r="C6242" s="16">
        <v>19</v>
      </c>
      <c r="D6242" s="14" t="s">
        <v>80</v>
      </c>
      <c r="E6242" s="16">
        <v>121</v>
      </c>
      <c r="F6242" s="14" t="s">
        <v>146</v>
      </c>
      <c r="G6242" s="16">
        <v>41</v>
      </c>
      <c r="H6242" s="14" t="s">
        <v>186</v>
      </c>
      <c r="I6242" s="16">
        <v>2</v>
      </c>
      <c r="J6242" s="14" t="s">
        <v>83</v>
      </c>
      <c r="K6242" s="14" t="s">
        <v>84</v>
      </c>
      <c r="L6242" s="14" t="s">
        <v>85</v>
      </c>
      <c r="M6242" s="23">
        <v>0.8</v>
      </c>
      <c r="N6242" s="16">
        <v>254</v>
      </c>
      <c r="O6242" s="16">
        <v>177</v>
      </c>
      <c r="P6242" s="16">
        <v>9</v>
      </c>
      <c r="Q6242" s="16">
        <v>222</v>
      </c>
      <c r="R6242" s="16">
        <v>14</v>
      </c>
      <c r="S6242" s="14" t="s">
        <v>86</v>
      </c>
      <c r="T6242" s="16">
        <v>32789</v>
      </c>
      <c r="U6242" s="16">
        <v>0</v>
      </c>
      <c r="V6242" s="18">
        <v>22520858</v>
      </c>
      <c r="W6242" s="18">
        <v>1715694</v>
      </c>
      <c r="X6242" s="18">
        <v>1104781</v>
      </c>
      <c r="Y6242" s="18">
        <v>1419</v>
      </c>
      <c r="Z6242" s="18">
        <v>0</v>
      </c>
      <c r="AA6242" s="18">
        <v>0</v>
      </c>
      <c r="AB6242" s="18">
        <v>115097</v>
      </c>
      <c r="AC6242" s="23">
        <v>0.07000000000000001</v>
      </c>
      <c r="AD6242" s="14" t="str">
        <f>IF(E6242=113,"Linn","Iowa ex-Linn")</f>
        <v>Iowa ex-Linn</v>
      </c>
      <c r="AE6242" s="23">
        <f>IFERROR(AB6242/W6242,"N/M")</f>
        <v>0.06708480649812845</v>
      </c>
      <c r="AF6242" s="14" t="str">
        <f>B6242&amp;"|"&amp;TEXT(E6242,"000")&amp;"|"&amp;TEXT(M6242,"0.0000")</f>
        <v>2024|121|0.8000</v>
      </c>
      <c r="AG6242" s="22" t="str">
        <f>IF(AND(B6242&gt;=2015,B6242&lt;=2024,C6242=19,G6242=41,I6242=2,K6242="A",L6242="RBUP",M6242&gt;=0.5,M6242&lt;=0.85),"IN","OUT")</f>
        <v>IN</v>
      </c>
    </row>
    <row r="6243" spans="1:33">
      <c r="A6243" s="14" t="s">
        <v>194</v>
      </c>
      <c r="B6243" s="16">
        <v>2024</v>
      </c>
      <c r="C6243" s="16">
        <v>19</v>
      </c>
      <c r="D6243" s="14" t="s">
        <v>80</v>
      </c>
      <c r="E6243" s="16">
        <v>121</v>
      </c>
      <c r="F6243" s="14" t="s">
        <v>146</v>
      </c>
      <c r="G6243" s="16">
        <v>41</v>
      </c>
      <c r="H6243" s="14" t="s">
        <v>186</v>
      </c>
      <c r="I6243" s="16">
        <v>2</v>
      </c>
      <c r="J6243" s="14" t="s">
        <v>83</v>
      </c>
      <c r="K6243" s="14" t="s">
        <v>84</v>
      </c>
      <c r="L6243" s="14" t="s">
        <v>85</v>
      </c>
      <c r="M6243" s="23">
        <v>0.85</v>
      </c>
      <c r="N6243" s="16">
        <v>100</v>
      </c>
      <c r="O6243" s="16">
        <v>62</v>
      </c>
      <c r="P6243" s="16">
        <v>7</v>
      </c>
      <c r="Q6243" s="16">
        <v>70</v>
      </c>
      <c r="R6243" s="16">
        <v>7</v>
      </c>
      <c r="S6243" s="14" t="s">
        <v>86</v>
      </c>
      <c r="T6243" s="16">
        <v>11632</v>
      </c>
      <c r="U6243" s="16">
        <v>0</v>
      </c>
      <c r="V6243" s="18">
        <v>8267841</v>
      </c>
      <c r="W6243" s="18">
        <v>776438</v>
      </c>
      <c r="X6243" s="18">
        <v>394022</v>
      </c>
      <c r="Y6243" s="18">
        <v>0</v>
      </c>
      <c r="Z6243" s="18">
        <v>0</v>
      </c>
      <c r="AA6243" s="18">
        <v>0</v>
      </c>
      <c r="AB6243" s="18">
        <v>57409</v>
      </c>
      <c r="AC6243" s="23">
        <v>0.07000000000000001</v>
      </c>
      <c r="AD6243" s="14" t="str">
        <f>IF(E6243=113,"Linn","Iowa ex-Linn")</f>
        <v>Iowa ex-Linn</v>
      </c>
      <c r="AE6243" s="23">
        <f>IFERROR(AB6243/W6243,"N/M")</f>
        <v>0.07393893652809368</v>
      </c>
      <c r="AF6243" s="14" t="str">
        <f>B6243&amp;"|"&amp;TEXT(E6243,"000")&amp;"|"&amp;TEXT(M6243,"0.0000")</f>
        <v>2024|121|0.8500</v>
      </c>
      <c r="AG6243" s="22" t="str">
        <f>IF(AND(B6243&gt;=2015,B6243&lt;=2024,C6243=19,G6243=41,I6243=2,K6243="A",L6243="RBUP",M6243&gt;=0.5,M6243&lt;=0.85),"IN","OUT")</f>
        <v>IN</v>
      </c>
    </row>
    <row r="6244" spans="1:33">
      <c r="A6244" s="14" t="s">
        <v>194</v>
      </c>
      <c r="B6244" s="16">
        <v>2024</v>
      </c>
      <c r="C6244" s="16">
        <v>19</v>
      </c>
      <c r="D6244" s="14" t="s">
        <v>80</v>
      </c>
      <c r="E6244" s="16">
        <v>123</v>
      </c>
      <c r="F6244" s="14" t="s">
        <v>147</v>
      </c>
      <c r="G6244" s="16">
        <v>41</v>
      </c>
      <c r="H6244" s="14" t="s">
        <v>186</v>
      </c>
      <c r="I6244" s="16">
        <v>2</v>
      </c>
      <c r="J6244" s="14" t="s">
        <v>83</v>
      </c>
      <c r="K6244" s="14" t="s">
        <v>84</v>
      </c>
      <c r="L6244" s="14" t="s">
        <v>85</v>
      </c>
      <c r="M6244" s="23">
        <v>0.5</v>
      </c>
      <c r="N6244" s="16">
        <v>0</v>
      </c>
      <c r="O6244" s="16">
        <v>0</v>
      </c>
      <c r="P6244" s="16">
        <v>0</v>
      </c>
      <c r="Q6244" s="16">
        <v>2</v>
      </c>
      <c r="R6244" s="16">
        <v>0</v>
      </c>
      <c r="S6244" s="14" t="s">
        <v>86</v>
      </c>
      <c r="T6244" s="16">
        <v>134</v>
      </c>
      <c r="U6244" s="16">
        <v>0</v>
      </c>
      <c r="V6244" s="18">
        <v>77430</v>
      </c>
      <c r="W6244" s="18">
        <v>5232</v>
      </c>
      <c r="X6244" s="18">
        <v>4186</v>
      </c>
      <c r="Y6244" s="18">
        <v>0</v>
      </c>
      <c r="Z6244" s="18">
        <v>0</v>
      </c>
      <c r="AA6244" s="18">
        <v>0</v>
      </c>
      <c r="AB6244" s="18">
        <v>0</v>
      </c>
      <c r="AC6244" s="23">
        <v>0</v>
      </c>
      <c r="AD6244" s="14" t="str">
        <f>IF(E6244=113,"Linn","Iowa ex-Linn")</f>
        <v>Iowa ex-Linn</v>
      </c>
      <c r="AE6244" s="23">
        <f>IFERROR(AB6244/W6244,"N/M")</f>
        <v>0.0</v>
      </c>
      <c r="AF6244" s="14" t="str">
        <f>B6244&amp;"|"&amp;TEXT(E6244,"000")&amp;"|"&amp;TEXT(M6244,"0.0000")</f>
        <v>2024|123|0.5000</v>
      </c>
      <c r="AG6244" s="22" t="str">
        <f>IF(AND(B6244&gt;=2015,B6244&lt;=2024,C6244=19,G6244=41,I6244=2,K6244="A",L6244="RBUP",M6244&gt;=0.5,M6244&lt;=0.85),"IN","OUT")</f>
        <v>IN</v>
      </c>
    </row>
    <row r="6245" spans="1:33">
      <c r="A6245" s="14" t="s">
        <v>194</v>
      </c>
      <c r="B6245" s="16">
        <v>2024</v>
      </c>
      <c r="C6245" s="16">
        <v>19</v>
      </c>
      <c r="D6245" s="14" t="s">
        <v>80</v>
      </c>
      <c r="E6245" s="16">
        <v>123</v>
      </c>
      <c r="F6245" s="14" t="s">
        <v>147</v>
      </c>
      <c r="G6245" s="16">
        <v>41</v>
      </c>
      <c r="H6245" s="14" t="s">
        <v>186</v>
      </c>
      <c r="I6245" s="16">
        <v>2</v>
      </c>
      <c r="J6245" s="14" t="s">
        <v>83</v>
      </c>
      <c r="K6245" s="14" t="s">
        <v>84</v>
      </c>
      <c r="L6245" s="14" t="s">
        <v>85</v>
      </c>
      <c r="M6245" s="23">
        <v>0.6</v>
      </c>
      <c r="N6245" s="16">
        <v>4</v>
      </c>
      <c r="O6245" s="16">
        <v>4</v>
      </c>
      <c r="P6245" s="16">
        <v>1</v>
      </c>
      <c r="Q6245" s="16">
        <v>5</v>
      </c>
      <c r="R6245" s="16">
        <v>1</v>
      </c>
      <c r="S6245" s="14" t="s">
        <v>86</v>
      </c>
      <c r="T6245" s="16">
        <v>723</v>
      </c>
      <c r="U6245" s="16">
        <v>0</v>
      </c>
      <c r="V6245" s="18">
        <v>435642</v>
      </c>
      <c r="W6245" s="18">
        <v>10005</v>
      </c>
      <c r="X6245" s="18">
        <v>7021</v>
      </c>
      <c r="Y6245" s="18">
        <v>0</v>
      </c>
      <c r="Z6245" s="18">
        <v>0</v>
      </c>
      <c r="AA6245" s="18">
        <v>0</v>
      </c>
      <c r="AB6245" s="18">
        <v>708</v>
      </c>
      <c r="AC6245" s="23">
        <v>0.07000000000000001</v>
      </c>
      <c r="AD6245" s="14" t="str">
        <f>IF(E6245=113,"Linn","Iowa ex-Linn")</f>
        <v>Iowa ex-Linn</v>
      </c>
      <c r="AE6245" s="23">
        <f>IFERROR(AB6245/W6245,"N/M")</f>
        <v>0.07076461769115443</v>
      </c>
      <c r="AF6245" s="14" t="str">
        <f>B6245&amp;"|"&amp;TEXT(E6245,"000")&amp;"|"&amp;TEXT(M6245,"0.0000")</f>
        <v>2024|123|0.6000</v>
      </c>
      <c r="AG6245" s="22" t="str">
        <f>IF(AND(B6245&gt;=2015,B6245&lt;=2024,C6245=19,G6245=41,I6245=2,K6245="A",L6245="RBUP",M6245&gt;=0.5,M6245&lt;=0.85),"IN","OUT")</f>
        <v>IN</v>
      </c>
    </row>
    <row r="6246" spans="1:33">
      <c r="A6246" s="14" t="s">
        <v>194</v>
      </c>
      <c r="B6246" s="16">
        <v>2024</v>
      </c>
      <c r="C6246" s="16">
        <v>19</v>
      </c>
      <c r="D6246" s="14" t="s">
        <v>80</v>
      </c>
      <c r="E6246" s="16">
        <v>123</v>
      </c>
      <c r="F6246" s="14" t="s">
        <v>147</v>
      </c>
      <c r="G6246" s="16">
        <v>41</v>
      </c>
      <c r="H6246" s="14" t="s">
        <v>186</v>
      </c>
      <c r="I6246" s="16">
        <v>2</v>
      </c>
      <c r="J6246" s="14" t="s">
        <v>83</v>
      </c>
      <c r="K6246" s="14" t="s">
        <v>84</v>
      </c>
      <c r="L6246" s="14" t="s">
        <v>85</v>
      </c>
      <c r="M6246" s="23">
        <v>0.65</v>
      </c>
      <c r="N6246" s="16">
        <v>11</v>
      </c>
      <c r="O6246" s="16">
        <v>10</v>
      </c>
      <c r="P6246" s="16">
        <v>0</v>
      </c>
      <c r="Q6246" s="16">
        <v>14</v>
      </c>
      <c r="R6246" s="16">
        <v>2</v>
      </c>
      <c r="S6246" s="14" t="s">
        <v>86</v>
      </c>
      <c r="T6246" s="16">
        <v>953</v>
      </c>
      <c r="U6246" s="16">
        <v>0</v>
      </c>
      <c r="V6246" s="18">
        <v>624010</v>
      </c>
      <c r="W6246" s="18">
        <v>18198</v>
      </c>
      <c r="X6246" s="18">
        <v>12263</v>
      </c>
      <c r="Y6246" s="18">
        <v>0</v>
      </c>
      <c r="Z6246" s="18">
        <v>0</v>
      </c>
      <c r="AA6246" s="18">
        <v>0</v>
      </c>
      <c r="AB6246" s="18">
        <v>3450</v>
      </c>
      <c r="AC6246" s="23">
        <v>0.19</v>
      </c>
      <c r="AD6246" s="14" t="str">
        <f>IF(E6246=113,"Linn","Iowa ex-Linn")</f>
        <v>Iowa ex-Linn</v>
      </c>
      <c r="AE6246" s="23">
        <f>IFERROR(AB6246/W6246,"N/M")</f>
        <v>0.18958127266732608</v>
      </c>
      <c r="AF6246" s="14" t="str">
        <f>B6246&amp;"|"&amp;TEXT(E6246,"000")&amp;"|"&amp;TEXT(M6246,"0.0000")</f>
        <v>2024|123|0.6500</v>
      </c>
      <c r="AG6246" s="22" t="str">
        <f>IF(AND(B6246&gt;=2015,B6246&lt;=2024,C6246=19,G6246=41,I6246=2,K6246="A",L6246="RBUP",M6246&gt;=0.5,M6246&lt;=0.85),"IN","OUT")</f>
        <v>IN</v>
      </c>
    </row>
    <row r="6247" spans="1:33">
      <c r="A6247" s="14" t="s">
        <v>194</v>
      </c>
      <c r="B6247" s="16">
        <v>2024</v>
      </c>
      <c r="C6247" s="16">
        <v>19</v>
      </c>
      <c r="D6247" s="14" t="s">
        <v>80</v>
      </c>
      <c r="E6247" s="16">
        <v>123</v>
      </c>
      <c r="F6247" s="14" t="s">
        <v>147</v>
      </c>
      <c r="G6247" s="16">
        <v>41</v>
      </c>
      <c r="H6247" s="14" t="s">
        <v>186</v>
      </c>
      <c r="I6247" s="16">
        <v>2</v>
      </c>
      <c r="J6247" s="14" t="s">
        <v>83</v>
      </c>
      <c r="K6247" s="14" t="s">
        <v>84</v>
      </c>
      <c r="L6247" s="14" t="s">
        <v>85</v>
      </c>
      <c r="M6247" s="23">
        <v>0.7</v>
      </c>
      <c r="N6247" s="16">
        <v>40</v>
      </c>
      <c r="O6247" s="16">
        <v>32</v>
      </c>
      <c r="P6247" s="16">
        <v>3</v>
      </c>
      <c r="Q6247" s="16">
        <v>49</v>
      </c>
      <c r="R6247" s="16">
        <v>9</v>
      </c>
      <c r="S6247" s="14" t="s">
        <v>86</v>
      </c>
      <c r="T6247" s="16">
        <v>3890</v>
      </c>
      <c r="U6247" s="16">
        <v>0</v>
      </c>
      <c r="V6247" s="18">
        <v>2574097</v>
      </c>
      <c r="W6247" s="18">
        <v>155648</v>
      </c>
      <c r="X6247" s="18">
        <v>105979</v>
      </c>
      <c r="Y6247" s="18">
        <v>0</v>
      </c>
      <c r="Z6247" s="18">
        <v>0</v>
      </c>
      <c r="AA6247" s="18">
        <v>0</v>
      </c>
      <c r="AB6247" s="18">
        <v>48381</v>
      </c>
      <c r="AC6247" s="23">
        <v>0.31</v>
      </c>
      <c r="AD6247" s="14" t="str">
        <f>IF(E6247=113,"Linn","Iowa ex-Linn")</f>
        <v>Iowa ex-Linn</v>
      </c>
      <c r="AE6247" s="23">
        <f>IFERROR(AB6247/W6247,"N/M")</f>
        <v>0.3108359888980263</v>
      </c>
      <c r="AF6247" s="14" t="str">
        <f>B6247&amp;"|"&amp;TEXT(E6247,"000")&amp;"|"&amp;TEXT(M6247,"0.0000")</f>
        <v>2024|123|0.7000</v>
      </c>
      <c r="AG6247" s="22" t="str">
        <f>IF(AND(B6247&gt;=2015,B6247&lt;=2024,C6247=19,G6247=41,I6247=2,K6247="A",L6247="RBUP",M6247&gt;=0.5,M6247&lt;=0.85),"IN","OUT")</f>
        <v>IN</v>
      </c>
    </row>
    <row r="6248" spans="1:33">
      <c r="A6248" s="14" t="s">
        <v>194</v>
      </c>
      <c r="B6248" s="16">
        <v>2024</v>
      </c>
      <c r="C6248" s="16">
        <v>19</v>
      </c>
      <c r="D6248" s="14" t="s">
        <v>80</v>
      </c>
      <c r="E6248" s="16">
        <v>123</v>
      </c>
      <c r="F6248" s="14" t="s">
        <v>147</v>
      </c>
      <c r="G6248" s="16">
        <v>41</v>
      </c>
      <c r="H6248" s="14" t="s">
        <v>186</v>
      </c>
      <c r="I6248" s="16">
        <v>2</v>
      </c>
      <c r="J6248" s="14" t="s">
        <v>83</v>
      </c>
      <c r="K6248" s="14" t="s">
        <v>84</v>
      </c>
      <c r="L6248" s="14" t="s">
        <v>85</v>
      </c>
      <c r="M6248" s="23">
        <v>0.75</v>
      </c>
      <c r="N6248" s="16">
        <v>198</v>
      </c>
      <c r="O6248" s="16">
        <v>155</v>
      </c>
      <c r="P6248" s="16">
        <v>15</v>
      </c>
      <c r="Q6248" s="16">
        <v>219</v>
      </c>
      <c r="R6248" s="16">
        <v>36</v>
      </c>
      <c r="S6248" s="14" t="s">
        <v>86</v>
      </c>
      <c r="T6248" s="16">
        <v>24527</v>
      </c>
      <c r="U6248" s="16">
        <v>0</v>
      </c>
      <c r="V6248" s="18">
        <v>17451672</v>
      </c>
      <c r="W6248" s="18">
        <v>1110866</v>
      </c>
      <c r="X6248" s="18">
        <v>766003</v>
      </c>
      <c r="Y6248" s="18">
        <v>2197</v>
      </c>
      <c r="Z6248" s="18">
        <v>0</v>
      </c>
      <c r="AA6248" s="18">
        <v>0</v>
      </c>
      <c r="AB6248" s="18">
        <v>995913</v>
      </c>
      <c r="AC6248" s="23">
        <v>0.9</v>
      </c>
      <c r="AD6248" s="14" t="str">
        <f>IF(E6248=113,"Linn","Iowa ex-Linn")</f>
        <v>Iowa ex-Linn</v>
      </c>
      <c r="AE6248" s="23">
        <f>IFERROR(AB6248/W6248,"N/M")</f>
        <v>0.8965194721955664</v>
      </c>
      <c r="AF6248" s="14" t="str">
        <f>B6248&amp;"|"&amp;TEXT(E6248,"000")&amp;"|"&amp;TEXT(M6248,"0.0000")</f>
        <v>2024|123|0.7500</v>
      </c>
      <c r="AG6248" s="22" t="str">
        <f>IF(AND(B6248&gt;=2015,B6248&lt;=2024,C6248=19,G6248=41,I6248=2,K6248="A",L6248="RBUP",M6248&gt;=0.5,M6248&lt;=0.85),"IN","OUT")</f>
        <v>IN</v>
      </c>
    </row>
    <row r="6249" spans="1:33">
      <c r="A6249" s="14" t="s">
        <v>194</v>
      </c>
      <c r="B6249" s="16">
        <v>2024</v>
      </c>
      <c r="C6249" s="16">
        <v>19</v>
      </c>
      <c r="D6249" s="14" t="s">
        <v>80</v>
      </c>
      <c r="E6249" s="16">
        <v>123</v>
      </c>
      <c r="F6249" s="14" t="s">
        <v>147</v>
      </c>
      <c r="G6249" s="16">
        <v>41</v>
      </c>
      <c r="H6249" s="14" t="s">
        <v>186</v>
      </c>
      <c r="I6249" s="16">
        <v>2</v>
      </c>
      <c r="J6249" s="14" t="s">
        <v>83</v>
      </c>
      <c r="K6249" s="14" t="s">
        <v>84</v>
      </c>
      <c r="L6249" s="14" t="s">
        <v>85</v>
      </c>
      <c r="M6249" s="23">
        <v>0.8</v>
      </c>
      <c r="N6249" s="16">
        <v>397</v>
      </c>
      <c r="O6249" s="16">
        <v>327</v>
      </c>
      <c r="P6249" s="16">
        <v>53</v>
      </c>
      <c r="Q6249" s="16">
        <v>405</v>
      </c>
      <c r="R6249" s="16">
        <v>45</v>
      </c>
      <c r="S6249" s="14" t="s">
        <v>86</v>
      </c>
      <c r="T6249" s="16">
        <v>66048</v>
      </c>
      <c r="U6249" s="16">
        <v>0</v>
      </c>
      <c r="V6249" s="18">
        <v>51326587</v>
      </c>
      <c r="W6249" s="18">
        <v>3437909</v>
      </c>
      <c r="X6249" s="18">
        <v>2209921</v>
      </c>
      <c r="Y6249" s="18">
        <v>8676</v>
      </c>
      <c r="Z6249" s="18">
        <v>0</v>
      </c>
      <c r="AA6249" s="18">
        <v>0</v>
      </c>
      <c r="AB6249" s="18">
        <v>619568</v>
      </c>
      <c r="AC6249" s="23">
        <v>0.18</v>
      </c>
      <c r="AD6249" s="14" t="str">
        <f>IF(E6249=113,"Linn","Iowa ex-Linn")</f>
        <v>Iowa ex-Linn</v>
      </c>
      <c r="AE6249" s="23">
        <f>IFERROR(AB6249/W6249,"N/M")</f>
        <v>0.18021652114701117</v>
      </c>
      <c r="AF6249" s="14" t="str">
        <f>B6249&amp;"|"&amp;TEXT(E6249,"000")&amp;"|"&amp;TEXT(M6249,"0.0000")</f>
        <v>2024|123|0.8000</v>
      </c>
      <c r="AG6249" s="22" t="str">
        <f>IF(AND(B6249&gt;=2015,B6249&lt;=2024,C6249=19,G6249=41,I6249=2,K6249="A",L6249="RBUP",M6249&gt;=0.5,M6249&lt;=0.85),"IN","OUT")</f>
        <v>IN</v>
      </c>
    </row>
    <row r="6250" spans="1:33">
      <c r="A6250" s="14" t="s">
        <v>194</v>
      </c>
      <c r="B6250" s="16">
        <v>2024</v>
      </c>
      <c r="C6250" s="16">
        <v>19</v>
      </c>
      <c r="D6250" s="14" t="s">
        <v>80</v>
      </c>
      <c r="E6250" s="16">
        <v>123</v>
      </c>
      <c r="F6250" s="14" t="s">
        <v>147</v>
      </c>
      <c r="G6250" s="16">
        <v>41</v>
      </c>
      <c r="H6250" s="14" t="s">
        <v>186</v>
      </c>
      <c r="I6250" s="16">
        <v>2</v>
      </c>
      <c r="J6250" s="14" t="s">
        <v>83</v>
      </c>
      <c r="K6250" s="14" t="s">
        <v>84</v>
      </c>
      <c r="L6250" s="14" t="s">
        <v>85</v>
      </c>
      <c r="M6250" s="23">
        <v>0.85</v>
      </c>
      <c r="N6250" s="16">
        <v>173</v>
      </c>
      <c r="O6250" s="16">
        <v>127</v>
      </c>
      <c r="P6250" s="16">
        <v>28</v>
      </c>
      <c r="Q6250" s="16">
        <v>163</v>
      </c>
      <c r="R6250" s="16">
        <v>22</v>
      </c>
      <c r="S6250" s="14" t="s">
        <v>86</v>
      </c>
      <c r="T6250" s="16">
        <v>22530</v>
      </c>
      <c r="U6250" s="16">
        <v>0</v>
      </c>
      <c r="V6250" s="18">
        <v>18636986</v>
      </c>
      <c r="W6250" s="18">
        <v>1476099</v>
      </c>
      <c r="X6250" s="18">
        <v>720634</v>
      </c>
      <c r="Y6250" s="18">
        <v>10487</v>
      </c>
      <c r="Z6250" s="18">
        <v>0</v>
      </c>
      <c r="AA6250" s="18">
        <v>0</v>
      </c>
      <c r="AB6250" s="18">
        <v>155428</v>
      </c>
      <c r="AC6250" s="23">
        <v>0.11</v>
      </c>
      <c r="AD6250" s="14" t="str">
        <f>IF(E6250=113,"Linn","Iowa ex-Linn")</f>
        <v>Iowa ex-Linn</v>
      </c>
      <c r="AE6250" s="23">
        <f>IFERROR(AB6250/W6250,"N/M")</f>
        <v>0.10529646046775995</v>
      </c>
      <c r="AF6250" s="14" t="str">
        <f>B6250&amp;"|"&amp;TEXT(E6250,"000")&amp;"|"&amp;TEXT(M6250,"0.0000")</f>
        <v>2024|123|0.8500</v>
      </c>
      <c r="AG6250" s="22" t="str">
        <f>IF(AND(B6250&gt;=2015,B6250&lt;=2024,C6250=19,G6250=41,I6250=2,K6250="A",L6250="RBUP",M6250&gt;=0.5,M6250&lt;=0.85),"IN","OUT")</f>
        <v>IN</v>
      </c>
    </row>
    <row r="6251" spans="1:33">
      <c r="A6251" s="14" t="s">
        <v>194</v>
      </c>
      <c r="B6251" s="16">
        <v>2024</v>
      </c>
      <c r="C6251" s="16">
        <v>19</v>
      </c>
      <c r="D6251" s="14" t="s">
        <v>80</v>
      </c>
      <c r="E6251" s="16">
        <v>125</v>
      </c>
      <c r="F6251" s="14" t="s">
        <v>148</v>
      </c>
      <c r="G6251" s="16">
        <v>41</v>
      </c>
      <c r="H6251" s="14" t="s">
        <v>186</v>
      </c>
      <c r="I6251" s="16">
        <v>2</v>
      </c>
      <c r="J6251" s="14" t="s">
        <v>83</v>
      </c>
      <c r="K6251" s="14" t="s">
        <v>84</v>
      </c>
      <c r="L6251" s="14" t="s">
        <v>85</v>
      </c>
      <c r="M6251" s="23">
        <v>0.5</v>
      </c>
      <c r="N6251" s="16">
        <v>2</v>
      </c>
      <c r="O6251" s="16">
        <v>1</v>
      </c>
      <c r="P6251" s="16">
        <v>0</v>
      </c>
      <c r="Q6251" s="16">
        <v>1</v>
      </c>
      <c r="R6251" s="16">
        <v>0</v>
      </c>
      <c r="S6251" s="14" t="s">
        <v>86</v>
      </c>
      <c r="T6251" s="16">
        <v>13</v>
      </c>
      <c r="U6251" s="16">
        <v>0</v>
      </c>
      <c r="V6251" s="18">
        <v>5949</v>
      </c>
      <c r="W6251" s="18">
        <v>112</v>
      </c>
      <c r="X6251" s="18">
        <v>75</v>
      </c>
      <c r="Y6251" s="18">
        <v>0</v>
      </c>
      <c r="Z6251" s="18">
        <v>0</v>
      </c>
      <c r="AA6251" s="18">
        <v>0</v>
      </c>
      <c r="AB6251" s="18">
        <v>0</v>
      </c>
      <c r="AC6251" s="23">
        <v>0</v>
      </c>
      <c r="AD6251" s="14" t="str">
        <f>IF(E6251=113,"Linn","Iowa ex-Linn")</f>
        <v>Iowa ex-Linn</v>
      </c>
      <c r="AE6251" s="23">
        <f>IFERROR(AB6251/W6251,"N/M")</f>
        <v>0.0</v>
      </c>
      <c r="AF6251" s="14" t="str">
        <f>B6251&amp;"|"&amp;TEXT(E6251,"000")&amp;"|"&amp;TEXT(M6251,"0.0000")</f>
        <v>2024|125|0.5000</v>
      </c>
      <c r="AG6251" s="22" t="str">
        <f>IF(AND(B6251&gt;=2015,B6251&lt;=2024,C6251=19,G6251=41,I6251=2,K6251="A",L6251="RBUP",M6251&gt;=0.5,M6251&lt;=0.85),"IN","OUT")</f>
        <v>IN</v>
      </c>
    </row>
    <row r="6252" spans="1:33">
      <c r="A6252" s="14" t="s">
        <v>194</v>
      </c>
      <c r="B6252" s="16">
        <v>2024</v>
      </c>
      <c r="C6252" s="16">
        <v>19</v>
      </c>
      <c r="D6252" s="14" t="s">
        <v>80</v>
      </c>
      <c r="E6252" s="16">
        <v>125</v>
      </c>
      <c r="F6252" s="14" t="s">
        <v>148</v>
      </c>
      <c r="G6252" s="16">
        <v>41</v>
      </c>
      <c r="H6252" s="14" t="s">
        <v>186</v>
      </c>
      <c r="I6252" s="16">
        <v>2</v>
      </c>
      <c r="J6252" s="14" t="s">
        <v>83</v>
      </c>
      <c r="K6252" s="14" t="s">
        <v>84</v>
      </c>
      <c r="L6252" s="14" t="s">
        <v>85</v>
      </c>
      <c r="M6252" s="23">
        <v>0.55</v>
      </c>
      <c r="N6252" s="16">
        <v>4</v>
      </c>
      <c r="O6252" s="16">
        <v>3</v>
      </c>
      <c r="P6252" s="16">
        <v>0</v>
      </c>
      <c r="Q6252" s="16">
        <v>3</v>
      </c>
      <c r="R6252" s="16">
        <v>0</v>
      </c>
      <c r="S6252" s="14" t="s">
        <v>86</v>
      </c>
      <c r="T6252" s="16">
        <v>2530</v>
      </c>
      <c r="U6252" s="16">
        <v>0</v>
      </c>
      <c r="V6252" s="18">
        <v>1357817</v>
      </c>
      <c r="W6252" s="18">
        <v>21921</v>
      </c>
      <c r="X6252" s="18">
        <v>17280</v>
      </c>
      <c r="Y6252" s="18">
        <v>0</v>
      </c>
      <c r="Z6252" s="18">
        <v>0</v>
      </c>
      <c r="AA6252" s="18">
        <v>0</v>
      </c>
      <c r="AB6252" s="18">
        <v>0</v>
      </c>
      <c r="AC6252" s="23">
        <v>0</v>
      </c>
      <c r="AD6252" s="14" t="str">
        <f>IF(E6252=113,"Linn","Iowa ex-Linn")</f>
        <v>Iowa ex-Linn</v>
      </c>
      <c r="AE6252" s="23">
        <f>IFERROR(AB6252/W6252,"N/M")</f>
        <v>0.0</v>
      </c>
      <c r="AF6252" s="14" t="str">
        <f>B6252&amp;"|"&amp;TEXT(E6252,"000")&amp;"|"&amp;TEXT(M6252,"0.0000")</f>
        <v>2024|125|0.5500</v>
      </c>
      <c r="AG6252" s="22" t="str">
        <f>IF(AND(B6252&gt;=2015,B6252&lt;=2024,C6252=19,G6252=41,I6252=2,K6252="A",L6252="RBUP",M6252&gt;=0.5,M6252&lt;=0.85),"IN","OUT")</f>
        <v>IN</v>
      </c>
    </row>
    <row r="6253" spans="1:33">
      <c r="A6253" s="14" t="s">
        <v>194</v>
      </c>
      <c r="B6253" s="16">
        <v>2024</v>
      </c>
      <c r="C6253" s="16">
        <v>19</v>
      </c>
      <c r="D6253" s="14" t="s">
        <v>80</v>
      </c>
      <c r="E6253" s="16">
        <v>125</v>
      </c>
      <c r="F6253" s="14" t="s">
        <v>148</v>
      </c>
      <c r="G6253" s="16">
        <v>41</v>
      </c>
      <c r="H6253" s="14" t="s">
        <v>186</v>
      </c>
      <c r="I6253" s="16">
        <v>2</v>
      </c>
      <c r="J6253" s="14" t="s">
        <v>83</v>
      </c>
      <c r="K6253" s="14" t="s">
        <v>84</v>
      </c>
      <c r="L6253" s="14" t="s">
        <v>85</v>
      </c>
      <c r="M6253" s="23">
        <v>0.6</v>
      </c>
      <c r="N6253" s="16">
        <v>4</v>
      </c>
      <c r="O6253" s="16">
        <v>1</v>
      </c>
      <c r="P6253" s="16">
        <v>0</v>
      </c>
      <c r="Q6253" s="16">
        <v>1</v>
      </c>
      <c r="R6253" s="16">
        <v>0</v>
      </c>
      <c r="S6253" s="14" t="s">
        <v>86</v>
      </c>
      <c r="T6253" s="16">
        <v>27</v>
      </c>
      <c r="U6253" s="16">
        <v>0</v>
      </c>
      <c r="V6253" s="18">
        <v>15514</v>
      </c>
      <c r="W6253" s="18">
        <v>568</v>
      </c>
      <c r="X6253" s="18">
        <v>364</v>
      </c>
      <c r="Y6253" s="18">
        <v>0</v>
      </c>
      <c r="Z6253" s="18">
        <v>0</v>
      </c>
      <c r="AA6253" s="18">
        <v>0</v>
      </c>
      <c r="AB6253" s="18">
        <v>0</v>
      </c>
      <c r="AC6253" s="23">
        <v>0</v>
      </c>
      <c r="AD6253" s="14" t="str">
        <f>IF(E6253=113,"Linn","Iowa ex-Linn")</f>
        <v>Iowa ex-Linn</v>
      </c>
      <c r="AE6253" s="23">
        <f>IFERROR(AB6253/W6253,"N/M")</f>
        <v>0.0</v>
      </c>
      <c r="AF6253" s="14" t="str">
        <f>B6253&amp;"|"&amp;TEXT(E6253,"000")&amp;"|"&amp;TEXT(M6253,"0.0000")</f>
        <v>2024|125|0.6000</v>
      </c>
      <c r="AG6253" s="22" t="str">
        <f>IF(AND(B6253&gt;=2015,B6253&lt;=2024,C6253=19,G6253=41,I6253=2,K6253="A",L6253="RBUP",M6253&gt;=0.5,M6253&lt;=0.85),"IN","OUT")</f>
        <v>IN</v>
      </c>
    </row>
    <row r="6254" spans="1:33">
      <c r="A6254" s="14" t="s">
        <v>194</v>
      </c>
      <c r="B6254" s="16">
        <v>2024</v>
      </c>
      <c r="C6254" s="16">
        <v>19</v>
      </c>
      <c r="D6254" s="14" t="s">
        <v>80</v>
      </c>
      <c r="E6254" s="16">
        <v>125</v>
      </c>
      <c r="F6254" s="14" t="s">
        <v>148</v>
      </c>
      <c r="G6254" s="16">
        <v>41</v>
      </c>
      <c r="H6254" s="14" t="s">
        <v>186</v>
      </c>
      <c r="I6254" s="16">
        <v>2</v>
      </c>
      <c r="J6254" s="14" t="s">
        <v>83</v>
      </c>
      <c r="K6254" s="14" t="s">
        <v>84</v>
      </c>
      <c r="L6254" s="14" t="s">
        <v>85</v>
      </c>
      <c r="M6254" s="23">
        <v>0.65</v>
      </c>
      <c r="N6254" s="16">
        <v>13</v>
      </c>
      <c r="O6254" s="16">
        <v>9</v>
      </c>
      <c r="P6254" s="16">
        <v>0</v>
      </c>
      <c r="Q6254" s="16">
        <v>10</v>
      </c>
      <c r="R6254" s="16">
        <v>0</v>
      </c>
      <c r="S6254" s="14" t="s">
        <v>86</v>
      </c>
      <c r="T6254" s="16">
        <v>1050</v>
      </c>
      <c r="U6254" s="16">
        <v>0</v>
      </c>
      <c r="V6254" s="18">
        <v>631156</v>
      </c>
      <c r="W6254" s="18">
        <v>38297</v>
      </c>
      <c r="X6254" s="18">
        <v>29164</v>
      </c>
      <c r="Y6254" s="18">
        <v>92</v>
      </c>
      <c r="Z6254" s="18">
        <v>0</v>
      </c>
      <c r="AA6254" s="18">
        <v>0</v>
      </c>
      <c r="AB6254" s="18">
        <v>0</v>
      </c>
      <c r="AC6254" s="23">
        <v>0</v>
      </c>
      <c r="AD6254" s="14" t="str">
        <f>IF(E6254=113,"Linn","Iowa ex-Linn")</f>
        <v>Iowa ex-Linn</v>
      </c>
      <c r="AE6254" s="23">
        <f>IFERROR(AB6254/W6254,"N/M")</f>
        <v>0.0</v>
      </c>
      <c r="AF6254" s="14" t="str">
        <f>B6254&amp;"|"&amp;TEXT(E6254,"000")&amp;"|"&amp;TEXT(M6254,"0.0000")</f>
        <v>2024|125|0.6500</v>
      </c>
      <c r="AG6254" s="22" t="str">
        <f>IF(AND(B6254&gt;=2015,B6254&lt;=2024,C6254=19,G6254=41,I6254=2,K6254="A",L6254="RBUP",M6254&gt;=0.5,M6254&lt;=0.85),"IN","OUT")</f>
        <v>IN</v>
      </c>
    </row>
    <row r="6255" spans="1:33">
      <c r="A6255" s="14" t="s">
        <v>194</v>
      </c>
      <c r="B6255" s="16">
        <v>2024</v>
      </c>
      <c r="C6255" s="16">
        <v>19</v>
      </c>
      <c r="D6255" s="14" t="s">
        <v>80</v>
      </c>
      <c r="E6255" s="16">
        <v>125</v>
      </c>
      <c r="F6255" s="14" t="s">
        <v>148</v>
      </c>
      <c r="G6255" s="16">
        <v>41</v>
      </c>
      <c r="H6255" s="14" t="s">
        <v>186</v>
      </c>
      <c r="I6255" s="16">
        <v>2</v>
      </c>
      <c r="J6255" s="14" t="s">
        <v>83</v>
      </c>
      <c r="K6255" s="14" t="s">
        <v>84</v>
      </c>
      <c r="L6255" s="14" t="s">
        <v>85</v>
      </c>
      <c r="M6255" s="23">
        <v>0.7</v>
      </c>
      <c r="N6255" s="16">
        <v>62</v>
      </c>
      <c r="O6255" s="16">
        <v>49</v>
      </c>
      <c r="P6255" s="16">
        <v>5</v>
      </c>
      <c r="Q6255" s="16">
        <v>71</v>
      </c>
      <c r="R6255" s="16">
        <v>6</v>
      </c>
      <c r="S6255" s="14" t="s">
        <v>86</v>
      </c>
      <c r="T6255" s="16">
        <v>5940</v>
      </c>
      <c r="U6255" s="16">
        <v>0</v>
      </c>
      <c r="V6255" s="18">
        <v>3880817</v>
      </c>
      <c r="W6255" s="18">
        <v>230186</v>
      </c>
      <c r="X6255" s="18">
        <v>163183</v>
      </c>
      <c r="Y6255" s="18">
        <v>0</v>
      </c>
      <c r="Z6255" s="18">
        <v>0</v>
      </c>
      <c r="AA6255" s="18">
        <v>0</v>
      </c>
      <c r="AB6255" s="18">
        <v>68123</v>
      </c>
      <c r="AC6255" s="23">
        <v>0.3</v>
      </c>
      <c r="AD6255" s="14" t="str">
        <f>IF(E6255=113,"Linn","Iowa ex-Linn")</f>
        <v>Iowa ex-Linn</v>
      </c>
      <c r="AE6255" s="23">
        <f>IFERROR(AB6255/W6255,"N/M")</f>
        <v>0.29594762496415944</v>
      </c>
      <c r="AF6255" s="14" t="str">
        <f>B6255&amp;"|"&amp;TEXT(E6255,"000")&amp;"|"&amp;TEXT(M6255,"0.0000")</f>
        <v>2024|125|0.7000</v>
      </c>
      <c r="AG6255" s="22" t="str">
        <f>IF(AND(B6255&gt;=2015,B6255&lt;=2024,C6255=19,G6255=41,I6255=2,K6255="A",L6255="RBUP",M6255&gt;=0.5,M6255&lt;=0.85),"IN","OUT")</f>
        <v>IN</v>
      </c>
    </row>
    <row r="6256" spans="1:33">
      <c r="A6256" s="14" t="s">
        <v>194</v>
      </c>
      <c r="B6256" s="16">
        <v>2024</v>
      </c>
      <c r="C6256" s="16">
        <v>19</v>
      </c>
      <c r="D6256" s="14" t="s">
        <v>80</v>
      </c>
      <c r="E6256" s="16">
        <v>125</v>
      </c>
      <c r="F6256" s="14" t="s">
        <v>148</v>
      </c>
      <c r="G6256" s="16">
        <v>41</v>
      </c>
      <c r="H6256" s="14" t="s">
        <v>186</v>
      </c>
      <c r="I6256" s="16">
        <v>2</v>
      </c>
      <c r="J6256" s="14" t="s">
        <v>83</v>
      </c>
      <c r="K6256" s="14" t="s">
        <v>84</v>
      </c>
      <c r="L6256" s="14" t="s">
        <v>85</v>
      </c>
      <c r="M6256" s="23">
        <v>0.75</v>
      </c>
      <c r="N6256" s="16">
        <v>193</v>
      </c>
      <c r="O6256" s="16">
        <v>145</v>
      </c>
      <c r="P6256" s="16">
        <v>12</v>
      </c>
      <c r="Q6256" s="16">
        <v>191</v>
      </c>
      <c r="R6256" s="16">
        <v>13</v>
      </c>
      <c r="S6256" s="14" t="s">
        <v>86</v>
      </c>
      <c r="T6256" s="16">
        <v>20516</v>
      </c>
      <c r="U6256" s="16">
        <v>0</v>
      </c>
      <c r="V6256" s="18">
        <v>13852189</v>
      </c>
      <c r="W6256" s="18">
        <v>883742</v>
      </c>
      <c r="X6256" s="18">
        <v>624175</v>
      </c>
      <c r="Y6256" s="18">
        <v>2553</v>
      </c>
      <c r="Z6256" s="18">
        <v>0</v>
      </c>
      <c r="AA6256" s="18">
        <v>0</v>
      </c>
      <c r="AB6256" s="18">
        <v>41122</v>
      </c>
      <c r="AC6256" s="23">
        <v>0.05</v>
      </c>
      <c r="AD6256" s="14" t="str">
        <f>IF(E6256=113,"Linn","Iowa ex-Linn")</f>
        <v>Iowa ex-Linn</v>
      </c>
      <c r="AE6256" s="23">
        <f>IFERROR(AB6256/W6256,"N/M")</f>
        <v>0.046531680060470135</v>
      </c>
      <c r="AF6256" s="14" t="str">
        <f>B6256&amp;"|"&amp;TEXT(E6256,"000")&amp;"|"&amp;TEXT(M6256,"0.0000")</f>
        <v>2024|125|0.7500</v>
      </c>
      <c r="AG6256" s="22" t="str">
        <f>IF(AND(B6256&gt;=2015,B6256&lt;=2024,C6256=19,G6256=41,I6256=2,K6256="A",L6256="RBUP",M6256&gt;=0.5,M6256&lt;=0.85),"IN","OUT")</f>
        <v>IN</v>
      </c>
    </row>
    <row r="6257" spans="1:33">
      <c r="A6257" s="14" t="s">
        <v>194</v>
      </c>
      <c r="B6257" s="16">
        <v>2024</v>
      </c>
      <c r="C6257" s="16">
        <v>19</v>
      </c>
      <c r="D6257" s="14" t="s">
        <v>80</v>
      </c>
      <c r="E6257" s="16">
        <v>125</v>
      </c>
      <c r="F6257" s="14" t="s">
        <v>148</v>
      </c>
      <c r="G6257" s="16">
        <v>41</v>
      </c>
      <c r="H6257" s="14" t="s">
        <v>186</v>
      </c>
      <c r="I6257" s="16">
        <v>2</v>
      </c>
      <c r="J6257" s="14" t="s">
        <v>83</v>
      </c>
      <c r="K6257" s="14" t="s">
        <v>84</v>
      </c>
      <c r="L6257" s="14" t="s">
        <v>85</v>
      </c>
      <c r="M6257" s="23">
        <v>0.8</v>
      </c>
      <c r="N6257" s="16">
        <v>257</v>
      </c>
      <c r="O6257" s="16">
        <v>192</v>
      </c>
      <c r="P6257" s="16">
        <v>14</v>
      </c>
      <c r="Q6257" s="16">
        <v>244</v>
      </c>
      <c r="R6257" s="16">
        <v>19</v>
      </c>
      <c r="S6257" s="14" t="s">
        <v>86</v>
      </c>
      <c r="T6257" s="16">
        <v>33136</v>
      </c>
      <c r="U6257" s="16">
        <v>0</v>
      </c>
      <c r="V6257" s="18">
        <v>23621391</v>
      </c>
      <c r="W6257" s="18">
        <v>1835418</v>
      </c>
      <c r="X6257" s="18">
        <v>1178300</v>
      </c>
      <c r="Y6257" s="18">
        <v>2231</v>
      </c>
      <c r="Z6257" s="18">
        <v>0</v>
      </c>
      <c r="AA6257" s="18">
        <v>0</v>
      </c>
      <c r="AB6257" s="18">
        <v>102093</v>
      </c>
      <c r="AC6257" s="23">
        <v>0.06</v>
      </c>
      <c r="AD6257" s="14" t="str">
        <f>IF(E6257=113,"Linn","Iowa ex-Linn")</f>
        <v>Iowa ex-Linn</v>
      </c>
      <c r="AE6257" s="23">
        <f>IFERROR(AB6257/W6257,"N/M")</f>
        <v>0.0556238415445419</v>
      </c>
      <c r="AF6257" s="14" t="str">
        <f>B6257&amp;"|"&amp;TEXT(E6257,"000")&amp;"|"&amp;TEXT(M6257,"0.0000")</f>
        <v>2024|125|0.8000</v>
      </c>
      <c r="AG6257" s="22" t="str">
        <f>IF(AND(B6257&gt;=2015,B6257&lt;=2024,C6257=19,G6257=41,I6257=2,K6257="A",L6257="RBUP",M6257&gt;=0.5,M6257&lt;=0.85),"IN","OUT")</f>
        <v>IN</v>
      </c>
    </row>
    <row r="6258" spans="1:33">
      <c r="A6258" s="14" t="s">
        <v>194</v>
      </c>
      <c r="B6258" s="16">
        <v>2024</v>
      </c>
      <c r="C6258" s="16">
        <v>19</v>
      </c>
      <c r="D6258" s="14" t="s">
        <v>80</v>
      </c>
      <c r="E6258" s="16">
        <v>125</v>
      </c>
      <c r="F6258" s="14" t="s">
        <v>148</v>
      </c>
      <c r="G6258" s="16">
        <v>41</v>
      </c>
      <c r="H6258" s="14" t="s">
        <v>186</v>
      </c>
      <c r="I6258" s="16">
        <v>2</v>
      </c>
      <c r="J6258" s="14" t="s">
        <v>83</v>
      </c>
      <c r="K6258" s="14" t="s">
        <v>84</v>
      </c>
      <c r="L6258" s="14" t="s">
        <v>85</v>
      </c>
      <c r="M6258" s="23">
        <v>0.85</v>
      </c>
      <c r="N6258" s="16">
        <v>79</v>
      </c>
      <c r="O6258" s="16">
        <v>44</v>
      </c>
      <c r="P6258" s="16">
        <v>9</v>
      </c>
      <c r="Q6258" s="16">
        <v>51</v>
      </c>
      <c r="R6258" s="16">
        <v>8</v>
      </c>
      <c r="S6258" s="14" t="s">
        <v>86</v>
      </c>
      <c r="T6258" s="16">
        <v>6901</v>
      </c>
      <c r="U6258" s="16">
        <v>0</v>
      </c>
      <c r="V6258" s="18">
        <v>5319566</v>
      </c>
      <c r="W6258" s="18">
        <v>518352</v>
      </c>
      <c r="X6258" s="18">
        <v>266931</v>
      </c>
      <c r="Y6258" s="18">
        <v>486</v>
      </c>
      <c r="Z6258" s="18">
        <v>0</v>
      </c>
      <c r="AA6258" s="18">
        <v>0</v>
      </c>
      <c r="AB6258" s="18">
        <v>62644</v>
      </c>
      <c r="AC6258" s="23">
        <v>0.12</v>
      </c>
      <c r="AD6258" s="14" t="str">
        <f>IF(E6258=113,"Linn","Iowa ex-Linn")</f>
        <v>Iowa ex-Linn</v>
      </c>
      <c r="AE6258" s="23">
        <f>IFERROR(AB6258/W6258,"N/M")</f>
        <v>0.12085223940488317</v>
      </c>
      <c r="AF6258" s="14" t="str">
        <f>B6258&amp;"|"&amp;TEXT(E6258,"000")&amp;"|"&amp;TEXT(M6258,"0.0000")</f>
        <v>2024|125|0.8500</v>
      </c>
      <c r="AG6258" s="22" t="str">
        <f>IF(AND(B6258&gt;=2015,B6258&lt;=2024,C6258=19,G6258=41,I6258=2,K6258="A",L6258="RBUP",M6258&gt;=0.5,M6258&lt;=0.85),"IN","OUT")</f>
        <v>IN</v>
      </c>
    </row>
    <row r="6259" spans="1:33">
      <c r="A6259" s="14" t="s">
        <v>194</v>
      </c>
      <c r="B6259" s="16">
        <v>2024</v>
      </c>
      <c r="C6259" s="16">
        <v>19</v>
      </c>
      <c r="D6259" s="14" t="s">
        <v>80</v>
      </c>
      <c r="E6259" s="16">
        <v>127</v>
      </c>
      <c r="F6259" s="14" t="s">
        <v>149</v>
      </c>
      <c r="G6259" s="16">
        <v>41</v>
      </c>
      <c r="H6259" s="14" t="s">
        <v>186</v>
      </c>
      <c r="I6259" s="16">
        <v>2</v>
      </c>
      <c r="J6259" s="14" t="s">
        <v>83</v>
      </c>
      <c r="K6259" s="14" t="s">
        <v>84</v>
      </c>
      <c r="L6259" s="14" t="s">
        <v>85</v>
      </c>
      <c r="M6259" s="23">
        <v>0.6</v>
      </c>
      <c r="N6259" s="16">
        <v>2</v>
      </c>
      <c r="O6259" s="16">
        <v>2</v>
      </c>
      <c r="P6259" s="16">
        <v>0</v>
      </c>
      <c r="Q6259" s="16">
        <v>2</v>
      </c>
      <c r="R6259" s="16">
        <v>0</v>
      </c>
      <c r="S6259" s="14" t="s">
        <v>86</v>
      </c>
      <c r="T6259" s="16">
        <v>842</v>
      </c>
      <c r="U6259" s="16">
        <v>0</v>
      </c>
      <c r="V6259" s="18">
        <v>554822</v>
      </c>
      <c r="W6259" s="18">
        <v>4857</v>
      </c>
      <c r="X6259" s="18">
        <v>3821</v>
      </c>
      <c r="Y6259" s="18">
        <v>0</v>
      </c>
      <c r="Z6259" s="18">
        <v>0</v>
      </c>
      <c r="AA6259" s="18">
        <v>0</v>
      </c>
      <c r="AB6259" s="18">
        <v>0</v>
      </c>
      <c r="AC6259" s="23">
        <v>0</v>
      </c>
      <c r="AD6259" s="14" t="str">
        <f>IF(E6259=113,"Linn","Iowa ex-Linn")</f>
        <v>Iowa ex-Linn</v>
      </c>
      <c r="AE6259" s="23">
        <f>IFERROR(AB6259/W6259,"N/M")</f>
        <v>0.0</v>
      </c>
      <c r="AF6259" s="14" t="str">
        <f>B6259&amp;"|"&amp;TEXT(E6259,"000")&amp;"|"&amp;TEXT(M6259,"0.0000")</f>
        <v>2024|127|0.6000</v>
      </c>
      <c r="AG6259" s="22" t="str">
        <f>IF(AND(B6259&gt;=2015,B6259&lt;=2024,C6259=19,G6259=41,I6259=2,K6259="A",L6259="RBUP",M6259&gt;=0.5,M6259&lt;=0.85),"IN","OUT")</f>
        <v>IN</v>
      </c>
    </row>
    <row r="6260" spans="1:33">
      <c r="A6260" s="14" t="s">
        <v>194</v>
      </c>
      <c r="B6260" s="16">
        <v>2024</v>
      </c>
      <c r="C6260" s="16">
        <v>19</v>
      </c>
      <c r="D6260" s="14" t="s">
        <v>80</v>
      </c>
      <c r="E6260" s="16">
        <v>127</v>
      </c>
      <c r="F6260" s="14" t="s">
        <v>149</v>
      </c>
      <c r="G6260" s="16">
        <v>41</v>
      </c>
      <c r="H6260" s="14" t="s">
        <v>186</v>
      </c>
      <c r="I6260" s="16">
        <v>2</v>
      </c>
      <c r="J6260" s="14" t="s">
        <v>83</v>
      </c>
      <c r="K6260" s="14" t="s">
        <v>84</v>
      </c>
      <c r="L6260" s="14" t="s">
        <v>85</v>
      </c>
      <c r="M6260" s="23">
        <v>0.65</v>
      </c>
      <c r="N6260" s="16">
        <v>6</v>
      </c>
      <c r="O6260" s="16">
        <v>4</v>
      </c>
      <c r="P6260" s="16">
        <v>0</v>
      </c>
      <c r="Q6260" s="16">
        <v>18</v>
      </c>
      <c r="R6260" s="16">
        <v>0</v>
      </c>
      <c r="S6260" s="14" t="s">
        <v>86</v>
      </c>
      <c r="T6260" s="16">
        <v>2570</v>
      </c>
      <c r="U6260" s="16">
        <v>0</v>
      </c>
      <c r="V6260" s="18">
        <v>1901270</v>
      </c>
      <c r="W6260" s="18">
        <v>30285</v>
      </c>
      <c r="X6260" s="18">
        <v>18086</v>
      </c>
      <c r="Y6260" s="18">
        <v>0</v>
      </c>
      <c r="Z6260" s="18">
        <v>0</v>
      </c>
      <c r="AA6260" s="18">
        <v>0</v>
      </c>
      <c r="AB6260" s="18">
        <v>0</v>
      </c>
      <c r="AC6260" s="23">
        <v>0</v>
      </c>
      <c r="AD6260" s="14" t="str">
        <f>IF(E6260=113,"Linn","Iowa ex-Linn")</f>
        <v>Iowa ex-Linn</v>
      </c>
      <c r="AE6260" s="23">
        <f>IFERROR(AB6260/W6260,"N/M")</f>
        <v>0.0</v>
      </c>
      <c r="AF6260" s="14" t="str">
        <f>B6260&amp;"|"&amp;TEXT(E6260,"000")&amp;"|"&amp;TEXT(M6260,"0.0000")</f>
        <v>2024|127|0.6500</v>
      </c>
      <c r="AG6260" s="22" t="str">
        <f>IF(AND(B6260&gt;=2015,B6260&lt;=2024,C6260=19,G6260=41,I6260=2,K6260="A",L6260="RBUP",M6260&gt;=0.5,M6260&lt;=0.85),"IN","OUT")</f>
        <v>IN</v>
      </c>
    </row>
    <row r="6261" spans="1:33">
      <c r="A6261" s="14" t="s">
        <v>194</v>
      </c>
      <c r="B6261" s="16">
        <v>2024</v>
      </c>
      <c r="C6261" s="16">
        <v>19</v>
      </c>
      <c r="D6261" s="14" t="s">
        <v>80</v>
      </c>
      <c r="E6261" s="16">
        <v>127</v>
      </c>
      <c r="F6261" s="14" t="s">
        <v>149</v>
      </c>
      <c r="G6261" s="16">
        <v>41</v>
      </c>
      <c r="H6261" s="14" t="s">
        <v>186</v>
      </c>
      <c r="I6261" s="16">
        <v>2</v>
      </c>
      <c r="J6261" s="14" t="s">
        <v>83</v>
      </c>
      <c r="K6261" s="14" t="s">
        <v>84</v>
      </c>
      <c r="L6261" s="14" t="s">
        <v>85</v>
      </c>
      <c r="M6261" s="23">
        <v>0.7</v>
      </c>
      <c r="N6261" s="16">
        <v>27</v>
      </c>
      <c r="O6261" s="16">
        <v>21</v>
      </c>
      <c r="P6261" s="16">
        <v>0</v>
      </c>
      <c r="Q6261" s="16">
        <v>34</v>
      </c>
      <c r="R6261" s="16">
        <v>0</v>
      </c>
      <c r="S6261" s="14" t="s">
        <v>86</v>
      </c>
      <c r="T6261" s="16">
        <v>2108</v>
      </c>
      <c r="U6261" s="16">
        <v>0</v>
      </c>
      <c r="V6261" s="18">
        <v>1512638</v>
      </c>
      <c r="W6261" s="18">
        <v>30271</v>
      </c>
      <c r="X6261" s="18">
        <v>17976</v>
      </c>
      <c r="Y6261" s="18">
        <v>0</v>
      </c>
      <c r="Z6261" s="18">
        <v>0</v>
      </c>
      <c r="AA6261" s="18">
        <v>0</v>
      </c>
      <c r="AB6261" s="18">
        <v>0</v>
      </c>
      <c r="AC6261" s="23">
        <v>0</v>
      </c>
      <c r="AD6261" s="14" t="str">
        <f>IF(E6261=113,"Linn","Iowa ex-Linn")</f>
        <v>Iowa ex-Linn</v>
      </c>
      <c r="AE6261" s="23">
        <f>IFERROR(AB6261/W6261,"N/M")</f>
        <v>0.0</v>
      </c>
      <c r="AF6261" s="14" t="str">
        <f>B6261&amp;"|"&amp;TEXT(E6261,"000")&amp;"|"&amp;TEXT(M6261,"0.0000")</f>
        <v>2024|127|0.7000</v>
      </c>
      <c r="AG6261" s="22" t="str">
        <f>IF(AND(B6261&gt;=2015,B6261&lt;=2024,C6261=19,G6261=41,I6261=2,K6261="A",L6261="RBUP",M6261&gt;=0.5,M6261&lt;=0.85),"IN","OUT")</f>
        <v>IN</v>
      </c>
    </row>
    <row r="6262" spans="1:33">
      <c r="A6262" s="14" t="s">
        <v>194</v>
      </c>
      <c r="B6262" s="16">
        <v>2024</v>
      </c>
      <c r="C6262" s="16">
        <v>19</v>
      </c>
      <c r="D6262" s="14" t="s">
        <v>80</v>
      </c>
      <c r="E6262" s="16">
        <v>127</v>
      </c>
      <c r="F6262" s="14" t="s">
        <v>149</v>
      </c>
      <c r="G6262" s="16">
        <v>41</v>
      </c>
      <c r="H6262" s="14" t="s">
        <v>186</v>
      </c>
      <c r="I6262" s="16">
        <v>2</v>
      </c>
      <c r="J6262" s="14" t="s">
        <v>83</v>
      </c>
      <c r="K6262" s="14" t="s">
        <v>84</v>
      </c>
      <c r="L6262" s="14" t="s">
        <v>85</v>
      </c>
      <c r="M6262" s="23">
        <v>0.75</v>
      </c>
      <c r="N6262" s="16">
        <v>54</v>
      </c>
      <c r="O6262" s="16">
        <v>44</v>
      </c>
      <c r="P6262" s="16">
        <v>5</v>
      </c>
      <c r="Q6262" s="16">
        <v>67</v>
      </c>
      <c r="R6262" s="16">
        <v>7</v>
      </c>
      <c r="S6262" s="14" t="s">
        <v>86</v>
      </c>
      <c r="T6262" s="16">
        <v>10092</v>
      </c>
      <c r="U6262" s="16">
        <v>0</v>
      </c>
      <c r="V6262" s="18">
        <v>7971466</v>
      </c>
      <c r="W6262" s="18">
        <v>207985</v>
      </c>
      <c r="X6262" s="18">
        <v>144671</v>
      </c>
      <c r="Y6262" s="18">
        <v>2992</v>
      </c>
      <c r="Z6262" s="18">
        <v>0</v>
      </c>
      <c r="AA6262" s="18">
        <v>0</v>
      </c>
      <c r="AB6262" s="18">
        <v>15861</v>
      </c>
      <c r="AC6262" s="23">
        <v>0.08</v>
      </c>
      <c r="AD6262" s="14" t="str">
        <f>IF(E6262=113,"Linn","Iowa ex-Linn")</f>
        <v>Iowa ex-Linn</v>
      </c>
      <c r="AE6262" s="23">
        <f>IFERROR(AB6262/W6262,"N/M")</f>
        <v>0.07626030723369474</v>
      </c>
      <c r="AF6262" s="14" t="str">
        <f>B6262&amp;"|"&amp;TEXT(E6262,"000")&amp;"|"&amp;TEXT(M6262,"0.0000")</f>
        <v>2024|127|0.7500</v>
      </c>
      <c r="AG6262" s="22" t="str">
        <f>IF(AND(B6262&gt;=2015,B6262&lt;=2024,C6262=19,G6262=41,I6262=2,K6262="A",L6262="RBUP",M6262&gt;=0.5,M6262&lt;=0.85),"IN","OUT")</f>
        <v>IN</v>
      </c>
    </row>
    <row r="6263" spans="1:33">
      <c r="A6263" s="14" t="s">
        <v>194</v>
      </c>
      <c r="B6263" s="16">
        <v>2024</v>
      </c>
      <c r="C6263" s="16">
        <v>19</v>
      </c>
      <c r="D6263" s="14" t="s">
        <v>80</v>
      </c>
      <c r="E6263" s="16">
        <v>127</v>
      </c>
      <c r="F6263" s="14" t="s">
        <v>149</v>
      </c>
      <c r="G6263" s="16">
        <v>41</v>
      </c>
      <c r="H6263" s="14" t="s">
        <v>186</v>
      </c>
      <c r="I6263" s="16">
        <v>2</v>
      </c>
      <c r="J6263" s="14" t="s">
        <v>83</v>
      </c>
      <c r="K6263" s="14" t="s">
        <v>84</v>
      </c>
      <c r="L6263" s="14" t="s">
        <v>85</v>
      </c>
      <c r="M6263" s="23">
        <v>0.8</v>
      </c>
      <c r="N6263" s="16">
        <v>217</v>
      </c>
      <c r="O6263" s="16">
        <v>186</v>
      </c>
      <c r="P6263" s="16">
        <v>14</v>
      </c>
      <c r="Q6263" s="16">
        <v>262</v>
      </c>
      <c r="R6263" s="16">
        <v>14</v>
      </c>
      <c r="S6263" s="14" t="s">
        <v>86</v>
      </c>
      <c r="T6263" s="16">
        <v>44392</v>
      </c>
      <c r="U6263" s="16">
        <v>0</v>
      </c>
      <c r="V6263" s="18">
        <v>38008068</v>
      </c>
      <c r="W6263" s="18">
        <v>1746769</v>
      </c>
      <c r="X6263" s="18">
        <v>1074298</v>
      </c>
      <c r="Y6263" s="18">
        <v>4052</v>
      </c>
      <c r="Z6263" s="18">
        <v>0</v>
      </c>
      <c r="AA6263" s="18">
        <v>0</v>
      </c>
      <c r="AB6263" s="18">
        <v>153072</v>
      </c>
      <c r="AC6263" s="23">
        <v>0.09</v>
      </c>
      <c r="AD6263" s="14" t="str">
        <f>IF(E6263=113,"Linn","Iowa ex-Linn")</f>
        <v>Iowa ex-Linn</v>
      </c>
      <c r="AE6263" s="23">
        <f>IFERROR(AB6263/W6263,"N/M")</f>
        <v>0.08763150708536732</v>
      </c>
      <c r="AF6263" s="14" t="str">
        <f>B6263&amp;"|"&amp;TEXT(E6263,"000")&amp;"|"&amp;TEXT(M6263,"0.0000")</f>
        <v>2024|127|0.8000</v>
      </c>
      <c r="AG6263" s="22" t="str">
        <f>IF(AND(B6263&gt;=2015,B6263&lt;=2024,C6263=19,G6263=41,I6263=2,K6263="A",L6263="RBUP",M6263&gt;=0.5,M6263&lt;=0.85),"IN","OUT")</f>
        <v>IN</v>
      </c>
    </row>
    <row r="6264" spans="1:33">
      <c r="A6264" s="14" t="s">
        <v>194</v>
      </c>
      <c r="B6264" s="16">
        <v>2024</v>
      </c>
      <c r="C6264" s="16">
        <v>19</v>
      </c>
      <c r="D6264" s="14" t="s">
        <v>80</v>
      </c>
      <c r="E6264" s="16">
        <v>127</v>
      </c>
      <c r="F6264" s="14" t="s">
        <v>149</v>
      </c>
      <c r="G6264" s="16">
        <v>41</v>
      </c>
      <c r="H6264" s="14" t="s">
        <v>186</v>
      </c>
      <c r="I6264" s="16">
        <v>2</v>
      </c>
      <c r="J6264" s="14" t="s">
        <v>83</v>
      </c>
      <c r="K6264" s="14" t="s">
        <v>84</v>
      </c>
      <c r="L6264" s="14" t="s">
        <v>85</v>
      </c>
      <c r="M6264" s="23">
        <v>0.85</v>
      </c>
      <c r="N6264" s="16">
        <v>396</v>
      </c>
      <c r="O6264" s="16">
        <v>315</v>
      </c>
      <c r="P6264" s="16">
        <v>52</v>
      </c>
      <c r="Q6264" s="16">
        <v>481</v>
      </c>
      <c r="R6264" s="16">
        <v>67</v>
      </c>
      <c r="S6264" s="14" t="s">
        <v>86</v>
      </c>
      <c r="T6264" s="16">
        <v>79409</v>
      </c>
      <c r="U6264" s="16">
        <v>0</v>
      </c>
      <c r="V6264" s="18">
        <v>71259904</v>
      </c>
      <c r="W6264" s="18">
        <v>4240855</v>
      </c>
      <c r="X6264" s="18">
        <v>2053846</v>
      </c>
      <c r="Y6264" s="18">
        <v>2769</v>
      </c>
      <c r="Z6264" s="18">
        <v>0</v>
      </c>
      <c r="AA6264" s="18">
        <v>0</v>
      </c>
      <c r="AB6264" s="18">
        <v>911822</v>
      </c>
      <c r="AC6264" s="23">
        <v>0.22</v>
      </c>
      <c r="AD6264" s="14" t="str">
        <f>IF(E6264=113,"Linn","Iowa ex-Linn")</f>
        <v>Iowa ex-Linn</v>
      </c>
      <c r="AE6264" s="23">
        <f>IFERROR(AB6264/W6264,"N/M")</f>
        <v>0.21500900172253</v>
      </c>
      <c r="AF6264" s="14" t="str">
        <f>B6264&amp;"|"&amp;TEXT(E6264,"000")&amp;"|"&amp;TEXT(M6264,"0.0000")</f>
        <v>2024|127|0.8500</v>
      </c>
      <c r="AG6264" s="22" t="str">
        <f>IF(AND(B6264&gt;=2015,B6264&lt;=2024,C6264=19,G6264=41,I6264=2,K6264="A",L6264="RBUP",M6264&gt;=0.5,M6264&lt;=0.85),"IN","OUT")</f>
        <v>IN</v>
      </c>
    </row>
    <row r="6265" spans="1:33">
      <c r="A6265" s="14" t="s">
        <v>194</v>
      </c>
      <c r="B6265" s="16">
        <v>2024</v>
      </c>
      <c r="C6265" s="16">
        <v>19</v>
      </c>
      <c r="D6265" s="14" t="s">
        <v>80</v>
      </c>
      <c r="E6265" s="16">
        <v>129</v>
      </c>
      <c r="F6265" s="14" t="s">
        <v>150</v>
      </c>
      <c r="G6265" s="16">
        <v>41</v>
      </c>
      <c r="H6265" s="14" t="s">
        <v>186</v>
      </c>
      <c r="I6265" s="16">
        <v>2</v>
      </c>
      <c r="J6265" s="14" t="s">
        <v>83</v>
      </c>
      <c r="K6265" s="14" t="s">
        <v>84</v>
      </c>
      <c r="L6265" s="14" t="s">
        <v>85</v>
      </c>
      <c r="M6265" s="23">
        <v>0.6</v>
      </c>
      <c r="N6265" s="16">
        <v>1</v>
      </c>
      <c r="O6265" s="16">
        <v>1</v>
      </c>
      <c r="P6265" s="16">
        <v>0</v>
      </c>
      <c r="Q6265" s="16">
        <v>10</v>
      </c>
      <c r="R6265" s="16">
        <v>0</v>
      </c>
      <c r="S6265" s="14" t="s">
        <v>86</v>
      </c>
      <c r="T6265" s="16">
        <v>1279</v>
      </c>
      <c r="U6265" s="16">
        <v>0</v>
      </c>
      <c r="V6265" s="18">
        <v>791869</v>
      </c>
      <c r="W6265" s="18">
        <v>24011</v>
      </c>
      <c r="X6265" s="18">
        <v>15367</v>
      </c>
      <c r="Y6265" s="18">
        <v>0</v>
      </c>
      <c r="Z6265" s="18">
        <v>0</v>
      </c>
      <c r="AA6265" s="18">
        <v>0</v>
      </c>
      <c r="AB6265" s="18">
        <v>0</v>
      </c>
      <c r="AC6265" s="23">
        <v>0</v>
      </c>
      <c r="AD6265" s="14" t="str">
        <f>IF(E6265=113,"Linn","Iowa ex-Linn")</f>
        <v>Iowa ex-Linn</v>
      </c>
      <c r="AE6265" s="23">
        <f>IFERROR(AB6265/W6265,"N/M")</f>
        <v>0.0</v>
      </c>
      <c r="AF6265" s="14" t="str">
        <f>B6265&amp;"|"&amp;TEXT(E6265,"000")&amp;"|"&amp;TEXT(M6265,"0.0000")</f>
        <v>2024|129|0.6000</v>
      </c>
      <c r="AG6265" s="22" t="str">
        <f>IF(AND(B6265&gt;=2015,B6265&lt;=2024,C6265=19,G6265=41,I6265=2,K6265="A",L6265="RBUP",M6265&gt;=0.5,M6265&lt;=0.85),"IN","OUT")</f>
        <v>IN</v>
      </c>
    </row>
    <row r="6266" spans="1:33">
      <c r="A6266" s="14" t="s">
        <v>194</v>
      </c>
      <c r="B6266" s="16">
        <v>2024</v>
      </c>
      <c r="C6266" s="16">
        <v>19</v>
      </c>
      <c r="D6266" s="14" t="s">
        <v>80</v>
      </c>
      <c r="E6266" s="16">
        <v>129</v>
      </c>
      <c r="F6266" s="14" t="s">
        <v>150</v>
      </c>
      <c r="G6266" s="16">
        <v>41</v>
      </c>
      <c r="H6266" s="14" t="s">
        <v>186</v>
      </c>
      <c r="I6266" s="16">
        <v>2</v>
      </c>
      <c r="J6266" s="14" t="s">
        <v>83</v>
      </c>
      <c r="K6266" s="14" t="s">
        <v>84</v>
      </c>
      <c r="L6266" s="14" t="s">
        <v>85</v>
      </c>
      <c r="M6266" s="23">
        <v>0.65</v>
      </c>
      <c r="N6266" s="16">
        <v>5</v>
      </c>
      <c r="O6266" s="16">
        <v>3</v>
      </c>
      <c r="P6266" s="16">
        <v>0</v>
      </c>
      <c r="Q6266" s="16">
        <v>3</v>
      </c>
      <c r="R6266" s="16">
        <v>1</v>
      </c>
      <c r="S6266" s="14" t="s">
        <v>86</v>
      </c>
      <c r="T6266" s="16">
        <v>281</v>
      </c>
      <c r="U6266" s="16">
        <v>0</v>
      </c>
      <c r="V6266" s="18">
        <v>165966</v>
      </c>
      <c r="W6266" s="18">
        <v>8287</v>
      </c>
      <c r="X6266" s="18">
        <v>5851</v>
      </c>
      <c r="Y6266" s="18">
        <v>0</v>
      </c>
      <c r="Z6266" s="18">
        <v>0</v>
      </c>
      <c r="AA6266" s="18">
        <v>0</v>
      </c>
      <c r="AB6266" s="18">
        <v>50300</v>
      </c>
      <c r="AC6266" s="23">
        <v>6.07</v>
      </c>
      <c r="AD6266" s="14" t="str">
        <f>IF(E6266=113,"Linn","Iowa ex-Linn")</f>
        <v>Iowa ex-Linn</v>
      </c>
      <c r="AE6266" s="23">
        <f>IFERROR(AB6266/W6266,"N/M")</f>
        <v>6.069747797755521</v>
      </c>
      <c r="AF6266" s="14" t="str">
        <f>B6266&amp;"|"&amp;TEXT(E6266,"000")&amp;"|"&amp;TEXT(M6266,"0.0000")</f>
        <v>2024|129|0.6500</v>
      </c>
      <c r="AG6266" s="22" t="str">
        <f>IF(AND(B6266&gt;=2015,B6266&lt;=2024,C6266=19,G6266=41,I6266=2,K6266="A",L6266="RBUP",M6266&gt;=0.5,M6266&lt;=0.85),"IN","OUT")</f>
        <v>IN</v>
      </c>
    </row>
    <row r="6267" spans="1:33">
      <c r="A6267" s="14" t="s">
        <v>194</v>
      </c>
      <c r="B6267" s="16">
        <v>2024</v>
      </c>
      <c r="C6267" s="16">
        <v>19</v>
      </c>
      <c r="D6267" s="14" t="s">
        <v>80</v>
      </c>
      <c r="E6267" s="16">
        <v>129</v>
      </c>
      <c r="F6267" s="14" t="s">
        <v>150</v>
      </c>
      <c r="G6267" s="16">
        <v>41</v>
      </c>
      <c r="H6267" s="14" t="s">
        <v>186</v>
      </c>
      <c r="I6267" s="16">
        <v>2</v>
      </c>
      <c r="J6267" s="14" t="s">
        <v>83</v>
      </c>
      <c r="K6267" s="14" t="s">
        <v>84</v>
      </c>
      <c r="L6267" s="14" t="s">
        <v>85</v>
      </c>
      <c r="M6267" s="23">
        <v>0.7</v>
      </c>
      <c r="N6267" s="16">
        <v>19</v>
      </c>
      <c r="O6267" s="16">
        <v>17</v>
      </c>
      <c r="P6267" s="16">
        <v>2</v>
      </c>
      <c r="Q6267" s="16">
        <v>22</v>
      </c>
      <c r="R6267" s="16">
        <v>1</v>
      </c>
      <c r="S6267" s="14" t="s">
        <v>86</v>
      </c>
      <c r="T6267" s="16">
        <v>1794</v>
      </c>
      <c r="U6267" s="16">
        <v>0</v>
      </c>
      <c r="V6267" s="18">
        <v>1261902</v>
      </c>
      <c r="W6267" s="18">
        <v>45213</v>
      </c>
      <c r="X6267" s="18">
        <v>29513</v>
      </c>
      <c r="Y6267" s="18">
        <v>0</v>
      </c>
      <c r="Z6267" s="18">
        <v>0</v>
      </c>
      <c r="AA6267" s="18">
        <v>0</v>
      </c>
      <c r="AB6267" s="18">
        <v>12528</v>
      </c>
      <c r="AC6267" s="23">
        <v>0.28</v>
      </c>
      <c r="AD6267" s="14" t="str">
        <f>IF(E6267=113,"Linn","Iowa ex-Linn")</f>
        <v>Iowa ex-Linn</v>
      </c>
      <c r="AE6267" s="23">
        <f>IFERROR(AB6267/W6267,"N/M")</f>
        <v>0.2770884480127397</v>
      </c>
      <c r="AF6267" s="14" t="str">
        <f>B6267&amp;"|"&amp;TEXT(E6267,"000")&amp;"|"&amp;TEXT(M6267,"0.0000")</f>
        <v>2024|129|0.7000</v>
      </c>
      <c r="AG6267" s="22" t="str">
        <f>IF(AND(B6267&gt;=2015,B6267&lt;=2024,C6267=19,G6267=41,I6267=2,K6267="A",L6267="RBUP",M6267&gt;=0.5,M6267&lt;=0.85),"IN","OUT")</f>
        <v>IN</v>
      </c>
    </row>
    <row r="6268" spans="1:33">
      <c r="A6268" s="14" t="s">
        <v>194</v>
      </c>
      <c r="B6268" s="16">
        <v>2024</v>
      </c>
      <c r="C6268" s="16">
        <v>19</v>
      </c>
      <c r="D6268" s="14" t="s">
        <v>80</v>
      </c>
      <c r="E6268" s="16">
        <v>129</v>
      </c>
      <c r="F6268" s="14" t="s">
        <v>150</v>
      </c>
      <c r="G6268" s="16">
        <v>41</v>
      </c>
      <c r="H6268" s="14" t="s">
        <v>186</v>
      </c>
      <c r="I6268" s="16">
        <v>2</v>
      </c>
      <c r="J6268" s="14" t="s">
        <v>83</v>
      </c>
      <c r="K6268" s="14" t="s">
        <v>84</v>
      </c>
      <c r="L6268" s="14" t="s">
        <v>85</v>
      </c>
      <c r="M6268" s="23">
        <v>0.75</v>
      </c>
      <c r="N6268" s="16">
        <v>138</v>
      </c>
      <c r="O6268" s="16">
        <v>111</v>
      </c>
      <c r="P6268" s="16">
        <v>1</v>
      </c>
      <c r="Q6268" s="16">
        <v>202</v>
      </c>
      <c r="R6268" s="16">
        <v>5</v>
      </c>
      <c r="S6268" s="14" t="s">
        <v>86</v>
      </c>
      <c r="T6268" s="16">
        <v>19898</v>
      </c>
      <c r="U6268" s="16">
        <v>0</v>
      </c>
      <c r="V6268" s="18">
        <v>14338783</v>
      </c>
      <c r="W6268" s="18">
        <v>808359</v>
      </c>
      <c r="X6268" s="18">
        <v>501539</v>
      </c>
      <c r="Y6268" s="18">
        <v>151</v>
      </c>
      <c r="Z6268" s="18">
        <v>0</v>
      </c>
      <c r="AA6268" s="18">
        <v>0</v>
      </c>
      <c r="AB6268" s="18">
        <v>58340</v>
      </c>
      <c r="AC6268" s="23">
        <v>0.07000000000000001</v>
      </c>
      <c r="AD6268" s="14" t="str">
        <f>IF(E6268=113,"Linn","Iowa ex-Linn")</f>
        <v>Iowa ex-Linn</v>
      </c>
      <c r="AE6268" s="23">
        <f>IFERROR(AB6268/W6268,"N/M")</f>
        <v>0.07217090426407079</v>
      </c>
      <c r="AF6268" s="14" t="str">
        <f>B6268&amp;"|"&amp;TEXT(E6268,"000")&amp;"|"&amp;TEXT(M6268,"0.0000")</f>
        <v>2024|129|0.7500</v>
      </c>
      <c r="AG6268" s="22" t="str">
        <f>IF(AND(B6268&gt;=2015,B6268&lt;=2024,C6268=19,G6268=41,I6268=2,K6268="A",L6268="RBUP",M6268&gt;=0.5,M6268&lt;=0.85),"IN","OUT")</f>
        <v>IN</v>
      </c>
    </row>
    <row r="6269" spans="1:33">
      <c r="A6269" s="14" t="s">
        <v>194</v>
      </c>
      <c r="B6269" s="16">
        <v>2024</v>
      </c>
      <c r="C6269" s="16">
        <v>19</v>
      </c>
      <c r="D6269" s="14" t="s">
        <v>80</v>
      </c>
      <c r="E6269" s="16">
        <v>129</v>
      </c>
      <c r="F6269" s="14" t="s">
        <v>150</v>
      </c>
      <c r="G6269" s="16">
        <v>41</v>
      </c>
      <c r="H6269" s="14" t="s">
        <v>186</v>
      </c>
      <c r="I6269" s="16">
        <v>2</v>
      </c>
      <c r="J6269" s="14" t="s">
        <v>83</v>
      </c>
      <c r="K6269" s="14" t="s">
        <v>84</v>
      </c>
      <c r="L6269" s="14" t="s">
        <v>85</v>
      </c>
      <c r="M6269" s="23">
        <v>0.8</v>
      </c>
      <c r="N6269" s="16">
        <v>247</v>
      </c>
      <c r="O6269" s="16">
        <v>205</v>
      </c>
      <c r="P6269" s="16">
        <v>21</v>
      </c>
      <c r="Q6269" s="16">
        <v>407</v>
      </c>
      <c r="R6269" s="16">
        <v>23</v>
      </c>
      <c r="S6269" s="14" t="s">
        <v>86</v>
      </c>
      <c r="T6269" s="16">
        <v>47094</v>
      </c>
      <c r="U6269" s="16">
        <v>0</v>
      </c>
      <c r="V6269" s="18">
        <v>36523581</v>
      </c>
      <c r="W6269" s="18">
        <v>2604678</v>
      </c>
      <c r="X6269" s="18">
        <v>1482338</v>
      </c>
      <c r="Y6269" s="18">
        <v>192</v>
      </c>
      <c r="Z6269" s="18">
        <v>0</v>
      </c>
      <c r="AA6269" s="18">
        <v>0</v>
      </c>
      <c r="AB6269" s="18">
        <v>263911</v>
      </c>
      <c r="AC6269" s="23">
        <v>0.1</v>
      </c>
      <c r="AD6269" s="14" t="str">
        <f>IF(E6269=113,"Linn","Iowa ex-Linn")</f>
        <v>Iowa ex-Linn</v>
      </c>
      <c r="AE6269" s="23">
        <f>IFERROR(AB6269/W6269,"N/M")</f>
        <v>0.10132192923655055</v>
      </c>
      <c r="AF6269" s="14" t="str">
        <f>B6269&amp;"|"&amp;TEXT(E6269,"000")&amp;"|"&amp;TEXT(M6269,"0.0000")</f>
        <v>2024|129|0.8000</v>
      </c>
      <c r="AG6269" s="22" t="str">
        <f>IF(AND(B6269&gt;=2015,B6269&lt;=2024,C6269=19,G6269=41,I6269=2,K6269="A",L6269="RBUP",M6269&gt;=0.5,M6269&lt;=0.85),"IN","OUT")</f>
        <v>IN</v>
      </c>
    </row>
    <row r="6270" spans="1:33">
      <c r="A6270" s="14" t="s">
        <v>194</v>
      </c>
      <c r="B6270" s="16">
        <v>2024</v>
      </c>
      <c r="C6270" s="16">
        <v>19</v>
      </c>
      <c r="D6270" s="14" t="s">
        <v>80</v>
      </c>
      <c r="E6270" s="16">
        <v>129</v>
      </c>
      <c r="F6270" s="14" t="s">
        <v>150</v>
      </c>
      <c r="G6270" s="16">
        <v>41</v>
      </c>
      <c r="H6270" s="14" t="s">
        <v>186</v>
      </c>
      <c r="I6270" s="16">
        <v>2</v>
      </c>
      <c r="J6270" s="14" t="s">
        <v>83</v>
      </c>
      <c r="K6270" s="14" t="s">
        <v>84</v>
      </c>
      <c r="L6270" s="14" t="s">
        <v>85</v>
      </c>
      <c r="M6270" s="23">
        <v>0.85</v>
      </c>
      <c r="N6270" s="16">
        <v>117</v>
      </c>
      <c r="O6270" s="16">
        <v>78</v>
      </c>
      <c r="P6270" s="16">
        <v>9</v>
      </c>
      <c r="Q6270" s="16">
        <v>156</v>
      </c>
      <c r="R6270" s="16">
        <v>13</v>
      </c>
      <c r="S6270" s="14" t="s">
        <v>86</v>
      </c>
      <c r="T6270" s="16">
        <v>18157</v>
      </c>
      <c r="U6270" s="16">
        <v>0</v>
      </c>
      <c r="V6270" s="18">
        <v>15328226</v>
      </c>
      <c r="W6270" s="18">
        <v>1258926</v>
      </c>
      <c r="X6270" s="18">
        <v>563333</v>
      </c>
      <c r="Y6270" s="18">
        <v>0</v>
      </c>
      <c r="Z6270" s="18">
        <v>0</v>
      </c>
      <c r="AA6270" s="18">
        <v>0</v>
      </c>
      <c r="AB6270" s="18">
        <v>59815</v>
      </c>
      <c r="AC6270" s="23">
        <v>0.05</v>
      </c>
      <c r="AD6270" s="14" t="str">
        <f>IF(E6270=113,"Linn","Iowa ex-Linn")</f>
        <v>Iowa ex-Linn</v>
      </c>
      <c r="AE6270" s="23">
        <f>IFERROR(AB6270/W6270,"N/M")</f>
        <v>0.04751272116073542</v>
      </c>
      <c r="AF6270" s="14" t="str">
        <f>B6270&amp;"|"&amp;TEXT(E6270,"000")&amp;"|"&amp;TEXT(M6270,"0.0000")</f>
        <v>2024|129|0.8500</v>
      </c>
      <c r="AG6270" s="22" t="str">
        <f>IF(AND(B6270&gt;=2015,B6270&lt;=2024,C6270=19,G6270=41,I6270=2,K6270="A",L6270="RBUP",M6270&gt;=0.5,M6270&lt;=0.85),"IN","OUT")</f>
        <v>IN</v>
      </c>
    </row>
    <row r="6271" spans="1:33">
      <c r="A6271" s="14" t="s">
        <v>194</v>
      </c>
      <c r="B6271" s="16">
        <v>2024</v>
      </c>
      <c r="C6271" s="16">
        <v>19</v>
      </c>
      <c r="D6271" s="14" t="s">
        <v>80</v>
      </c>
      <c r="E6271" s="16">
        <v>131</v>
      </c>
      <c r="F6271" s="14" t="s">
        <v>151</v>
      </c>
      <c r="G6271" s="16">
        <v>41</v>
      </c>
      <c r="H6271" s="14" t="s">
        <v>186</v>
      </c>
      <c r="I6271" s="16">
        <v>2</v>
      </c>
      <c r="J6271" s="14" t="s">
        <v>83</v>
      </c>
      <c r="K6271" s="14" t="s">
        <v>84</v>
      </c>
      <c r="L6271" s="14" t="s">
        <v>85</v>
      </c>
      <c r="M6271" s="23">
        <v>0.55</v>
      </c>
      <c r="N6271" s="16">
        <v>1</v>
      </c>
      <c r="O6271" s="16">
        <v>1</v>
      </c>
      <c r="P6271" s="16">
        <v>0</v>
      </c>
      <c r="Q6271" s="16">
        <v>1</v>
      </c>
      <c r="R6271" s="16">
        <v>0</v>
      </c>
      <c r="S6271" s="14" t="s">
        <v>86</v>
      </c>
      <c r="T6271" s="16">
        <v>661</v>
      </c>
      <c r="U6271" s="16">
        <v>0</v>
      </c>
      <c r="V6271" s="18">
        <v>209883</v>
      </c>
      <c r="W6271" s="18">
        <v>5131</v>
      </c>
      <c r="X6271" s="18">
        <v>4105</v>
      </c>
      <c r="Y6271" s="18">
        <v>0</v>
      </c>
      <c r="Z6271" s="18">
        <v>0</v>
      </c>
      <c r="AA6271" s="18">
        <v>0</v>
      </c>
      <c r="AB6271" s="18">
        <v>0</v>
      </c>
      <c r="AC6271" s="23">
        <v>0</v>
      </c>
      <c r="AD6271" s="14" t="str">
        <f>IF(E6271=113,"Linn","Iowa ex-Linn")</f>
        <v>Iowa ex-Linn</v>
      </c>
      <c r="AE6271" s="23">
        <f>IFERROR(AB6271/W6271,"N/M")</f>
        <v>0.0</v>
      </c>
      <c r="AF6271" s="14" t="str">
        <f>B6271&amp;"|"&amp;TEXT(E6271,"000")&amp;"|"&amp;TEXT(M6271,"0.0000")</f>
        <v>2024|131|0.5500</v>
      </c>
      <c r="AG6271" s="22" t="str">
        <f>IF(AND(B6271&gt;=2015,B6271&lt;=2024,C6271=19,G6271=41,I6271=2,K6271="A",L6271="RBUP",M6271&gt;=0.5,M6271&lt;=0.85),"IN","OUT")</f>
        <v>IN</v>
      </c>
    </row>
    <row r="6272" spans="1:33">
      <c r="A6272" s="14" t="s">
        <v>194</v>
      </c>
      <c r="B6272" s="16">
        <v>2024</v>
      </c>
      <c r="C6272" s="16">
        <v>19</v>
      </c>
      <c r="D6272" s="14" t="s">
        <v>80</v>
      </c>
      <c r="E6272" s="16">
        <v>131</v>
      </c>
      <c r="F6272" s="14" t="s">
        <v>151</v>
      </c>
      <c r="G6272" s="16">
        <v>41</v>
      </c>
      <c r="H6272" s="14" t="s">
        <v>186</v>
      </c>
      <c r="I6272" s="16">
        <v>2</v>
      </c>
      <c r="J6272" s="14" t="s">
        <v>83</v>
      </c>
      <c r="K6272" s="14" t="s">
        <v>84</v>
      </c>
      <c r="L6272" s="14" t="s">
        <v>85</v>
      </c>
      <c r="M6272" s="23">
        <v>0.6</v>
      </c>
      <c r="N6272" s="16">
        <v>1</v>
      </c>
      <c r="O6272" s="16">
        <v>1</v>
      </c>
      <c r="P6272" s="16">
        <v>0</v>
      </c>
      <c r="Q6272" s="16">
        <v>1</v>
      </c>
      <c r="R6272" s="16">
        <v>0</v>
      </c>
      <c r="S6272" s="14" t="s">
        <v>86</v>
      </c>
      <c r="T6272" s="16">
        <v>74</v>
      </c>
      <c r="U6272" s="16">
        <v>0</v>
      </c>
      <c r="V6272" s="18">
        <v>48450</v>
      </c>
      <c r="W6272" s="18">
        <v>1188</v>
      </c>
      <c r="X6272" s="18">
        <v>760</v>
      </c>
      <c r="Y6272" s="18">
        <v>0</v>
      </c>
      <c r="Z6272" s="18">
        <v>0</v>
      </c>
      <c r="AA6272" s="18">
        <v>0</v>
      </c>
      <c r="AB6272" s="18">
        <v>0</v>
      </c>
      <c r="AC6272" s="23">
        <v>0</v>
      </c>
      <c r="AD6272" s="14" t="str">
        <f>IF(E6272=113,"Linn","Iowa ex-Linn")</f>
        <v>Iowa ex-Linn</v>
      </c>
      <c r="AE6272" s="23">
        <f>IFERROR(AB6272/W6272,"N/M")</f>
        <v>0.0</v>
      </c>
      <c r="AF6272" s="14" t="str">
        <f>B6272&amp;"|"&amp;TEXT(E6272,"000")&amp;"|"&amp;TEXT(M6272,"0.0000")</f>
        <v>2024|131|0.6000</v>
      </c>
      <c r="AG6272" s="22" t="str">
        <f>IF(AND(B6272&gt;=2015,B6272&lt;=2024,C6272=19,G6272=41,I6272=2,K6272="A",L6272="RBUP",M6272&gt;=0.5,M6272&lt;=0.85),"IN","OUT")</f>
        <v>IN</v>
      </c>
    </row>
    <row r="6273" spans="1:33">
      <c r="A6273" s="14" t="s">
        <v>194</v>
      </c>
      <c r="B6273" s="16">
        <v>2024</v>
      </c>
      <c r="C6273" s="16">
        <v>19</v>
      </c>
      <c r="D6273" s="14" t="s">
        <v>80</v>
      </c>
      <c r="E6273" s="16">
        <v>131</v>
      </c>
      <c r="F6273" s="14" t="s">
        <v>151</v>
      </c>
      <c r="G6273" s="16">
        <v>41</v>
      </c>
      <c r="H6273" s="14" t="s">
        <v>186</v>
      </c>
      <c r="I6273" s="16">
        <v>2</v>
      </c>
      <c r="J6273" s="14" t="s">
        <v>83</v>
      </c>
      <c r="K6273" s="14" t="s">
        <v>84</v>
      </c>
      <c r="L6273" s="14" t="s">
        <v>85</v>
      </c>
      <c r="M6273" s="23">
        <v>0.65</v>
      </c>
      <c r="N6273" s="16">
        <v>3</v>
      </c>
      <c r="O6273" s="16">
        <v>3</v>
      </c>
      <c r="P6273" s="16">
        <v>0</v>
      </c>
      <c r="Q6273" s="16">
        <v>3</v>
      </c>
      <c r="R6273" s="16">
        <v>0</v>
      </c>
      <c r="S6273" s="14" t="s">
        <v>86</v>
      </c>
      <c r="T6273" s="16">
        <v>860</v>
      </c>
      <c r="U6273" s="16">
        <v>0</v>
      </c>
      <c r="V6273" s="18">
        <v>567199</v>
      </c>
      <c r="W6273" s="18">
        <v>17129</v>
      </c>
      <c r="X6273" s="18">
        <v>13604</v>
      </c>
      <c r="Y6273" s="18">
        <v>0</v>
      </c>
      <c r="Z6273" s="18">
        <v>0</v>
      </c>
      <c r="AA6273" s="18">
        <v>0</v>
      </c>
      <c r="AB6273" s="18">
        <v>0</v>
      </c>
      <c r="AC6273" s="23">
        <v>0</v>
      </c>
      <c r="AD6273" s="14" t="str">
        <f>IF(E6273=113,"Linn","Iowa ex-Linn")</f>
        <v>Iowa ex-Linn</v>
      </c>
      <c r="AE6273" s="23">
        <f>IFERROR(AB6273/W6273,"N/M")</f>
        <v>0.0</v>
      </c>
      <c r="AF6273" s="14" t="str">
        <f>B6273&amp;"|"&amp;TEXT(E6273,"000")&amp;"|"&amp;TEXT(M6273,"0.0000")</f>
        <v>2024|131|0.6500</v>
      </c>
      <c r="AG6273" s="22" t="str">
        <f>IF(AND(B6273&gt;=2015,B6273&lt;=2024,C6273=19,G6273=41,I6273=2,K6273="A",L6273="RBUP",M6273&gt;=0.5,M6273&lt;=0.85),"IN","OUT")</f>
        <v>IN</v>
      </c>
    </row>
    <row r="6274" spans="1:33">
      <c r="A6274" s="14" t="s">
        <v>194</v>
      </c>
      <c r="B6274" s="16">
        <v>2024</v>
      </c>
      <c r="C6274" s="16">
        <v>19</v>
      </c>
      <c r="D6274" s="14" t="s">
        <v>80</v>
      </c>
      <c r="E6274" s="16">
        <v>131</v>
      </c>
      <c r="F6274" s="14" t="s">
        <v>151</v>
      </c>
      <c r="G6274" s="16">
        <v>41</v>
      </c>
      <c r="H6274" s="14" t="s">
        <v>186</v>
      </c>
      <c r="I6274" s="16">
        <v>2</v>
      </c>
      <c r="J6274" s="14" t="s">
        <v>83</v>
      </c>
      <c r="K6274" s="14" t="s">
        <v>84</v>
      </c>
      <c r="L6274" s="14" t="s">
        <v>85</v>
      </c>
      <c r="M6274" s="23">
        <v>0.7</v>
      </c>
      <c r="N6274" s="16">
        <v>11</v>
      </c>
      <c r="O6274" s="16">
        <v>10</v>
      </c>
      <c r="P6274" s="16">
        <v>1</v>
      </c>
      <c r="Q6274" s="16">
        <v>13</v>
      </c>
      <c r="R6274" s="16">
        <v>1</v>
      </c>
      <c r="S6274" s="14" t="s">
        <v>86</v>
      </c>
      <c r="T6274" s="16">
        <v>1082</v>
      </c>
      <c r="U6274" s="16">
        <v>0</v>
      </c>
      <c r="V6274" s="18">
        <v>776412</v>
      </c>
      <c r="W6274" s="18">
        <v>30963</v>
      </c>
      <c r="X6274" s="18">
        <v>18393</v>
      </c>
      <c r="Y6274" s="18">
        <v>0</v>
      </c>
      <c r="Z6274" s="18">
        <v>0</v>
      </c>
      <c r="AA6274" s="18">
        <v>0</v>
      </c>
      <c r="AB6274" s="18">
        <v>12901</v>
      </c>
      <c r="AC6274" s="23">
        <v>0.42</v>
      </c>
      <c r="AD6274" s="14" t="str">
        <f>IF(E6274=113,"Linn","Iowa ex-Linn")</f>
        <v>Iowa ex-Linn</v>
      </c>
      <c r="AE6274" s="23">
        <f>IFERROR(AB6274/W6274,"N/M")</f>
        <v>0.41665859251364534</v>
      </c>
      <c r="AF6274" s="14" t="str">
        <f>B6274&amp;"|"&amp;TEXT(E6274,"000")&amp;"|"&amp;TEXT(M6274,"0.0000")</f>
        <v>2024|131|0.7000</v>
      </c>
      <c r="AG6274" s="22" t="str">
        <f>IF(AND(B6274&gt;=2015,B6274&lt;=2024,C6274=19,G6274=41,I6274=2,K6274="A",L6274="RBUP",M6274&gt;=0.5,M6274&lt;=0.85),"IN","OUT")</f>
        <v>IN</v>
      </c>
    </row>
    <row r="6275" spans="1:33">
      <c r="A6275" s="14" t="s">
        <v>194</v>
      </c>
      <c r="B6275" s="16">
        <v>2024</v>
      </c>
      <c r="C6275" s="16">
        <v>19</v>
      </c>
      <c r="D6275" s="14" t="s">
        <v>80</v>
      </c>
      <c r="E6275" s="16">
        <v>131</v>
      </c>
      <c r="F6275" s="14" t="s">
        <v>151</v>
      </c>
      <c r="G6275" s="16">
        <v>41</v>
      </c>
      <c r="H6275" s="14" t="s">
        <v>186</v>
      </c>
      <c r="I6275" s="16">
        <v>2</v>
      </c>
      <c r="J6275" s="14" t="s">
        <v>83</v>
      </c>
      <c r="K6275" s="14" t="s">
        <v>84</v>
      </c>
      <c r="L6275" s="14" t="s">
        <v>85</v>
      </c>
      <c r="M6275" s="23">
        <v>0.75</v>
      </c>
      <c r="N6275" s="16">
        <v>46</v>
      </c>
      <c r="O6275" s="16">
        <v>39</v>
      </c>
      <c r="P6275" s="16">
        <v>4</v>
      </c>
      <c r="Q6275" s="16">
        <v>60</v>
      </c>
      <c r="R6275" s="16">
        <v>4</v>
      </c>
      <c r="S6275" s="14" t="s">
        <v>86</v>
      </c>
      <c r="T6275" s="16">
        <v>11293</v>
      </c>
      <c r="U6275" s="16">
        <v>0</v>
      </c>
      <c r="V6275" s="18">
        <v>8497163</v>
      </c>
      <c r="W6275" s="18">
        <v>449133</v>
      </c>
      <c r="X6275" s="18">
        <v>295247</v>
      </c>
      <c r="Y6275" s="18">
        <v>0</v>
      </c>
      <c r="Z6275" s="18">
        <v>0</v>
      </c>
      <c r="AA6275" s="18">
        <v>0</v>
      </c>
      <c r="AB6275" s="18">
        <v>9502</v>
      </c>
      <c r="AC6275" s="23">
        <v>0.02</v>
      </c>
      <c r="AD6275" s="14" t="str">
        <f>IF(E6275=113,"Linn","Iowa ex-Linn")</f>
        <v>Iowa ex-Linn</v>
      </c>
      <c r="AE6275" s="23">
        <f>IFERROR(AB6275/W6275,"N/M")</f>
        <v>0.02115631672578056</v>
      </c>
      <c r="AF6275" s="14" t="str">
        <f>B6275&amp;"|"&amp;TEXT(E6275,"000")&amp;"|"&amp;TEXT(M6275,"0.0000")</f>
        <v>2024|131|0.7500</v>
      </c>
      <c r="AG6275" s="22" t="str">
        <f>IF(AND(B6275&gt;=2015,B6275&lt;=2024,C6275=19,G6275=41,I6275=2,K6275="A",L6275="RBUP",M6275&gt;=0.5,M6275&lt;=0.85),"IN","OUT")</f>
        <v>IN</v>
      </c>
    </row>
    <row r="6276" spans="1:33">
      <c r="A6276" s="14" t="s">
        <v>194</v>
      </c>
      <c r="B6276" s="16">
        <v>2024</v>
      </c>
      <c r="C6276" s="16">
        <v>19</v>
      </c>
      <c r="D6276" s="14" t="s">
        <v>80</v>
      </c>
      <c r="E6276" s="16">
        <v>131</v>
      </c>
      <c r="F6276" s="14" t="s">
        <v>151</v>
      </c>
      <c r="G6276" s="16">
        <v>41</v>
      </c>
      <c r="H6276" s="14" t="s">
        <v>186</v>
      </c>
      <c r="I6276" s="16">
        <v>2</v>
      </c>
      <c r="J6276" s="14" t="s">
        <v>83</v>
      </c>
      <c r="K6276" s="14" t="s">
        <v>84</v>
      </c>
      <c r="L6276" s="14" t="s">
        <v>85</v>
      </c>
      <c r="M6276" s="23">
        <v>0.8</v>
      </c>
      <c r="N6276" s="16">
        <v>243</v>
      </c>
      <c r="O6276" s="16">
        <v>206</v>
      </c>
      <c r="P6276" s="16">
        <v>21</v>
      </c>
      <c r="Q6276" s="16">
        <v>238</v>
      </c>
      <c r="R6276" s="16">
        <v>24</v>
      </c>
      <c r="S6276" s="14" t="s">
        <v>86</v>
      </c>
      <c r="T6276" s="16">
        <v>49378</v>
      </c>
      <c r="U6276" s="16">
        <v>0</v>
      </c>
      <c r="V6276" s="18">
        <v>40009579</v>
      </c>
      <c r="W6276" s="18">
        <v>2440340</v>
      </c>
      <c r="X6276" s="18">
        <v>1570285</v>
      </c>
      <c r="Y6276" s="18">
        <v>0</v>
      </c>
      <c r="Z6276" s="18">
        <v>0</v>
      </c>
      <c r="AA6276" s="18">
        <v>0</v>
      </c>
      <c r="AB6276" s="18">
        <v>207849</v>
      </c>
      <c r="AC6276" s="23">
        <v>0.09</v>
      </c>
      <c r="AD6276" s="14" t="str">
        <f>IF(E6276=113,"Linn","Iowa ex-Linn")</f>
        <v>Iowa ex-Linn</v>
      </c>
      <c r="AE6276" s="23">
        <f>IFERROR(AB6276/W6276,"N/M")</f>
        <v>0.0851721481432915</v>
      </c>
      <c r="AF6276" s="14" t="str">
        <f>B6276&amp;"|"&amp;TEXT(E6276,"000")&amp;"|"&amp;TEXT(M6276,"0.0000")</f>
        <v>2024|131|0.8000</v>
      </c>
      <c r="AG6276" s="22" t="str">
        <f>IF(AND(B6276&gt;=2015,B6276&lt;=2024,C6276=19,G6276=41,I6276=2,K6276="A",L6276="RBUP",M6276&gt;=0.5,M6276&lt;=0.85),"IN","OUT")</f>
        <v>IN</v>
      </c>
    </row>
    <row r="6277" spans="1:33">
      <c r="A6277" s="14" t="s">
        <v>194</v>
      </c>
      <c r="B6277" s="16">
        <v>2024</v>
      </c>
      <c r="C6277" s="16">
        <v>19</v>
      </c>
      <c r="D6277" s="14" t="s">
        <v>80</v>
      </c>
      <c r="E6277" s="16">
        <v>131</v>
      </c>
      <c r="F6277" s="14" t="s">
        <v>151</v>
      </c>
      <c r="G6277" s="16">
        <v>41</v>
      </c>
      <c r="H6277" s="14" t="s">
        <v>186</v>
      </c>
      <c r="I6277" s="16">
        <v>2</v>
      </c>
      <c r="J6277" s="14" t="s">
        <v>83</v>
      </c>
      <c r="K6277" s="14" t="s">
        <v>84</v>
      </c>
      <c r="L6277" s="14" t="s">
        <v>85</v>
      </c>
      <c r="M6277" s="23">
        <v>0.85</v>
      </c>
      <c r="N6277" s="16">
        <v>303</v>
      </c>
      <c r="O6277" s="16">
        <v>269</v>
      </c>
      <c r="P6277" s="16">
        <v>42</v>
      </c>
      <c r="Q6277" s="16">
        <v>399</v>
      </c>
      <c r="R6277" s="16">
        <v>57</v>
      </c>
      <c r="S6277" s="14" t="s">
        <v>86</v>
      </c>
      <c r="T6277" s="16">
        <v>72690</v>
      </c>
      <c r="U6277" s="16">
        <v>0</v>
      </c>
      <c r="V6277" s="18">
        <v>61201947</v>
      </c>
      <c r="W6277" s="18">
        <v>4596024</v>
      </c>
      <c r="X6277" s="18">
        <v>2234116</v>
      </c>
      <c r="Y6277" s="18">
        <v>3325</v>
      </c>
      <c r="Z6277" s="18">
        <v>0</v>
      </c>
      <c r="AA6277" s="18">
        <v>0</v>
      </c>
      <c r="AB6277" s="18">
        <v>714859</v>
      </c>
      <c r="AC6277" s="23">
        <v>0.16</v>
      </c>
      <c r="AD6277" s="14" t="str">
        <f>IF(E6277=113,"Linn","Iowa ex-Linn")</f>
        <v>Iowa ex-Linn</v>
      </c>
      <c r="AE6277" s="23">
        <f>IFERROR(AB6277/W6277,"N/M")</f>
        <v>0.15553856985951336</v>
      </c>
      <c r="AF6277" s="14" t="str">
        <f>B6277&amp;"|"&amp;TEXT(E6277,"000")&amp;"|"&amp;TEXT(M6277,"0.0000")</f>
        <v>2024|131|0.8500</v>
      </c>
      <c r="AG6277" s="22" t="str">
        <f>IF(AND(B6277&gt;=2015,B6277&lt;=2024,C6277=19,G6277=41,I6277=2,K6277="A",L6277="RBUP",M6277&gt;=0.5,M6277&lt;=0.85),"IN","OUT")</f>
        <v>IN</v>
      </c>
    </row>
    <row r="6278" spans="1:33">
      <c r="A6278" s="14" t="s">
        <v>194</v>
      </c>
      <c r="B6278" s="16">
        <v>2024</v>
      </c>
      <c r="C6278" s="16">
        <v>19</v>
      </c>
      <c r="D6278" s="14" t="s">
        <v>80</v>
      </c>
      <c r="E6278" s="16">
        <v>133</v>
      </c>
      <c r="F6278" s="14" t="s">
        <v>152</v>
      </c>
      <c r="G6278" s="16">
        <v>41</v>
      </c>
      <c r="H6278" s="14" t="s">
        <v>186</v>
      </c>
      <c r="I6278" s="16">
        <v>2</v>
      </c>
      <c r="J6278" s="14" t="s">
        <v>83</v>
      </c>
      <c r="K6278" s="14" t="s">
        <v>84</v>
      </c>
      <c r="L6278" s="14" t="s">
        <v>85</v>
      </c>
      <c r="M6278" s="23">
        <v>0.5</v>
      </c>
      <c r="N6278" s="16">
        <v>1</v>
      </c>
      <c r="O6278" s="16">
        <v>1</v>
      </c>
      <c r="P6278" s="16">
        <v>1</v>
      </c>
      <c r="Q6278" s="16">
        <v>3</v>
      </c>
      <c r="R6278" s="16">
        <v>1</v>
      </c>
      <c r="S6278" s="14" t="s">
        <v>86</v>
      </c>
      <c r="T6278" s="16">
        <v>176</v>
      </c>
      <c r="U6278" s="16">
        <v>0</v>
      </c>
      <c r="V6278" s="18">
        <v>77716</v>
      </c>
      <c r="W6278" s="18">
        <v>1641</v>
      </c>
      <c r="X6278" s="18">
        <v>1100</v>
      </c>
      <c r="Y6278" s="18">
        <v>0</v>
      </c>
      <c r="Z6278" s="18">
        <v>0</v>
      </c>
      <c r="AA6278" s="18">
        <v>0</v>
      </c>
      <c r="AB6278" s="18">
        <v>28867</v>
      </c>
      <c r="AC6278" s="23">
        <v>17.59</v>
      </c>
      <c r="AD6278" s="14" t="str">
        <f>IF(E6278=113,"Linn","Iowa ex-Linn")</f>
        <v>Iowa ex-Linn</v>
      </c>
      <c r="AE6278" s="23">
        <f>IFERROR(AB6278/W6278,"N/M")</f>
        <v>17.591102985984158</v>
      </c>
      <c r="AF6278" s="14" t="str">
        <f>B6278&amp;"|"&amp;TEXT(E6278,"000")&amp;"|"&amp;TEXT(M6278,"0.0000")</f>
        <v>2024|133|0.5000</v>
      </c>
      <c r="AG6278" s="22" t="str">
        <f>IF(AND(B6278&gt;=2015,B6278&lt;=2024,C6278=19,G6278=41,I6278=2,K6278="A",L6278="RBUP",M6278&gt;=0.5,M6278&lt;=0.85),"IN","OUT")</f>
        <v>IN</v>
      </c>
    </row>
    <row r="6279" spans="1:33">
      <c r="A6279" s="14" t="s">
        <v>194</v>
      </c>
      <c r="B6279" s="16">
        <v>2024</v>
      </c>
      <c r="C6279" s="16">
        <v>19</v>
      </c>
      <c r="D6279" s="14" t="s">
        <v>80</v>
      </c>
      <c r="E6279" s="16">
        <v>133</v>
      </c>
      <c r="F6279" s="14" t="s">
        <v>152</v>
      </c>
      <c r="G6279" s="16">
        <v>41</v>
      </c>
      <c r="H6279" s="14" t="s">
        <v>186</v>
      </c>
      <c r="I6279" s="16">
        <v>2</v>
      </c>
      <c r="J6279" s="14" t="s">
        <v>83</v>
      </c>
      <c r="K6279" s="14" t="s">
        <v>84</v>
      </c>
      <c r="L6279" s="14" t="s">
        <v>85</v>
      </c>
      <c r="M6279" s="23">
        <v>0.6</v>
      </c>
      <c r="N6279" s="16">
        <v>0</v>
      </c>
      <c r="O6279" s="16">
        <v>0</v>
      </c>
      <c r="P6279" s="16">
        <v>0</v>
      </c>
      <c r="Q6279" s="16">
        <v>0</v>
      </c>
      <c r="R6279" s="16">
        <v>0</v>
      </c>
      <c r="S6279" s="14" t="s">
        <v>86</v>
      </c>
      <c r="T6279" s="16">
        <v>0</v>
      </c>
      <c r="U6279" s="16">
        <v>0</v>
      </c>
      <c r="V6279" s="18">
        <v>0</v>
      </c>
      <c r="W6279" s="18">
        <v>0</v>
      </c>
      <c r="X6279" s="18">
        <v>0</v>
      </c>
      <c r="Y6279" s="18">
        <v>0</v>
      </c>
      <c r="Z6279" s="18">
        <v>0</v>
      </c>
      <c r="AA6279" s="18">
        <v>0</v>
      </c>
      <c r="AB6279" s="18">
        <v>0</v>
      </c>
      <c r="AC6279" s="23">
        <v>0</v>
      </c>
      <c r="AD6279" s="14" t="str">
        <f>IF(E6279=113,"Linn","Iowa ex-Linn")</f>
        <v>Iowa ex-Linn</v>
      </c>
      <c r="AE6279" s="23" t="str">
        <f>IFERROR(AB6279/W6279,"N/M")</f>
        <v>N/M</v>
      </c>
      <c r="AF6279" s="14" t="str">
        <f>B6279&amp;"|"&amp;TEXT(E6279,"000")&amp;"|"&amp;TEXT(M6279,"0.0000")</f>
        <v>2024|133|0.6000</v>
      </c>
      <c r="AG6279" s="22" t="str">
        <f>IF(AND(B6279&gt;=2015,B6279&lt;=2024,C6279=19,G6279=41,I6279=2,K6279="A",L6279="RBUP",M6279&gt;=0.5,M6279&lt;=0.85),"IN","OUT")</f>
        <v>IN</v>
      </c>
    </row>
    <row r="6280" spans="1:33">
      <c r="A6280" s="14" t="s">
        <v>194</v>
      </c>
      <c r="B6280" s="16">
        <v>2024</v>
      </c>
      <c r="C6280" s="16">
        <v>19</v>
      </c>
      <c r="D6280" s="14" t="s">
        <v>80</v>
      </c>
      <c r="E6280" s="16">
        <v>133</v>
      </c>
      <c r="F6280" s="14" t="s">
        <v>152</v>
      </c>
      <c r="G6280" s="16">
        <v>41</v>
      </c>
      <c r="H6280" s="14" t="s">
        <v>186</v>
      </c>
      <c r="I6280" s="16">
        <v>2</v>
      </c>
      <c r="J6280" s="14" t="s">
        <v>83</v>
      </c>
      <c r="K6280" s="14" t="s">
        <v>84</v>
      </c>
      <c r="L6280" s="14" t="s">
        <v>85</v>
      </c>
      <c r="M6280" s="23">
        <v>0.65</v>
      </c>
      <c r="N6280" s="16">
        <v>5</v>
      </c>
      <c r="O6280" s="16">
        <v>5</v>
      </c>
      <c r="P6280" s="16">
        <v>2</v>
      </c>
      <c r="Q6280" s="16">
        <v>7</v>
      </c>
      <c r="R6280" s="16">
        <v>3</v>
      </c>
      <c r="S6280" s="14" t="s">
        <v>86</v>
      </c>
      <c r="T6280" s="16">
        <v>797</v>
      </c>
      <c r="U6280" s="16">
        <v>0</v>
      </c>
      <c r="V6280" s="18">
        <v>470880</v>
      </c>
      <c r="W6280" s="18">
        <v>22839</v>
      </c>
      <c r="X6280" s="18">
        <v>14673</v>
      </c>
      <c r="Y6280" s="18">
        <v>0</v>
      </c>
      <c r="Z6280" s="18">
        <v>0</v>
      </c>
      <c r="AA6280" s="18">
        <v>0</v>
      </c>
      <c r="AB6280" s="18">
        <v>52839</v>
      </c>
      <c r="AC6280" s="23">
        <v>2.31</v>
      </c>
      <c r="AD6280" s="14" t="str">
        <f>IF(E6280=113,"Linn","Iowa ex-Linn")</f>
        <v>Iowa ex-Linn</v>
      </c>
      <c r="AE6280" s="23">
        <f>IFERROR(AB6280/W6280,"N/M")</f>
        <v>2.313542624458164</v>
      </c>
      <c r="AF6280" s="14" t="str">
        <f>B6280&amp;"|"&amp;TEXT(E6280,"000")&amp;"|"&amp;TEXT(M6280,"0.0000")</f>
        <v>2024|133|0.6500</v>
      </c>
      <c r="AG6280" s="22" t="str">
        <f>IF(AND(B6280&gt;=2015,B6280&lt;=2024,C6280=19,G6280=41,I6280=2,K6280="A",L6280="RBUP",M6280&gt;=0.5,M6280&lt;=0.85),"IN","OUT")</f>
        <v>IN</v>
      </c>
    </row>
    <row r="6281" spans="1:33">
      <c r="A6281" s="14" t="s">
        <v>194</v>
      </c>
      <c r="B6281" s="16">
        <v>2024</v>
      </c>
      <c r="C6281" s="16">
        <v>19</v>
      </c>
      <c r="D6281" s="14" t="s">
        <v>80</v>
      </c>
      <c r="E6281" s="16">
        <v>133</v>
      </c>
      <c r="F6281" s="14" t="s">
        <v>152</v>
      </c>
      <c r="G6281" s="16">
        <v>41</v>
      </c>
      <c r="H6281" s="14" t="s">
        <v>186</v>
      </c>
      <c r="I6281" s="16">
        <v>2</v>
      </c>
      <c r="J6281" s="14" t="s">
        <v>83</v>
      </c>
      <c r="K6281" s="14" t="s">
        <v>84</v>
      </c>
      <c r="L6281" s="14" t="s">
        <v>85</v>
      </c>
      <c r="M6281" s="23">
        <v>0.7</v>
      </c>
      <c r="N6281" s="16">
        <v>33</v>
      </c>
      <c r="O6281" s="16">
        <v>23</v>
      </c>
      <c r="P6281" s="16">
        <v>11</v>
      </c>
      <c r="Q6281" s="16">
        <v>59</v>
      </c>
      <c r="R6281" s="16">
        <v>24</v>
      </c>
      <c r="S6281" s="14" t="s">
        <v>86</v>
      </c>
      <c r="T6281" s="16">
        <v>8958</v>
      </c>
      <c r="U6281" s="16">
        <v>0</v>
      </c>
      <c r="V6281" s="18">
        <v>5979522</v>
      </c>
      <c r="W6281" s="18">
        <v>271009</v>
      </c>
      <c r="X6281" s="18">
        <v>186573</v>
      </c>
      <c r="Y6281" s="18">
        <v>0</v>
      </c>
      <c r="Z6281" s="18">
        <v>0</v>
      </c>
      <c r="AA6281" s="18">
        <v>0</v>
      </c>
      <c r="AB6281" s="18">
        <v>135139</v>
      </c>
      <c r="AC6281" s="23">
        <v>0.5</v>
      </c>
      <c r="AD6281" s="14" t="str">
        <f>IF(E6281=113,"Linn","Iowa ex-Linn")</f>
        <v>Iowa ex-Linn</v>
      </c>
      <c r="AE6281" s="23">
        <f>IFERROR(AB6281/W6281,"N/M")</f>
        <v>0.4986513363024844</v>
      </c>
      <c r="AF6281" s="14" t="str">
        <f>B6281&amp;"|"&amp;TEXT(E6281,"000")&amp;"|"&amp;TEXT(M6281,"0.0000")</f>
        <v>2024|133|0.7000</v>
      </c>
      <c r="AG6281" s="22" t="str">
        <f>IF(AND(B6281&gt;=2015,B6281&lt;=2024,C6281=19,G6281=41,I6281=2,K6281="A",L6281="RBUP",M6281&gt;=0.5,M6281&lt;=0.85),"IN","OUT")</f>
        <v>IN</v>
      </c>
    </row>
    <row r="6282" spans="1:33">
      <c r="A6282" s="14" t="s">
        <v>194</v>
      </c>
      <c r="B6282" s="16">
        <v>2024</v>
      </c>
      <c r="C6282" s="16">
        <v>19</v>
      </c>
      <c r="D6282" s="14" t="s">
        <v>80</v>
      </c>
      <c r="E6282" s="16">
        <v>133</v>
      </c>
      <c r="F6282" s="14" t="s">
        <v>152</v>
      </c>
      <c r="G6282" s="16">
        <v>41</v>
      </c>
      <c r="H6282" s="14" t="s">
        <v>186</v>
      </c>
      <c r="I6282" s="16">
        <v>2</v>
      </c>
      <c r="J6282" s="14" t="s">
        <v>83</v>
      </c>
      <c r="K6282" s="14" t="s">
        <v>84</v>
      </c>
      <c r="L6282" s="14" t="s">
        <v>85</v>
      </c>
      <c r="M6282" s="23">
        <v>0.75</v>
      </c>
      <c r="N6282" s="16">
        <v>126</v>
      </c>
      <c r="O6282" s="16">
        <v>91</v>
      </c>
      <c r="P6282" s="16">
        <v>34</v>
      </c>
      <c r="Q6282" s="16">
        <v>315</v>
      </c>
      <c r="R6282" s="16">
        <v>156</v>
      </c>
      <c r="S6282" s="14" t="s">
        <v>86</v>
      </c>
      <c r="T6282" s="16">
        <v>26599</v>
      </c>
      <c r="U6282" s="16">
        <v>0</v>
      </c>
      <c r="V6282" s="18">
        <v>18810162</v>
      </c>
      <c r="W6282" s="18">
        <v>1292032</v>
      </c>
      <c r="X6282" s="18">
        <v>790339</v>
      </c>
      <c r="Y6282" s="18">
        <v>0</v>
      </c>
      <c r="Z6282" s="18">
        <v>0</v>
      </c>
      <c r="AA6282" s="18">
        <v>0</v>
      </c>
      <c r="AB6282" s="18">
        <v>1031545</v>
      </c>
      <c r="AC6282" s="23">
        <v>0.8</v>
      </c>
      <c r="AD6282" s="14" t="str">
        <f>IF(E6282=113,"Linn","Iowa ex-Linn")</f>
        <v>Iowa ex-Linn</v>
      </c>
      <c r="AE6282" s="23">
        <f>IFERROR(AB6282/W6282,"N/M")</f>
        <v>0.7983896683673469</v>
      </c>
      <c r="AF6282" s="14" t="str">
        <f>B6282&amp;"|"&amp;TEXT(E6282,"000")&amp;"|"&amp;TEXT(M6282,"0.0000")</f>
        <v>2024|133|0.7500</v>
      </c>
      <c r="AG6282" s="22" t="str">
        <f>IF(AND(B6282&gt;=2015,B6282&lt;=2024,C6282=19,G6282=41,I6282=2,K6282="A",L6282="RBUP",M6282&gt;=0.5,M6282&lt;=0.85),"IN","OUT")</f>
        <v>IN</v>
      </c>
    </row>
    <row r="6283" spans="1:33">
      <c r="A6283" s="14" t="s">
        <v>194</v>
      </c>
      <c r="B6283" s="16">
        <v>2024</v>
      </c>
      <c r="C6283" s="16">
        <v>19</v>
      </c>
      <c r="D6283" s="14" t="s">
        <v>80</v>
      </c>
      <c r="E6283" s="16">
        <v>133</v>
      </c>
      <c r="F6283" s="14" t="s">
        <v>152</v>
      </c>
      <c r="G6283" s="16">
        <v>41</v>
      </c>
      <c r="H6283" s="14" t="s">
        <v>186</v>
      </c>
      <c r="I6283" s="16">
        <v>2</v>
      </c>
      <c r="J6283" s="14" t="s">
        <v>83</v>
      </c>
      <c r="K6283" s="14" t="s">
        <v>84</v>
      </c>
      <c r="L6283" s="14" t="s">
        <v>85</v>
      </c>
      <c r="M6283" s="23">
        <v>0.8</v>
      </c>
      <c r="N6283" s="16">
        <v>345</v>
      </c>
      <c r="O6283" s="16">
        <v>252</v>
      </c>
      <c r="P6283" s="16">
        <v>112</v>
      </c>
      <c r="Q6283" s="16">
        <v>559</v>
      </c>
      <c r="R6283" s="16">
        <v>218</v>
      </c>
      <c r="S6283" s="14" t="s">
        <v>86</v>
      </c>
      <c r="T6283" s="16">
        <v>66878</v>
      </c>
      <c r="U6283" s="16">
        <v>0</v>
      </c>
      <c r="V6283" s="18">
        <v>52100521</v>
      </c>
      <c r="W6283" s="18">
        <v>4037484</v>
      </c>
      <c r="X6283" s="18">
        <v>2257389</v>
      </c>
      <c r="Y6283" s="18">
        <v>361</v>
      </c>
      <c r="Z6283" s="18">
        <v>0</v>
      </c>
      <c r="AA6283" s="18">
        <v>0</v>
      </c>
      <c r="AB6283" s="18">
        <v>3436370</v>
      </c>
      <c r="AC6283" s="23">
        <v>0.85</v>
      </c>
      <c r="AD6283" s="14" t="str">
        <f>IF(E6283=113,"Linn","Iowa ex-Linn")</f>
        <v>Iowa ex-Linn</v>
      </c>
      <c r="AE6283" s="23">
        <f>IFERROR(AB6283/W6283,"N/M")</f>
        <v>0.8511166855398065</v>
      </c>
      <c r="AF6283" s="14" t="str">
        <f>B6283&amp;"|"&amp;TEXT(E6283,"000")&amp;"|"&amp;TEXT(M6283,"0.0000")</f>
        <v>2024|133|0.8000</v>
      </c>
      <c r="AG6283" s="22" t="str">
        <f>IF(AND(B6283&gt;=2015,B6283&lt;=2024,C6283=19,G6283=41,I6283=2,K6283="A",L6283="RBUP",M6283&gt;=0.5,M6283&lt;=0.85),"IN","OUT")</f>
        <v>IN</v>
      </c>
    </row>
    <row r="6284" spans="1:33">
      <c r="A6284" s="14" t="s">
        <v>194</v>
      </c>
      <c r="B6284" s="16">
        <v>2024</v>
      </c>
      <c r="C6284" s="16">
        <v>19</v>
      </c>
      <c r="D6284" s="14" t="s">
        <v>80</v>
      </c>
      <c r="E6284" s="16">
        <v>133</v>
      </c>
      <c r="F6284" s="14" t="s">
        <v>152</v>
      </c>
      <c r="G6284" s="16">
        <v>41</v>
      </c>
      <c r="H6284" s="14" t="s">
        <v>186</v>
      </c>
      <c r="I6284" s="16">
        <v>2</v>
      </c>
      <c r="J6284" s="14" t="s">
        <v>83</v>
      </c>
      <c r="K6284" s="14" t="s">
        <v>84</v>
      </c>
      <c r="L6284" s="14" t="s">
        <v>85</v>
      </c>
      <c r="M6284" s="23">
        <v>0.85</v>
      </c>
      <c r="N6284" s="16">
        <v>215</v>
      </c>
      <c r="O6284" s="16">
        <v>149</v>
      </c>
      <c r="P6284" s="16">
        <v>75</v>
      </c>
      <c r="Q6284" s="16">
        <v>263</v>
      </c>
      <c r="R6284" s="16">
        <v>108</v>
      </c>
      <c r="S6284" s="14" t="s">
        <v>86</v>
      </c>
      <c r="T6284" s="16">
        <v>42786</v>
      </c>
      <c r="U6284" s="16">
        <v>0</v>
      </c>
      <c r="V6284" s="18">
        <v>35084625</v>
      </c>
      <c r="W6284" s="18">
        <v>3073800</v>
      </c>
      <c r="X6284" s="18">
        <v>1473424</v>
      </c>
      <c r="Y6284" s="18">
        <v>1092</v>
      </c>
      <c r="Z6284" s="18">
        <v>0</v>
      </c>
      <c r="AA6284" s="18">
        <v>0</v>
      </c>
      <c r="AB6284" s="18">
        <v>2801294</v>
      </c>
      <c r="AC6284" s="23">
        <v>0.91</v>
      </c>
      <c r="AD6284" s="14" t="str">
        <f>IF(E6284=113,"Linn","Iowa ex-Linn")</f>
        <v>Iowa ex-Linn</v>
      </c>
      <c r="AE6284" s="23">
        <f>IFERROR(AB6284/W6284,"N/M")</f>
        <v>0.9113455657492354</v>
      </c>
      <c r="AF6284" s="14" t="str">
        <f>B6284&amp;"|"&amp;TEXT(E6284,"000")&amp;"|"&amp;TEXT(M6284,"0.0000")</f>
        <v>2024|133|0.8500</v>
      </c>
      <c r="AG6284" s="22" t="str">
        <f>IF(AND(B6284&gt;=2015,B6284&lt;=2024,C6284=19,G6284=41,I6284=2,K6284="A",L6284="RBUP",M6284&gt;=0.5,M6284&lt;=0.85),"IN","OUT")</f>
        <v>IN</v>
      </c>
    </row>
    <row r="6285" spans="1:33">
      <c r="A6285" s="14" t="s">
        <v>194</v>
      </c>
      <c r="B6285" s="16">
        <v>2024</v>
      </c>
      <c r="C6285" s="16">
        <v>19</v>
      </c>
      <c r="D6285" s="14" t="s">
        <v>80</v>
      </c>
      <c r="E6285" s="16">
        <v>135</v>
      </c>
      <c r="F6285" s="14" t="s">
        <v>153</v>
      </c>
      <c r="G6285" s="16">
        <v>41</v>
      </c>
      <c r="H6285" s="14" t="s">
        <v>186</v>
      </c>
      <c r="I6285" s="16">
        <v>2</v>
      </c>
      <c r="J6285" s="14" t="s">
        <v>83</v>
      </c>
      <c r="K6285" s="14" t="s">
        <v>84</v>
      </c>
      <c r="L6285" s="14" t="s">
        <v>85</v>
      </c>
      <c r="M6285" s="23">
        <v>0.55</v>
      </c>
      <c r="N6285" s="16">
        <v>1</v>
      </c>
      <c r="O6285" s="16">
        <v>1</v>
      </c>
      <c r="P6285" s="16">
        <v>0</v>
      </c>
      <c r="Q6285" s="16">
        <v>1</v>
      </c>
      <c r="R6285" s="16">
        <v>0</v>
      </c>
      <c r="S6285" s="14" t="s">
        <v>86</v>
      </c>
      <c r="T6285" s="16">
        <v>39</v>
      </c>
      <c r="U6285" s="16">
        <v>0</v>
      </c>
      <c r="V6285" s="18">
        <v>19312</v>
      </c>
      <c r="W6285" s="18">
        <v>1154</v>
      </c>
      <c r="X6285" s="18">
        <v>923</v>
      </c>
      <c r="Y6285" s="18">
        <v>0</v>
      </c>
      <c r="Z6285" s="18">
        <v>0</v>
      </c>
      <c r="AA6285" s="18">
        <v>0</v>
      </c>
      <c r="AB6285" s="18">
        <v>0</v>
      </c>
      <c r="AC6285" s="23">
        <v>0</v>
      </c>
      <c r="AD6285" s="14" t="str">
        <f>IF(E6285=113,"Linn","Iowa ex-Linn")</f>
        <v>Iowa ex-Linn</v>
      </c>
      <c r="AE6285" s="23">
        <f>IFERROR(AB6285/W6285,"N/M")</f>
        <v>0.0</v>
      </c>
      <c r="AF6285" s="14" t="str">
        <f>B6285&amp;"|"&amp;TEXT(E6285,"000")&amp;"|"&amp;TEXT(M6285,"0.0000")</f>
        <v>2024|135|0.5500</v>
      </c>
      <c r="AG6285" s="22" t="str">
        <f>IF(AND(B6285&gt;=2015,B6285&lt;=2024,C6285=19,G6285=41,I6285=2,K6285="A",L6285="RBUP",M6285&gt;=0.5,M6285&lt;=0.85),"IN","OUT")</f>
        <v>IN</v>
      </c>
    </row>
    <row r="6286" spans="1:33">
      <c r="A6286" s="14" t="s">
        <v>194</v>
      </c>
      <c r="B6286" s="16">
        <v>2024</v>
      </c>
      <c r="C6286" s="16">
        <v>19</v>
      </c>
      <c r="D6286" s="14" t="s">
        <v>80</v>
      </c>
      <c r="E6286" s="16">
        <v>135</v>
      </c>
      <c r="F6286" s="14" t="s">
        <v>153</v>
      </c>
      <c r="G6286" s="16">
        <v>41</v>
      </c>
      <c r="H6286" s="14" t="s">
        <v>186</v>
      </c>
      <c r="I6286" s="16">
        <v>2</v>
      </c>
      <c r="J6286" s="14" t="s">
        <v>83</v>
      </c>
      <c r="K6286" s="14" t="s">
        <v>84</v>
      </c>
      <c r="L6286" s="14" t="s">
        <v>85</v>
      </c>
      <c r="M6286" s="23">
        <v>0.6</v>
      </c>
      <c r="N6286" s="16">
        <v>1</v>
      </c>
      <c r="O6286" s="16">
        <v>1</v>
      </c>
      <c r="P6286" s="16">
        <v>0</v>
      </c>
      <c r="Q6286" s="16">
        <v>1</v>
      </c>
      <c r="R6286" s="16">
        <v>0</v>
      </c>
      <c r="S6286" s="14" t="s">
        <v>86</v>
      </c>
      <c r="T6286" s="16">
        <v>73</v>
      </c>
      <c r="U6286" s="16">
        <v>0</v>
      </c>
      <c r="V6286" s="18">
        <v>30692</v>
      </c>
      <c r="W6286" s="18">
        <v>3328</v>
      </c>
      <c r="X6286" s="18">
        <v>2130</v>
      </c>
      <c r="Y6286" s="18">
        <v>0</v>
      </c>
      <c r="Z6286" s="18">
        <v>0</v>
      </c>
      <c r="AA6286" s="18">
        <v>0</v>
      </c>
      <c r="AB6286" s="18">
        <v>0</v>
      </c>
      <c r="AC6286" s="23">
        <v>0</v>
      </c>
      <c r="AD6286" s="14" t="str">
        <f>IF(E6286=113,"Linn","Iowa ex-Linn")</f>
        <v>Iowa ex-Linn</v>
      </c>
      <c r="AE6286" s="23">
        <f>IFERROR(AB6286/W6286,"N/M")</f>
        <v>0.0</v>
      </c>
      <c r="AF6286" s="14" t="str">
        <f>B6286&amp;"|"&amp;TEXT(E6286,"000")&amp;"|"&amp;TEXT(M6286,"0.0000")</f>
        <v>2024|135|0.6000</v>
      </c>
      <c r="AG6286" s="22" t="str">
        <f>IF(AND(B6286&gt;=2015,B6286&lt;=2024,C6286=19,G6286=41,I6286=2,K6286="A",L6286="RBUP",M6286&gt;=0.5,M6286&lt;=0.85),"IN","OUT")</f>
        <v>IN</v>
      </c>
    </row>
    <row r="6287" spans="1:33">
      <c r="A6287" s="14" t="s">
        <v>194</v>
      </c>
      <c r="B6287" s="16">
        <v>2024</v>
      </c>
      <c r="C6287" s="16">
        <v>19</v>
      </c>
      <c r="D6287" s="14" t="s">
        <v>80</v>
      </c>
      <c r="E6287" s="16">
        <v>135</v>
      </c>
      <c r="F6287" s="14" t="s">
        <v>153</v>
      </c>
      <c r="G6287" s="16">
        <v>41</v>
      </c>
      <c r="H6287" s="14" t="s">
        <v>186</v>
      </c>
      <c r="I6287" s="16">
        <v>2</v>
      </c>
      <c r="J6287" s="14" t="s">
        <v>83</v>
      </c>
      <c r="K6287" s="14" t="s">
        <v>84</v>
      </c>
      <c r="L6287" s="14" t="s">
        <v>85</v>
      </c>
      <c r="M6287" s="23">
        <v>0.65</v>
      </c>
      <c r="N6287" s="16">
        <v>2</v>
      </c>
      <c r="O6287" s="16">
        <v>0</v>
      </c>
      <c r="P6287" s="16">
        <v>0</v>
      </c>
      <c r="Q6287" s="16">
        <v>0</v>
      </c>
      <c r="R6287" s="16">
        <v>0</v>
      </c>
      <c r="S6287" s="14" t="s">
        <v>86</v>
      </c>
      <c r="T6287" s="16">
        <v>0</v>
      </c>
      <c r="U6287" s="16">
        <v>0</v>
      </c>
      <c r="V6287" s="18">
        <v>0</v>
      </c>
      <c r="W6287" s="18">
        <v>0</v>
      </c>
      <c r="X6287" s="18">
        <v>0</v>
      </c>
      <c r="Y6287" s="18">
        <v>0</v>
      </c>
      <c r="Z6287" s="18">
        <v>0</v>
      </c>
      <c r="AA6287" s="18">
        <v>0</v>
      </c>
      <c r="AB6287" s="18">
        <v>0</v>
      </c>
      <c r="AC6287" s="23">
        <v>0</v>
      </c>
      <c r="AD6287" s="14" t="str">
        <f>IF(E6287=113,"Linn","Iowa ex-Linn")</f>
        <v>Iowa ex-Linn</v>
      </c>
      <c r="AE6287" s="23" t="str">
        <f>IFERROR(AB6287/W6287,"N/M")</f>
        <v>N/M</v>
      </c>
      <c r="AF6287" s="14" t="str">
        <f>B6287&amp;"|"&amp;TEXT(E6287,"000")&amp;"|"&amp;TEXT(M6287,"0.0000")</f>
        <v>2024|135|0.6500</v>
      </c>
      <c r="AG6287" s="22" t="str">
        <f>IF(AND(B6287&gt;=2015,B6287&lt;=2024,C6287=19,G6287=41,I6287=2,K6287="A",L6287="RBUP",M6287&gt;=0.5,M6287&lt;=0.85),"IN","OUT")</f>
        <v>IN</v>
      </c>
    </row>
    <row r="6288" spans="1:33">
      <c r="A6288" s="14" t="s">
        <v>194</v>
      </c>
      <c r="B6288" s="16">
        <v>2024</v>
      </c>
      <c r="C6288" s="16">
        <v>19</v>
      </c>
      <c r="D6288" s="14" t="s">
        <v>80</v>
      </c>
      <c r="E6288" s="16">
        <v>135</v>
      </c>
      <c r="F6288" s="14" t="s">
        <v>153</v>
      </c>
      <c r="G6288" s="16">
        <v>41</v>
      </c>
      <c r="H6288" s="14" t="s">
        <v>186</v>
      </c>
      <c r="I6288" s="16">
        <v>2</v>
      </c>
      <c r="J6288" s="14" t="s">
        <v>83</v>
      </c>
      <c r="K6288" s="14" t="s">
        <v>84</v>
      </c>
      <c r="L6288" s="14" t="s">
        <v>85</v>
      </c>
      <c r="M6288" s="23">
        <v>0.7</v>
      </c>
      <c r="N6288" s="16">
        <v>35</v>
      </c>
      <c r="O6288" s="16">
        <v>22</v>
      </c>
      <c r="P6288" s="16">
        <v>2</v>
      </c>
      <c r="Q6288" s="16">
        <v>27</v>
      </c>
      <c r="R6288" s="16">
        <v>3</v>
      </c>
      <c r="S6288" s="14" t="s">
        <v>86</v>
      </c>
      <c r="T6288" s="16">
        <v>2819</v>
      </c>
      <c r="U6288" s="16">
        <v>0</v>
      </c>
      <c r="V6288" s="18">
        <v>1584893</v>
      </c>
      <c r="W6288" s="18">
        <v>165414</v>
      </c>
      <c r="X6288" s="18">
        <v>121484</v>
      </c>
      <c r="Y6288" s="18">
        <v>0</v>
      </c>
      <c r="Z6288" s="18">
        <v>0</v>
      </c>
      <c r="AA6288" s="18">
        <v>0</v>
      </c>
      <c r="AB6288" s="18">
        <v>13797</v>
      </c>
      <c r="AC6288" s="23">
        <v>0.08</v>
      </c>
      <c r="AD6288" s="14" t="str">
        <f>IF(E6288=113,"Linn","Iowa ex-Linn")</f>
        <v>Iowa ex-Linn</v>
      </c>
      <c r="AE6288" s="23">
        <f>IFERROR(AB6288/W6288,"N/M")</f>
        <v>0.08340890130218724</v>
      </c>
      <c r="AF6288" s="14" t="str">
        <f>B6288&amp;"|"&amp;TEXT(E6288,"000")&amp;"|"&amp;TEXT(M6288,"0.0000")</f>
        <v>2024|135|0.7000</v>
      </c>
      <c r="AG6288" s="22" t="str">
        <f>IF(AND(B6288&gt;=2015,B6288&lt;=2024,C6288=19,G6288=41,I6288=2,K6288="A",L6288="RBUP",M6288&gt;=0.5,M6288&lt;=0.85),"IN","OUT")</f>
        <v>IN</v>
      </c>
    </row>
    <row r="6289" spans="1:33">
      <c r="A6289" s="14" t="s">
        <v>194</v>
      </c>
      <c r="B6289" s="16">
        <v>2024</v>
      </c>
      <c r="C6289" s="16">
        <v>19</v>
      </c>
      <c r="D6289" s="14" t="s">
        <v>80</v>
      </c>
      <c r="E6289" s="16">
        <v>135</v>
      </c>
      <c r="F6289" s="14" t="s">
        <v>153</v>
      </c>
      <c r="G6289" s="16">
        <v>41</v>
      </c>
      <c r="H6289" s="14" t="s">
        <v>186</v>
      </c>
      <c r="I6289" s="16">
        <v>2</v>
      </c>
      <c r="J6289" s="14" t="s">
        <v>83</v>
      </c>
      <c r="K6289" s="14" t="s">
        <v>84</v>
      </c>
      <c r="L6289" s="14" t="s">
        <v>85</v>
      </c>
      <c r="M6289" s="23">
        <v>0.75</v>
      </c>
      <c r="N6289" s="16">
        <v>178</v>
      </c>
      <c r="O6289" s="16">
        <v>82</v>
      </c>
      <c r="P6289" s="16">
        <v>18</v>
      </c>
      <c r="Q6289" s="16">
        <v>94</v>
      </c>
      <c r="R6289" s="16">
        <v>20</v>
      </c>
      <c r="S6289" s="14" t="s">
        <v>86</v>
      </c>
      <c r="T6289" s="16">
        <v>6643</v>
      </c>
      <c r="U6289" s="16">
        <v>0</v>
      </c>
      <c r="V6289" s="18">
        <v>3859558</v>
      </c>
      <c r="W6289" s="18">
        <v>489766</v>
      </c>
      <c r="X6289" s="18">
        <v>346110</v>
      </c>
      <c r="Y6289" s="18">
        <v>710</v>
      </c>
      <c r="Z6289" s="18">
        <v>0</v>
      </c>
      <c r="AA6289" s="18">
        <v>0</v>
      </c>
      <c r="AB6289" s="18">
        <v>87931</v>
      </c>
      <c r="AC6289" s="23">
        <v>0.18</v>
      </c>
      <c r="AD6289" s="14" t="str">
        <f>IF(E6289=113,"Linn","Iowa ex-Linn")</f>
        <v>Iowa ex-Linn</v>
      </c>
      <c r="AE6289" s="23">
        <f>IFERROR(AB6289/W6289,"N/M")</f>
        <v>0.1795367583703238</v>
      </c>
      <c r="AF6289" s="14" t="str">
        <f>B6289&amp;"|"&amp;TEXT(E6289,"000")&amp;"|"&amp;TEXT(M6289,"0.0000")</f>
        <v>2024|135|0.7500</v>
      </c>
      <c r="AG6289" s="22" t="str">
        <f>IF(AND(B6289&gt;=2015,B6289&lt;=2024,C6289=19,G6289=41,I6289=2,K6289="A",L6289="RBUP",M6289&gt;=0.5,M6289&lt;=0.85),"IN","OUT")</f>
        <v>IN</v>
      </c>
    </row>
    <row r="6290" spans="1:33">
      <c r="A6290" s="14" t="s">
        <v>194</v>
      </c>
      <c r="B6290" s="16">
        <v>2024</v>
      </c>
      <c r="C6290" s="16">
        <v>19</v>
      </c>
      <c r="D6290" s="14" t="s">
        <v>80</v>
      </c>
      <c r="E6290" s="16">
        <v>135</v>
      </c>
      <c r="F6290" s="14" t="s">
        <v>153</v>
      </c>
      <c r="G6290" s="16">
        <v>41</v>
      </c>
      <c r="H6290" s="14" t="s">
        <v>186</v>
      </c>
      <c r="I6290" s="16">
        <v>2</v>
      </c>
      <c r="J6290" s="14" t="s">
        <v>83</v>
      </c>
      <c r="K6290" s="14" t="s">
        <v>84</v>
      </c>
      <c r="L6290" s="14" t="s">
        <v>85</v>
      </c>
      <c r="M6290" s="23">
        <v>0.8</v>
      </c>
      <c r="N6290" s="16">
        <v>167</v>
      </c>
      <c r="O6290" s="16">
        <v>92</v>
      </c>
      <c r="P6290" s="16">
        <v>20</v>
      </c>
      <c r="Q6290" s="16">
        <v>96</v>
      </c>
      <c r="R6290" s="16">
        <v>18</v>
      </c>
      <c r="S6290" s="14" t="s">
        <v>86</v>
      </c>
      <c r="T6290" s="16">
        <v>14329</v>
      </c>
      <c r="U6290" s="16">
        <v>0</v>
      </c>
      <c r="V6290" s="18">
        <v>8751790</v>
      </c>
      <c r="W6290" s="18">
        <v>1201892</v>
      </c>
      <c r="X6290" s="18">
        <v>784398</v>
      </c>
      <c r="Y6290" s="18">
        <v>166</v>
      </c>
      <c r="Z6290" s="18">
        <v>0</v>
      </c>
      <c r="AA6290" s="18">
        <v>0</v>
      </c>
      <c r="AB6290" s="18">
        <v>171488</v>
      </c>
      <c r="AC6290" s="23">
        <v>0.14</v>
      </c>
      <c r="AD6290" s="14" t="str">
        <f>IF(E6290=113,"Linn","Iowa ex-Linn")</f>
        <v>Iowa ex-Linn</v>
      </c>
      <c r="AE6290" s="23">
        <f>IFERROR(AB6290/W6290,"N/M")</f>
        <v>0.14268170517816908</v>
      </c>
      <c r="AF6290" s="14" t="str">
        <f>B6290&amp;"|"&amp;TEXT(E6290,"000")&amp;"|"&amp;TEXT(M6290,"0.0000")</f>
        <v>2024|135|0.8000</v>
      </c>
      <c r="AG6290" s="22" t="str">
        <f>IF(AND(B6290&gt;=2015,B6290&lt;=2024,C6290=19,G6290=41,I6290=2,K6290="A",L6290="RBUP",M6290&gt;=0.5,M6290&lt;=0.85),"IN","OUT")</f>
        <v>IN</v>
      </c>
    </row>
    <row r="6291" spans="1:33">
      <c r="A6291" s="14" t="s">
        <v>194</v>
      </c>
      <c r="B6291" s="16">
        <v>2024</v>
      </c>
      <c r="C6291" s="16">
        <v>19</v>
      </c>
      <c r="D6291" s="14" t="s">
        <v>80</v>
      </c>
      <c r="E6291" s="16">
        <v>135</v>
      </c>
      <c r="F6291" s="14" t="s">
        <v>153</v>
      </c>
      <c r="G6291" s="16">
        <v>41</v>
      </c>
      <c r="H6291" s="14" t="s">
        <v>186</v>
      </c>
      <c r="I6291" s="16">
        <v>2</v>
      </c>
      <c r="J6291" s="14" t="s">
        <v>83</v>
      </c>
      <c r="K6291" s="14" t="s">
        <v>84</v>
      </c>
      <c r="L6291" s="14" t="s">
        <v>85</v>
      </c>
      <c r="M6291" s="23">
        <v>0.85</v>
      </c>
      <c r="N6291" s="16">
        <v>26</v>
      </c>
      <c r="O6291" s="16">
        <v>11</v>
      </c>
      <c r="P6291" s="16">
        <v>5</v>
      </c>
      <c r="Q6291" s="16">
        <v>11</v>
      </c>
      <c r="R6291" s="16">
        <v>5</v>
      </c>
      <c r="S6291" s="14" t="s">
        <v>86</v>
      </c>
      <c r="T6291" s="16">
        <v>930</v>
      </c>
      <c r="U6291" s="16">
        <v>0</v>
      </c>
      <c r="V6291" s="18">
        <v>605344</v>
      </c>
      <c r="W6291" s="18">
        <v>97033</v>
      </c>
      <c r="X6291" s="18">
        <v>45124</v>
      </c>
      <c r="Y6291" s="18">
        <v>0</v>
      </c>
      <c r="Z6291" s="18">
        <v>0</v>
      </c>
      <c r="AA6291" s="18">
        <v>0</v>
      </c>
      <c r="AB6291" s="18">
        <v>30651</v>
      </c>
      <c r="AC6291" s="23">
        <v>0.32</v>
      </c>
      <c r="AD6291" s="14" t="str">
        <f>IF(E6291=113,"Linn","Iowa ex-Linn")</f>
        <v>Iowa ex-Linn</v>
      </c>
      <c r="AE6291" s="23">
        <f>IFERROR(AB6291/W6291,"N/M")</f>
        <v>0.3158822256345779</v>
      </c>
      <c r="AF6291" s="14" t="str">
        <f>B6291&amp;"|"&amp;TEXT(E6291,"000")&amp;"|"&amp;TEXT(M6291,"0.0000")</f>
        <v>2024|135|0.8500</v>
      </c>
      <c r="AG6291" s="22" t="str">
        <f>IF(AND(B6291&gt;=2015,B6291&lt;=2024,C6291=19,G6291=41,I6291=2,K6291="A",L6291="RBUP",M6291&gt;=0.5,M6291&lt;=0.85),"IN","OUT")</f>
        <v>IN</v>
      </c>
    </row>
    <row r="6292" spans="1:33">
      <c r="A6292" s="14" t="s">
        <v>194</v>
      </c>
      <c r="B6292" s="16">
        <v>2024</v>
      </c>
      <c r="C6292" s="16">
        <v>19</v>
      </c>
      <c r="D6292" s="14" t="s">
        <v>80</v>
      </c>
      <c r="E6292" s="16">
        <v>137</v>
      </c>
      <c r="F6292" s="14" t="s">
        <v>154</v>
      </c>
      <c r="G6292" s="16">
        <v>41</v>
      </c>
      <c r="H6292" s="14" t="s">
        <v>186</v>
      </c>
      <c r="I6292" s="16">
        <v>2</v>
      </c>
      <c r="J6292" s="14" t="s">
        <v>83</v>
      </c>
      <c r="K6292" s="14" t="s">
        <v>84</v>
      </c>
      <c r="L6292" s="14" t="s">
        <v>85</v>
      </c>
      <c r="M6292" s="23">
        <v>0.65</v>
      </c>
      <c r="N6292" s="16">
        <v>8</v>
      </c>
      <c r="O6292" s="16">
        <v>8</v>
      </c>
      <c r="P6292" s="16">
        <v>0</v>
      </c>
      <c r="Q6292" s="16">
        <v>15</v>
      </c>
      <c r="R6292" s="16">
        <v>0</v>
      </c>
      <c r="S6292" s="14" t="s">
        <v>86</v>
      </c>
      <c r="T6292" s="16">
        <v>1094</v>
      </c>
      <c r="U6292" s="16">
        <v>0</v>
      </c>
      <c r="V6292" s="18">
        <v>594910</v>
      </c>
      <c r="W6292" s="18">
        <v>16848</v>
      </c>
      <c r="X6292" s="18">
        <v>11171</v>
      </c>
      <c r="Y6292" s="18">
        <v>0</v>
      </c>
      <c r="Z6292" s="18">
        <v>0</v>
      </c>
      <c r="AA6292" s="18">
        <v>0</v>
      </c>
      <c r="AB6292" s="18">
        <v>0</v>
      </c>
      <c r="AC6292" s="23">
        <v>0</v>
      </c>
      <c r="AD6292" s="14" t="str">
        <f>IF(E6292=113,"Linn","Iowa ex-Linn")</f>
        <v>Iowa ex-Linn</v>
      </c>
      <c r="AE6292" s="23">
        <f>IFERROR(AB6292/W6292,"N/M")</f>
        <v>0.0</v>
      </c>
      <c r="AF6292" s="14" t="str">
        <f>B6292&amp;"|"&amp;TEXT(E6292,"000")&amp;"|"&amp;TEXT(M6292,"0.0000")</f>
        <v>2024|137|0.6500</v>
      </c>
      <c r="AG6292" s="22" t="str">
        <f>IF(AND(B6292&gt;=2015,B6292&lt;=2024,C6292=19,G6292=41,I6292=2,K6292="A",L6292="RBUP",M6292&gt;=0.5,M6292&lt;=0.85),"IN","OUT")</f>
        <v>IN</v>
      </c>
    </row>
    <row r="6293" spans="1:33">
      <c r="A6293" s="14" t="s">
        <v>194</v>
      </c>
      <c r="B6293" s="16">
        <v>2024</v>
      </c>
      <c r="C6293" s="16">
        <v>19</v>
      </c>
      <c r="D6293" s="14" t="s">
        <v>80</v>
      </c>
      <c r="E6293" s="16">
        <v>137</v>
      </c>
      <c r="F6293" s="14" t="s">
        <v>154</v>
      </c>
      <c r="G6293" s="16">
        <v>41</v>
      </c>
      <c r="H6293" s="14" t="s">
        <v>186</v>
      </c>
      <c r="I6293" s="16">
        <v>2</v>
      </c>
      <c r="J6293" s="14" t="s">
        <v>83</v>
      </c>
      <c r="K6293" s="14" t="s">
        <v>84</v>
      </c>
      <c r="L6293" s="14" t="s">
        <v>85</v>
      </c>
      <c r="M6293" s="23">
        <v>0.7</v>
      </c>
      <c r="N6293" s="16">
        <v>29</v>
      </c>
      <c r="O6293" s="16">
        <v>26</v>
      </c>
      <c r="P6293" s="16">
        <v>0</v>
      </c>
      <c r="Q6293" s="16">
        <v>38</v>
      </c>
      <c r="R6293" s="16">
        <v>0</v>
      </c>
      <c r="S6293" s="14" t="s">
        <v>86</v>
      </c>
      <c r="T6293" s="16">
        <v>3757</v>
      </c>
      <c r="U6293" s="16">
        <v>0</v>
      </c>
      <c r="V6293" s="18">
        <v>2564399</v>
      </c>
      <c r="W6293" s="18">
        <v>79704</v>
      </c>
      <c r="X6293" s="18">
        <v>56875</v>
      </c>
      <c r="Y6293" s="18">
        <v>0</v>
      </c>
      <c r="Z6293" s="18">
        <v>0</v>
      </c>
      <c r="AA6293" s="18">
        <v>0</v>
      </c>
      <c r="AB6293" s="18">
        <v>0</v>
      </c>
      <c r="AC6293" s="23">
        <v>0</v>
      </c>
      <c r="AD6293" s="14" t="str">
        <f>IF(E6293=113,"Linn","Iowa ex-Linn")</f>
        <v>Iowa ex-Linn</v>
      </c>
      <c r="AE6293" s="23">
        <f>IFERROR(AB6293/W6293,"N/M")</f>
        <v>0.0</v>
      </c>
      <c r="AF6293" s="14" t="str">
        <f>B6293&amp;"|"&amp;TEXT(E6293,"000")&amp;"|"&amp;TEXT(M6293,"0.0000")</f>
        <v>2024|137|0.7000</v>
      </c>
      <c r="AG6293" s="22" t="str">
        <f>IF(AND(B6293&gt;=2015,B6293&lt;=2024,C6293=19,G6293=41,I6293=2,K6293="A",L6293="RBUP",M6293&gt;=0.5,M6293&lt;=0.85),"IN","OUT")</f>
        <v>IN</v>
      </c>
    </row>
    <row r="6294" spans="1:33">
      <c r="A6294" s="14" t="s">
        <v>194</v>
      </c>
      <c r="B6294" s="16">
        <v>2024</v>
      </c>
      <c r="C6294" s="16">
        <v>19</v>
      </c>
      <c r="D6294" s="14" t="s">
        <v>80</v>
      </c>
      <c r="E6294" s="16">
        <v>137</v>
      </c>
      <c r="F6294" s="14" t="s">
        <v>154</v>
      </c>
      <c r="G6294" s="16">
        <v>41</v>
      </c>
      <c r="H6294" s="14" t="s">
        <v>186</v>
      </c>
      <c r="I6294" s="16">
        <v>2</v>
      </c>
      <c r="J6294" s="14" t="s">
        <v>83</v>
      </c>
      <c r="K6294" s="14" t="s">
        <v>84</v>
      </c>
      <c r="L6294" s="14" t="s">
        <v>85</v>
      </c>
      <c r="M6294" s="23">
        <v>0.75</v>
      </c>
      <c r="N6294" s="16">
        <v>135</v>
      </c>
      <c r="O6294" s="16">
        <v>104</v>
      </c>
      <c r="P6294" s="16">
        <v>3</v>
      </c>
      <c r="Q6294" s="16">
        <v>197</v>
      </c>
      <c r="R6294" s="16">
        <v>3</v>
      </c>
      <c r="S6294" s="14" t="s">
        <v>86</v>
      </c>
      <c r="T6294" s="16">
        <v>24097</v>
      </c>
      <c r="U6294" s="16">
        <v>0</v>
      </c>
      <c r="V6294" s="18">
        <v>17350023</v>
      </c>
      <c r="W6294" s="18">
        <v>758518</v>
      </c>
      <c r="X6294" s="18">
        <v>506162</v>
      </c>
      <c r="Y6294" s="18">
        <v>0</v>
      </c>
      <c r="Z6294" s="18">
        <v>0</v>
      </c>
      <c r="AA6294" s="18">
        <v>0</v>
      </c>
      <c r="AB6294" s="18">
        <v>36376</v>
      </c>
      <c r="AC6294" s="23">
        <v>0.05</v>
      </c>
      <c r="AD6294" s="14" t="str">
        <f>IF(E6294=113,"Linn","Iowa ex-Linn")</f>
        <v>Iowa ex-Linn</v>
      </c>
      <c r="AE6294" s="23">
        <f>IFERROR(AB6294/W6294,"N/M")</f>
        <v>0.04795667340788221</v>
      </c>
      <c r="AF6294" s="14" t="str">
        <f>B6294&amp;"|"&amp;TEXT(E6294,"000")&amp;"|"&amp;TEXT(M6294,"0.0000")</f>
        <v>2024|137|0.7500</v>
      </c>
      <c r="AG6294" s="22" t="str">
        <f>IF(AND(B6294&gt;=2015,B6294&lt;=2024,C6294=19,G6294=41,I6294=2,K6294="A",L6294="RBUP",M6294&gt;=0.5,M6294&lt;=0.85),"IN","OUT")</f>
        <v>IN</v>
      </c>
    </row>
    <row r="6295" spans="1:33">
      <c r="A6295" s="14" t="s">
        <v>194</v>
      </c>
      <c r="B6295" s="16">
        <v>2024</v>
      </c>
      <c r="C6295" s="16">
        <v>19</v>
      </c>
      <c r="D6295" s="14" t="s">
        <v>80</v>
      </c>
      <c r="E6295" s="16">
        <v>137</v>
      </c>
      <c r="F6295" s="14" t="s">
        <v>154</v>
      </c>
      <c r="G6295" s="16">
        <v>41</v>
      </c>
      <c r="H6295" s="14" t="s">
        <v>186</v>
      </c>
      <c r="I6295" s="16">
        <v>2</v>
      </c>
      <c r="J6295" s="14" t="s">
        <v>83</v>
      </c>
      <c r="K6295" s="14" t="s">
        <v>84</v>
      </c>
      <c r="L6295" s="14" t="s">
        <v>85</v>
      </c>
      <c r="M6295" s="23">
        <v>0.8</v>
      </c>
      <c r="N6295" s="16">
        <v>262</v>
      </c>
      <c r="O6295" s="16">
        <v>217</v>
      </c>
      <c r="P6295" s="16">
        <v>8</v>
      </c>
      <c r="Q6295" s="16">
        <v>374</v>
      </c>
      <c r="R6295" s="16">
        <v>8</v>
      </c>
      <c r="S6295" s="14" t="s">
        <v>86</v>
      </c>
      <c r="T6295" s="16">
        <v>42956</v>
      </c>
      <c r="U6295" s="16">
        <v>0</v>
      </c>
      <c r="V6295" s="18">
        <v>33491932</v>
      </c>
      <c r="W6295" s="18">
        <v>1922171</v>
      </c>
      <c r="X6295" s="18">
        <v>1149254</v>
      </c>
      <c r="Y6295" s="18">
        <v>842</v>
      </c>
      <c r="Z6295" s="18">
        <v>0</v>
      </c>
      <c r="AA6295" s="18">
        <v>0</v>
      </c>
      <c r="AB6295" s="18">
        <v>40227</v>
      </c>
      <c r="AC6295" s="23">
        <v>0.02</v>
      </c>
      <c r="AD6295" s="14" t="str">
        <f>IF(E6295=113,"Linn","Iowa ex-Linn")</f>
        <v>Iowa ex-Linn</v>
      </c>
      <c r="AE6295" s="23">
        <f>IFERROR(AB6295/W6295,"N/M")</f>
        <v>0.02092789871452644</v>
      </c>
      <c r="AF6295" s="14" t="str">
        <f>B6295&amp;"|"&amp;TEXT(E6295,"000")&amp;"|"&amp;TEXT(M6295,"0.0000")</f>
        <v>2024|137|0.8000</v>
      </c>
      <c r="AG6295" s="22" t="str">
        <f>IF(AND(B6295&gt;=2015,B6295&lt;=2024,C6295=19,G6295=41,I6295=2,K6295="A",L6295="RBUP",M6295&gt;=0.5,M6295&lt;=0.85),"IN","OUT")</f>
        <v>IN</v>
      </c>
    </row>
    <row r="6296" spans="1:33">
      <c r="A6296" s="14" t="s">
        <v>194</v>
      </c>
      <c r="B6296" s="16">
        <v>2024</v>
      </c>
      <c r="C6296" s="16">
        <v>19</v>
      </c>
      <c r="D6296" s="14" t="s">
        <v>80</v>
      </c>
      <c r="E6296" s="16">
        <v>137</v>
      </c>
      <c r="F6296" s="14" t="s">
        <v>154</v>
      </c>
      <c r="G6296" s="16">
        <v>41</v>
      </c>
      <c r="H6296" s="14" t="s">
        <v>186</v>
      </c>
      <c r="I6296" s="16">
        <v>2</v>
      </c>
      <c r="J6296" s="14" t="s">
        <v>83</v>
      </c>
      <c r="K6296" s="14" t="s">
        <v>84</v>
      </c>
      <c r="L6296" s="14" t="s">
        <v>85</v>
      </c>
      <c r="M6296" s="23">
        <v>0.85</v>
      </c>
      <c r="N6296" s="16">
        <v>132</v>
      </c>
      <c r="O6296" s="16">
        <v>102</v>
      </c>
      <c r="P6296" s="16">
        <v>5</v>
      </c>
      <c r="Q6296" s="16">
        <v>142</v>
      </c>
      <c r="R6296" s="16">
        <v>6</v>
      </c>
      <c r="S6296" s="14" t="s">
        <v>86</v>
      </c>
      <c r="T6296" s="16">
        <v>17022</v>
      </c>
      <c r="U6296" s="16">
        <v>0</v>
      </c>
      <c r="V6296" s="18">
        <v>14138001</v>
      </c>
      <c r="W6296" s="18">
        <v>1023085</v>
      </c>
      <c r="X6296" s="18">
        <v>489206</v>
      </c>
      <c r="Y6296" s="18">
        <v>238</v>
      </c>
      <c r="Z6296" s="18">
        <v>0</v>
      </c>
      <c r="AA6296" s="18">
        <v>0</v>
      </c>
      <c r="AB6296" s="18">
        <v>22547</v>
      </c>
      <c r="AC6296" s="23">
        <v>0.02</v>
      </c>
      <c r="AD6296" s="14" t="str">
        <f>IF(E6296=113,"Linn","Iowa ex-Linn")</f>
        <v>Iowa ex-Linn</v>
      </c>
      <c r="AE6296" s="23">
        <f>IFERROR(AB6296/W6296,"N/M")</f>
        <v>0.022038247066470527</v>
      </c>
      <c r="AF6296" s="14" t="str">
        <f>B6296&amp;"|"&amp;TEXT(E6296,"000")&amp;"|"&amp;TEXT(M6296,"0.0000")</f>
        <v>2024|137|0.8500</v>
      </c>
      <c r="AG6296" s="22" t="str">
        <f>IF(AND(B6296&gt;=2015,B6296&lt;=2024,C6296=19,G6296=41,I6296=2,K6296="A",L6296="RBUP",M6296&gt;=0.5,M6296&lt;=0.85),"IN","OUT")</f>
        <v>IN</v>
      </c>
    </row>
    <row r="6297" spans="1:33">
      <c r="A6297" s="14" t="s">
        <v>194</v>
      </c>
      <c r="B6297" s="16">
        <v>2024</v>
      </c>
      <c r="C6297" s="16">
        <v>19</v>
      </c>
      <c r="D6297" s="14" t="s">
        <v>80</v>
      </c>
      <c r="E6297" s="16">
        <v>139</v>
      </c>
      <c r="F6297" s="14" t="s">
        <v>155</v>
      </c>
      <c r="G6297" s="16">
        <v>41</v>
      </c>
      <c r="H6297" s="14" t="s">
        <v>186</v>
      </c>
      <c r="I6297" s="16">
        <v>2</v>
      </c>
      <c r="J6297" s="14" t="s">
        <v>83</v>
      </c>
      <c r="K6297" s="14" t="s">
        <v>84</v>
      </c>
      <c r="L6297" s="14" t="s">
        <v>85</v>
      </c>
      <c r="M6297" s="23">
        <v>0.5</v>
      </c>
      <c r="N6297" s="16">
        <v>5</v>
      </c>
      <c r="O6297" s="16">
        <v>2</v>
      </c>
      <c r="P6297" s="16">
        <v>0</v>
      </c>
      <c r="Q6297" s="16">
        <v>3</v>
      </c>
      <c r="R6297" s="16">
        <v>0</v>
      </c>
      <c r="S6297" s="14" t="s">
        <v>86</v>
      </c>
      <c r="T6297" s="16">
        <v>771</v>
      </c>
      <c r="U6297" s="16">
        <v>0</v>
      </c>
      <c r="V6297" s="18">
        <v>364929</v>
      </c>
      <c r="W6297" s="18">
        <v>3284</v>
      </c>
      <c r="X6297" s="18">
        <v>2566</v>
      </c>
      <c r="Y6297" s="18">
        <v>0</v>
      </c>
      <c r="Z6297" s="18">
        <v>0</v>
      </c>
      <c r="AA6297" s="18">
        <v>0</v>
      </c>
      <c r="AB6297" s="18">
        <v>0</v>
      </c>
      <c r="AC6297" s="23">
        <v>0</v>
      </c>
      <c r="AD6297" s="14" t="str">
        <f>IF(E6297=113,"Linn","Iowa ex-Linn")</f>
        <v>Iowa ex-Linn</v>
      </c>
      <c r="AE6297" s="23">
        <f>IFERROR(AB6297/W6297,"N/M")</f>
        <v>0.0</v>
      </c>
      <c r="AF6297" s="14" t="str">
        <f>B6297&amp;"|"&amp;TEXT(E6297,"000")&amp;"|"&amp;TEXT(M6297,"0.0000")</f>
        <v>2024|139|0.5000</v>
      </c>
      <c r="AG6297" s="22" t="str">
        <f>IF(AND(B6297&gt;=2015,B6297&lt;=2024,C6297=19,G6297=41,I6297=2,K6297="A",L6297="RBUP",M6297&gt;=0.5,M6297&lt;=0.85),"IN","OUT")</f>
        <v>IN</v>
      </c>
    </row>
    <row r="6298" spans="1:33">
      <c r="A6298" s="14" t="s">
        <v>194</v>
      </c>
      <c r="B6298" s="16">
        <v>2024</v>
      </c>
      <c r="C6298" s="16">
        <v>19</v>
      </c>
      <c r="D6298" s="14" t="s">
        <v>80</v>
      </c>
      <c r="E6298" s="16">
        <v>139</v>
      </c>
      <c r="F6298" s="14" t="s">
        <v>155</v>
      </c>
      <c r="G6298" s="16">
        <v>41</v>
      </c>
      <c r="H6298" s="14" t="s">
        <v>186</v>
      </c>
      <c r="I6298" s="16">
        <v>2</v>
      </c>
      <c r="J6298" s="14" t="s">
        <v>83</v>
      </c>
      <c r="K6298" s="14" t="s">
        <v>84</v>
      </c>
      <c r="L6298" s="14" t="s">
        <v>85</v>
      </c>
      <c r="M6298" s="23">
        <v>0.55</v>
      </c>
      <c r="N6298" s="16">
        <v>0</v>
      </c>
      <c r="O6298" s="16">
        <v>0</v>
      </c>
      <c r="P6298" s="16">
        <v>0</v>
      </c>
      <c r="Q6298" s="16">
        <v>0</v>
      </c>
      <c r="R6298" s="16">
        <v>0</v>
      </c>
      <c r="S6298" s="14" t="s">
        <v>86</v>
      </c>
      <c r="T6298" s="16">
        <v>0</v>
      </c>
      <c r="U6298" s="16">
        <v>0</v>
      </c>
      <c r="V6298" s="18">
        <v>0</v>
      </c>
      <c r="W6298" s="18">
        <v>0</v>
      </c>
      <c r="X6298" s="18">
        <v>0</v>
      </c>
      <c r="Y6298" s="18">
        <v>0</v>
      </c>
      <c r="Z6298" s="18">
        <v>0</v>
      </c>
      <c r="AA6298" s="18">
        <v>0</v>
      </c>
      <c r="AB6298" s="18">
        <v>0</v>
      </c>
      <c r="AC6298" s="23">
        <v>0</v>
      </c>
      <c r="AD6298" s="14" t="str">
        <f>IF(E6298=113,"Linn","Iowa ex-Linn")</f>
        <v>Iowa ex-Linn</v>
      </c>
      <c r="AE6298" s="23" t="str">
        <f>IFERROR(AB6298/W6298,"N/M")</f>
        <v>N/M</v>
      </c>
      <c r="AF6298" s="14" t="str">
        <f>B6298&amp;"|"&amp;TEXT(E6298,"000")&amp;"|"&amp;TEXT(M6298,"0.0000")</f>
        <v>2024|139|0.5500</v>
      </c>
      <c r="AG6298" s="22" t="str">
        <f>IF(AND(B6298&gt;=2015,B6298&lt;=2024,C6298=19,G6298=41,I6298=2,K6298="A",L6298="RBUP",M6298&gt;=0.5,M6298&lt;=0.85),"IN","OUT")</f>
        <v>IN</v>
      </c>
    </row>
    <row r="6299" spans="1:33">
      <c r="A6299" s="14" t="s">
        <v>194</v>
      </c>
      <c r="B6299" s="16">
        <v>2024</v>
      </c>
      <c r="C6299" s="16">
        <v>19</v>
      </c>
      <c r="D6299" s="14" t="s">
        <v>80</v>
      </c>
      <c r="E6299" s="16">
        <v>139</v>
      </c>
      <c r="F6299" s="14" t="s">
        <v>155</v>
      </c>
      <c r="G6299" s="16">
        <v>41</v>
      </c>
      <c r="H6299" s="14" t="s">
        <v>186</v>
      </c>
      <c r="I6299" s="16">
        <v>2</v>
      </c>
      <c r="J6299" s="14" t="s">
        <v>83</v>
      </c>
      <c r="K6299" s="14" t="s">
        <v>84</v>
      </c>
      <c r="L6299" s="14" t="s">
        <v>85</v>
      </c>
      <c r="M6299" s="23">
        <v>0.6</v>
      </c>
      <c r="N6299" s="16">
        <v>0</v>
      </c>
      <c r="O6299" s="16">
        <v>0</v>
      </c>
      <c r="P6299" s="16">
        <v>0</v>
      </c>
      <c r="Q6299" s="16">
        <v>0</v>
      </c>
      <c r="R6299" s="16">
        <v>0</v>
      </c>
      <c r="S6299" s="14" t="s">
        <v>86</v>
      </c>
      <c r="T6299" s="16">
        <v>0</v>
      </c>
      <c r="U6299" s="16">
        <v>0</v>
      </c>
      <c r="V6299" s="18">
        <v>0</v>
      </c>
      <c r="W6299" s="18">
        <v>0</v>
      </c>
      <c r="X6299" s="18">
        <v>0</v>
      </c>
      <c r="Y6299" s="18">
        <v>0</v>
      </c>
      <c r="Z6299" s="18">
        <v>0</v>
      </c>
      <c r="AA6299" s="18">
        <v>0</v>
      </c>
      <c r="AB6299" s="18">
        <v>0</v>
      </c>
      <c r="AC6299" s="23">
        <v>0</v>
      </c>
      <c r="AD6299" s="14" t="str">
        <f>IF(E6299=113,"Linn","Iowa ex-Linn")</f>
        <v>Iowa ex-Linn</v>
      </c>
      <c r="AE6299" s="23" t="str">
        <f>IFERROR(AB6299/W6299,"N/M")</f>
        <v>N/M</v>
      </c>
      <c r="AF6299" s="14" t="str">
        <f>B6299&amp;"|"&amp;TEXT(E6299,"000")&amp;"|"&amp;TEXT(M6299,"0.0000")</f>
        <v>2024|139|0.6000</v>
      </c>
      <c r="AG6299" s="22" t="str">
        <f>IF(AND(B6299&gt;=2015,B6299&lt;=2024,C6299=19,G6299=41,I6299=2,K6299="A",L6299="RBUP",M6299&gt;=0.5,M6299&lt;=0.85),"IN","OUT")</f>
        <v>IN</v>
      </c>
    </row>
    <row r="6300" spans="1:33">
      <c r="A6300" s="14" t="s">
        <v>194</v>
      </c>
      <c r="B6300" s="16">
        <v>2024</v>
      </c>
      <c r="C6300" s="16">
        <v>19</v>
      </c>
      <c r="D6300" s="14" t="s">
        <v>80</v>
      </c>
      <c r="E6300" s="16">
        <v>139</v>
      </c>
      <c r="F6300" s="14" t="s">
        <v>155</v>
      </c>
      <c r="G6300" s="16">
        <v>41</v>
      </c>
      <c r="H6300" s="14" t="s">
        <v>186</v>
      </c>
      <c r="I6300" s="16">
        <v>2</v>
      </c>
      <c r="J6300" s="14" t="s">
        <v>83</v>
      </c>
      <c r="K6300" s="14" t="s">
        <v>84</v>
      </c>
      <c r="L6300" s="14" t="s">
        <v>85</v>
      </c>
      <c r="M6300" s="23">
        <v>0.65</v>
      </c>
      <c r="N6300" s="16">
        <v>7</v>
      </c>
      <c r="O6300" s="16">
        <v>4</v>
      </c>
      <c r="P6300" s="16">
        <v>0</v>
      </c>
      <c r="Q6300" s="16">
        <v>5</v>
      </c>
      <c r="R6300" s="16">
        <v>0</v>
      </c>
      <c r="S6300" s="14" t="s">
        <v>86</v>
      </c>
      <c r="T6300" s="16">
        <v>998</v>
      </c>
      <c r="U6300" s="16">
        <v>0</v>
      </c>
      <c r="V6300" s="18">
        <v>634608</v>
      </c>
      <c r="W6300" s="18">
        <v>15700</v>
      </c>
      <c r="X6300" s="18">
        <v>11671</v>
      </c>
      <c r="Y6300" s="18">
        <v>0</v>
      </c>
      <c r="Z6300" s="18">
        <v>0</v>
      </c>
      <c r="AA6300" s="18">
        <v>0</v>
      </c>
      <c r="AB6300" s="18">
        <v>0</v>
      </c>
      <c r="AC6300" s="23">
        <v>0</v>
      </c>
      <c r="AD6300" s="14" t="str">
        <f>IF(E6300=113,"Linn","Iowa ex-Linn")</f>
        <v>Iowa ex-Linn</v>
      </c>
      <c r="AE6300" s="23">
        <f>IFERROR(AB6300/W6300,"N/M")</f>
        <v>0.0</v>
      </c>
      <c r="AF6300" s="14" t="str">
        <f>B6300&amp;"|"&amp;TEXT(E6300,"000")&amp;"|"&amp;TEXT(M6300,"0.0000")</f>
        <v>2024|139|0.6500</v>
      </c>
      <c r="AG6300" s="22" t="str">
        <f>IF(AND(B6300&gt;=2015,B6300&lt;=2024,C6300=19,G6300=41,I6300=2,K6300="A",L6300="RBUP",M6300&gt;=0.5,M6300&lt;=0.85),"IN","OUT")</f>
        <v>IN</v>
      </c>
    </row>
    <row r="6301" spans="1:33">
      <c r="A6301" s="14" t="s">
        <v>194</v>
      </c>
      <c r="B6301" s="16">
        <v>2024</v>
      </c>
      <c r="C6301" s="16">
        <v>19</v>
      </c>
      <c r="D6301" s="14" t="s">
        <v>80</v>
      </c>
      <c r="E6301" s="16">
        <v>139</v>
      </c>
      <c r="F6301" s="14" t="s">
        <v>155</v>
      </c>
      <c r="G6301" s="16">
        <v>41</v>
      </c>
      <c r="H6301" s="14" t="s">
        <v>186</v>
      </c>
      <c r="I6301" s="16">
        <v>2</v>
      </c>
      <c r="J6301" s="14" t="s">
        <v>83</v>
      </c>
      <c r="K6301" s="14" t="s">
        <v>84</v>
      </c>
      <c r="L6301" s="14" t="s">
        <v>85</v>
      </c>
      <c r="M6301" s="23">
        <v>0.7</v>
      </c>
      <c r="N6301" s="16">
        <v>25</v>
      </c>
      <c r="O6301" s="16">
        <v>20</v>
      </c>
      <c r="P6301" s="16">
        <v>0</v>
      </c>
      <c r="Q6301" s="16">
        <v>24</v>
      </c>
      <c r="R6301" s="16">
        <v>0</v>
      </c>
      <c r="S6301" s="14" t="s">
        <v>86</v>
      </c>
      <c r="T6301" s="16">
        <v>3284</v>
      </c>
      <c r="U6301" s="16">
        <v>0</v>
      </c>
      <c r="V6301" s="18">
        <v>2287779</v>
      </c>
      <c r="W6301" s="18">
        <v>71844</v>
      </c>
      <c r="X6301" s="18">
        <v>51412</v>
      </c>
      <c r="Y6301" s="18">
        <v>0</v>
      </c>
      <c r="Z6301" s="18">
        <v>0</v>
      </c>
      <c r="AA6301" s="18">
        <v>0</v>
      </c>
      <c r="AB6301" s="18">
        <v>0</v>
      </c>
      <c r="AC6301" s="23">
        <v>0</v>
      </c>
      <c r="AD6301" s="14" t="str">
        <f>IF(E6301=113,"Linn","Iowa ex-Linn")</f>
        <v>Iowa ex-Linn</v>
      </c>
      <c r="AE6301" s="23">
        <f>IFERROR(AB6301/W6301,"N/M")</f>
        <v>0.0</v>
      </c>
      <c r="AF6301" s="14" t="str">
        <f>B6301&amp;"|"&amp;TEXT(E6301,"000")&amp;"|"&amp;TEXT(M6301,"0.0000")</f>
        <v>2024|139|0.7000</v>
      </c>
      <c r="AG6301" s="22" t="str">
        <f>IF(AND(B6301&gt;=2015,B6301&lt;=2024,C6301=19,G6301=41,I6301=2,K6301="A",L6301="RBUP",M6301&gt;=0.5,M6301&lt;=0.85),"IN","OUT")</f>
        <v>IN</v>
      </c>
    </row>
    <row r="6302" spans="1:33">
      <c r="A6302" s="14" t="s">
        <v>194</v>
      </c>
      <c r="B6302" s="16">
        <v>2024</v>
      </c>
      <c r="C6302" s="16">
        <v>19</v>
      </c>
      <c r="D6302" s="14" t="s">
        <v>80</v>
      </c>
      <c r="E6302" s="16">
        <v>139</v>
      </c>
      <c r="F6302" s="14" t="s">
        <v>155</v>
      </c>
      <c r="G6302" s="16">
        <v>41</v>
      </c>
      <c r="H6302" s="14" t="s">
        <v>186</v>
      </c>
      <c r="I6302" s="16">
        <v>2</v>
      </c>
      <c r="J6302" s="14" t="s">
        <v>83</v>
      </c>
      <c r="K6302" s="14" t="s">
        <v>84</v>
      </c>
      <c r="L6302" s="14" t="s">
        <v>85</v>
      </c>
      <c r="M6302" s="23">
        <v>0.75</v>
      </c>
      <c r="N6302" s="16">
        <v>82</v>
      </c>
      <c r="O6302" s="16">
        <v>61</v>
      </c>
      <c r="P6302" s="16">
        <v>2</v>
      </c>
      <c r="Q6302" s="16">
        <v>88</v>
      </c>
      <c r="R6302" s="16">
        <v>2</v>
      </c>
      <c r="S6302" s="14" t="s">
        <v>86</v>
      </c>
      <c r="T6302" s="16">
        <v>11663</v>
      </c>
      <c r="U6302" s="16">
        <v>0</v>
      </c>
      <c r="V6302" s="18">
        <v>8355932</v>
      </c>
      <c r="W6302" s="18">
        <v>380230</v>
      </c>
      <c r="X6302" s="18">
        <v>263779</v>
      </c>
      <c r="Y6302" s="18">
        <v>0</v>
      </c>
      <c r="Z6302" s="18">
        <v>0</v>
      </c>
      <c r="AA6302" s="18">
        <v>0</v>
      </c>
      <c r="AB6302" s="18">
        <v>74135</v>
      </c>
      <c r="AC6302" s="23">
        <v>0.19</v>
      </c>
      <c r="AD6302" s="14" t="str">
        <f>IF(E6302=113,"Linn","Iowa ex-Linn")</f>
        <v>Iowa ex-Linn</v>
      </c>
      <c r="AE6302" s="23">
        <f>IFERROR(AB6302/W6302,"N/M")</f>
        <v>0.19497409462693632</v>
      </c>
      <c r="AF6302" s="14" t="str">
        <f>B6302&amp;"|"&amp;TEXT(E6302,"000")&amp;"|"&amp;TEXT(M6302,"0.0000")</f>
        <v>2024|139|0.7500</v>
      </c>
      <c r="AG6302" s="22" t="str">
        <f>IF(AND(B6302&gt;=2015,B6302&lt;=2024,C6302=19,G6302=41,I6302=2,K6302="A",L6302="RBUP",M6302&gt;=0.5,M6302&lt;=0.85),"IN","OUT")</f>
        <v>IN</v>
      </c>
    </row>
    <row r="6303" spans="1:33">
      <c r="A6303" s="14" t="s">
        <v>194</v>
      </c>
      <c r="B6303" s="16">
        <v>2024</v>
      </c>
      <c r="C6303" s="16">
        <v>19</v>
      </c>
      <c r="D6303" s="14" t="s">
        <v>80</v>
      </c>
      <c r="E6303" s="16">
        <v>139</v>
      </c>
      <c r="F6303" s="14" t="s">
        <v>155</v>
      </c>
      <c r="G6303" s="16">
        <v>41</v>
      </c>
      <c r="H6303" s="14" t="s">
        <v>186</v>
      </c>
      <c r="I6303" s="16">
        <v>2</v>
      </c>
      <c r="J6303" s="14" t="s">
        <v>83</v>
      </c>
      <c r="K6303" s="14" t="s">
        <v>84</v>
      </c>
      <c r="L6303" s="14" t="s">
        <v>85</v>
      </c>
      <c r="M6303" s="23">
        <v>0.8</v>
      </c>
      <c r="N6303" s="16">
        <v>236</v>
      </c>
      <c r="O6303" s="16">
        <v>186</v>
      </c>
      <c r="P6303" s="16">
        <v>6</v>
      </c>
      <c r="Q6303" s="16">
        <v>284</v>
      </c>
      <c r="R6303" s="16">
        <v>6</v>
      </c>
      <c r="S6303" s="14" t="s">
        <v>86</v>
      </c>
      <c r="T6303" s="16">
        <v>35563</v>
      </c>
      <c r="U6303" s="16">
        <v>0</v>
      </c>
      <c r="V6303" s="18">
        <v>28186358</v>
      </c>
      <c r="W6303" s="18">
        <v>1694785</v>
      </c>
      <c r="X6303" s="18">
        <v>1018617</v>
      </c>
      <c r="Y6303" s="18">
        <v>173</v>
      </c>
      <c r="Z6303" s="18">
        <v>0</v>
      </c>
      <c r="AA6303" s="18">
        <v>0</v>
      </c>
      <c r="AB6303" s="18">
        <v>43310</v>
      </c>
      <c r="AC6303" s="23">
        <v>0.03</v>
      </c>
      <c r="AD6303" s="14" t="str">
        <f>IF(E6303=113,"Linn","Iowa ex-Linn")</f>
        <v>Iowa ex-Linn</v>
      </c>
      <c r="AE6303" s="23">
        <f>IFERROR(AB6303/W6303,"N/M")</f>
        <v>0.025554863891290046</v>
      </c>
      <c r="AF6303" s="14" t="str">
        <f>B6303&amp;"|"&amp;TEXT(E6303,"000")&amp;"|"&amp;TEXT(M6303,"0.0000")</f>
        <v>2024|139|0.8000</v>
      </c>
      <c r="AG6303" s="22" t="str">
        <f>IF(AND(B6303&gt;=2015,B6303&lt;=2024,C6303=19,G6303=41,I6303=2,K6303="A",L6303="RBUP",M6303&gt;=0.5,M6303&lt;=0.85),"IN","OUT")</f>
        <v>IN</v>
      </c>
    </row>
    <row r="6304" spans="1:33">
      <c r="A6304" s="14" t="s">
        <v>194</v>
      </c>
      <c r="B6304" s="16">
        <v>2024</v>
      </c>
      <c r="C6304" s="16">
        <v>19</v>
      </c>
      <c r="D6304" s="14" t="s">
        <v>80</v>
      </c>
      <c r="E6304" s="16">
        <v>139</v>
      </c>
      <c r="F6304" s="14" t="s">
        <v>155</v>
      </c>
      <c r="G6304" s="16">
        <v>41</v>
      </c>
      <c r="H6304" s="14" t="s">
        <v>186</v>
      </c>
      <c r="I6304" s="16">
        <v>2</v>
      </c>
      <c r="J6304" s="14" t="s">
        <v>83</v>
      </c>
      <c r="K6304" s="14" t="s">
        <v>84</v>
      </c>
      <c r="L6304" s="14" t="s">
        <v>85</v>
      </c>
      <c r="M6304" s="23">
        <v>0.85</v>
      </c>
      <c r="N6304" s="16">
        <v>168</v>
      </c>
      <c r="O6304" s="16">
        <v>140</v>
      </c>
      <c r="P6304" s="16">
        <v>9</v>
      </c>
      <c r="Q6304" s="16">
        <v>193</v>
      </c>
      <c r="R6304" s="16">
        <v>10</v>
      </c>
      <c r="S6304" s="14" t="s">
        <v>86</v>
      </c>
      <c r="T6304" s="16">
        <v>27613</v>
      </c>
      <c r="U6304" s="16">
        <v>0</v>
      </c>
      <c r="V6304" s="18">
        <v>23248632</v>
      </c>
      <c r="W6304" s="18">
        <v>1707091</v>
      </c>
      <c r="X6304" s="18">
        <v>825770</v>
      </c>
      <c r="Y6304" s="18">
        <v>1931</v>
      </c>
      <c r="Z6304" s="18">
        <v>0</v>
      </c>
      <c r="AA6304" s="18">
        <v>0</v>
      </c>
      <c r="AB6304" s="18">
        <v>92617</v>
      </c>
      <c r="AC6304" s="23">
        <v>0.05</v>
      </c>
      <c r="AD6304" s="14" t="str">
        <f>IF(E6304=113,"Linn","Iowa ex-Linn")</f>
        <v>Iowa ex-Linn</v>
      </c>
      <c r="AE6304" s="23">
        <f>IFERROR(AB6304/W6304,"N/M")</f>
        <v>0.0542542840422684</v>
      </c>
      <c r="AF6304" s="14" t="str">
        <f>B6304&amp;"|"&amp;TEXT(E6304,"000")&amp;"|"&amp;TEXT(M6304,"0.0000")</f>
        <v>2024|139|0.8500</v>
      </c>
      <c r="AG6304" s="22" t="str">
        <f>IF(AND(B6304&gt;=2015,B6304&lt;=2024,C6304=19,G6304=41,I6304=2,K6304="A",L6304="RBUP",M6304&gt;=0.5,M6304&lt;=0.85),"IN","OUT")</f>
        <v>IN</v>
      </c>
    </row>
    <row r="6305" spans="1:33">
      <c r="A6305" s="14" t="s">
        <v>194</v>
      </c>
      <c r="B6305" s="16">
        <v>2024</v>
      </c>
      <c r="C6305" s="16">
        <v>19</v>
      </c>
      <c r="D6305" s="14" t="s">
        <v>80</v>
      </c>
      <c r="E6305" s="16">
        <v>141</v>
      </c>
      <c r="F6305" s="14" t="s">
        <v>156</v>
      </c>
      <c r="G6305" s="16">
        <v>41</v>
      </c>
      <c r="H6305" s="14" t="s">
        <v>186</v>
      </c>
      <c r="I6305" s="16">
        <v>2</v>
      </c>
      <c r="J6305" s="14" t="s">
        <v>83</v>
      </c>
      <c r="K6305" s="14" t="s">
        <v>84</v>
      </c>
      <c r="L6305" s="14" t="s">
        <v>85</v>
      </c>
      <c r="M6305" s="23">
        <v>0.6</v>
      </c>
      <c r="N6305" s="16">
        <v>1</v>
      </c>
      <c r="O6305" s="16">
        <v>1</v>
      </c>
      <c r="P6305" s="16">
        <v>0</v>
      </c>
      <c r="Q6305" s="16">
        <v>1</v>
      </c>
      <c r="R6305" s="16">
        <v>0</v>
      </c>
      <c r="S6305" s="14" t="s">
        <v>86</v>
      </c>
      <c r="T6305" s="16">
        <v>155</v>
      </c>
      <c r="U6305" s="16">
        <v>0</v>
      </c>
      <c r="V6305" s="18">
        <v>93831</v>
      </c>
      <c r="W6305" s="18">
        <v>863</v>
      </c>
      <c r="X6305" s="18">
        <v>552</v>
      </c>
      <c r="Y6305" s="18">
        <v>0</v>
      </c>
      <c r="Z6305" s="18">
        <v>0</v>
      </c>
      <c r="AA6305" s="18">
        <v>0</v>
      </c>
      <c r="AB6305" s="18">
        <v>0</v>
      </c>
      <c r="AC6305" s="23">
        <v>0</v>
      </c>
      <c r="AD6305" s="14" t="str">
        <f>IF(E6305=113,"Linn","Iowa ex-Linn")</f>
        <v>Iowa ex-Linn</v>
      </c>
      <c r="AE6305" s="23">
        <f>IFERROR(AB6305/W6305,"N/M")</f>
        <v>0.0</v>
      </c>
      <c r="AF6305" s="14" t="str">
        <f>B6305&amp;"|"&amp;TEXT(E6305,"000")&amp;"|"&amp;TEXT(M6305,"0.0000")</f>
        <v>2024|141|0.6000</v>
      </c>
      <c r="AG6305" s="22" t="str">
        <f>IF(AND(B6305&gt;=2015,B6305&lt;=2024,C6305=19,G6305=41,I6305=2,K6305="A",L6305="RBUP",M6305&gt;=0.5,M6305&lt;=0.85),"IN","OUT")</f>
        <v>IN</v>
      </c>
    </row>
    <row r="6306" spans="1:33">
      <c r="A6306" s="14" t="s">
        <v>194</v>
      </c>
      <c r="B6306" s="16">
        <v>2024</v>
      </c>
      <c r="C6306" s="16">
        <v>19</v>
      </c>
      <c r="D6306" s="14" t="s">
        <v>80</v>
      </c>
      <c r="E6306" s="16">
        <v>141</v>
      </c>
      <c r="F6306" s="14" t="s">
        <v>156</v>
      </c>
      <c r="G6306" s="16">
        <v>41</v>
      </c>
      <c r="H6306" s="14" t="s">
        <v>186</v>
      </c>
      <c r="I6306" s="16">
        <v>2</v>
      </c>
      <c r="J6306" s="14" t="s">
        <v>83</v>
      </c>
      <c r="K6306" s="14" t="s">
        <v>84</v>
      </c>
      <c r="L6306" s="14" t="s">
        <v>85</v>
      </c>
      <c r="M6306" s="23">
        <v>0.65</v>
      </c>
      <c r="N6306" s="16">
        <v>8</v>
      </c>
      <c r="O6306" s="16">
        <v>8</v>
      </c>
      <c r="P6306" s="16">
        <v>1</v>
      </c>
      <c r="Q6306" s="16">
        <v>15</v>
      </c>
      <c r="R6306" s="16">
        <v>1</v>
      </c>
      <c r="S6306" s="14" t="s">
        <v>86</v>
      </c>
      <c r="T6306" s="16">
        <v>867</v>
      </c>
      <c r="U6306" s="16">
        <v>0</v>
      </c>
      <c r="V6306" s="18">
        <v>647032</v>
      </c>
      <c r="W6306" s="18">
        <v>7555</v>
      </c>
      <c r="X6306" s="18">
        <v>4456</v>
      </c>
      <c r="Y6306" s="18">
        <v>0</v>
      </c>
      <c r="Z6306" s="18">
        <v>0</v>
      </c>
      <c r="AA6306" s="18">
        <v>0</v>
      </c>
      <c r="AB6306" s="18">
        <v>900</v>
      </c>
      <c r="AC6306" s="23">
        <v>0.12</v>
      </c>
      <c r="AD6306" s="14" t="str">
        <f>IF(E6306=113,"Linn","Iowa ex-Linn")</f>
        <v>Iowa ex-Linn</v>
      </c>
      <c r="AE6306" s="23">
        <f>IFERROR(AB6306/W6306,"N/M")</f>
        <v>0.11912640635340833</v>
      </c>
      <c r="AF6306" s="14" t="str">
        <f>B6306&amp;"|"&amp;TEXT(E6306,"000")&amp;"|"&amp;TEXT(M6306,"0.0000")</f>
        <v>2024|141|0.6500</v>
      </c>
      <c r="AG6306" s="22" t="str">
        <f>IF(AND(B6306&gt;=2015,B6306&lt;=2024,C6306=19,G6306=41,I6306=2,K6306="A",L6306="RBUP",M6306&gt;=0.5,M6306&lt;=0.85),"IN","OUT")</f>
        <v>IN</v>
      </c>
    </row>
    <row r="6307" spans="1:33">
      <c r="A6307" s="14" t="s">
        <v>194</v>
      </c>
      <c r="B6307" s="16">
        <v>2024</v>
      </c>
      <c r="C6307" s="16">
        <v>19</v>
      </c>
      <c r="D6307" s="14" t="s">
        <v>80</v>
      </c>
      <c r="E6307" s="16">
        <v>141</v>
      </c>
      <c r="F6307" s="14" t="s">
        <v>156</v>
      </c>
      <c r="G6307" s="16">
        <v>41</v>
      </c>
      <c r="H6307" s="14" t="s">
        <v>186</v>
      </c>
      <c r="I6307" s="16">
        <v>2</v>
      </c>
      <c r="J6307" s="14" t="s">
        <v>83</v>
      </c>
      <c r="K6307" s="14" t="s">
        <v>84</v>
      </c>
      <c r="L6307" s="14" t="s">
        <v>85</v>
      </c>
      <c r="M6307" s="23">
        <v>0.7</v>
      </c>
      <c r="N6307" s="16">
        <v>34</v>
      </c>
      <c r="O6307" s="16">
        <v>26</v>
      </c>
      <c r="P6307" s="16">
        <v>2</v>
      </c>
      <c r="Q6307" s="16">
        <v>43</v>
      </c>
      <c r="R6307" s="16">
        <v>3</v>
      </c>
      <c r="S6307" s="14" t="s">
        <v>86</v>
      </c>
      <c r="T6307" s="16">
        <v>5006</v>
      </c>
      <c r="U6307" s="16">
        <v>0</v>
      </c>
      <c r="V6307" s="18">
        <v>3531926</v>
      </c>
      <c r="W6307" s="18">
        <v>71869</v>
      </c>
      <c r="X6307" s="18">
        <v>49396</v>
      </c>
      <c r="Y6307" s="18">
        <v>0</v>
      </c>
      <c r="Z6307" s="18">
        <v>0</v>
      </c>
      <c r="AA6307" s="18">
        <v>0</v>
      </c>
      <c r="AB6307" s="18">
        <v>16336</v>
      </c>
      <c r="AC6307" s="23">
        <v>0.23</v>
      </c>
      <c r="AD6307" s="14" t="str">
        <f>IF(E6307=113,"Linn","Iowa ex-Linn")</f>
        <v>Iowa ex-Linn</v>
      </c>
      <c r="AE6307" s="23">
        <f>IFERROR(AB6307/W6307,"N/M")</f>
        <v>0.2273024530743436</v>
      </c>
      <c r="AF6307" s="14" t="str">
        <f>B6307&amp;"|"&amp;TEXT(E6307,"000")&amp;"|"&amp;TEXT(M6307,"0.0000")</f>
        <v>2024|141|0.7000</v>
      </c>
      <c r="AG6307" s="22" t="str">
        <f>IF(AND(B6307&gt;=2015,B6307&lt;=2024,C6307=19,G6307=41,I6307=2,K6307="A",L6307="RBUP",M6307&gt;=0.5,M6307&lt;=0.85),"IN","OUT")</f>
        <v>IN</v>
      </c>
    </row>
    <row r="6308" spans="1:33">
      <c r="A6308" s="14" t="s">
        <v>194</v>
      </c>
      <c r="B6308" s="16">
        <v>2024</v>
      </c>
      <c r="C6308" s="16">
        <v>19</v>
      </c>
      <c r="D6308" s="14" t="s">
        <v>80</v>
      </c>
      <c r="E6308" s="16">
        <v>141</v>
      </c>
      <c r="F6308" s="14" t="s">
        <v>156</v>
      </c>
      <c r="G6308" s="16">
        <v>41</v>
      </c>
      <c r="H6308" s="14" t="s">
        <v>186</v>
      </c>
      <c r="I6308" s="16">
        <v>2</v>
      </c>
      <c r="J6308" s="14" t="s">
        <v>83</v>
      </c>
      <c r="K6308" s="14" t="s">
        <v>84</v>
      </c>
      <c r="L6308" s="14" t="s">
        <v>85</v>
      </c>
      <c r="M6308" s="23">
        <v>0.75</v>
      </c>
      <c r="N6308" s="16">
        <v>135</v>
      </c>
      <c r="O6308" s="16">
        <v>117</v>
      </c>
      <c r="P6308" s="16">
        <v>52</v>
      </c>
      <c r="Q6308" s="16">
        <v>210</v>
      </c>
      <c r="R6308" s="16">
        <v>66</v>
      </c>
      <c r="S6308" s="14" t="s">
        <v>86</v>
      </c>
      <c r="T6308" s="16">
        <v>23664</v>
      </c>
      <c r="U6308" s="16">
        <v>0</v>
      </c>
      <c r="V6308" s="18">
        <v>18212531</v>
      </c>
      <c r="W6308" s="18">
        <v>487002</v>
      </c>
      <c r="X6308" s="18">
        <v>317090</v>
      </c>
      <c r="Y6308" s="18">
        <v>0</v>
      </c>
      <c r="Z6308" s="18">
        <v>0</v>
      </c>
      <c r="AA6308" s="18">
        <v>0</v>
      </c>
      <c r="AB6308" s="18">
        <v>274786</v>
      </c>
      <c r="AC6308" s="23">
        <v>0.5600000000000001</v>
      </c>
      <c r="AD6308" s="14" t="str">
        <f>IF(E6308=113,"Linn","Iowa ex-Linn")</f>
        <v>Iowa ex-Linn</v>
      </c>
      <c r="AE6308" s="23">
        <f>IFERROR(AB6308/W6308,"N/M")</f>
        <v>0.5642399825873405</v>
      </c>
      <c r="AF6308" s="14" t="str">
        <f>B6308&amp;"|"&amp;TEXT(E6308,"000")&amp;"|"&amp;TEXT(M6308,"0.0000")</f>
        <v>2024|141|0.7500</v>
      </c>
      <c r="AG6308" s="22" t="str">
        <f>IF(AND(B6308&gt;=2015,B6308&lt;=2024,C6308=19,G6308=41,I6308=2,K6308="A",L6308="RBUP",M6308&gt;=0.5,M6308&lt;=0.85),"IN","OUT")</f>
        <v>IN</v>
      </c>
    </row>
    <row r="6309" spans="1:33">
      <c r="A6309" s="14" t="s">
        <v>194</v>
      </c>
      <c r="B6309" s="16">
        <v>2024</v>
      </c>
      <c r="C6309" s="16">
        <v>19</v>
      </c>
      <c r="D6309" s="14" t="s">
        <v>80</v>
      </c>
      <c r="E6309" s="16">
        <v>141</v>
      </c>
      <c r="F6309" s="14" t="s">
        <v>156</v>
      </c>
      <c r="G6309" s="16">
        <v>41</v>
      </c>
      <c r="H6309" s="14" t="s">
        <v>186</v>
      </c>
      <c r="I6309" s="16">
        <v>2</v>
      </c>
      <c r="J6309" s="14" t="s">
        <v>83</v>
      </c>
      <c r="K6309" s="14" t="s">
        <v>84</v>
      </c>
      <c r="L6309" s="14" t="s">
        <v>85</v>
      </c>
      <c r="M6309" s="23">
        <v>0.8</v>
      </c>
      <c r="N6309" s="16">
        <v>387</v>
      </c>
      <c r="O6309" s="16">
        <v>311</v>
      </c>
      <c r="P6309" s="16">
        <v>133</v>
      </c>
      <c r="Q6309" s="16">
        <v>517</v>
      </c>
      <c r="R6309" s="16">
        <v>182</v>
      </c>
      <c r="S6309" s="14" t="s">
        <v>86</v>
      </c>
      <c r="T6309" s="16">
        <v>52873</v>
      </c>
      <c r="U6309" s="16">
        <v>0</v>
      </c>
      <c r="V6309" s="18">
        <v>43821662</v>
      </c>
      <c r="W6309" s="18">
        <v>1736740</v>
      </c>
      <c r="X6309" s="18">
        <v>1004235</v>
      </c>
      <c r="Y6309" s="18">
        <v>0</v>
      </c>
      <c r="Z6309" s="18">
        <v>0</v>
      </c>
      <c r="AA6309" s="18">
        <v>0</v>
      </c>
      <c r="AB6309" s="18">
        <v>1233312</v>
      </c>
      <c r="AC6309" s="23">
        <v>0.71</v>
      </c>
      <c r="AD6309" s="14" t="str">
        <f>IF(E6309=113,"Linn","Iowa ex-Linn")</f>
        <v>Iowa ex-Linn</v>
      </c>
      <c r="AE6309" s="23">
        <f>IFERROR(AB6309/W6309,"N/M")</f>
        <v>0.7101304743369762</v>
      </c>
      <c r="AF6309" s="14" t="str">
        <f>B6309&amp;"|"&amp;TEXT(E6309,"000")&amp;"|"&amp;TEXT(M6309,"0.0000")</f>
        <v>2024|141|0.8000</v>
      </c>
      <c r="AG6309" s="22" t="str">
        <f>IF(AND(B6309&gt;=2015,B6309&lt;=2024,C6309=19,G6309=41,I6309=2,K6309="A",L6309="RBUP",M6309&gt;=0.5,M6309&lt;=0.85),"IN","OUT")</f>
        <v>IN</v>
      </c>
    </row>
    <row r="6310" spans="1:33">
      <c r="A6310" s="14" t="s">
        <v>194</v>
      </c>
      <c r="B6310" s="16">
        <v>2024</v>
      </c>
      <c r="C6310" s="16">
        <v>19</v>
      </c>
      <c r="D6310" s="14" t="s">
        <v>80</v>
      </c>
      <c r="E6310" s="16">
        <v>141</v>
      </c>
      <c r="F6310" s="14" t="s">
        <v>156</v>
      </c>
      <c r="G6310" s="16">
        <v>41</v>
      </c>
      <c r="H6310" s="14" t="s">
        <v>186</v>
      </c>
      <c r="I6310" s="16">
        <v>2</v>
      </c>
      <c r="J6310" s="14" t="s">
        <v>83</v>
      </c>
      <c r="K6310" s="14" t="s">
        <v>84</v>
      </c>
      <c r="L6310" s="14" t="s">
        <v>85</v>
      </c>
      <c r="M6310" s="23">
        <v>0.85</v>
      </c>
      <c r="N6310" s="16">
        <v>433</v>
      </c>
      <c r="O6310" s="16">
        <v>370</v>
      </c>
      <c r="P6310" s="16">
        <v>252</v>
      </c>
      <c r="Q6310" s="16">
        <v>654</v>
      </c>
      <c r="R6310" s="16">
        <v>397</v>
      </c>
      <c r="S6310" s="14" t="s">
        <v>86</v>
      </c>
      <c r="T6310" s="16">
        <v>64552</v>
      </c>
      <c r="U6310" s="16">
        <v>0</v>
      </c>
      <c r="V6310" s="18">
        <v>56306695</v>
      </c>
      <c r="W6310" s="18">
        <v>2955037</v>
      </c>
      <c r="X6310" s="18">
        <v>1317930</v>
      </c>
      <c r="Y6310" s="18">
        <v>0</v>
      </c>
      <c r="Z6310" s="18">
        <v>0</v>
      </c>
      <c r="AA6310" s="18">
        <v>0</v>
      </c>
      <c r="AB6310" s="18">
        <v>3673428</v>
      </c>
      <c r="AC6310" s="23">
        <v>1.24</v>
      </c>
      <c r="AD6310" s="14" t="str">
        <f>IF(E6310=113,"Linn","Iowa ex-Linn")</f>
        <v>Iowa ex-Linn</v>
      </c>
      <c r="AE6310" s="23">
        <f>IFERROR(AB6310/W6310,"N/M")</f>
        <v>1.24310727750617</v>
      </c>
      <c r="AF6310" s="14" t="str">
        <f>B6310&amp;"|"&amp;TEXT(E6310,"000")&amp;"|"&amp;TEXT(M6310,"0.0000")</f>
        <v>2024|141|0.8500</v>
      </c>
      <c r="AG6310" s="22" t="str">
        <f>IF(AND(B6310&gt;=2015,B6310&lt;=2024,C6310=19,G6310=41,I6310=2,K6310="A",L6310="RBUP",M6310&gt;=0.5,M6310&lt;=0.85),"IN","OUT")</f>
        <v>IN</v>
      </c>
    </row>
    <row r="6311" spans="1:33">
      <c r="A6311" s="14" t="s">
        <v>194</v>
      </c>
      <c r="B6311" s="16">
        <v>2024</v>
      </c>
      <c r="C6311" s="16">
        <v>19</v>
      </c>
      <c r="D6311" s="14" t="s">
        <v>80</v>
      </c>
      <c r="E6311" s="16">
        <v>143</v>
      </c>
      <c r="F6311" s="14" t="s">
        <v>157</v>
      </c>
      <c r="G6311" s="16">
        <v>41</v>
      </c>
      <c r="H6311" s="14" t="s">
        <v>186</v>
      </c>
      <c r="I6311" s="16">
        <v>2</v>
      </c>
      <c r="J6311" s="14" t="s">
        <v>83</v>
      </c>
      <c r="K6311" s="14" t="s">
        <v>84</v>
      </c>
      <c r="L6311" s="14" t="s">
        <v>85</v>
      </c>
      <c r="M6311" s="23">
        <v>0.65</v>
      </c>
      <c r="N6311" s="16">
        <v>6</v>
      </c>
      <c r="O6311" s="16">
        <v>4</v>
      </c>
      <c r="P6311" s="16">
        <v>0</v>
      </c>
      <c r="Q6311" s="16">
        <v>4</v>
      </c>
      <c r="R6311" s="16">
        <v>0</v>
      </c>
      <c r="S6311" s="14" t="s">
        <v>86</v>
      </c>
      <c r="T6311" s="16">
        <v>275</v>
      </c>
      <c r="U6311" s="16">
        <v>0</v>
      </c>
      <c r="V6311" s="18">
        <v>159407</v>
      </c>
      <c r="W6311" s="18">
        <v>2217</v>
      </c>
      <c r="X6311" s="18">
        <v>1308</v>
      </c>
      <c r="Y6311" s="18">
        <v>0</v>
      </c>
      <c r="Z6311" s="18">
        <v>0</v>
      </c>
      <c r="AA6311" s="18">
        <v>0</v>
      </c>
      <c r="AB6311" s="18">
        <v>0</v>
      </c>
      <c r="AC6311" s="23">
        <v>0</v>
      </c>
      <c r="AD6311" s="14" t="str">
        <f>IF(E6311=113,"Linn","Iowa ex-Linn")</f>
        <v>Iowa ex-Linn</v>
      </c>
      <c r="AE6311" s="23">
        <f>IFERROR(AB6311/W6311,"N/M")</f>
        <v>0.0</v>
      </c>
      <c r="AF6311" s="14" t="str">
        <f>B6311&amp;"|"&amp;TEXT(E6311,"000")&amp;"|"&amp;TEXT(M6311,"0.0000")</f>
        <v>2024|143|0.6500</v>
      </c>
      <c r="AG6311" s="22" t="str">
        <f>IF(AND(B6311&gt;=2015,B6311&lt;=2024,C6311=19,G6311=41,I6311=2,K6311="A",L6311="RBUP",M6311&gt;=0.5,M6311&lt;=0.85),"IN","OUT")</f>
        <v>IN</v>
      </c>
    </row>
    <row r="6312" spans="1:33">
      <c r="A6312" s="14" t="s">
        <v>194</v>
      </c>
      <c r="B6312" s="16">
        <v>2024</v>
      </c>
      <c r="C6312" s="16">
        <v>19</v>
      </c>
      <c r="D6312" s="14" t="s">
        <v>80</v>
      </c>
      <c r="E6312" s="16">
        <v>143</v>
      </c>
      <c r="F6312" s="14" t="s">
        <v>157</v>
      </c>
      <c r="G6312" s="16">
        <v>41</v>
      </c>
      <c r="H6312" s="14" t="s">
        <v>186</v>
      </c>
      <c r="I6312" s="16">
        <v>2</v>
      </c>
      <c r="J6312" s="14" t="s">
        <v>83</v>
      </c>
      <c r="K6312" s="14" t="s">
        <v>84</v>
      </c>
      <c r="L6312" s="14" t="s">
        <v>85</v>
      </c>
      <c r="M6312" s="23">
        <v>0.7</v>
      </c>
      <c r="N6312" s="16">
        <v>20</v>
      </c>
      <c r="O6312" s="16">
        <v>16</v>
      </c>
      <c r="P6312" s="16">
        <v>5</v>
      </c>
      <c r="Q6312" s="16">
        <v>20</v>
      </c>
      <c r="R6312" s="16">
        <v>6</v>
      </c>
      <c r="S6312" s="14" t="s">
        <v>86</v>
      </c>
      <c r="T6312" s="16">
        <v>3006</v>
      </c>
      <c r="U6312" s="16">
        <v>0</v>
      </c>
      <c r="V6312" s="18">
        <v>2117274</v>
      </c>
      <c r="W6312" s="18">
        <v>44951</v>
      </c>
      <c r="X6312" s="18">
        <v>32163</v>
      </c>
      <c r="Y6312" s="18">
        <v>0</v>
      </c>
      <c r="Z6312" s="18">
        <v>0</v>
      </c>
      <c r="AA6312" s="18">
        <v>0</v>
      </c>
      <c r="AB6312" s="18">
        <v>36851</v>
      </c>
      <c r="AC6312" s="23">
        <v>0.82</v>
      </c>
      <c r="AD6312" s="14" t="str">
        <f>IF(E6312=113,"Linn","Iowa ex-Linn")</f>
        <v>Iowa ex-Linn</v>
      </c>
      <c r="AE6312" s="23">
        <f>IFERROR(AB6312/W6312,"N/M")</f>
        <v>0.8198037863451314</v>
      </c>
      <c r="AF6312" s="14" t="str">
        <f>B6312&amp;"|"&amp;TEXT(E6312,"000")&amp;"|"&amp;TEXT(M6312,"0.0000")</f>
        <v>2024|143|0.7000</v>
      </c>
      <c r="AG6312" s="22" t="str">
        <f>IF(AND(B6312&gt;=2015,B6312&lt;=2024,C6312=19,G6312=41,I6312=2,K6312="A",L6312="RBUP",M6312&gt;=0.5,M6312&lt;=0.85),"IN","OUT")</f>
        <v>IN</v>
      </c>
    </row>
    <row r="6313" spans="1:33">
      <c r="A6313" s="14" t="s">
        <v>194</v>
      </c>
      <c r="B6313" s="16">
        <v>2024</v>
      </c>
      <c r="C6313" s="16">
        <v>19</v>
      </c>
      <c r="D6313" s="14" t="s">
        <v>80</v>
      </c>
      <c r="E6313" s="16">
        <v>143</v>
      </c>
      <c r="F6313" s="14" t="s">
        <v>157</v>
      </c>
      <c r="G6313" s="16">
        <v>41</v>
      </c>
      <c r="H6313" s="14" t="s">
        <v>186</v>
      </c>
      <c r="I6313" s="16">
        <v>2</v>
      </c>
      <c r="J6313" s="14" t="s">
        <v>83</v>
      </c>
      <c r="K6313" s="14" t="s">
        <v>84</v>
      </c>
      <c r="L6313" s="14" t="s">
        <v>85</v>
      </c>
      <c r="M6313" s="23">
        <v>0.75</v>
      </c>
      <c r="N6313" s="16">
        <v>82</v>
      </c>
      <c r="O6313" s="16">
        <v>72</v>
      </c>
      <c r="P6313" s="16">
        <v>30</v>
      </c>
      <c r="Q6313" s="16">
        <v>117</v>
      </c>
      <c r="R6313" s="16">
        <v>36</v>
      </c>
      <c r="S6313" s="14" t="s">
        <v>86</v>
      </c>
      <c r="T6313" s="16">
        <v>13747</v>
      </c>
      <c r="U6313" s="16">
        <v>0</v>
      </c>
      <c r="V6313" s="18">
        <v>10226848</v>
      </c>
      <c r="W6313" s="18">
        <v>342509</v>
      </c>
      <c r="X6313" s="18">
        <v>219969</v>
      </c>
      <c r="Y6313" s="18">
        <v>0</v>
      </c>
      <c r="Z6313" s="18">
        <v>0</v>
      </c>
      <c r="AA6313" s="18">
        <v>0</v>
      </c>
      <c r="AB6313" s="18">
        <v>677908</v>
      </c>
      <c r="AC6313" s="23">
        <v>1.98</v>
      </c>
      <c r="AD6313" s="14" t="str">
        <f>IF(E6313=113,"Linn","Iowa ex-Linn")</f>
        <v>Iowa ex-Linn</v>
      </c>
      <c r="AE6313" s="23">
        <f>IFERROR(AB6313/W6313,"N/M")</f>
        <v>1.9792414213933065</v>
      </c>
      <c r="AF6313" s="14" t="str">
        <f>B6313&amp;"|"&amp;TEXT(E6313,"000")&amp;"|"&amp;TEXT(M6313,"0.0000")</f>
        <v>2024|143|0.7500</v>
      </c>
      <c r="AG6313" s="22" t="str">
        <f>IF(AND(B6313&gt;=2015,B6313&lt;=2024,C6313=19,G6313=41,I6313=2,K6313="A",L6313="RBUP",M6313&gt;=0.5,M6313&lt;=0.85),"IN","OUT")</f>
        <v>IN</v>
      </c>
    </row>
    <row r="6314" spans="1:33">
      <c r="A6314" s="14" t="s">
        <v>194</v>
      </c>
      <c r="B6314" s="16">
        <v>2024</v>
      </c>
      <c r="C6314" s="16">
        <v>19</v>
      </c>
      <c r="D6314" s="14" t="s">
        <v>80</v>
      </c>
      <c r="E6314" s="16">
        <v>143</v>
      </c>
      <c r="F6314" s="14" t="s">
        <v>157</v>
      </c>
      <c r="G6314" s="16">
        <v>41</v>
      </c>
      <c r="H6314" s="14" t="s">
        <v>186</v>
      </c>
      <c r="I6314" s="16">
        <v>2</v>
      </c>
      <c r="J6314" s="14" t="s">
        <v>83</v>
      </c>
      <c r="K6314" s="14" t="s">
        <v>84</v>
      </c>
      <c r="L6314" s="14" t="s">
        <v>85</v>
      </c>
      <c r="M6314" s="23">
        <v>0.8</v>
      </c>
      <c r="N6314" s="16">
        <v>252</v>
      </c>
      <c r="O6314" s="16">
        <v>200</v>
      </c>
      <c r="P6314" s="16">
        <v>117</v>
      </c>
      <c r="Q6314" s="16">
        <v>360</v>
      </c>
      <c r="R6314" s="16">
        <v>173</v>
      </c>
      <c r="S6314" s="14" t="s">
        <v>86</v>
      </c>
      <c r="T6314" s="16">
        <v>35678</v>
      </c>
      <c r="U6314" s="16">
        <v>0</v>
      </c>
      <c r="V6314" s="18">
        <v>28308134</v>
      </c>
      <c r="W6314" s="18">
        <v>1342566</v>
      </c>
      <c r="X6314" s="18">
        <v>741032</v>
      </c>
      <c r="Y6314" s="18">
        <v>415</v>
      </c>
      <c r="Z6314" s="18">
        <v>0</v>
      </c>
      <c r="AA6314" s="18">
        <v>0</v>
      </c>
      <c r="AB6314" s="18">
        <v>1645893</v>
      </c>
      <c r="AC6314" s="23">
        <v>1.23</v>
      </c>
      <c r="AD6314" s="14" t="str">
        <f>IF(E6314=113,"Linn","Iowa ex-Linn")</f>
        <v>Iowa ex-Linn</v>
      </c>
      <c r="AE6314" s="23">
        <f>IFERROR(AB6314/W6314,"N/M")</f>
        <v>1.2259307922292089</v>
      </c>
      <c r="AF6314" s="14" t="str">
        <f>B6314&amp;"|"&amp;TEXT(E6314,"000")&amp;"|"&amp;TEXT(M6314,"0.0000")</f>
        <v>2024|143|0.8000</v>
      </c>
      <c r="AG6314" s="22" t="str">
        <f>IF(AND(B6314&gt;=2015,B6314&lt;=2024,C6314=19,G6314=41,I6314=2,K6314="A",L6314="RBUP",M6314&gt;=0.5,M6314&lt;=0.85),"IN","OUT")</f>
        <v>IN</v>
      </c>
    </row>
    <row r="6315" spans="1:33">
      <c r="A6315" s="14" t="s">
        <v>194</v>
      </c>
      <c r="B6315" s="16">
        <v>2024</v>
      </c>
      <c r="C6315" s="16">
        <v>19</v>
      </c>
      <c r="D6315" s="14" t="s">
        <v>80</v>
      </c>
      <c r="E6315" s="16">
        <v>143</v>
      </c>
      <c r="F6315" s="14" t="s">
        <v>157</v>
      </c>
      <c r="G6315" s="16">
        <v>41</v>
      </c>
      <c r="H6315" s="14" t="s">
        <v>186</v>
      </c>
      <c r="I6315" s="16">
        <v>2</v>
      </c>
      <c r="J6315" s="14" t="s">
        <v>83</v>
      </c>
      <c r="K6315" s="14" t="s">
        <v>84</v>
      </c>
      <c r="L6315" s="14" t="s">
        <v>85</v>
      </c>
      <c r="M6315" s="23">
        <v>0.85</v>
      </c>
      <c r="N6315" s="16">
        <v>371</v>
      </c>
      <c r="O6315" s="16">
        <v>296</v>
      </c>
      <c r="P6315" s="16">
        <v>226</v>
      </c>
      <c r="Q6315" s="16">
        <v>572</v>
      </c>
      <c r="R6315" s="16">
        <v>390</v>
      </c>
      <c r="S6315" s="14" t="s">
        <v>86</v>
      </c>
      <c r="T6315" s="16">
        <v>56039</v>
      </c>
      <c r="U6315" s="16">
        <v>0</v>
      </c>
      <c r="V6315" s="18">
        <v>47086436</v>
      </c>
      <c r="W6315" s="18">
        <v>2893949</v>
      </c>
      <c r="X6315" s="18">
        <v>1221452</v>
      </c>
      <c r="Y6315" s="18">
        <v>1027</v>
      </c>
      <c r="Z6315" s="18">
        <v>0</v>
      </c>
      <c r="AA6315" s="18">
        <v>0</v>
      </c>
      <c r="AB6315" s="18">
        <v>4376582</v>
      </c>
      <c r="AC6315" s="23">
        <v>1.51</v>
      </c>
      <c r="AD6315" s="14" t="str">
        <f>IF(E6315=113,"Linn","Iowa ex-Linn")</f>
        <v>Iowa ex-Linn</v>
      </c>
      <c r="AE6315" s="23">
        <f>IFERROR(AB6315/W6315,"N/M")</f>
        <v>1.512321744439864</v>
      </c>
      <c r="AF6315" s="14" t="str">
        <f>B6315&amp;"|"&amp;TEXT(E6315,"000")&amp;"|"&amp;TEXT(M6315,"0.0000")</f>
        <v>2024|143|0.8500</v>
      </c>
      <c r="AG6315" s="22" t="str">
        <f>IF(AND(B6315&gt;=2015,B6315&lt;=2024,C6315=19,G6315=41,I6315=2,K6315="A",L6315="RBUP",M6315&gt;=0.5,M6315&lt;=0.85),"IN","OUT")</f>
        <v>IN</v>
      </c>
    </row>
    <row r="6316" spans="1:33">
      <c r="A6316" s="14" t="s">
        <v>194</v>
      </c>
      <c r="B6316" s="16">
        <v>2024</v>
      </c>
      <c r="C6316" s="16">
        <v>19</v>
      </c>
      <c r="D6316" s="14" t="s">
        <v>80</v>
      </c>
      <c r="E6316" s="16">
        <v>145</v>
      </c>
      <c r="F6316" s="14" t="s">
        <v>158</v>
      </c>
      <c r="G6316" s="16">
        <v>41</v>
      </c>
      <c r="H6316" s="14" t="s">
        <v>186</v>
      </c>
      <c r="I6316" s="16">
        <v>2</v>
      </c>
      <c r="J6316" s="14" t="s">
        <v>83</v>
      </c>
      <c r="K6316" s="14" t="s">
        <v>84</v>
      </c>
      <c r="L6316" s="14" t="s">
        <v>85</v>
      </c>
      <c r="M6316" s="23">
        <v>0.6</v>
      </c>
      <c r="N6316" s="16">
        <v>1</v>
      </c>
      <c r="O6316" s="16">
        <v>1</v>
      </c>
      <c r="P6316" s="16">
        <v>0</v>
      </c>
      <c r="Q6316" s="16">
        <v>1</v>
      </c>
      <c r="R6316" s="16">
        <v>0</v>
      </c>
      <c r="S6316" s="14" t="s">
        <v>86</v>
      </c>
      <c r="T6316" s="16">
        <v>39</v>
      </c>
      <c r="U6316" s="16">
        <v>0</v>
      </c>
      <c r="V6316" s="18">
        <v>17338</v>
      </c>
      <c r="W6316" s="18">
        <v>595</v>
      </c>
      <c r="X6316" s="18">
        <v>381</v>
      </c>
      <c r="Y6316" s="18">
        <v>0</v>
      </c>
      <c r="Z6316" s="18">
        <v>0</v>
      </c>
      <c r="AA6316" s="18">
        <v>0</v>
      </c>
      <c r="AB6316" s="18">
        <v>0</v>
      </c>
      <c r="AC6316" s="23">
        <v>0</v>
      </c>
      <c r="AD6316" s="14" t="str">
        <f>IF(E6316=113,"Linn","Iowa ex-Linn")</f>
        <v>Iowa ex-Linn</v>
      </c>
      <c r="AE6316" s="23">
        <f>IFERROR(AB6316/W6316,"N/M")</f>
        <v>0.0</v>
      </c>
      <c r="AF6316" s="14" t="str">
        <f>B6316&amp;"|"&amp;TEXT(E6316,"000")&amp;"|"&amp;TEXT(M6316,"0.0000")</f>
        <v>2024|145|0.6000</v>
      </c>
      <c r="AG6316" s="22" t="str">
        <f>IF(AND(B6316&gt;=2015,B6316&lt;=2024,C6316=19,G6316=41,I6316=2,K6316="A",L6316="RBUP",M6316&gt;=0.5,M6316&lt;=0.85),"IN","OUT")</f>
        <v>IN</v>
      </c>
    </row>
    <row r="6317" spans="1:33">
      <c r="A6317" s="14" t="s">
        <v>194</v>
      </c>
      <c r="B6317" s="16">
        <v>2024</v>
      </c>
      <c r="C6317" s="16">
        <v>19</v>
      </c>
      <c r="D6317" s="14" t="s">
        <v>80</v>
      </c>
      <c r="E6317" s="16">
        <v>145</v>
      </c>
      <c r="F6317" s="14" t="s">
        <v>158</v>
      </c>
      <c r="G6317" s="16">
        <v>41</v>
      </c>
      <c r="H6317" s="14" t="s">
        <v>186</v>
      </c>
      <c r="I6317" s="16">
        <v>2</v>
      </c>
      <c r="J6317" s="14" t="s">
        <v>83</v>
      </c>
      <c r="K6317" s="14" t="s">
        <v>84</v>
      </c>
      <c r="L6317" s="14" t="s">
        <v>85</v>
      </c>
      <c r="M6317" s="23">
        <v>0.65</v>
      </c>
      <c r="N6317" s="16">
        <v>5</v>
      </c>
      <c r="O6317" s="16">
        <v>5</v>
      </c>
      <c r="P6317" s="16">
        <v>0</v>
      </c>
      <c r="Q6317" s="16">
        <v>6</v>
      </c>
      <c r="R6317" s="16">
        <v>0</v>
      </c>
      <c r="S6317" s="14" t="s">
        <v>86</v>
      </c>
      <c r="T6317" s="16">
        <v>166</v>
      </c>
      <c r="U6317" s="16">
        <v>0</v>
      </c>
      <c r="V6317" s="18">
        <v>97712</v>
      </c>
      <c r="W6317" s="18">
        <v>1903</v>
      </c>
      <c r="X6317" s="18">
        <v>1124</v>
      </c>
      <c r="Y6317" s="18">
        <v>0</v>
      </c>
      <c r="Z6317" s="18">
        <v>0</v>
      </c>
      <c r="AA6317" s="18">
        <v>0</v>
      </c>
      <c r="AB6317" s="18">
        <v>0</v>
      </c>
      <c r="AC6317" s="23">
        <v>0</v>
      </c>
      <c r="AD6317" s="14" t="str">
        <f>IF(E6317=113,"Linn","Iowa ex-Linn")</f>
        <v>Iowa ex-Linn</v>
      </c>
      <c r="AE6317" s="23">
        <f>IFERROR(AB6317/W6317,"N/M")</f>
        <v>0.0</v>
      </c>
      <c r="AF6317" s="14" t="str">
        <f>B6317&amp;"|"&amp;TEXT(E6317,"000")&amp;"|"&amp;TEXT(M6317,"0.0000")</f>
        <v>2024|145|0.6500</v>
      </c>
      <c r="AG6317" s="22" t="str">
        <f>IF(AND(B6317&gt;=2015,B6317&lt;=2024,C6317=19,G6317=41,I6317=2,K6317="A",L6317="RBUP",M6317&gt;=0.5,M6317&lt;=0.85),"IN","OUT")</f>
        <v>IN</v>
      </c>
    </row>
    <row r="6318" spans="1:33">
      <c r="A6318" s="14" t="s">
        <v>194</v>
      </c>
      <c r="B6318" s="16">
        <v>2024</v>
      </c>
      <c r="C6318" s="16">
        <v>19</v>
      </c>
      <c r="D6318" s="14" t="s">
        <v>80</v>
      </c>
      <c r="E6318" s="16">
        <v>145</v>
      </c>
      <c r="F6318" s="14" t="s">
        <v>158</v>
      </c>
      <c r="G6318" s="16">
        <v>41</v>
      </c>
      <c r="H6318" s="14" t="s">
        <v>186</v>
      </c>
      <c r="I6318" s="16">
        <v>2</v>
      </c>
      <c r="J6318" s="14" t="s">
        <v>83</v>
      </c>
      <c r="K6318" s="14" t="s">
        <v>84</v>
      </c>
      <c r="L6318" s="14" t="s">
        <v>85</v>
      </c>
      <c r="M6318" s="23">
        <v>0.7</v>
      </c>
      <c r="N6318" s="16">
        <v>35</v>
      </c>
      <c r="O6318" s="16">
        <v>25</v>
      </c>
      <c r="P6318" s="16">
        <v>0</v>
      </c>
      <c r="Q6318" s="16">
        <v>29</v>
      </c>
      <c r="R6318" s="16">
        <v>0</v>
      </c>
      <c r="S6318" s="14" t="s">
        <v>86</v>
      </c>
      <c r="T6318" s="16">
        <v>3305</v>
      </c>
      <c r="U6318" s="16">
        <v>0</v>
      </c>
      <c r="V6318" s="18">
        <v>2191453</v>
      </c>
      <c r="W6318" s="18">
        <v>71569</v>
      </c>
      <c r="X6318" s="18">
        <v>51156</v>
      </c>
      <c r="Y6318" s="18">
        <v>0</v>
      </c>
      <c r="Z6318" s="18">
        <v>0</v>
      </c>
      <c r="AA6318" s="18">
        <v>0</v>
      </c>
      <c r="AB6318" s="18">
        <v>0</v>
      </c>
      <c r="AC6318" s="23">
        <v>0</v>
      </c>
      <c r="AD6318" s="14" t="str">
        <f>IF(E6318=113,"Linn","Iowa ex-Linn")</f>
        <v>Iowa ex-Linn</v>
      </c>
      <c r="AE6318" s="23">
        <f>IFERROR(AB6318/W6318,"N/M")</f>
        <v>0.0</v>
      </c>
      <c r="AF6318" s="14" t="str">
        <f>B6318&amp;"|"&amp;TEXT(E6318,"000")&amp;"|"&amp;TEXT(M6318,"0.0000")</f>
        <v>2024|145|0.7000</v>
      </c>
      <c r="AG6318" s="22" t="str">
        <f>IF(AND(B6318&gt;=2015,B6318&lt;=2024,C6318=19,G6318=41,I6318=2,K6318="A",L6318="RBUP",M6318&gt;=0.5,M6318&lt;=0.85),"IN","OUT")</f>
        <v>IN</v>
      </c>
    </row>
    <row r="6319" spans="1:33">
      <c r="A6319" s="14" t="s">
        <v>194</v>
      </c>
      <c r="B6319" s="16">
        <v>2024</v>
      </c>
      <c r="C6319" s="16">
        <v>19</v>
      </c>
      <c r="D6319" s="14" t="s">
        <v>80</v>
      </c>
      <c r="E6319" s="16">
        <v>145</v>
      </c>
      <c r="F6319" s="14" t="s">
        <v>158</v>
      </c>
      <c r="G6319" s="16">
        <v>41</v>
      </c>
      <c r="H6319" s="14" t="s">
        <v>186</v>
      </c>
      <c r="I6319" s="16">
        <v>2</v>
      </c>
      <c r="J6319" s="14" t="s">
        <v>83</v>
      </c>
      <c r="K6319" s="14" t="s">
        <v>84</v>
      </c>
      <c r="L6319" s="14" t="s">
        <v>85</v>
      </c>
      <c r="M6319" s="23">
        <v>0.75</v>
      </c>
      <c r="N6319" s="16">
        <v>181</v>
      </c>
      <c r="O6319" s="16">
        <v>148</v>
      </c>
      <c r="P6319" s="16">
        <v>17</v>
      </c>
      <c r="Q6319" s="16">
        <v>206</v>
      </c>
      <c r="R6319" s="16">
        <v>18</v>
      </c>
      <c r="S6319" s="14" t="s">
        <v>86</v>
      </c>
      <c r="T6319" s="16">
        <v>20162</v>
      </c>
      <c r="U6319" s="16">
        <v>0</v>
      </c>
      <c r="V6319" s="18">
        <v>13753249</v>
      </c>
      <c r="W6319" s="18">
        <v>667245</v>
      </c>
      <c r="X6319" s="18">
        <v>442886</v>
      </c>
      <c r="Y6319" s="18">
        <v>0</v>
      </c>
      <c r="Z6319" s="18">
        <v>0</v>
      </c>
      <c r="AA6319" s="18">
        <v>0</v>
      </c>
      <c r="AB6319" s="18">
        <v>57971</v>
      </c>
      <c r="AC6319" s="23">
        <v>0.09</v>
      </c>
      <c r="AD6319" s="14" t="str">
        <f>IF(E6319=113,"Linn","Iowa ex-Linn")</f>
        <v>Iowa ex-Linn</v>
      </c>
      <c r="AE6319" s="23">
        <f>IFERROR(AB6319/W6319,"N/M")</f>
        <v>0.08688113061918785</v>
      </c>
      <c r="AF6319" s="14" t="str">
        <f>B6319&amp;"|"&amp;TEXT(E6319,"000")&amp;"|"&amp;TEXT(M6319,"0.0000")</f>
        <v>2024|145|0.7500</v>
      </c>
      <c r="AG6319" s="22" t="str">
        <f>IF(AND(B6319&gt;=2015,B6319&lt;=2024,C6319=19,G6319=41,I6319=2,K6319="A",L6319="RBUP",M6319&gt;=0.5,M6319&lt;=0.85),"IN","OUT")</f>
        <v>IN</v>
      </c>
    </row>
    <row r="6320" spans="1:33">
      <c r="A6320" s="14" t="s">
        <v>194</v>
      </c>
      <c r="B6320" s="16">
        <v>2024</v>
      </c>
      <c r="C6320" s="16">
        <v>19</v>
      </c>
      <c r="D6320" s="14" t="s">
        <v>80</v>
      </c>
      <c r="E6320" s="16">
        <v>145</v>
      </c>
      <c r="F6320" s="14" t="s">
        <v>158</v>
      </c>
      <c r="G6320" s="16">
        <v>41</v>
      </c>
      <c r="H6320" s="14" t="s">
        <v>186</v>
      </c>
      <c r="I6320" s="16">
        <v>2</v>
      </c>
      <c r="J6320" s="14" t="s">
        <v>83</v>
      </c>
      <c r="K6320" s="14" t="s">
        <v>84</v>
      </c>
      <c r="L6320" s="14" t="s">
        <v>85</v>
      </c>
      <c r="M6320" s="23">
        <v>0.8</v>
      </c>
      <c r="N6320" s="16">
        <v>326</v>
      </c>
      <c r="O6320" s="16">
        <v>278</v>
      </c>
      <c r="P6320" s="16">
        <v>28</v>
      </c>
      <c r="Q6320" s="16">
        <v>473</v>
      </c>
      <c r="R6320" s="16">
        <v>30</v>
      </c>
      <c r="S6320" s="14" t="s">
        <v>86</v>
      </c>
      <c r="T6320" s="16">
        <v>49974</v>
      </c>
      <c r="U6320" s="16">
        <v>0</v>
      </c>
      <c r="V6320" s="18">
        <v>37544291</v>
      </c>
      <c r="W6320" s="18">
        <v>2337949</v>
      </c>
      <c r="X6320" s="18">
        <v>1370145</v>
      </c>
      <c r="Y6320" s="18">
        <v>78</v>
      </c>
      <c r="Z6320" s="18">
        <v>0</v>
      </c>
      <c r="AA6320" s="18">
        <v>0</v>
      </c>
      <c r="AB6320" s="18">
        <v>232411</v>
      </c>
      <c r="AC6320" s="23">
        <v>0.1</v>
      </c>
      <c r="AD6320" s="14" t="str">
        <f>IF(E6320=113,"Linn","Iowa ex-Linn")</f>
        <v>Iowa ex-Linn</v>
      </c>
      <c r="AE6320" s="23">
        <f>IFERROR(AB6320/W6320,"N/M")</f>
        <v>0.09940807092028098</v>
      </c>
      <c r="AF6320" s="14" t="str">
        <f>B6320&amp;"|"&amp;TEXT(E6320,"000")&amp;"|"&amp;TEXT(M6320,"0.0000")</f>
        <v>2024|145|0.8000</v>
      </c>
      <c r="AG6320" s="22" t="str">
        <f>IF(AND(B6320&gt;=2015,B6320&lt;=2024,C6320=19,G6320=41,I6320=2,K6320="A",L6320="RBUP",M6320&gt;=0.5,M6320&lt;=0.85),"IN","OUT")</f>
        <v>IN</v>
      </c>
    </row>
    <row r="6321" spans="1:33">
      <c r="A6321" s="14" t="s">
        <v>194</v>
      </c>
      <c r="B6321" s="16">
        <v>2024</v>
      </c>
      <c r="C6321" s="16">
        <v>19</v>
      </c>
      <c r="D6321" s="14" t="s">
        <v>80</v>
      </c>
      <c r="E6321" s="16">
        <v>145</v>
      </c>
      <c r="F6321" s="14" t="s">
        <v>158</v>
      </c>
      <c r="G6321" s="16">
        <v>41</v>
      </c>
      <c r="H6321" s="14" t="s">
        <v>186</v>
      </c>
      <c r="I6321" s="16">
        <v>2</v>
      </c>
      <c r="J6321" s="14" t="s">
        <v>83</v>
      </c>
      <c r="K6321" s="14" t="s">
        <v>84</v>
      </c>
      <c r="L6321" s="14" t="s">
        <v>85</v>
      </c>
      <c r="M6321" s="23">
        <v>0.85</v>
      </c>
      <c r="N6321" s="16">
        <v>175</v>
      </c>
      <c r="O6321" s="16">
        <v>147</v>
      </c>
      <c r="P6321" s="16">
        <v>17</v>
      </c>
      <c r="Q6321" s="16">
        <v>269</v>
      </c>
      <c r="R6321" s="16">
        <v>19</v>
      </c>
      <c r="S6321" s="14" t="s">
        <v>86</v>
      </c>
      <c r="T6321" s="16">
        <v>33682</v>
      </c>
      <c r="U6321" s="16">
        <v>0</v>
      </c>
      <c r="V6321" s="18">
        <v>26757072</v>
      </c>
      <c r="W6321" s="18">
        <v>2006350</v>
      </c>
      <c r="X6321" s="18">
        <v>914283</v>
      </c>
      <c r="Y6321" s="18">
        <v>0</v>
      </c>
      <c r="Z6321" s="18">
        <v>0</v>
      </c>
      <c r="AA6321" s="18">
        <v>0</v>
      </c>
      <c r="AB6321" s="18">
        <v>111648</v>
      </c>
      <c r="AC6321" s="23">
        <v>0.06</v>
      </c>
      <c r="AD6321" s="14" t="str">
        <f>IF(E6321=113,"Linn","Iowa ex-Linn")</f>
        <v>Iowa ex-Linn</v>
      </c>
      <c r="AE6321" s="23">
        <f>IFERROR(AB6321/W6321,"N/M")</f>
        <v>0.05564731975976275</v>
      </c>
      <c r="AF6321" s="14" t="str">
        <f>B6321&amp;"|"&amp;TEXT(E6321,"000")&amp;"|"&amp;TEXT(M6321,"0.0000")</f>
        <v>2024|145|0.8500</v>
      </c>
      <c r="AG6321" s="22" t="str">
        <f>IF(AND(B6321&gt;=2015,B6321&lt;=2024,C6321=19,G6321=41,I6321=2,K6321="A",L6321="RBUP",M6321&gt;=0.5,M6321&lt;=0.85),"IN","OUT")</f>
        <v>IN</v>
      </c>
    </row>
    <row r="6322" spans="1:33">
      <c r="A6322" s="14" t="s">
        <v>194</v>
      </c>
      <c r="B6322" s="16">
        <v>2024</v>
      </c>
      <c r="C6322" s="16">
        <v>19</v>
      </c>
      <c r="D6322" s="14" t="s">
        <v>80</v>
      </c>
      <c r="E6322" s="16">
        <v>147</v>
      </c>
      <c r="F6322" s="14" t="s">
        <v>159</v>
      </c>
      <c r="G6322" s="16">
        <v>41</v>
      </c>
      <c r="H6322" s="14" t="s">
        <v>186</v>
      </c>
      <c r="I6322" s="16">
        <v>2</v>
      </c>
      <c r="J6322" s="14" t="s">
        <v>83</v>
      </c>
      <c r="K6322" s="14" t="s">
        <v>84</v>
      </c>
      <c r="L6322" s="14" t="s">
        <v>85</v>
      </c>
      <c r="M6322" s="23">
        <v>0.55</v>
      </c>
      <c r="N6322" s="16">
        <v>1</v>
      </c>
      <c r="O6322" s="16">
        <v>1</v>
      </c>
      <c r="P6322" s="16">
        <v>0</v>
      </c>
      <c r="Q6322" s="16">
        <v>1</v>
      </c>
      <c r="R6322" s="16">
        <v>0</v>
      </c>
      <c r="S6322" s="14" t="s">
        <v>86</v>
      </c>
      <c r="T6322" s="16">
        <v>389</v>
      </c>
      <c r="U6322" s="16">
        <v>0</v>
      </c>
      <c r="V6322" s="18">
        <v>206154</v>
      </c>
      <c r="W6322" s="18">
        <v>2125</v>
      </c>
      <c r="X6322" s="18">
        <v>1700</v>
      </c>
      <c r="Y6322" s="18">
        <v>0</v>
      </c>
      <c r="Z6322" s="18">
        <v>0</v>
      </c>
      <c r="AA6322" s="18">
        <v>0</v>
      </c>
      <c r="AB6322" s="18">
        <v>0</v>
      </c>
      <c r="AC6322" s="23">
        <v>0</v>
      </c>
      <c r="AD6322" s="14" t="str">
        <f>IF(E6322=113,"Linn","Iowa ex-Linn")</f>
        <v>Iowa ex-Linn</v>
      </c>
      <c r="AE6322" s="23">
        <f>IFERROR(AB6322/W6322,"N/M")</f>
        <v>0.0</v>
      </c>
      <c r="AF6322" s="14" t="str">
        <f>B6322&amp;"|"&amp;TEXT(E6322,"000")&amp;"|"&amp;TEXT(M6322,"0.0000")</f>
        <v>2024|147|0.5500</v>
      </c>
      <c r="AG6322" s="22" t="str">
        <f>IF(AND(B6322&gt;=2015,B6322&lt;=2024,C6322=19,G6322=41,I6322=2,K6322="A",L6322="RBUP",M6322&gt;=0.5,M6322&lt;=0.85),"IN","OUT")</f>
        <v>IN</v>
      </c>
    </row>
    <row r="6323" spans="1:33">
      <c r="A6323" s="14" t="s">
        <v>194</v>
      </c>
      <c r="B6323" s="16">
        <v>2024</v>
      </c>
      <c r="C6323" s="16">
        <v>19</v>
      </c>
      <c r="D6323" s="14" t="s">
        <v>80</v>
      </c>
      <c r="E6323" s="16">
        <v>147</v>
      </c>
      <c r="F6323" s="14" t="s">
        <v>159</v>
      </c>
      <c r="G6323" s="16">
        <v>41</v>
      </c>
      <c r="H6323" s="14" t="s">
        <v>186</v>
      </c>
      <c r="I6323" s="16">
        <v>2</v>
      </c>
      <c r="J6323" s="14" t="s">
        <v>83</v>
      </c>
      <c r="K6323" s="14" t="s">
        <v>84</v>
      </c>
      <c r="L6323" s="14" t="s">
        <v>85</v>
      </c>
      <c r="M6323" s="23">
        <v>0.6</v>
      </c>
      <c r="N6323" s="16">
        <v>2</v>
      </c>
      <c r="O6323" s="16">
        <v>2</v>
      </c>
      <c r="P6323" s="16">
        <v>1</v>
      </c>
      <c r="Q6323" s="16">
        <v>2</v>
      </c>
      <c r="R6323" s="16">
        <v>1</v>
      </c>
      <c r="S6323" s="14" t="s">
        <v>86</v>
      </c>
      <c r="T6323" s="16">
        <v>1762</v>
      </c>
      <c r="U6323" s="16">
        <v>0</v>
      </c>
      <c r="V6323" s="18">
        <v>943052</v>
      </c>
      <c r="W6323" s="18">
        <v>10806</v>
      </c>
      <c r="X6323" s="18">
        <v>8455</v>
      </c>
      <c r="Y6323" s="18">
        <v>0</v>
      </c>
      <c r="Z6323" s="18">
        <v>0</v>
      </c>
      <c r="AA6323" s="18">
        <v>0</v>
      </c>
      <c r="AB6323" s="18">
        <v>1810</v>
      </c>
      <c r="AC6323" s="23">
        <v>0.17</v>
      </c>
      <c r="AD6323" s="14" t="str">
        <f>IF(E6323=113,"Linn","Iowa ex-Linn")</f>
        <v>Iowa ex-Linn</v>
      </c>
      <c r="AE6323" s="23">
        <f>IFERROR(AB6323/W6323,"N/M")</f>
        <v>0.16749953729409586</v>
      </c>
      <c r="AF6323" s="14" t="str">
        <f>B6323&amp;"|"&amp;TEXT(E6323,"000")&amp;"|"&amp;TEXT(M6323,"0.0000")</f>
        <v>2024|147|0.6000</v>
      </c>
      <c r="AG6323" s="22" t="str">
        <f>IF(AND(B6323&gt;=2015,B6323&lt;=2024,C6323=19,G6323=41,I6323=2,K6323="A",L6323="RBUP",M6323&gt;=0.5,M6323&lt;=0.85),"IN","OUT")</f>
        <v>IN</v>
      </c>
    </row>
    <row r="6324" spans="1:33">
      <c r="A6324" s="14" t="s">
        <v>194</v>
      </c>
      <c r="B6324" s="16">
        <v>2024</v>
      </c>
      <c r="C6324" s="16">
        <v>19</v>
      </c>
      <c r="D6324" s="14" t="s">
        <v>80</v>
      </c>
      <c r="E6324" s="16">
        <v>147</v>
      </c>
      <c r="F6324" s="14" t="s">
        <v>159</v>
      </c>
      <c r="G6324" s="16">
        <v>41</v>
      </c>
      <c r="H6324" s="14" t="s">
        <v>186</v>
      </c>
      <c r="I6324" s="16">
        <v>2</v>
      </c>
      <c r="J6324" s="14" t="s">
        <v>83</v>
      </c>
      <c r="K6324" s="14" t="s">
        <v>84</v>
      </c>
      <c r="L6324" s="14" t="s">
        <v>85</v>
      </c>
      <c r="M6324" s="23">
        <v>0.65</v>
      </c>
      <c r="N6324" s="16">
        <v>5</v>
      </c>
      <c r="O6324" s="16">
        <v>3</v>
      </c>
      <c r="P6324" s="16">
        <v>1</v>
      </c>
      <c r="Q6324" s="16">
        <v>3</v>
      </c>
      <c r="R6324" s="16">
        <v>1</v>
      </c>
      <c r="S6324" s="14" t="s">
        <v>86</v>
      </c>
      <c r="T6324" s="16">
        <v>3231</v>
      </c>
      <c r="U6324" s="16">
        <v>0</v>
      </c>
      <c r="V6324" s="18">
        <v>2044942</v>
      </c>
      <c r="W6324" s="18">
        <v>34086</v>
      </c>
      <c r="X6324" s="18">
        <v>27219</v>
      </c>
      <c r="Y6324" s="18">
        <v>0</v>
      </c>
      <c r="Z6324" s="18">
        <v>0</v>
      </c>
      <c r="AA6324" s="18">
        <v>0</v>
      </c>
      <c r="AB6324" s="18">
        <v>37670</v>
      </c>
      <c r="AC6324" s="23">
        <v>1.11</v>
      </c>
      <c r="AD6324" s="14" t="str">
        <f>IF(E6324=113,"Linn","Iowa ex-Linn")</f>
        <v>Iowa ex-Linn</v>
      </c>
      <c r="AE6324" s="23">
        <f>IFERROR(AB6324/W6324,"N/M")</f>
        <v>1.10514580766297</v>
      </c>
      <c r="AF6324" s="14" t="str">
        <f>B6324&amp;"|"&amp;TEXT(E6324,"000")&amp;"|"&amp;TEXT(M6324,"0.0000")</f>
        <v>2024|147|0.6500</v>
      </c>
      <c r="AG6324" s="22" t="str">
        <f>IF(AND(B6324&gt;=2015,B6324&lt;=2024,C6324=19,G6324=41,I6324=2,K6324="A",L6324="RBUP",M6324&gt;=0.5,M6324&lt;=0.85),"IN","OUT")</f>
        <v>IN</v>
      </c>
    </row>
    <row r="6325" spans="1:33">
      <c r="A6325" s="14" t="s">
        <v>194</v>
      </c>
      <c r="B6325" s="16">
        <v>2024</v>
      </c>
      <c r="C6325" s="16">
        <v>19</v>
      </c>
      <c r="D6325" s="14" t="s">
        <v>80</v>
      </c>
      <c r="E6325" s="16">
        <v>147</v>
      </c>
      <c r="F6325" s="14" t="s">
        <v>159</v>
      </c>
      <c r="G6325" s="16">
        <v>41</v>
      </c>
      <c r="H6325" s="14" t="s">
        <v>186</v>
      </c>
      <c r="I6325" s="16">
        <v>2</v>
      </c>
      <c r="J6325" s="14" t="s">
        <v>83</v>
      </c>
      <c r="K6325" s="14" t="s">
        <v>84</v>
      </c>
      <c r="L6325" s="14" t="s">
        <v>85</v>
      </c>
      <c r="M6325" s="23">
        <v>0.7</v>
      </c>
      <c r="N6325" s="16">
        <v>22</v>
      </c>
      <c r="O6325" s="16">
        <v>20</v>
      </c>
      <c r="P6325" s="16">
        <v>4</v>
      </c>
      <c r="Q6325" s="16">
        <v>29</v>
      </c>
      <c r="R6325" s="16">
        <v>4</v>
      </c>
      <c r="S6325" s="14" t="s">
        <v>86</v>
      </c>
      <c r="T6325" s="16">
        <v>2252</v>
      </c>
      <c r="U6325" s="16">
        <v>0</v>
      </c>
      <c r="V6325" s="18">
        <v>1510386</v>
      </c>
      <c r="W6325" s="18">
        <v>45372</v>
      </c>
      <c r="X6325" s="18">
        <v>27318</v>
      </c>
      <c r="Y6325" s="18">
        <v>0</v>
      </c>
      <c r="Z6325" s="18">
        <v>0</v>
      </c>
      <c r="AA6325" s="18">
        <v>0</v>
      </c>
      <c r="AB6325" s="18">
        <v>15105</v>
      </c>
      <c r="AC6325" s="23">
        <v>0.33</v>
      </c>
      <c r="AD6325" s="14" t="str">
        <f>IF(E6325=113,"Linn","Iowa ex-Linn")</f>
        <v>Iowa ex-Linn</v>
      </c>
      <c r="AE6325" s="23">
        <f>IFERROR(AB6325/W6325,"N/M")</f>
        <v>0.33291457286432163</v>
      </c>
      <c r="AF6325" s="14" t="str">
        <f>B6325&amp;"|"&amp;TEXT(E6325,"000")&amp;"|"&amp;TEXT(M6325,"0.0000")</f>
        <v>2024|147|0.7000</v>
      </c>
      <c r="AG6325" s="22" t="str">
        <f>IF(AND(B6325&gt;=2015,B6325&lt;=2024,C6325=19,G6325=41,I6325=2,K6325="A",L6325="RBUP",M6325&gt;=0.5,M6325&lt;=0.85),"IN","OUT")</f>
        <v>IN</v>
      </c>
    </row>
    <row r="6326" spans="1:33">
      <c r="A6326" s="14" t="s">
        <v>194</v>
      </c>
      <c r="B6326" s="16">
        <v>2024</v>
      </c>
      <c r="C6326" s="16">
        <v>19</v>
      </c>
      <c r="D6326" s="14" t="s">
        <v>80</v>
      </c>
      <c r="E6326" s="16">
        <v>147</v>
      </c>
      <c r="F6326" s="14" t="s">
        <v>159</v>
      </c>
      <c r="G6326" s="16">
        <v>41</v>
      </c>
      <c r="H6326" s="14" t="s">
        <v>186</v>
      </c>
      <c r="I6326" s="16">
        <v>2</v>
      </c>
      <c r="J6326" s="14" t="s">
        <v>83</v>
      </c>
      <c r="K6326" s="14" t="s">
        <v>84</v>
      </c>
      <c r="L6326" s="14" t="s">
        <v>85</v>
      </c>
      <c r="M6326" s="23">
        <v>0.75</v>
      </c>
      <c r="N6326" s="16">
        <v>90</v>
      </c>
      <c r="O6326" s="16">
        <v>71</v>
      </c>
      <c r="P6326" s="16">
        <v>38</v>
      </c>
      <c r="Q6326" s="16">
        <v>95</v>
      </c>
      <c r="R6326" s="16">
        <v>45</v>
      </c>
      <c r="S6326" s="14" t="s">
        <v>86</v>
      </c>
      <c r="T6326" s="16">
        <v>15966</v>
      </c>
      <c r="U6326" s="16">
        <v>0</v>
      </c>
      <c r="V6326" s="18">
        <v>11614089</v>
      </c>
      <c r="W6326" s="18">
        <v>445502</v>
      </c>
      <c r="X6326" s="18">
        <v>309012</v>
      </c>
      <c r="Y6326" s="18">
        <v>72</v>
      </c>
      <c r="Z6326" s="18">
        <v>0</v>
      </c>
      <c r="AA6326" s="18">
        <v>0</v>
      </c>
      <c r="AB6326" s="18">
        <v>665520</v>
      </c>
      <c r="AC6326" s="23">
        <v>1.49</v>
      </c>
      <c r="AD6326" s="14" t="str">
        <f>IF(E6326=113,"Linn","Iowa ex-Linn")</f>
        <v>Iowa ex-Linn</v>
      </c>
      <c r="AE6326" s="23">
        <f>IFERROR(AB6326/W6326,"N/M")</f>
        <v>1.4938653474058479</v>
      </c>
      <c r="AF6326" s="14" t="str">
        <f>B6326&amp;"|"&amp;TEXT(E6326,"000")&amp;"|"&amp;TEXT(M6326,"0.0000")</f>
        <v>2024|147|0.7500</v>
      </c>
      <c r="AG6326" s="22" t="str">
        <f>IF(AND(B6326&gt;=2015,B6326&lt;=2024,C6326=19,G6326=41,I6326=2,K6326="A",L6326="RBUP",M6326&gt;=0.5,M6326&lt;=0.85),"IN","OUT")</f>
        <v>IN</v>
      </c>
    </row>
    <row r="6327" spans="1:33">
      <c r="A6327" s="14" t="s">
        <v>194</v>
      </c>
      <c r="B6327" s="16">
        <v>2024</v>
      </c>
      <c r="C6327" s="16">
        <v>19</v>
      </c>
      <c r="D6327" s="14" t="s">
        <v>80</v>
      </c>
      <c r="E6327" s="16">
        <v>147</v>
      </c>
      <c r="F6327" s="14" t="s">
        <v>159</v>
      </c>
      <c r="G6327" s="16">
        <v>41</v>
      </c>
      <c r="H6327" s="14" t="s">
        <v>186</v>
      </c>
      <c r="I6327" s="16">
        <v>2</v>
      </c>
      <c r="J6327" s="14" t="s">
        <v>83</v>
      </c>
      <c r="K6327" s="14" t="s">
        <v>84</v>
      </c>
      <c r="L6327" s="14" t="s">
        <v>85</v>
      </c>
      <c r="M6327" s="23">
        <v>0.8</v>
      </c>
      <c r="N6327" s="16">
        <v>370</v>
      </c>
      <c r="O6327" s="16">
        <v>314</v>
      </c>
      <c r="P6327" s="16">
        <v>203</v>
      </c>
      <c r="Q6327" s="16">
        <v>630</v>
      </c>
      <c r="R6327" s="16">
        <v>325</v>
      </c>
      <c r="S6327" s="14" t="s">
        <v>86</v>
      </c>
      <c r="T6327" s="16">
        <v>65572</v>
      </c>
      <c r="U6327" s="16">
        <v>0</v>
      </c>
      <c r="V6327" s="18">
        <v>50606602</v>
      </c>
      <c r="W6327" s="18">
        <v>2812483</v>
      </c>
      <c r="X6327" s="18">
        <v>1581003</v>
      </c>
      <c r="Y6327" s="18">
        <v>669</v>
      </c>
      <c r="Z6327" s="18">
        <v>0</v>
      </c>
      <c r="AA6327" s="18">
        <v>0</v>
      </c>
      <c r="AB6327" s="18">
        <v>4027662</v>
      </c>
      <c r="AC6327" s="23">
        <v>1.43</v>
      </c>
      <c r="AD6327" s="14" t="str">
        <f>IF(E6327=113,"Linn","Iowa ex-Linn")</f>
        <v>Iowa ex-Linn</v>
      </c>
      <c r="AE6327" s="23">
        <f>IFERROR(AB6327/W6327,"N/M")</f>
        <v>1.4320662560449253</v>
      </c>
      <c r="AF6327" s="14" t="str">
        <f>B6327&amp;"|"&amp;TEXT(E6327,"000")&amp;"|"&amp;TEXT(M6327,"0.0000")</f>
        <v>2024|147|0.8000</v>
      </c>
      <c r="AG6327" s="22" t="str">
        <f>IF(AND(B6327&gt;=2015,B6327&lt;=2024,C6327=19,G6327=41,I6327=2,K6327="A",L6327="RBUP",M6327&gt;=0.5,M6327&lt;=0.85),"IN","OUT")</f>
        <v>IN</v>
      </c>
    </row>
    <row r="6328" spans="1:33">
      <c r="A6328" s="14" t="s">
        <v>194</v>
      </c>
      <c r="B6328" s="16">
        <v>2024</v>
      </c>
      <c r="C6328" s="16">
        <v>19</v>
      </c>
      <c r="D6328" s="14" t="s">
        <v>80</v>
      </c>
      <c r="E6328" s="16">
        <v>147</v>
      </c>
      <c r="F6328" s="14" t="s">
        <v>159</v>
      </c>
      <c r="G6328" s="16">
        <v>41</v>
      </c>
      <c r="H6328" s="14" t="s">
        <v>186</v>
      </c>
      <c r="I6328" s="16">
        <v>2</v>
      </c>
      <c r="J6328" s="14" t="s">
        <v>83</v>
      </c>
      <c r="K6328" s="14" t="s">
        <v>84</v>
      </c>
      <c r="L6328" s="14" t="s">
        <v>85</v>
      </c>
      <c r="M6328" s="23">
        <v>0.85</v>
      </c>
      <c r="N6328" s="16">
        <v>324</v>
      </c>
      <c r="O6328" s="16">
        <v>256</v>
      </c>
      <c r="P6328" s="16">
        <v>211</v>
      </c>
      <c r="Q6328" s="16">
        <v>597</v>
      </c>
      <c r="R6328" s="16">
        <v>450</v>
      </c>
      <c r="S6328" s="14" t="s">
        <v>86</v>
      </c>
      <c r="T6328" s="16">
        <v>53554</v>
      </c>
      <c r="U6328" s="16">
        <v>0</v>
      </c>
      <c r="V6328" s="18">
        <v>44308637</v>
      </c>
      <c r="W6328" s="18">
        <v>3090089</v>
      </c>
      <c r="X6328" s="18">
        <v>1337931</v>
      </c>
      <c r="Y6328" s="18">
        <v>2938</v>
      </c>
      <c r="Z6328" s="18">
        <v>0</v>
      </c>
      <c r="AA6328" s="18">
        <v>0</v>
      </c>
      <c r="AB6328" s="18">
        <v>5968948</v>
      </c>
      <c r="AC6328" s="23">
        <v>1.93</v>
      </c>
      <c r="AD6328" s="14" t="str">
        <f>IF(E6328=113,"Linn","Iowa ex-Linn")</f>
        <v>Iowa ex-Linn</v>
      </c>
      <c r="AE6328" s="23">
        <f>IFERROR(AB6328/W6328,"N/M")</f>
        <v>1.9316427455649336</v>
      </c>
      <c r="AF6328" s="14" t="str">
        <f>B6328&amp;"|"&amp;TEXT(E6328,"000")&amp;"|"&amp;TEXT(M6328,"0.0000")</f>
        <v>2024|147|0.8500</v>
      </c>
      <c r="AG6328" s="22" t="str">
        <f>IF(AND(B6328&gt;=2015,B6328&lt;=2024,C6328=19,G6328=41,I6328=2,K6328="A",L6328="RBUP",M6328&gt;=0.5,M6328&lt;=0.85),"IN","OUT")</f>
        <v>IN</v>
      </c>
    </row>
    <row r="6329" spans="1:33">
      <c r="A6329" s="14" t="s">
        <v>194</v>
      </c>
      <c r="B6329" s="16">
        <v>2024</v>
      </c>
      <c r="C6329" s="16">
        <v>19</v>
      </c>
      <c r="D6329" s="14" t="s">
        <v>80</v>
      </c>
      <c r="E6329" s="16">
        <v>149</v>
      </c>
      <c r="F6329" s="14" t="s">
        <v>160</v>
      </c>
      <c r="G6329" s="16">
        <v>41</v>
      </c>
      <c r="H6329" s="14" t="s">
        <v>186</v>
      </c>
      <c r="I6329" s="16">
        <v>2</v>
      </c>
      <c r="J6329" s="14" t="s">
        <v>83</v>
      </c>
      <c r="K6329" s="14" t="s">
        <v>84</v>
      </c>
      <c r="L6329" s="14" t="s">
        <v>85</v>
      </c>
      <c r="M6329" s="23">
        <v>0.5</v>
      </c>
      <c r="N6329" s="16">
        <v>1</v>
      </c>
      <c r="O6329" s="16">
        <v>1</v>
      </c>
      <c r="P6329" s="16">
        <v>1</v>
      </c>
      <c r="Q6329" s="16">
        <v>1</v>
      </c>
      <c r="R6329" s="16">
        <v>1</v>
      </c>
      <c r="S6329" s="14" t="s">
        <v>86</v>
      </c>
      <c r="T6329" s="16">
        <v>57</v>
      </c>
      <c r="U6329" s="16">
        <v>0</v>
      </c>
      <c r="V6329" s="18">
        <v>27046</v>
      </c>
      <c r="W6329" s="18">
        <v>285</v>
      </c>
      <c r="X6329" s="18">
        <v>191</v>
      </c>
      <c r="Y6329" s="18">
        <v>0</v>
      </c>
      <c r="Z6329" s="18">
        <v>0</v>
      </c>
      <c r="AA6329" s="18">
        <v>0</v>
      </c>
      <c r="AB6329" s="18">
        <v>697</v>
      </c>
      <c r="AC6329" s="23">
        <v>2.45</v>
      </c>
      <c r="AD6329" s="14" t="str">
        <f>IF(E6329=113,"Linn","Iowa ex-Linn")</f>
        <v>Iowa ex-Linn</v>
      </c>
      <c r="AE6329" s="23">
        <f>IFERROR(AB6329/W6329,"N/M")</f>
        <v>2.4456140350877194</v>
      </c>
      <c r="AF6329" s="14" t="str">
        <f>B6329&amp;"|"&amp;TEXT(E6329,"000")&amp;"|"&amp;TEXT(M6329,"0.0000")</f>
        <v>2024|149|0.5000</v>
      </c>
      <c r="AG6329" s="22" t="str">
        <f>IF(AND(B6329&gt;=2015,B6329&lt;=2024,C6329=19,G6329=41,I6329=2,K6329="A",L6329="RBUP",M6329&gt;=0.5,M6329&lt;=0.85),"IN","OUT")</f>
        <v>IN</v>
      </c>
    </row>
    <row r="6330" spans="1:33">
      <c r="A6330" s="14" t="s">
        <v>194</v>
      </c>
      <c r="B6330" s="16">
        <v>2024</v>
      </c>
      <c r="C6330" s="16">
        <v>19</v>
      </c>
      <c r="D6330" s="14" t="s">
        <v>80</v>
      </c>
      <c r="E6330" s="16">
        <v>149</v>
      </c>
      <c r="F6330" s="14" t="s">
        <v>160</v>
      </c>
      <c r="G6330" s="16">
        <v>41</v>
      </c>
      <c r="H6330" s="14" t="s">
        <v>186</v>
      </c>
      <c r="I6330" s="16">
        <v>2</v>
      </c>
      <c r="J6330" s="14" t="s">
        <v>83</v>
      </c>
      <c r="K6330" s="14" t="s">
        <v>84</v>
      </c>
      <c r="L6330" s="14" t="s">
        <v>85</v>
      </c>
      <c r="M6330" s="23">
        <v>0.65</v>
      </c>
      <c r="N6330" s="16">
        <v>6</v>
      </c>
      <c r="O6330" s="16">
        <v>5</v>
      </c>
      <c r="P6330" s="16">
        <v>1</v>
      </c>
      <c r="Q6330" s="16">
        <v>6</v>
      </c>
      <c r="R6330" s="16">
        <v>1</v>
      </c>
      <c r="S6330" s="14" t="s">
        <v>86</v>
      </c>
      <c r="T6330" s="16">
        <v>280</v>
      </c>
      <c r="U6330" s="16">
        <v>0</v>
      </c>
      <c r="V6330" s="18">
        <v>176349</v>
      </c>
      <c r="W6330" s="18">
        <v>2940</v>
      </c>
      <c r="X6330" s="18">
        <v>1735</v>
      </c>
      <c r="Y6330" s="18">
        <v>0</v>
      </c>
      <c r="Z6330" s="18">
        <v>0</v>
      </c>
      <c r="AA6330" s="18">
        <v>0</v>
      </c>
      <c r="AB6330" s="18">
        <v>25411</v>
      </c>
      <c r="AC6330" s="23">
        <v>8.640000000000001</v>
      </c>
      <c r="AD6330" s="14" t="str">
        <f>IF(E6330=113,"Linn","Iowa ex-Linn")</f>
        <v>Iowa ex-Linn</v>
      </c>
      <c r="AE6330" s="23">
        <f>IFERROR(AB6330/W6330,"N/M")</f>
        <v>8.643197278911565</v>
      </c>
      <c r="AF6330" s="14" t="str">
        <f>B6330&amp;"|"&amp;TEXT(E6330,"000")&amp;"|"&amp;TEXT(M6330,"0.0000")</f>
        <v>2024|149|0.6500</v>
      </c>
      <c r="AG6330" s="22" t="str">
        <f>IF(AND(B6330&gt;=2015,B6330&lt;=2024,C6330=19,G6330=41,I6330=2,K6330="A",L6330="RBUP",M6330&gt;=0.5,M6330&lt;=0.85),"IN","OUT")</f>
        <v>IN</v>
      </c>
    </row>
    <row r="6331" spans="1:33">
      <c r="A6331" s="14" t="s">
        <v>194</v>
      </c>
      <c r="B6331" s="16">
        <v>2024</v>
      </c>
      <c r="C6331" s="16">
        <v>19</v>
      </c>
      <c r="D6331" s="14" t="s">
        <v>80</v>
      </c>
      <c r="E6331" s="16">
        <v>149</v>
      </c>
      <c r="F6331" s="14" t="s">
        <v>160</v>
      </c>
      <c r="G6331" s="16">
        <v>41</v>
      </c>
      <c r="H6331" s="14" t="s">
        <v>186</v>
      </c>
      <c r="I6331" s="16">
        <v>2</v>
      </c>
      <c r="J6331" s="14" t="s">
        <v>83</v>
      </c>
      <c r="K6331" s="14" t="s">
        <v>84</v>
      </c>
      <c r="L6331" s="14" t="s">
        <v>85</v>
      </c>
      <c r="M6331" s="23">
        <v>0.7</v>
      </c>
      <c r="N6331" s="16">
        <v>21</v>
      </c>
      <c r="O6331" s="16">
        <v>15</v>
      </c>
      <c r="P6331" s="16">
        <v>2</v>
      </c>
      <c r="Q6331" s="16">
        <v>31</v>
      </c>
      <c r="R6331" s="16">
        <v>3</v>
      </c>
      <c r="S6331" s="14" t="s">
        <v>86</v>
      </c>
      <c r="T6331" s="16">
        <v>2450</v>
      </c>
      <c r="U6331" s="16">
        <v>0</v>
      </c>
      <c r="V6331" s="18">
        <v>1815573</v>
      </c>
      <c r="W6331" s="18">
        <v>66083</v>
      </c>
      <c r="X6331" s="18">
        <v>41906</v>
      </c>
      <c r="Y6331" s="18">
        <v>0</v>
      </c>
      <c r="Z6331" s="18">
        <v>0</v>
      </c>
      <c r="AA6331" s="18">
        <v>0</v>
      </c>
      <c r="AB6331" s="18">
        <v>11942</v>
      </c>
      <c r="AC6331" s="23">
        <v>0.18</v>
      </c>
      <c r="AD6331" s="14" t="str">
        <f>IF(E6331=113,"Linn","Iowa ex-Linn")</f>
        <v>Iowa ex-Linn</v>
      </c>
      <c r="AE6331" s="23">
        <f>IFERROR(AB6331/W6331,"N/M")</f>
        <v>0.1807121347396456</v>
      </c>
      <c r="AF6331" s="14" t="str">
        <f>B6331&amp;"|"&amp;TEXT(E6331,"000")&amp;"|"&amp;TEXT(M6331,"0.0000")</f>
        <v>2024|149|0.7000</v>
      </c>
      <c r="AG6331" s="22" t="str">
        <f>IF(AND(B6331&gt;=2015,B6331&lt;=2024,C6331=19,G6331=41,I6331=2,K6331="A",L6331="RBUP",M6331&gt;=0.5,M6331&lt;=0.85),"IN","OUT")</f>
        <v>IN</v>
      </c>
    </row>
    <row r="6332" spans="1:33">
      <c r="A6332" s="14" t="s">
        <v>194</v>
      </c>
      <c r="B6332" s="16">
        <v>2024</v>
      </c>
      <c r="C6332" s="16">
        <v>19</v>
      </c>
      <c r="D6332" s="14" t="s">
        <v>80</v>
      </c>
      <c r="E6332" s="16">
        <v>149</v>
      </c>
      <c r="F6332" s="14" t="s">
        <v>160</v>
      </c>
      <c r="G6332" s="16">
        <v>41</v>
      </c>
      <c r="H6332" s="14" t="s">
        <v>186</v>
      </c>
      <c r="I6332" s="16">
        <v>2</v>
      </c>
      <c r="J6332" s="14" t="s">
        <v>83</v>
      </c>
      <c r="K6332" s="14" t="s">
        <v>84</v>
      </c>
      <c r="L6332" s="14" t="s">
        <v>85</v>
      </c>
      <c r="M6332" s="23">
        <v>0.75</v>
      </c>
      <c r="N6332" s="16">
        <v>118</v>
      </c>
      <c r="O6332" s="16">
        <v>102</v>
      </c>
      <c r="P6332" s="16">
        <v>22</v>
      </c>
      <c r="Q6332" s="16">
        <v>196</v>
      </c>
      <c r="R6332" s="16">
        <v>32</v>
      </c>
      <c r="S6332" s="14" t="s">
        <v>86</v>
      </c>
      <c r="T6332" s="16">
        <v>18304</v>
      </c>
      <c r="U6332" s="16">
        <v>0</v>
      </c>
      <c r="V6332" s="18">
        <v>14234969</v>
      </c>
      <c r="W6332" s="18">
        <v>671937</v>
      </c>
      <c r="X6332" s="18">
        <v>418708</v>
      </c>
      <c r="Y6332" s="18">
        <v>0</v>
      </c>
      <c r="Z6332" s="18">
        <v>0</v>
      </c>
      <c r="AA6332" s="18">
        <v>0</v>
      </c>
      <c r="AB6332" s="18">
        <v>451145</v>
      </c>
      <c r="AC6332" s="23">
        <v>0.67</v>
      </c>
      <c r="AD6332" s="14" t="str">
        <f>IF(E6332=113,"Linn","Iowa ex-Linn")</f>
        <v>Iowa ex-Linn</v>
      </c>
      <c r="AE6332" s="23">
        <f>IFERROR(AB6332/W6332,"N/M")</f>
        <v>0.6714096708471181</v>
      </c>
      <c r="AF6332" s="14" t="str">
        <f>B6332&amp;"|"&amp;TEXT(E6332,"000")&amp;"|"&amp;TEXT(M6332,"0.0000")</f>
        <v>2024|149|0.7500</v>
      </c>
      <c r="AG6332" s="22" t="str">
        <f>IF(AND(B6332&gt;=2015,B6332&lt;=2024,C6332=19,G6332=41,I6332=2,K6332="A",L6332="RBUP",M6332&gt;=0.5,M6332&lt;=0.85),"IN","OUT")</f>
        <v>IN</v>
      </c>
    </row>
    <row r="6333" spans="1:33">
      <c r="A6333" s="14" t="s">
        <v>194</v>
      </c>
      <c r="B6333" s="16">
        <v>2024</v>
      </c>
      <c r="C6333" s="16">
        <v>19</v>
      </c>
      <c r="D6333" s="14" t="s">
        <v>80</v>
      </c>
      <c r="E6333" s="16">
        <v>149</v>
      </c>
      <c r="F6333" s="14" t="s">
        <v>160</v>
      </c>
      <c r="G6333" s="16">
        <v>41</v>
      </c>
      <c r="H6333" s="14" t="s">
        <v>186</v>
      </c>
      <c r="I6333" s="16">
        <v>2</v>
      </c>
      <c r="J6333" s="14" t="s">
        <v>83</v>
      </c>
      <c r="K6333" s="14" t="s">
        <v>84</v>
      </c>
      <c r="L6333" s="14" t="s">
        <v>85</v>
      </c>
      <c r="M6333" s="23">
        <v>0.8</v>
      </c>
      <c r="N6333" s="16">
        <v>425</v>
      </c>
      <c r="O6333" s="16">
        <v>362</v>
      </c>
      <c r="P6333" s="16">
        <v>101</v>
      </c>
      <c r="Q6333" s="16">
        <v>691</v>
      </c>
      <c r="R6333" s="16">
        <v>155</v>
      </c>
      <c r="S6333" s="14" t="s">
        <v>86</v>
      </c>
      <c r="T6333" s="16">
        <v>77823</v>
      </c>
      <c r="U6333" s="16">
        <v>0</v>
      </c>
      <c r="V6333" s="18">
        <v>63907470</v>
      </c>
      <c r="W6333" s="18">
        <v>3846777</v>
      </c>
      <c r="X6333" s="18">
        <v>2190307</v>
      </c>
      <c r="Y6333" s="18">
        <v>1721</v>
      </c>
      <c r="Z6333" s="18">
        <v>0</v>
      </c>
      <c r="AA6333" s="18">
        <v>0</v>
      </c>
      <c r="AB6333" s="18">
        <v>2162845</v>
      </c>
      <c r="AC6333" s="23">
        <v>0.5600000000000001</v>
      </c>
      <c r="AD6333" s="14" t="str">
        <f>IF(E6333=113,"Linn","Iowa ex-Linn")</f>
        <v>Iowa ex-Linn</v>
      </c>
      <c r="AE6333" s="23">
        <f>IFERROR(AB6333/W6333,"N/M")</f>
        <v>0.5622486044811019</v>
      </c>
      <c r="AF6333" s="14" t="str">
        <f>B6333&amp;"|"&amp;TEXT(E6333,"000")&amp;"|"&amp;TEXT(M6333,"0.0000")</f>
        <v>2024|149|0.8000</v>
      </c>
      <c r="AG6333" s="22" t="str">
        <f>IF(AND(B6333&gt;=2015,B6333&lt;=2024,C6333=19,G6333=41,I6333=2,K6333="A",L6333="RBUP",M6333&gt;=0.5,M6333&lt;=0.85),"IN","OUT")</f>
        <v>IN</v>
      </c>
    </row>
    <row r="6334" spans="1:33">
      <c r="A6334" s="14" t="s">
        <v>194</v>
      </c>
      <c r="B6334" s="16">
        <v>2024</v>
      </c>
      <c r="C6334" s="16">
        <v>19</v>
      </c>
      <c r="D6334" s="14" t="s">
        <v>80</v>
      </c>
      <c r="E6334" s="16">
        <v>149</v>
      </c>
      <c r="F6334" s="14" t="s">
        <v>160</v>
      </c>
      <c r="G6334" s="16">
        <v>41</v>
      </c>
      <c r="H6334" s="14" t="s">
        <v>186</v>
      </c>
      <c r="I6334" s="16">
        <v>2</v>
      </c>
      <c r="J6334" s="14" t="s">
        <v>83</v>
      </c>
      <c r="K6334" s="14" t="s">
        <v>84</v>
      </c>
      <c r="L6334" s="14" t="s">
        <v>85</v>
      </c>
      <c r="M6334" s="23">
        <v>0.85</v>
      </c>
      <c r="N6334" s="16">
        <v>622</v>
      </c>
      <c r="O6334" s="16">
        <v>532</v>
      </c>
      <c r="P6334" s="16">
        <v>314</v>
      </c>
      <c r="Q6334" s="16">
        <v>1324</v>
      </c>
      <c r="R6334" s="16">
        <v>650</v>
      </c>
      <c r="S6334" s="14" t="s">
        <v>86</v>
      </c>
      <c r="T6334" s="16">
        <v>119525</v>
      </c>
      <c r="U6334" s="16">
        <v>0</v>
      </c>
      <c r="V6334" s="18">
        <v>100383725</v>
      </c>
      <c r="W6334" s="18">
        <v>7847937</v>
      </c>
      <c r="X6334" s="18">
        <v>3330884</v>
      </c>
      <c r="Y6334" s="18">
        <v>0</v>
      </c>
      <c r="Z6334" s="18">
        <v>0</v>
      </c>
      <c r="AA6334" s="18">
        <v>0</v>
      </c>
      <c r="AB6334" s="18">
        <v>5619383</v>
      </c>
      <c r="AC6334" s="23">
        <v>0.72</v>
      </c>
      <c r="AD6334" s="14" t="str">
        <f>IF(E6334=113,"Linn","Iowa ex-Linn")</f>
        <v>Iowa ex-Linn</v>
      </c>
      <c r="AE6334" s="23">
        <f>IFERROR(AB6334/W6334,"N/M")</f>
        <v>0.716033143487263</v>
      </c>
      <c r="AF6334" s="14" t="str">
        <f>B6334&amp;"|"&amp;TEXT(E6334,"000")&amp;"|"&amp;TEXT(M6334,"0.0000")</f>
        <v>2024|149|0.8500</v>
      </c>
      <c r="AG6334" s="22" t="str">
        <f>IF(AND(B6334&gt;=2015,B6334&lt;=2024,C6334=19,G6334=41,I6334=2,K6334="A",L6334="RBUP",M6334&gt;=0.5,M6334&lt;=0.85),"IN","OUT")</f>
        <v>IN</v>
      </c>
    </row>
    <row r="6335" spans="1:33">
      <c r="A6335" s="14" t="s">
        <v>194</v>
      </c>
      <c r="B6335" s="16">
        <v>2024</v>
      </c>
      <c r="C6335" s="16">
        <v>19</v>
      </c>
      <c r="D6335" s="14" t="s">
        <v>80</v>
      </c>
      <c r="E6335" s="16">
        <v>151</v>
      </c>
      <c r="F6335" s="14" t="s">
        <v>161</v>
      </c>
      <c r="G6335" s="16">
        <v>41</v>
      </c>
      <c r="H6335" s="14" t="s">
        <v>186</v>
      </c>
      <c r="I6335" s="16">
        <v>2</v>
      </c>
      <c r="J6335" s="14" t="s">
        <v>83</v>
      </c>
      <c r="K6335" s="14" t="s">
        <v>84</v>
      </c>
      <c r="L6335" s="14" t="s">
        <v>85</v>
      </c>
      <c r="M6335" s="23">
        <v>0.55</v>
      </c>
      <c r="N6335" s="16">
        <v>1</v>
      </c>
      <c r="O6335" s="16">
        <v>0</v>
      </c>
      <c r="P6335" s="16">
        <v>0</v>
      </c>
      <c r="Q6335" s="16">
        <v>0</v>
      </c>
      <c r="R6335" s="16">
        <v>0</v>
      </c>
      <c r="S6335" s="14" t="s">
        <v>86</v>
      </c>
      <c r="T6335" s="16">
        <v>0</v>
      </c>
      <c r="U6335" s="16">
        <v>0</v>
      </c>
      <c r="V6335" s="18">
        <v>0</v>
      </c>
      <c r="W6335" s="18">
        <v>0</v>
      </c>
      <c r="X6335" s="18">
        <v>0</v>
      </c>
      <c r="Y6335" s="18">
        <v>0</v>
      </c>
      <c r="Z6335" s="18">
        <v>0</v>
      </c>
      <c r="AA6335" s="18">
        <v>0</v>
      </c>
      <c r="AB6335" s="18">
        <v>0</v>
      </c>
      <c r="AC6335" s="23">
        <v>0</v>
      </c>
      <c r="AD6335" s="14" t="str">
        <f>IF(E6335=113,"Linn","Iowa ex-Linn")</f>
        <v>Iowa ex-Linn</v>
      </c>
      <c r="AE6335" s="23" t="str">
        <f>IFERROR(AB6335/W6335,"N/M")</f>
        <v>N/M</v>
      </c>
      <c r="AF6335" s="14" t="str">
        <f>B6335&amp;"|"&amp;TEXT(E6335,"000")&amp;"|"&amp;TEXT(M6335,"0.0000")</f>
        <v>2024|151|0.5500</v>
      </c>
      <c r="AG6335" s="22" t="str">
        <f>IF(AND(B6335&gt;=2015,B6335&lt;=2024,C6335=19,G6335=41,I6335=2,K6335="A",L6335="RBUP",M6335&gt;=0.5,M6335&lt;=0.85),"IN","OUT")</f>
        <v>IN</v>
      </c>
    </row>
    <row r="6336" spans="1:33">
      <c r="A6336" s="14" t="s">
        <v>194</v>
      </c>
      <c r="B6336" s="16">
        <v>2024</v>
      </c>
      <c r="C6336" s="16">
        <v>19</v>
      </c>
      <c r="D6336" s="14" t="s">
        <v>80</v>
      </c>
      <c r="E6336" s="16">
        <v>151</v>
      </c>
      <c r="F6336" s="14" t="s">
        <v>161</v>
      </c>
      <c r="G6336" s="16">
        <v>41</v>
      </c>
      <c r="H6336" s="14" t="s">
        <v>186</v>
      </c>
      <c r="I6336" s="16">
        <v>2</v>
      </c>
      <c r="J6336" s="14" t="s">
        <v>83</v>
      </c>
      <c r="K6336" s="14" t="s">
        <v>84</v>
      </c>
      <c r="L6336" s="14" t="s">
        <v>85</v>
      </c>
      <c r="M6336" s="23">
        <v>0.6</v>
      </c>
      <c r="N6336" s="16">
        <v>1</v>
      </c>
      <c r="O6336" s="16">
        <v>1</v>
      </c>
      <c r="P6336" s="16">
        <v>1</v>
      </c>
      <c r="Q6336" s="16">
        <v>1</v>
      </c>
      <c r="R6336" s="16">
        <v>1</v>
      </c>
      <c r="S6336" s="14" t="s">
        <v>86</v>
      </c>
      <c r="T6336" s="16">
        <v>1678</v>
      </c>
      <c r="U6336" s="16">
        <v>0</v>
      </c>
      <c r="V6336" s="18">
        <v>880116</v>
      </c>
      <c r="W6336" s="18">
        <v>7106</v>
      </c>
      <c r="X6336" s="18">
        <v>5685</v>
      </c>
      <c r="Y6336" s="18">
        <v>0</v>
      </c>
      <c r="Z6336" s="18">
        <v>0</v>
      </c>
      <c r="AA6336" s="18">
        <v>0</v>
      </c>
      <c r="AB6336" s="18">
        <v>3748</v>
      </c>
      <c r="AC6336" s="23">
        <v>0.53</v>
      </c>
      <c r="AD6336" s="14" t="str">
        <f>IF(E6336=113,"Linn","Iowa ex-Linn")</f>
        <v>Iowa ex-Linn</v>
      </c>
      <c r="AE6336" s="23">
        <f>IFERROR(AB6336/W6336,"N/M")</f>
        <v>0.527441598649029</v>
      </c>
      <c r="AF6336" s="14" t="str">
        <f>B6336&amp;"|"&amp;TEXT(E6336,"000")&amp;"|"&amp;TEXT(M6336,"0.0000")</f>
        <v>2024|151|0.6000</v>
      </c>
      <c r="AG6336" s="22" t="str">
        <f>IF(AND(B6336&gt;=2015,B6336&lt;=2024,C6336=19,G6336=41,I6336=2,K6336="A",L6336="RBUP",M6336&gt;=0.5,M6336&lt;=0.85),"IN","OUT")</f>
        <v>IN</v>
      </c>
    </row>
    <row r="6337" spans="1:33">
      <c r="A6337" s="14" t="s">
        <v>194</v>
      </c>
      <c r="B6337" s="16">
        <v>2024</v>
      </c>
      <c r="C6337" s="16">
        <v>19</v>
      </c>
      <c r="D6337" s="14" t="s">
        <v>80</v>
      </c>
      <c r="E6337" s="16">
        <v>151</v>
      </c>
      <c r="F6337" s="14" t="s">
        <v>161</v>
      </c>
      <c r="G6337" s="16">
        <v>41</v>
      </c>
      <c r="H6337" s="14" t="s">
        <v>186</v>
      </c>
      <c r="I6337" s="16">
        <v>2</v>
      </c>
      <c r="J6337" s="14" t="s">
        <v>83</v>
      </c>
      <c r="K6337" s="14" t="s">
        <v>84</v>
      </c>
      <c r="L6337" s="14" t="s">
        <v>85</v>
      </c>
      <c r="M6337" s="23">
        <v>0.65</v>
      </c>
      <c r="N6337" s="16">
        <v>3</v>
      </c>
      <c r="O6337" s="16">
        <v>2</v>
      </c>
      <c r="P6337" s="16">
        <v>0</v>
      </c>
      <c r="Q6337" s="16">
        <v>3</v>
      </c>
      <c r="R6337" s="16">
        <v>0</v>
      </c>
      <c r="S6337" s="14" t="s">
        <v>86</v>
      </c>
      <c r="T6337" s="16">
        <v>802</v>
      </c>
      <c r="U6337" s="16">
        <v>0</v>
      </c>
      <c r="V6337" s="18">
        <v>496145</v>
      </c>
      <c r="W6337" s="18">
        <v>6265</v>
      </c>
      <c r="X6337" s="18">
        <v>4775</v>
      </c>
      <c r="Y6337" s="18">
        <v>0</v>
      </c>
      <c r="Z6337" s="18">
        <v>0</v>
      </c>
      <c r="AA6337" s="18">
        <v>0</v>
      </c>
      <c r="AB6337" s="18">
        <v>0</v>
      </c>
      <c r="AC6337" s="23">
        <v>0</v>
      </c>
      <c r="AD6337" s="14" t="str">
        <f>IF(E6337=113,"Linn","Iowa ex-Linn")</f>
        <v>Iowa ex-Linn</v>
      </c>
      <c r="AE6337" s="23">
        <f>IFERROR(AB6337/W6337,"N/M")</f>
        <v>0.0</v>
      </c>
      <c r="AF6337" s="14" t="str">
        <f>B6337&amp;"|"&amp;TEXT(E6337,"000")&amp;"|"&amp;TEXT(M6337,"0.0000")</f>
        <v>2024|151|0.6500</v>
      </c>
      <c r="AG6337" s="22" t="str">
        <f>IF(AND(B6337&gt;=2015,B6337&lt;=2024,C6337=19,G6337=41,I6337=2,K6337="A",L6337="RBUP",M6337&gt;=0.5,M6337&lt;=0.85),"IN","OUT")</f>
        <v>IN</v>
      </c>
    </row>
    <row r="6338" spans="1:33">
      <c r="A6338" s="14" t="s">
        <v>194</v>
      </c>
      <c r="B6338" s="16">
        <v>2024</v>
      </c>
      <c r="C6338" s="16">
        <v>19</v>
      </c>
      <c r="D6338" s="14" t="s">
        <v>80</v>
      </c>
      <c r="E6338" s="16">
        <v>151</v>
      </c>
      <c r="F6338" s="14" t="s">
        <v>161</v>
      </c>
      <c r="G6338" s="16">
        <v>41</v>
      </c>
      <c r="H6338" s="14" t="s">
        <v>186</v>
      </c>
      <c r="I6338" s="16">
        <v>2</v>
      </c>
      <c r="J6338" s="14" t="s">
        <v>83</v>
      </c>
      <c r="K6338" s="14" t="s">
        <v>84</v>
      </c>
      <c r="L6338" s="14" t="s">
        <v>85</v>
      </c>
      <c r="M6338" s="23">
        <v>0.7</v>
      </c>
      <c r="N6338" s="16">
        <v>16</v>
      </c>
      <c r="O6338" s="16">
        <v>11</v>
      </c>
      <c r="P6338" s="16">
        <v>0</v>
      </c>
      <c r="Q6338" s="16">
        <v>18</v>
      </c>
      <c r="R6338" s="16">
        <v>0</v>
      </c>
      <c r="S6338" s="14" t="s">
        <v>86</v>
      </c>
      <c r="T6338" s="16">
        <v>1319</v>
      </c>
      <c r="U6338" s="16">
        <v>0</v>
      </c>
      <c r="V6338" s="18">
        <v>882984</v>
      </c>
      <c r="W6338" s="18">
        <v>18306</v>
      </c>
      <c r="X6338" s="18">
        <v>12462</v>
      </c>
      <c r="Y6338" s="18">
        <v>0</v>
      </c>
      <c r="Z6338" s="18">
        <v>0</v>
      </c>
      <c r="AA6338" s="18">
        <v>0</v>
      </c>
      <c r="AB6338" s="18">
        <v>0</v>
      </c>
      <c r="AC6338" s="23">
        <v>0</v>
      </c>
      <c r="AD6338" s="14" t="str">
        <f>IF(E6338=113,"Linn","Iowa ex-Linn")</f>
        <v>Iowa ex-Linn</v>
      </c>
      <c r="AE6338" s="23">
        <f>IFERROR(AB6338/W6338,"N/M")</f>
        <v>0.0</v>
      </c>
      <c r="AF6338" s="14" t="str">
        <f>B6338&amp;"|"&amp;TEXT(E6338,"000")&amp;"|"&amp;TEXT(M6338,"0.0000")</f>
        <v>2024|151|0.7000</v>
      </c>
      <c r="AG6338" s="22" t="str">
        <f>IF(AND(B6338&gt;=2015,B6338&lt;=2024,C6338=19,G6338=41,I6338=2,K6338="A",L6338="RBUP",M6338&gt;=0.5,M6338&lt;=0.85),"IN","OUT")</f>
        <v>IN</v>
      </c>
    </row>
    <row r="6339" spans="1:33">
      <c r="A6339" s="14" t="s">
        <v>194</v>
      </c>
      <c r="B6339" s="16">
        <v>2024</v>
      </c>
      <c r="C6339" s="16">
        <v>19</v>
      </c>
      <c r="D6339" s="14" t="s">
        <v>80</v>
      </c>
      <c r="E6339" s="16">
        <v>151</v>
      </c>
      <c r="F6339" s="14" t="s">
        <v>161</v>
      </c>
      <c r="G6339" s="16">
        <v>41</v>
      </c>
      <c r="H6339" s="14" t="s">
        <v>186</v>
      </c>
      <c r="I6339" s="16">
        <v>2</v>
      </c>
      <c r="J6339" s="14" t="s">
        <v>83</v>
      </c>
      <c r="K6339" s="14" t="s">
        <v>84</v>
      </c>
      <c r="L6339" s="14" t="s">
        <v>85</v>
      </c>
      <c r="M6339" s="23">
        <v>0.75</v>
      </c>
      <c r="N6339" s="16">
        <v>85</v>
      </c>
      <c r="O6339" s="16">
        <v>70</v>
      </c>
      <c r="P6339" s="16">
        <v>25</v>
      </c>
      <c r="Q6339" s="16">
        <v>110</v>
      </c>
      <c r="R6339" s="16">
        <v>35</v>
      </c>
      <c r="S6339" s="14" t="s">
        <v>86</v>
      </c>
      <c r="T6339" s="16">
        <v>8921</v>
      </c>
      <c r="U6339" s="16">
        <v>0</v>
      </c>
      <c r="V6339" s="18">
        <v>6817163</v>
      </c>
      <c r="W6339" s="18">
        <v>207224</v>
      </c>
      <c r="X6339" s="18">
        <v>126709</v>
      </c>
      <c r="Y6339" s="18">
        <v>0</v>
      </c>
      <c r="Z6339" s="18">
        <v>0</v>
      </c>
      <c r="AA6339" s="18">
        <v>0</v>
      </c>
      <c r="AB6339" s="18">
        <v>122269</v>
      </c>
      <c r="AC6339" s="23">
        <v>0.59</v>
      </c>
      <c r="AD6339" s="14" t="str">
        <f>IF(E6339=113,"Linn","Iowa ex-Linn")</f>
        <v>Iowa ex-Linn</v>
      </c>
      <c r="AE6339" s="23">
        <f>IFERROR(AB6339/W6339,"N/M")</f>
        <v>0.5900330077597189</v>
      </c>
      <c r="AF6339" s="14" t="str">
        <f>B6339&amp;"|"&amp;TEXT(E6339,"000")&amp;"|"&amp;TEXT(M6339,"0.0000")</f>
        <v>2024|151|0.7500</v>
      </c>
      <c r="AG6339" s="22" t="str">
        <f>IF(AND(B6339&gt;=2015,B6339&lt;=2024,C6339=19,G6339=41,I6339=2,K6339="A",L6339="RBUP",M6339&gt;=0.5,M6339&lt;=0.85),"IN","OUT")</f>
        <v>IN</v>
      </c>
    </row>
    <row r="6340" spans="1:33">
      <c r="A6340" s="14" t="s">
        <v>194</v>
      </c>
      <c r="B6340" s="16">
        <v>2024</v>
      </c>
      <c r="C6340" s="16">
        <v>19</v>
      </c>
      <c r="D6340" s="14" t="s">
        <v>80</v>
      </c>
      <c r="E6340" s="16">
        <v>151</v>
      </c>
      <c r="F6340" s="14" t="s">
        <v>161</v>
      </c>
      <c r="G6340" s="16">
        <v>41</v>
      </c>
      <c r="H6340" s="14" t="s">
        <v>186</v>
      </c>
      <c r="I6340" s="16">
        <v>2</v>
      </c>
      <c r="J6340" s="14" t="s">
        <v>83</v>
      </c>
      <c r="K6340" s="14" t="s">
        <v>84</v>
      </c>
      <c r="L6340" s="14" t="s">
        <v>85</v>
      </c>
      <c r="M6340" s="23">
        <v>0.8</v>
      </c>
      <c r="N6340" s="16">
        <v>365</v>
      </c>
      <c r="O6340" s="16">
        <v>313</v>
      </c>
      <c r="P6340" s="16">
        <v>118</v>
      </c>
      <c r="Q6340" s="16">
        <v>627</v>
      </c>
      <c r="R6340" s="16">
        <v>174</v>
      </c>
      <c r="S6340" s="14" t="s">
        <v>86</v>
      </c>
      <c r="T6340" s="16">
        <v>52182</v>
      </c>
      <c r="U6340" s="16">
        <v>0</v>
      </c>
      <c r="V6340" s="18">
        <v>40693454</v>
      </c>
      <c r="W6340" s="18">
        <v>1776096</v>
      </c>
      <c r="X6340" s="18">
        <v>951249</v>
      </c>
      <c r="Y6340" s="18">
        <v>259</v>
      </c>
      <c r="Z6340" s="18">
        <v>0</v>
      </c>
      <c r="AA6340" s="18">
        <v>0</v>
      </c>
      <c r="AB6340" s="18">
        <v>671891</v>
      </c>
      <c r="AC6340" s="23">
        <v>0.38</v>
      </c>
      <c r="AD6340" s="14" t="str">
        <f>IF(E6340=113,"Linn","Iowa ex-Linn")</f>
        <v>Iowa ex-Linn</v>
      </c>
      <c r="AE6340" s="23">
        <f>IFERROR(AB6340/W6340,"N/M")</f>
        <v>0.37829655604201573</v>
      </c>
      <c r="AF6340" s="14" t="str">
        <f>B6340&amp;"|"&amp;TEXT(E6340,"000")&amp;"|"&amp;TEXT(M6340,"0.0000")</f>
        <v>2024|151|0.8000</v>
      </c>
      <c r="AG6340" s="22" t="str">
        <f>IF(AND(B6340&gt;=2015,B6340&lt;=2024,C6340=19,G6340=41,I6340=2,K6340="A",L6340="RBUP",M6340&gt;=0.5,M6340&lt;=0.85),"IN","OUT")</f>
        <v>IN</v>
      </c>
    </row>
    <row r="6341" spans="1:33">
      <c r="A6341" s="14" t="s">
        <v>194</v>
      </c>
      <c r="B6341" s="16">
        <v>2024</v>
      </c>
      <c r="C6341" s="16">
        <v>19</v>
      </c>
      <c r="D6341" s="14" t="s">
        <v>80</v>
      </c>
      <c r="E6341" s="16">
        <v>151</v>
      </c>
      <c r="F6341" s="14" t="s">
        <v>161</v>
      </c>
      <c r="G6341" s="16">
        <v>41</v>
      </c>
      <c r="H6341" s="14" t="s">
        <v>186</v>
      </c>
      <c r="I6341" s="16">
        <v>2</v>
      </c>
      <c r="J6341" s="14" t="s">
        <v>83</v>
      </c>
      <c r="K6341" s="14" t="s">
        <v>84</v>
      </c>
      <c r="L6341" s="14" t="s">
        <v>85</v>
      </c>
      <c r="M6341" s="23">
        <v>0.85</v>
      </c>
      <c r="N6341" s="16">
        <v>475</v>
      </c>
      <c r="O6341" s="16">
        <v>381</v>
      </c>
      <c r="P6341" s="16">
        <v>146</v>
      </c>
      <c r="Q6341" s="16">
        <v>934</v>
      </c>
      <c r="R6341" s="16">
        <v>248</v>
      </c>
      <c r="S6341" s="14" t="s">
        <v>86</v>
      </c>
      <c r="T6341" s="16">
        <v>85875</v>
      </c>
      <c r="U6341" s="16">
        <v>0</v>
      </c>
      <c r="V6341" s="18">
        <v>70606117</v>
      </c>
      <c r="W6341" s="18">
        <v>4004082</v>
      </c>
      <c r="X6341" s="18">
        <v>1695807</v>
      </c>
      <c r="Y6341" s="18">
        <v>1473</v>
      </c>
      <c r="Z6341" s="18">
        <v>0</v>
      </c>
      <c r="AA6341" s="18">
        <v>0</v>
      </c>
      <c r="AB6341" s="18">
        <v>1033075</v>
      </c>
      <c r="AC6341" s="23">
        <v>0.26</v>
      </c>
      <c r="AD6341" s="14" t="str">
        <f>IF(E6341=113,"Linn","Iowa ex-Linn")</f>
        <v>Iowa ex-Linn</v>
      </c>
      <c r="AE6341" s="23">
        <f>IFERROR(AB6341/W6341,"N/M")</f>
        <v>0.2580054554327309</v>
      </c>
      <c r="AF6341" s="14" t="str">
        <f>B6341&amp;"|"&amp;TEXT(E6341,"000")&amp;"|"&amp;TEXT(M6341,"0.0000")</f>
        <v>2024|151|0.8500</v>
      </c>
      <c r="AG6341" s="22" t="str">
        <f>IF(AND(B6341&gt;=2015,B6341&lt;=2024,C6341=19,G6341=41,I6341=2,K6341="A",L6341="RBUP",M6341&gt;=0.5,M6341&lt;=0.85),"IN","OUT")</f>
        <v>IN</v>
      </c>
    </row>
    <row r="6342" spans="1:33">
      <c r="A6342" s="14" t="s">
        <v>194</v>
      </c>
      <c r="B6342" s="16">
        <v>2024</v>
      </c>
      <c r="C6342" s="16">
        <v>19</v>
      </c>
      <c r="D6342" s="14" t="s">
        <v>80</v>
      </c>
      <c r="E6342" s="16">
        <v>153</v>
      </c>
      <c r="F6342" s="14" t="s">
        <v>162</v>
      </c>
      <c r="G6342" s="16">
        <v>41</v>
      </c>
      <c r="H6342" s="14" t="s">
        <v>186</v>
      </c>
      <c r="I6342" s="16">
        <v>2</v>
      </c>
      <c r="J6342" s="14" t="s">
        <v>83</v>
      </c>
      <c r="K6342" s="14" t="s">
        <v>84</v>
      </c>
      <c r="L6342" s="14" t="s">
        <v>85</v>
      </c>
      <c r="M6342" s="23">
        <v>0.5</v>
      </c>
      <c r="N6342" s="16">
        <v>1</v>
      </c>
      <c r="O6342" s="16">
        <v>0</v>
      </c>
      <c r="P6342" s="16">
        <v>0</v>
      </c>
      <c r="Q6342" s="16">
        <v>0</v>
      </c>
      <c r="R6342" s="16">
        <v>0</v>
      </c>
      <c r="S6342" s="14" t="s">
        <v>86</v>
      </c>
      <c r="T6342" s="16">
        <v>0</v>
      </c>
      <c r="U6342" s="16">
        <v>0</v>
      </c>
      <c r="V6342" s="18">
        <v>0</v>
      </c>
      <c r="W6342" s="18">
        <v>0</v>
      </c>
      <c r="X6342" s="18">
        <v>0</v>
      </c>
      <c r="Y6342" s="18">
        <v>0</v>
      </c>
      <c r="Z6342" s="18">
        <v>0</v>
      </c>
      <c r="AA6342" s="18">
        <v>0</v>
      </c>
      <c r="AB6342" s="18">
        <v>0</v>
      </c>
      <c r="AC6342" s="23">
        <v>0</v>
      </c>
      <c r="AD6342" s="14" t="str">
        <f>IF(E6342=113,"Linn","Iowa ex-Linn")</f>
        <v>Iowa ex-Linn</v>
      </c>
      <c r="AE6342" s="23" t="str">
        <f>IFERROR(AB6342/W6342,"N/M")</f>
        <v>N/M</v>
      </c>
      <c r="AF6342" s="14" t="str">
        <f>B6342&amp;"|"&amp;TEXT(E6342,"000")&amp;"|"&amp;TEXT(M6342,"0.0000")</f>
        <v>2024|153|0.5000</v>
      </c>
      <c r="AG6342" s="22" t="str">
        <f>IF(AND(B6342&gt;=2015,B6342&lt;=2024,C6342=19,G6342=41,I6342=2,K6342="A",L6342="RBUP",M6342&gt;=0.5,M6342&lt;=0.85),"IN","OUT")</f>
        <v>IN</v>
      </c>
    </row>
    <row r="6343" spans="1:33">
      <c r="A6343" s="14" t="s">
        <v>194</v>
      </c>
      <c r="B6343" s="16">
        <v>2024</v>
      </c>
      <c r="C6343" s="16">
        <v>19</v>
      </c>
      <c r="D6343" s="14" t="s">
        <v>80</v>
      </c>
      <c r="E6343" s="16">
        <v>153</v>
      </c>
      <c r="F6343" s="14" t="s">
        <v>162</v>
      </c>
      <c r="G6343" s="16">
        <v>41</v>
      </c>
      <c r="H6343" s="14" t="s">
        <v>186</v>
      </c>
      <c r="I6343" s="16">
        <v>2</v>
      </c>
      <c r="J6343" s="14" t="s">
        <v>83</v>
      </c>
      <c r="K6343" s="14" t="s">
        <v>84</v>
      </c>
      <c r="L6343" s="14" t="s">
        <v>85</v>
      </c>
      <c r="M6343" s="23">
        <v>0.6</v>
      </c>
      <c r="N6343" s="16">
        <v>2</v>
      </c>
      <c r="O6343" s="16">
        <v>1</v>
      </c>
      <c r="P6343" s="16">
        <v>0</v>
      </c>
      <c r="Q6343" s="16">
        <v>1</v>
      </c>
      <c r="R6343" s="16">
        <v>0</v>
      </c>
      <c r="S6343" s="14" t="s">
        <v>86</v>
      </c>
      <c r="T6343" s="16">
        <v>30</v>
      </c>
      <c r="U6343" s="16">
        <v>0</v>
      </c>
      <c r="V6343" s="18">
        <v>18984</v>
      </c>
      <c r="W6343" s="18">
        <v>204</v>
      </c>
      <c r="X6343" s="18">
        <v>131</v>
      </c>
      <c r="Y6343" s="18">
        <v>0</v>
      </c>
      <c r="Z6343" s="18">
        <v>0</v>
      </c>
      <c r="AA6343" s="18">
        <v>0</v>
      </c>
      <c r="AB6343" s="18">
        <v>0</v>
      </c>
      <c r="AC6343" s="23">
        <v>0</v>
      </c>
      <c r="AD6343" s="14" t="str">
        <f>IF(E6343=113,"Linn","Iowa ex-Linn")</f>
        <v>Iowa ex-Linn</v>
      </c>
      <c r="AE6343" s="23">
        <f>IFERROR(AB6343/W6343,"N/M")</f>
        <v>0.0</v>
      </c>
      <c r="AF6343" s="14" t="str">
        <f>B6343&amp;"|"&amp;TEXT(E6343,"000")&amp;"|"&amp;TEXT(M6343,"0.0000")</f>
        <v>2024|153|0.6000</v>
      </c>
      <c r="AG6343" s="22" t="str">
        <f>IF(AND(B6343&gt;=2015,B6343&lt;=2024,C6343=19,G6343=41,I6343=2,K6343="A",L6343="RBUP",M6343&gt;=0.5,M6343&lt;=0.85),"IN","OUT")</f>
        <v>IN</v>
      </c>
    </row>
    <row r="6344" spans="1:33">
      <c r="A6344" s="14" t="s">
        <v>194</v>
      </c>
      <c r="B6344" s="16">
        <v>2024</v>
      </c>
      <c r="C6344" s="16">
        <v>19</v>
      </c>
      <c r="D6344" s="14" t="s">
        <v>80</v>
      </c>
      <c r="E6344" s="16">
        <v>153</v>
      </c>
      <c r="F6344" s="14" t="s">
        <v>162</v>
      </c>
      <c r="G6344" s="16">
        <v>41</v>
      </c>
      <c r="H6344" s="14" t="s">
        <v>186</v>
      </c>
      <c r="I6344" s="16">
        <v>2</v>
      </c>
      <c r="J6344" s="14" t="s">
        <v>83</v>
      </c>
      <c r="K6344" s="14" t="s">
        <v>84</v>
      </c>
      <c r="L6344" s="14" t="s">
        <v>85</v>
      </c>
      <c r="M6344" s="23">
        <v>0.65</v>
      </c>
      <c r="N6344" s="16">
        <v>2</v>
      </c>
      <c r="O6344" s="16">
        <v>2</v>
      </c>
      <c r="P6344" s="16">
        <v>0</v>
      </c>
      <c r="Q6344" s="16">
        <v>2</v>
      </c>
      <c r="R6344" s="16">
        <v>0</v>
      </c>
      <c r="S6344" s="14" t="s">
        <v>86</v>
      </c>
      <c r="T6344" s="16">
        <v>236</v>
      </c>
      <c r="U6344" s="16">
        <v>0</v>
      </c>
      <c r="V6344" s="18">
        <v>135675</v>
      </c>
      <c r="W6344" s="18">
        <v>4642</v>
      </c>
      <c r="X6344" s="18">
        <v>3655</v>
      </c>
      <c r="Y6344" s="18">
        <v>0</v>
      </c>
      <c r="Z6344" s="18">
        <v>0</v>
      </c>
      <c r="AA6344" s="18">
        <v>0</v>
      </c>
      <c r="AB6344" s="18">
        <v>0</v>
      </c>
      <c r="AC6344" s="23">
        <v>0</v>
      </c>
      <c r="AD6344" s="14" t="str">
        <f>IF(E6344=113,"Linn","Iowa ex-Linn")</f>
        <v>Iowa ex-Linn</v>
      </c>
      <c r="AE6344" s="23">
        <f>IFERROR(AB6344/W6344,"N/M")</f>
        <v>0.0</v>
      </c>
      <c r="AF6344" s="14" t="str">
        <f>B6344&amp;"|"&amp;TEXT(E6344,"000")&amp;"|"&amp;TEXT(M6344,"0.0000")</f>
        <v>2024|153|0.6500</v>
      </c>
      <c r="AG6344" s="22" t="str">
        <f>IF(AND(B6344&gt;=2015,B6344&lt;=2024,C6344=19,G6344=41,I6344=2,K6344="A",L6344="RBUP",M6344&gt;=0.5,M6344&lt;=0.85),"IN","OUT")</f>
        <v>IN</v>
      </c>
    </row>
    <row r="6345" spans="1:33">
      <c r="A6345" s="14" t="s">
        <v>194</v>
      </c>
      <c r="B6345" s="16">
        <v>2024</v>
      </c>
      <c r="C6345" s="16">
        <v>19</v>
      </c>
      <c r="D6345" s="14" t="s">
        <v>80</v>
      </c>
      <c r="E6345" s="16">
        <v>153</v>
      </c>
      <c r="F6345" s="14" t="s">
        <v>162</v>
      </c>
      <c r="G6345" s="16">
        <v>41</v>
      </c>
      <c r="H6345" s="14" t="s">
        <v>186</v>
      </c>
      <c r="I6345" s="16">
        <v>2</v>
      </c>
      <c r="J6345" s="14" t="s">
        <v>83</v>
      </c>
      <c r="K6345" s="14" t="s">
        <v>84</v>
      </c>
      <c r="L6345" s="14" t="s">
        <v>85</v>
      </c>
      <c r="M6345" s="23">
        <v>0.7</v>
      </c>
      <c r="N6345" s="16">
        <v>22</v>
      </c>
      <c r="O6345" s="16">
        <v>11</v>
      </c>
      <c r="P6345" s="16">
        <v>1</v>
      </c>
      <c r="Q6345" s="16">
        <v>18</v>
      </c>
      <c r="R6345" s="16">
        <v>1</v>
      </c>
      <c r="S6345" s="14" t="s">
        <v>86</v>
      </c>
      <c r="T6345" s="16">
        <v>1227</v>
      </c>
      <c r="U6345" s="16">
        <v>0</v>
      </c>
      <c r="V6345" s="18">
        <v>811559</v>
      </c>
      <c r="W6345" s="18">
        <v>25543</v>
      </c>
      <c r="X6345" s="18">
        <v>15707</v>
      </c>
      <c r="Y6345" s="18">
        <v>0</v>
      </c>
      <c r="Z6345" s="18">
        <v>0</v>
      </c>
      <c r="AA6345" s="18">
        <v>0</v>
      </c>
      <c r="AB6345" s="18">
        <v>11893</v>
      </c>
      <c r="AC6345" s="23">
        <v>0.47</v>
      </c>
      <c r="AD6345" s="14" t="str">
        <f>IF(E6345=113,"Linn","Iowa ex-Linn")</f>
        <v>Iowa ex-Linn</v>
      </c>
      <c r="AE6345" s="23">
        <f>IFERROR(AB6345/W6345,"N/M")</f>
        <v>0.465607015620718</v>
      </c>
      <c r="AF6345" s="14" t="str">
        <f>B6345&amp;"|"&amp;TEXT(E6345,"000")&amp;"|"&amp;TEXT(M6345,"0.0000")</f>
        <v>2024|153|0.7000</v>
      </c>
      <c r="AG6345" s="22" t="str">
        <f>IF(AND(B6345&gt;=2015,B6345&lt;=2024,C6345=19,G6345=41,I6345=2,K6345="A",L6345="RBUP",M6345&gt;=0.5,M6345&lt;=0.85),"IN","OUT")</f>
        <v>IN</v>
      </c>
    </row>
    <row r="6346" spans="1:33">
      <c r="A6346" s="14" t="s">
        <v>194</v>
      </c>
      <c r="B6346" s="16">
        <v>2024</v>
      </c>
      <c r="C6346" s="16">
        <v>19</v>
      </c>
      <c r="D6346" s="14" t="s">
        <v>80</v>
      </c>
      <c r="E6346" s="16">
        <v>153</v>
      </c>
      <c r="F6346" s="14" t="s">
        <v>162</v>
      </c>
      <c r="G6346" s="16">
        <v>41</v>
      </c>
      <c r="H6346" s="14" t="s">
        <v>186</v>
      </c>
      <c r="I6346" s="16">
        <v>2</v>
      </c>
      <c r="J6346" s="14" t="s">
        <v>83</v>
      </c>
      <c r="K6346" s="14" t="s">
        <v>84</v>
      </c>
      <c r="L6346" s="14" t="s">
        <v>85</v>
      </c>
      <c r="M6346" s="23">
        <v>0.75</v>
      </c>
      <c r="N6346" s="16">
        <v>81</v>
      </c>
      <c r="O6346" s="16">
        <v>53</v>
      </c>
      <c r="P6346" s="16">
        <v>1</v>
      </c>
      <c r="Q6346" s="16">
        <v>66</v>
      </c>
      <c r="R6346" s="16">
        <v>1</v>
      </c>
      <c r="S6346" s="14" t="s">
        <v>86</v>
      </c>
      <c r="T6346" s="16">
        <v>6921</v>
      </c>
      <c r="U6346" s="16">
        <v>0</v>
      </c>
      <c r="V6346" s="18">
        <v>4910723</v>
      </c>
      <c r="W6346" s="18">
        <v>227335</v>
      </c>
      <c r="X6346" s="18">
        <v>155396</v>
      </c>
      <c r="Y6346" s="18">
        <v>0</v>
      </c>
      <c r="Z6346" s="18">
        <v>0</v>
      </c>
      <c r="AA6346" s="18">
        <v>0</v>
      </c>
      <c r="AB6346" s="18">
        <v>690</v>
      </c>
      <c r="AC6346" s="23">
        <v>0</v>
      </c>
      <c r="AD6346" s="14" t="str">
        <f>IF(E6346=113,"Linn","Iowa ex-Linn")</f>
        <v>Iowa ex-Linn</v>
      </c>
      <c r="AE6346" s="23">
        <f>IFERROR(AB6346/W6346,"N/M")</f>
        <v>0.0030351683638683</v>
      </c>
      <c r="AF6346" s="14" t="str">
        <f>B6346&amp;"|"&amp;TEXT(E6346,"000")&amp;"|"&amp;TEXT(M6346,"0.0000")</f>
        <v>2024|153|0.7500</v>
      </c>
      <c r="AG6346" s="22" t="str">
        <f>IF(AND(B6346&gt;=2015,B6346&lt;=2024,C6346=19,G6346=41,I6346=2,K6346="A",L6346="RBUP",M6346&gt;=0.5,M6346&lt;=0.85),"IN","OUT")</f>
        <v>IN</v>
      </c>
    </row>
    <row r="6347" spans="1:33">
      <c r="A6347" s="14" t="s">
        <v>194</v>
      </c>
      <c r="B6347" s="16">
        <v>2024</v>
      </c>
      <c r="C6347" s="16">
        <v>19</v>
      </c>
      <c r="D6347" s="14" t="s">
        <v>80</v>
      </c>
      <c r="E6347" s="16">
        <v>153</v>
      </c>
      <c r="F6347" s="14" t="s">
        <v>162</v>
      </c>
      <c r="G6347" s="16">
        <v>41</v>
      </c>
      <c r="H6347" s="14" t="s">
        <v>186</v>
      </c>
      <c r="I6347" s="16">
        <v>2</v>
      </c>
      <c r="J6347" s="14" t="s">
        <v>83</v>
      </c>
      <c r="K6347" s="14" t="s">
        <v>84</v>
      </c>
      <c r="L6347" s="14" t="s">
        <v>85</v>
      </c>
      <c r="M6347" s="23">
        <v>0.8</v>
      </c>
      <c r="N6347" s="16">
        <v>228</v>
      </c>
      <c r="O6347" s="16">
        <v>186</v>
      </c>
      <c r="P6347" s="16">
        <v>15</v>
      </c>
      <c r="Q6347" s="16">
        <v>306</v>
      </c>
      <c r="R6347" s="16">
        <v>17</v>
      </c>
      <c r="S6347" s="14" t="s">
        <v>86</v>
      </c>
      <c r="T6347" s="16">
        <v>29878</v>
      </c>
      <c r="U6347" s="16">
        <v>0</v>
      </c>
      <c r="V6347" s="18">
        <v>22666168</v>
      </c>
      <c r="W6347" s="18">
        <v>1177944</v>
      </c>
      <c r="X6347" s="18">
        <v>709340</v>
      </c>
      <c r="Y6347" s="18">
        <v>1037</v>
      </c>
      <c r="Z6347" s="18">
        <v>0</v>
      </c>
      <c r="AA6347" s="18">
        <v>0</v>
      </c>
      <c r="AB6347" s="18">
        <v>45505</v>
      </c>
      <c r="AC6347" s="23">
        <v>0.04</v>
      </c>
      <c r="AD6347" s="14" t="str">
        <f>IF(E6347=113,"Linn","Iowa ex-Linn")</f>
        <v>Iowa ex-Linn</v>
      </c>
      <c r="AE6347" s="23">
        <f>IFERROR(AB6347/W6347,"N/M")</f>
        <v>0.03863086870004007</v>
      </c>
      <c r="AF6347" s="14" t="str">
        <f>B6347&amp;"|"&amp;TEXT(E6347,"000")&amp;"|"&amp;TEXT(M6347,"0.0000")</f>
        <v>2024|153|0.8000</v>
      </c>
      <c r="AG6347" s="22" t="str">
        <f>IF(AND(B6347&gt;=2015,B6347&lt;=2024,C6347=19,G6347=41,I6347=2,K6347="A",L6347="RBUP",M6347&gt;=0.5,M6347&lt;=0.85),"IN","OUT")</f>
        <v>IN</v>
      </c>
    </row>
    <row r="6348" spans="1:33">
      <c r="A6348" s="14" t="s">
        <v>194</v>
      </c>
      <c r="B6348" s="16">
        <v>2024</v>
      </c>
      <c r="C6348" s="16">
        <v>19</v>
      </c>
      <c r="D6348" s="14" t="s">
        <v>80</v>
      </c>
      <c r="E6348" s="16">
        <v>153</v>
      </c>
      <c r="F6348" s="14" t="s">
        <v>162</v>
      </c>
      <c r="G6348" s="16">
        <v>41</v>
      </c>
      <c r="H6348" s="14" t="s">
        <v>186</v>
      </c>
      <c r="I6348" s="16">
        <v>2</v>
      </c>
      <c r="J6348" s="14" t="s">
        <v>83</v>
      </c>
      <c r="K6348" s="14" t="s">
        <v>84</v>
      </c>
      <c r="L6348" s="14" t="s">
        <v>85</v>
      </c>
      <c r="M6348" s="23">
        <v>0.85</v>
      </c>
      <c r="N6348" s="16">
        <v>189</v>
      </c>
      <c r="O6348" s="16">
        <v>128</v>
      </c>
      <c r="P6348" s="16">
        <v>21</v>
      </c>
      <c r="Q6348" s="16">
        <v>218</v>
      </c>
      <c r="R6348" s="16">
        <v>31</v>
      </c>
      <c r="S6348" s="14" t="s">
        <v>86</v>
      </c>
      <c r="T6348" s="16">
        <v>23572</v>
      </c>
      <c r="U6348" s="16">
        <v>0</v>
      </c>
      <c r="V6348" s="18">
        <v>18609428</v>
      </c>
      <c r="W6348" s="18">
        <v>1229602</v>
      </c>
      <c r="X6348" s="18">
        <v>563288</v>
      </c>
      <c r="Y6348" s="18">
        <v>24</v>
      </c>
      <c r="Z6348" s="18">
        <v>0</v>
      </c>
      <c r="AA6348" s="18">
        <v>0</v>
      </c>
      <c r="AB6348" s="18">
        <v>242761</v>
      </c>
      <c r="AC6348" s="23">
        <v>0.2</v>
      </c>
      <c r="AD6348" s="14" t="str">
        <f>IF(E6348=113,"Linn","Iowa ex-Linn")</f>
        <v>Iowa ex-Linn</v>
      </c>
      <c r="AE6348" s="23">
        <f>IFERROR(AB6348/W6348,"N/M")</f>
        <v>0.1974305506985187</v>
      </c>
      <c r="AF6348" s="14" t="str">
        <f>B6348&amp;"|"&amp;TEXT(E6348,"000")&amp;"|"&amp;TEXT(M6348,"0.0000")</f>
        <v>2024|153|0.8500</v>
      </c>
      <c r="AG6348" s="22" t="str">
        <f>IF(AND(B6348&gt;=2015,B6348&lt;=2024,C6348=19,G6348=41,I6348=2,K6348="A",L6348="RBUP",M6348&gt;=0.5,M6348&lt;=0.85),"IN","OUT")</f>
        <v>IN</v>
      </c>
    </row>
    <row r="6349" spans="1:33">
      <c r="A6349" s="14" t="s">
        <v>194</v>
      </c>
      <c r="B6349" s="16">
        <v>2024</v>
      </c>
      <c r="C6349" s="16">
        <v>19</v>
      </c>
      <c r="D6349" s="14" t="s">
        <v>80</v>
      </c>
      <c r="E6349" s="16">
        <v>155</v>
      </c>
      <c r="F6349" s="14" t="s">
        <v>163</v>
      </c>
      <c r="G6349" s="16">
        <v>41</v>
      </c>
      <c r="H6349" s="14" t="s">
        <v>186</v>
      </c>
      <c r="I6349" s="16">
        <v>2</v>
      </c>
      <c r="J6349" s="14" t="s">
        <v>83</v>
      </c>
      <c r="K6349" s="14" t="s">
        <v>84</v>
      </c>
      <c r="L6349" s="14" t="s">
        <v>85</v>
      </c>
      <c r="M6349" s="23">
        <v>0.5</v>
      </c>
      <c r="N6349" s="16">
        <v>2</v>
      </c>
      <c r="O6349" s="16">
        <v>2</v>
      </c>
      <c r="P6349" s="16">
        <v>0</v>
      </c>
      <c r="Q6349" s="16">
        <v>2</v>
      </c>
      <c r="R6349" s="16">
        <v>0</v>
      </c>
      <c r="S6349" s="14" t="s">
        <v>86</v>
      </c>
      <c r="T6349" s="16">
        <v>531</v>
      </c>
      <c r="U6349" s="16">
        <v>0</v>
      </c>
      <c r="V6349" s="18">
        <v>239889</v>
      </c>
      <c r="W6349" s="18">
        <v>2173</v>
      </c>
      <c r="X6349" s="18">
        <v>1684</v>
      </c>
      <c r="Y6349" s="18">
        <v>0</v>
      </c>
      <c r="Z6349" s="18">
        <v>0</v>
      </c>
      <c r="AA6349" s="18">
        <v>0</v>
      </c>
      <c r="AB6349" s="18">
        <v>0</v>
      </c>
      <c r="AC6349" s="23">
        <v>0</v>
      </c>
      <c r="AD6349" s="14" t="str">
        <f>IF(E6349=113,"Linn","Iowa ex-Linn")</f>
        <v>Iowa ex-Linn</v>
      </c>
      <c r="AE6349" s="23">
        <f>IFERROR(AB6349/W6349,"N/M")</f>
        <v>0.0</v>
      </c>
      <c r="AF6349" s="14" t="str">
        <f>B6349&amp;"|"&amp;TEXT(E6349,"000")&amp;"|"&amp;TEXT(M6349,"0.0000")</f>
        <v>2024|155|0.5000</v>
      </c>
      <c r="AG6349" s="22" t="str">
        <f>IF(AND(B6349&gt;=2015,B6349&lt;=2024,C6349=19,G6349=41,I6349=2,K6349="A",L6349="RBUP",M6349&gt;=0.5,M6349&lt;=0.85),"IN","OUT")</f>
        <v>IN</v>
      </c>
    </row>
    <row r="6350" spans="1:33">
      <c r="A6350" s="14" t="s">
        <v>194</v>
      </c>
      <c r="B6350" s="16">
        <v>2024</v>
      </c>
      <c r="C6350" s="16">
        <v>19</v>
      </c>
      <c r="D6350" s="14" t="s">
        <v>80</v>
      </c>
      <c r="E6350" s="16">
        <v>155</v>
      </c>
      <c r="F6350" s="14" t="s">
        <v>163</v>
      </c>
      <c r="G6350" s="16">
        <v>41</v>
      </c>
      <c r="H6350" s="14" t="s">
        <v>186</v>
      </c>
      <c r="I6350" s="16">
        <v>2</v>
      </c>
      <c r="J6350" s="14" t="s">
        <v>83</v>
      </c>
      <c r="K6350" s="14" t="s">
        <v>84</v>
      </c>
      <c r="L6350" s="14" t="s">
        <v>85</v>
      </c>
      <c r="M6350" s="23">
        <v>0.6</v>
      </c>
      <c r="N6350" s="16">
        <v>3</v>
      </c>
      <c r="O6350" s="16">
        <v>3</v>
      </c>
      <c r="P6350" s="16">
        <v>0</v>
      </c>
      <c r="Q6350" s="16">
        <v>3</v>
      </c>
      <c r="R6350" s="16">
        <v>0</v>
      </c>
      <c r="S6350" s="14" t="s">
        <v>86</v>
      </c>
      <c r="T6350" s="16">
        <v>1227</v>
      </c>
      <c r="U6350" s="16">
        <v>0</v>
      </c>
      <c r="V6350" s="18">
        <v>729047</v>
      </c>
      <c r="W6350" s="18">
        <v>13326</v>
      </c>
      <c r="X6350" s="18">
        <v>10882</v>
      </c>
      <c r="Y6350" s="18">
        <v>0</v>
      </c>
      <c r="Z6350" s="18">
        <v>0</v>
      </c>
      <c r="AA6350" s="18">
        <v>0</v>
      </c>
      <c r="AB6350" s="18">
        <v>0</v>
      </c>
      <c r="AC6350" s="23">
        <v>0</v>
      </c>
      <c r="AD6350" s="14" t="str">
        <f>IF(E6350=113,"Linn","Iowa ex-Linn")</f>
        <v>Iowa ex-Linn</v>
      </c>
      <c r="AE6350" s="23">
        <f>IFERROR(AB6350/W6350,"N/M")</f>
        <v>0.0</v>
      </c>
      <c r="AF6350" s="14" t="str">
        <f>B6350&amp;"|"&amp;TEXT(E6350,"000")&amp;"|"&amp;TEXT(M6350,"0.0000")</f>
        <v>2024|155|0.6000</v>
      </c>
      <c r="AG6350" s="22" t="str">
        <f>IF(AND(B6350&gt;=2015,B6350&lt;=2024,C6350=19,G6350=41,I6350=2,K6350="A",L6350="RBUP",M6350&gt;=0.5,M6350&lt;=0.85),"IN","OUT")</f>
        <v>IN</v>
      </c>
    </row>
    <row r="6351" spans="1:33">
      <c r="A6351" s="14" t="s">
        <v>194</v>
      </c>
      <c r="B6351" s="16">
        <v>2024</v>
      </c>
      <c r="C6351" s="16">
        <v>19</v>
      </c>
      <c r="D6351" s="14" t="s">
        <v>80</v>
      </c>
      <c r="E6351" s="16">
        <v>155</v>
      </c>
      <c r="F6351" s="14" t="s">
        <v>163</v>
      </c>
      <c r="G6351" s="16">
        <v>41</v>
      </c>
      <c r="H6351" s="14" t="s">
        <v>186</v>
      </c>
      <c r="I6351" s="16">
        <v>2</v>
      </c>
      <c r="J6351" s="14" t="s">
        <v>83</v>
      </c>
      <c r="K6351" s="14" t="s">
        <v>84</v>
      </c>
      <c r="L6351" s="14" t="s">
        <v>85</v>
      </c>
      <c r="M6351" s="23">
        <v>0.65</v>
      </c>
      <c r="N6351" s="16">
        <v>8</v>
      </c>
      <c r="O6351" s="16">
        <v>5</v>
      </c>
      <c r="P6351" s="16">
        <v>0</v>
      </c>
      <c r="Q6351" s="16">
        <v>7</v>
      </c>
      <c r="R6351" s="16">
        <v>0</v>
      </c>
      <c r="S6351" s="14" t="s">
        <v>86</v>
      </c>
      <c r="T6351" s="16">
        <v>364</v>
      </c>
      <c r="U6351" s="16">
        <v>0</v>
      </c>
      <c r="V6351" s="18">
        <v>212679</v>
      </c>
      <c r="W6351" s="18">
        <v>4518</v>
      </c>
      <c r="X6351" s="18">
        <v>1696</v>
      </c>
      <c r="Y6351" s="18">
        <v>0</v>
      </c>
      <c r="Z6351" s="18">
        <v>0</v>
      </c>
      <c r="AA6351" s="18">
        <v>0</v>
      </c>
      <c r="AB6351" s="18">
        <v>0</v>
      </c>
      <c r="AC6351" s="23">
        <v>0</v>
      </c>
      <c r="AD6351" s="14" t="str">
        <f>IF(E6351=113,"Linn","Iowa ex-Linn")</f>
        <v>Iowa ex-Linn</v>
      </c>
      <c r="AE6351" s="23">
        <f>IFERROR(AB6351/W6351,"N/M")</f>
        <v>0.0</v>
      </c>
      <c r="AF6351" s="14" t="str">
        <f>B6351&amp;"|"&amp;TEXT(E6351,"000")&amp;"|"&amp;TEXT(M6351,"0.0000")</f>
        <v>2024|155|0.6500</v>
      </c>
      <c r="AG6351" s="22" t="str">
        <f>IF(AND(B6351&gt;=2015,B6351&lt;=2024,C6351=19,G6351=41,I6351=2,K6351="A",L6351="RBUP",M6351&gt;=0.5,M6351&lt;=0.85),"IN","OUT")</f>
        <v>IN</v>
      </c>
    </row>
    <row r="6352" spans="1:33">
      <c r="A6352" s="14" t="s">
        <v>194</v>
      </c>
      <c r="B6352" s="16">
        <v>2024</v>
      </c>
      <c r="C6352" s="16">
        <v>19</v>
      </c>
      <c r="D6352" s="14" t="s">
        <v>80</v>
      </c>
      <c r="E6352" s="16">
        <v>155</v>
      </c>
      <c r="F6352" s="14" t="s">
        <v>163</v>
      </c>
      <c r="G6352" s="16">
        <v>41</v>
      </c>
      <c r="H6352" s="14" t="s">
        <v>186</v>
      </c>
      <c r="I6352" s="16">
        <v>2</v>
      </c>
      <c r="J6352" s="14" t="s">
        <v>83</v>
      </c>
      <c r="K6352" s="14" t="s">
        <v>84</v>
      </c>
      <c r="L6352" s="14" t="s">
        <v>85</v>
      </c>
      <c r="M6352" s="23">
        <v>0.7</v>
      </c>
      <c r="N6352" s="16">
        <v>24</v>
      </c>
      <c r="O6352" s="16">
        <v>20</v>
      </c>
      <c r="P6352" s="16">
        <v>2</v>
      </c>
      <c r="Q6352" s="16">
        <v>26</v>
      </c>
      <c r="R6352" s="16">
        <v>3</v>
      </c>
      <c r="S6352" s="14" t="s">
        <v>86</v>
      </c>
      <c r="T6352" s="16">
        <v>1889</v>
      </c>
      <c r="U6352" s="16">
        <v>0</v>
      </c>
      <c r="V6352" s="18">
        <v>1308897</v>
      </c>
      <c r="W6352" s="18">
        <v>45364</v>
      </c>
      <c r="X6352" s="18">
        <v>30751</v>
      </c>
      <c r="Y6352" s="18">
        <v>0</v>
      </c>
      <c r="Z6352" s="18">
        <v>0</v>
      </c>
      <c r="AA6352" s="18">
        <v>0</v>
      </c>
      <c r="AB6352" s="18">
        <v>10647</v>
      </c>
      <c r="AC6352" s="23">
        <v>0.23</v>
      </c>
      <c r="AD6352" s="14" t="str">
        <f>IF(E6352=113,"Linn","Iowa ex-Linn")</f>
        <v>Iowa ex-Linn</v>
      </c>
      <c r="AE6352" s="23">
        <f>IFERROR(AB6352/W6352,"N/M")</f>
        <v>0.23470152543867384</v>
      </c>
      <c r="AF6352" s="14" t="str">
        <f>B6352&amp;"|"&amp;TEXT(E6352,"000")&amp;"|"&amp;TEXT(M6352,"0.0000")</f>
        <v>2024|155|0.7000</v>
      </c>
      <c r="AG6352" s="22" t="str">
        <f>IF(AND(B6352&gt;=2015,B6352&lt;=2024,C6352=19,G6352=41,I6352=2,K6352="A",L6352="RBUP",M6352&gt;=0.5,M6352&lt;=0.85),"IN","OUT")</f>
        <v>IN</v>
      </c>
    </row>
    <row r="6353" spans="1:33">
      <c r="A6353" s="14" t="s">
        <v>194</v>
      </c>
      <c r="B6353" s="16">
        <v>2024</v>
      </c>
      <c r="C6353" s="16">
        <v>19</v>
      </c>
      <c r="D6353" s="14" t="s">
        <v>80</v>
      </c>
      <c r="E6353" s="16">
        <v>155</v>
      </c>
      <c r="F6353" s="14" t="s">
        <v>163</v>
      </c>
      <c r="G6353" s="16">
        <v>41</v>
      </c>
      <c r="H6353" s="14" t="s">
        <v>186</v>
      </c>
      <c r="I6353" s="16">
        <v>2</v>
      </c>
      <c r="J6353" s="14" t="s">
        <v>83</v>
      </c>
      <c r="K6353" s="14" t="s">
        <v>84</v>
      </c>
      <c r="L6353" s="14" t="s">
        <v>85</v>
      </c>
      <c r="M6353" s="23">
        <v>0.75</v>
      </c>
      <c r="N6353" s="16">
        <v>167</v>
      </c>
      <c r="O6353" s="16">
        <v>131</v>
      </c>
      <c r="P6353" s="16">
        <v>24</v>
      </c>
      <c r="Q6353" s="16">
        <v>242</v>
      </c>
      <c r="R6353" s="16">
        <v>39</v>
      </c>
      <c r="S6353" s="14" t="s">
        <v>86</v>
      </c>
      <c r="T6353" s="16">
        <v>26825</v>
      </c>
      <c r="U6353" s="16">
        <v>0</v>
      </c>
      <c r="V6353" s="18">
        <v>19456262</v>
      </c>
      <c r="W6353" s="18">
        <v>1129415</v>
      </c>
      <c r="X6353" s="18">
        <v>699936</v>
      </c>
      <c r="Y6353" s="18">
        <v>176</v>
      </c>
      <c r="Z6353" s="18">
        <v>0</v>
      </c>
      <c r="AA6353" s="18">
        <v>0</v>
      </c>
      <c r="AB6353" s="18">
        <v>635974</v>
      </c>
      <c r="AC6353" s="23">
        <v>0.5600000000000001</v>
      </c>
      <c r="AD6353" s="14" t="str">
        <f>IF(E6353=113,"Linn","Iowa ex-Linn")</f>
        <v>Iowa ex-Linn</v>
      </c>
      <c r="AE6353" s="23">
        <f>IFERROR(AB6353/W6353,"N/M")</f>
        <v>0.5631003661187429</v>
      </c>
      <c r="AF6353" s="14" t="str">
        <f>B6353&amp;"|"&amp;TEXT(E6353,"000")&amp;"|"&amp;TEXT(M6353,"0.0000")</f>
        <v>2024|155|0.7500</v>
      </c>
      <c r="AG6353" s="22" t="str">
        <f>IF(AND(B6353&gt;=2015,B6353&lt;=2024,C6353=19,G6353=41,I6353=2,K6353="A",L6353="RBUP",M6353&gt;=0.5,M6353&lt;=0.85),"IN","OUT")</f>
        <v>IN</v>
      </c>
    </row>
    <row r="6354" spans="1:33">
      <c r="A6354" s="14" t="s">
        <v>194</v>
      </c>
      <c r="B6354" s="16">
        <v>2024</v>
      </c>
      <c r="C6354" s="16">
        <v>19</v>
      </c>
      <c r="D6354" s="14" t="s">
        <v>80</v>
      </c>
      <c r="E6354" s="16">
        <v>155</v>
      </c>
      <c r="F6354" s="14" t="s">
        <v>163</v>
      </c>
      <c r="G6354" s="16">
        <v>41</v>
      </c>
      <c r="H6354" s="14" t="s">
        <v>186</v>
      </c>
      <c r="I6354" s="16">
        <v>2</v>
      </c>
      <c r="J6354" s="14" t="s">
        <v>83</v>
      </c>
      <c r="K6354" s="14" t="s">
        <v>84</v>
      </c>
      <c r="L6354" s="14" t="s">
        <v>85</v>
      </c>
      <c r="M6354" s="23">
        <v>0.8</v>
      </c>
      <c r="N6354" s="16">
        <v>459</v>
      </c>
      <c r="O6354" s="16">
        <v>405</v>
      </c>
      <c r="P6354" s="16">
        <v>102</v>
      </c>
      <c r="Q6354" s="16">
        <v>694</v>
      </c>
      <c r="R6354" s="16">
        <v>186</v>
      </c>
      <c r="S6354" s="14" t="s">
        <v>86</v>
      </c>
      <c r="T6354" s="16">
        <v>98025</v>
      </c>
      <c r="U6354" s="16">
        <v>0</v>
      </c>
      <c r="V6354" s="18">
        <v>78060363</v>
      </c>
      <c r="W6354" s="18">
        <v>5163800</v>
      </c>
      <c r="X6354" s="18">
        <v>3078672</v>
      </c>
      <c r="Y6354" s="18">
        <v>2574</v>
      </c>
      <c r="Z6354" s="18">
        <v>0</v>
      </c>
      <c r="AA6354" s="18">
        <v>0</v>
      </c>
      <c r="AB6354" s="18">
        <v>3306085</v>
      </c>
      <c r="AC6354" s="23">
        <v>0.64</v>
      </c>
      <c r="AD6354" s="14" t="str">
        <f>IF(E6354=113,"Linn","Iowa ex-Linn")</f>
        <v>Iowa ex-Linn</v>
      </c>
      <c r="AE6354" s="23">
        <f>IFERROR(AB6354/W6354,"N/M")</f>
        <v>0.6402426507610675</v>
      </c>
      <c r="AF6354" s="14" t="str">
        <f>B6354&amp;"|"&amp;TEXT(E6354,"000")&amp;"|"&amp;TEXT(M6354,"0.0000")</f>
        <v>2024|155|0.8000</v>
      </c>
      <c r="AG6354" s="22" t="str">
        <f>IF(AND(B6354&gt;=2015,B6354&lt;=2024,C6354=19,G6354=41,I6354=2,K6354="A",L6354="RBUP",M6354&gt;=0.5,M6354&lt;=0.85),"IN","OUT")</f>
        <v>IN</v>
      </c>
    </row>
    <row r="6355" spans="1:33">
      <c r="A6355" s="14" t="s">
        <v>194</v>
      </c>
      <c r="B6355" s="16">
        <v>2024</v>
      </c>
      <c r="C6355" s="16">
        <v>19</v>
      </c>
      <c r="D6355" s="14" t="s">
        <v>80</v>
      </c>
      <c r="E6355" s="16">
        <v>155</v>
      </c>
      <c r="F6355" s="14" t="s">
        <v>163</v>
      </c>
      <c r="G6355" s="16">
        <v>41</v>
      </c>
      <c r="H6355" s="14" t="s">
        <v>186</v>
      </c>
      <c r="I6355" s="16">
        <v>2</v>
      </c>
      <c r="J6355" s="14" t="s">
        <v>83</v>
      </c>
      <c r="K6355" s="14" t="s">
        <v>84</v>
      </c>
      <c r="L6355" s="14" t="s">
        <v>85</v>
      </c>
      <c r="M6355" s="23">
        <v>0.85</v>
      </c>
      <c r="N6355" s="16">
        <v>491</v>
      </c>
      <c r="O6355" s="16">
        <v>415</v>
      </c>
      <c r="P6355" s="16">
        <v>157</v>
      </c>
      <c r="Q6355" s="16">
        <v>798</v>
      </c>
      <c r="R6355" s="16">
        <v>275</v>
      </c>
      <c r="S6355" s="14" t="s">
        <v>86</v>
      </c>
      <c r="T6355" s="16">
        <v>92766</v>
      </c>
      <c r="U6355" s="16">
        <v>0</v>
      </c>
      <c r="V6355" s="18">
        <v>77089766</v>
      </c>
      <c r="W6355" s="18">
        <v>6408808</v>
      </c>
      <c r="X6355" s="18">
        <v>2898593</v>
      </c>
      <c r="Y6355" s="18">
        <v>184</v>
      </c>
      <c r="Z6355" s="18">
        <v>0</v>
      </c>
      <c r="AA6355" s="18">
        <v>0</v>
      </c>
      <c r="AB6355" s="18">
        <v>4546557</v>
      </c>
      <c r="AC6355" s="23">
        <v>0.71</v>
      </c>
      <c r="AD6355" s="14" t="str">
        <f>IF(E6355=113,"Linn","Iowa ex-Linn")</f>
        <v>Iowa ex-Linn</v>
      </c>
      <c r="AE6355" s="23">
        <f>IFERROR(AB6355/W6355,"N/M")</f>
        <v>0.7094231875880819</v>
      </c>
      <c r="AF6355" s="14" t="str">
        <f>B6355&amp;"|"&amp;TEXT(E6355,"000")&amp;"|"&amp;TEXT(M6355,"0.0000")</f>
        <v>2024|155|0.8500</v>
      </c>
      <c r="AG6355" s="22" t="str">
        <f>IF(AND(B6355&gt;=2015,B6355&lt;=2024,C6355=19,G6355=41,I6355=2,K6355="A",L6355="RBUP",M6355&gt;=0.5,M6355&lt;=0.85),"IN","OUT")</f>
        <v>IN</v>
      </c>
    </row>
    <row r="6356" spans="1:33">
      <c r="A6356" s="14" t="s">
        <v>194</v>
      </c>
      <c r="B6356" s="16">
        <v>2024</v>
      </c>
      <c r="C6356" s="16">
        <v>19</v>
      </c>
      <c r="D6356" s="14" t="s">
        <v>80</v>
      </c>
      <c r="E6356" s="16">
        <v>157</v>
      </c>
      <c r="F6356" s="14" t="s">
        <v>164</v>
      </c>
      <c r="G6356" s="16">
        <v>41</v>
      </c>
      <c r="H6356" s="14" t="s">
        <v>186</v>
      </c>
      <c r="I6356" s="16">
        <v>2</v>
      </c>
      <c r="J6356" s="14" t="s">
        <v>83</v>
      </c>
      <c r="K6356" s="14" t="s">
        <v>84</v>
      </c>
      <c r="L6356" s="14" t="s">
        <v>85</v>
      </c>
      <c r="M6356" s="23">
        <v>0.5</v>
      </c>
      <c r="N6356" s="16">
        <v>1</v>
      </c>
      <c r="O6356" s="16">
        <v>1</v>
      </c>
      <c r="P6356" s="16">
        <v>0</v>
      </c>
      <c r="Q6356" s="16">
        <v>2</v>
      </c>
      <c r="R6356" s="16">
        <v>0</v>
      </c>
      <c r="S6356" s="14" t="s">
        <v>86</v>
      </c>
      <c r="T6356" s="16">
        <v>83</v>
      </c>
      <c r="U6356" s="16">
        <v>0</v>
      </c>
      <c r="V6356" s="18">
        <v>42569</v>
      </c>
      <c r="W6356" s="18">
        <v>211</v>
      </c>
      <c r="X6356" s="18">
        <v>141</v>
      </c>
      <c r="Y6356" s="18">
        <v>54</v>
      </c>
      <c r="Z6356" s="18">
        <v>0</v>
      </c>
      <c r="AA6356" s="18">
        <v>0</v>
      </c>
      <c r="AB6356" s="18">
        <v>0</v>
      </c>
      <c r="AC6356" s="23">
        <v>0</v>
      </c>
      <c r="AD6356" s="14" t="str">
        <f>IF(E6356=113,"Linn","Iowa ex-Linn")</f>
        <v>Iowa ex-Linn</v>
      </c>
      <c r="AE6356" s="23">
        <f>IFERROR(AB6356/W6356,"N/M")</f>
        <v>0.0</v>
      </c>
      <c r="AF6356" s="14" t="str">
        <f>B6356&amp;"|"&amp;TEXT(E6356,"000")&amp;"|"&amp;TEXT(M6356,"0.0000")</f>
        <v>2024|157|0.5000</v>
      </c>
      <c r="AG6356" s="22" t="str">
        <f>IF(AND(B6356&gt;=2015,B6356&lt;=2024,C6356=19,G6356=41,I6356=2,K6356="A",L6356="RBUP",M6356&gt;=0.5,M6356&lt;=0.85),"IN","OUT")</f>
        <v>IN</v>
      </c>
    </row>
    <row r="6357" spans="1:33">
      <c r="A6357" s="14" t="s">
        <v>194</v>
      </c>
      <c r="B6357" s="16">
        <v>2024</v>
      </c>
      <c r="C6357" s="16">
        <v>19</v>
      </c>
      <c r="D6357" s="14" t="s">
        <v>80</v>
      </c>
      <c r="E6357" s="16">
        <v>157</v>
      </c>
      <c r="F6357" s="14" t="s">
        <v>164</v>
      </c>
      <c r="G6357" s="16">
        <v>41</v>
      </c>
      <c r="H6357" s="14" t="s">
        <v>186</v>
      </c>
      <c r="I6357" s="16">
        <v>2</v>
      </c>
      <c r="J6357" s="14" t="s">
        <v>83</v>
      </c>
      <c r="K6357" s="14" t="s">
        <v>84</v>
      </c>
      <c r="L6357" s="14" t="s">
        <v>85</v>
      </c>
      <c r="M6357" s="23">
        <v>0.6</v>
      </c>
      <c r="N6357" s="16">
        <v>0</v>
      </c>
      <c r="O6357" s="16">
        <v>0</v>
      </c>
      <c r="P6357" s="16">
        <v>0</v>
      </c>
      <c r="Q6357" s="16">
        <v>1</v>
      </c>
      <c r="R6357" s="16">
        <v>1</v>
      </c>
      <c r="S6357" s="14" t="s">
        <v>86</v>
      </c>
      <c r="T6357" s="16">
        <v>72</v>
      </c>
      <c r="U6357" s="16">
        <v>0</v>
      </c>
      <c r="V6357" s="18">
        <v>38951</v>
      </c>
      <c r="W6357" s="18">
        <v>1982</v>
      </c>
      <c r="X6357" s="18">
        <v>1268</v>
      </c>
      <c r="Y6357" s="18">
        <v>0</v>
      </c>
      <c r="Z6357" s="18">
        <v>0</v>
      </c>
      <c r="AA6357" s="18">
        <v>0</v>
      </c>
      <c r="AB6357" s="18">
        <v>2307</v>
      </c>
      <c r="AC6357" s="23">
        <v>1.16</v>
      </c>
      <c r="AD6357" s="14" t="str">
        <f>IF(E6357=113,"Linn","Iowa ex-Linn")</f>
        <v>Iowa ex-Linn</v>
      </c>
      <c r="AE6357" s="23">
        <f>IFERROR(AB6357/W6357,"N/M")</f>
        <v>1.1639757820383452</v>
      </c>
      <c r="AF6357" s="14" t="str">
        <f>B6357&amp;"|"&amp;TEXT(E6357,"000")&amp;"|"&amp;TEXT(M6357,"0.0000")</f>
        <v>2024|157|0.6000</v>
      </c>
      <c r="AG6357" s="22" t="str">
        <f>IF(AND(B6357&gt;=2015,B6357&lt;=2024,C6357=19,G6357=41,I6357=2,K6357="A",L6357="RBUP",M6357&gt;=0.5,M6357&lt;=0.85),"IN","OUT")</f>
        <v>IN</v>
      </c>
    </row>
    <row r="6358" spans="1:33">
      <c r="A6358" s="14" t="s">
        <v>194</v>
      </c>
      <c r="B6358" s="16">
        <v>2024</v>
      </c>
      <c r="C6358" s="16">
        <v>19</v>
      </c>
      <c r="D6358" s="14" t="s">
        <v>80</v>
      </c>
      <c r="E6358" s="16">
        <v>157</v>
      </c>
      <c r="F6358" s="14" t="s">
        <v>164</v>
      </c>
      <c r="G6358" s="16">
        <v>41</v>
      </c>
      <c r="H6358" s="14" t="s">
        <v>186</v>
      </c>
      <c r="I6358" s="16">
        <v>2</v>
      </c>
      <c r="J6358" s="14" t="s">
        <v>83</v>
      </c>
      <c r="K6358" s="14" t="s">
        <v>84</v>
      </c>
      <c r="L6358" s="14" t="s">
        <v>85</v>
      </c>
      <c r="M6358" s="23">
        <v>0.65</v>
      </c>
      <c r="N6358" s="16">
        <v>3</v>
      </c>
      <c r="O6358" s="16">
        <v>2</v>
      </c>
      <c r="P6358" s="16">
        <v>0</v>
      </c>
      <c r="Q6358" s="16">
        <v>3</v>
      </c>
      <c r="R6358" s="16">
        <v>0</v>
      </c>
      <c r="S6358" s="14" t="s">
        <v>86</v>
      </c>
      <c r="T6358" s="16">
        <v>178</v>
      </c>
      <c r="U6358" s="16">
        <v>0</v>
      </c>
      <c r="V6358" s="18">
        <v>100900</v>
      </c>
      <c r="W6358" s="18">
        <v>2640</v>
      </c>
      <c r="X6358" s="18">
        <v>1557</v>
      </c>
      <c r="Y6358" s="18">
        <v>0</v>
      </c>
      <c r="Z6358" s="18">
        <v>0</v>
      </c>
      <c r="AA6358" s="18">
        <v>0</v>
      </c>
      <c r="AB6358" s="18">
        <v>0</v>
      </c>
      <c r="AC6358" s="23">
        <v>0</v>
      </c>
      <c r="AD6358" s="14" t="str">
        <f>IF(E6358=113,"Linn","Iowa ex-Linn")</f>
        <v>Iowa ex-Linn</v>
      </c>
      <c r="AE6358" s="23">
        <f>IFERROR(AB6358/W6358,"N/M")</f>
        <v>0.0</v>
      </c>
      <c r="AF6358" s="14" t="str">
        <f>B6358&amp;"|"&amp;TEXT(E6358,"000")&amp;"|"&amp;TEXT(M6358,"0.0000")</f>
        <v>2024|157|0.6500</v>
      </c>
      <c r="AG6358" s="22" t="str">
        <f>IF(AND(B6358&gt;=2015,B6358&lt;=2024,C6358=19,G6358=41,I6358=2,K6358="A",L6358="RBUP",M6358&gt;=0.5,M6358&lt;=0.85),"IN","OUT")</f>
        <v>IN</v>
      </c>
    </row>
    <row r="6359" spans="1:33">
      <c r="A6359" s="14" t="s">
        <v>194</v>
      </c>
      <c r="B6359" s="16">
        <v>2024</v>
      </c>
      <c r="C6359" s="16">
        <v>19</v>
      </c>
      <c r="D6359" s="14" t="s">
        <v>80</v>
      </c>
      <c r="E6359" s="16">
        <v>157</v>
      </c>
      <c r="F6359" s="14" t="s">
        <v>164</v>
      </c>
      <c r="G6359" s="16">
        <v>41</v>
      </c>
      <c r="H6359" s="14" t="s">
        <v>186</v>
      </c>
      <c r="I6359" s="16">
        <v>2</v>
      </c>
      <c r="J6359" s="14" t="s">
        <v>83</v>
      </c>
      <c r="K6359" s="14" t="s">
        <v>84</v>
      </c>
      <c r="L6359" s="14" t="s">
        <v>85</v>
      </c>
      <c r="M6359" s="23">
        <v>0.7</v>
      </c>
      <c r="N6359" s="16">
        <v>27</v>
      </c>
      <c r="O6359" s="16">
        <v>20</v>
      </c>
      <c r="P6359" s="16">
        <v>1</v>
      </c>
      <c r="Q6359" s="16">
        <v>34</v>
      </c>
      <c r="R6359" s="16">
        <v>1</v>
      </c>
      <c r="S6359" s="14" t="s">
        <v>86</v>
      </c>
      <c r="T6359" s="16">
        <v>2691</v>
      </c>
      <c r="U6359" s="16">
        <v>0</v>
      </c>
      <c r="V6359" s="18">
        <v>1943670</v>
      </c>
      <c r="W6359" s="18">
        <v>48725</v>
      </c>
      <c r="X6359" s="18">
        <v>33777</v>
      </c>
      <c r="Y6359" s="18">
        <v>0</v>
      </c>
      <c r="Z6359" s="18">
        <v>0</v>
      </c>
      <c r="AA6359" s="18">
        <v>0</v>
      </c>
      <c r="AB6359" s="18">
        <v>189</v>
      </c>
      <c r="AC6359" s="23">
        <v>0</v>
      </c>
      <c r="AD6359" s="14" t="str">
        <f>IF(E6359=113,"Linn","Iowa ex-Linn")</f>
        <v>Iowa ex-Linn</v>
      </c>
      <c r="AE6359" s="23">
        <f>IFERROR(AB6359/W6359,"N/M")</f>
        <v>0.0038789122626988197</v>
      </c>
      <c r="AF6359" s="14" t="str">
        <f>B6359&amp;"|"&amp;TEXT(E6359,"000")&amp;"|"&amp;TEXT(M6359,"0.0000")</f>
        <v>2024|157|0.7000</v>
      </c>
      <c r="AG6359" s="22" t="str">
        <f>IF(AND(B6359&gt;=2015,B6359&lt;=2024,C6359=19,G6359=41,I6359=2,K6359="A",L6359="RBUP",M6359&gt;=0.5,M6359&lt;=0.85),"IN","OUT")</f>
        <v>IN</v>
      </c>
    </row>
    <row r="6360" spans="1:33">
      <c r="A6360" s="14" t="s">
        <v>194</v>
      </c>
      <c r="B6360" s="16">
        <v>2024</v>
      </c>
      <c r="C6360" s="16">
        <v>19</v>
      </c>
      <c r="D6360" s="14" t="s">
        <v>80</v>
      </c>
      <c r="E6360" s="16">
        <v>157</v>
      </c>
      <c r="F6360" s="14" t="s">
        <v>164</v>
      </c>
      <c r="G6360" s="16">
        <v>41</v>
      </c>
      <c r="H6360" s="14" t="s">
        <v>186</v>
      </c>
      <c r="I6360" s="16">
        <v>2</v>
      </c>
      <c r="J6360" s="14" t="s">
        <v>83</v>
      </c>
      <c r="K6360" s="14" t="s">
        <v>84</v>
      </c>
      <c r="L6360" s="14" t="s">
        <v>85</v>
      </c>
      <c r="M6360" s="23">
        <v>0.75</v>
      </c>
      <c r="N6360" s="16">
        <v>59</v>
      </c>
      <c r="O6360" s="16">
        <v>49</v>
      </c>
      <c r="P6360" s="16">
        <v>4</v>
      </c>
      <c r="Q6360" s="16">
        <v>66</v>
      </c>
      <c r="R6360" s="16">
        <v>8</v>
      </c>
      <c r="S6360" s="14" t="s">
        <v>86</v>
      </c>
      <c r="T6360" s="16">
        <v>7772</v>
      </c>
      <c r="U6360" s="16">
        <v>0</v>
      </c>
      <c r="V6360" s="18">
        <v>5703161</v>
      </c>
      <c r="W6360" s="18">
        <v>197107</v>
      </c>
      <c r="X6360" s="18">
        <v>136617</v>
      </c>
      <c r="Y6360" s="18">
        <v>0</v>
      </c>
      <c r="Z6360" s="18">
        <v>0</v>
      </c>
      <c r="AA6360" s="18">
        <v>0</v>
      </c>
      <c r="AB6360" s="18">
        <v>286346</v>
      </c>
      <c r="AC6360" s="23">
        <v>1.45</v>
      </c>
      <c r="AD6360" s="14" t="str">
        <f>IF(E6360=113,"Linn","Iowa ex-Linn")</f>
        <v>Iowa ex-Linn</v>
      </c>
      <c r="AE6360" s="23">
        <f>IFERROR(AB6360/W6360,"N/M")</f>
        <v>1.452743941108129</v>
      </c>
      <c r="AF6360" s="14" t="str">
        <f>B6360&amp;"|"&amp;TEXT(E6360,"000")&amp;"|"&amp;TEXT(M6360,"0.0000")</f>
        <v>2024|157|0.7500</v>
      </c>
      <c r="AG6360" s="22" t="str">
        <f>IF(AND(B6360&gt;=2015,B6360&lt;=2024,C6360=19,G6360=41,I6360=2,K6360="A",L6360="RBUP",M6360&gt;=0.5,M6360&lt;=0.85),"IN","OUT")</f>
        <v>IN</v>
      </c>
    </row>
    <row r="6361" spans="1:33">
      <c r="A6361" s="14" t="s">
        <v>194</v>
      </c>
      <c r="B6361" s="16">
        <v>2024</v>
      </c>
      <c r="C6361" s="16">
        <v>19</v>
      </c>
      <c r="D6361" s="14" t="s">
        <v>80</v>
      </c>
      <c r="E6361" s="16">
        <v>157</v>
      </c>
      <c r="F6361" s="14" t="s">
        <v>164</v>
      </c>
      <c r="G6361" s="16">
        <v>41</v>
      </c>
      <c r="H6361" s="14" t="s">
        <v>186</v>
      </c>
      <c r="I6361" s="16">
        <v>2</v>
      </c>
      <c r="J6361" s="14" t="s">
        <v>83</v>
      </c>
      <c r="K6361" s="14" t="s">
        <v>84</v>
      </c>
      <c r="L6361" s="14" t="s">
        <v>85</v>
      </c>
      <c r="M6361" s="23">
        <v>0.8</v>
      </c>
      <c r="N6361" s="16">
        <v>243</v>
      </c>
      <c r="O6361" s="16">
        <v>201</v>
      </c>
      <c r="P6361" s="16">
        <v>23</v>
      </c>
      <c r="Q6361" s="16">
        <v>289</v>
      </c>
      <c r="R6361" s="16">
        <v>24</v>
      </c>
      <c r="S6361" s="14" t="s">
        <v>86</v>
      </c>
      <c r="T6361" s="16">
        <v>41102</v>
      </c>
      <c r="U6361" s="16">
        <v>0</v>
      </c>
      <c r="V6361" s="18">
        <v>32977795</v>
      </c>
      <c r="W6361" s="18">
        <v>1596297</v>
      </c>
      <c r="X6361" s="18">
        <v>986592</v>
      </c>
      <c r="Y6361" s="18">
        <v>4616</v>
      </c>
      <c r="Z6361" s="18">
        <v>0</v>
      </c>
      <c r="AA6361" s="18">
        <v>0</v>
      </c>
      <c r="AB6361" s="18">
        <v>530186</v>
      </c>
      <c r="AC6361" s="23">
        <v>0.33</v>
      </c>
      <c r="AD6361" s="14" t="str">
        <f>IF(E6361=113,"Linn","Iowa ex-Linn")</f>
        <v>Iowa ex-Linn</v>
      </c>
      <c r="AE6361" s="23">
        <f>IFERROR(AB6361/W6361,"N/M")</f>
        <v>0.3321349347897039</v>
      </c>
      <c r="AF6361" s="14" t="str">
        <f>B6361&amp;"|"&amp;TEXT(E6361,"000")&amp;"|"&amp;TEXT(M6361,"0.0000")</f>
        <v>2024|157|0.8000</v>
      </c>
      <c r="AG6361" s="22" t="str">
        <f>IF(AND(B6361&gt;=2015,B6361&lt;=2024,C6361=19,G6361=41,I6361=2,K6361="A",L6361="RBUP",M6361&gt;=0.5,M6361&lt;=0.85),"IN","OUT")</f>
        <v>IN</v>
      </c>
    </row>
    <row r="6362" spans="1:33">
      <c r="A6362" s="14" t="s">
        <v>194</v>
      </c>
      <c r="B6362" s="16">
        <v>2024</v>
      </c>
      <c r="C6362" s="16">
        <v>19</v>
      </c>
      <c r="D6362" s="14" t="s">
        <v>80</v>
      </c>
      <c r="E6362" s="16">
        <v>157</v>
      </c>
      <c r="F6362" s="14" t="s">
        <v>164</v>
      </c>
      <c r="G6362" s="16">
        <v>41</v>
      </c>
      <c r="H6362" s="14" t="s">
        <v>186</v>
      </c>
      <c r="I6362" s="16">
        <v>2</v>
      </c>
      <c r="J6362" s="14" t="s">
        <v>83</v>
      </c>
      <c r="K6362" s="14" t="s">
        <v>84</v>
      </c>
      <c r="L6362" s="14" t="s">
        <v>85</v>
      </c>
      <c r="M6362" s="23">
        <v>0.85</v>
      </c>
      <c r="N6362" s="16">
        <v>405</v>
      </c>
      <c r="O6362" s="16">
        <v>327</v>
      </c>
      <c r="P6362" s="16">
        <v>41</v>
      </c>
      <c r="Q6362" s="16">
        <v>720</v>
      </c>
      <c r="R6362" s="16">
        <v>57</v>
      </c>
      <c r="S6362" s="14" t="s">
        <v>86</v>
      </c>
      <c r="T6362" s="16">
        <v>76733</v>
      </c>
      <c r="U6362" s="16">
        <v>0</v>
      </c>
      <c r="V6362" s="18">
        <v>64439187</v>
      </c>
      <c r="W6362" s="18">
        <v>4105810</v>
      </c>
      <c r="X6362" s="18">
        <v>1856680</v>
      </c>
      <c r="Y6362" s="18">
        <v>10145</v>
      </c>
      <c r="Z6362" s="18">
        <v>0</v>
      </c>
      <c r="AA6362" s="18">
        <v>0</v>
      </c>
      <c r="AB6362" s="18">
        <v>576239</v>
      </c>
      <c r="AC6362" s="23">
        <v>0.14</v>
      </c>
      <c r="AD6362" s="14" t="str">
        <f>IF(E6362=113,"Linn","Iowa ex-Linn")</f>
        <v>Iowa ex-Linn</v>
      </c>
      <c r="AE6362" s="23">
        <f>IFERROR(AB6362/W6362,"N/M")</f>
        <v>0.14034721528760463</v>
      </c>
      <c r="AF6362" s="14" t="str">
        <f>B6362&amp;"|"&amp;TEXT(E6362,"000")&amp;"|"&amp;TEXT(M6362,"0.0000")</f>
        <v>2024|157|0.8500</v>
      </c>
      <c r="AG6362" s="22" t="str">
        <f>IF(AND(B6362&gt;=2015,B6362&lt;=2024,C6362=19,G6362=41,I6362=2,K6362="A",L6362="RBUP",M6362&gt;=0.5,M6362&lt;=0.85),"IN","OUT")</f>
        <v>IN</v>
      </c>
    </row>
    <row r="6363" spans="1:33">
      <c r="A6363" s="14" t="s">
        <v>194</v>
      </c>
      <c r="B6363" s="16">
        <v>2024</v>
      </c>
      <c r="C6363" s="16">
        <v>19</v>
      </c>
      <c r="D6363" s="14" t="s">
        <v>80</v>
      </c>
      <c r="E6363" s="16">
        <v>159</v>
      </c>
      <c r="F6363" s="14" t="s">
        <v>165</v>
      </c>
      <c r="G6363" s="16">
        <v>41</v>
      </c>
      <c r="H6363" s="14" t="s">
        <v>186</v>
      </c>
      <c r="I6363" s="16">
        <v>2</v>
      </c>
      <c r="J6363" s="14" t="s">
        <v>83</v>
      </c>
      <c r="K6363" s="14" t="s">
        <v>84</v>
      </c>
      <c r="L6363" s="14" t="s">
        <v>85</v>
      </c>
      <c r="M6363" s="23">
        <v>0.5</v>
      </c>
      <c r="N6363" s="16">
        <v>2</v>
      </c>
      <c r="O6363" s="16">
        <v>1</v>
      </c>
      <c r="P6363" s="16">
        <v>0</v>
      </c>
      <c r="Q6363" s="16">
        <v>1</v>
      </c>
      <c r="R6363" s="16">
        <v>0</v>
      </c>
      <c r="S6363" s="14" t="s">
        <v>86</v>
      </c>
      <c r="T6363" s="16">
        <v>52</v>
      </c>
      <c r="U6363" s="16">
        <v>0</v>
      </c>
      <c r="V6363" s="18">
        <v>24433</v>
      </c>
      <c r="W6363" s="18">
        <v>712</v>
      </c>
      <c r="X6363" s="18">
        <v>570</v>
      </c>
      <c r="Y6363" s="18">
        <v>0</v>
      </c>
      <c r="Z6363" s="18">
        <v>0</v>
      </c>
      <c r="AA6363" s="18">
        <v>0</v>
      </c>
      <c r="AB6363" s="18">
        <v>0</v>
      </c>
      <c r="AC6363" s="23">
        <v>0</v>
      </c>
      <c r="AD6363" s="14" t="str">
        <f>IF(E6363=113,"Linn","Iowa ex-Linn")</f>
        <v>Iowa ex-Linn</v>
      </c>
      <c r="AE6363" s="23">
        <f>IFERROR(AB6363/W6363,"N/M")</f>
        <v>0.0</v>
      </c>
      <c r="AF6363" s="14" t="str">
        <f>B6363&amp;"|"&amp;TEXT(E6363,"000")&amp;"|"&amp;TEXT(M6363,"0.0000")</f>
        <v>2024|159|0.5000</v>
      </c>
      <c r="AG6363" s="22" t="str">
        <f>IF(AND(B6363&gt;=2015,B6363&lt;=2024,C6363=19,G6363=41,I6363=2,K6363="A",L6363="RBUP",M6363&gt;=0.5,M6363&lt;=0.85),"IN","OUT")</f>
        <v>IN</v>
      </c>
    </row>
    <row r="6364" spans="1:33">
      <c r="A6364" s="14" t="s">
        <v>194</v>
      </c>
      <c r="B6364" s="16">
        <v>2024</v>
      </c>
      <c r="C6364" s="16">
        <v>19</v>
      </c>
      <c r="D6364" s="14" t="s">
        <v>80</v>
      </c>
      <c r="E6364" s="16">
        <v>159</v>
      </c>
      <c r="F6364" s="14" t="s">
        <v>165</v>
      </c>
      <c r="G6364" s="16">
        <v>41</v>
      </c>
      <c r="H6364" s="14" t="s">
        <v>186</v>
      </c>
      <c r="I6364" s="16">
        <v>2</v>
      </c>
      <c r="J6364" s="14" t="s">
        <v>83</v>
      </c>
      <c r="K6364" s="14" t="s">
        <v>84</v>
      </c>
      <c r="L6364" s="14" t="s">
        <v>85</v>
      </c>
      <c r="M6364" s="23">
        <v>0.55</v>
      </c>
      <c r="N6364" s="16">
        <v>1</v>
      </c>
      <c r="O6364" s="16">
        <v>1</v>
      </c>
      <c r="P6364" s="16">
        <v>0</v>
      </c>
      <c r="Q6364" s="16">
        <v>1</v>
      </c>
      <c r="R6364" s="16">
        <v>0</v>
      </c>
      <c r="S6364" s="14" t="s">
        <v>86</v>
      </c>
      <c r="T6364" s="16">
        <v>120</v>
      </c>
      <c r="U6364" s="16">
        <v>0</v>
      </c>
      <c r="V6364" s="18">
        <v>39458</v>
      </c>
      <c r="W6364" s="18">
        <v>1805</v>
      </c>
      <c r="X6364" s="18">
        <v>0</v>
      </c>
      <c r="Y6364" s="18">
        <v>119</v>
      </c>
      <c r="Z6364" s="18">
        <v>0</v>
      </c>
      <c r="AA6364" s="18">
        <v>0</v>
      </c>
      <c r="AB6364" s="18">
        <v>0</v>
      </c>
      <c r="AC6364" s="23">
        <v>0</v>
      </c>
      <c r="AD6364" s="14" t="str">
        <f>IF(E6364=113,"Linn","Iowa ex-Linn")</f>
        <v>Iowa ex-Linn</v>
      </c>
      <c r="AE6364" s="23">
        <f>IFERROR(AB6364/W6364,"N/M")</f>
        <v>0.0</v>
      </c>
      <c r="AF6364" s="14" t="str">
        <f>B6364&amp;"|"&amp;TEXT(E6364,"000")&amp;"|"&amp;TEXT(M6364,"0.0000")</f>
        <v>2024|159|0.5500</v>
      </c>
      <c r="AG6364" s="22" t="str">
        <f>IF(AND(B6364&gt;=2015,B6364&lt;=2024,C6364=19,G6364=41,I6364=2,K6364="A",L6364="RBUP",M6364&gt;=0.5,M6364&lt;=0.85),"IN","OUT")</f>
        <v>IN</v>
      </c>
    </row>
    <row r="6365" spans="1:33">
      <c r="A6365" s="14" t="s">
        <v>194</v>
      </c>
      <c r="B6365" s="16">
        <v>2024</v>
      </c>
      <c r="C6365" s="16">
        <v>19</v>
      </c>
      <c r="D6365" s="14" t="s">
        <v>80</v>
      </c>
      <c r="E6365" s="16">
        <v>159</v>
      </c>
      <c r="F6365" s="14" t="s">
        <v>165</v>
      </c>
      <c r="G6365" s="16">
        <v>41</v>
      </c>
      <c r="H6365" s="14" t="s">
        <v>186</v>
      </c>
      <c r="I6365" s="16">
        <v>2</v>
      </c>
      <c r="J6365" s="14" t="s">
        <v>83</v>
      </c>
      <c r="K6365" s="14" t="s">
        <v>84</v>
      </c>
      <c r="L6365" s="14" t="s">
        <v>85</v>
      </c>
      <c r="M6365" s="23">
        <v>0.6</v>
      </c>
      <c r="N6365" s="16">
        <v>3</v>
      </c>
      <c r="O6365" s="16">
        <v>2</v>
      </c>
      <c r="P6365" s="16">
        <v>1</v>
      </c>
      <c r="Q6365" s="16">
        <v>2</v>
      </c>
      <c r="R6365" s="16">
        <v>1</v>
      </c>
      <c r="S6365" s="14" t="s">
        <v>86</v>
      </c>
      <c r="T6365" s="16">
        <v>1588</v>
      </c>
      <c r="U6365" s="16">
        <v>0</v>
      </c>
      <c r="V6365" s="18">
        <v>621234</v>
      </c>
      <c r="W6365" s="18">
        <v>28753</v>
      </c>
      <c r="X6365" s="18">
        <v>22873</v>
      </c>
      <c r="Y6365" s="18">
        <v>0</v>
      </c>
      <c r="Z6365" s="18">
        <v>0</v>
      </c>
      <c r="AA6365" s="18">
        <v>0</v>
      </c>
      <c r="AB6365" s="18">
        <v>336</v>
      </c>
      <c r="AC6365" s="23">
        <v>0.01</v>
      </c>
      <c r="AD6365" s="14" t="str">
        <f>IF(E6365=113,"Linn","Iowa ex-Linn")</f>
        <v>Iowa ex-Linn</v>
      </c>
      <c r="AE6365" s="23">
        <f>IFERROR(AB6365/W6365,"N/M")</f>
        <v>0.011685737140472299</v>
      </c>
      <c r="AF6365" s="14" t="str">
        <f>B6365&amp;"|"&amp;TEXT(E6365,"000")&amp;"|"&amp;TEXT(M6365,"0.0000")</f>
        <v>2024|159|0.6000</v>
      </c>
      <c r="AG6365" s="22" t="str">
        <f>IF(AND(B6365&gt;=2015,B6365&lt;=2024,C6365=19,G6365=41,I6365=2,K6365="A",L6365="RBUP",M6365&gt;=0.5,M6365&lt;=0.85),"IN","OUT")</f>
        <v>IN</v>
      </c>
    </row>
    <row r="6366" spans="1:33">
      <c r="A6366" s="14" t="s">
        <v>194</v>
      </c>
      <c r="B6366" s="16">
        <v>2024</v>
      </c>
      <c r="C6366" s="16">
        <v>19</v>
      </c>
      <c r="D6366" s="14" t="s">
        <v>80</v>
      </c>
      <c r="E6366" s="16">
        <v>159</v>
      </c>
      <c r="F6366" s="14" t="s">
        <v>165</v>
      </c>
      <c r="G6366" s="16">
        <v>41</v>
      </c>
      <c r="H6366" s="14" t="s">
        <v>186</v>
      </c>
      <c r="I6366" s="16">
        <v>2</v>
      </c>
      <c r="J6366" s="14" t="s">
        <v>83</v>
      </c>
      <c r="K6366" s="14" t="s">
        <v>84</v>
      </c>
      <c r="L6366" s="14" t="s">
        <v>85</v>
      </c>
      <c r="M6366" s="23">
        <v>0.65</v>
      </c>
      <c r="N6366" s="16">
        <v>3</v>
      </c>
      <c r="O6366" s="16">
        <v>3</v>
      </c>
      <c r="P6366" s="16">
        <v>1</v>
      </c>
      <c r="Q6366" s="16">
        <v>5</v>
      </c>
      <c r="R6366" s="16">
        <v>1</v>
      </c>
      <c r="S6366" s="14" t="s">
        <v>86</v>
      </c>
      <c r="T6366" s="16">
        <v>376</v>
      </c>
      <c r="U6366" s="16">
        <v>0</v>
      </c>
      <c r="V6366" s="18">
        <v>200875</v>
      </c>
      <c r="W6366" s="18">
        <v>16076</v>
      </c>
      <c r="X6366" s="18">
        <v>9716</v>
      </c>
      <c r="Y6366" s="18">
        <v>0</v>
      </c>
      <c r="Z6366" s="18">
        <v>0</v>
      </c>
      <c r="AA6366" s="18">
        <v>0</v>
      </c>
      <c r="AB6366" s="18">
        <v>328</v>
      </c>
      <c r="AC6366" s="23">
        <v>0.02</v>
      </c>
      <c r="AD6366" s="14" t="str">
        <f>IF(E6366=113,"Linn","Iowa ex-Linn")</f>
        <v>Iowa ex-Linn</v>
      </c>
      <c r="AE6366" s="23">
        <f>IFERROR(AB6366/W6366,"N/M")</f>
        <v>0.02040308534461309</v>
      </c>
      <c r="AF6366" s="14" t="str">
        <f>B6366&amp;"|"&amp;TEXT(E6366,"000")&amp;"|"&amp;TEXT(M6366,"0.0000")</f>
        <v>2024|159|0.6500</v>
      </c>
      <c r="AG6366" s="22" t="str">
        <f>IF(AND(B6366&gt;=2015,B6366&lt;=2024,C6366=19,G6366=41,I6366=2,K6366="A",L6366="RBUP",M6366&gt;=0.5,M6366&lt;=0.85),"IN","OUT")</f>
        <v>IN</v>
      </c>
    </row>
    <row r="6367" spans="1:33">
      <c r="A6367" s="14" t="s">
        <v>194</v>
      </c>
      <c r="B6367" s="16">
        <v>2024</v>
      </c>
      <c r="C6367" s="16">
        <v>19</v>
      </c>
      <c r="D6367" s="14" t="s">
        <v>80</v>
      </c>
      <c r="E6367" s="16">
        <v>159</v>
      </c>
      <c r="F6367" s="14" t="s">
        <v>165</v>
      </c>
      <c r="G6367" s="16">
        <v>41</v>
      </c>
      <c r="H6367" s="14" t="s">
        <v>186</v>
      </c>
      <c r="I6367" s="16">
        <v>2</v>
      </c>
      <c r="J6367" s="14" t="s">
        <v>83</v>
      </c>
      <c r="K6367" s="14" t="s">
        <v>84</v>
      </c>
      <c r="L6367" s="14" t="s">
        <v>85</v>
      </c>
      <c r="M6367" s="23">
        <v>0.7</v>
      </c>
      <c r="N6367" s="16">
        <v>46</v>
      </c>
      <c r="O6367" s="16">
        <v>33</v>
      </c>
      <c r="P6367" s="16">
        <v>6</v>
      </c>
      <c r="Q6367" s="16">
        <v>47</v>
      </c>
      <c r="R6367" s="16">
        <v>7</v>
      </c>
      <c r="S6367" s="14" t="s">
        <v>86</v>
      </c>
      <c r="T6367" s="16">
        <v>2963</v>
      </c>
      <c r="U6367" s="16">
        <v>0</v>
      </c>
      <c r="V6367" s="18">
        <v>1568736</v>
      </c>
      <c r="W6367" s="18">
        <v>121943</v>
      </c>
      <c r="X6367" s="18">
        <v>82396</v>
      </c>
      <c r="Y6367" s="18">
        <v>0</v>
      </c>
      <c r="Z6367" s="18">
        <v>0</v>
      </c>
      <c r="AA6367" s="18">
        <v>0</v>
      </c>
      <c r="AB6367" s="18">
        <v>26352</v>
      </c>
      <c r="AC6367" s="23">
        <v>0.22</v>
      </c>
      <c r="AD6367" s="14" t="str">
        <f>IF(E6367=113,"Linn","Iowa ex-Linn")</f>
        <v>Iowa ex-Linn</v>
      </c>
      <c r="AE6367" s="23">
        <f>IFERROR(AB6367/W6367,"N/M")</f>
        <v>0.2161009652050548</v>
      </c>
      <c r="AF6367" s="14" t="str">
        <f>B6367&amp;"|"&amp;TEXT(E6367,"000")&amp;"|"&amp;TEXT(M6367,"0.0000")</f>
        <v>2024|159|0.7000</v>
      </c>
      <c r="AG6367" s="22" t="str">
        <f>IF(AND(B6367&gt;=2015,B6367&lt;=2024,C6367=19,G6367=41,I6367=2,K6367="A",L6367="RBUP",M6367&gt;=0.5,M6367&lt;=0.85),"IN","OUT")</f>
        <v>IN</v>
      </c>
    </row>
    <row r="6368" spans="1:33">
      <c r="A6368" s="14" t="s">
        <v>194</v>
      </c>
      <c r="B6368" s="16">
        <v>2024</v>
      </c>
      <c r="C6368" s="16">
        <v>19</v>
      </c>
      <c r="D6368" s="14" t="s">
        <v>80</v>
      </c>
      <c r="E6368" s="16">
        <v>159</v>
      </c>
      <c r="F6368" s="14" t="s">
        <v>165</v>
      </c>
      <c r="G6368" s="16">
        <v>41</v>
      </c>
      <c r="H6368" s="14" t="s">
        <v>186</v>
      </c>
      <c r="I6368" s="16">
        <v>2</v>
      </c>
      <c r="J6368" s="14" t="s">
        <v>83</v>
      </c>
      <c r="K6368" s="14" t="s">
        <v>84</v>
      </c>
      <c r="L6368" s="14" t="s">
        <v>85</v>
      </c>
      <c r="M6368" s="23">
        <v>0.75</v>
      </c>
      <c r="N6368" s="16">
        <v>172</v>
      </c>
      <c r="O6368" s="16">
        <v>127</v>
      </c>
      <c r="P6368" s="16">
        <v>17</v>
      </c>
      <c r="Q6368" s="16">
        <v>145</v>
      </c>
      <c r="R6368" s="16">
        <v>17</v>
      </c>
      <c r="S6368" s="14" t="s">
        <v>86</v>
      </c>
      <c r="T6368" s="16">
        <v>17466</v>
      </c>
      <c r="U6368" s="16">
        <v>0</v>
      </c>
      <c r="V6368" s="18">
        <v>10478568</v>
      </c>
      <c r="W6368" s="18">
        <v>935147</v>
      </c>
      <c r="X6368" s="18">
        <v>674711</v>
      </c>
      <c r="Y6368" s="18">
        <v>103</v>
      </c>
      <c r="Z6368" s="18">
        <v>0</v>
      </c>
      <c r="AA6368" s="18">
        <v>0</v>
      </c>
      <c r="AB6368" s="18">
        <v>67401</v>
      </c>
      <c r="AC6368" s="23">
        <v>0.07000000000000001</v>
      </c>
      <c r="AD6368" s="14" t="str">
        <f>IF(E6368=113,"Linn","Iowa ex-Linn")</f>
        <v>Iowa ex-Linn</v>
      </c>
      <c r="AE6368" s="23">
        <f>IFERROR(AB6368/W6368,"N/M")</f>
        <v>0.07207529939143258</v>
      </c>
      <c r="AF6368" s="14" t="str">
        <f>B6368&amp;"|"&amp;TEXT(E6368,"000")&amp;"|"&amp;TEXT(M6368,"0.0000")</f>
        <v>2024|159|0.7500</v>
      </c>
      <c r="AG6368" s="22" t="str">
        <f>IF(AND(B6368&gt;=2015,B6368&lt;=2024,C6368=19,G6368=41,I6368=2,K6368="A",L6368="RBUP",M6368&gt;=0.5,M6368&lt;=0.85),"IN","OUT")</f>
        <v>IN</v>
      </c>
    </row>
    <row r="6369" spans="1:33">
      <c r="A6369" s="14" t="s">
        <v>194</v>
      </c>
      <c r="B6369" s="16">
        <v>2024</v>
      </c>
      <c r="C6369" s="16">
        <v>19</v>
      </c>
      <c r="D6369" s="14" t="s">
        <v>80</v>
      </c>
      <c r="E6369" s="16">
        <v>159</v>
      </c>
      <c r="F6369" s="14" t="s">
        <v>165</v>
      </c>
      <c r="G6369" s="16">
        <v>41</v>
      </c>
      <c r="H6369" s="14" t="s">
        <v>186</v>
      </c>
      <c r="I6369" s="16">
        <v>2</v>
      </c>
      <c r="J6369" s="14" t="s">
        <v>83</v>
      </c>
      <c r="K6369" s="14" t="s">
        <v>84</v>
      </c>
      <c r="L6369" s="14" t="s">
        <v>85</v>
      </c>
      <c r="M6369" s="23">
        <v>0.8</v>
      </c>
      <c r="N6369" s="16">
        <v>161</v>
      </c>
      <c r="O6369" s="16">
        <v>104</v>
      </c>
      <c r="P6369" s="16">
        <v>21</v>
      </c>
      <c r="Q6369" s="16">
        <v>114</v>
      </c>
      <c r="R6369" s="16">
        <v>21</v>
      </c>
      <c r="S6369" s="14" t="s">
        <v>86</v>
      </c>
      <c r="T6369" s="16">
        <v>20286</v>
      </c>
      <c r="U6369" s="16">
        <v>0</v>
      </c>
      <c r="V6369" s="18">
        <v>12880643</v>
      </c>
      <c r="W6369" s="18">
        <v>1288413</v>
      </c>
      <c r="X6369" s="18">
        <v>843974</v>
      </c>
      <c r="Y6369" s="18">
        <v>414</v>
      </c>
      <c r="Z6369" s="18">
        <v>0</v>
      </c>
      <c r="AA6369" s="18">
        <v>0</v>
      </c>
      <c r="AB6369" s="18">
        <v>106614</v>
      </c>
      <c r="AC6369" s="23">
        <v>0.08</v>
      </c>
      <c r="AD6369" s="14" t="str">
        <f>IF(E6369=113,"Linn","Iowa ex-Linn")</f>
        <v>Iowa ex-Linn</v>
      </c>
      <c r="AE6369" s="23">
        <f>IFERROR(AB6369/W6369,"N/M")</f>
        <v>0.08274831129459265</v>
      </c>
      <c r="AF6369" s="14" t="str">
        <f>B6369&amp;"|"&amp;TEXT(E6369,"000")&amp;"|"&amp;TEXT(M6369,"0.0000")</f>
        <v>2024|159|0.8000</v>
      </c>
      <c r="AG6369" s="22" t="str">
        <f>IF(AND(B6369&gt;=2015,B6369&lt;=2024,C6369=19,G6369=41,I6369=2,K6369="A",L6369="RBUP",M6369&gt;=0.5,M6369&lt;=0.85),"IN","OUT")</f>
        <v>IN</v>
      </c>
    </row>
    <row r="6370" spans="1:33">
      <c r="A6370" s="14" t="s">
        <v>194</v>
      </c>
      <c r="B6370" s="16">
        <v>2024</v>
      </c>
      <c r="C6370" s="16">
        <v>19</v>
      </c>
      <c r="D6370" s="14" t="s">
        <v>80</v>
      </c>
      <c r="E6370" s="16">
        <v>159</v>
      </c>
      <c r="F6370" s="14" t="s">
        <v>165</v>
      </c>
      <c r="G6370" s="16">
        <v>41</v>
      </c>
      <c r="H6370" s="14" t="s">
        <v>186</v>
      </c>
      <c r="I6370" s="16">
        <v>2</v>
      </c>
      <c r="J6370" s="14" t="s">
        <v>83</v>
      </c>
      <c r="K6370" s="14" t="s">
        <v>84</v>
      </c>
      <c r="L6370" s="14" t="s">
        <v>85</v>
      </c>
      <c r="M6370" s="23">
        <v>0.85</v>
      </c>
      <c r="N6370" s="16">
        <v>41</v>
      </c>
      <c r="O6370" s="16">
        <v>12</v>
      </c>
      <c r="P6370" s="16">
        <v>5</v>
      </c>
      <c r="Q6370" s="16">
        <v>13</v>
      </c>
      <c r="R6370" s="16">
        <v>5</v>
      </c>
      <c r="S6370" s="14" t="s">
        <v>86</v>
      </c>
      <c r="T6370" s="16">
        <v>7717</v>
      </c>
      <c r="U6370" s="16">
        <v>0</v>
      </c>
      <c r="V6370" s="18">
        <v>5116857</v>
      </c>
      <c r="W6370" s="18">
        <v>569736</v>
      </c>
      <c r="X6370" s="18">
        <v>300363</v>
      </c>
      <c r="Y6370" s="18">
        <v>0</v>
      </c>
      <c r="Z6370" s="18">
        <v>0</v>
      </c>
      <c r="AA6370" s="18">
        <v>0</v>
      </c>
      <c r="AB6370" s="18">
        <v>631880</v>
      </c>
      <c r="AC6370" s="23">
        <v>1.11</v>
      </c>
      <c r="AD6370" s="14" t="str">
        <f>IF(E6370=113,"Linn","Iowa ex-Linn")</f>
        <v>Iowa ex-Linn</v>
      </c>
      <c r="AE6370" s="23">
        <f>IFERROR(AB6370/W6370,"N/M")</f>
        <v>1.1090750803881095</v>
      </c>
      <c r="AF6370" s="14" t="str">
        <f>B6370&amp;"|"&amp;TEXT(E6370,"000")&amp;"|"&amp;TEXT(M6370,"0.0000")</f>
        <v>2024|159|0.8500</v>
      </c>
      <c r="AG6370" s="22" t="str">
        <f>IF(AND(B6370&gt;=2015,B6370&lt;=2024,C6370=19,G6370=41,I6370=2,K6370="A",L6370="RBUP",M6370&gt;=0.5,M6370&lt;=0.85),"IN","OUT")</f>
        <v>IN</v>
      </c>
    </row>
    <row r="6371" spans="1:33">
      <c r="A6371" s="14" t="s">
        <v>194</v>
      </c>
      <c r="B6371" s="16">
        <v>2024</v>
      </c>
      <c r="C6371" s="16">
        <v>19</v>
      </c>
      <c r="D6371" s="14" t="s">
        <v>80</v>
      </c>
      <c r="E6371" s="16">
        <v>161</v>
      </c>
      <c r="F6371" s="14" t="s">
        <v>166</v>
      </c>
      <c r="G6371" s="16">
        <v>41</v>
      </c>
      <c r="H6371" s="14" t="s">
        <v>186</v>
      </c>
      <c r="I6371" s="16">
        <v>2</v>
      </c>
      <c r="J6371" s="14" t="s">
        <v>83</v>
      </c>
      <c r="K6371" s="14" t="s">
        <v>84</v>
      </c>
      <c r="L6371" s="14" t="s">
        <v>85</v>
      </c>
      <c r="M6371" s="23">
        <v>0.5</v>
      </c>
      <c r="N6371" s="16">
        <v>5</v>
      </c>
      <c r="O6371" s="16">
        <v>3</v>
      </c>
      <c r="P6371" s="16">
        <v>0</v>
      </c>
      <c r="Q6371" s="16">
        <v>3</v>
      </c>
      <c r="R6371" s="16">
        <v>0</v>
      </c>
      <c r="S6371" s="14" t="s">
        <v>86</v>
      </c>
      <c r="T6371" s="16">
        <v>224</v>
      </c>
      <c r="U6371" s="16">
        <v>0</v>
      </c>
      <c r="V6371" s="18">
        <v>114836</v>
      </c>
      <c r="W6371" s="18">
        <v>821</v>
      </c>
      <c r="X6371" s="18">
        <v>550</v>
      </c>
      <c r="Y6371" s="18">
        <v>0</v>
      </c>
      <c r="Z6371" s="18">
        <v>0</v>
      </c>
      <c r="AA6371" s="18">
        <v>0</v>
      </c>
      <c r="AB6371" s="18">
        <v>0</v>
      </c>
      <c r="AC6371" s="23">
        <v>0</v>
      </c>
      <c r="AD6371" s="14" t="str">
        <f>IF(E6371=113,"Linn","Iowa ex-Linn")</f>
        <v>Iowa ex-Linn</v>
      </c>
      <c r="AE6371" s="23">
        <f>IFERROR(AB6371/W6371,"N/M")</f>
        <v>0.0</v>
      </c>
      <c r="AF6371" s="14" t="str">
        <f>B6371&amp;"|"&amp;TEXT(E6371,"000")&amp;"|"&amp;TEXT(M6371,"0.0000")</f>
        <v>2024|161|0.5000</v>
      </c>
      <c r="AG6371" s="22" t="str">
        <f>IF(AND(B6371&gt;=2015,B6371&lt;=2024,C6371=19,G6371=41,I6371=2,K6371="A",L6371="RBUP",M6371&gt;=0.5,M6371&lt;=0.85),"IN","OUT")</f>
        <v>IN</v>
      </c>
    </row>
    <row r="6372" spans="1:33">
      <c r="A6372" s="14" t="s">
        <v>194</v>
      </c>
      <c r="B6372" s="16">
        <v>2024</v>
      </c>
      <c r="C6372" s="16">
        <v>19</v>
      </c>
      <c r="D6372" s="14" t="s">
        <v>80</v>
      </c>
      <c r="E6372" s="16">
        <v>161</v>
      </c>
      <c r="F6372" s="14" t="s">
        <v>166</v>
      </c>
      <c r="G6372" s="16">
        <v>41</v>
      </c>
      <c r="H6372" s="14" t="s">
        <v>186</v>
      </c>
      <c r="I6372" s="16">
        <v>2</v>
      </c>
      <c r="J6372" s="14" t="s">
        <v>83</v>
      </c>
      <c r="K6372" s="14" t="s">
        <v>84</v>
      </c>
      <c r="L6372" s="14" t="s">
        <v>85</v>
      </c>
      <c r="M6372" s="23">
        <v>0.65</v>
      </c>
      <c r="N6372" s="16">
        <v>2</v>
      </c>
      <c r="O6372" s="16">
        <v>2</v>
      </c>
      <c r="P6372" s="16">
        <v>0</v>
      </c>
      <c r="Q6372" s="16">
        <v>2</v>
      </c>
      <c r="R6372" s="16">
        <v>0</v>
      </c>
      <c r="S6372" s="14" t="s">
        <v>86</v>
      </c>
      <c r="T6372" s="16">
        <v>69</v>
      </c>
      <c r="U6372" s="16">
        <v>0</v>
      </c>
      <c r="V6372" s="18">
        <v>44257</v>
      </c>
      <c r="W6372" s="18">
        <v>640</v>
      </c>
      <c r="X6372" s="18">
        <v>378</v>
      </c>
      <c r="Y6372" s="18">
        <v>0</v>
      </c>
      <c r="Z6372" s="18">
        <v>0</v>
      </c>
      <c r="AA6372" s="18">
        <v>0</v>
      </c>
      <c r="AB6372" s="18">
        <v>0</v>
      </c>
      <c r="AC6372" s="23">
        <v>0</v>
      </c>
      <c r="AD6372" s="14" t="str">
        <f>IF(E6372=113,"Linn","Iowa ex-Linn")</f>
        <v>Iowa ex-Linn</v>
      </c>
      <c r="AE6372" s="23">
        <f>IFERROR(AB6372/W6372,"N/M")</f>
        <v>0.0</v>
      </c>
      <c r="AF6372" s="14" t="str">
        <f>B6372&amp;"|"&amp;TEXT(E6372,"000")&amp;"|"&amp;TEXT(M6372,"0.0000")</f>
        <v>2024|161|0.6500</v>
      </c>
      <c r="AG6372" s="22" t="str">
        <f>IF(AND(B6372&gt;=2015,B6372&lt;=2024,C6372=19,G6372=41,I6372=2,K6372="A",L6372="RBUP",M6372&gt;=0.5,M6372&lt;=0.85),"IN","OUT")</f>
        <v>IN</v>
      </c>
    </row>
    <row r="6373" spans="1:33">
      <c r="A6373" s="14" t="s">
        <v>194</v>
      </c>
      <c r="B6373" s="16">
        <v>2024</v>
      </c>
      <c r="C6373" s="16">
        <v>19</v>
      </c>
      <c r="D6373" s="14" t="s">
        <v>80</v>
      </c>
      <c r="E6373" s="16">
        <v>161</v>
      </c>
      <c r="F6373" s="14" t="s">
        <v>166</v>
      </c>
      <c r="G6373" s="16">
        <v>41</v>
      </c>
      <c r="H6373" s="14" t="s">
        <v>186</v>
      </c>
      <c r="I6373" s="16">
        <v>2</v>
      </c>
      <c r="J6373" s="14" t="s">
        <v>83</v>
      </c>
      <c r="K6373" s="14" t="s">
        <v>84</v>
      </c>
      <c r="L6373" s="14" t="s">
        <v>85</v>
      </c>
      <c r="M6373" s="23">
        <v>0.7</v>
      </c>
      <c r="N6373" s="16">
        <v>16</v>
      </c>
      <c r="O6373" s="16">
        <v>12</v>
      </c>
      <c r="P6373" s="16">
        <v>0</v>
      </c>
      <c r="Q6373" s="16">
        <v>16</v>
      </c>
      <c r="R6373" s="16">
        <v>0</v>
      </c>
      <c r="S6373" s="14" t="s">
        <v>86</v>
      </c>
      <c r="T6373" s="16">
        <v>1556</v>
      </c>
      <c r="U6373" s="16">
        <v>0</v>
      </c>
      <c r="V6373" s="18">
        <v>1131063</v>
      </c>
      <c r="W6373" s="18">
        <v>32007</v>
      </c>
      <c r="X6373" s="18">
        <v>21781</v>
      </c>
      <c r="Y6373" s="18">
        <v>0</v>
      </c>
      <c r="Z6373" s="18">
        <v>0</v>
      </c>
      <c r="AA6373" s="18">
        <v>0</v>
      </c>
      <c r="AB6373" s="18">
        <v>0</v>
      </c>
      <c r="AC6373" s="23">
        <v>0</v>
      </c>
      <c r="AD6373" s="14" t="str">
        <f>IF(E6373=113,"Linn","Iowa ex-Linn")</f>
        <v>Iowa ex-Linn</v>
      </c>
      <c r="AE6373" s="23">
        <f>IFERROR(AB6373/W6373,"N/M")</f>
        <v>0.0</v>
      </c>
      <c r="AF6373" s="14" t="str">
        <f>B6373&amp;"|"&amp;TEXT(E6373,"000")&amp;"|"&amp;TEXT(M6373,"0.0000")</f>
        <v>2024|161|0.7000</v>
      </c>
      <c r="AG6373" s="22" t="str">
        <f>IF(AND(B6373&gt;=2015,B6373&lt;=2024,C6373=19,G6373=41,I6373=2,K6373="A",L6373="RBUP",M6373&gt;=0.5,M6373&lt;=0.85),"IN","OUT")</f>
        <v>IN</v>
      </c>
    </row>
    <row r="6374" spans="1:33">
      <c r="A6374" s="14" t="s">
        <v>194</v>
      </c>
      <c r="B6374" s="16">
        <v>2024</v>
      </c>
      <c r="C6374" s="16">
        <v>19</v>
      </c>
      <c r="D6374" s="14" t="s">
        <v>80</v>
      </c>
      <c r="E6374" s="16">
        <v>161</v>
      </c>
      <c r="F6374" s="14" t="s">
        <v>166</v>
      </c>
      <c r="G6374" s="16">
        <v>41</v>
      </c>
      <c r="H6374" s="14" t="s">
        <v>186</v>
      </c>
      <c r="I6374" s="16">
        <v>2</v>
      </c>
      <c r="J6374" s="14" t="s">
        <v>83</v>
      </c>
      <c r="K6374" s="14" t="s">
        <v>84</v>
      </c>
      <c r="L6374" s="14" t="s">
        <v>85</v>
      </c>
      <c r="M6374" s="23">
        <v>0.75</v>
      </c>
      <c r="N6374" s="16">
        <v>64</v>
      </c>
      <c r="O6374" s="16">
        <v>44</v>
      </c>
      <c r="P6374" s="16">
        <v>4</v>
      </c>
      <c r="Q6374" s="16">
        <v>90</v>
      </c>
      <c r="R6374" s="16">
        <v>4</v>
      </c>
      <c r="S6374" s="14" t="s">
        <v>86</v>
      </c>
      <c r="T6374" s="16">
        <v>6686</v>
      </c>
      <c r="U6374" s="16">
        <v>0</v>
      </c>
      <c r="V6374" s="18">
        <v>5164864</v>
      </c>
      <c r="W6374" s="18">
        <v>246242</v>
      </c>
      <c r="X6374" s="18">
        <v>145831</v>
      </c>
      <c r="Y6374" s="18">
        <v>0</v>
      </c>
      <c r="Z6374" s="18">
        <v>0</v>
      </c>
      <c r="AA6374" s="18">
        <v>0</v>
      </c>
      <c r="AB6374" s="18">
        <v>3884</v>
      </c>
      <c r="AC6374" s="23">
        <v>0.02</v>
      </c>
      <c r="AD6374" s="14" t="str">
        <f>IF(E6374=113,"Linn","Iowa ex-Linn")</f>
        <v>Iowa ex-Linn</v>
      </c>
      <c r="AE6374" s="23">
        <f>IFERROR(AB6374/W6374,"N/M")</f>
        <v>0.01577310125811194</v>
      </c>
      <c r="AF6374" s="14" t="str">
        <f>B6374&amp;"|"&amp;TEXT(E6374,"000")&amp;"|"&amp;TEXT(M6374,"0.0000")</f>
        <v>2024|161|0.7500</v>
      </c>
      <c r="AG6374" s="22" t="str">
        <f>IF(AND(B6374&gt;=2015,B6374&lt;=2024,C6374=19,G6374=41,I6374=2,K6374="A",L6374="RBUP",M6374&gt;=0.5,M6374&lt;=0.85),"IN","OUT")</f>
        <v>IN</v>
      </c>
    </row>
    <row r="6375" spans="1:33">
      <c r="A6375" s="14" t="s">
        <v>194</v>
      </c>
      <c r="B6375" s="16">
        <v>2024</v>
      </c>
      <c r="C6375" s="16">
        <v>19</v>
      </c>
      <c r="D6375" s="14" t="s">
        <v>80</v>
      </c>
      <c r="E6375" s="16">
        <v>161</v>
      </c>
      <c r="F6375" s="14" t="s">
        <v>166</v>
      </c>
      <c r="G6375" s="16">
        <v>41</v>
      </c>
      <c r="H6375" s="14" t="s">
        <v>186</v>
      </c>
      <c r="I6375" s="16">
        <v>2</v>
      </c>
      <c r="J6375" s="14" t="s">
        <v>83</v>
      </c>
      <c r="K6375" s="14" t="s">
        <v>84</v>
      </c>
      <c r="L6375" s="14" t="s">
        <v>85</v>
      </c>
      <c r="M6375" s="23">
        <v>0.8</v>
      </c>
      <c r="N6375" s="16">
        <v>325</v>
      </c>
      <c r="O6375" s="16">
        <v>280</v>
      </c>
      <c r="P6375" s="16">
        <v>22</v>
      </c>
      <c r="Q6375" s="16">
        <v>493</v>
      </c>
      <c r="R6375" s="16">
        <v>38</v>
      </c>
      <c r="S6375" s="14" t="s">
        <v>86</v>
      </c>
      <c r="T6375" s="16">
        <v>51356</v>
      </c>
      <c r="U6375" s="16">
        <v>0</v>
      </c>
      <c r="V6375" s="18">
        <v>41944223</v>
      </c>
      <c r="W6375" s="18">
        <v>2511818</v>
      </c>
      <c r="X6375" s="18">
        <v>1447842</v>
      </c>
      <c r="Y6375" s="18">
        <v>0</v>
      </c>
      <c r="Z6375" s="18">
        <v>0</v>
      </c>
      <c r="AA6375" s="18">
        <v>0</v>
      </c>
      <c r="AB6375" s="18">
        <v>130095</v>
      </c>
      <c r="AC6375" s="23">
        <v>0.05</v>
      </c>
      <c r="AD6375" s="14" t="str">
        <f>IF(E6375=113,"Linn","Iowa ex-Linn")</f>
        <v>Iowa ex-Linn</v>
      </c>
      <c r="AE6375" s="23">
        <f>IFERROR(AB6375/W6375,"N/M")</f>
        <v>0.051793163358173244</v>
      </c>
      <c r="AF6375" s="14" t="str">
        <f>B6375&amp;"|"&amp;TEXT(E6375,"000")&amp;"|"&amp;TEXT(M6375,"0.0000")</f>
        <v>2024|161|0.8000</v>
      </c>
      <c r="AG6375" s="22" t="str">
        <f>IF(AND(B6375&gt;=2015,B6375&lt;=2024,C6375=19,G6375=41,I6375=2,K6375="A",L6375="RBUP",M6375&gt;=0.5,M6375&lt;=0.85),"IN","OUT")</f>
        <v>IN</v>
      </c>
    </row>
    <row r="6376" spans="1:33">
      <c r="A6376" s="14" t="s">
        <v>194</v>
      </c>
      <c r="B6376" s="16">
        <v>2024</v>
      </c>
      <c r="C6376" s="16">
        <v>19</v>
      </c>
      <c r="D6376" s="14" t="s">
        <v>80</v>
      </c>
      <c r="E6376" s="16">
        <v>161</v>
      </c>
      <c r="F6376" s="14" t="s">
        <v>166</v>
      </c>
      <c r="G6376" s="16">
        <v>41</v>
      </c>
      <c r="H6376" s="14" t="s">
        <v>186</v>
      </c>
      <c r="I6376" s="16">
        <v>2</v>
      </c>
      <c r="J6376" s="14" t="s">
        <v>83</v>
      </c>
      <c r="K6376" s="14" t="s">
        <v>84</v>
      </c>
      <c r="L6376" s="14" t="s">
        <v>85</v>
      </c>
      <c r="M6376" s="23">
        <v>0.85</v>
      </c>
      <c r="N6376" s="16">
        <v>464</v>
      </c>
      <c r="O6376" s="16">
        <v>375</v>
      </c>
      <c r="P6376" s="16">
        <v>54</v>
      </c>
      <c r="Q6376" s="16">
        <v>782</v>
      </c>
      <c r="R6376" s="16">
        <v>64</v>
      </c>
      <c r="S6376" s="14" t="s">
        <v>86</v>
      </c>
      <c r="T6376" s="16">
        <v>91364</v>
      </c>
      <c r="U6376" s="16">
        <v>0</v>
      </c>
      <c r="V6376" s="18">
        <v>80573957</v>
      </c>
      <c r="W6376" s="18">
        <v>6011262</v>
      </c>
      <c r="X6376" s="18">
        <v>2673330</v>
      </c>
      <c r="Y6376" s="18">
        <v>2053</v>
      </c>
      <c r="Z6376" s="18">
        <v>0</v>
      </c>
      <c r="AA6376" s="18">
        <v>0</v>
      </c>
      <c r="AB6376" s="18">
        <v>313053</v>
      </c>
      <c r="AC6376" s="23">
        <v>0.05</v>
      </c>
      <c r="AD6376" s="14" t="str">
        <f>IF(E6376=113,"Linn","Iowa ex-Linn")</f>
        <v>Iowa ex-Linn</v>
      </c>
      <c r="AE6376" s="23">
        <f>IFERROR(AB6376/W6376,"N/M")</f>
        <v>0.0520777500631315</v>
      </c>
      <c r="AF6376" s="14" t="str">
        <f>B6376&amp;"|"&amp;TEXT(E6376,"000")&amp;"|"&amp;TEXT(M6376,"0.0000")</f>
        <v>2024|161|0.8500</v>
      </c>
      <c r="AG6376" s="22" t="str">
        <f>IF(AND(B6376&gt;=2015,B6376&lt;=2024,C6376=19,G6376=41,I6376=2,K6376="A",L6376="RBUP",M6376&gt;=0.5,M6376&lt;=0.85),"IN","OUT")</f>
        <v>IN</v>
      </c>
    </row>
    <row r="6377" spans="1:33">
      <c r="A6377" s="14" t="s">
        <v>194</v>
      </c>
      <c r="B6377" s="16">
        <v>2024</v>
      </c>
      <c r="C6377" s="16">
        <v>19</v>
      </c>
      <c r="D6377" s="14" t="s">
        <v>80</v>
      </c>
      <c r="E6377" s="16">
        <v>163</v>
      </c>
      <c r="F6377" s="14" t="s">
        <v>167</v>
      </c>
      <c r="G6377" s="16">
        <v>41</v>
      </c>
      <c r="H6377" s="14" t="s">
        <v>186</v>
      </c>
      <c r="I6377" s="16">
        <v>2</v>
      </c>
      <c r="J6377" s="14" t="s">
        <v>83</v>
      </c>
      <c r="K6377" s="14" t="s">
        <v>84</v>
      </c>
      <c r="L6377" s="14" t="s">
        <v>85</v>
      </c>
      <c r="M6377" s="23">
        <v>0.6</v>
      </c>
      <c r="N6377" s="16">
        <v>0</v>
      </c>
      <c r="O6377" s="16">
        <v>0</v>
      </c>
      <c r="P6377" s="16">
        <v>0</v>
      </c>
      <c r="Q6377" s="16">
        <v>1</v>
      </c>
      <c r="R6377" s="16">
        <v>0</v>
      </c>
      <c r="S6377" s="14" t="s">
        <v>86</v>
      </c>
      <c r="T6377" s="16">
        <v>26</v>
      </c>
      <c r="U6377" s="16">
        <v>0</v>
      </c>
      <c r="V6377" s="18">
        <v>15237</v>
      </c>
      <c r="W6377" s="18">
        <v>1678</v>
      </c>
      <c r="X6377" s="18">
        <v>1074</v>
      </c>
      <c r="Y6377" s="18">
        <v>0</v>
      </c>
      <c r="Z6377" s="18">
        <v>0</v>
      </c>
      <c r="AA6377" s="18">
        <v>0</v>
      </c>
      <c r="AB6377" s="18">
        <v>0</v>
      </c>
      <c r="AC6377" s="23">
        <v>0</v>
      </c>
      <c r="AD6377" s="14" t="str">
        <f>IF(E6377=113,"Linn","Iowa ex-Linn")</f>
        <v>Iowa ex-Linn</v>
      </c>
      <c r="AE6377" s="23">
        <f>IFERROR(AB6377/W6377,"N/M")</f>
        <v>0.0</v>
      </c>
      <c r="AF6377" s="14" t="str">
        <f>B6377&amp;"|"&amp;TEXT(E6377,"000")&amp;"|"&amp;TEXT(M6377,"0.0000")</f>
        <v>2024|163|0.6000</v>
      </c>
      <c r="AG6377" s="22" t="str">
        <f>IF(AND(B6377&gt;=2015,B6377&lt;=2024,C6377=19,G6377=41,I6377=2,K6377="A",L6377="RBUP",M6377&gt;=0.5,M6377&lt;=0.85),"IN","OUT")</f>
        <v>IN</v>
      </c>
    </row>
    <row r="6378" spans="1:33">
      <c r="A6378" s="14" t="s">
        <v>194</v>
      </c>
      <c r="B6378" s="16">
        <v>2024</v>
      </c>
      <c r="C6378" s="16">
        <v>19</v>
      </c>
      <c r="D6378" s="14" t="s">
        <v>80</v>
      </c>
      <c r="E6378" s="16">
        <v>163</v>
      </c>
      <c r="F6378" s="14" t="s">
        <v>167</v>
      </c>
      <c r="G6378" s="16">
        <v>41</v>
      </c>
      <c r="H6378" s="14" t="s">
        <v>186</v>
      </c>
      <c r="I6378" s="16">
        <v>2</v>
      </c>
      <c r="J6378" s="14" t="s">
        <v>83</v>
      </c>
      <c r="K6378" s="14" t="s">
        <v>84</v>
      </c>
      <c r="L6378" s="14" t="s">
        <v>85</v>
      </c>
      <c r="M6378" s="23">
        <v>0.65</v>
      </c>
      <c r="N6378" s="16">
        <v>1</v>
      </c>
      <c r="O6378" s="16">
        <v>1</v>
      </c>
      <c r="P6378" s="16">
        <v>0</v>
      </c>
      <c r="Q6378" s="16">
        <v>1</v>
      </c>
      <c r="R6378" s="16">
        <v>0</v>
      </c>
      <c r="S6378" s="14" t="s">
        <v>86</v>
      </c>
      <c r="T6378" s="16">
        <v>69</v>
      </c>
      <c r="U6378" s="16">
        <v>0</v>
      </c>
      <c r="V6378" s="18">
        <v>43729</v>
      </c>
      <c r="W6378" s="18">
        <v>719</v>
      </c>
      <c r="X6378" s="18">
        <v>424</v>
      </c>
      <c r="Y6378" s="18">
        <v>0</v>
      </c>
      <c r="Z6378" s="18">
        <v>0</v>
      </c>
      <c r="AA6378" s="18">
        <v>0</v>
      </c>
      <c r="AB6378" s="18">
        <v>0</v>
      </c>
      <c r="AC6378" s="23">
        <v>0</v>
      </c>
      <c r="AD6378" s="14" t="str">
        <f>IF(E6378=113,"Linn","Iowa ex-Linn")</f>
        <v>Iowa ex-Linn</v>
      </c>
      <c r="AE6378" s="23">
        <f>IFERROR(AB6378/W6378,"N/M")</f>
        <v>0.0</v>
      </c>
      <c r="AF6378" s="14" t="str">
        <f>B6378&amp;"|"&amp;TEXT(E6378,"000")&amp;"|"&amp;TEXT(M6378,"0.0000")</f>
        <v>2024|163|0.6500</v>
      </c>
      <c r="AG6378" s="22" t="str">
        <f>IF(AND(B6378&gt;=2015,B6378&lt;=2024,C6378=19,G6378=41,I6378=2,K6378="A",L6378="RBUP",M6378&gt;=0.5,M6378&lt;=0.85),"IN","OUT")</f>
        <v>IN</v>
      </c>
    </row>
    <row r="6379" spans="1:33">
      <c r="A6379" s="14" t="s">
        <v>194</v>
      </c>
      <c r="B6379" s="16">
        <v>2024</v>
      </c>
      <c r="C6379" s="16">
        <v>19</v>
      </c>
      <c r="D6379" s="14" t="s">
        <v>80</v>
      </c>
      <c r="E6379" s="16">
        <v>163</v>
      </c>
      <c r="F6379" s="14" t="s">
        <v>167</v>
      </c>
      <c r="G6379" s="16">
        <v>41</v>
      </c>
      <c r="H6379" s="14" t="s">
        <v>186</v>
      </c>
      <c r="I6379" s="16">
        <v>2</v>
      </c>
      <c r="J6379" s="14" t="s">
        <v>83</v>
      </c>
      <c r="K6379" s="14" t="s">
        <v>84</v>
      </c>
      <c r="L6379" s="14" t="s">
        <v>85</v>
      </c>
      <c r="M6379" s="23">
        <v>0.7</v>
      </c>
      <c r="N6379" s="16">
        <v>9</v>
      </c>
      <c r="O6379" s="16">
        <v>7</v>
      </c>
      <c r="P6379" s="16">
        <v>1</v>
      </c>
      <c r="Q6379" s="16">
        <v>9</v>
      </c>
      <c r="R6379" s="16">
        <v>2</v>
      </c>
      <c r="S6379" s="14" t="s">
        <v>86</v>
      </c>
      <c r="T6379" s="16">
        <v>817</v>
      </c>
      <c r="U6379" s="16">
        <v>0</v>
      </c>
      <c r="V6379" s="18">
        <v>576923</v>
      </c>
      <c r="W6379" s="18">
        <v>27476</v>
      </c>
      <c r="X6379" s="18">
        <v>17492</v>
      </c>
      <c r="Y6379" s="18">
        <v>0</v>
      </c>
      <c r="Z6379" s="18">
        <v>0</v>
      </c>
      <c r="AA6379" s="18">
        <v>0</v>
      </c>
      <c r="AB6379" s="18">
        <v>8993</v>
      </c>
      <c r="AC6379" s="23">
        <v>0.33</v>
      </c>
      <c r="AD6379" s="14" t="str">
        <f>IF(E6379=113,"Linn","Iowa ex-Linn")</f>
        <v>Iowa ex-Linn</v>
      </c>
      <c r="AE6379" s="23">
        <f>IFERROR(AB6379/W6379,"N/M")</f>
        <v>0.3273038287960402</v>
      </c>
      <c r="AF6379" s="14" t="str">
        <f>B6379&amp;"|"&amp;TEXT(E6379,"000")&amp;"|"&amp;TEXT(M6379,"0.0000")</f>
        <v>2024|163|0.7000</v>
      </c>
      <c r="AG6379" s="22" t="str">
        <f>IF(AND(B6379&gt;=2015,B6379&lt;=2024,C6379=19,G6379=41,I6379=2,K6379="A",L6379="RBUP",M6379&gt;=0.5,M6379&lt;=0.85),"IN","OUT")</f>
        <v>IN</v>
      </c>
    </row>
    <row r="6380" spans="1:33">
      <c r="A6380" s="14" t="s">
        <v>194</v>
      </c>
      <c r="B6380" s="16">
        <v>2024</v>
      </c>
      <c r="C6380" s="16">
        <v>19</v>
      </c>
      <c r="D6380" s="14" t="s">
        <v>80</v>
      </c>
      <c r="E6380" s="16">
        <v>163</v>
      </c>
      <c r="F6380" s="14" t="s">
        <v>167</v>
      </c>
      <c r="G6380" s="16">
        <v>41</v>
      </c>
      <c r="H6380" s="14" t="s">
        <v>186</v>
      </c>
      <c r="I6380" s="16">
        <v>2</v>
      </c>
      <c r="J6380" s="14" t="s">
        <v>83</v>
      </c>
      <c r="K6380" s="14" t="s">
        <v>84</v>
      </c>
      <c r="L6380" s="14" t="s">
        <v>85</v>
      </c>
      <c r="M6380" s="23">
        <v>0.75</v>
      </c>
      <c r="N6380" s="16">
        <v>49</v>
      </c>
      <c r="O6380" s="16">
        <v>42</v>
      </c>
      <c r="P6380" s="16">
        <v>3</v>
      </c>
      <c r="Q6380" s="16">
        <v>55</v>
      </c>
      <c r="R6380" s="16">
        <v>2</v>
      </c>
      <c r="S6380" s="14" t="s">
        <v>86</v>
      </c>
      <c r="T6380" s="16">
        <v>6651</v>
      </c>
      <c r="U6380" s="16">
        <v>0</v>
      </c>
      <c r="V6380" s="18">
        <v>5172854</v>
      </c>
      <c r="W6380" s="18">
        <v>191254</v>
      </c>
      <c r="X6380" s="18">
        <v>130990</v>
      </c>
      <c r="Y6380" s="18">
        <v>751</v>
      </c>
      <c r="Z6380" s="18">
        <v>0</v>
      </c>
      <c r="AA6380" s="18">
        <v>0</v>
      </c>
      <c r="AB6380" s="18">
        <v>8451</v>
      </c>
      <c r="AC6380" s="23">
        <v>0.04</v>
      </c>
      <c r="AD6380" s="14" t="str">
        <f>IF(E6380=113,"Linn","Iowa ex-Linn")</f>
        <v>Iowa ex-Linn</v>
      </c>
      <c r="AE6380" s="23">
        <f>IFERROR(AB6380/W6380,"N/M")</f>
        <v>0.04418731111506165</v>
      </c>
      <c r="AF6380" s="14" t="str">
        <f>B6380&amp;"|"&amp;TEXT(E6380,"000")&amp;"|"&amp;TEXT(M6380,"0.0000")</f>
        <v>2024|163|0.7500</v>
      </c>
      <c r="AG6380" s="22" t="str">
        <f>IF(AND(B6380&gt;=2015,B6380&lt;=2024,C6380=19,G6380=41,I6380=2,K6380="A",L6380="RBUP",M6380&gt;=0.5,M6380&lt;=0.85),"IN","OUT")</f>
        <v>IN</v>
      </c>
    </row>
    <row r="6381" spans="1:33">
      <c r="A6381" s="14" t="s">
        <v>194</v>
      </c>
      <c r="B6381" s="16">
        <v>2024</v>
      </c>
      <c r="C6381" s="16">
        <v>19</v>
      </c>
      <c r="D6381" s="14" t="s">
        <v>80</v>
      </c>
      <c r="E6381" s="16">
        <v>163</v>
      </c>
      <c r="F6381" s="14" t="s">
        <v>167</v>
      </c>
      <c r="G6381" s="16">
        <v>41</v>
      </c>
      <c r="H6381" s="14" t="s">
        <v>186</v>
      </c>
      <c r="I6381" s="16">
        <v>2</v>
      </c>
      <c r="J6381" s="14" t="s">
        <v>83</v>
      </c>
      <c r="K6381" s="14" t="s">
        <v>84</v>
      </c>
      <c r="L6381" s="14" t="s">
        <v>85</v>
      </c>
      <c r="M6381" s="23">
        <v>0.8</v>
      </c>
      <c r="N6381" s="16">
        <v>215</v>
      </c>
      <c r="O6381" s="16">
        <v>183</v>
      </c>
      <c r="P6381" s="16">
        <v>1</v>
      </c>
      <c r="Q6381" s="16">
        <v>223</v>
      </c>
      <c r="R6381" s="16">
        <v>2</v>
      </c>
      <c r="S6381" s="14" t="s">
        <v>86</v>
      </c>
      <c r="T6381" s="16">
        <v>48558</v>
      </c>
      <c r="U6381" s="16">
        <v>0</v>
      </c>
      <c r="V6381" s="18">
        <v>40827675</v>
      </c>
      <c r="W6381" s="18">
        <v>1846520</v>
      </c>
      <c r="X6381" s="18">
        <v>1186789</v>
      </c>
      <c r="Y6381" s="18">
        <v>1697</v>
      </c>
      <c r="Z6381" s="18">
        <v>0</v>
      </c>
      <c r="AA6381" s="18">
        <v>0</v>
      </c>
      <c r="AB6381" s="18">
        <v>1641</v>
      </c>
      <c r="AC6381" s="23">
        <v>0</v>
      </c>
      <c r="AD6381" s="14" t="str">
        <f>IF(E6381=113,"Linn","Iowa ex-Linn")</f>
        <v>Iowa ex-Linn</v>
      </c>
      <c r="AE6381" s="23">
        <f>IFERROR(AB6381/W6381,"N/M")</f>
        <v>0.0008886987414162857</v>
      </c>
      <c r="AF6381" s="14" t="str">
        <f>B6381&amp;"|"&amp;TEXT(E6381,"000")&amp;"|"&amp;TEXT(M6381,"0.0000")</f>
        <v>2024|163|0.8000</v>
      </c>
      <c r="AG6381" s="22" t="str">
        <f>IF(AND(B6381&gt;=2015,B6381&lt;=2024,C6381=19,G6381=41,I6381=2,K6381="A",L6381="RBUP",M6381&gt;=0.5,M6381&lt;=0.85),"IN","OUT")</f>
        <v>IN</v>
      </c>
    </row>
    <row r="6382" spans="1:33">
      <c r="A6382" s="14" t="s">
        <v>194</v>
      </c>
      <c r="B6382" s="16">
        <v>2024</v>
      </c>
      <c r="C6382" s="16">
        <v>19</v>
      </c>
      <c r="D6382" s="14" t="s">
        <v>80</v>
      </c>
      <c r="E6382" s="16">
        <v>163</v>
      </c>
      <c r="F6382" s="14" t="s">
        <v>167</v>
      </c>
      <c r="G6382" s="16">
        <v>41</v>
      </c>
      <c r="H6382" s="14" t="s">
        <v>186</v>
      </c>
      <c r="I6382" s="16">
        <v>2</v>
      </c>
      <c r="J6382" s="14" t="s">
        <v>83</v>
      </c>
      <c r="K6382" s="14" t="s">
        <v>84</v>
      </c>
      <c r="L6382" s="14" t="s">
        <v>85</v>
      </c>
      <c r="M6382" s="23">
        <v>0.85</v>
      </c>
      <c r="N6382" s="16">
        <v>201</v>
      </c>
      <c r="O6382" s="16">
        <v>170</v>
      </c>
      <c r="P6382" s="16">
        <v>5</v>
      </c>
      <c r="Q6382" s="16">
        <v>231</v>
      </c>
      <c r="R6382" s="16">
        <v>4</v>
      </c>
      <c r="S6382" s="14" t="s">
        <v>86</v>
      </c>
      <c r="T6382" s="16">
        <v>37721</v>
      </c>
      <c r="U6382" s="16">
        <v>0</v>
      </c>
      <c r="V6382" s="18">
        <v>32706540</v>
      </c>
      <c r="W6382" s="18">
        <v>1979930</v>
      </c>
      <c r="X6382" s="18">
        <v>965511</v>
      </c>
      <c r="Y6382" s="18">
        <v>6171</v>
      </c>
      <c r="Z6382" s="18">
        <v>0</v>
      </c>
      <c r="AA6382" s="18">
        <v>0</v>
      </c>
      <c r="AB6382" s="18">
        <v>22964</v>
      </c>
      <c r="AC6382" s="23">
        <v>0.01</v>
      </c>
      <c r="AD6382" s="14" t="str">
        <f>IF(E6382=113,"Linn","Iowa ex-Linn")</f>
        <v>Iowa ex-Linn</v>
      </c>
      <c r="AE6382" s="23">
        <f>IFERROR(AB6382/W6382,"N/M")</f>
        <v>0.011598389842065123</v>
      </c>
      <c r="AF6382" s="14" t="str">
        <f>B6382&amp;"|"&amp;TEXT(E6382,"000")&amp;"|"&amp;TEXT(M6382,"0.0000")</f>
        <v>2024|163|0.8500</v>
      </c>
      <c r="AG6382" s="22" t="str">
        <f>IF(AND(B6382&gt;=2015,B6382&lt;=2024,C6382=19,G6382=41,I6382=2,K6382="A",L6382="RBUP",M6382&gt;=0.5,M6382&lt;=0.85),"IN","OUT")</f>
        <v>IN</v>
      </c>
    </row>
    <row r="6383" spans="1:33">
      <c r="A6383" s="14" t="s">
        <v>194</v>
      </c>
      <c r="B6383" s="16">
        <v>2024</v>
      </c>
      <c r="C6383" s="16">
        <v>19</v>
      </c>
      <c r="D6383" s="14" t="s">
        <v>80</v>
      </c>
      <c r="E6383" s="16">
        <v>165</v>
      </c>
      <c r="F6383" s="14" t="s">
        <v>168</v>
      </c>
      <c r="G6383" s="16">
        <v>41</v>
      </c>
      <c r="H6383" s="14" t="s">
        <v>186</v>
      </c>
      <c r="I6383" s="16">
        <v>2</v>
      </c>
      <c r="J6383" s="14" t="s">
        <v>83</v>
      </c>
      <c r="K6383" s="14" t="s">
        <v>84</v>
      </c>
      <c r="L6383" s="14" t="s">
        <v>85</v>
      </c>
      <c r="M6383" s="23">
        <v>0.5</v>
      </c>
      <c r="N6383" s="16">
        <v>1</v>
      </c>
      <c r="O6383" s="16">
        <v>1</v>
      </c>
      <c r="P6383" s="16">
        <v>0</v>
      </c>
      <c r="Q6383" s="16">
        <v>1</v>
      </c>
      <c r="R6383" s="16">
        <v>0</v>
      </c>
      <c r="S6383" s="14" t="s">
        <v>86</v>
      </c>
      <c r="T6383" s="16">
        <v>221</v>
      </c>
      <c r="U6383" s="16">
        <v>0</v>
      </c>
      <c r="V6383" s="18">
        <v>113387</v>
      </c>
      <c r="W6383" s="18">
        <v>366</v>
      </c>
      <c r="X6383" s="18">
        <v>245</v>
      </c>
      <c r="Y6383" s="18">
        <v>0</v>
      </c>
      <c r="Z6383" s="18">
        <v>0</v>
      </c>
      <c r="AA6383" s="18">
        <v>0</v>
      </c>
      <c r="AB6383" s="18">
        <v>0</v>
      </c>
      <c r="AC6383" s="23">
        <v>0</v>
      </c>
      <c r="AD6383" s="14" t="str">
        <f>IF(E6383=113,"Linn","Iowa ex-Linn")</f>
        <v>Iowa ex-Linn</v>
      </c>
      <c r="AE6383" s="23">
        <f>IFERROR(AB6383/W6383,"N/M")</f>
        <v>0.0</v>
      </c>
      <c r="AF6383" s="14" t="str">
        <f>B6383&amp;"|"&amp;TEXT(E6383,"000")&amp;"|"&amp;TEXT(M6383,"0.0000")</f>
        <v>2024|165|0.5000</v>
      </c>
      <c r="AG6383" s="22" t="str">
        <f>IF(AND(B6383&gt;=2015,B6383&lt;=2024,C6383=19,G6383=41,I6383=2,K6383="A",L6383="RBUP",M6383&gt;=0.5,M6383&lt;=0.85),"IN","OUT")</f>
        <v>IN</v>
      </c>
    </row>
    <row r="6384" spans="1:33">
      <c r="A6384" s="14" t="s">
        <v>194</v>
      </c>
      <c r="B6384" s="16">
        <v>2024</v>
      </c>
      <c r="C6384" s="16">
        <v>19</v>
      </c>
      <c r="D6384" s="14" t="s">
        <v>80</v>
      </c>
      <c r="E6384" s="16">
        <v>165</v>
      </c>
      <c r="F6384" s="14" t="s">
        <v>168</v>
      </c>
      <c r="G6384" s="16">
        <v>41</v>
      </c>
      <c r="H6384" s="14" t="s">
        <v>186</v>
      </c>
      <c r="I6384" s="16">
        <v>2</v>
      </c>
      <c r="J6384" s="14" t="s">
        <v>83</v>
      </c>
      <c r="K6384" s="14" t="s">
        <v>84</v>
      </c>
      <c r="L6384" s="14" t="s">
        <v>85</v>
      </c>
      <c r="M6384" s="23">
        <v>0.65</v>
      </c>
      <c r="N6384" s="16">
        <v>2</v>
      </c>
      <c r="O6384" s="16">
        <v>2</v>
      </c>
      <c r="P6384" s="16">
        <v>0</v>
      </c>
      <c r="Q6384" s="16">
        <v>2</v>
      </c>
      <c r="R6384" s="16">
        <v>0</v>
      </c>
      <c r="S6384" s="14" t="s">
        <v>86</v>
      </c>
      <c r="T6384" s="16">
        <v>69</v>
      </c>
      <c r="U6384" s="16">
        <v>0</v>
      </c>
      <c r="V6384" s="18">
        <v>42498</v>
      </c>
      <c r="W6384" s="18">
        <v>453</v>
      </c>
      <c r="X6384" s="18">
        <v>267</v>
      </c>
      <c r="Y6384" s="18">
        <v>0</v>
      </c>
      <c r="Z6384" s="18">
        <v>0</v>
      </c>
      <c r="AA6384" s="18">
        <v>0</v>
      </c>
      <c r="AB6384" s="18">
        <v>0</v>
      </c>
      <c r="AC6384" s="23">
        <v>0</v>
      </c>
      <c r="AD6384" s="14" t="str">
        <f>IF(E6384=113,"Linn","Iowa ex-Linn")</f>
        <v>Iowa ex-Linn</v>
      </c>
      <c r="AE6384" s="23">
        <f>IFERROR(AB6384/W6384,"N/M")</f>
        <v>0.0</v>
      </c>
      <c r="AF6384" s="14" t="str">
        <f>B6384&amp;"|"&amp;TEXT(E6384,"000")&amp;"|"&amp;TEXT(M6384,"0.0000")</f>
        <v>2024|165|0.6500</v>
      </c>
      <c r="AG6384" s="22" t="str">
        <f>IF(AND(B6384&gt;=2015,B6384&lt;=2024,C6384=19,G6384=41,I6384=2,K6384="A",L6384="RBUP",M6384&gt;=0.5,M6384&lt;=0.85),"IN","OUT")</f>
        <v>IN</v>
      </c>
    </row>
    <row r="6385" spans="1:33">
      <c r="A6385" s="14" t="s">
        <v>194</v>
      </c>
      <c r="B6385" s="16">
        <v>2024</v>
      </c>
      <c r="C6385" s="16">
        <v>19</v>
      </c>
      <c r="D6385" s="14" t="s">
        <v>80</v>
      </c>
      <c r="E6385" s="16">
        <v>165</v>
      </c>
      <c r="F6385" s="14" t="s">
        <v>168</v>
      </c>
      <c r="G6385" s="16">
        <v>41</v>
      </c>
      <c r="H6385" s="14" t="s">
        <v>186</v>
      </c>
      <c r="I6385" s="16">
        <v>2</v>
      </c>
      <c r="J6385" s="14" t="s">
        <v>83</v>
      </c>
      <c r="K6385" s="14" t="s">
        <v>84</v>
      </c>
      <c r="L6385" s="14" t="s">
        <v>85</v>
      </c>
      <c r="M6385" s="23">
        <v>0.7</v>
      </c>
      <c r="N6385" s="16">
        <v>15</v>
      </c>
      <c r="O6385" s="16">
        <v>15</v>
      </c>
      <c r="P6385" s="16">
        <v>0</v>
      </c>
      <c r="Q6385" s="16">
        <v>29</v>
      </c>
      <c r="R6385" s="16">
        <v>0</v>
      </c>
      <c r="S6385" s="14" t="s">
        <v>86</v>
      </c>
      <c r="T6385" s="16">
        <v>2466</v>
      </c>
      <c r="U6385" s="16">
        <v>0</v>
      </c>
      <c r="V6385" s="18">
        <v>1744775</v>
      </c>
      <c r="W6385" s="18">
        <v>42967</v>
      </c>
      <c r="X6385" s="18">
        <v>28429</v>
      </c>
      <c r="Y6385" s="18">
        <v>0</v>
      </c>
      <c r="Z6385" s="18">
        <v>0</v>
      </c>
      <c r="AA6385" s="18">
        <v>0</v>
      </c>
      <c r="AB6385" s="18">
        <v>0</v>
      </c>
      <c r="AC6385" s="23">
        <v>0</v>
      </c>
      <c r="AD6385" s="14" t="str">
        <f>IF(E6385=113,"Linn","Iowa ex-Linn")</f>
        <v>Iowa ex-Linn</v>
      </c>
      <c r="AE6385" s="23">
        <f>IFERROR(AB6385/W6385,"N/M")</f>
        <v>0.0</v>
      </c>
      <c r="AF6385" s="14" t="str">
        <f>B6385&amp;"|"&amp;TEXT(E6385,"000")&amp;"|"&amp;TEXT(M6385,"0.0000")</f>
        <v>2024|165|0.7000</v>
      </c>
      <c r="AG6385" s="22" t="str">
        <f>IF(AND(B6385&gt;=2015,B6385&lt;=2024,C6385=19,G6385=41,I6385=2,K6385="A",L6385="RBUP",M6385&gt;=0.5,M6385&lt;=0.85),"IN","OUT")</f>
        <v>IN</v>
      </c>
    </row>
    <row r="6386" spans="1:33">
      <c r="A6386" s="14" t="s">
        <v>194</v>
      </c>
      <c r="B6386" s="16">
        <v>2024</v>
      </c>
      <c r="C6386" s="16">
        <v>19</v>
      </c>
      <c r="D6386" s="14" t="s">
        <v>80</v>
      </c>
      <c r="E6386" s="16">
        <v>165</v>
      </c>
      <c r="F6386" s="14" t="s">
        <v>168</v>
      </c>
      <c r="G6386" s="16">
        <v>41</v>
      </c>
      <c r="H6386" s="14" t="s">
        <v>186</v>
      </c>
      <c r="I6386" s="16">
        <v>2</v>
      </c>
      <c r="J6386" s="14" t="s">
        <v>83</v>
      </c>
      <c r="K6386" s="14" t="s">
        <v>84</v>
      </c>
      <c r="L6386" s="14" t="s">
        <v>85</v>
      </c>
      <c r="M6386" s="23">
        <v>0.75</v>
      </c>
      <c r="N6386" s="16">
        <v>68</v>
      </c>
      <c r="O6386" s="16">
        <v>56</v>
      </c>
      <c r="P6386" s="16">
        <v>2</v>
      </c>
      <c r="Q6386" s="16">
        <v>78</v>
      </c>
      <c r="R6386" s="16">
        <v>3</v>
      </c>
      <c r="S6386" s="14" t="s">
        <v>86</v>
      </c>
      <c r="T6386" s="16">
        <v>7676</v>
      </c>
      <c r="U6386" s="16">
        <v>0</v>
      </c>
      <c r="V6386" s="18">
        <v>5912697</v>
      </c>
      <c r="W6386" s="18">
        <v>205336</v>
      </c>
      <c r="X6386" s="18">
        <v>110450</v>
      </c>
      <c r="Y6386" s="18">
        <v>0</v>
      </c>
      <c r="Z6386" s="18">
        <v>0</v>
      </c>
      <c r="AA6386" s="18">
        <v>0</v>
      </c>
      <c r="AB6386" s="18">
        <v>6615</v>
      </c>
      <c r="AC6386" s="23">
        <v>0.03</v>
      </c>
      <c r="AD6386" s="14" t="str">
        <f>IF(E6386=113,"Linn","Iowa ex-Linn")</f>
        <v>Iowa ex-Linn</v>
      </c>
      <c r="AE6386" s="23">
        <f>IFERROR(AB6386/W6386,"N/M")</f>
        <v>0.03221549070791289</v>
      </c>
      <c r="AF6386" s="14" t="str">
        <f>B6386&amp;"|"&amp;TEXT(E6386,"000")&amp;"|"&amp;TEXT(M6386,"0.0000")</f>
        <v>2024|165|0.7500</v>
      </c>
      <c r="AG6386" s="22" t="str">
        <f>IF(AND(B6386&gt;=2015,B6386&lt;=2024,C6386=19,G6386=41,I6386=2,K6386="A",L6386="RBUP",M6386&gt;=0.5,M6386&lt;=0.85),"IN","OUT")</f>
        <v>IN</v>
      </c>
    </row>
    <row r="6387" spans="1:33">
      <c r="A6387" s="14" t="s">
        <v>194</v>
      </c>
      <c r="B6387" s="16">
        <v>2024</v>
      </c>
      <c r="C6387" s="16">
        <v>19</v>
      </c>
      <c r="D6387" s="14" t="s">
        <v>80</v>
      </c>
      <c r="E6387" s="16">
        <v>165</v>
      </c>
      <c r="F6387" s="14" t="s">
        <v>168</v>
      </c>
      <c r="G6387" s="16">
        <v>41</v>
      </c>
      <c r="H6387" s="14" t="s">
        <v>186</v>
      </c>
      <c r="I6387" s="16">
        <v>2</v>
      </c>
      <c r="J6387" s="14" t="s">
        <v>83</v>
      </c>
      <c r="K6387" s="14" t="s">
        <v>84</v>
      </c>
      <c r="L6387" s="14" t="s">
        <v>85</v>
      </c>
      <c r="M6387" s="23">
        <v>0.8</v>
      </c>
      <c r="N6387" s="16">
        <v>256</v>
      </c>
      <c r="O6387" s="16">
        <v>217</v>
      </c>
      <c r="P6387" s="16">
        <v>18</v>
      </c>
      <c r="Q6387" s="16">
        <v>277</v>
      </c>
      <c r="R6387" s="16">
        <v>18</v>
      </c>
      <c r="S6387" s="14" t="s">
        <v>86</v>
      </c>
      <c r="T6387" s="16">
        <v>37502</v>
      </c>
      <c r="U6387" s="16">
        <v>0</v>
      </c>
      <c r="V6387" s="18">
        <v>30660737</v>
      </c>
      <c r="W6387" s="18">
        <v>1457291</v>
      </c>
      <c r="X6387" s="18">
        <v>881359</v>
      </c>
      <c r="Y6387" s="18">
        <v>2264</v>
      </c>
      <c r="Z6387" s="18">
        <v>0</v>
      </c>
      <c r="AA6387" s="18">
        <v>0</v>
      </c>
      <c r="AB6387" s="18">
        <v>131498</v>
      </c>
      <c r="AC6387" s="23">
        <v>0.09</v>
      </c>
      <c r="AD6387" s="14" t="str">
        <f>IF(E6387=113,"Linn","Iowa ex-Linn")</f>
        <v>Iowa ex-Linn</v>
      </c>
      <c r="AE6387" s="23">
        <f>IFERROR(AB6387/W6387,"N/M")</f>
        <v>0.09023455164411226</v>
      </c>
      <c r="AF6387" s="14" t="str">
        <f>B6387&amp;"|"&amp;TEXT(E6387,"000")&amp;"|"&amp;TEXT(M6387,"0.0000")</f>
        <v>2024|165|0.8000</v>
      </c>
      <c r="AG6387" s="22" t="str">
        <f>IF(AND(B6387&gt;=2015,B6387&lt;=2024,C6387=19,G6387=41,I6387=2,K6387="A",L6387="RBUP",M6387&gt;=0.5,M6387&lt;=0.85),"IN","OUT")</f>
        <v>IN</v>
      </c>
    </row>
    <row r="6388" spans="1:33">
      <c r="A6388" s="14" t="s">
        <v>194</v>
      </c>
      <c r="B6388" s="16">
        <v>2024</v>
      </c>
      <c r="C6388" s="16">
        <v>19</v>
      </c>
      <c r="D6388" s="14" t="s">
        <v>80</v>
      </c>
      <c r="E6388" s="16">
        <v>165</v>
      </c>
      <c r="F6388" s="14" t="s">
        <v>168</v>
      </c>
      <c r="G6388" s="16">
        <v>41</v>
      </c>
      <c r="H6388" s="14" t="s">
        <v>186</v>
      </c>
      <c r="I6388" s="16">
        <v>2</v>
      </c>
      <c r="J6388" s="14" t="s">
        <v>83</v>
      </c>
      <c r="K6388" s="14" t="s">
        <v>84</v>
      </c>
      <c r="L6388" s="14" t="s">
        <v>85</v>
      </c>
      <c r="M6388" s="23">
        <v>0.85</v>
      </c>
      <c r="N6388" s="16">
        <v>560</v>
      </c>
      <c r="O6388" s="16">
        <v>494</v>
      </c>
      <c r="P6388" s="16">
        <v>94</v>
      </c>
      <c r="Q6388" s="16">
        <v>872</v>
      </c>
      <c r="R6388" s="16">
        <v>130</v>
      </c>
      <c r="S6388" s="14" t="s">
        <v>86</v>
      </c>
      <c r="T6388" s="16">
        <v>113195</v>
      </c>
      <c r="U6388" s="16">
        <v>0</v>
      </c>
      <c r="V6388" s="18">
        <v>101034744</v>
      </c>
      <c r="W6388" s="18">
        <v>6184557</v>
      </c>
      <c r="X6388" s="18">
        <v>2813448</v>
      </c>
      <c r="Y6388" s="18">
        <v>8309</v>
      </c>
      <c r="Z6388" s="18">
        <v>0</v>
      </c>
      <c r="AA6388" s="18">
        <v>0</v>
      </c>
      <c r="AB6388" s="18">
        <v>994504</v>
      </c>
      <c r="AC6388" s="23">
        <v>0.16</v>
      </c>
      <c r="AD6388" s="14" t="str">
        <f>IF(E6388=113,"Linn","Iowa ex-Linn")</f>
        <v>Iowa ex-Linn</v>
      </c>
      <c r="AE6388" s="23">
        <f>IFERROR(AB6388/W6388,"N/M")</f>
        <v>0.16080440361371073</v>
      </c>
      <c r="AF6388" s="14" t="str">
        <f>B6388&amp;"|"&amp;TEXT(E6388,"000")&amp;"|"&amp;TEXT(M6388,"0.0000")</f>
        <v>2024|165|0.8500</v>
      </c>
      <c r="AG6388" s="22" t="str">
        <f>IF(AND(B6388&gt;=2015,B6388&lt;=2024,C6388=19,G6388=41,I6388=2,K6388="A",L6388="RBUP",M6388&gt;=0.5,M6388&lt;=0.85),"IN","OUT")</f>
        <v>IN</v>
      </c>
    </row>
    <row r="6389" spans="1:33">
      <c r="A6389" s="14" t="s">
        <v>194</v>
      </c>
      <c r="B6389" s="16">
        <v>2024</v>
      </c>
      <c r="C6389" s="16">
        <v>19</v>
      </c>
      <c r="D6389" s="14" t="s">
        <v>80</v>
      </c>
      <c r="E6389" s="16">
        <v>167</v>
      </c>
      <c r="F6389" s="14" t="s">
        <v>169</v>
      </c>
      <c r="G6389" s="16">
        <v>41</v>
      </c>
      <c r="H6389" s="14" t="s">
        <v>186</v>
      </c>
      <c r="I6389" s="16">
        <v>2</v>
      </c>
      <c r="J6389" s="14" t="s">
        <v>83</v>
      </c>
      <c r="K6389" s="14" t="s">
        <v>84</v>
      </c>
      <c r="L6389" s="14" t="s">
        <v>85</v>
      </c>
      <c r="M6389" s="23">
        <v>0.5</v>
      </c>
      <c r="N6389" s="16">
        <v>1</v>
      </c>
      <c r="O6389" s="16">
        <v>1</v>
      </c>
      <c r="P6389" s="16">
        <v>0</v>
      </c>
      <c r="Q6389" s="16">
        <v>1</v>
      </c>
      <c r="R6389" s="16">
        <v>0</v>
      </c>
      <c r="S6389" s="14" t="s">
        <v>86</v>
      </c>
      <c r="T6389" s="16">
        <v>152</v>
      </c>
      <c r="U6389" s="16">
        <v>0</v>
      </c>
      <c r="V6389" s="18">
        <v>83811</v>
      </c>
      <c r="W6389" s="18">
        <v>525</v>
      </c>
      <c r="X6389" s="18">
        <v>420</v>
      </c>
      <c r="Y6389" s="18">
        <v>0</v>
      </c>
      <c r="Z6389" s="18">
        <v>0</v>
      </c>
      <c r="AA6389" s="18">
        <v>0</v>
      </c>
      <c r="AB6389" s="18">
        <v>0</v>
      </c>
      <c r="AC6389" s="23">
        <v>0</v>
      </c>
      <c r="AD6389" s="14" t="str">
        <f>IF(E6389=113,"Linn","Iowa ex-Linn")</f>
        <v>Iowa ex-Linn</v>
      </c>
      <c r="AE6389" s="23">
        <f>IFERROR(AB6389/W6389,"N/M")</f>
        <v>0.0</v>
      </c>
      <c r="AF6389" s="14" t="str">
        <f>B6389&amp;"|"&amp;TEXT(E6389,"000")&amp;"|"&amp;TEXT(M6389,"0.0000")</f>
        <v>2024|167|0.5000</v>
      </c>
      <c r="AG6389" s="22" t="str">
        <f>IF(AND(B6389&gt;=2015,B6389&lt;=2024,C6389=19,G6389=41,I6389=2,K6389="A",L6389="RBUP",M6389&gt;=0.5,M6389&lt;=0.85),"IN","OUT")</f>
        <v>IN</v>
      </c>
    </row>
    <row r="6390" spans="1:33">
      <c r="A6390" s="14" t="s">
        <v>194</v>
      </c>
      <c r="B6390" s="16">
        <v>2024</v>
      </c>
      <c r="C6390" s="16">
        <v>19</v>
      </c>
      <c r="D6390" s="14" t="s">
        <v>80</v>
      </c>
      <c r="E6390" s="16">
        <v>167</v>
      </c>
      <c r="F6390" s="14" t="s">
        <v>169</v>
      </c>
      <c r="G6390" s="16">
        <v>41</v>
      </c>
      <c r="H6390" s="14" t="s">
        <v>186</v>
      </c>
      <c r="I6390" s="16">
        <v>2</v>
      </c>
      <c r="J6390" s="14" t="s">
        <v>83</v>
      </c>
      <c r="K6390" s="14" t="s">
        <v>84</v>
      </c>
      <c r="L6390" s="14" t="s">
        <v>85</v>
      </c>
      <c r="M6390" s="23">
        <v>0.6</v>
      </c>
      <c r="N6390" s="16">
        <v>3</v>
      </c>
      <c r="O6390" s="16">
        <v>3</v>
      </c>
      <c r="P6390" s="16">
        <v>0</v>
      </c>
      <c r="Q6390" s="16">
        <v>5</v>
      </c>
      <c r="R6390" s="16">
        <v>0</v>
      </c>
      <c r="S6390" s="14" t="s">
        <v>86</v>
      </c>
      <c r="T6390" s="16">
        <v>477</v>
      </c>
      <c r="U6390" s="16">
        <v>0</v>
      </c>
      <c r="V6390" s="18">
        <v>296609</v>
      </c>
      <c r="W6390" s="18">
        <v>5364</v>
      </c>
      <c r="X6390" s="18">
        <v>3433</v>
      </c>
      <c r="Y6390" s="18">
        <v>0</v>
      </c>
      <c r="Z6390" s="18">
        <v>0</v>
      </c>
      <c r="AA6390" s="18">
        <v>0</v>
      </c>
      <c r="AB6390" s="18">
        <v>0</v>
      </c>
      <c r="AC6390" s="23">
        <v>0</v>
      </c>
      <c r="AD6390" s="14" t="str">
        <f>IF(E6390=113,"Linn","Iowa ex-Linn")</f>
        <v>Iowa ex-Linn</v>
      </c>
      <c r="AE6390" s="23">
        <f>IFERROR(AB6390/W6390,"N/M")</f>
        <v>0.0</v>
      </c>
      <c r="AF6390" s="14" t="str">
        <f>B6390&amp;"|"&amp;TEXT(E6390,"000")&amp;"|"&amp;TEXT(M6390,"0.0000")</f>
        <v>2024|167|0.6000</v>
      </c>
      <c r="AG6390" s="22" t="str">
        <f>IF(AND(B6390&gt;=2015,B6390&lt;=2024,C6390=19,G6390=41,I6390=2,K6390="A",L6390="RBUP",M6390&gt;=0.5,M6390&lt;=0.85),"IN","OUT")</f>
        <v>IN</v>
      </c>
    </row>
    <row r="6391" spans="1:33">
      <c r="A6391" s="14" t="s">
        <v>194</v>
      </c>
      <c r="B6391" s="16">
        <v>2024</v>
      </c>
      <c r="C6391" s="16">
        <v>19</v>
      </c>
      <c r="D6391" s="14" t="s">
        <v>80</v>
      </c>
      <c r="E6391" s="16">
        <v>167</v>
      </c>
      <c r="F6391" s="14" t="s">
        <v>169</v>
      </c>
      <c r="G6391" s="16">
        <v>41</v>
      </c>
      <c r="H6391" s="14" t="s">
        <v>186</v>
      </c>
      <c r="I6391" s="16">
        <v>2</v>
      </c>
      <c r="J6391" s="14" t="s">
        <v>83</v>
      </c>
      <c r="K6391" s="14" t="s">
        <v>84</v>
      </c>
      <c r="L6391" s="14" t="s">
        <v>85</v>
      </c>
      <c r="M6391" s="23">
        <v>0.65</v>
      </c>
      <c r="N6391" s="16">
        <v>12</v>
      </c>
      <c r="O6391" s="16">
        <v>11</v>
      </c>
      <c r="P6391" s="16">
        <v>0</v>
      </c>
      <c r="Q6391" s="16">
        <v>16</v>
      </c>
      <c r="R6391" s="16">
        <v>0</v>
      </c>
      <c r="S6391" s="14" t="s">
        <v>86</v>
      </c>
      <c r="T6391" s="16">
        <v>1248</v>
      </c>
      <c r="U6391" s="16">
        <v>0</v>
      </c>
      <c r="V6391" s="18">
        <v>837225</v>
      </c>
      <c r="W6391" s="18">
        <v>16648</v>
      </c>
      <c r="X6391" s="18">
        <v>10280</v>
      </c>
      <c r="Y6391" s="18">
        <v>0</v>
      </c>
      <c r="Z6391" s="18">
        <v>0</v>
      </c>
      <c r="AA6391" s="18">
        <v>0</v>
      </c>
      <c r="AB6391" s="18">
        <v>0</v>
      </c>
      <c r="AC6391" s="23">
        <v>0</v>
      </c>
      <c r="AD6391" s="14" t="str">
        <f>IF(E6391=113,"Linn","Iowa ex-Linn")</f>
        <v>Iowa ex-Linn</v>
      </c>
      <c r="AE6391" s="23">
        <f>IFERROR(AB6391/W6391,"N/M")</f>
        <v>0.0</v>
      </c>
      <c r="AF6391" s="14" t="str">
        <f>B6391&amp;"|"&amp;TEXT(E6391,"000")&amp;"|"&amp;TEXT(M6391,"0.0000")</f>
        <v>2024|167|0.6500</v>
      </c>
      <c r="AG6391" s="22" t="str">
        <f>IF(AND(B6391&gt;=2015,B6391&lt;=2024,C6391=19,G6391=41,I6391=2,K6391="A",L6391="RBUP",M6391&gt;=0.5,M6391&lt;=0.85),"IN","OUT")</f>
        <v>IN</v>
      </c>
    </row>
    <row r="6392" spans="1:33">
      <c r="A6392" s="14" t="s">
        <v>194</v>
      </c>
      <c r="B6392" s="16">
        <v>2024</v>
      </c>
      <c r="C6392" s="16">
        <v>19</v>
      </c>
      <c r="D6392" s="14" t="s">
        <v>80</v>
      </c>
      <c r="E6392" s="16">
        <v>167</v>
      </c>
      <c r="F6392" s="14" t="s">
        <v>169</v>
      </c>
      <c r="G6392" s="16">
        <v>41</v>
      </c>
      <c r="H6392" s="14" t="s">
        <v>186</v>
      </c>
      <c r="I6392" s="16">
        <v>2</v>
      </c>
      <c r="J6392" s="14" t="s">
        <v>83</v>
      </c>
      <c r="K6392" s="14" t="s">
        <v>84</v>
      </c>
      <c r="L6392" s="14" t="s">
        <v>85</v>
      </c>
      <c r="M6392" s="23">
        <v>0.7</v>
      </c>
      <c r="N6392" s="16">
        <v>47</v>
      </c>
      <c r="O6392" s="16">
        <v>40</v>
      </c>
      <c r="P6392" s="16">
        <v>2</v>
      </c>
      <c r="Q6392" s="16">
        <v>53</v>
      </c>
      <c r="R6392" s="16">
        <v>2</v>
      </c>
      <c r="S6392" s="14" t="s">
        <v>86</v>
      </c>
      <c r="T6392" s="16">
        <v>5799</v>
      </c>
      <c r="U6392" s="16">
        <v>0</v>
      </c>
      <c r="V6392" s="18">
        <v>4374363</v>
      </c>
      <c r="W6392" s="18">
        <v>115179</v>
      </c>
      <c r="X6392" s="18">
        <v>78489</v>
      </c>
      <c r="Y6392" s="18">
        <v>0</v>
      </c>
      <c r="Z6392" s="18">
        <v>0</v>
      </c>
      <c r="AA6392" s="18">
        <v>0</v>
      </c>
      <c r="AB6392" s="18">
        <v>2353</v>
      </c>
      <c r="AC6392" s="23">
        <v>0.02</v>
      </c>
      <c r="AD6392" s="14" t="str">
        <f>IF(E6392=113,"Linn","Iowa ex-Linn")</f>
        <v>Iowa ex-Linn</v>
      </c>
      <c r="AE6392" s="23">
        <f>IFERROR(AB6392/W6392,"N/M")</f>
        <v>0.02042907127167279</v>
      </c>
      <c r="AF6392" s="14" t="str">
        <f>B6392&amp;"|"&amp;TEXT(E6392,"000")&amp;"|"&amp;TEXT(M6392,"0.0000")</f>
        <v>2024|167|0.7000</v>
      </c>
      <c r="AG6392" s="22" t="str">
        <f>IF(AND(B6392&gt;=2015,B6392&lt;=2024,C6392=19,G6392=41,I6392=2,K6392="A",L6392="RBUP",M6392&gt;=0.5,M6392&lt;=0.85),"IN","OUT")</f>
        <v>IN</v>
      </c>
    </row>
    <row r="6393" spans="1:33">
      <c r="A6393" s="14" t="s">
        <v>194</v>
      </c>
      <c r="B6393" s="16">
        <v>2024</v>
      </c>
      <c r="C6393" s="16">
        <v>19</v>
      </c>
      <c r="D6393" s="14" t="s">
        <v>80</v>
      </c>
      <c r="E6393" s="16">
        <v>167</v>
      </c>
      <c r="F6393" s="14" t="s">
        <v>169</v>
      </c>
      <c r="G6393" s="16">
        <v>41</v>
      </c>
      <c r="H6393" s="14" t="s">
        <v>186</v>
      </c>
      <c r="I6393" s="16">
        <v>2</v>
      </c>
      <c r="J6393" s="14" t="s">
        <v>83</v>
      </c>
      <c r="K6393" s="14" t="s">
        <v>84</v>
      </c>
      <c r="L6393" s="14" t="s">
        <v>85</v>
      </c>
      <c r="M6393" s="23">
        <v>0.75</v>
      </c>
      <c r="N6393" s="16">
        <v>250</v>
      </c>
      <c r="O6393" s="16">
        <v>215</v>
      </c>
      <c r="P6393" s="16">
        <v>33</v>
      </c>
      <c r="Q6393" s="16">
        <v>358</v>
      </c>
      <c r="R6393" s="16">
        <v>38</v>
      </c>
      <c r="S6393" s="14" t="s">
        <v>86</v>
      </c>
      <c r="T6393" s="16">
        <v>35024</v>
      </c>
      <c r="U6393" s="16">
        <v>0</v>
      </c>
      <c r="V6393" s="18">
        <v>27250080</v>
      </c>
      <c r="W6393" s="18">
        <v>1162118</v>
      </c>
      <c r="X6393" s="18">
        <v>733278</v>
      </c>
      <c r="Y6393" s="18">
        <v>151</v>
      </c>
      <c r="Z6393" s="18">
        <v>0</v>
      </c>
      <c r="AA6393" s="18">
        <v>0</v>
      </c>
      <c r="AB6393" s="18">
        <v>831334</v>
      </c>
      <c r="AC6393" s="23">
        <v>0.72</v>
      </c>
      <c r="AD6393" s="14" t="str">
        <f>IF(E6393=113,"Linn","Iowa ex-Linn")</f>
        <v>Iowa ex-Linn</v>
      </c>
      <c r="AE6393" s="23">
        <f>IFERROR(AB6393/W6393,"N/M")</f>
        <v>0.7153610906981908</v>
      </c>
      <c r="AF6393" s="14" t="str">
        <f>B6393&amp;"|"&amp;TEXT(E6393,"000")&amp;"|"&amp;TEXT(M6393,"0.0000")</f>
        <v>2024|167|0.7500</v>
      </c>
      <c r="AG6393" s="22" t="str">
        <f>IF(AND(B6393&gt;=2015,B6393&lt;=2024,C6393=19,G6393=41,I6393=2,K6393="A",L6393="RBUP",M6393&gt;=0.5,M6393&lt;=0.85),"IN","OUT")</f>
        <v>IN</v>
      </c>
    </row>
    <row r="6394" spans="1:33">
      <c r="A6394" s="14" t="s">
        <v>194</v>
      </c>
      <c r="B6394" s="16">
        <v>2024</v>
      </c>
      <c r="C6394" s="16">
        <v>19</v>
      </c>
      <c r="D6394" s="14" t="s">
        <v>80</v>
      </c>
      <c r="E6394" s="16">
        <v>167</v>
      </c>
      <c r="F6394" s="14" t="s">
        <v>169</v>
      </c>
      <c r="G6394" s="16">
        <v>41</v>
      </c>
      <c r="H6394" s="14" t="s">
        <v>186</v>
      </c>
      <c r="I6394" s="16">
        <v>2</v>
      </c>
      <c r="J6394" s="14" t="s">
        <v>83</v>
      </c>
      <c r="K6394" s="14" t="s">
        <v>84</v>
      </c>
      <c r="L6394" s="14" t="s">
        <v>85</v>
      </c>
      <c r="M6394" s="23">
        <v>0.8</v>
      </c>
      <c r="N6394" s="16">
        <v>496</v>
      </c>
      <c r="O6394" s="16">
        <v>439</v>
      </c>
      <c r="P6394" s="16">
        <v>103</v>
      </c>
      <c r="Q6394" s="16">
        <v>692</v>
      </c>
      <c r="R6394" s="16">
        <v>132</v>
      </c>
      <c r="S6394" s="14" t="s">
        <v>86</v>
      </c>
      <c r="T6394" s="16">
        <v>85623</v>
      </c>
      <c r="U6394" s="16">
        <v>0</v>
      </c>
      <c r="V6394" s="18">
        <v>71654340</v>
      </c>
      <c r="W6394" s="18">
        <v>4000163</v>
      </c>
      <c r="X6394" s="18">
        <v>2287428</v>
      </c>
      <c r="Y6394" s="18">
        <v>3556</v>
      </c>
      <c r="Z6394" s="18">
        <v>0</v>
      </c>
      <c r="AA6394" s="18">
        <v>0</v>
      </c>
      <c r="AB6394" s="18">
        <v>2448933</v>
      </c>
      <c r="AC6394" s="23">
        <v>0.61</v>
      </c>
      <c r="AD6394" s="14" t="str">
        <f>IF(E6394=113,"Linn","Iowa ex-Linn")</f>
        <v>Iowa ex-Linn</v>
      </c>
      <c r="AE6394" s="23">
        <f>IFERROR(AB6394/W6394,"N/M")</f>
        <v>0.6122083025116727</v>
      </c>
      <c r="AF6394" s="14" t="str">
        <f>B6394&amp;"|"&amp;TEXT(E6394,"000")&amp;"|"&amp;TEXT(M6394,"0.0000")</f>
        <v>2024|167|0.8000</v>
      </c>
      <c r="AG6394" s="22" t="str">
        <f>IF(AND(B6394&gt;=2015,B6394&lt;=2024,C6394=19,G6394=41,I6394=2,K6394="A",L6394="RBUP",M6394&gt;=0.5,M6394&lt;=0.85),"IN","OUT")</f>
        <v>IN</v>
      </c>
    </row>
    <row r="6395" spans="1:33">
      <c r="A6395" s="14" t="s">
        <v>194</v>
      </c>
      <c r="B6395" s="16">
        <v>2024</v>
      </c>
      <c r="C6395" s="16">
        <v>19</v>
      </c>
      <c r="D6395" s="14" t="s">
        <v>80</v>
      </c>
      <c r="E6395" s="16">
        <v>167</v>
      </c>
      <c r="F6395" s="14" t="s">
        <v>169</v>
      </c>
      <c r="G6395" s="16">
        <v>41</v>
      </c>
      <c r="H6395" s="14" t="s">
        <v>186</v>
      </c>
      <c r="I6395" s="16">
        <v>2</v>
      </c>
      <c r="J6395" s="14" t="s">
        <v>83</v>
      </c>
      <c r="K6395" s="14" t="s">
        <v>84</v>
      </c>
      <c r="L6395" s="14" t="s">
        <v>85</v>
      </c>
      <c r="M6395" s="23">
        <v>0.85</v>
      </c>
      <c r="N6395" s="16">
        <v>514</v>
      </c>
      <c r="O6395" s="16">
        <v>442</v>
      </c>
      <c r="P6395" s="16">
        <v>162</v>
      </c>
      <c r="Q6395" s="16">
        <v>844</v>
      </c>
      <c r="R6395" s="16">
        <v>229</v>
      </c>
      <c r="S6395" s="14" t="s">
        <v>86</v>
      </c>
      <c r="T6395" s="16">
        <v>85651</v>
      </c>
      <c r="U6395" s="16">
        <v>0</v>
      </c>
      <c r="V6395" s="18">
        <v>75436503</v>
      </c>
      <c r="W6395" s="18">
        <v>5334254</v>
      </c>
      <c r="X6395" s="18">
        <v>2336821</v>
      </c>
      <c r="Y6395" s="18">
        <v>8252</v>
      </c>
      <c r="Z6395" s="18">
        <v>0</v>
      </c>
      <c r="AA6395" s="18">
        <v>0</v>
      </c>
      <c r="AB6395" s="18">
        <v>2970792</v>
      </c>
      <c r="AC6395" s="23">
        <v>0.5600000000000001</v>
      </c>
      <c r="AD6395" s="14" t="str">
        <f>IF(E6395=113,"Linn","Iowa ex-Linn")</f>
        <v>Iowa ex-Linn</v>
      </c>
      <c r="AE6395" s="23">
        <f>IFERROR(AB6395/W6395,"N/M")</f>
        <v>0.5569273604144085</v>
      </c>
      <c r="AF6395" s="14" t="str">
        <f>B6395&amp;"|"&amp;TEXT(E6395,"000")&amp;"|"&amp;TEXT(M6395,"0.0000")</f>
        <v>2024|167|0.8500</v>
      </c>
      <c r="AG6395" s="22" t="str">
        <f>IF(AND(B6395&gt;=2015,B6395&lt;=2024,C6395=19,G6395=41,I6395=2,K6395="A",L6395="RBUP",M6395&gt;=0.5,M6395&lt;=0.85),"IN","OUT")</f>
        <v>IN</v>
      </c>
    </row>
    <row r="6396" spans="1:33">
      <c r="A6396" s="14" t="s">
        <v>194</v>
      </c>
      <c r="B6396" s="16">
        <v>2024</v>
      </c>
      <c r="C6396" s="16">
        <v>19</v>
      </c>
      <c r="D6396" s="14" t="s">
        <v>80</v>
      </c>
      <c r="E6396" s="16">
        <v>169</v>
      </c>
      <c r="F6396" s="14" t="s">
        <v>170</v>
      </c>
      <c r="G6396" s="16">
        <v>41</v>
      </c>
      <c r="H6396" s="14" t="s">
        <v>186</v>
      </c>
      <c r="I6396" s="16">
        <v>2</v>
      </c>
      <c r="J6396" s="14" t="s">
        <v>83</v>
      </c>
      <c r="K6396" s="14" t="s">
        <v>84</v>
      </c>
      <c r="L6396" s="14" t="s">
        <v>85</v>
      </c>
      <c r="M6396" s="23">
        <v>0.65</v>
      </c>
      <c r="N6396" s="16">
        <v>2</v>
      </c>
      <c r="O6396" s="16">
        <v>1</v>
      </c>
      <c r="P6396" s="16">
        <v>0</v>
      </c>
      <c r="Q6396" s="16">
        <v>1</v>
      </c>
      <c r="R6396" s="16">
        <v>0</v>
      </c>
      <c r="S6396" s="14" t="s">
        <v>86</v>
      </c>
      <c r="T6396" s="16">
        <v>37</v>
      </c>
      <c r="U6396" s="16">
        <v>0</v>
      </c>
      <c r="V6396" s="18">
        <v>24065</v>
      </c>
      <c r="W6396" s="18">
        <v>312</v>
      </c>
      <c r="X6396" s="18">
        <v>184</v>
      </c>
      <c r="Y6396" s="18">
        <v>0</v>
      </c>
      <c r="Z6396" s="18">
        <v>0</v>
      </c>
      <c r="AA6396" s="18">
        <v>0</v>
      </c>
      <c r="AB6396" s="18">
        <v>0</v>
      </c>
      <c r="AC6396" s="23">
        <v>0</v>
      </c>
      <c r="AD6396" s="14" t="str">
        <f>IF(E6396=113,"Linn","Iowa ex-Linn")</f>
        <v>Iowa ex-Linn</v>
      </c>
      <c r="AE6396" s="23">
        <f>IFERROR(AB6396/W6396,"N/M")</f>
        <v>0.0</v>
      </c>
      <c r="AF6396" s="14" t="str">
        <f>B6396&amp;"|"&amp;TEXT(E6396,"000")&amp;"|"&amp;TEXT(M6396,"0.0000")</f>
        <v>2024|169|0.6500</v>
      </c>
      <c r="AG6396" s="22" t="str">
        <f>IF(AND(B6396&gt;=2015,B6396&lt;=2024,C6396=19,G6396=41,I6396=2,K6396="A",L6396="RBUP",M6396&gt;=0.5,M6396&lt;=0.85),"IN","OUT")</f>
        <v>IN</v>
      </c>
    </row>
    <row r="6397" spans="1:33">
      <c r="A6397" s="14" t="s">
        <v>194</v>
      </c>
      <c r="B6397" s="16">
        <v>2024</v>
      </c>
      <c r="C6397" s="16">
        <v>19</v>
      </c>
      <c r="D6397" s="14" t="s">
        <v>80</v>
      </c>
      <c r="E6397" s="16">
        <v>169</v>
      </c>
      <c r="F6397" s="14" t="s">
        <v>170</v>
      </c>
      <c r="G6397" s="16">
        <v>41</v>
      </c>
      <c r="H6397" s="14" t="s">
        <v>186</v>
      </c>
      <c r="I6397" s="16">
        <v>2</v>
      </c>
      <c r="J6397" s="14" t="s">
        <v>83</v>
      </c>
      <c r="K6397" s="14" t="s">
        <v>84</v>
      </c>
      <c r="L6397" s="14" t="s">
        <v>85</v>
      </c>
      <c r="M6397" s="23">
        <v>0.7</v>
      </c>
      <c r="N6397" s="16">
        <v>18</v>
      </c>
      <c r="O6397" s="16">
        <v>15</v>
      </c>
      <c r="P6397" s="16">
        <v>1</v>
      </c>
      <c r="Q6397" s="16">
        <v>41</v>
      </c>
      <c r="R6397" s="16">
        <v>1</v>
      </c>
      <c r="S6397" s="14" t="s">
        <v>86</v>
      </c>
      <c r="T6397" s="16">
        <v>2454</v>
      </c>
      <c r="U6397" s="16">
        <v>0</v>
      </c>
      <c r="V6397" s="18">
        <v>1713124</v>
      </c>
      <c r="W6397" s="18">
        <v>50009</v>
      </c>
      <c r="X6397" s="18">
        <v>30177</v>
      </c>
      <c r="Y6397" s="18">
        <v>0</v>
      </c>
      <c r="Z6397" s="18">
        <v>0</v>
      </c>
      <c r="AA6397" s="18">
        <v>0</v>
      </c>
      <c r="AB6397" s="18">
        <v>1719</v>
      </c>
      <c r="AC6397" s="23">
        <v>0.03</v>
      </c>
      <c r="AD6397" s="14" t="str">
        <f>IF(E6397=113,"Linn","Iowa ex-Linn")</f>
        <v>Iowa ex-Linn</v>
      </c>
      <c r="AE6397" s="23">
        <f>IFERROR(AB6397/W6397,"N/M")</f>
        <v>0.03437381271371153</v>
      </c>
      <c r="AF6397" s="14" t="str">
        <f>B6397&amp;"|"&amp;TEXT(E6397,"000")&amp;"|"&amp;TEXT(M6397,"0.0000")</f>
        <v>2024|169|0.7000</v>
      </c>
      <c r="AG6397" s="22" t="str">
        <f>IF(AND(B6397&gt;=2015,B6397&lt;=2024,C6397=19,G6397=41,I6397=2,K6397="A",L6397="RBUP",M6397&gt;=0.5,M6397&lt;=0.85),"IN","OUT")</f>
        <v>IN</v>
      </c>
    </row>
    <row r="6398" spans="1:33">
      <c r="A6398" s="14" t="s">
        <v>194</v>
      </c>
      <c r="B6398" s="16">
        <v>2024</v>
      </c>
      <c r="C6398" s="16">
        <v>19</v>
      </c>
      <c r="D6398" s="14" t="s">
        <v>80</v>
      </c>
      <c r="E6398" s="16">
        <v>169</v>
      </c>
      <c r="F6398" s="14" t="s">
        <v>170</v>
      </c>
      <c r="G6398" s="16">
        <v>41</v>
      </c>
      <c r="H6398" s="14" t="s">
        <v>186</v>
      </c>
      <c r="I6398" s="16">
        <v>2</v>
      </c>
      <c r="J6398" s="14" t="s">
        <v>83</v>
      </c>
      <c r="K6398" s="14" t="s">
        <v>84</v>
      </c>
      <c r="L6398" s="14" t="s">
        <v>85</v>
      </c>
      <c r="M6398" s="23">
        <v>0.75</v>
      </c>
      <c r="N6398" s="16">
        <v>64</v>
      </c>
      <c r="O6398" s="16">
        <v>48</v>
      </c>
      <c r="P6398" s="16">
        <v>2</v>
      </c>
      <c r="Q6398" s="16">
        <v>65</v>
      </c>
      <c r="R6398" s="16">
        <v>2</v>
      </c>
      <c r="S6398" s="14" t="s">
        <v>86</v>
      </c>
      <c r="T6398" s="16">
        <v>6171</v>
      </c>
      <c r="U6398" s="16">
        <v>0</v>
      </c>
      <c r="V6398" s="18">
        <v>4550175</v>
      </c>
      <c r="W6398" s="18">
        <v>180669</v>
      </c>
      <c r="X6398" s="18">
        <v>119150</v>
      </c>
      <c r="Y6398" s="18">
        <v>1004</v>
      </c>
      <c r="Z6398" s="18">
        <v>0</v>
      </c>
      <c r="AA6398" s="18">
        <v>0</v>
      </c>
      <c r="AB6398" s="18">
        <v>1010</v>
      </c>
      <c r="AC6398" s="23">
        <v>0.01</v>
      </c>
      <c r="AD6398" s="14" t="str">
        <f>IF(E6398=113,"Linn","Iowa ex-Linn")</f>
        <v>Iowa ex-Linn</v>
      </c>
      <c r="AE6398" s="23">
        <f>IFERROR(AB6398/W6398,"N/M")</f>
        <v>0.005590333704177252</v>
      </c>
      <c r="AF6398" s="14" t="str">
        <f>B6398&amp;"|"&amp;TEXT(E6398,"000")&amp;"|"&amp;TEXT(M6398,"0.0000")</f>
        <v>2024|169|0.7500</v>
      </c>
      <c r="AG6398" s="22" t="str">
        <f>IF(AND(B6398&gt;=2015,B6398&lt;=2024,C6398=19,G6398=41,I6398=2,K6398="A",L6398="RBUP",M6398&gt;=0.5,M6398&lt;=0.85),"IN","OUT")</f>
        <v>IN</v>
      </c>
    </row>
    <row r="6399" spans="1:33">
      <c r="A6399" s="14" t="s">
        <v>194</v>
      </c>
      <c r="B6399" s="16">
        <v>2024</v>
      </c>
      <c r="C6399" s="16">
        <v>19</v>
      </c>
      <c r="D6399" s="14" t="s">
        <v>80</v>
      </c>
      <c r="E6399" s="16">
        <v>169</v>
      </c>
      <c r="F6399" s="14" t="s">
        <v>170</v>
      </c>
      <c r="G6399" s="16">
        <v>41</v>
      </c>
      <c r="H6399" s="14" t="s">
        <v>186</v>
      </c>
      <c r="I6399" s="16">
        <v>2</v>
      </c>
      <c r="J6399" s="14" t="s">
        <v>83</v>
      </c>
      <c r="K6399" s="14" t="s">
        <v>84</v>
      </c>
      <c r="L6399" s="14" t="s">
        <v>85</v>
      </c>
      <c r="M6399" s="23">
        <v>0.8</v>
      </c>
      <c r="N6399" s="16">
        <v>342</v>
      </c>
      <c r="O6399" s="16">
        <v>273</v>
      </c>
      <c r="P6399" s="16">
        <v>50</v>
      </c>
      <c r="Q6399" s="16">
        <v>442</v>
      </c>
      <c r="R6399" s="16">
        <v>65</v>
      </c>
      <c r="S6399" s="14" t="s">
        <v>86</v>
      </c>
      <c r="T6399" s="16">
        <v>59208</v>
      </c>
      <c r="U6399" s="16">
        <v>0</v>
      </c>
      <c r="V6399" s="18">
        <v>46550913</v>
      </c>
      <c r="W6399" s="18">
        <v>2365873</v>
      </c>
      <c r="X6399" s="18">
        <v>1395765</v>
      </c>
      <c r="Y6399" s="18">
        <v>14575</v>
      </c>
      <c r="Z6399" s="18">
        <v>0</v>
      </c>
      <c r="AA6399" s="18">
        <v>0</v>
      </c>
      <c r="AB6399" s="18">
        <v>455184</v>
      </c>
      <c r="AC6399" s="23">
        <v>0.19</v>
      </c>
      <c r="AD6399" s="14" t="str">
        <f>IF(E6399=113,"Linn","Iowa ex-Linn")</f>
        <v>Iowa ex-Linn</v>
      </c>
      <c r="AE6399" s="23">
        <f>IFERROR(AB6399/W6399,"N/M")</f>
        <v>0.1923957879395893</v>
      </c>
      <c r="AF6399" s="14" t="str">
        <f>B6399&amp;"|"&amp;TEXT(E6399,"000")&amp;"|"&amp;TEXT(M6399,"0.0000")</f>
        <v>2024|169|0.8000</v>
      </c>
      <c r="AG6399" s="22" t="str">
        <f>IF(AND(B6399&gt;=2015,B6399&lt;=2024,C6399=19,G6399=41,I6399=2,K6399="A",L6399="RBUP",M6399&gt;=0.5,M6399&lt;=0.85),"IN","OUT")</f>
        <v>IN</v>
      </c>
    </row>
    <row r="6400" spans="1:33">
      <c r="A6400" s="14" t="s">
        <v>194</v>
      </c>
      <c r="B6400" s="16">
        <v>2024</v>
      </c>
      <c r="C6400" s="16">
        <v>19</v>
      </c>
      <c r="D6400" s="14" t="s">
        <v>80</v>
      </c>
      <c r="E6400" s="16">
        <v>169</v>
      </c>
      <c r="F6400" s="14" t="s">
        <v>170</v>
      </c>
      <c r="G6400" s="16">
        <v>41</v>
      </c>
      <c r="H6400" s="14" t="s">
        <v>186</v>
      </c>
      <c r="I6400" s="16">
        <v>2</v>
      </c>
      <c r="J6400" s="14" t="s">
        <v>83</v>
      </c>
      <c r="K6400" s="14" t="s">
        <v>84</v>
      </c>
      <c r="L6400" s="14" t="s">
        <v>85</v>
      </c>
      <c r="M6400" s="23">
        <v>0.85</v>
      </c>
      <c r="N6400" s="16">
        <v>409</v>
      </c>
      <c r="O6400" s="16">
        <v>320</v>
      </c>
      <c r="P6400" s="16">
        <v>72</v>
      </c>
      <c r="Q6400" s="16">
        <v>481</v>
      </c>
      <c r="R6400" s="16">
        <v>106</v>
      </c>
      <c r="S6400" s="14" t="s">
        <v>86</v>
      </c>
      <c r="T6400" s="16">
        <v>68543</v>
      </c>
      <c r="U6400" s="16">
        <v>0</v>
      </c>
      <c r="V6400" s="18">
        <v>57313060</v>
      </c>
      <c r="W6400" s="18">
        <v>3624322</v>
      </c>
      <c r="X6400" s="18">
        <v>1726607</v>
      </c>
      <c r="Y6400" s="18">
        <v>6285</v>
      </c>
      <c r="Z6400" s="18">
        <v>0</v>
      </c>
      <c r="AA6400" s="18">
        <v>0</v>
      </c>
      <c r="AB6400" s="18">
        <v>736777</v>
      </c>
      <c r="AC6400" s="23">
        <v>0.2</v>
      </c>
      <c r="AD6400" s="14" t="str">
        <f>IF(E6400=113,"Linn","Iowa ex-Linn")</f>
        <v>Iowa ex-Linn</v>
      </c>
      <c r="AE6400" s="23">
        <f>IFERROR(AB6400/W6400,"N/M")</f>
        <v>0.20328684923690554</v>
      </c>
      <c r="AF6400" s="14" t="str">
        <f>B6400&amp;"|"&amp;TEXT(E6400,"000")&amp;"|"&amp;TEXT(M6400,"0.0000")</f>
        <v>2024|169|0.8500</v>
      </c>
      <c r="AG6400" s="22" t="str">
        <f>IF(AND(B6400&gt;=2015,B6400&lt;=2024,C6400=19,G6400=41,I6400=2,K6400="A",L6400="RBUP",M6400&gt;=0.5,M6400&lt;=0.85),"IN","OUT")</f>
        <v>IN</v>
      </c>
    </row>
    <row r="6401" spans="1:33">
      <c r="A6401" s="14" t="s">
        <v>194</v>
      </c>
      <c r="B6401" s="16">
        <v>2024</v>
      </c>
      <c r="C6401" s="16">
        <v>19</v>
      </c>
      <c r="D6401" s="14" t="s">
        <v>80</v>
      </c>
      <c r="E6401" s="16">
        <v>171</v>
      </c>
      <c r="F6401" s="14" t="s">
        <v>171</v>
      </c>
      <c r="G6401" s="16">
        <v>41</v>
      </c>
      <c r="H6401" s="14" t="s">
        <v>186</v>
      </c>
      <c r="I6401" s="16">
        <v>2</v>
      </c>
      <c r="J6401" s="14" t="s">
        <v>83</v>
      </c>
      <c r="K6401" s="14" t="s">
        <v>84</v>
      </c>
      <c r="L6401" s="14" t="s">
        <v>85</v>
      </c>
      <c r="M6401" s="23">
        <v>0.5</v>
      </c>
      <c r="N6401" s="16">
        <v>1</v>
      </c>
      <c r="O6401" s="16">
        <v>1</v>
      </c>
      <c r="P6401" s="16">
        <v>0</v>
      </c>
      <c r="Q6401" s="16">
        <v>3</v>
      </c>
      <c r="R6401" s="16">
        <v>0</v>
      </c>
      <c r="S6401" s="14" t="s">
        <v>86</v>
      </c>
      <c r="T6401" s="16">
        <v>165</v>
      </c>
      <c r="U6401" s="16">
        <v>0</v>
      </c>
      <c r="V6401" s="18">
        <v>86017</v>
      </c>
      <c r="W6401" s="18">
        <v>701</v>
      </c>
      <c r="X6401" s="18">
        <v>469</v>
      </c>
      <c r="Y6401" s="18">
        <v>0</v>
      </c>
      <c r="Z6401" s="18">
        <v>0</v>
      </c>
      <c r="AA6401" s="18">
        <v>0</v>
      </c>
      <c r="AB6401" s="18">
        <v>0</v>
      </c>
      <c r="AC6401" s="23">
        <v>0</v>
      </c>
      <c r="AD6401" s="14" t="str">
        <f>IF(E6401=113,"Linn","Iowa ex-Linn")</f>
        <v>Iowa ex-Linn</v>
      </c>
      <c r="AE6401" s="23">
        <f>IFERROR(AB6401/W6401,"N/M")</f>
        <v>0.0</v>
      </c>
      <c r="AF6401" s="14" t="str">
        <f>B6401&amp;"|"&amp;TEXT(E6401,"000")&amp;"|"&amp;TEXT(M6401,"0.0000")</f>
        <v>2024|171|0.5000</v>
      </c>
      <c r="AG6401" s="22" t="str">
        <f>IF(AND(B6401&gt;=2015,B6401&lt;=2024,C6401=19,G6401=41,I6401=2,K6401="A",L6401="RBUP",M6401&gt;=0.5,M6401&lt;=0.85),"IN","OUT")</f>
        <v>IN</v>
      </c>
    </row>
    <row r="6402" spans="1:33">
      <c r="A6402" s="14" t="s">
        <v>194</v>
      </c>
      <c r="B6402" s="16">
        <v>2024</v>
      </c>
      <c r="C6402" s="16">
        <v>19</v>
      </c>
      <c r="D6402" s="14" t="s">
        <v>80</v>
      </c>
      <c r="E6402" s="16">
        <v>171</v>
      </c>
      <c r="F6402" s="14" t="s">
        <v>171</v>
      </c>
      <c r="G6402" s="16">
        <v>41</v>
      </c>
      <c r="H6402" s="14" t="s">
        <v>186</v>
      </c>
      <c r="I6402" s="16">
        <v>2</v>
      </c>
      <c r="J6402" s="14" t="s">
        <v>83</v>
      </c>
      <c r="K6402" s="14" t="s">
        <v>84</v>
      </c>
      <c r="L6402" s="14" t="s">
        <v>85</v>
      </c>
      <c r="M6402" s="23">
        <v>0.55</v>
      </c>
      <c r="N6402" s="16">
        <v>1</v>
      </c>
      <c r="O6402" s="16">
        <v>1</v>
      </c>
      <c r="P6402" s="16">
        <v>0</v>
      </c>
      <c r="Q6402" s="16">
        <v>2</v>
      </c>
      <c r="R6402" s="16">
        <v>0</v>
      </c>
      <c r="S6402" s="14" t="s">
        <v>86</v>
      </c>
      <c r="T6402" s="16">
        <v>44</v>
      </c>
      <c r="U6402" s="16">
        <v>0</v>
      </c>
      <c r="V6402" s="18">
        <v>24494</v>
      </c>
      <c r="W6402" s="18">
        <v>190</v>
      </c>
      <c r="X6402" s="18">
        <v>122</v>
      </c>
      <c r="Y6402" s="18">
        <v>0</v>
      </c>
      <c r="Z6402" s="18">
        <v>0</v>
      </c>
      <c r="AA6402" s="18">
        <v>0</v>
      </c>
      <c r="AB6402" s="18">
        <v>0</v>
      </c>
      <c r="AC6402" s="23">
        <v>0</v>
      </c>
      <c r="AD6402" s="14" t="str">
        <f>IF(E6402=113,"Linn","Iowa ex-Linn")</f>
        <v>Iowa ex-Linn</v>
      </c>
      <c r="AE6402" s="23">
        <f>IFERROR(AB6402/W6402,"N/M")</f>
        <v>0.0</v>
      </c>
      <c r="AF6402" s="14" t="str">
        <f>B6402&amp;"|"&amp;TEXT(E6402,"000")&amp;"|"&amp;TEXT(M6402,"0.0000")</f>
        <v>2024|171|0.5500</v>
      </c>
      <c r="AG6402" s="22" t="str">
        <f>IF(AND(B6402&gt;=2015,B6402&lt;=2024,C6402=19,G6402=41,I6402=2,K6402="A",L6402="RBUP",M6402&gt;=0.5,M6402&lt;=0.85),"IN","OUT")</f>
        <v>IN</v>
      </c>
    </row>
    <row r="6403" spans="1:33">
      <c r="A6403" s="14" t="s">
        <v>194</v>
      </c>
      <c r="B6403" s="16">
        <v>2024</v>
      </c>
      <c r="C6403" s="16">
        <v>19</v>
      </c>
      <c r="D6403" s="14" t="s">
        <v>80</v>
      </c>
      <c r="E6403" s="16">
        <v>171</v>
      </c>
      <c r="F6403" s="14" t="s">
        <v>171</v>
      </c>
      <c r="G6403" s="16">
        <v>41</v>
      </c>
      <c r="H6403" s="14" t="s">
        <v>186</v>
      </c>
      <c r="I6403" s="16">
        <v>2</v>
      </c>
      <c r="J6403" s="14" t="s">
        <v>83</v>
      </c>
      <c r="K6403" s="14" t="s">
        <v>84</v>
      </c>
      <c r="L6403" s="14" t="s">
        <v>85</v>
      </c>
      <c r="M6403" s="23">
        <v>0.6</v>
      </c>
      <c r="N6403" s="16">
        <v>1</v>
      </c>
      <c r="O6403" s="16">
        <v>1</v>
      </c>
      <c r="P6403" s="16">
        <v>0</v>
      </c>
      <c r="Q6403" s="16">
        <v>1</v>
      </c>
      <c r="R6403" s="16">
        <v>0</v>
      </c>
      <c r="S6403" s="14" t="s">
        <v>86</v>
      </c>
      <c r="T6403" s="16">
        <v>248</v>
      </c>
      <c r="U6403" s="16">
        <v>0</v>
      </c>
      <c r="V6403" s="18">
        <v>144243</v>
      </c>
      <c r="W6403" s="18">
        <v>1403</v>
      </c>
      <c r="X6403" s="18">
        <v>1123</v>
      </c>
      <c r="Y6403" s="18">
        <v>0</v>
      </c>
      <c r="Z6403" s="18">
        <v>0</v>
      </c>
      <c r="AA6403" s="18">
        <v>0</v>
      </c>
      <c r="AB6403" s="18">
        <v>0</v>
      </c>
      <c r="AC6403" s="23">
        <v>0</v>
      </c>
      <c r="AD6403" s="14" t="str">
        <f>IF(E6403=113,"Linn","Iowa ex-Linn")</f>
        <v>Iowa ex-Linn</v>
      </c>
      <c r="AE6403" s="23">
        <f>IFERROR(AB6403/W6403,"N/M")</f>
        <v>0.0</v>
      </c>
      <c r="AF6403" s="14" t="str">
        <f>B6403&amp;"|"&amp;TEXT(E6403,"000")&amp;"|"&amp;TEXT(M6403,"0.0000")</f>
        <v>2024|171|0.6000</v>
      </c>
      <c r="AG6403" s="22" t="str">
        <f>IF(AND(B6403&gt;=2015,B6403&lt;=2024,C6403=19,G6403=41,I6403=2,K6403="A",L6403="RBUP",M6403&gt;=0.5,M6403&lt;=0.85),"IN","OUT")</f>
        <v>IN</v>
      </c>
    </row>
    <row r="6404" spans="1:33">
      <c r="A6404" s="14" t="s">
        <v>194</v>
      </c>
      <c r="B6404" s="16">
        <v>2024</v>
      </c>
      <c r="C6404" s="16">
        <v>19</v>
      </c>
      <c r="D6404" s="14" t="s">
        <v>80</v>
      </c>
      <c r="E6404" s="16">
        <v>171</v>
      </c>
      <c r="F6404" s="14" t="s">
        <v>171</v>
      </c>
      <c r="G6404" s="16">
        <v>41</v>
      </c>
      <c r="H6404" s="14" t="s">
        <v>186</v>
      </c>
      <c r="I6404" s="16">
        <v>2</v>
      </c>
      <c r="J6404" s="14" t="s">
        <v>83</v>
      </c>
      <c r="K6404" s="14" t="s">
        <v>84</v>
      </c>
      <c r="L6404" s="14" t="s">
        <v>85</v>
      </c>
      <c r="M6404" s="23">
        <v>0.65</v>
      </c>
      <c r="N6404" s="16">
        <v>7</v>
      </c>
      <c r="O6404" s="16">
        <v>5</v>
      </c>
      <c r="P6404" s="16">
        <v>0</v>
      </c>
      <c r="Q6404" s="16">
        <v>5</v>
      </c>
      <c r="R6404" s="16">
        <v>0</v>
      </c>
      <c r="S6404" s="14" t="s">
        <v>86</v>
      </c>
      <c r="T6404" s="16">
        <v>556</v>
      </c>
      <c r="U6404" s="16">
        <v>0</v>
      </c>
      <c r="V6404" s="18">
        <v>348426</v>
      </c>
      <c r="W6404" s="18">
        <v>5617</v>
      </c>
      <c r="X6404" s="18">
        <v>4383</v>
      </c>
      <c r="Y6404" s="18">
        <v>0</v>
      </c>
      <c r="Z6404" s="18">
        <v>0</v>
      </c>
      <c r="AA6404" s="18">
        <v>0</v>
      </c>
      <c r="AB6404" s="18">
        <v>0</v>
      </c>
      <c r="AC6404" s="23">
        <v>0</v>
      </c>
      <c r="AD6404" s="14" t="str">
        <f>IF(E6404=113,"Linn","Iowa ex-Linn")</f>
        <v>Iowa ex-Linn</v>
      </c>
      <c r="AE6404" s="23">
        <f>IFERROR(AB6404/W6404,"N/M")</f>
        <v>0.0</v>
      </c>
      <c r="AF6404" s="14" t="str">
        <f>B6404&amp;"|"&amp;TEXT(E6404,"000")&amp;"|"&amp;TEXT(M6404,"0.0000")</f>
        <v>2024|171|0.6500</v>
      </c>
      <c r="AG6404" s="22" t="str">
        <f>IF(AND(B6404&gt;=2015,B6404&lt;=2024,C6404=19,G6404=41,I6404=2,K6404="A",L6404="RBUP",M6404&gt;=0.5,M6404&lt;=0.85),"IN","OUT")</f>
        <v>IN</v>
      </c>
    </row>
    <row r="6405" spans="1:33">
      <c r="A6405" s="14" t="s">
        <v>194</v>
      </c>
      <c r="B6405" s="16">
        <v>2024</v>
      </c>
      <c r="C6405" s="16">
        <v>19</v>
      </c>
      <c r="D6405" s="14" t="s">
        <v>80</v>
      </c>
      <c r="E6405" s="16">
        <v>171</v>
      </c>
      <c r="F6405" s="14" t="s">
        <v>171</v>
      </c>
      <c r="G6405" s="16">
        <v>41</v>
      </c>
      <c r="H6405" s="14" t="s">
        <v>186</v>
      </c>
      <c r="I6405" s="16">
        <v>2</v>
      </c>
      <c r="J6405" s="14" t="s">
        <v>83</v>
      </c>
      <c r="K6405" s="14" t="s">
        <v>84</v>
      </c>
      <c r="L6405" s="14" t="s">
        <v>85</v>
      </c>
      <c r="M6405" s="23">
        <v>0.7</v>
      </c>
      <c r="N6405" s="16">
        <v>17</v>
      </c>
      <c r="O6405" s="16">
        <v>9</v>
      </c>
      <c r="P6405" s="16">
        <v>1</v>
      </c>
      <c r="Q6405" s="16">
        <v>12</v>
      </c>
      <c r="R6405" s="16">
        <v>1</v>
      </c>
      <c r="S6405" s="14" t="s">
        <v>86</v>
      </c>
      <c r="T6405" s="16">
        <v>930</v>
      </c>
      <c r="U6405" s="16">
        <v>0</v>
      </c>
      <c r="V6405" s="18">
        <v>636853</v>
      </c>
      <c r="W6405" s="18">
        <v>26171</v>
      </c>
      <c r="X6405" s="18">
        <v>15440</v>
      </c>
      <c r="Y6405" s="18">
        <v>0</v>
      </c>
      <c r="Z6405" s="18">
        <v>0</v>
      </c>
      <c r="AA6405" s="18">
        <v>0</v>
      </c>
      <c r="AB6405" s="18">
        <v>17637</v>
      </c>
      <c r="AC6405" s="23">
        <v>0.67</v>
      </c>
      <c r="AD6405" s="14" t="str">
        <f>IF(E6405=113,"Linn","Iowa ex-Linn")</f>
        <v>Iowa ex-Linn</v>
      </c>
      <c r="AE6405" s="23">
        <f>IFERROR(AB6405/W6405,"N/M")</f>
        <v>0.6739138741354935</v>
      </c>
      <c r="AF6405" s="14" t="str">
        <f>B6405&amp;"|"&amp;TEXT(E6405,"000")&amp;"|"&amp;TEXT(M6405,"0.0000")</f>
        <v>2024|171|0.7000</v>
      </c>
      <c r="AG6405" s="22" t="str">
        <f>IF(AND(B6405&gt;=2015,B6405&lt;=2024,C6405=19,G6405=41,I6405=2,K6405="A",L6405="RBUP",M6405&gt;=0.5,M6405&lt;=0.85),"IN","OUT")</f>
        <v>IN</v>
      </c>
    </row>
    <row r="6406" spans="1:33">
      <c r="A6406" s="14" t="s">
        <v>194</v>
      </c>
      <c r="B6406" s="16">
        <v>2024</v>
      </c>
      <c r="C6406" s="16">
        <v>19</v>
      </c>
      <c r="D6406" s="14" t="s">
        <v>80</v>
      </c>
      <c r="E6406" s="16">
        <v>171</v>
      </c>
      <c r="F6406" s="14" t="s">
        <v>171</v>
      </c>
      <c r="G6406" s="16">
        <v>41</v>
      </c>
      <c r="H6406" s="14" t="s">
        <v>186</v>
      </c>
      <c r="I6406" s="16">
        <v>2</v>
      </c>
      <c r="J6406" s="14" t="s">
        <v>83</v>
      </c>
      <c r="K6406" s="14" t="s">
        <v>84</v>
      </c>
      <c r="L6406" s="14" t="s">
        <v>85</v>
      </c>
      <c r="M6406" s="23">
        <v>0.75</v>
      </c>
      <c r="N6406" s="16">
        <v>72</v>
      </c>
      <c r="O6406" s="16">
        <v>53</v>
      </c>
      <c r="P6406" s="16">
        <v>3</v>
      </c>
      <c r="Q6406" s="16">
        <v>78</v>
      </c>
      <c r="R6406" s="16">
        <v>5</v>
      </c>
      <c r="S6406" s="14" t="s">
        <v>86</v>
      </c>
      <c r="T6406" s="16">
        <v>8392</v>
      </c>
      <c r="U6406" s="16">
        <v>0</v>
      </c>
      <c r="V6406" s="18">
        <v>6491421</v>
      </c>
      <c r="W6406" s="18">
        <v>269474</v>
      </c>
      <c r="X6406" s="18">
        <v>169304</v>
      </c>
      <c r="Y6406" s="18">
        <v>0</v>
      </c>
      <c r="Z6406" s="18">
        <v>0</v>
      </c>
      <c r="AA6406" s="18">
        <v>0</v>
      </c>
      <c r="AB6406" s="18">
        <v>98751</v>
      </c>
      <c r="AC6406" s="23">
        <v>0.37</v>
      </c>
      <c r="AD6406" s="14" t="str">
        <f>IF(E6406=113,"Linn","Iowa ex-Linn")</f>
        <v>Iowa ex-Linn</v>
      </c>
      <c r="AE6406" s="23">
        <f>IFERROR(AB6406/W6406,"N/M")</f>
        <v>0.36645835961910983</v>
      </c>
      <c r="AF6406" s="14" t="str">
        <f>B6406&amp;"|"&amp;TEXT(E6406,"000")&amp;"|"&amp;TEXT(M6406,"0.0000")</f>
        <v>2024|171|0.7500</v>
      </c>
      <c r="AG6406" s="22" t="str">
        <f>IF(AND(B6406&gt;=2015,B6406&lt;=2024,C6406=19,G6406=41,I6406=2,K6406="A",L6406="RBUP",M6406&gt;=0.5,M6406&lt;=0.85),"IN","OUT")</f>
        <v>IN</v>
      </c>
    </row>
    <row r="6407" spans="1:33">
      <c r="A6407" s="14" t="s">
        <v>194</v>
      </c>
      <c r="B6407" s="16">
        <v>2024</v>
      </c>
      <c r="C6407" s="16">
        <v>19</v>
      </c>
      <c r="D6407" s="14" t="s">
        <v>80</v>
      </c>
      <c r="E6407" s="16">
        <v>171</v>
      </c>
      <c r="F6407" s="14" t="s">
        <v>171</v>
      </c>
      <c r="G6407" s="16">
        <v>41</v>
      </c>
      <c r="H6407" s="14" t="s">
        <v>186</v>
      </c>
      <c r="I6407" s="16">
        <v>2</v>
      </c>
      <c r="J6407" s="14" t="s">
        <v>83</v>
      </c>
      <c r="K6407" s="14" t="s">
        <v>84</v>
      </c>
      <c r="L6407" s="14" t="s">
        <v>85</v>
      </c>
      <c r="M6407" s="23">
        <v>0.8</v>
      </c>
      <c r="N6407" s="16">
        <v>320</v>
      </c>
      <c r="O6407" s="16">
        <v>260</v>
      </c>
      <c r="P6407" s="16">
        <v>20</v>
      </c>
      <c r="Q6407" s="16">
        <v>421</v>
      </c>
      <c r="R6407" s="16">
        <v>30</v>
      </c>
      <c r="S6407" s="14" t="s">
        <v>86</v>
      </c>
      <c r="T6407" s="16">
        <v>53713</v>
      </c>
      <c r="U6407" s="16">
        <v>0</v>
      </c>
      <c r="V6407" s="18">
        <v>45881888</v>
      </c>
      <c r="W6407" s="18">
        <v>2490754</v>
      </c>
      <c r="X6407" s="18">
        <v>1461915</v>
      </c>
      <c r="Y6407" s="18">
        <v>1454</v>
      </c>
      <c r="Z6407" s="18">
        <v>0</v>
      </c>
      <c r="AA6407" s="18">
        <v>0</v>
      </c>
      <c r="AB6407" s="18">
        <v>219773</v>
      </c>
      <c r="AC6407" s="23">
        <v>0.09</v>
      </c>
      <c r="AD6407" s="14" t="str">
        <f>IF(E6407=113,"Linn","Iowa ex-Linn")</f>
        <v>Iowa ex-Linn</v>
      </c>
      <c r="AE6407" s="23">
        <f>IFERROR(AB6407/W6407,"N/M")</f>
        <v>0.08823553028520681</v>
      </c>
      <c r="AF6407" s="14" t="str">
        <f>B6407&amp;"|"&amp;TEXT(E6407,"000")&amp;"|"&amp;TEXT(M6407,"0.0000")</f>
        <v>2024|171|0.8000</v>
      </c>
      <c r="AG6407" s="22" t="str">
        <f>IF(AND(B6407&gt;=2015,B6407&lt;=2024,C6407=19,G6407=41,I6407=2,K6407="A",L6407="RBUP",M6407&gt;=0.5,M6407&lt;=0.85),"IN","OUT")</f>
        <v>IN</v>
      </c>
    </row>
    <row r="6408" spans="1:33">
      <c r="A6408" s="14" t="s">
        <v>194</v>
      </c>
      <c r="B6408" s="16">
        <v>2024</v>
      </c>
      <c r="C6408" s="16">
        <v>19</v>
      </c>
      <c r="D6408" s="14" t="s">
        <v>80</v>
      </c>
      <c r="E6408" s="16">
        <v>171</v>
      </c>
      <c r="F6408" s="14" t="s">
        <v>171</v>
      </c>
      <c r="G6408" s="16">
        <v>41</v>
      </c>
      <c r="H6408" s="14" t="s">
        <v>186</v>
      </c>
      <c r="I6408" s="16">
        <v>2</v>
      </c>
      <c r="J6408" s="14" t="s">
        <v>83</v>
      </c>
      <c r="K6408" s="14" t="s">
        <v>84</v>
      </c>
      <c r="L6408" s="14" t="s">
        <v>85</v>
      </c>
      <c r="M6408" s="23">
        <v>0.85</v>
      </c>
      <c r="N6408" s="16">
        <v>447</v>
      </c>
      <c r="O6408" s="16">
        <v>350</v>
      </c>
      <c r="P6408" s="16">
        <v>40</v>
      </c>
      <c r="Q6408" s="16">
        <v>527</v>
      </c>
      <c r="R6408" s="16">
        <v>46</v>
      </c>
      <c r="S6408" s="14" t="s">
        <v>86</v>
      </c>
      <c r="T6408" s="16">
        <v>85926</v>
      </c>
      <c r="U6408" s="16">
        <v>0</v>
      </c>
      <c r="V6408" s="18">
        <v>75151137</v>
      </c>
      <c r="W6408" s="18">
        <v>5064812</v>
      </c>
      <c r="X6408" s="18">
        <v>2444552</v>
      </c>
      <c r="Y6408" s="18">
        <v>1292</v>
      </c>
      <c r="Z6408" s="18">
        <v>0</v>
      </c>
      <c r="AA6408" s="18">
        <v>0</v>
      </c>
      <c r="AB6408" s="18">
        <v>505620</v>
      </c>
      <c r="AC6408" s="23">
        <v>0.1</v>
      </c>
      <c r="AD6408" s="14" t="str">
        <f>IF(E6408=113,"Linn","Iowa ex-Linn")</f>
        <v>Iowa ex-Linn</v>
      </c>
      <c r="AE6408" s="23">
        <f>IFERROR(AB6408/W6408,"N/M")</f>
        <v>0.09982996407369119</v>
      </c>
      <c r="AF6408" s="14" t="str">
        <f>B6408&amp;"|"&amp;TEXT(E6408,"000")&amp;"|"&amp;TEXT(M6408,"0.0000")</f>
        <v>2024|171|0.8500</v>
      </c>
      <c r="AG6408" s="22" t="str">
        <f>IF(AND(B6408&gt;=2015,B6408&lt;=2024,C6408=19,G6408=41,I6408=2,K6408="A",L6408="RBUP",M6408&gt;=0.5,M6408&lt;=0.85),"IN","OUT")</f>
        <v>IN</v>
      </c>
    </row>
    <row r="6409" spans="1:33">
      <c r="A6409" s="14" t="s">
        <v>194</v>
      </c>
      <c r="B6409" s="16">
        <v>2024</v>
      </c>
      <c r="C6409" s="16">
        <v>19</v>
      </c>
      <c r="D6409" s="14" t="s">
        <v>80</v>
      </c>
      <c r="E6409" s="16">
        <v>173</v>
      </c>
      <c r="F6409" s="14" t="s">
        <v>172</v>
      </c>
      <c r="G6409" s="16">
        <v>41</v>
      </c>
      <c r="H6409" s="14" t="s">
        <v>186</v>
      </c>
      <c r="I6409" s="16">
        <v>2</v>
      </c>
      <c r="J6409" s="14" t="s">
        <v>83</v>
      </c>
      <c r="K6409" s="14" t="s">
        <v>84</v>
      </c>
      <c r="L6409" s="14" t="s">
        <v>85</v>
      </c>
      <c r="M6409" s="23">
        <v>0.5</v>
      </c>
      <c r="N6409" s="16">
        <v>3</v>
      </c>
      <c r="O6409" s="16">
        <v>3</v>
      </c>
      <c r="P6409" s="16">
        <v>0</v>
      </c>
      <c r="Q6409" s="16">
        <v>3</v>
      </c>
      <c r="R6409" s="16">
        <v>0</v>
      </c>
      <c r="S6409" s="14" t="s">
        <v>86</v>
      </c>
      <c r="T6409" s="16">
        <v>673</v>
      </c>
      <c r="U6409" s="16">
        <v>0</v>
      </c>
      <c r="V6409" s="18">
        <v>237215</v>
      </c>
      <c r="W6409" s="18">
        <v>4827</v>
      </c>
      <c r="X6409" s="18">
        <v>3233</v>
      </c>
      <c r="Y6409" s="18">
        <v>0</v>
      </c>
      <c r="Z6409" s="18">
        <v>0</v>
      </c>
      <c r="AA6409" s="18">
        <v>0</v>
      </c>
      <c r="AB6409" s="18">
        <v>0</v>
      </c>
      <c r="AC6409" s="23">
        <v>0</v>
      </c>
      <c r="AD6409" s="14" t="str">
        <f>IF(E6409=113,"Linn","Iowa ex-Linn")</f>
        <v>Iowa ex-Linn</v>
      </c>
      <c r="AE6409" s="23">
        <f>IFERROR(AB6409/W6409,"N/M")</f>
        <v>0.0</v>
      </c>
      <c r="AF6409" s="14" t="str">
        <f>B6409&amp;"|"&amp;TEXT(E6409,"000")&amp;"|"&amp;TEXT(M6409,"0.0000")</f>
        <v>2024|173|0.5000</v>
      </c>
      <c r="AG6409" s="22" t="str">
        <f>IF(AND(B6409&gt;=2015,B6409&lt;=2024,C6409=19,G6409=41,I6409=2,K6409="A",L6409="RBUP",M6409&gt;=0.5,M6409&lt;=0.85),"IN","OUT")</f>
        <v>IN</v>
      </c>
    </row>
    <row r="6410" spans="1:33">
      <c r="A6410" s="14" t="s">
        <v>194</v>
      </c>
      <c r="B6410" s="16">
        <v>2024</v>
      </c>
      <c r="C6410" s="16">
        <v>19</v>
      </c>
      <c r="D6410" s="14" t="s">
        <v>80</v>
      </c>
      <c r="E6410" s="16">
        <v>173</v>
      </c>
      <c r="F6410" s="14" t="s">
        <v>172</v>
      </c>
      <c r="G6410" s="16">
        <v>41</v>
      </c>
      <c r="H6410" s="14" t="s">
        <v>186</v>
      </c>
      <c r="I6410" s="16">
        <v>2</v>
      </c>
      <c r="J6410" s="14" t="s">
        <v>83</v>
      </c>
      <c r="K6410" s="14" t="s">
        <v>84</v>
      </c>
      <c r="L6410" s="14" t="s">
        <v>85</v>
      </c>
      <c r="M6410" s="23">
        <v>0.55</v>
      </c>
      <c r="N6410" s="16">
        <v>3</v>
      </c>
      <c r="O6410" s="16">
        <v>3</v>
      </c>
      <c r="P6410" s="16">
        <v>0</v>
      </c>
      <c r="Q6410" s="16">
        <v>3</v>
      </c>
      <c r="R6410" s="16">
        <v>0</v>
      </c>
      <c r="S6410" s="14" t="s">
        <v>86</v>
      </c>
      <c r="T6410" s="16">
        <v>1942</v>
      </c>
      <c r="U6410" s="16">
        <v>0</v>
      </c>
      <c r="V6410" s="18">
        <v>823358</v>
      </c>
      <c r="W6410" s="18">
        <v>25191</v>
      </c>
      <c r="X6410" s="18">
        <v>20154</v>
      </c>
      <c r="Y6410" s="18">
        <v>0</v>
      </c>
      <c r="Z6410" s="18">
        <v>0</v>
      </c>
      <c r="AA6410" s="18">
        <v>0</v>
      </c>
      <c r="AB6410" s="18">
        <v>0</v>
      </c>
      <c r="AC6410" s="23">
        <v>0</v>
      </c>
      <c r="AD6410" s="14" t="str">
        <f>IF(E6410=113,"Linn","Iowa ex-Linn")</f>
        <v>Iowa ex-Linn</v>
      </c>
      <c r="AE6410" s="23">
        <f>IFERROR(AB6410/W6410,"N/M")</f>
        <v>0.0</v>
      </c>
      <c r="AF6410" s="14" t="str">
        <f>B6410&amp;"|"&amp;TEXT(E6410,"000")&amp;"|"&amp;TEXT(M6410,"0.0000")</f>
        <v>2024|173|0.5500</v>
      </c>
      <c r="AG6410" s="22" t="str">
        <f>IF(AND(B6410&gt;=2015,B6410&lt;=2024,C6410=19,G6410=41,I6410=2,K6410="A",L6410="RBUP",M6410&gt;=0.5,M6410&lt;=0.85),"IN","OUT")</f>
        <v>IN</v>
      </c>
    </row>
    <row r="6411" spans="1:33">
      <c r="A6411" s="14" t="s">
        <v>194</v>
      </c>
      <c r="B6411" s="16">
        <v>2024</v>
      </c>
      <c r="C6411" s="16">
        <v>19</v>
      </c>
      <c r="D6411" s="14" t="s">
        <v>80</v>
      </c>
      <c r="E6411" s="16">
        <v>173</v>
      </c>
      <c r="F6411" s="14" t="s">
        <v>172</v>
      </c>
      <c r="G6411" s="16">
        <v>41</v>
      </c>
      <c r="H6411" s="14" t="s">
        <v>186</v>
      </c>
      <c r="I6411" s="16">
        <v>2</v>
      </c>
      <c r="J6411" s="14" t="s">
        <v>83</v>
      </c>
      <c r="K6411" s="14" t="s">
        <v>84</v>
      </c>
      <c r="L6411" s="14" t="s">
        <v>85</v>
      </c>
      <c r="M6411" s="23">
        <v>0.6</v>
      </c>
      <c r="N6411" s="16">
        <v>1</v>
      </c>
      <c r="O6411" s="16">
        <v>1</v>
      </c>
      <c r="P6411" s="16">
        <v>0</v>
      </c>
      <c r="Q6411" s="16">
        <v>1</v>
      </c>
      <c r="R6411" s="16">
        <v>0</v>
      </c>
      <c r="S6411" s="14" t="s">
        <v>86</v>
      </c>
      <c r="T6411" s="16">
        <v>270</v>
      </c>
      <c r="U6411" s="16">
        <v>0</v>
      </c>
      <c r="V6411" s="18">
        <v>131779</v>
      </c>
      <c r="W6411" s="18">
        <v>3776</v>
      </c>
      <c r="X6411" s="18">
        <v>3020</v>
      </c>
      <c r="Y6411" s="18">
        <v>0</v>
      </c>
      <c r="Z6411" s="18">
        <v>0</v>
      </c>
      <c r="AA6411" s="18">
        <v>0</v>
      </c>
      <c r="AB6411" s="18">
        <v>0</v>
      </c>
      <c r="AC6411" s="23">
        <v>0</v>
      </c>
      <c r="AD6411" s="14" t="str">
        <f>IF(E6411=113,"Linn","Iowa ex-Linn")</f>
        <v>Iowa ex-Linn</v>
      </c>
      <c r="AE6411" s="23">
        <f>IFERROR(AB6411/W6411,"N/M")</f>
        <v>0.0</v>
      </c>
      <c r="AF6411" s="14" t="str">
        <f>B6411&amp;"|"&amp;TEXT(E6411,"000")&amp;"|"&amp;TEXT(M6411,"0.0000")</f>
        <v>2024|173|0.6000</v>
      </c>
      <c r="AG6411" s="22" t="str">
        <f>IF(AND(B6411&gt;=2015,B6411&lt;=2024,C6411=19,G6411=41,I6411=2,K6411="A",L6411="RBUP",M6411&gt;=0.5,M6411&lt;=0.85),"IN","OUT")</f>
        <v>IN</v>
      </c>
    </row>
    <row r="6412" spans="1:33">
      <c r="A6412" s="14" t="s">
        <v>194</v>
      </c>
      <c r="B6412" s="16">
        <v>2024</v>
      </c>
      <c r="C6412" s="16">
        <v>19</v>
      </c>
      <c r="D6412" s="14" t="s">
        <v>80</v>
      </c>
      <c r="E6412" s="16">
        <v>173</v>
      </c>
      <c r="F6412" s="14" t="s">
        <v>172</v>
      </c>
      <c r="G6412" s="16">
        <v>41</v>
      </c>
      <c r="H6412" s="14" t="s">
        <v>186</v>
      </c>
      <c r="I6412" s="16">
        <v>2</v>
      </c>
      <c r="J6412" s="14" t="s">
        <v>83</v>
      </c>
      <c r="K6412" s="14" t="s">
        <v>84</v>
      </c>
      <c r="L6412" s="14" t="s">
        <v>85</v>
      </c>
      <c r="M6412" s="23">
        <v>0.65</v>
      </c>
      <c r="N6412" s="16">
        <v>9</v>
      </c>
      <c r="O6412" s="16">
        <v>7</v>
      </c>
      <c r="P6412" s="16">
        <v>0</v>
      </c>
      <c r="Q6412" s="16">
        <v>10</v>
      </c>
      <c r="R6412" s="16">
        <v>0</v>
      </c>
      <c r="S6412" s="14" t="s">
        <v>86</v>
      </c>
      <c r="T6412" s="16">
        <v>392</v>
      </c>
      <c r="U6412" s="16">
        <v>0</v>
      </c>
      <c r="V6412" s="18">
        <v>190393</v>
      </c>
      <c r="W6412" s="18">
        <v>9879</v>
      </c>
      <c r="X6412" s="18">
        <v>5828</v>
      </c>
      <c r="Y6412" s="18">
        <v>0</v>
      </c>
      <c r="Z6412" s="18">
        <v>0</v>
      </c>
      <c r="AA6412" s="18">
        <v>0</v>
      </c>
      <c r="AB6412" s="18">
        <v>0</v>
      </c>
      <c r="AC6412" s="23">
        <v>0</v>
      </c>
      <c r="AD6412" s="14" t="str">
        <f>IF(E6412=113,"Linn","Iowa ex-Linn")</f>
        <v>Iowa ex-Linn</v>
      </c>
      <c r="AE6412" s="23">
        <f>IFERROR(AB6412/W6412,"N/M")</f>
        <v>0.0</v>
      </c>
      <c r="AF6412" s="14" t="str">
        <f>B6412&amp;"|"&amp;TEXT(E6412,"000")&amp;"|"&amp;TEXT(M6412,"0.0000")</f>
        <v>2024|173|0.6500</v>
      </c>
      <c r="AG6412" s="22" t="str">
        <f>IF(AND(B6412&gt;=2015,B6412&lt;=2024,C6412=19,G6412=41,I6412=2,K6412="A",L6412="RBUP",M6412&gt;=0.5,M6412&lt;=0.85),"IN","OUT")</f>
        <v>IN</v>
      </c>
    </row>
    <row r="6413" spans="1:33">
      <c r="A6413" s="14" t="s">
        <v>194</v>
      </c>
      <c r="B6413" s="16">
        <v>2024</v>
      </c>
      <c r="C6413" s="16">
        <v>19</v>
      </c>
      <c r="D6413" s="14" t="s">
        <v>80</v>
      </c>
      <c r="E6413" s="16">
        <v>173</v>
      </c>
      <c r="F6413" s="14" t="s">
        <v>172</v>
      </c>
      <c r="G6413" s="16">
        <v>41</v>
      </c>
      <c r="H6413" s="14" t="s">
        <v>186</v>
      </c>
      <c r="I6413" s="16">
        <v>2</v>
      </c>
      <c r="J6413" s="14" t="s">
        <v>83</v>
      </c>
      <c r="K6413" s="14" t="s">
        <v>84</v>
      </c>
      <c r="L6413" s="14" t="s">
        <v>85</v>
      </c>
      <c r="M6413" s="23">
        <v>0.7</v>
      </c>
      <c r="N6413" s="16">
        <v>35</v>
      </c>
      <c r="O6413" s="16">
        <v>25</v>
      </c>
      <c r="P6413" s="16">
        <v>6</v>
      </c>
      <c r="Q6413" s="16">
        <v>35</v>
      </c>
      <c r="R6413" s="16">
        <v>6</v>
      </c>
      <c r="S6413" s="14" t="s">
        <v>86</v>
      </c>
      <c r="T6413" s="16">
        <v>4608</v>
      </c>
      <c r="U6413" s="16">
        <v>0</v>
      </c>
      <c r="V6413" s="18">
        <v>2686827</v>
      </c>
      <c r="W6413" s="18">
        <v>140163</v>
      </c>
      <c r="X6413" s="18">
        <v>102608</v>
      </c>
      <c r="Y6413" s="18">
        <v>513</v>
      </c>
      <c r="Z6413" s="18">
        <v>0</v>
      </c>
      <c r="AA6413" s="18">
        <v>0</v>
      </c>
      <c r="AB6413" s="18">
        <v>6684</v>
      </c>
      <c r="AC6413" s="23">
        <v>0.05</v>
      </c>
      <c r="AD6413" s="14" t="str">
        <f>IF(E6413=113,"Linn","Iowa ex-Linn")</f>
        <v>Iowa ex-Linn</v>
      </c>
      <c r="AE6413" s="23">
        <f>IFERROR(AB6413/W6413,"N/M")</f>
        <v>0.04768733545942938</v>
      </c>
      <c r="AF6413" s="14" t="str">
        <f>B6413&amp;"|"&amp;TEXT(E6413,"000")&amp;"|"&amp;TEXT(M6413,"0.0000")</f>
        <v>2024|173|0.7000</v>
      </c>
      <c r="AG6413" s="22" t="str">
        <f>IF(AND(B6413&gt;=2015,B6413&lt;=2024,C6413=19,G6413=41,I6413=2,K6413="A",L6413="RBUP",M6413&gt;=0.5,M6413&lt;=0.85),"IN","OUT")</f>
        <v>IN</v>
      </c>
    </row>
    <row r="6414" spans="1:33">
      <c r="A6414" s="14" t="s">
        <v>194</v>
      </c>
      <c r="B6414" s="16">
        <v>2024</v>
      </c>
      <c r="C6414" s="16">
        <v>19</v>
      </c>
      <c r="D6414" s="14" t="s">
        <v>80</v>
      </c>
      <c r="E6414" s="16">
        <v>173</v>
      </c>
      <c r="F6414" s="14" t="s">
        <v>172</v>
      </c>
      <c r="G6414" s="16">
        <v>41</v>
      </c>
      <c r="H6414" s="14" t="s">
        <v>186</v>
      </c>
      <c r="I6414" s="16">
        <v>2</v>
      </c>
      <c r="J6414" s="14" t="s">
        <v>83</v>
      </c>
      <c r="K6414" s="14" t="s">
        <v>84</v>
      </c>
      <c r="L6414" s="14" t="s">
        <v>85</v>
      </c>
      <c r="M6414" s="23">
        <v>0.75</v>
      </c>
      <c r="N6414" s="16">
        <v>163</v>
      </c>
      <c r="O6414" s="16">
        <v>115</v>
      </c>
      <c r="P6414" s="16">
        <v>15</v>
      </c>
      <c r="Q6414" s="16">
        <v>147</v>
      </c>
      <c r="R6414" s="16">
        <v>17</v>
      </c>
      <c r="S6414" s="14" t="s">
        <v>86</v>
      </c>
      <c r="T6414" s="16">
        <v>15331</v>
      </c>
      <c r="U6414" s="16">
        <v>0</v>
      </c>
      <c r="V6414" s="18">
        <v>9581284</v>
      </c>
      <c r="W6414" s="18">
        <v>674768</v>
      </c>
      <c r="X6414" s="18">
        <v>465603</v>
      </c>
      <c r="Y6414" s="18">
        <v>0</v>
      </c>
      <c r="Z6414" s="18">
        <v>0</v>
      </c>
      <c r="AA6414" s="18">
        <v>0</v>
      </c>
      <c r="AB6414" s="18">
        <v>107978</v>
      </c>
      <c r="AC6414" s="23">
        <v>0.16</v>
      </c>
      <c r="AD6414" s="14" t="str">
        <f>IF(E6414=113,"Linn","Iowa ex-Linn")</f>
        <v>Iowa ex-Linn</v>
      </c>
      <c r="AE6414" s="23">
        <f>IFERROR(AB6414/W6414,"N/M")</f>
        <v>0.16002240770161003</v>
      </c>
      <c r="AF6414" s="14" t="str">
        <f>B6414&amp;"|"&amp;TEXT(E6414,"000")&amp;"|"&amp;TEXT(M6414,"0.0000")</f>
        <v>2024|173|0.7500</v>
      </c>
      <c r="AG6414" s="22" t="str">
        <f>IF(AND(B6414&gt;=2015,B6414&lt;=2024,C6414=19,G6414=41,I6414=2,K6414="A",L6414="RBUP",M6414&gt;=0.5,M6414&lt;=0.85),"IN","OUT")</f>
        <v>IN</v>
      </c>
    </row>
    <row r="6415" spans="1:33">
      <c r="A6415" s="14" t="s">
        <v>194</v>
      </c>
      <c r="B6415" s="16">
        <v>2024</v>
      </c>
      <c r="C6415" s="16">
        <v>19</v>
      </c>
      <c r="D6415" s="14" t="s">
        <v>80</v>
      </c>
      <c r="E6415" s="16">
        <v>173</v>
      </c>
      <c r="F6415" s="14" t="s">
        <v>172</v>
      </c>
      <c r="G6415" s="16">
        <v>41</v>
      </c>
      <c r="H6415" s="14" t="s">
        <v>186</v>
      </c>
      <c r="I6415" s="16">
        <v>2</v>
      </c>
      <c r="J6415" s="14" t="s">
        <v>83</v>
      </c>
      <c r="K6415" s="14" t="s">
        <v>84</v>
      </c>
      <c r="L6415" s="14" t="s">
        <v>85</v>
      </c>
      <c r="M6415" s="23">
        <v>0.8</v>
      </c>
      <c r="N6415" s="16">
        <v>216</v>
      </c>
      <c r="O6415" s="16">
        <v>157</v>
      </c>
      <c r="P6415" s="16">
        <v>35</v>
      </c>
      <c r="Q6415" s="16">
        <v>268</v>
      </c>
      <c r="R6415" s="16">
        <v>49</v>
      </c>
      <c r="S6415" s="14" t="s">
        <v>86</v>
      </c>
      <c r="T6415" s="16">
        <v>39938</v>
      </c>
      <c r="U6415" s="16">
        <v>0</v>
      </c>
      <c r="V6415" s="18">
        <v>27176343</v>
      </c>
      <c r="W6415" s="18">
        <v>2326518</v>
      </c>
      <c r="X6415" s="18">
        <v>1418930</v>
      </c>
      <c r="Y6415" s="18">
        <v>7057</v>
      </c>
      <c r="Z6415" s="18">
        <v>0</v>
      </c>
      <c r="AA6415" s="18">
        <v>0</v>
      </c>
      <c r="AB6415" s="18">
        <v>738193</v>
      </c>
      <c r="AC6415" s="23">
        <v>0.32</v>
      </c>
      <c r="AD6415" s="14" t="str">
        <f>IF(E6415=113,"Linn","Iowa ex-Linn")</f>
        <v>Iowa ex-Linn</v>
      </c>
      <c r="AE6415" s="23">
        <f>IFERROR(AB6415/W6415,"N/M")</f>
        <v>0.317295202530133</v>
      </c>
      <c r="AF6415" s="14" t="str">
        <f>B6415&amp;"|"&amp;TEXT(E6415,"000")&amp;"|"&amp;TEXT(M6415,"0.0000")</f>
        <v>2024|173|0.8000</v>
      </c>
      <c r="AG6415" s="22" t="str">
        <f>IF(AND(B6415&gt;=2015,B6415&lt;=2024,C6415=19,G6415=41,I6415=2,K6415="A",L6415="RBUP",M6415&gt;=0.5,M6415&lt;=0.85),"IN","OUT")</f>
        <v>IN</v>
      </c>
    </row>
    <row r="6416" spans="1:33">
      <c r="A6416" s="14" t="s">
        <v>194</v>
      </c>
      <c r="B6416" s="16">
        <v>2024</v>
      </c>
      <c r="C6416" s="16">
        <v>19</v>
      </c>
      <c r="D6416" s="14" t="s">
        <v>80</v>
      </c>
      <c r="E6416" s="16">
        <v>173</v>
      </c>
      <c r="F6416" s="14" t="s">
        <v>172</v>
      </c>
      <c r="G6416" s="16">
        <v>41</v>
      </c>
      <c r="H6416" s="14" t="s">
        <v>186</v>
      </c>
      <c r="I6416" s="16">
        <v>2</v>
      </c>
      <c r="J6416" s="14" t="s">
        <v>83</v>
      </c>
      <c r="K6416" s="14" t="s">
        <v>84</v>
      </c>
      <c r="L6416" s="14" t="s">
        <v>85</v>
      </c>
      <c r="M6416" s="23">
        <v>0.85</v>
      </c>
      <c r="N6416" s="16">
        <v>90</v>
      </c>
      <c r="O6416" s="16">
        <v>49</v>
      </c>
      <c r="P6416" s="16">
        <v>15</v>
      </c>
      <c r="Q6416" s="16">
        <v>88</v>
      </c>
      <c r="R6416" s="16">
        <v>25</v>
      </c>
      <c r="S6416" s="14" t="s">
        <v>86</v>
      </c>
      <c r="T6416" s="16">
        <v>13513</v>
      </c>
      <c r="U6416" s="16">
        <v>0</v>
      </c>
      <c r="V6416" s="18">
        <v>9484007</v>
      </c>
      <c r="W6416" s="18">
        <v>988832</v>
      </c>
      <c r="X6416" s="18">
        <v>467156</v>
      </c>
      <c r="Y6416" s="18">
        <v>246</v>
      </c>
      <c r="Z6416" s="18">
        <v>0</v>
      </c>
      <c r="AA6416" s="18">
        <v>0</v>
      </c>
      <c r="AB6416" s="18">
        <v>608328</v>
      </c>
      <c r="AC6416" s="23">
        <v>0.62</v>
      </c>
      <c r="AD6416" s="14" t="str">
        <f>IF(E6416=113,"Linn","Iowa ex-Linn")</f>
        <v>Iowa ex-Linn</v>
      </c>
      <c r="AE6416" s="23">
        <f>IFERROR(AB6416/W6416,"N/M")</f>
        <v>0.6151985372641662</v>
      </c>
      <c r="AF6416" s="14" t="str">
        <f>B6416&amp;"|"&amp;TEXT(E6416,"000")&amp;"|"&amp;TEXT(M6416,"0.0000")</f>
        <v>2024|173|0.8500</v>
      </c>
      <c r="AG6416" s="22" t="str">
        <f>IF(AND(B6416&gt;=2015,B6416&lt;=2024,C6416=19,G6416=41,I6416=2,K6416="A",L6416="RBUP",M6416&gt;=0.5,M6416&lt;=0.85),"IN","OUT")</f>
        <v>IN</v>
      </c>
    </row>
    <row r="6417" spans="1:33">
      <c r="A6417" s="14" t="s">
        <v>194</v>
      </c>
      <c r="B6417" s="16">
        <v>2024</v>
      </c>
      <c r="C6417" s="16">
        <v>19</v>
      </c>
      <c r="D6417" s="14" t="s">
        <v>80</v>
      </c>
      <c r="E6417" s="16">
        <v>175</v>
      </c>
      <c r="F6417" s="14" t="s">
        <v>173</v>
      </c>
      <c r="G6417" s="16">
        <v>41</v>
      </c>
      <c r="H6417" s="14" t="s">
        <v>186</v>
      </c>
      <c r="I6417" s="16">
        <v>2</v>
      </c>
      <c r="J6417" s="14" t="s">
        <v>83</v>
      </c>
      <c r="K6417" s="14" t="s">
        <v>84</v>
      </c>
      <c r="L6417" s="14" t="s">
        <v>85</v>
      </c>
      <c r="M6417" s="23">
        <v>0.55</v>
      </c>
      <c r="N6417" s="16">
        <v>1</v>
      </c>
      <c r="O6417" s="16">
        <v>1</v>
      </c>
      <c r="P6417" s="16">
        <v>0</v>
      </c>
      <c r="Q6417" s="16">
        <v>1</v>
      </c>
      <c r="R6417" s="16">
        <v>0</v>
      </c>
      <c r="S6417" s="14" t="s">
        <v>86</v>
      </c>
      <c r="T6417" s="16">
        <v>263</v>
      </c>
      <c r="U6417" s="16">
        <v>0</v>
      </c>
      <c r="V6417" s="18">
        <v>140244</v>
      </c>
      <c r="W6417" s="18">
        <v>3841</v>
      </c>
      <c r="X6417" s="18">
        <v>3073</v>
      </c>
      <c r="Y6417" s="18">
        <v>0</v>
      </c>
      <c r="Z6417" s="18">
        <v>0</v>
      </c>
      <c r="AA6417" s="18">
        <v>0</v>
      </c>
      <c r="AB6417" s="18">
        <v>0</v>
      </c>
      <c r="AC6417" s="23">
        <v>0</v>
      </c>
      <c r="AD6417" s="14" t="str">
        <f>IF(E6417=113,"Linn","Iowa ex-Linn")</f>
        <v>Iowa ex-Linn</v>
      </c>
      <c r="AE6417" s="23">
        <f>IFERROR(AB6417/W6417,"N/M")</f>
        <v>0.0</v>
      </c>
      <c r="AF6417" s="14" t="str">
        <f>B6417&amp;"|"&amp;TEXT(E6417,"000")&amp;"|"&amp;TEXT(M6417,"0.0000")</f>
        <v>2024|175|0.5500</v>
      </c>
      <c r="AG6417" s="22" t="str">
        <f>IF(AND(B6417&gt;=2015,B6417&lt;=2024,C6417=19,G6417=41,I6417=2,K6417="A",L6417="RBUP",M6417&gt;=0.5,M6417&lt;=0.85),"IN","OUT")</f>
        <v>IN</v>
      </c>
    </row>
    <row r="6418" spans="1:33">
      <c r="A6418" s="14" t="s">
        <v>194</v>
      </c>
      <c r="B6418" s="16">
        <v>2024</v>
      </c>
      <c r="C6418" s="16">
        <v>19</v>
      </c>
      <c r="D6418" s="14" t="s">
        <v>80</v>
      </c>
      <c r="E6418" s="16">
        <v>175</v>
      </c>
      <c r="F6418" s="14" t="s">
        <v>173</v>
      </c>
      <c r="G6418" s="16">
        <v>41</v>
      </c>
      <c r="H6418" s="14" t="s">
        <v>186</v>
      </c>
      <c r="I6418" s="16">
        <v>2</v>
      </c>
      <c r="J6418" s="14" t="s">
        <v>83</v>
      </c>
      <c r="K6418" s="14" t="s">
        <v>84</v>
      </c>
      <c r="L6418" s="14" t="s">
        <v>85</v>
      </c>
      <c r="M6418" s="23">
        <v>0.6</v>
      </c>
      <c r="N6418" s="16">
        <v>4</v>
      </c>
      <c r="O6418" s="16">
        <v>3</v>
      </c>
      <c r="P6418" s="16">
        <v>0</v>
      </c>
      <c r="Q6418" s="16">
        <v>3</v>
      </c>
      <c r="R6418" s="16">
        <v>0</v>
      </c>
      <c r="S6418" s="14" t="s">
        <v>86</v>
      </c>
      <c r="T6418" s="16">
        <v>238</v>
      </c>
      <c r="U6418" s="16">
        <v>0</v>
      </c>
      <c r="V6418" s="18">
        <v>118946</v>
      </c>
      <c r="W6418" s="18">
        <v>5542</v>
      </c>
      <c r="X6418" s="18">
        <v>4165</v>
      </c>
      <c r="Y6418" s="18">
        <v>0</v>
      </c>
      <c r="Z6418" s="18">
        <v>0</v>
      </c>
      <c r="AA6418" s="18">
        <v>0</v>
      </c>
      <c r="AB6418" s="18">
        <v>0</v>
      </c>
      <c r="AC6418" s="23">
        <v>0</v>
      </c>
      <c r="AD6418" s="14" t="str">
        <f>IF(E6418=113,"Linn","Iowa ex-Linn")</f>
        <v>Iowa ex-Linn</v>
      </c>
      <c r="AE6418" s="23">
        <f>IFERROR(AB6418/W6418,"N/M")</f>
        <v>0.0</v>
      </c>
      <c r="AF6418" s="14" t="str">
        <f>B6418&amp;"|"&amp;TEXT(E6418,"000")&amp;"|"&amp;TEXT(M6418,"0.0000")</f>
        <v>2024|175|0.6000</v>
      </c>
      <c r="AG6418" s="22" t="str">
        <f>IF(AND(B6418&gt;=2015,B6418&lt;=2024,C6418=19,G6418=41,I6418=2,K6418="A",L6418="RBUP",M6418&gt;=0.5,M6418&lt;=0.85),"IN","OUT")</f>
        <v>IN</v>
      </c>
    </row>
    <row r="6419" spans="1:33">
      <c r="A6419" s="14" t="s">
        <v>194</v>
      </c>
      <c r="B6419" s="16">
        <v>2024</v>
      </c>
      <c r="C6419" s="16">
        <v>19</v>
      </c>
      <c r="D6419" s="14" t="s">
        <v>80</v>
      </c>
      <c r="E6419" s="16">
        <v>175</v>
      </c>
      <c r="F6419" s="14" t="s">
        <v>173</v>
      </c>
      <c r="G6419" s="16">
        <v>41</v>
      </c>
      <c r="H6419" s="14" t="s">
        <v>186</v>
      </c>
      <c r="I6419" s="16">
        <v>2</v>
      </c>
      <c r="J6419" s="14" t="s">
        <v>83</v>
      </c>
      <c r="K6419" s="14" t="s">
        <v>84</v>
      </c>
      <c r="L6419" s="14" t="s">
        <v>85</v>
      </c>
      <c r="M6419" s="23">
        <v>0.65</v>
      </c>
      <c r="N6419" s="16">
        <v>7</v>
      </c>
      <c r="O6419" s="16">
        <v>5</v>
      </c>
      <c r="P6419" s="16">
        <v>2</v>
      </c>
      <c r="Q6419" s="16">
        <v>5</v>
      </c>
      <c r="R6419" s="16">
        <v>2</v>
      </c>
      <c r="S6419" s="14" t="s">
        <v>86</v>
      </c>
      <c r="T6419" s="16">
        <v>643</v>
      </c>
      <c r="U6419" s="16">
        <v>0</v>
      </c>
      <c r="V6419" s="18">
        <v>353294</v>
      </c>
      <c r="W6419" s="18">
        <v>16602</v>
      </c>
      <c r="X6419" s="18">
        <v>12851</v>
      </c>
      <c r="Y6419" s="18">
        <v>0</v>
      </c>
      <c r="Z6419" s="18">
        <v>0</v>
      </c>
      <c r="AA6419" s="18">
        <v>0</v>
      </c>
      <c r="AB6419" s="18">
        <v>5324</v>
      </c>
      <c r="AC6419" s="23">
        <v>0.32</v>
      </c>
      <c r="AD6419" s="14" t="str">
        <f>IF(E6419=113,"Linn","Iowa ex-Linn")</f>
        <v>Iowa ex-Linn</v>
      </c>
      <c r="AE6419" s="23">
        <f>IFERROR(AB6419/W6419,"N/M")</f>
        <v>0.3206842549090471</v>
      </c>
      <c r="AF6419" s="14" t="str">
        <f>B6419&amp;"|"&amp;TEXT(E6419,"000")&amp;"|"&amp;TEXT(M6419,"0.0000")</f>
        <v>2024|175|0.6500</v>
      </c>
      <c r="AG6419" s="22" t="str">
        <f>IF(AND(B6419&gt;=2015,B6419&lt;=2024,C6419=19,G6419=41,I6419=2,K6419="A",L6419="RBUP",M6419&gt;=0.5,M6419&lt;=0.85),"IN","OUT")</f>
        <v>IN</v>
      </c>
    </row>
    <row r="6420" spans="1:33">
      <c r="A6420" s="14" t="s">
        <v>194</v>
      </c>
      <c r="B6420" s="16">
        <v>2024</v>
      </c>
      <c r="C6420" s="16">
        <v>19</v>
      </c>
      <c r="D6420" s="14" t="s">
        <v>80</v>
      </c>
      <c r="E6420" s="16">
        <v>175</v>
      </c>
      <c r="F6420" s="14" t="s">
        <v>173</v>
      </c>
      <c r="G6420" s="16">
        <v>41</v>
      </c>
      <c r="H6420" s="14" t="s">
        <v>186</v>
      </c>
      <c r="I6420" s="16">
        <v>2</v>
      </c>
      <c r="J6420" s="14" t="s">
        <v>83</v>
      </c>
      <c r="K6420" s="14" t="s">
        <v>84</v>
      </c>
      <c r="L6420" s="14" t="s">
        <v>85</v>
      </c>
      <c r="M6420" s="23">
        <v>0.7</v>
      </c>
      <c r="N6420" s="16">
        <v>33</v>
      </c>
      <c r="O6420" s="16">
        <v>21</v>
      </c>
      <c r="P6420" s="16">
        <v>3</v>
      </c>
      <c r="Q6420" s="16">
        <v>35</v>
      </c>
      <c r="R6420" s="16">
        <v>8</v>
      </c>
      <c r="S6420" s="14" t="s">
        <v>86</v>
      </c>
      <c r="T6420" s="16">
        <v>2811</v>
      </c>
      <c r="U6420" s="16">
        <v>0</v>
      </c>
      <c r="V6420" s="18">
        <v>1721639</v>
      </c>
      <c r="W6420" s="18">
        <v>106691</v>
      </c>
      <c r="X6420" s="18">
        <v>74774</v>
      </c>
      <c r="Y6420" s="18">
        <v>0</v>
      </c>
      <c r="Z6420" s="18">
        <v>0</v>
      </c>
      <c r="AA6420" s="18">
        <v>0</v>
      </c>
      <c r="AB6420" s="18">
        <v>4063</v>
      </c>
      <c r="AC6420" s="23">
        <v>0.04</v>
      </c>
      <c r="AD6420" s="14" t="str">
        <f>IF(E6420=113,"Linn","Iowa ex-Linn")</f>
        <v>Iowa ex-Linn</v>
      </c>
      <c r="AE6420" s="23">
        <f>IFERROR(AB6420/W6420,"N/M")</f>
        <v>0.038081937557994584</v>
      </c>
      <c r="AF6420" s="14" t="str">
        <f>B6420&amp;"|"&amp;TEXT(E6420,"000")&amp;"|"&amp;TEXT(M6420,"0.0000")</f>
        <v>2024|175|0.7000</v>
      </c>
      <c r="AG6420" s="22" t="str">
        <f>IF(AND(B6420&gt;=2015,B6420&lt;=2024,C6420=19,G6420=41,I6420=2,K6420="A",L6420="RBUP",M6420&gt;=0.5,M6420&lt;=0.85),"IN","OUT")</f>
        <v>IN</v>
      </c>
    </row>
    <row r="6421" spans="1:33">
      <c r="A6421" s="14" t="s">
        <v>194</v>
      </c>
      <c r="B6421" s="16">
        <v>2024</v>
      </c>
      <c r="C6421" s="16">
        <v>19</v>
      </c>
      <c r="D6421" s="14" t="s">
        <v>80</v>
      </c>
      <c r="E6421" s="16">
        <v>175</v>
      </c>
      <c r="F6421" s="14" t="s">
        <v>173</v>
      </c>
      <c r="G6421" s="16">
        <v>41</v>
      </c>
      <c r="H6421" s="14" t="s">
        <v>186</v>
      </c>
      <c r="I6421" s="16">
        <v>2</v>
      </c>
      <c r="J6421" s="14" t="s">
        <v>83</v>
      </c>
      <c r="K6421" s="14" t="s">
        <v>84</v>
      </c>
      <c r="L6421" s="14" t="s">
        <v>85</v>
      </c>
      <c r="M6421" s="23">
        <v>0.75</v>
      </c>
      <c r="N6421" s="16">
        <v>133</v>
      </c>
      <c r="O6421" s="16">
        <v>95</v>
      </c>
      <c r="P6421" s="16">
        <v>19</v>
      </c>
      <c r="Q6421" s="16">
        <v>110</v>
      </c>
      <c r="R6421" s="16">
        <v>23</v>
      </c>
      <c r="S6421" s="14" t="s">
        <v>86</v>
      </c>
      <c r="T6421" s="16">
        <v>13360</v>
      </c>
      <c r="U6421" s="16">
        <v>0</v>
      </c>
      <c r="V6421" s="18">
        <v>8699949</v>
      </c>
      <c r="W6421" s="18">
        <v>661775</v>
      </c>
      <c r="X6421" s="18">
        <v>477427</v>
      </c>
      <c r="Y6421" s="18">
        <v>660</v>
      </c>
      <c r="Z6421" s="18">
        <v>0</v>
      </c>
      <c r="AA6421" s="18">
        <v>0</v>
      </c>
      <c r="AB6421" s="18">
        <v>31253</v>
      </c>
      <c r="AC6421" s="23">
        <v>0.05</v>
      </c>
      <c r="AD6421" s="14" t="str">
        <f>IF(E6421=113,"Linn","Iowa ex-Linn")</f>
        <v>Iowa ex-Linn</v>
      </c>
      <c r="AE6421" s="23">
        <f>IFERROR(AB6421/W6421,"N/M")</f>
        <v>0.04722602092856333</v>
      </c>
      <c r="AF6421" s="14" t="str">
        <f>B6421&amp;"|"&amp;TEXT(E6421,"000")&amp;"|"&amp;TEXT(M6421,"0.0000")</f>
        <v>2024|175|0.7500</v>
      </c>
      <c r="AG6421" s="22" t="str">
        <f>IF(AND(B6421&gt;=2015,B6421&lt;=2024,C6421=19,G6421=41,I6421=2,K6421="A",L6421="RBUP",M6421&gt;=0.5,M6421&lt;=0.85),"IN","OUT")</f>
        <v>IN</v>
      </c>
    </row>
    <row r="6422" spans="1:33">
      <c r="A6422" s="14" t="s">
        <v>194</v>
      </c>
      <c r="B6422" s="16">
        <v>2024</v>
      </c>
      <c r="C6422" s="16">
        <v>19</v>
      </c>
      <c r="D6422" s="14" t="s">
        <v>80</v>
      </c>
      <c r="E6422" s="16">
        <v>175</v>
      </c>
      <c r="F6422" s="14" t="s">
        <v>173</v>
      </c>
      <c r="G6422" s="16">
        <v>41</v>
      </c>
      <c r="H6422" s="14" t="s">
        <v>186</v>
      </c>
      <c r="I6422" s="16">
        <v>2</v>
      </c>
      <c r="J6422" s="14" t="s">
        <v>83</v>
      </c>
      <c r="K6422" s="14" t="s">
        <v>84</v>
      </c>
      <c r="L6422" s="14" t="s">
        <v>85</v>
      </c>
      <c r="M6422" s="23">
        <v>0.8</v>
      </c>
      <c r="N6422" s="16">
        <v>190</v>
      </c>
      <c r="O6422" s="16">
        <v>129</v>
      </c>
      <c r="P6422" s="16">
        <v>40</v>
      </c>
      <c r="Q6422" s="16">
        <v>166</v>
      </c>
      <c r="R6422" s="16">
        <v>44</v>
      </c>
      <c r="S6422" s="14" t="s">
        <v>86</v>
      </c>
      <c r="T6422" s="16">
        <v>23788</v>
      </c>
      <c r="U6422" s="16">
        <v>0</v>
      </c>
      <c r="V6422" s="18">
        <v>15482314</v>
      </c>
      <c r="W6422" s="18">
        <v>1431573</v>
      </c>
      <c r="X6422" s="18">
        <v>913695</v>
      </c>
      <c r="Y6422" s="18">
        <v>1011</v>
      </c>
      <c r="Z6422" s="18">
        <v>0</v>
      </c>
      <c r="AA6422" s="18">
        <v>0</v>
      </c>
      <c r="AB6422" s="18">
        <v>197751</v>
      </c>
      <c r="AC6422" s="23">
        <v>0.14</v>
      </c>
      <c r="AD6422" s="14" t="str">
        <f>IF(E6422=113,"Linn","Iowa ex-Linn")</f>
        <v>Iowa ex-Linn</v>
      </c>
      <c r="AE6422" s="23">
        <f>IFERROR(AB6422/W6422,"N/M")</f>
        <v>0.13813546357747736</v>
      </c>
      <c r="AF6422" s="14" t="str">
        <f>B6422&amp;"|"&amp;TEXT(E6422,"000")&amp;"|"&amp;TEXT(M6422,"0.0000")</f>
        <v>2024|175|0.8000</v>
      </c>
      <c r="AG6422" s="22" t="str">
        <f>IF(AND(B6422&gt;=2015,B6422&lt;=2024,C6422=19,G6422=41,I6422=2,K6422="A",L6422="RBUP",M6422&gt;=0.5,M6422&lt;=0.85),"IN","OUT")</f>
        <v>IN</v>
      </c>
    </row>
    <row r="6423" spans="1:33">
      <c r="A6423" s="14" t="s">
        <v>194</v>
      </c>
      <c r="B6423" s="16">
        <v>2024</v>
      </c>
      <c r="C6423" s="16">
        <v>19</v>
      </c>
      <c r="D6423" s="14" t="s">
        <v>80</v>
      </c>
      <c r="E6423" s="16">
        <v>175</v>
      </c>
      <c r="F6423" s="14" t="s">
        <v>173</v>
      </c>
      <c r="G6423" s="16">
        <v>41</v>
      </c>
      <c r="H6423" s="14" t="s">
        <v>186</v>
      </c>
      <c r="I6423" s="16">
        <v>2</v>
      </c>
      <c r="J6423" s="14" t="s">
        <v>83</v>
      </c>
      <c r="K6423" s="14" t="s">
        <v>84</v>
      </c>
      <c r="L6423" s="14" t="s">
        <v>85</v>
      </c>
      <c r="M6423" s="23">
        <v>0.85</v>
      </c>
      <c r="N6423" s="16">
        <v>52</v>
      </c>
      <c r="O6423" s="16">
        <v>21</v>
      </c>
      <c r="P6423" s="16">
        <v>5</v>
      </c>
      <c r="Q6423" s="16">
        <v>22</v>
      </c>
      <c r="R6423" s="16">
        <v>5</v>
      </c>
      <c r="S6423" s="14" t="s">
        <v>86</v>
      </c>
      <c r="T6423" s="16">
        <v>9196</v>
      </c>
      <c r="U6423" s="16">
        <v>0</v>
      </c>
      <c r="V6423" s="18">
        <v>6217367</v>
      </c>
      <c r="W6423" s="18">
        <v>670752</v>
      </c>
      <c r="X6423" s="18">
        <v>350959</v>
      </c>
      <c r="Y6423" s="18">
        <v>0</v>
      </c>
      <c r="Z6423" s="18">
        <v>0</v>
      </c>
      <c r="AA6423" s="18">
        <v>0</v>
      </c>
      <c r="AB6423" s="18">
        <v>38971</v>
      </c>
      <c r="AC6423" s="23">
        <v>0.06</v>
      </c>
      <c r="AD6423" s="14" t="str">
        <f>IF(E6423=113,"Linn","Iowa ex-Linn")</f>
        <v>Iowa ex-Linn</v>
      </c>
      <c r="AE6423" s="23">
        <f>IFERROR(AB6423/W6423,"N/M")</f>
        <v>0.05810046037879872</v>
      </c>
      <c r="AF6423" s="14" t="str">
        <f>B6423&amp;"|"&amp;TEXT(E6423,"000")&amp;"|"&amp;TEXT(M6423,"0.0000")</f>
        <v>2024|175|0.8500</v>
      </c>
      <c r="AG6423" s="22" t="str">
        <f>IF(AND(B6423&gt;=2015,B6423&lt;=2024,C6423=19,G6423=41,I6423=2,K6423="A",L6423="RBUP",M6423&gt;=0.5,M6423&lt;=0.85),"IN","OUT")</f>
        <v>IN</v>
      </c>
    </row>
    <row r="6424" spans="1:33">
      <c r="A6424" s="14" t="s">
        <v>194</v>
      </c>
      <c r="B6424" s="16">
        <v>2024</v>
      </c>
      <c r="C6424" s="16">
        <v>19</v>
      </c>
      <c r="D6424" s="14" t="s">
        <v>80</v>
      </c>
      <c r="E6424" s="16">
        <v>177</v>
      </c>
      <c r="F6424" s="14" t="s">
        <v>174</v>
      </c>
      <c r="G6424" s="16">
        <v>41</v>
      </c>
      <c r="H6424" s="14" t="s">
        <v>186</v>
      </c>
      <c r="I6424" s="16">
        <v>2</v>
      </c>
      <c r="J6424" s="14" t="s">
        <v>83</v>
      </c>
      <c r="K6424" s="14" t="s">
        <v>84</v>
      </c>
      <c r="L6424" s="14" t="s">
        <v>85</v>
      </c>
      <c r="M6424" s="23">
        <v>0.5</v>
      </c>
      <c r="N6424" s="16">
        <v>2</v>
      </c>
      <c r="O6424" s="16">
        <v>0</v>
      </c>
      <c r="P6424" s="16">
        <v>0</v>
      </c>
      <c r="Q6424" s="16">
        <v>0</v>
      </c>
      <c r="R6424" s="16">
        <v>0</v>
      </c>
      <c r="S6424" s="14" t="s">
        <v>86</v>
      </c>
      <c r="T6424" s="16">
        <v>0</v>
      </c>
      <c r="U6424" s="16">
        <v>0</v>
      </c>
      <c r="V6424" s="18">
        <v>0</v>
      </c>
      <c r="W6424" s="18">
        <v>0</v>
      </c>
      <c r="X6424" s="18">
        <v>0</v>
      </c>
      <c r="Y6424" s="18">
        <v>0</v>
      </c>
      <c r="Z6424" s="18">
        <v>0</v>
      </c>
      <c r="AA6424" s="18">
        <v>0</v>
      </c>
      <c r="AB6424" s="18">
        <v>0</v>
      </c>
      <c r="AC6424" s="23">
        <v>0</v>
      </c>
      <c r="AD6424" s="14" t="str">
        <f>IF(E6424=113,"Linn","Iowa ex-Linn")</f>
        <v>Iowa ex-Linn</v>
      </c>
      <c r="AE6424" s="23" t="str">
        <f>IFERROR(AB6424/W6424,"N/M")</f>
        <v>N/M</v>
      </c>
      <c r="AF6424" s="14" t="str">
        <f>B6424&amp;"|"&amp;TEXT(E6424,"000")&amp;"|"&amp;TEXT(M6424,"0.0000")</f>
        <v>2024|177|0.5000</v>
      </c>
      <c r="AG6424" s="22" t="str">
        <f>IF(AND(B6424&gt;=2015,B6424&lt;=2024,C6424=19,G6424=41,I6424=2,K6424="A",L6424="RBUP",M6424&gt;=0.5,M6424&lt;=0.85),"IN","OUT")</f>
        <v>IN</v>
      </c>
    </row>
    <row r="6425" spans="1:33">
      <c r="A6425" s="14" t="s">
        <v>194</v>
      </c>
      <c r="B6425" s="16">
        <v>2024</v>
      </c>
      <c r="C6425" s="16">
        <v>19</v>
      </c>
      <c r="D6425" s="14" t="s">
        <v>80</v>
      </c>
      <c r="E6425" s="16">
        <v>177</v>
      </c>
      <c r="F6425" s="14" t="s">
        <v>174</v>
      </c>
      <c r="G6425" s="16">
        <v>41</v>
      </c>
      <c r="H6425" s="14" t="s">
        <v>186</v>
      </c>
      <c r="I6425" s="16">
        <v>2</v>
      </c>
      <c r="J6425" s="14" t="s">
        <v>83</v>
      </c>
      <c r="K6425" s="14" t="s">
        <v>84</v>
      </c>
      <c r="L6425" s="14" t="s">
        <v>85</v>
      </c>
      <c r="M6425" s="23">
        <v>0.6</v>
      </c>
      <c r="N6425" s="16">
        <v>1</v>
      </c>
      <c r="O6425" s="16">
        <v>0</v>
      </c>
      <c r="P6425" s="16">
        <v>0</v>
      </c>
      <c r="Q6425" s="16">
        <v>0</v>
      </c>
      <c r="R6425" s="16">
        <v>0</v>
      </c>
      <c r="S6425" s="14" t="s">
        <v>86</v>
      </c>
      <c r="T6425" s="16">
        <v>0</v>
      </c>
      <c r="U6425" s="16">
        <v>0</v>
      </c>
      <c r="V6425" s="18">
        <v>0</v>
      </c>
      <c r="W6425" s="18">
        <v>0</v>
      </c>
      <c r="X6425" s="18">
        <v>0</v>
      </c>
      <c r="Y6425" s="18">
        <v>0</v>
      </c>
      <c r="Z6425" s="18">
        <v>0</v>
      </c>
      <c r="AA6425" s="18">
        <v>0</v>
      </c>
      <c r="AB6425" s="18">
        <v>0</v>
      </c>
      <c r="AC6425" s="23">
        <v>0</v>
      </c>
      <c r="AD6425" s="14" t="str">
        <f>IF(E6425=113,"Linn","Iowa ex-Linn")</f>
        <v>Iowa ex-Linn</v>
      </c>
      <c r="AE6425" s="23" t="str">
        <f>IFERROR(AB6425/W6425,"N/M")</f>
        <v>N/M</v>
      </c>
      <c r="AF6425" s="14" t="str">
        <f>B6425&amp;"|"&amp;TEXT(E6425,"000")&amp;"|"&amp;TEXT(M6425,"0.0000")</f>
        <v>2024|177|0.6000</v>
      </c>
      <c r="AG6425" s="22" t="str">
        <f>IF(AND(B6425&gt;=2015,B6425&lt;=2024,C6425=19,G6425=41,I6425=2,K6425="A",L6425="RBUP",M6425&gt;=0.5,M6425&lt;=0.85),"IN","OUT")</f>
        <v>IN</v>
      </c>
    </row>
    <row r="6426" spans="1:33">
      <c r="A6426" s="14" t="s">
        <v>194</v>
      </c>
      <c r="B6426" s="16">
        <v>2024</v>
      </c>
      <c r="C6426" s="16">
        <v>19</v>
      </c>
      <c r="D6426" s="14" t="s">
        <v>80</v>
      </c>
      <c r="E6426" s="16">
        <v>177</v>
      </c>
      <c r="F6426" s="14" t="s">
        <v>174</v>
      </c>
      <c r="G6426" s="16">
        <v>41</v>
      </c>
      <c r="H6426" s="14" t="s">
        <v>186</v>
      </c>
      <c r="I6426" s="16">
        <v>2</v>
      </c>
      <c r="J6426" s="14" t="s">
        <v>83</v>
      </c>
      <c r="K6426" s="14" t="s">
        <v>84</v>
      </c>
      <c r="L6426" s="14" t="s">
        <v>85</v>
      </c>
      <c r="M6426" s="23">
        <v>0.65</v>
      </c>
      <c r="N6426" s="16">
        <v>7</v>
      </c>
      <c r="O6426" s="16">
        <v>6</v>
      </c>
      <c r="P6426" s="16">
        <v>0</v>
      </c>
      <c r="Q6426" s="16">
        <v>9</v>
      </c>
      <c r="R6426" s="16">
        <v>0</v>
      </c>
      <c r="S6426" s="14" t="s">
        <v>86</v>
      </c>
      <c r="T6426" s="16">
        <v>257</v>
      </c>
      <c r="U6426" s="16">
        <v>0</v>
      </c>
      <c r="V6426" s="18">
        <v>114044</v>
      </c>
      <c r="W6426" s="18">
        <v>8590</v>
      </c>
      <c r="X6426" s="18">
        <v>5068</v>
      </c>
      <c r="Y6426" s="18">
        <v>0</v>
      </c>
      <c r="Z6426" s="18">
        <v>0</v>
      </c>
      <c r="AA6426" s="18">
        <v>0</v>
      </c>
      <c r="AB6426" s="18">
        <v>0</v>
      </c>
      <c r="AC6426" s="23">
        <v>0</v>
      </c>
      <c r="AD6426" s="14" t="str">
        <f>IF(E6426=113,"Linn","Iowa ex-Linn")</f>
        <v>Iowa ex-Linn</v>
      </c>
      <c r="AE6426" s="23">
        <f>IFERROR(AB6426/W6426,"N/M")</f>
        <v>0.0</v>
      </c>
      <c r="AF6426" s="14" t="str">
        <f>B6426&amp;"|"&amp;TEXT(E6426,"000")&amp;"|"&amp;TEXT(M6426,"0.0000")</f>
        <v>2024|177|0.6500</v>
      </c>
      <c r="AG6426" s="22" t="str">
        <f>IF(AND(B6426&gt;=2015,B6426&lt;=2024,C6426=19,G6426=41,I6426=2,K6426="A",L6426="RBUP",M6426&gt;=0.5,M6426&lt;=0.85),"IN","OUT")</f>
        <v>IN</v>
      </c>
    </row>
    <row r="6427" spans="1:33">
      <c r="A6427" s="14" t="s">
        <v>194</v>
      </c>
      <c r="B6427" s="16">
        <v>2024</v>
      </c>
      <c r="C6427" s="16">
        <v>19</v>
      </c>
      <c r="D6427" s="14" t="s">
        <v>80</v>
      </c>
      <c r="E6427" s="16">
        <v>177</v>
      </c>
      <c r="F6427" s="14" t="s">
        <v>174</v>
      </c>
      <c r="G6427" s="16">
        <v>41</v>
      </c>
      <c r="H6427" s="14" t="s">
        <v>186</v>
      </c>
      <c r="I6427" s="16">
        <v>2</v>
      </c>
      <c r="J6427" s="14" t="s">
        <v>83</v>
      </c>
      <c r="K6427" s="14" t="s">
        <v>84</v>
      </c>
      <c r="L6427" s="14" t="s">
        <v>85</v>
      </c>
      <c r="M6427" s="23">
        <v>0.7</v>
      </c>
      <c r="N6427" s="16">
        <v>27</v>
      </c>
      <c r="O6427" s="16">
        <v>18</v>
      </c>
      <c r="P6427" s="16">
        <v>1</v>
      </c>
      <c r="Q6427" s="16">
        <v>32</v>
      </c>
      <c r="R6427" s="16">
        <v>2</v>
      </c>
      <c r="S6427" s="14" t="s">
        <v>86</v>
      </c>
      <c r="T6427" s="16">
        <v>1498</v>
      </c>
      <c r="U6427" s="16">
        <v>0</v>
      </c>
      <c r="V6427" s="18">
        <v>794139</v>
      </c>
      <c r="W6427" s="18">
        <v>72782</v>
      </c>
      <c r="X6427" s="18">
        <v>47602</v>
      </c>
      <c r="Y6427" s="18">
        <v>0</v>
      </c>
      <c r="Z6427" s="18">
        <v>0</v>
      </c>
      <c r="AA6427" s="18">
        <v>0</v>
      </c>
      <c r="AB6427" s="18">
        <v>3205</v>
      </c>
      <c r="AC6427" s="23">
        <v>0.04</v>
      </c>
      <c r="AD6427" s="14" t="str">
        <f>IF(E6427=113,"Linn","Iowa ex-Linn")</f>
        <v>Iowa ex-Linn</v>
      </c>
      <c r="AE6427" s="23">
        <f>IFERROR(AB6427/W6427,"N/M")</f>
        <v>0.0440356132010662</v>
      </c>
      <c r="AF6427" s="14" t="str">
        <f>B6427&amp;"|"&amp;TEXT(E6427,"000")&amp;"|"&amp;TEXT(M6427,"0.0000")</f>
        <v>2024|177|0.7000</v>
      </c>
      <c r="AG6427" s="22" t="str">
        <f>IF(AND(B6427&gt;=2015,B6427&lt;=2024,C6427=19,G6427=41,I6427=2,K6427="A",L6427="RBUP",M6427&gt;=0.5,M6427&lt;=0.85),"IN","OUT")</f>
        <v>IN</v>
      </c>
    </row>
    <row r="6428" spans="1:33">
      <c r="A6428" s="14" t="s">
        <v>194</v>
      </c>
      <c r="B6428" s="16">
        <v>2024</v>
      </c>
      <c r="C6428" s="16">
        <v>19</v>
      </c>
      <c r="D6428" s="14" t="s">
        <v>80</v>
      </c>
      <c r="E6428" s="16">
        <v>177</v>
      </c>
      <c r="F6428" s="14" t="s">
        <v>174</v>
      </c>
      <c r="G6428" s="16">
        <v>41</v>
      </c>
      <c r="H6428" s="14" t="s">
        <v>186</v>
      </c>
      <c r="I6428" s="16">
        <v>2</v>
      </c>
      <c r="J6428" s="14" t="s">
        <v>83</v>
      </c>
      <c r="K6428" s="14" t="s">
        <v>84</v>
      </c>
      <c r="L6428" s="14" t="s">
        <v>85</v>
      </c>
      <c r="M6428" s="23">
        <v>0.75</v>
      </c>
      <c r="N6428" s="16">
        <v>112</v>
      </c>
      <c r="O6428" s="16">
        <v>83</v>
      </c>
      <c r="P6428" s="16">
        <v>6</v>
      </c>
      <c r="Q6428" s="16">
        <v>153</v>
      </c>
      <c r="R6428" s="16">
        <v>5</v>
      </c>
      <c r="S6428" s="14" t="s">
        <v>86</v>
      </c>
      <c r="T6428" s="16">
        <v>15910</v>
      </c>
      <c r="U6428" s="16">
        <v>0</v>
      </c>
      <c r="V6428" s="18">
        <v>9951120</v>
      </c>
      <c r="W6428" s="18">
        <v>959065</v>
      </c>
      <c r="X6428" s="18">
        <v>641757</v>
      </c>
      <c r="Y6428" s="18">
        <v>82</v>
      </c>
      <c r="Z6428" s="18">
        <v>0</v>
      </c>
      <c r="AA6428" s="18">
        <v>0</v>
      </c>
      <c r="AB6428" s="18">
        <v>8099</v>
      </c>
      <c r="AC6428" s="23">
        <v>0.01</v>
      </c>
      <c r="AD6428" s="14" t="str">
        <f>IF(E6428=113,"Linn","Iowa ex-Linn")</f>
        <v>Iowa ex-Linn</v>
      </c>
      <c r="AE6428" s="23">
        <f>IFERROR(AB6428/W6428,"N/M")</f>
        <v>0.008444683102813677</v>
      </c>
      <c r="AF6428" s="14" t="str">
        <f>B6428&amp;"|"&amp;TEXT(E6428,"000")&amp;"|"&amp;TEXT(M6428,"0.0000")</f>
        <v>2024|177|0.7500</v>
      </c>
      <c r="AG6428" s="22" t="str">
        <f>IF(AND(B6428&gt;=2015,B6428&lt;=2024,C6428=19,G6428=41,I6428=2,K6428="A",L6428="RBUP",M6428&gt;=0.5,M6428&lt;=0.85),"IN","OUT")</f>
        <v>IN</v>
      </c>
    </row>
    <row r="6429" spans="1:33">
      <c r="A6429" s="14" t="s">
        <v>194</v>
      </c>
      <c r="B6429" s="16">
        <v>2024</v>
      </c>
      <c r="C6429" s="16">
        <v>19</v>
      </c>
      <c r="D6429" s="14" t="s">
        <v>80</v>
      </c>
      <c r="E6429" s="16">
        <v>177</v>
      </c>
      <c r="F6429" s="14" t="s">
        <v>174</v>
      </c>
      <c r="G6429" s="16">
        <v>41</v>
      </c>
      <c r="H6429" s="14" t="s">
        <v>186</v>
      </c>
      <c r="I6429" s="16">
        <v>2</v>
      </c>
      <c r="J6429" s="14" t="s">
        <v>83</v>
      </c>
      <c r="K6429" s="14" t="s">
        <v>84</v>
      </c>
      <c r="L6429" s="14" t="s">
        <v>85</v>
      </c>
      <c r="M6429" s="23">
        <v>0.8</v>
      </c>
      <c r="N6429" s="16">
        <v>212</v>
      </c>
      <c r="O6429" s="16">
        <v>143</v>
      </c>
      <c r="P6429" s="16">
        <v>18</v>
      </c>
      <c r="Q6429" s="16">
        <v>228</v>
      </c>
      <c r="R6429" s="16">
        <v>19</v>
      </c>
      <c r="S6429" s="14" t="s">
        <v>86</v>
      </c>
      <c r="T6429" s="16">
        <v>27778</v>
      </c>
      <c r="U6429" s="16">
        <v>0</v>
      </c>
      <c r="V6429" s="18">
        <v>18214133</v>
      </c>
      <c r="W6429" s="18">
        <v>2023925</v>
      </c>
      <c r="X6429" s="18">
        <v>1253881</v>
      </c>
      <c r="Y6429" s="18">
        <v>630</v>
      </c>
      <c r="Z6429" s="18">
        <v>0</v>
      </c>
      <c r="AA6429" s="18">
        <v>0</v>
      </c>
      <c r="AB6429" s="18">
        <v>130585</v>
      </c>
      <c r="AC6429" s="23">
        <v>0.06</v>
      </c>
      <c r="AD6429" s="14" t="str">
        <f>IF(E6429=113,"Linn","Iowa ex-Linn")</f>
        <v>Iowa ex-Linn</v>
      </c>
      <c r="AE6429" s="23">
        <f>IFERROR(AB6429/W6429,"N/M")</f>
        <v>0.06452067146756921</v>
      </c>
      <c r="AF6429" s="14" t="str">
        <f>B6429&amp;"|"&amp;TEXT(E6429,"000")&amp;"|"&amp;TEXT(M6429,"0.0000")</f>
        <v>2024|177|0.8000</v>
      </c>
      <c r="AG6429" s="22" t="str">
        <f>IF(AND(B6429&gt;=2015,B6429&lt;=2024,C6429=19,G6429=41,I6429=2,K6429="A",L6429="RBUP",M6429&gt;=0.5,M6429&lt;=0.85),"IN","OUT")</f>
        <v>IN</v>
      </c>
    </row>
    <row r="6430" spans="1:33">
      <c r="A6430" s="14" t="s">
        <v>194</v>
      </c>
      <c r="B6430" s="16">
        <v>2024</v>
      </c>
      <c r="C6430" s="16">
        <v>19</v>
      </c>
      <c r="D6430" s="14" t="s">
        <v>80</v>
      </c>
      <c r="E6430" s="16">
        <v>177</v>
      </c>
      <c r="F6430" s="14" t="s">
        <v>174</v>
      </c>
      <c r="G6430" s="16">
        <v>41</v>
      </c>
      <c r="H6430" s="14" t="s">
        <v>186</v>
      </c>
      <c r="I6430" s="16">
        <v>2</v>
      </c>
      <c r="J6430" s="14" t="s">
        <v>83</v>
      </c>
      <c r="K6430" s="14" t="s">
        <v>84</v>
      </c>
      <c r="L6430" s="14" t="s">
        <v>85</v>
      </c>
      <c r="M6430" s="23">
        <v>0.85</v>
      </c>
      <c r="N6430" s="16">
        <v>50</v>
      </c>
      <c r="O6430" s="16">
        <v>27</v>
      </c>
      <c r="P6430" s="16">
        <v>10</v>
      </c>
      <c r="Q6430" s="16">
        <v>31</v>
      </c>
      <c r="R6430" s="16">
        <v>10</v>
      </c>
      <c r="S6430" s="14" t="s">
        <v>86</v>
      </c>
      <c r="T6430" s="16">
        <v>4326</v>
      </c>
      <c r="U6430" s="16">
        <v>0</v>
      </c>
      <c r="V6430" s="18">
        <v>2687733</v>
      </c>
      <c r="W6430" s="18">
        <v>335403</v>
      </c>
      <c r="X6430" s="18">
        <v>169911</v>
      </c>
      <c r="Y6430" s="18">
        <v>0</v>
      </c>
      <c r="Z6430" s="18">
        <v>0</v>
      </c>
      <c r="AA6430" s="18">
        <v>0</v>
      </c>
      <c r="AB6430" s="18">
        <v>109965</v>
      </c>
      <c r="AC6430" s="23">
        <v>0.33</v>
      </c>
      <c r="AD6430" s="14" t="str">
        <f>IF(E6430=113,"Linn","Iowa ex-Linn")</f>
        <v>Iowa ex-Linn</v>
      </c>
      <c r="AE6430" s="23">
        <f>IFERROR(AB6430/W6430,"N/M")</f>
        <v>0.3278593214729743</v>
      </c>
      <c r="AF6430" s="14" t="str">
        <f>B6430&amp;"|"&amp;TEXT(E6430,"000")&amp;"|"&amp;TEXT(M6430,"0.0000")</f>
        <v>2024|177|0.8500</v>
      </c>
      <c r="AG6430" s="22" t="str">
        <f>IF(AND(B6430&gt;=2015,B6430&lt;=2024,C6430=19,G6430=41,I6430=2,K6430="A",L6430="RBUP",M6430&gt;=0.5,M6430&lt;=0.85),"IN","OUT")</f>
        <v>IN</v>
      </c>
    </row>
    <row r="6431" spans="1:33">
      <c r="A6431" s="14" t="s">
        <v>194</v>
      </c>
      <c r="B6431" s="16">
        <v>2024</v>
      </c>
      <c r="C6431" s="16">
        <v>19</v>
      </c>
      <c r="D6431" s="14" t="s">
        <v>80</v>
      </c>
      <c r="E6431" s="16">
        <v>179</v>
      </c>
      <c r="F6431" s="14" t="s">
        <v>175</v>
      </c>
      <c r="G6431" s="16">
        <v>41</v>
      </c>
      <c r="H6431" s="14" t="s">
        <v>186</v>
      </c>
      <c r="I6431" s="16">
        <v>2</v>
      </c>
      <c r="J6431" s="14" t="s">
        <v>83</v>
      </c>
      <c r="K6431" s="14" t="s">
        <v>84</v>
      </c>
      <c r="L6431" s="14" t="s">
        <v>85</v>
      </c>
      <c r="M6431" s="23">
        <v>0.6</v>
      </c>
      <c r="N6431" s="16">
        <v>0</v>
      </c>
      <c r="O6431" s="16">
        <v>0</v>
      </c>
      <c r="P6431" s="16">
        <v>0</v>
      </c>
      <c r="Q6431" s="16">
        <v>2</v>
      </c>
      <c r="R6431" s="16">
        <v>0</v>
      </c>
      <c r="S6431" s="14" t="s">
        <v>86</v>
      </c>
      <c r="T6431" s="16">
        <v>76</v>
      </c>
      <c r="U6431" s="16">
        <v>0</v>
      </c>
      <c r="V6431" s="18">
        <v>37951</v>
      </c>
      <c r="W6431" s="18">
        <v>3499</v>
      </c>
      <c r="X6431" s="18">
        <v>2240</v>
      </c>
      <c r="Y6431" s="18">
        <v>0</v>
      </c>
      <c r="Z6431" s="18">
        <v>0</v>
      </c>
      <c r="AA6431" s="18">
        <v>0</v>
      </c>
      <c r="AB6431" s="18">
        <v>0</v>
      </c>
      <c r="AC6431" s="23">
        <v>0</v>
      </c>
      <c r="AD6431" s="14" t="str">
        <f>IF(E6431=113,"Linn","Iowa ex-Linn")</f>
        <v>Iowa ex-Linn</v>
      </c>
      <c r="AE6431" s="23">
        <f>IFERROR(AB6431/W6431,"N/M")</f>
        <v>0.0</v>
      </c>
      <c r="AF6431" s="14" t="str">
        <f>B6431&amp;"|"&amp;TEXT(E6431,"000")&amp;"|"&amp;TEXT(M6431,"0.0000")</f>
        <v>2024|179|0.6000</v>
      </c>
      <c r="AG6431" s="22" t="str">
        <f>IF(AND(B6431&gt;=2015,B6431&lt;=2024,C6431=19,G6431=41,I6431=2,K6431="A",L6431="RBUP",M6431&gt;=0.5,M6431&lt;=0.85),"IN","OUT")</f>
        <v>IN</v>
      </c>
    </row>
    <row r="6432" spans="1:33">
      <c r="A6432" s="14" t="s">
        <v>194</v>
      </c>
      <c r="B6432" s="16">
        <v>2024</v>
      </c>
      <c r="C6432" s="16">
        <v>19</v>
      </c>
      <c r="D6432" s="14" t="s">
        <v>80</v>
      </c>
      <c r="E6432" s="16">
        <v>179</v>
      </c>
      <c r="F6432" s="14" t="s">
        <v>175</v>
      </c>
      <c r="G6432" s="16">
        <v>41</v>
      </c>
      <c r="H6432" s="14" t="s">
        <v>186</v>
      </c>
      <c r="I6432" s="16">
        <v>2</v>
      </c>
      <c r="J6432" s="14" t="s">
        <v>83</v>
      </c>
      <c r="K6432" s="14" t="s">
        <v>84</v>
      </c>
      <c r="L6432" s="14" t="s">
        <v>85</v>
      </c>
      <c r="M6432" s="23">
        <v>0.65</v>
      </c>
      <c r="N6432" s="16">
        <v>8</v>
      </c>
      <c r="O6432" s="16">
        <v>4</v>
      </c>
      <c r="P6432" s="16">
        <v>1</v>
      </c>
      <c r="Q6432" s="16">
        <v>8</v>
      </c>
      <c r="R6432" s="16">
        <v>1</v>
      </c>
      <c r="S6432" s="14" t="s">
        <v>86</v>
      </c>
      <c r="T6432" s="16">
        <v>680</v>
      </c>
      <c r="U6432" s="16">
        <v>0</v>
      </c>
      <c r="V6432" s="18">
        <v>420710</v>
      </c>
      <c r="W6432" s="18">
        <v>26068</v>
      </c>
      <c r="X6432" s="18">
        <v>15379</v>
      </c>
      <c r="Y6432" s="18">
        <v>0</v>
      </c>
      <c r="Z6432" s="18">
        <v>0</v>
      </c>
      <c r="AA6432" s="18">
        <v>0</v>
      </c>
      <c r="AB6432" s="18">
        <v>1079</v>
      </c>
      <c r="AC6432" s="23">
        <v>0.04</v>
      </c>
      <c r="AD6432" s="14" t="str">
        <f>IF(E6432=113,"Linn","Iowa ex-Linn")</f>
        <v>Iowa ex-Linn</v>
      </c>
      <c r="AE6432" s="23">
        <f>IFERROR(AB6432/W6432,"N/M")</f>
        <v>0.04139174466779193</v>
      </c>
      <c r="AF6432" s="14" t="str">
        <f>B6432&amp;"|"&amp;TEXT(E6432,"000")&amp;"|"&amp;TEXT(M6432,"0.0000")</f>
        <v>2024|179|0.6500</v>
      </c>
      <c r="AG6432" s="22" t="str">
        <f>IF(AND(B6432&gt;=2015,B6432&lt;=2024,C6432=19,G6432=41,I6432=2,K6432="A",L6432="RBUP",M6432&gt;=0.5,M6432&lt;=0.85),"IN","OUT")</f>
        <v>IN</v>
      </c>
    </row>
    <row r="6433" spans="1:33">
      <c r="A6433" s="14" t="s">
        <v>194</v>
      </c>
      <c r="B6433" s="16">
        <v>2024</v>
      </c>
      <c r="C6433" s="16">
        <v>19</v>
      </c>
      <c r="D6433" s="14" t="s">
        <v>80</v>
      </c>
      <c r="E6433" s="16">
        <v>179</v>
      </c>
      <c r="F6433" s="14" t="s">
        <v>175</v>
      </c>
      <c r="G6433" s="16">
        <v>41</v>
      </c>
      <c r="H6433" s="14" t="s">
        <v>186</v>
      </c>
      <c r="I6433" s="16">
        <v>2</v>
      </c>
      <c r="J6433" s="14" t="s">
        <v>83</v>
      </c>
      <c r="K6433" s="14" t="s">
        <v>84</v>
      </c>
      <c r="L6433" s="14" t="s">
        <v>85</v>
      </c>
      <c r="M6433" s="23">
        <v>0.7</v>
      </c>
      <c r="N6433" s="16">
        <v>42</v>
      </c>
      <c r="O6433" s="16">
        <v>27</v>
      </c>
      <c r="P6433" s="16">
        <v>2</v>
      </c>
      <c r="Q6433" s="16">
        <v>50</v>
      </c>
      <c r="R6433" s="16">
        <v>3</v>
      </c>
      <c r="S6433" s="14" t="s">
        <v>86</v>
      </c>
      <c r="T6433" s="16">
        <v>3385</v>
      </c>
      <c r="U6433" s="16">
        <v>0</v>
      </c>
      <c r="V6433" s="18">
        <v>2040440</v>
      </c>
      <c r="W6433" s="18">
        <v>157013</v>
      </c>
      <c r="X6433" s="18">
        <v>101237</v>
      </c>
      <c r="Y6433" s="18">
        <v>54</v>
      </c>
      <c r="Z6433" s="18">
        <v>0</v>
      </c>
      <c r="AA6433" s="18">
        <v>0</v>
      </c>
      <c r="AB6433" s="18">
        <v>9334</v>
      </c>
      <c r="AC6433" s="23">
        <v>0.06</v>
      </c>
      <c r="AD6433" s="14" t="str">
        <f>IF(E6433=113,"Linn","Iowa ex-Linn")</f>
        <v>Iowa ex-Linn</v>
      </c>
      <c r="AE6433" s="23">
        <f>IFERROR(AB6433/W6433,"N/M")</f>
        <v>0.05944730691089273</v>
      </c>
      <c r="AF6433" s="14" t="str">
        <f>B6433&amp;"|"&amp;TEXT(E6433,"000")&amp;"|"&amp;TEXT(M6433,"0.0000")</f>
        <v>2024|179|0.7000</v>
      </c>
      <c r="AG6433" s="22" t="str">
        <f>IF(AND(B6433&gt;=2015,B6433&lt;=2024,C6433=19,G6433=41,I6433=2,K6433="A",L6433="RBUP",M6433&gt;=0.5,M6433&lt;=0.85),"IN","OUT")</f>
        <v>IN</v>
      </c>
    </row>
    <row r="6434" spans="1:33">
      <c r="A6434" s="14" t="s">
        <v>194</v>
      </c>
      <c r="B6434" s="16">
        <v>2024</v>
      </c>
      <c r="C6434" s="16">
        <v>19</v>
      </c>
      <c r="D6434" s="14" t="s">
        <v>80</v>
      </c>
      <c r="E6434" s="16">
        <v>179</v>
      </c>
      <c r="F6434" s="14" t="s">
        <v>175</v>
      </c>
      <c r="G6434" s="16">
        <v>41</v>
      </c>
      <c r="H6434" s="14" t="s">
        <v>186</v>
      </c>
      <c r="I6434" s="16">
        <v>2</v>
      </c>
      <c r="J6434" s="14" t="s">
        <v>83</v>
      </c>
      <c r="K6434" s="14" t="s">
        <v>84</v>
      </c>
      <c r="L6434" s="14" t="s">
        <v>85</v>
      </c>
      <c r="M6434" s="23">
        <v>0.75</v>
      </c>
      <c r="N6434" s="16">
        <v>139</v>
      </c>
      <c r="O6434" s="16">
        <v>87</v>
      </c>
      <c r="P6434" s="16">
        <v>11</v>
      </c>
      <c r="Q6434" s="16">
        <v>118</v>
      </c>
      <c r="R6434" s="16">
        <v>14</v>
      </c>
      <c r="S6434" s="14" t="s">
        <v>86</v>
      </c>
      <c r="T6434" s="16">
        <v>18744</v>
      </c>
      <c r="U6434" s="16">
        <v>0</v>
      </c>
      <c r="V6434" s="18">
        <v>12591892</v>
      </c>
      <c r="W6434" s="18">
        <v>938030</v>
      </c>
      <c r="X6434" s="18">
        <v>675239</v>
      </c>
      <c r="Y6434" s="18">
        <v>226</v>
      </c>
      <c r="Z6434" s="18">
        <v>0</v>
      </c>
      <c r="AA6434" s="18">
        <v>0</v>
      </c>
      <c r="AB6434" s="18">
        <v>125492</v>
      </c>
      <c r="AC6434" s="23">
        <v>0.13</v>
      </c>
      <c r="AD6434" s="14" t="str">
        <f>IF(E6434=113,"Linn","Iowa ex-Linn")</f>
        <v>Iowa ex-Linn</v>
      </c>
      <c r="AE6434" s="23">
        <f>IFERROR(AB6434/W6434,"N/M")</f>
        <v>0.1337825016257476</v>
      </c>
      <c r="AF6434" s="14" t="str">
        <f>B6434&amp;"|"&amp;TEXT(E6434,"000")&amp;"|"&amp;TEXT(M6434,"0.0000")</f>
        <v>2024|179|0.7500</v>
      </c>
      <c r="AG6434" s="22" t="str">
        <f>IF(AND(B6434&gt;=2015,B6434&lt;=2024,C6434=19,G6434=41,I6434=2,K6434="A",L6434="RBUP",M6434&gt;=0.5,M6434&lt;=0.85),"IN","OUT")</f>
        <v>IN</v>
      </c>
    </row>
    <row r="6435" spans="1:33">
      <c r="A6435" s="14" t="s">
        <v>194</v>
      </c>
      <c r="B6435" s="16">
        <v>2024</v>
      </c>
      <c r="C6435" s="16">
        <v>19</v>
      </c>
      <c r="D6435" s="14" t="s">
        <v>80</v>
      </c>
      <c r="E6435" s="16">
        <v>179</v>
      </c>
      <c r="F6435" s="14" t="s">
        <v>175</v>
      </c>
      <c r="G6435" s="16">
        <v>41</v>
      </c>
      <c r="H6435" s="14" t="s">
        <v>186</v>
      </c>
      <c r="I6435" s="16">
        <v>2</v>
      </c>
      <c r="J6435" s="14" t="s">
        <v>83</v>
      </c>
      <c r="K6435" s="14" t="s">
        <v>84</v>
      </c>
      <c r="L6435" s="14" t="s">
        <v>85</v>
      </c>
      <c r="M6435" s="23">
        <v>0.8</v>
      </c>
      <c r="N6435" s="16">
        <v>239</v>
      </c>
      <c r="O6435" s="16">
        <v>166</v>
      </c>
      <c r="P6435" s="16">
        <v>28</v>
      </c>
      <c r="Q6435" s="16">
        <v>206</v>
      </c>
      <c r="R6435" s="16">
        <v>30</v>
      </c>
      <c r="S6435" s="14" t="s">
        <v>86</v>
      </c>
      <c r="T6435" s="16">
        <v>24845</v>
      </c>
      <c r="U6435" s="16">
        <v>0</v>
      </c>
      <c r="V6435" s="18">
        <v>17312723</v>
      </c>
      <c r="W6435" s="18">
        <v>1584054</v>
      </c>
      <c r="X6435" s="18">
        <v>1004334</v>
      </c>
      <c r="Y6435" s="18">
        <v>735</v>
      </c>
      <c r="Z6435" s="18">
        <v>0</v>
      </c>
      <c r="AA6435" s="18">
        <v>0</v>
      </c>
      <c r="AB6435" s="18">
        <v>135877</v>
      </c>
      <c r="AC6435" s="23">
        <v>0.09</v>
      </c>
      <c r="AD6435" s="14" t="str">
        <f>IF(E6435=113,"Linn","Iowa ex-Linn")</f>
        <v>Iowa ex-Linn</v>
      </c>
      <c r="AE6435" s="23">
        <f>IFERROR(AB6435/W6435,"N/M")</f>
        <v>0.08577801009309026</v>
      </c>
      <c r="AF6435" s="14" t="str">
        <f>B6435&amp;"|"&amp;TEXT(E6435,"000")&amp;"|"&amp;TEXT(M6435,"0.0000")</f>
        <v>2024|179|0.8000</v>
      </c>
      <c r="AG6435" s="22" t="str">
        <f>IF(AND(B6435&gt;=2015,B6435&lt;=2024,C6435=19,G6435=41,I6435=2,K6435="A",L6435="RBUP",M6435&gt;=0.5,M6435&lt;=0.85),"IN","OUT")</f>
        <v>IN</v>
      </c>
    </row>
    <row r="6436" spans="1:33">
      <c r="A6436" s="14" t="s">
        <v>194</v>
      </c>
      <c r="B6436" s="16">
        <v>2024</v>
      </c>
      <c r="C6436" s="16">
        <v>19</v>
      </c>
      <c r="D6436" s="14" t="s">
        <v>80</v>
      </c>
      <c r="E6436" s="16">
        <v>179</v>
      </c>
      <c r="F6436" s="14" t="s">
        <v>175</v>
      </c>
      <c r="G6436" s="16">
        <v>41</v>
      </c>
      <c r="H6436" s="14" t="s">
        <v>186</v>
      </c>
      <c r="I6436" s="16">
        <v>2</v>
      </c>
      <c r="J6436" s="14" t="s">
        <v>83</v>
      </c>
      <c r="K6436" s="14" t="s">
        <v>84</v>
      </c>
      <c r="L6436" s="14" t="s">
        <v>85</v>
      </c>
      <c r="M6436" s="23">
        <v>0.85</v>
      </c>
      <c r="N6436" s="16">
        <v>50</v>
      </c>
      <c r="O6436" s="16">
        <v>29</v>
      </c>
      <c r="P6436" s="16">
        <v>11</v>
      </c>
      <c r="Q6436" s="16">
        <v>60</v>
      </c>
      <c r="R6436" s="16">
        <v>12</v>
      </c>
      <c r="S6436" s="14" t="s">
        <v>86</v>
      </c>
      <c r="T6436" s="16">
        <v>6500</v>
      </c>
      <c r="U6436" s="16">
        <v>0</v>
      </c>
      <c r="V6436" s="18">
        <v>4989525</v>
      </c>
      <c r="W6436" s="18">
        <v>558762</v>
      </c>
      <c r="X6436" s="18">
        <v>246080</v>
      </c>
      <c r="Y6436" s="18">
        <v>1032</v>
      </c>
      <c r="Z6436" s="18">
        <v>0</v>
      </c>
      <c r="AA6436" s="18">
        <v>0</v>
      </c>
      <c r="AB6436" s="18">
        <v>128655</v>
      </c>
      <c r="AC6436" s="23">
        <v>0.23</v>
      </c>
      <c r="AD6436" s="14" t="str">
        <f>IF(E6436=113,"Linn","Iowa ex-Linn")</f>
        <v>Iowa ex-Linn</v>
      </c>
      <c r="AE6436" s="23">
        <f>IFERROR(AB6436/W6436,"N/M")</f>
        <v>0.23025008858870144</v>
      </c>
      <c r="AF6436" s="14" t="str">
        <f>B6436&amp;"|"&amp;TEXT(E6436,"000")&amp;"|"&amp;TEXT(M6436,"0.0000")</f>
        <v>2024|179|0.8500</v>
      </c>
      <c r="AG6436" s="22" t="str">
        <f>IF(AND(B6436&gt;=2015,B6436&lt;=2024,C6436=19,G6436=41,I6436=2,K6436="A",L6436="RBUP",M6436&gt;=0.5,M6436&lt;=0.85),"IN","OUT")</f>
        <v>IN</v>
      </c>
    </row>
    <row r="6437" spans="1:33">
      <c r="A6437" s="14" t="s">
        <v>194</v>
      </c>
      <c r="B6437" s="16">
        <v>2024</v>
      </c>
      <c r="C6437" s="16">
        <v>19</v>
      </c>
      <c r="D6437" s="14" t="s">
        <v>80</v>
      </c>
      <c r="E6437" s="16">
        <v>181</v>
      </c>
      <c r="F6437" s="14" t="s">
        <v>176</v>
      </c>
      <c r="G6437" s="16">
        <v>41</v>
      </c>
      <c r="H6437" s="14" t="s">
        <v>186</v>
      </c>
      <c r="I6437" s="16">
        <v>2</v>
      </c>
      <c r="J6437" s="14" t="s">
        <v>83</v>
      </c>
      <c r="K6437" s="14" t="s">
        <v>84</v>
      </c>
      <c r="L6437" s="14" t="s">
        <v>85</v>
      </c>
      <c r="M6437" s="23">
        <v>0.5</v>
      </c>
      <c r="N6437" s="16">
        <v>2</v>
      </c>
      <c r="O6437" s="16">
        <v>2</v>
      </c>
      <c r="P6437" s="16">
        <v>0</v>
      </c>
      <c r="Q6437" s="16">
        <v>2</v>
      </c>
      <c r="R6437" s="16">
        <v>0</v>
      </c>
      <c r="S6437" s="14" t="s">
        <v>86</v>
      </c>
      <c r="T6437" s="16">
        <v>130</v>
      </c>
      <c r="U6437" s="16">
        <v>0</v>
      </c>
      <c r="V6437" s="18">
        <v>52473</v>
      </c>
      <c r="W6437" s="18">
        <v>1125</v>
      </c>
      <c r="X6437" s="18">
        <v>830</v>
      </c>
      <c r="Y6437" s="18">
        <v>0</v>
      </c>
      <c r="Z6437" s="18">
        <v>0</v>
      </c>
      <c r="AA6437" s="18">
        <v>0</v>
      </c>
      <c r="AB6437" s="18">
        <v>0</v>
      </c>
      <c r="AC6437" s="23">
        <v>0</v>
      </c>
      <c r="AD6437" s="14" t="str">
        <f>IF(E6437=113,"Linn","Iowa ex-Linn")</f>
        <v>Iowa ex-Linn</v>
      </c>
      <c r="AE6437" s="23">
        <f>IFERROR(AB6437/W6437,"N/M")</f>
        <v>0.0</v>
      </c>
      <c r="AF6437" s="14" t="str">
        <f>B6437&amp;"|"&amp;TEXT(E6437,"000")&amp;"|"&amp;TEXT(M6437,"0.0000")</f>
        <v>2024|181|0.5000</v>
      </c>
      <c r="AG6437" s="22" t="str">
        <f>IF(AND(B6437&gt;=2015,B6437&lt;=2024,C6437=19,G6437=41,I6437=2,K6437="A",L6437="RBUP",M6437&gt;=0.5,M6437&lt;=0.85),"IN","OUT")</f>
        <v>IN</v>
      </c>
    </row>
    <row r="6438" spans="1:33">
      <c r="A6438" s="14" t="s">
        <v>194</v>
      </c>
      <c r="B6438" s="16">
        <v>2024</v>
      </c>
      <c r="C6438" s="16">
        <v>19</v>
      </c>
      <c r="D6438" s="14" t="s">
        <v>80</v>
      </c>
      <c r="E6438" s="16">
        <v>181</v>
      </c>
      <c r="F6438" s="14" t="s">
        <v>176</v>
      </c>
      <c r="G6438" s="16">
        <v>41</v>
      </c>
      <c r="H6438" s="14" t="s">
        <v>186</v>
      </c>
      <c r="I6438" s="16">
        <v>2</v>
      </c>
      <c r="J6438" s="14" t="s">
        <v>83</v>
      </c>
      <c r="K6438" s="14" t="s">
        <v>84</v>
      </c>
      <c r="L6438" s="14" t="s">
        <v>85</v>
      </c>
      <c r="M6438" s="23">
        <v>0.55</v>
      </c>
      <c r="N6438" s="16">
        <v>1</v>
      </c>
      <c r="O6438" s="16">
        <v>1</v>
      </c>
      <c r="P6438" s="16">
        <v>0</v>
      </c>
      <c r="Q6438" s="16">
        <v>1</v>
      </c>
      <c r="R6438" s="16">
        <v>0</v>
      </c>
      <c r="S6438" s="14" t="s">
        <v>86</v>
      </c>
      <c r="T6438" s="16">
        <v>240</v>
      </c>
      <c r="U6438" s="16">
        <v>0</v>
      </c>
      <c r="V6438" s="18">
        <v>95771</v>
      </c>
      <c r="W6438" s="18">
        <v>2309</v>
      </c>
      <c r="X6438" s="18">
        <v>1478</v>
      </c>
      <c r="Y6438" s="18">
        <v>0</v>
      </c>
      <c r="Z6438" s="18">
        <v>0</v>
      </c>
      <c r="AA6438" s="18">
        <v>0</v>
      </c>
      <c r="AB6438" s="18">
        <v>0</v>
      </c>
      <c r="AC6438" s="23">
        <v>0</v>
      </c>
      <c r="AD6438" s="14" t="str">
        <f>IF(E6438=113,"Linn","Iowa ex-Linn")</f>
        <v>Iowa ex-Linn</v>
      </c>
      <c r="AE6438" s="23">
        <f>IFERROR(AB6438/W6438,"N/M")</f>
        <v>0.0</v>
      </c>
      <c r="AF6438" s="14" t="str">
        <f>B6438&amp;"|"&amp;TEXT(E6438,"000")&amp;"|"&amp;TEXT(M6438,"0.0000")</f>
        <v>2024|181|0.5500</v>
      </c>
      <c r="AG6438" s="22" t="str">
        <f>IF(AND(B6438&gt;=2015,B6438&lt;=2024,C6438=19,G6438=41,I6438=2,K6438="A",L6438="RBUP",M6438&gt;=0.5,M6438&lt;=0.85),"IN","OUT")</f>
        <v>IN</v>
      </c>
    </row>
    <row r="6439" spans="1:33">
      <c r="A6439" s="14" t="s">
        <v>194</v>
      </c>
      <c r="B6439" s="16">
        <v>2024</v>
      </c>
      <c r="C6439" s="16">
        <v>19</v>
      </c>
      <c r="D6439" s="14" t="s">
        <v>80</v>
      </c>
      <c r="E6439" s="16">
        <v>181</v>
      </c>
      <c r="F6439" s="14" t="s">
        <v>176</v>
      </c>
      <c r="G6439" s="16">
        <v>41</v>
      </c>
      <c r="H6439" s="14" t="s">
        <v>186</v>
      </c>
      <c r="I6439" s="16">
        <v>2</v>
      </c>
      <c r="J6439" s="14" t="s">
        <v>83</v>
      </c>
      <c r="K6439" s="14" t="s">
        <v>84</v>
      </c>
      <c r="L6439" s="14" t="s">
        <v>85</v>
      </c>
      <c r="M6439" s="23">
        <v>0.6</v>
      </c>
      <c r="N6439" s="16">
        <v>2</v>
      </c>
      <c r="O6439" s="16">
        <v>1</v>
      </c>
      <c r="P6439" s="16">
        <v>0</v>
      </c>
      <c r="Q6439" s="16">
        <v>2</v>
      </c>
      <c r="R6439" s="16">
        <v>0</v>
      </c>
      <c r="S6439" s="14" t="s">
        <v>86</v>
      </c>
      <c r="T6439" s="16">
        <v>48</v>
      </c>
      <c r="U6439" s="16">
        <v>0</v>
      </c>
      <c r="V6439" s="18">
        <v>20799</v>
      </c>
      <c r="W6439" s="18">
        <v>1230</v>
      </c>
      <c r="X6439" s="18">
        <v>787</v>
      </c>
      <c r="Y6439" s="18">
        <v>0</v>
      </c>
      <c r="Z6439" s="18">
        <v>0</v>
      </c>
      <c r="AA6439" s="18">
        <v>0</v>
      </c>
      <c r="AB6439" s="18">
        <v>0</v>
      </c>
      <c r="AC6439" s="23">
        <v>0</v>
      </c>
      <c r="AD6439" s="14" t="str">
        <f>IF(E6439=113,"Linn","Iowa ex-Linn")</f>
        <v>Iowa ex-Linn</v>
      </c>
      <c r="AE6439" s="23">
        <f>IFERROR(AB6439/W6439,"N/M")</f>
        <v>0.0</v>
      </c>
      <c r="AF6439" s="14" t="str">
        <f>B6439&amp;"|"&amp;TEXT(E6439,"000")&amp;"|"&amp;TEXT(M6439,"0.0000")</f>
        <v>2024|181|0.6000</v>
      </c>
      <c r="AG6439" s="22" t="str">
        <f>IF(AND(B6439&gt;=2015,B6439&lt;=2024,C6439=19,G6439=41,I6439=2,K6439="A",L6439="RBUP",M6439&gt;=0.5,M6439&lt;=0.85),"IN","OUT")</f>
        <v>IN</v>
      </c>
    </row>
    <row r="6440" spans="1:33">
      <c r="A6440" s="14" t="s">
        <v>194</v>
      </c>
      <c r="B6440" s="16">
        <v>2024</v>
      </c>
      <c r="C6440" s="16">
        <v>19</v>
      </c>
      <c r="D6440" s="14" t="s">
        <v>80</v>
      </c>
      <c r="E6440" s="16">
        <v>181</v>
      </c>
      <c r="F6440" s="14" t="s">
        <v>176</v>
      </c>
      <c r="G6440" s="16">
        <v>41</v>
      </c>
      <c r="H6440" s="14" t="s">
        <v>186</v>
      </c>
      <c r="I6440" s="16">
        <v>2</v>
      </c>
      <c r="J6440" s="14" t="s">
        <v>83</v>
      </c>
      <c r="K6440" s="14" t="s">
        <v>84</v>
      </c>
      <c r="L6440" s="14" t="s">
        <v>85</v>
      </c>
      <c r="M6440" s="23">
        <v>0.65</v>
      </c>
      <c r="N6440" s="16">
        <v>9</v>
      </c>
      <c r="O6440" s="16">
        <v>4</v>
      </c>
      <c r="P6440" s="16">
        <v>0</v>
      </c>
      <c r="Q6440" s="16">
        <v>4</v>
      </c>
      <c r="R6440" s="16">
        <v>0</v>
      </c>
      <c r="S6440" s="14" t="s">
        <v>86</v>
      </c>
      <c r="T6440" s="16">
        <v>138</v>
      </c>
      <c r="U6440" s="16">
        <v>0</v>
      </c>
      <c r="V6440" s="18">
        <v>72051</v>
      </c>
      <c r="W6440" s="18">
        <v>2959</v>
      </c>
      <c r="X6440" s="18">
        <v>1807</v>
      </c>
      <c r="Y6440" s="18">
        <v>0</v>
      </c>
      <c r="Z6440" s="18">
        <v>0</v>
      </c>
      <c r="AA6440" s="18">
        <v>0</v>
      </c>
      <c r="AB6440" s="18">
        <v>0</v>
      </c>
      <c r="AC6440" s="23">
        <v>0</v>
      </c>
      <c r="AD6440" s="14" t="str">
        <f>IF(E6440=113,"Linn","Iowa ex-Linn")</f>
        <v>Iowa ex-Linn</v>
      </c>
      <c r="AE6440" s="23">
        <f>IFERROR(AB6440/W6440,"N/M")</f>
        <v>0.0</v>
      </c>
      <c r="AF6440" s="14" t="str">
        <f>B6440&amp;"|"&amp;TEXT(E6440,"000")&amp;"|"&amp;TEXT(M6440,"0.0000")</f>
        <v>2024|181|0.6500</v>
      </c>
      <c r="AG6440" s="22" t="str">
        <f>IF(AND(B6440&gt;=2015,B6440&lt;=2024,C6440=19,G6440=41,I6440=2,K6440="A",L6440="RBUP",M6440&gt;=0.5,M6440&lt;=0.85),"IN","OUT")</f>
        <v>IN</v>
      </c>
    </row>
    <row r="6441" spans="1:33">
      <c r="A6441" s="14" t="s">
        <v>194</v>
      </c>
      <c r="B6441" s="16">
        <v>2024</v>
      </c>
      <c r="C6441" s="16">
        <v>19</v>
      </c>
      <c r="D6441" s="14" t="s">
        <v>80</v>
      </c>
      <c r="E6441" s="16">
        <v>181</v>
      </c>
      <c r="F6441" s="14" t="s">
        <v>176</v>
      </c>
      <c r="G6441" s="16">
        <v>41</v>
      </c>
      <c r="H6441" s="14" t="s">
        <v>186</v>
      </c>
      <c r="I6441" s="16">
        <v>2</v>
      </c>
      <c r="J6441" s="14" t="s">
        <v>83</v>
      </c>
      <c r="K6441" s="14" t="s">
        <v>84</v>
      </c>
      <c r="L6441" s="14" t="s">
        <v>85</v>
      </c>
      <c r="M6441" s="23">
        <v>0.7</v>
      </c>
      <c r="N6441" s="16">
        <v>52</v>
      </c>
      <c r="O6441" s="16">
        <v>33</v>
      </c>
      <c r="P6441" s="16">
        <v>0</v>
      </c>
      <c r="Q6441" s="16">
        <v>43</v>
      </c>
      <c r="R6441" s="16">
        <v>0</v>
      </c>
      <c r="S6441" s="14" t="s">
        <v>86</v>
      </c>
      <c r="T6441" s="16">
        <v>2138</v>
      </c>
      <c r="U6441" s="16">
        <v>0</v>
      </c>
      <c r="V6441" s="18">
        <v>1237558</v>
      </c>
      <c r="W6441" s="18">
        <v>71510</v>
      </c>
      <c r="X6441" s="18">
        <v>49334</v>
      </c>
      <c r="Y6441" s="18">
        <v>0</v>
      </c>
      <c r="Z6441" s="18">
        <v>0</v>
      </c>
      <c r="AA6441" s="18">
        <v>0</v>
      </c>
      <c r="AB6441" s="18">
        <v>0</v>
      </c>
      <c r="AC6441" s="23">
        <v>0</v>
      </c>
      <c r="AD6441" s="14" t="str">
        <f>IF(E6441=113,"Linn","Iowa ex-Linn")</f>
        <v>Iowa ex-Linn</v>
      </c>
      <c r="AE6441" s="23">
        <f>IFERROR(AB6441/W6441,"N/M")</f>
        <v>0.0</v>
      </c>
      <c r="AF6441" s="14" t="str">
        <f>B6441&amp;"|"&amp;TEXT(E6441,"000")&amp;"|"&amp;TEXT(M6441,"0.0000")</f>
        <v>2024|181|0.7000</v>
      </c>
      <c r="AG6441" s="22" t="str">
        <f>IF(AND(B6441&gt;=2015,B6441&lt;=2024,C6441=19,G6441=41,I6441=2,K6441="A",L6441="RBUP",M6441&gt;=0.5,M6441&lt;=0.85),"IN","OUT")</f>
        <v>IN</v>
      </c>
    </row>
    <row r="6442" spans="1:33">
      <c r="A6442" s="14" t="s">
        <v>194</v>
      </c>
      <c r="B6442" s="16">
        <v>2024</v>
      </c>
      <c r="C6442" s="16">
        <v>19</v>
      </c>
      <c r="D6442" s="14" t="s">
        <v>80</v>
      </c>
      <c r="E6442" s="16">
        <v>181</v>
      </c>
      <c r="F6442" s="14" t="s">
        <v>176</v>
      </c>
      <c r="G6442" s="16">
        <v>41</v>
      </c>
      <c r="H6442" s="14" t="s">
        <v>186</v>
      </c>
      <c r="I6442" s="16">
        <v>2</v>
      </c>
      <c r="J6442" s="14" t="s">
        <v>83</v>
      </c>
      <c r="K6442" s="14" t="s">
        <v>84</v>
      </c>
      <c r="L6442" s="14" t="s">
        <v>85</v>
      </c>
      <c r="M6442" s="23">
        <v>0.75</v>
      </c>
      <c r="N6442" s="16">
        <v>211</v>
      </c>
      <c r="O6442" s="16">
        <v>141</v>
      </c>
      <c r="P6442" s="16">
        <v>7</v>
      </c>
      <c r="Q6442" s="16">
        <v>193</v>
      </c>
      <c r="R6442" s="16">
        <v>9</v>
      </c>
      <c r="S6442" s="14" t="s">
        <v>86</v>
      </c>
      <c r="T6442" s="16">
        <v>25167</v>
      </c>
      <c r="U6442" s="16">
        <v>0</v>
      </c>
      <c r="V6442" s="18">
        <v>16421928</v>
      </c>
      <c r="W6442" s="18">
        <v>1134138</v>
      </c>
      <c r="X6442" s="18">
        <v>785417</v>
      </c>
      <c r="Y6442" s="18">
        <v>0</v>
      </c>
      <c r="Z6442" s="18">
        <v>0</v>
      </c>
      <c r="AA6442" s="18">
        <v>0</v>
      </c>
      <c r="AB6442" s="18">
        <v>28933</v>
      </c>
      <c r="AC6442" s="23">
        <v>0.03</v>
      </c>
      <c r="AD6442" s="14" t="str">
        <f>IF(E6442=113,"Linn","Iowa ex-Linn")</f>
        <v>Iowa ex-Linn</v>
      </c>
      <c r="AE6442" s="23">
        <f>IFERROR(AB6442/W6442,"N/M")</f>
        <v>0.02551100483362695</v>
      </c>
      <c r="AF6442" s="14" t="str">
        <f>B6442&amp;"|"&amp;TEXT(E6442,"000")&amp;"|"&amp;TEXT(M6442,"0.0000")</f>
        <v>2024|181|0.7500</v>
      </c>
      <c r="AG6442" s="22" t="str">
        <f>IF(AND(B6442&gt;=2015,B6442&lt;=2024,C6442=19,G6442=41,I6442=2,K6442="A",L6442="RBUP",M6442&gt;=0.5,M6442&lt;=0.85),"IN","OUT")</f>
        <v>IN</v>
      </c>
    </row>
    <row r="6443" spans="1:33">
      <c r="A6443" s="14" t="s">
        <v>194</v>
      </c>
      <c r="B6443" s="16">
        <v>2024</v>
      </c>
      <c r="C6443" s="16">
        <v>19</v>
      </c>
      <c r="D6443" s="14" t="s">
        <v>80</v>
      </c>
      <c r="E6443" s="16">
        <v>181</v>
      </c>
      <c r="F6443" s="14" t="s">
        <v>176</v>
      </c>
      <c r="G6443" s="16">
        <v>41</v>
      </c>
      <c r="H6443" s="14" t="s">
        <v>186</v>
      </c>
      <c r="I6443" s="16">
        <v>2</v>
      </c>
      <c r="J6443" s="14" t="s">
        <v>83</v>
      </c>
      <c r="K6443" s="14" t="s">
        <v>84</v>
      </c>
      <c r="L6443" s="14" t="s">
        <v>85</v>
      </c>
      <c r="M6443" s="23">
        <v>0.8</v>
      </c>
      <c r="N6443" s="16">
        <v>226</v>
      </c>
      <c r="O6443" s="16">
        <v>153</v>
      </c>
      <c r="P6443" s="16">
        <v>19</v>
      </c>
      <c r="Q6443" s="16">
        <v>222</v>
      </c>
      <c r="R6443" s="16">
        <v>20</v>
      </c>
      <c r="S6443" s="14" t="s">
        <v>86</v>
      </c>
      <c r="T6443" s="16">
        <v>24273</v>
      </c>
      <c r="U6443" s="16">
        <v>0</v>
      </c>
      <c r="V6443" s="18">
        <v>15875085</v>
      </c>
      <c r="W6443" s="18">
        <v>1407879</v>
      </c>
      <c r="X6443" s="18">
        <v>868320</v>
      </c>
      <c r="Y6443" s="18">
        <v>425</v>
      </c>
      <c r="Z6443" s="18">
        <v>0</v>
      </c>
      <c r="AA6443" s="18">
        <v>0</v>
      </c>
      <c r="AB6443" s="18">
        <v>134478</v>
      </c>
      <c r="AC6443" s="23">
        <v>0.1</v>
      </c>
      <c r="AD6443" s="14" t="str">
        <f>IF(E6443=113,"Linn","Iowa ex-Linn")</f>
        <v>Iowa ex-Linn</v>
      </c>
      <c r="AE6443" s="23">
        <f>IFERROR(AB6443/W6443,"N/M")</f>
        <v>0.09551815177298617</v>
      </c>
      <c r="AF6443" s="14" t="str">
        <f>B6443&amp;"|"&amp;TEXT(E6443,"000")&amp;"|"&amp;TEXT(M6443,"0.0000")</f>
        <v>2024|181|0.8000</v>
      </c>
      <c r="AG6443" s="22" t="str">
        <f>IF(AND(B6443&gt;=2015,B6443&lt;=2024,C6443=19,G6443=41,I6443=2,K6443="A",L6443="RBUP",M6443&gt;=0.5,M6443&lt;=0.85),"IN","OUT")</f>
        <v>IN</v>
      </c>
    </row>
    <row r="6444" spans="1:33">
      <c r="A6444" s="14" t="s">
        <v>194</v>
      </c>
      <c r="B6444" s="16">
        <v>2024</v>
      </c>
      <c r="C6444" s="16">
        <v>19</v>
      </c>
      <c r="D6444" s="14" t="s">
        <v>80</v>
      </c>
      <c r="E6444" s="16">
        <v>181</v>
      </c>
      <c r="F6444" s="14" t="s">
        <v>176</v>
      </c>
      <c r="G6444" s="16">
        <v>41</v>
      </c>
      <c r="H6444" s="14" t="s">
        <v>186</v>
      </c>
      <c r="I6444" s="16">
        <v>2</v>
      </c>
      <c r="J6444" s="14" t="s">
        <v>83</v>
      </c>
      <c r="K6444" s="14" t="s">
        <v>84</v>
      </c>
      <c r="L6444" s="14" t="s">
        <v>85</v>
      </c>
      <c r="M6444" s="23">
        <v>0.85</v>
      </c>
      <c r="N6444" s="16">
        <v>65</v>
      </c>
      <c r="O6444" s="16">
        <v>36</v>
      </c>
      <c r="P6444" s="16">
        <v>7</v>
      </c>
      <c r="Q6444" s="16">
        <v>54</v>
      </c>
      <c r="R6444" s="16">
        <v>7</v>
      </c>
      <c r="S6444" s="14" t="s">
        <v>86</v>
      </c>
      <c r="T6444" s="16">
        <v>5307</v>
      </c>
      <c r="U6444" s="16">
        <v>0</v>
      </c>
      <c r="V6444" s="18">
        <v>3722833</v>
      </c>
      <c r="W6444" s="18">
        <v>395043</v>
      </c>
      <c r="X6444" s="18">
        <v>185353</v>
      </c>
      <c r="Y6444" s="18">
        <v>0</v>
      </c>
      <c r="Z6444" s="18">
        <v>0</v>
      </c>
      <c r="AA6444" s="18">
        <v>0</v>
      </c>
      <c r="AB6444" s="18">
        <v>121402</v>
      </c>
      <c r="AC6444" s="23">
        <v>0.31</v>
      </c>
      <c r="AD6444" s="14" t="str">
        <f>IF(E6444=113,"Linn","Iowa ex-Linn")</f>
        <v>Iowa ex-Linn</v>
      </c>
      <c r="AE6444" s="23">
        <f>IFERROR(AB6444/W6444,"N/M")</f>
        <v>0.3073133810749716</v>
      </c>
      <c r="AF6444" s="14" t="str">
        <f>B6444&amp;"|"&amp;TEXT(E6444,"000")&amp;"|"&amp;TEXT(M6444,"0.0000")</f>
        <v>2024|181|0.8500</v>
      </c>
      <c r="AG6444" s="22" t="str">
        <f>IF(AND(B6444&gt;=2015,B6444&lt;=2024,C6444=19,G6444=41,I6444=2,K6444="A",L6444="RBUP",M6444&gt;=0.5,M6444&lt;=0.85),"IN","OUT")</f>
        <v>IN</v>
      </c>
    </row>
    <row r="6445" spans="1:33">
      <c r="A6445" s="14" t="s">
        <v>194</v>
      </c>
      <c r="B6445" s="16">
        <v>2024</v>
      </c>
      <c r="C6445" s="16">
        <v>19</v>
      </c>
      <c r="D6445" s="14" t="s">
        <v>80</v>
      </c>
      <c r="E6445" s="16">
        <v>183</v>
      </c>
      <c r="F6445" s="14" t="s">
        <v>177</v>
      </c>
      <c r="G6445" s="16">
        <v>41</v>
      </c>
      <c r="H6445" s="14" t="s">
        <v>186</v>
      </c>
      <c r="I6445" s="16">
        <v>2</v>
      </c>
      <c r="J6445" s="14" t="s">
        <v>83</v>
      </c>
      <c r="K6445" s="14" t="s">
        <v>84</v>
      </c>
      <c r="L6445" s="14" t="s">
        <v>85</v>
      </c>
      <c r="M6445" s="23">
        <v>0.5</v>
      </c>
      <c r="N6445" s="16">
        <v>1</v>
      </c>
      <c r="O6445" s="16">
        <v>1</v>
      </c>
      <c r="P6445" s="16">
        <v>0</v>
      </c>
      <c r="Q6445" s="16">
        <v>1</v>
      </c>
      <c r="R6445" s="16">
        <v>0</v>
      </c>
      <c r="S6445" s="14" t="s">
        <v>86</v>
      </c>
      <c r="T6445" s="16">
        <v>182</v>
      </c>
      <c r="U6445" s="16">
        <v>0</v>
      </c>
      <c r="V6445" s="18">
        <v>86651</v>
      </c>
      <c r="W6445" s="18">
        <v>1142</v>
      </c>
      <c r="X6445" s="18">
        <v>913</v>
      </c>
      <c r="Y6445" s="18">
        <v>0</v>
      </c>
      <c r="Z6445" s="18">
        <v>0</v>
      </c>
      <c r="AA6445" s="18">
        <v>0</v>
      </c>
      <c r="AB6445" s="18">
        <v>0</v>
      </c>
      <c r="AC6445" s="23">
        <v>0</v>
      </c>
      <c r="AD6445" s="14" t="str">
        <f>IF(E6445=113,"Linn","Iowa ex-Linn")</f>
        <v>Iowa ex-Linn</v>
      </c>
      <c r="AE6445" s="23">
        <f>IFERROR(AB6445/W6445,"N/M")</f>
        <v>0.0</v>
      </c>
      <c r="AF6445" s="14" t="str">
        <f>B6445&amp;"|"&amp;TEXT(E6445,"000")&amp;"|"&amp;TEXT(M6445,"0.0000")</f>
        <v>2024|183|0.5000</v>
      </c>
      <c r="AG6445" s="22" t="str">
        <f>IF(AND(B6445&gt;=2015,B6445&lt;=2024,C6445=19,G6445=41,I6445=2,K6445="A",L6445="RBUP",M6445&gt;=0.5,M6445&lt;=0.85),"IN","OUT")</f>
        <v>IN</v>
      </c>
    </row>
    <row r="6446" spans="1:33">
      <c r="A6446" s="14" t="s">
        <v>194</v>
      </c>
      <c r="B6446" s="16">
        <v>2024</v>
      </c>
      <c r="C6446" s="16">
        <v>19</v>
      </c>
      <c r="D6446" s="14" t="s">
        <v>80</v>
      </c>
      <c r="E6446" s="16">
        <v>183</v>
      </c>
      <c r="F6446" s="14" t="s">
        <v>177</v>
      </c>
      <c r="G6446" s="16">
        <v>41</v>
      </c>
      <c r="H6446" s="14" t="s">
        <v>186</v>
      </c>
      <c r="I6446" s="16">
        <v>2</v>
      </c>
      <c r="J6446" s="14" t="s">
        <v>83</v>
      </c>
      <c r="K6446" s="14" t="s">
        <v>84</v>
      </c>
      <c r="L6446" s="14" t="s">
        <v>85</v>
      </c>
      <c r="M6446" s="23">
        <v>0.6</v>
      </c>
      <c r="N6446" s="16">
        <v>3</v>
      </c>
      <c r="O6446" s="16">
        <v>3</v>
      </c>
      <c r="P6446" s="16">
        <v>0</v>
      </c>
      <c r="Q6446" s="16">
        <v>7</v>
      </c>
      <c r="R6446" s="16">
        <v>0</v>
      </c>
      <c r="S6446" s="14" t="s">
        <v>86</v>
      </c>
      <c r="T6446" s="16">
        <v>604</v>
      </c>
      <c r="U6446" s="16">
        <v>0</v>
      </c>
      <c r="V6446" s="18">
        <v>352219</v>
      </c>
      <c r="W6446" s="18">
        <v>9915</v>
      </c>
      <c r="X6446" s="18">
        <v>6345</v>
      </c>
      <c r="Y6446" s="18">
        <v>0</v>
      </c>
      <c r="Z6446" s="18">
        <v>0</v>
      </c>
      <c r="AA6446" s="18">
        <v>0</v>
      </c>
      <c r="AB6446" s="18">
        <v>0</v>
      </c>
      <c r="AC6446" s="23">
        <v>0</v>
      </c>
      <c r="AD6446" s="14" t="str">
        <f>IF(E6446=113,"Linn","Iowa ex-Linn")</f>
        <v>Iowa ex-Linn</v>
      </c>
      <c r="AE6446" s="23">
        <f>IFERROR(AB6446/W6446,"N/M")</f>
        <v>0.0</v>
      </c>
      <c r="AF6446" s="14" t="str">
        <f>B6446&amp;"|"&amp;TEXT(E6446,"000")&amp;"|"&amp;TEXT(M6446,"0.0000")</f>
        <v>2024|183|0.6000</v>
      </c>
      <c r="AG6446" s="22" t="str">
        <f>IF(AND(B6446&gt;=2015,B6446&lt;=2024,C6446=19,G6446=41,I6446=2,K6446="A",L6446="RBUP",M6446&gt;=0.5,M6446&lt;=0.85),"IN","OUT")</f>
        <v>IN</v>
      </c>
    </row>
    <row r="6447" spans="1:33">
      <c r="A6447" s="14" t="s">
        <v>194</v>
      </c>
      <c r="B6447" s="16">
        <v>2024</v>
      </c>
      <c r="C6447" s="16">
        <v>19</v>
      </c>
      <c r="D6447" s="14" t="s">
        <v>80</v>
      </c>
      <c r="E6447" s="16">
        <v>183</v>
      </c>
      <c r="F6447" s="14" t="s">
        <v>177</v>
      </c>
      <c r="G6447" s="16">
        <v>41</v>
      </c>
      <c r="H6447" s="14" t="s">
        <v>186</v>
      </c>
      <c r="I6447" s="16">
        <v>2</v>
      </c>
      <c r="J6447" s="14" t="s">
        <v>83</v>
      </c>
      <c r="K6447" s="14" t="s">
        <v>84</v>
      </c>
      <c r="L6447" s="14" t="s">
        <v>85</v>
      </c>
      <c r="M6447" s="23">
        <v>0.65</v>
      </c>
      <c r="N6447" s="16">
        <v>8</v>
      </c>
      <c r="O6447" s="16">
        <v>5</v>
      </c>
      <c r="P6447" s="16">
        <v>0</v>
      </c>
      <c r="Q6447" s="16">
        <v>11</v>
      </c>
      <c r="R6447" s="16">
        <v>0</v>
      </c>
      <c r="S6447" s="14" t="s">
        <v>86</v>
      </c>
      <c r="T6447" s="16">
        <v>2062</v>
      </c>
      <c r="U6447" s="16">
        <v>0</v>
      </c>
      <c r="V6447" s="18">
        <v>1303627</v>
      </c>
      <c r="W6447" s="18">
        <v>44086</v>
      </c>
      <c r="X6447" s="18">
        <v>32542</v>
      </c>
      <c r="Y6447" s="18">
        <v>0</v>
      </c>
      <c r="Z6447" s="18">
        <v>0</v>
      </c>
      <c r="AA6447" s="18">
        <v>0</v>
      </c>
      <c r="AB6447" s="18">
        <v>0</v>
      </c>
      <c r="AC6447" s="23">
        <v>0</v>
      </c>
      <c r="AD6447" s="14" t="str">
        <f>IF(E6447=113,"Linn","Iowa ex-Linn")</f>
        <v>Iowa ex-Linn</v>
      </c>
      <c r="AE6447" s="23">
        <f>IFERROR(AB6447/W6447,"N/M")</f>
        <v>0.0</v>
      </c>
      <c r="AF6447" s="14" t="str">
        <f>B6447&amp;"|"&amp;TEXT(E6447,"000")&amp;"|"&amp;TEXT(M6447,"0.0000")</f>
        <v>2024|183|0.6500</v>
      </c>
      <c r="AG6447" s="22" t="str">
        <f>IF(AND(B6447&gt;=2015,B6447&lt;=2024,C6447=19,G6447=41,I6447=2,K6447="A",L6447="RBUP",M6447&gt;=0.5,M6447&lt;=0.85),"IN","OUT")</f>
        <v>IN</v>
      </c>
    </row>
    <row r="6448" spans="1:33">
      <c r="A6448" s="14" t="s">
        <v>194</v>
      </c>
      <c r="B6448" s="16">
        <v>2024</v>
      </c>
      <c r="C6448" s="16">
        <v>19</v>
      </c>
      <c r="D6448" s="14" t="s">
        <v>80</v>
      </c>
      <c r="E6448" s="16">
        <v>183</v>
      </c>
      <c r="F6448" s="14" t="s">
        <v>177</v>
      </c>
      <c r="G6448" s="16">
        <v>41</v>
      </c>
      <c r="H6448" s="14" t="s">
        <v>186</v>
      </c>
      <c r="I6448" s="16">
        <v>2</v>
      </c>
      <c r="J6448" s="14" t="s">
        <v>83</v>
      </c>
      <c r="K6448" s="14" t="s">
        <v>84</v>
      </c>
      <c r="L6448" s="14" t="s">
        <v>85</v>
      </c>
      <c r="M6448" s="23">
        <v>0.7</v>
      </c>
      <c r="N6448" s="16">
        <v>42</v>
      </c>
      <c r="O6448" s="16">
        <v>34</v>
      </c>
      <c r="P6448" s="16">
        <v>3</v>
      </c>
      <c r="Q6448" s="16">
        <v>42</v>
      </c>
      <c r="R6448" s="16">
        <v>4</v>
      </c>
      <c r="S6448" s="14" t="s">
        <v>86</v>
      </c>
      <c r="T6448" s="16">
        <v>5525</v>
      </c>
      <c r="U6448" s="16">
        <v>0</v>
      </c>
      <c r="V6448" s="18">
        <v>3777324</v>
      </c>
      <c r="W6448" s="18">
        <v>168880</v>
      </c>
      <c r="X6448" s="18">
        <v>126137</v>
      </c>
      <c r="Y6448" s="18">
        <v>1457</v>
      </c>
      <c r="Z6448" s="18">
        <v>0</v>
      </c>
      <c r="AA6448" s="18">
        <v>0</v>
      </c>
      <c r="AB6448" s="18">
        <v>36329</v>
      </c>
      <c r="AC6448" s="23">
        <v>0.22</v>
      </c>
      <c r="AD6448" s="14" t="str">
        <f>IF(E6448=113,"Linn","Iowa ex-Linn")</f>
        <v>Iowa ex-Linn</v>
      </c>
      <c r="AE6448" s="23">
        <f>IFERROR(AB6448/W6448,"N/M")</f>
        <v>0.21511724301279014</v>
      </c>
      <c r="AF6448" s="14" t="str">
        <f>B6448&amp;"|"&amp;TEXT(E6448,"000")&amp;"|"&amp;TEXT(M6448,"0.0000")</f>
        <v>2024|183|0.7000</v>
      </c>
      <c r="AG6448" s="22" t="str">
        <f>IF(AND(B6448&gt;=2015,B6448&lt;=2024,C6448=19,G6448=41,I6448=2,K6448="A",L6448="RBUP",M6448&gt;=0.5,M6448&lt;=0.85),"IN","OUT")</f>
        <v>IN</v>
      </c>
    </row>
    <row r="6449" spans="1:33">
      <c r="A6449" s="14" t="s">
        <v>194</v>
      </c>
      <c r="B6449" s="16">
        <v>2024</v>
      </c>
      <c r="C6449" s="16">
        <v>19</v>
      </c>
      <c r="D6449" s="14" t="s">
        <v>80</v>
      </c>
      <c r="E6449" s="16">
        <v>183</v>
      </c>
      <c r="F6449" s="14" t="s">
        <v>177</v>
      </c>
      <c r="G6449" s="16">
        <v>41</v>
      </c>
      <c r="H6449" s="14" t="s">
        <v>186</v>
      </c>
      <c r="I6449" s="16">
        <v>2</v>
      </c>
      <c r="J6449" s="14" t="s">
        <v>83</v>
      </c>
      <c r="K6449" s="14" t="s">
        <v>84</v>
      </c>
      <c r="L6449" s="14" t="s">
        <v>85</v>
      </c>
      <c r="M6449" s="23">
        <v>0.75</v>
      </c>
      <c r="N6449" s="16">
        <v>169</v>
      </c>
      <c r="O6449" s="16">
        <v>121</v>
      </c>
      <c r="P6449" s="16">
        <v>8</v>
      </c>
      <c r="Q6449" s="16">
        <v>174</v>
      </c>
      <c r="R6449" s="16">
        <v>9</v>
      </c>
      <c r="S6449" s="14" t="s">
        <v>86</v>
      </c>
      <c r="T6449" s="16">
        <v>19006</v>
      </c>
      <c r="U6449" s="16">
        <v>0</v>
      </c>
      <c r="V6449" s="18">
        <v>13865025</v>
      </c>
      <c r="W6449" s="18">
        <v>843402</v>
      </c>
      <c r="X6449" s="18">
        <v>572130</v>
      </c>
      <c r="Y6449" s="18">
        <v>324</v>
      </c>
      <c r="Z6449" s="18">
        <v>0</v>
      </c>
      <c r="AA6449" s="18">
        <v>0</v>
      </c>
      <c r="AB6449" s="18">
        <v>100412</v>
      </c>
      <c r="AC6449" s="23">
        <v>0.12</v>
      </c>
      <c r="AD6449" s="14" t="str">
        <f>IF(E6449=113,"Linn","Iowa ex-Linn")</f>
        <v>Iowa ex-Linn</v>
      </c>
      <c r="AE6449" s="23">
        <f>IFERROR(AB6449/W6449,"N/M")</f>
        <v>0.11905591876708853</v>
      </c>
      <c r="AF6449" s="14" t="str">
        <f>B6449&amp;"|"&amp;TEXT(E6449,"000")&amp;"|"&amp;TEXT(M6449,"0.0000")</f>
        <v>2024|183|0.7500</v>
      </c>
      <c r="AG6449" s="22" t="str">
        <f>IF(AND(B6449&gt;=2015,B6449&lt;=2024,C6449=19,G6449=41,I6449=2,K6449="A",L6449="RBUP",M6449&gt;=0.5,M6449&lt;=0.85),"IN","OUT")</f>
        <v>IN</v>
      </c>
    </row>
    <row r="6450" spans="1:33">
      <c r="A6450" s="14" t="s">
        <v>194</v>
      </c>
      <c r="B6450" s="16">
        <v>2024</v>
      </c>
      <c r="C6450" s="16">
        <v>19</v>
      </c>
      <c r="D6450" s="14" t="s">
        <v>80</v>
      </c>
      <c r="E6450" s="16">
        <v>183</v>
      </c>
      <c r="F6450" s="14" t="s">
        <v>177</v>
      </c>
      <c r="G6450" s="16">
        <v>41</v>
      </c>
      <c r="H6450" s="14" t="s">
        <v>186</v>
      </c>
      <c r="I6450" s="16">
        <v>2</v>
      </c>
      <c r="J6450" s="14" t="s">
        <v>83</v>
      </c>
      <c r="K6450" s="14" t="s">
        <v>84</v>
      </c>
      <c r="L6450" s="14" t="s">
        <v>85</v>
      </c>
      <c r="M6450" s="23">
        <v>0.8</v>
      </c>
      <c r="N6450" s="16">
        <v>369</v>
      </c>
      <c r="O6450" s="16">
        <v>290</v>
      </c>
      <c r="P6450" s="16">
        <v>24</v>
      </c>
      <c r="Q6450" s="16">
        <v>433</v>
      </c>
      <c r="R6450" s="16">
        <v>22</v>
      </c>
      <c r="S6450" s="14" t="s">
        <v>86</v>
      </c>
      <c r="T6450" s="16">
        <v>57958</v>
      </c>
      <c r="U6450" s="16">
        <v>0</v>
      </c>
      <c r="V6450" s="18">
        <v>46187216</v>
      </c>
      <c r="W6450" s="18">
        <v>3387583</v>
      </c>
      <c r="X6450" s="18">
        <v>2038337</v>
      </c>
      <c r="Y6450" s="18">
        <v>7309</v>
      </c>
      <c r="Z6450" s="18">
        <v>0</v>
      </c>
      <c r="AA6450" s="18">
        <v>0</v>
      </c>
      <c r="AB6450" s="18">
        <v>177542</v>
      </c>
      <c r="AC6450" s="23">
        <v>0.05</v>
      </c>
      <c r="AD6450" s="14" t="str">
        <f>IF(E6450=113,"Linn","Iowa ex-Linn")</f>
        <v>Iowa ex-Linn</v>
      </c>
      <c r="AE6450" s="23">
        <f>IFERROR(AB6450/W6450,"N/M")</f>
        <v>0.052409638376388124</v>
      </c>
      <c r="AF6450" s="14" t="str">
        <f>B6450&amp;"|"&amp;TEXT(E6450,"000")&amp;"|"&amp;TEXT(M6450,"0.0000")</f>
        <v>2024|183|0.8000</v>
      </c>
      <c r="AG6450" s="22" t="str">
        <f>IF(AND(B6450&gt;=2015,B6450&lt;=2024,C6450=19,G6450=41,I6450=2,K6450="A",L6450="RBUP",M6450&gt;=0.5,M6450&lt;=0.85),"IN","OUT")</f>
        <v>IN</v>
      </c>
    </row>
    <row r="6451" spans="1:33">
      <c r="A6451" s="14" t="s">
        <v>194</v>
      </c>
      <c r="B6451" s="16">
        <v>2024</v>
      </c>
      <c r="C6451" s="16">
        <v>19</v>
      </c>
      <c r="D6451" s="14" t="s">
        <v>80</v>
      </c>
      <c r="E6451" s="16">
        <v>183</v>
      </c>
      <c r="F6451" s="14" t="s">
        <v>177</v>
      </c>
      <c r="G6451" s="16">
        <v>41</v>
      </c>
      <c r="H6451" s="14" t="s">
        <v>186</v>
      </c>
      <c r="I6451" s="16">
        <v>2</v>
      </c>
      <c r="J6451" s="14" t="s">
        <v>83</v>
      </c>
      <c r="K6451" s="14" t="s">
        <v>84</v>
      </c>
      <c r="L6451" s="14" t="s">
        <v>85</v>
      </c>
      <c r="M6451" s="23">
        <v>0.85</v>
      </c>
      <c r="N6451" s="16">
        <v>171</v>
      </c>
      <c r="O6451" s="16">
        <v>139</v>
      </c>
      <c r="P6451" s="16">
        <v>19</v>
      </c>
      <c r="Q6451" s="16">
        <v>201</v>
      </c>
      <c r="R6451" s="16">
        <v>20</v>
      </c>
      <c r="S6451" s="14" t="s">
        <v>86</v>
      </c>
      <c r="T6451" s="16">
        <v>20555</v>
      </c>
      <c r="U6451" s="16">
        <v>0</v>
      </c>
      <c r="V6451" s="18">
        <v>17583995</v>
      </c>
      <c r="W6451" s="18">
        <v>1556883</v>
      </c>
      <c r="X6451" s="18">
        <v>718827</v>
      </c>
      <c r="Y6451" s="18">
        <v>1255</v>
      </c>
      <c r="Z6451" s="18">
        <v>0</v>
      </c>
      <c r="AA6451" s="18">
        <v>0</v>
      </c>
      <c r="AB6451" s="18">
        <v>143688</v>
      </c>
      <c r="AC6451" s="23">
        <v>0.09</v>
      </c>
      <c r="AD6451" s="14" t="str">
        <f>IF(E6451=113,"Linn","Iowa ex-Linn")</f>
        <v>Iowa ex-Linn</v>
      </c>
      <c r="AE6451" s="23">
        <f>IFERROR(AB6451/W6451,"N/M")</f>
        <v>0.09229209902092836</v>
      </c>
      <c r="AF6451" s="14" t="str">
        <f>B6451&amp;"|"&amp;TEXT(E6451,"000")&amp;"|"&amp;TEXT(M6451,"0.0000")</f>
        <v>2024|183|0.8500</v>
      </c>
      <c r="AG6451" s="22" t="str">
        <f>IF(AND(B6451&gt;=2015,B6451&lt;=2024,C6451=19,G6451=41,I6451=2,K6451="A",L6451="RBUP",M6451&gt;=0.5,M6451&lt;=0.85),"IN","OUT")</f>
        <v>IN</v>
      </c>
    </row>
    <row r="6452" spans="1:33">
      <c r="A6452" s="14" t="s">
        <v>194</v>
      </c>
      <c r="B6452" s="16">
        <v>2024</v>
      </c>
      <c r="C6452" s="16">
        <v>19</v>
      </c>
      <c r="D6452" s="14" t="s">
        <v>80</v>
      </c>
      <c r="E6452" s="16">
        <v>185</v>
      </c>
      <c r="F6452" s="14" t="s">
        <v>178</v>
      </c>
      <c r="G6452" s="16">
        <v>41</v>
      </c>
      <c r="H6452" s="14" t="s">
        <v>186</v>
      </c>
      <c r="I6452" s="16">
        <v>2</v>
      </c>
      <c r="J6452" s="14" t="s">
        <v>83</v>
      </c>
      <c r="K6452" s="14" t="s">
        <v>84</v>
      </c>
      <c r="L6452" s="14" t="s">
        <v>85</v>
      </c>
      <c r="M6452" s="23">
        <v>0.6</v>
      </c>
      <c r="N6452" s="16">
        <v>2</v>
      </c>
      <c r="O6452" s="16">
        <v>2</v>
      </c>
      <c r="P6452" s="16">
        <v>0</v>
      </c>
      <c r="Q6452" s="16">
        <v>2</v>
      </c>
      <c r="R6452" s="16">
        <v>0</v>
      </c>
      <c r="S6452" s="14" t="s">
        <v>86</v>
      </c>
      <c r="T6452" s="16">
        <v>2007</v>
      </c>
      <c r="U6452" s="16">
        <v>0</v>
      </c>
      <c r="V6452" s="18">
        <v>803813</v>
      </c>
      <c r="W6452" s="18">
        <v>50872</v>
      </c>
      <c r="X6452" s="18">
        <v>40145</v>
      </c>
      <c r="Y6452" s="18">
        <v>0</v>
      </c>
      <c r="Z6452" s="18">
        <v>0</v>
      </c>
      <c r="AA6452" s="18">
        <v>0</v>
      </c>
      <c r="AB6452" s="18">
        <v>0</v>
      </c>
      <c r="AC6452" s="23">
        <v>0</v>
      </c>
      <c r="AD6452" s="14" t="str">
        <f>IF(E6452=113,"Linn","Iowa ex-Linn")</f>
        <v>Iowa ex-Linn</v>
      </c>
      <c r="AE6452" s="23">
        <f>IFERROR(AB6452/W6452,"N/M")</f>
        <v>0.0</v>
      </c>
      <c r="AF6452" s="14" t="str">
        <f>B6452&amp;"|"&amp;TEXT(E6452,"000")&amp;"|"&amp;TEXT(M6452,"0.0000")</f>
        <v>2024|185|0.6000</v>
      </c>
      <c r="AG6452" s="22" t="str">
        <f>IF(AND(B6452&gt;=2015,B6452&lt;=2024,C6452=19,G6452=41,I6452=2,K6452="A",L6452="RBUP",M6452&gt;=0.5,M6452&lt;=0.85),"IN","OUT")</f>
        <v>IN</v>
      </c>
    </row>
    <row r="6453" spans="1:33">
      <c r="A6453" s="14" t="s">
        <v>194</v>
      </c>
      <c r="B6453" s="16">
        <v>2024</v>
      </c>
      <c r="C6453" s="16">
        <v>19</v>
      </c>
      <c r="D6453" s="14" t="s">
        <v>80</v>
      </c>
      <c r="E6453" s="16">
        <v>185</v>
      </c>
      <c r="F6453" s="14" t="s">
        <v>178</v>
      </c>
      <c r="G6453" s="16">
        <v>41</v>
      </c>
      <c r="H6453" s="14" t="s">
        <v>186</v>
      </c>
      <c r="I6453" s="16">
        <v>2</v>
      </c>
      <c r="J6453" s="14" t="s">
        <v>83</v>
      </c>
      <c r="K6453" s="14" t="s">
        <v>84</v>
      </c>
      <c r="L6453" s="14" t="s">
        <v>85</v>
      </c>
      <c r="M6453" s="23">
        <v>0.65</v>
      </c>
      <c r="N6453" s="16">
        <v>2</v>
      </c>
      <c r="O6453" s="16">
        <v>2</v>
      </c>
      <c r="P6453" s="16">
        <v>0</v>
      </c>
      <c r="Q6453" s="16">
        <v>2</v>
      </c>
      <c r="R6453" s="16">
        <v>0</v>
      </c>
      <c r="S6453" s="14" t="s">
        <v>86</v>
      </c>
      <c r="T6453" s="16">
        <v>75</v>
      </c>
      <c r="U6453" s="16">
        <v>0</v>
      </c>
      <c r="V6453" s="18">
        <v>38745</v>
      </c>
      <c r="W6453" s="18">
        <v>3660</v>
      </c>
      <c r="X6453" s="18">
        <v>2160</v>
      </c>
      <c r="Y6453" s="18">
        <v>0</v>
      </c>
      <c r="Z6453" s="18">
        <v>0</v>
      </c>
      <c r="AA6453" s="18">
        <v>0</v>
      </c>
      <c r="AB6453" s="18">
        <v>0</v>
      </c>
      <c r="AC6453" s="23">
        <v>0</v>
      </c>
      <c r="AD6453" s="14" t="str">
        <f>IF(E6453=113,"Linn","Iowa ex-Linn")</f>
        <v>Iowa ex-Linn</v>
      </c>
      <c r="AE6453" s="23">
        <f>IFERROR(AB6453/W6453,"N/M")</f>
        <v>0.0</v>
      </c>
      <c r="AF6453" s="14" t="str">
        <f>B6453&amp;"|"&amp;TEXT(E6453,"000")&amp;"|"&amp;TEXT(M6453,"0.0000")</f>
        <v>2024|185|0.6500</v>
      </c>
      <c r="AG6453" s="22" t="str">
        <f>IF(AND(B6453&gt;=2015,B6453&lt;=2024,C6453=19,G6453=41,I6453=2,K6453="A",L6453="RBUP",M6453&gt;=0.5,M6453&lt;=0.85),"IN","OUT")</f>
        <v>IN</v>
      </c>
    </row>
    <row r="6454" spans="1:33">
      <c r="A6454" s="14" t="s">
        <v>194</v>
      </c>
      <c r="B6454" s="16">
        <v>2024</v>
      </c>
      <c r="C6454" s="16">
        <v>19</v>
      </c>
      <c r="D6454" s="14" t="s">
        <v>80</v>
      </c>
      <c r="E6454" s="16">
        <v>185</v>
      </c>
      <c r="F6454" s="14" t="s">
        <v>178</v>
      </c>
      <c r="G6454" s="16">
        <v>41</v>
      </c>
      <c r="H6454" s="14" t="s">
        <v>186</v>
      </c>
      <c r="I6454" s="16">
        <v>2</v>
      </c>
      <c r="J6454" s="14" t="s">
        <v>83</v>
      </c>
      <c r="K6454" s="14" t="s">
        <v>84</v>
      </c>
      <c r="L6454" s="14" t="s">
        <v>85</v>
      </c>
      <c r="M6454" s="23">
        <v>0.7</v>
      </c>
      <c r="N6454" s="16">
        <v>47</v>
      </c>
      <c r="O6454" s="16">
        <v>25</v>
      </c>
      <c r="P6454" s="16">
        <v>8</v>
      </c>
      <c r="Q6454" s="16">
        <v>64</v>
      </c>
      <c r="R6454" s="16">
        <v>22</v>
      </c>
      <c r="S6454" s="14" t="s">
        <v>86</v>
      </c>
      <c r="T6454" s="16">
        <v>5069</v>
      </c>
      <c r="U6454" s="16">
        <v>0</v>
      </c>
      <c r="V6454" s="18">
        <v>2576858</v>
      </c>
      <c r="W6454" s="18">
        <v>336695</v>
      </c>
      <c r="X6454" s="18">
        <v>208279</v>
      </c>
      <c r="Y6454" s="18">
        <v>0</v>
      </c>
      <c r="Z6454" s="18">
        <v>0</v>
      </c>
      <c r="AA6454" s="18">
        <v>0</v>
      </c>
      <c r="AB6454" s="18">
        <v>146535</v>
      </c>
      <c r="AC6454" s="23">
        <v>0.44</v>
      </c>
      <c r="AD6454" s="14" t="str">
        <f>IF(E6454=113,"Linn","Iowa ex-Linn")</f>
        <v>Iowa ex-Linn</v>
      </c>
      <c r="AE6454" s="23">
        <f>IFERROR(AB6454/W6454,"N/M")</f>
        <v>0.4352158481711935</v>
      </c>
      <c r="AF6454" s="14" t="str">
        <f>B6454&amp;"|"&amp;TEXT(E6454,"000")&amp;"|"&amp;TEXT(M6454,"0.0000")</f>
        <v>2024|185|0.7000</v>
      </c>
      <c r="AG6454" s="22" t="str">
        <f>IF(AND(B6454&gt;=2015,B6454&lt;=2024,C6454=19,G6454=41,I6454=2,K6454="A",L6454="RBUP",M6454&gt;=0.5,M6454&lt;=0.85),"IN","OUT")</f>
        <v>IN</v>
      </c>
    </row>
    <row r="6455" spans="1:33">
      <c r="A6455" s="14" t="s">
        <v>194</v>
      </c>
      <c r="B6455" s="16">
        <v>2024</v>
      </c>
      <c r="C6455" s="16">
        <v>19</v>
      </c>
      <c r="D6455" s="14" t="s">
        <v>80</v>
      </c>
      <c r="E6455" s="16">
        <v>185</v>
      </c>
      <c r="F6455" s="14" t="s">
        <v>178</v>
      </c>
      <c r="G6455" s="16">
        <v>41</v>
      </c>
      <c r="H6455" s="14" t="s">
        <v>186</v>
      </c>
      <c r="I6455" s="16">
        <v>2</v>
      </c>
      <c r="J6455" s="14" t="s">
        <v>83</v>
      </c>
      <c r="K6455" s="14" t="s">
        <v>84</v>
      </c>
      <c r="L6455" s="14" t="s">
        <v>85</v>
      </c>
      <c r="M6455" s="23">
        <v>0.75</v>
      </c>
      <c r="N6455" s="16">
        <v>150</v>
      </c>
      <c r="O6455" s="16">
        <v>90</v>
      </c>
      <c r="P6455" s="16">
        <v>31</v>
      </c>
      <c r="Q6455" s="16">
        <v>113</v>
      </c>
      <c r="R6455" s="16">
        <v>42</v>
      </c>
      <c r="S6455" s="14" t="s">
        <v>86</v>
      </c>
      <c r="T6455" s="16">
        <v>19021</v>
      </c>
      <c r="U6455" s="16">
        <v>0</v>
      </c>
      <c r="V6455" s="18">
        <v>11693996</v>
      </c>
      <c r="W6455" s="18">
        <v>1346889</v>
      </c>
      <c r="X6455" s="18">
        <v>973449</v>
      </c>
      <c r="Y6455" s="18">
        <v>0</v>
      </c>
      <c r="Z6455" s="18">
        <v>0</v>
      </c>
      <c r="AA6455" s="18">
        <v>0</v>
      </c>
      <c r="AB6455" s="18">
        <v>192166</v>
      </c>
      <c r="AC6455" s="23">
        <v>0.14</v>
      </c>
      <c r="AD6455" s="14" t="str">
        <f>IF(E6455=113,"Linn","Iowa ex-Linn")</f>
        <v>Iowa ex-Linn</v>
      </c>
      <c r="AE6455" s="23">
        <f>IFERROR(AB6455/W6455,"N/M")</f>
        <v>0.14267396942138513</v>
      </c>
      <c r="AF6455" s="14" t="str">
        <f>B6455&amp;"|"&amp;TEXT(E6455,"000")&amp;"|"&amp;TEXT(M6455,"0.0000")</f>
        <v>2024|185|0.7500</v>
      </c>
      <c r="AG6455" s="22" t="str">
        <f>IF(AND(B6455&gt;=2015,B6455&lt;=2024,C6455=19,G6455=41,I6455=2,K6455="A",L6455="RBUP",M6455&gt;=0.5,M6455&lt;=0.85),"IN","OUT")</f>
        <v>IN</v>
      </c>
    </row>
    <row r="6456" spans="1:33">
      <c r="A6456" s="14" t="s">
        <v>194</v>
      </c>
      <c r="B6456" s="16">
        <v>2024</v>
      </c>
      <c r="C6456" s="16">
        <v>19</v>
      </c>
      <c r="D6456" s="14" t="s">
        <v>80</v>
      </c>
      <c r="E6456" s="16">
        <v>185</v>
      </c>
      <c r="F6456" s="14" t="s">
        <v>178</v>
      </c>
      <c r="G6456" s="16">
        <v>41</v>
      </c>
      <c r="H6456" s="14" t="s">
        <v>186</v>
      </c>
      <c r="I6456" s="16">
        <v>2</v>
      </c>
      <c r="J6456" s="14" t="s">
        <v>83</v>
      </c>
      <c r="K6456" s="14" t="s">
        <v>84</v>
      </c>
      <c r="L6456" s="14" t="s">
        <v>85</v>
      </c>
      <c r="M6456" s="23">
        <v>0.8</v>
      </c>
      <c r="N6456" s="16">
        <v>203</v>
      </c>
      <c r="O6456" s="16">
        <v>113</v>
      </c>
      <c r="P6456" s="16">
        <v>38</v>
      </c>
      <c r="Q6456" s="16">
        <v>117</v>
      </c>
      <c r="R6456" s="16">
        <v>38</v>
      </c>
      <c r="S6456" s="14" t="s">
        <v>86</v>
      </c>
      <c r="T6456" s="16">
        <v>29526</v>
      </c>
      <c r="U6456" s="16">
        <v>0</v>
      </c>
      <c r="V6456" s="18">
        <v>18241739</v>
      </c>
      <c r="W6456" s="18">
        <v>2257862</v>
      </c>
      <c r="X6456" s="18">
        <v>1507053</v>
      </c>
      <c r="Y6456" s="18">
        <v>0</v>
      </c>
      <c r="Z6456" s="18">
        <v>0</v>
      </c>
      <c r="AA6456" s="18">
        <v>0</v>
      </c>
      <c r="AB6456" s="18">
        <v>314467</v>
      </c>
      <c r="AC6456" s="23">
        <v>0.14</v>
      </c>
      <c r="AD6456" s="14" t="str">
        <f>IF(E6456=113,"Linn","Iowa ex-Linn")</f>
        <v>Iowa ex-Linn</v>
      </c>
      <c r="AE6456" s="23">
        <f>IFERROR(AB6456/W6456,"N/M")</f>
        <v>0.13927644825060168</v>
      </c>
      <c r="AF6456" s="14" t="str">
        <f>B6456&amp;"|"&amp;TEXT(E6456,"000")&amp;"|"&amp;TEXT(M6456,"0.0000")</f>
        <v>2024|185|0.8000</v>
      </c>
      <c r="AG6456" s="22" t="str">
        <f>IF(AND(B6456&gt;=2015,B6456&lt;=2024,C6456=19,G6456=41,I6456=2,K6456="A",L6456="RBUP",M6456&gt;=0.5,M6456&lt;=0.85),"IN","OUT")</f>
        <v>IN</v>
      </c>
    </row>
    <row r="6457" spans="1:33">
      <c r="A6457" s="14" t="s">
        <v>194</v>
      </c>
      <c r="B6457" s="16">
        <v>2024</v>
      </c>
      <c r="C6457" s="16">
        <v>19</v>
      </c>
      <c r="D6457" s="14" t="s">
        <v>80</v>
      </c>
      <c r="E6457" s="16">
        <v>185</v>
      </c>
      <c r="F6457" s="14" t="s">
        <v>178</v>
      </c>
      <c r="G6457" s="16">
        <v>41</v>
      </c>
      <c r="H6457" s="14" t="s">
        <v>186</v>
      </c>
      <c r="I6457" s="16">
        <v>2</v>
      </c>
      <c r="J6457" s="14" t="s">
        <v>83</v>
      </c>
      <c r="K6457" s="14" t="s">
        <v>84</v>
      </c>
      <c r="L6457" s="14" t="s">
        <v>85</v>
      </c>
      <c r="M6457" s="23">
        <v>0.85</v>
      </c>
      <c r="N6457" s="16">
        <v>19</v>
      </c>
      <c r="O6457" s="16">
        <v>1</v>
      </c>
      <c r="P6457" s="16">
        <v>0</v>
      </c>
      <c r="Q6457" s="16">
        <v>1</v>
      </c>
      <c r="R6457" s="16">
        <v>0</v>
      </c>
      <c r="S6457" s="14" t="s">
        <v>86</v>
      </c>
      <c r="T6457" s="16">
        <v>204</v>
      </c>
      <c r="U6457" s="16">
        <v>0</v>
      </c>
      <c r="V6457" s="18">
        <v>134710</v>
      </c>
      <c r="W6457" s="18">
        <v>18956</v>
      </c>
      <c r="X6457" s="18">
        <v>10047</v>
      </c>
      <c r="Y6457" s="18">
        <v>0</v>
      </c>
      <c r="Z6457" s="18">
        <v>0</v>
      </c>
      <c r="AA6457" s="18">
        <v>0</v>
      </c>
      <c r="AB6457" s="18">
        <v>0</v>
      </c>
      <c r="AC6457" s="23">
        <v>0</v>
      </c>
      <c r="AD6457" s="14" t="str">
        <f>IF(E6457=113,"Linn","Iowa ex-Linn")</f>
        <v>Iowa ex-Linn</v>
      </c>
      <c r="AE6457" s="23">
        <f>IFERROR(AB6457/W6457,"N/M")</f>
        <v>0.0</v>
      </c>
      <c r="AF6457" s="14" t="str">
        <f>B6457&amp;"|"&amp;TEXT(E6457,"000")&amp;"|"&amp;TEXT(M6457,"0.0000")</f>
        <v>2024|185|0.8500</v>
      </c>
      <c r="AG6457" s="22" t="str">
        <f>IF(AND(B6457&gt;=2015,B6457&lt;=2024,C6457=19,G6457=41,I6457=2,K6457="A",L6457="RBUP",M6457&gt;=0.5,M6457&lt;=0.85),"IN","OUT")</f>
        <v>IN</v>
      </c>
    </row>
    <row r="6458" spans="1:33">
      <c r="A6458" s="14" t="s">
        <v>194</v>
      </c>
      <c r="B6458" s="16">
        <v>2024</v>
      </c>
      <c r="C6458" s="16">
        <v>19</v>
      </c>
      <c r="D6458" s="14" t="s">
        <v>80</v>
      </c>
      <c r="E6458" s="16">
        <v>187</v>
      </c>
      <c r="F6458" s="14" t="s">
        <v>179</v>
      </c>
      <c r="G6458" s="16">
        <v>41</v>
      </c>
      <c r="H6458" s="14" t="s">
        <v>186</v>
      </c>
      <c r="I6458" s="16">
        <v>2</v>
      </c>
      <c r="J6458" s="14" t="s">
        <v>83</v>
      </c>
      <c r="K6458" s="14" t="s">
        <v>84</v>
      </c>
      <c r="L6458" s="14" t="s">
        <v>85</v>
      </c>
      <c r="M6458" s="23">
        <v>0.6</v>
      </c>
      <c r="N6458" s="16">
        <v>2</v>
      </c>
      <c r="O6458" s="16">
        <v>1</v>
      </c>
      <c r="P6458" s="16">
        <v>0</v>
      </c>
      <c r="Q6458" s="16">
        <v>1</v>
      </c>
      <c r="R6458" s="16">
        <v>0</v>
      </c>
      <c r="S6458" s="14" t="s">
        <v>86</v>
      </c>
      <c r="T6458" s="16">
        <v>203</v>
      </c>
      <c r="U6458" s="16">
        <v>0</v>
      </c>
      <c r="V6458" s="18">
        <v>125921</v>
      </c>
      <c r="W6458" s="18">
        <v>1567</v>
      </c>
      <c r="X6458" s="18">
        <v>1254</v>
      </c>
      <c r="Y6458" s="18">
        <v>0</v>
      </c>
      <c r="Z6458" s="18">
        <v>0</v>
      </c>
      <c r="AA6458" s="18">
        <v>0</v>
      </c>
      <c r="AB6458" s="18">
        <v>0</v>
      </c>
      <c r="AC6458" s="23">
        <v>0</v>
      </c>
      <c r="AD6458" s="14" t="str">
        <f>IF(E6458=113,"Linn","Iowa ex-Linn")</f>
        <v>Iowa ex-Linn</v>
      </c>
      <c r="AE6458" s="23">
        <f>IFERROR(AB6458/W6458,"N/M")</f>
        <v>0.0</v>
      </c>
      <c r="AF6458" s="14" t="str">
        <f>B6458&amp;"|"&amp;TEXT(E6458,"000")&amp;"|"&amp;TEXT(M6458,"0.0000")</f>
        <v>2024|187|0.6000</v>
      </c>
      <c r="AG6458" s="22" t="str">
        <f>IF(AND(B6458&gt;=2015,B6458&lt;=2024,C6458=19,G6458=41,I6458=2,K6458="A",L6458="RBUP",M6458&gt;=0.5,M6458&lt;=0.85),"IN","OUT")</f>
        <v>IN</v>
      </c>
    </row>
    <row r="6459" spans="1:33">
      <c r="A6459" s="14" t="s">
        <v>194</v>
      </c>
      <c r="B6459" s="16">
        <v>2024</v>
      </c>
      <c r="C6459" s="16">
        <v>19</v>
      </c>
      <c r="D6459" s="14" t="s">
        <v>80</v>
      </c>
      <c r="E6459" s="16">
        <v>187</v>
      </c>
      <c r="F6459" s="14" t="s">
        <v>179</v>
      </c>
      <c r="G6459" s="16">
        <v>41</v>
      </c>
      <c r="H6459" s="14" t="s">
        <v>186</v>
      </c>
      <c r="I6459" s="16">
        <v>2</v>
      </c>
      <c r="J6459" s="14" t="s">
        <v>83</v>
      </c>
      <c r="K6459" s="14" t="s">
        <v>84</v>
      </c>
      <c r="L6459" s="14" t="s">
        <v>85</v>
      </c>
      <c r="M6459" s="23">
        <v>0.65</v>
      </c>
      <c r="N6459" s="16">
        <v>6</v>
      </c>
      <c r="O6459" s="16">
        <v>5</v>
      </c>
      <c r="P6459" s="16">
        <v>1</v>
      </c>
      <c r="Q6459" s="16">
        <v>17</v>
      </c>
      <c r="R6459" s="16">
        <v>2</v>
      </c>
      <c r="S6459" s="14" t="s">
        <v>86</v>
      </c>
      <c r="T6459" s="16">
        <v>1145</v>
      </c>
      <c r="U6459" s="16">
        <v>0</v>
      </c>
      <c r="V6459" s="18">
        <v>685850</v>
      </c>
      <c r="W6459" s="18">
        <v>20365</v>
      </c>
      <c r="X6459" s="18">
        <v>12017</v>
      </c>
      <c r="Y6459" s="18">
        <v>0</v>
      </c>
      <c r="Z6459" s="18">
        <v>0</v>
      </c>
      <c r="AA6459" s="18">
        <v>0</v>
      </c>
      <c r="AB6459" s="18">
        <v>4474</v>
      </c>
      <c r="AC6459" s="23">
        <v>0.22</v>
      </c>
      <c r="AD6459" s="14" t="str">
        <f>IF(E6459=113,"Linn","Iowa ex-Linn")</f>
        <v>Iowa ex-Linn</v>
      </c>
      <c r="AE6459" s="23">
        <f>IFERROR(AB6459/W6459,"N/M")</f>
        <v>0.2196906457156887</v>
      </c>
      <c r="AF6459" s="14" t="str">
        <f>B6459&amp;"|"&amp;TEXT(E6459,"000")&amp;"|"&amp;TEXT(M6459,"0.0000")</f>
        <v>2024|187|0.6500</v>
      </c>
      <c r="AG6459" s="22" t="str">
        <f>IF(AND(B6459&gt;=2015,B6459&lt;=2024,C6459=19,G6459=41,I6459=2,K6459="A",L6459="RBUP",M6459&gt;=0.5,M6459&lt;=0.85),"IN","OUT")</f>
        <v>IN</v>
      </c>
    </row>
    <row r="6460" spans="1:33">
      <c r="A6460" s="14" t="s">
        <v>194</v>
      </c>
      <c r="B6460" s="16">
        <v>2024</v>
      </c>
      <c r="C6460" s="16">
        <v>19</v>
      </c>
      <c r="D6460" s="14" t="s">
        <v>80</v>
      </c>
      <c r="E6460" s="16">
        <v>187</v>
      </c>
      <c r="F6460" s="14" t="s">
        <v>179</v>
      </c>
      <c r="G6460" s="16">
        <v>41</v>
      </c>
      <c r="H6460" s="14" t="s">
        <v>186</v>
      </c>
      <c r="I6460" s="16">
        <v>2</v>
      </c>
      <c r="J6460" s="14" t="s">
        <v>83</v>
      </c>
      <c r="K6460" s="14" t="s">
        <v>84</v>
      </c>
      <c r="L6460" s="14" t="s">
        <v>85</v>
      </c>
      <c r="M6460" s="23">
        <v>0.7</v>
      </c>
      <c r="N6460" s="16">
        <v>22</v>
      </c>
      <c r="O6460" s="16">
        <v>21</v>
      </c>
      <c r="P6460" s="16">
        <v>3</v>
      </c>
      <c r="Q6460" s="16">
        <v>37</v>
      </c>
      <c r="R6460" s="16">
        <v>3</v>
      </c>
      <c r="S6460" s="14" t="s">
        <v>86</v>
      </c>
      <c r="T6460" s="16">
        <v>2483</v>
      </c>
      <c r="U6460" s="16">
        <v>0</v>
      </c>
      <c r="V6460" s="18">
        <v>1711690</v>
      </c>
      <c r="W6460" s="18">
        <v>61260</v>
      </c>
      <c r="X6460" s="18">
        <v>36142</v>
      </c>
      <c r="Y6460" s="18">
        <v>0</v>
      </c>
      <c r="Z6460" s="18">
        <v>0</v>
      </c>
      <c r="AA6460" s="18">
        <v>0</v>
      </c>
      <c r="AB6460" s="18">
        <v>9975</v>
      </c>
      <c r="AC6460" s="23">
        <v>0.16</v>
      </c>
      <c r="AD6460" s="14" t="str">
        <f>IF(E6460=113,"Linn","Iowa ex-Linn")</f>
        <v>Iowa ex-Linn</v>
      </c>
      <c r="AE6460" s="23">
        <f>IFERROR(AB6460/W6460,"N/M")</f>
        <v>0.1628305582761998</v>
      </c>
      <c r="AF6460" s="14" t="str">
        <f>B6460&amp;"|"&amp;TEXT(E6460,"000")&amp;"|"&amp;TEXT(M6460,"0.0000")</f>
        <v>2024|187|0.7000</v>
      </c>
      <c r="AG6460" s="22" t="str">
        <f>IF(AND(B6460&gt;=2015,B6460&lt;=2024,C6460=19,G6460=41,I6460=2,K6460="A",L6460="RBUP",M6460&gt;=0.5,M6460&lt;=0.85),"IN","OUT")</f>
        <v>IN</v>
      </c>
    </row>
    <row r="6461" spans="1:33">
      <c r="A6461" s="14" t="s">
        <v>194</v>
      </c>
      <c r="B6461" s="16">
        <v>2024</v>
      </c>
      <c r="C6461" s="16">
        <v>19</v>
      </c>
      <c r="D6461" s="14" t="s">
        <v>80</v>
      </c>
      <c r="E6461" s="16">
        <v>187</v>
      </c>
      <c r="F6461" s="14" t="s">
        <v>179</v>
      </c>
      <c r="G6461" s="16">
        <v>41</v>
      </c>
      <c r="H6461" s="14" t="s">
        <v>186</v>
      </c>
      <c r="I6461" s="16">
        <v>2</v>
      </c>
      <c r="J6461" s="14" t="s">
        <v>83</v>
      </c>
      <c r="K6461" s="14" t="s">
        <v>84</v>
      </c>
      <c r="L6461" s="14" t="s">
        <v>85</v>
      </c>
      <c r="M6461" s="23">
        <v>0.75</v>
      </c>
      <c r="N6461" s="16">
        <v>97</v>
      </c>
      <c r="O6461" s="16">
        <v>83</v>
      </c>
      <c r="P6461" s="16">
        <v>4</v>
      </c>
      <c r="Q6461" s="16">
        <v>128</v>
      </c>
      <c r="R6461" s="16">
        <v>4</v>
      </c>
      <c r="S6461" s="14" t="s">
        <v>86</v>
      </c>
      <c r="T6461" s="16">
        <v>11253</v>
      </c>
      <c r="U6461" s="16">
        <v>0</v>
      </c>
      <c r="V6461" s="18">
        <v>8314896</v>
      </c>
      <c r="W6461" s="18">
        <v>360492</v>
      </c>
      <c r="X6461" s="18">
        <v>230322</v>
      </c>
      <c r="Y6461" s="18">
        <v>0</v>
      </c>
      <c r="Z6461" s="18">
        <v>0</v>
      </c>
      <c r="AA6461" s="18">
        <v>0</v>
      </c>
      <c r="AB6461" s="18">
        <v>7624</v>
      </c>
      <c r="AC6461" s="23">
        <v>0.02</v>
      </c>
      <c r="AD6461" s="14" t="str">
        <f>IF(E6461=113,"Linn","Iowa ex-Linn")</f>
        <v>Iowa ex-Linn</v>
      </c>
      <c r="AE6461" s="23">
        <f>IFERROR(AB6461/W6461,"N/M")</f>
        <v>0.021148874316212287</v>
      </c>
      <c r="AF6461" s="14" t="str">
        <f>B6461&amp;"|"&amp;TEXT(E6461,"000")&amp;"|"&amp;TEXT(M6461,"0.0000")</f>
        <v>2024|187|0.7500</v>
      </c>
      <c r="AG6461" s="22" t="str">
        <f>IF(AND(B6461&gt;=2015,B6461&lt;=2024,C6461=19,G6461=41,I6461=2,K6461="A",L6461="RBUP",M6461&gt;=0.5,M6461&lt;=0.85),"IN","OUT")</f>
        <v>IN</v>
      </c>
    </row>
    <row r="6462" spans="1:33">
      <c r="A6462" s="14" t="s">
        <v>194</v>
      </c>
      <c r="B6462" s="16">
        <v>2024</v>
      </c>
      <c r="C6462" s="16">
        <v>19</v>
      </c>
      <c r="D6462" s="14" t="s">
        <v>80</v>
      </c>
      <c r="E6462" s="16">
        <v>187</v>
      </c>
      <c r="F6462" s="14" t="s">
        <v>179</v>
      </c>
      <c r="G6462" s="16">
        <v>41</v>
      </c>
      <c r="H6462" s="14" t="s">
        <v>186</v>
      </c>
      <c r="I6462" s="16">
        <v>2</v>
      </c>
      <c r="J6462" s="14" t="s">
        <v>83</v>
      </c>
      <c r="K6462" s="14" t="s">
        <v>84</v>
      </c>
      <c r="L6462" s="14" t="s">
        <v>85</v>
      </c>
      <c r="M6462" s="23">
        <v>0.8</v>
      </c>
      <c r="N6462" s="16">
        <v>358</v>
      </c>
      <c r="O6462" s="16">
        <v>298</v>
      </c>
      <c r="P6462" s="16">
        <v>42</v>
      </c>
      <c r="Q6462" s="16">
        <v>626</v>
      </c>
      <c r="R6462" s="16">
        <v>55</v>
      </c>
      <c r="S6462" s="14" t="s">
        <v>86</v>
      </c>
      <c r="T6462" s="16">
        <v>59179</v>
      </c>
      <c r="U6462" s="16">
        <v>0</v>
      </c>
      <c r="V6462" s="18">
        <v>45999466</v>
      </c>
      <c r="W6462" s="18">
        <v>2631606</v>
      </c>
      <c r="X6462" s="18">
        <v>1465204</v>
      </c>
      <c r="Y6462" s="18">
        <v>246</v>
      </c>
      <c r="Z6462" s="18">
        <v>0</v>
      </c>
      <c r="AA6462" s="18">
        <v>0</v>
      </c>
      <c r="AB6462" s="18">
        <v>165729</v>
      </c>
      <c r="AC6462" s="23">
        <v>0.06</v>
      </c>
      <c r="AD6462" s="14" t="str">
        <f>IF(E6462=113,"Linn","Iowa ex-Linn")</f>
        <v>Iowa ex-Linn</v>
      </c>
      <c r="AE6462" s="23">
        <f>IFERROR(AB6462/W6462,"N/M")</f>
        <v>0.06297637260288964</v>
      </c>
      <c r="AF6462" s="14" t="str">
        <f>B6462&amp;"|"&amp;TEXT(E6462,"000")&amp;"|"&amp;TEXT(M6462,"0.0000")</f>
        <v>2024|187|0.8000</v>
      </c>
      <c r="AG6462" s="22" t="str">
        <f>IF(AND(B6462&gt;=2015,B6462&lt;=2024,C6462=19,G6462=41,I6462=2,K6462="A",L6462="RBUP",M6462&gt;=0.5,M6462&lt;=0.85),"IN","OUT")</f>
        <v>IN</v>
      </c>
    </row>
    <row r="6463" spans="1:33">
      <c r="A6463" s="14" t="s">
        <v>194</v>
      </c>
      <c r="B6463" s="16">
        <v>2024</v>
      </c>
      <c r="C6463" s="16">
        <v>19</v>
      </c>
      <c r="D6463" s="14" t="s">
        <v>80</v>
      </c>
      <c r="E6463" s="16">
        <v>187</v>
      </c>
      <c r="F6463" s="14" t="s">
        <v>179</v>
      </c>
      <c r="G6463" s="16">
        <v>41</v>
      </c>
      <c r="H6463" s="14" t="s">
        <v>186</v>
      </c>
      <c r="I6463" s="16">
        <v>2</v>
      </c>
      <c r="J6463" s="14" t="s">
        <v>83</v>
      </c>
      <c r="K6463" s="14" t="s">
        <v>84</v>
      </c>
      <c r="L6463" s="14" t="s">
        <v>85</v>
      </c>
      <c r="M6463" s="23">
        <v>0.85</v>
      </c>
      <c r="N6463" s="16">
        <v>562</v>
      </c>
      <c r="O6463" s="16">
        <v>483</v>
      </c>
      <c r="P6463" s="16">
        <v>133</v>
      </c>
      <c r="Q6463" s="16">
        <v>1117</v>
      </c>
      <c r="R6463" s="16">
        <v>221</v>
      </c>
      <c r="S6463" s="14" t="s">
        <v>86</v>
      </c>
      <c r="T6463" s="16">
        <v>104929</v>
      </c>
      <c r="U6463" s="16">
        <v>0</v>
      </c>
      <c r="V6463" s="18">
        <v>86479915</v>
      </c>
      <c r="W6463" s="18">
        <v>6290237</v>
      </c>
      <c r="X6463" s="18">
        <v>2667193</v>
      </c>
      <c r="Y6463" s="18">
        <v>1628</v>
      </c>
      <c r="Z6463" s="18">
        <v>0</v>
      </c>
      <c r="AA6463" s="18">
        <v>0</v>
      </c>
      <c r="AB6463" s="18">
        <v>1283935</v>
      </c>
      <c r="AC6463" s="23">
        <v>0.2</v>
      </c>
      <c r="AD6463" s="14" t="str">
        <f>IF(E6463=113,"Linn","Iowa ex-Linn")</f>
        <v>Iowa ex-Linn</v>
      </c>
      <c r="AE6463" s="23">
        <f>IFERROR(AB6463/W6463,"N/M")</f>
        <v>0.2041155206075701</v>
      </c>
      <c r="AF6463" s="14" t="str">
        <f>B6463&amp;"|"&amp;TEXT(E6463,"000")&amp;"|"&amp;TEXT(M6463,"0.0000")</f>
        <v>2024|187|0.8500</v>
      </c>
      <c r="AG6463" s="22" t="str">
        <f>IF(AND(B6463&gt;=2015,B6463&lt;=2024,C6463=19,G6463=41,I6463=2,K6463="A",L6463="RBUP",M6463&gt;=0.5,M6463&lt;=0.85),"IN","OUT")</f>
        <v>IN</v>
      </c>
    </row>
    <row r="6464" spans="1:33">
      <c r="A6464" s="14" t="s">
        <v>194</v>
      </c>
      <c r="B6464" s="16">
        <v>2024</v>
      </c>
      <c r="C6464" s="16">
        <v>19</v>
      </c>
      <c r="D6464" s="14" t="s">
        <v>80</v>
      </c>
      <c r="E6464" s="16">
        <v>189</v>
      </c>
      <c r="F6464" s="14" t="s">
        <v>180</v>
      </c>
      <c r="G6464" s="16">
        <v>41</v>
      </c>
      <c r="H6464" s="14" t="s">
        <v>186</v>
      </c>
      <c r="I6464" s="16">
        <v>2</v>
      </c>
      <c r="J6464" s="14" t="s">
        <v>83</v>
      </c>
      <c r="K6464" s="14" t="s">
        <v>84</v>
      </c>
      <c r="L6464" s="14" t="s">
        <v>85</v>
      </c>
      <c r="M6464" s="23">
        <v>0.6</v>
      </c>
      <c r="N6464" s="16">
        <v>1</v>
      </c>
      <c r="O6464" s="16">
        <v>0</v>
      </c>
      <c r="P6464" s="16">
        <v>0</v>
      </c>
      <c r="Q6464" s="16">
        <v>0</v>
      </c>
      <c r="R6464" s="16">
        <v>0</v>
      </c>
      <c r="S6464" s="14" t="s">
        <v>86</v>
      </c>
      <c r="T6464" s="16">
        <v>0</v>
      </c>
      <c r="U6464" s="16">
        <v>0</v>
      </c>
      <c r="V6464" s="18">
        <v>0</v>
      </c>
      <c r="W6464" s="18">
        <v>0</v>
      </c>
      <c r="X6464" s="18">
        <v>0</v>
      </c>
      <c r="Y6464" s="18">
        <v>0</v>
      </c>
      <c r="Z6464" s="18">
        <v>0</v>
      </c>
      <c r="AA6464" s="18">
        <v>0</v>
      </c>
      <c r="AB6464" s="18">
        <v>0</v>
      </c>
      <c r="AC6464" s="23">
        <v>0</v>
      </c>
      <c r="AD6464" s="14" t="str">
        <f>IF(E6464=113,"Linn","Iowa ex-Linn")</f>
        <v>Iowa ex-Linn</v>
      </c>
      <c r="AE6464" s="23" t="str">
        <f>IFERROR(AB6464/W6464,"N/M")</f>
        <v>N/M</v>
      </c>
      <c r="AF6464" s="14" t="str">
        <f>B6464&amp;"|"&amp;TEXT(E6464,"000")&amp;"|"&amp;TEXT(M6464,"0.0000")</f>
        <v>2024|189|0.6000</v>
      </c>
      <c r="AG6464" s="22" t="str">
        <f>IF(AND(B6464&gt;=2015,B6464&lt;=2024,C6464=19,G6464=41,I6464=2,K6464="A",L6464="RBUP",M6464&gt;=0.5,M6464&lt;=0.85),"IN","OUT")</f>
        <v>IN</v>
      </c>
    </row>
    <row r="6465" spans="1:33">
      <c r="A6465" s="14" t="s">
        <v>194</v>
      </c>
      <c r="B6465" s="16">
        <v>2024</v>
      </c>
      <c r="C6465" s="16">
        <v>19</v>
      </c>
      <c r="D6465" s="14" t="s">
        <v>80</v>
      </c>
      <c r="E6465" s="16">
        <v>189</v>
      </c>
      <c r="F6465" s="14" t="s">
        <v>180</v>
      </c>
      <c r="G6465" s="16">
        <v>41</v>
      </c>
      <c r="H6465" s="14" t="s">
        <v>186</v>
      </c>
      <c r="I6465" s="16">
        <v>2</v>
      </c>
      <c r="J6465" s="14" t="s">
        <v>83</v>
      </c>
      <c r="K6465" s="14" t="s">
        <v>84</v>
      </c>
      <c r="L6465" s="14" t="s">
        <v>85</v>
      </c>
      <c r="M6465" s="23">
        <v>0.65</v>
      </c>
      <c r="N6465" s="16">
        <v>1</v>
      </c>
      <c r="O6465" s="16">
        <v>1</v>
      </c>
      <c r="P6465" s="16">
        <v>0</v>
      </c>
      <c r="Q6465" s="16">
        <v>1</v>
      </c>
      <c r="R6465" s="16">
        <v>0</v>
      </c>
      <c r="S6465" s="14" t="s">
        <v>86</v>
      </c>
      <c r="T6465" s="16">
        <v>152</v>
      </c>
      <c r="U6465" s="16">
        <v>0</v>
      </c>
      <c r="V6465" s="18">
        <v>100765</v>
      </c>
      <c r="W6465" s="18">
        <v>2316</v>
      </c>
      <c r="X6465" s="18">
        <v>1366</v>
      </c>
      <c r="Y6465" s="18">
        <v>0</v>
      </c>
      <c r="Z6465" s="18">
        <v>0</v>
      </c>
      <c r="AA6465" s="18">
        <v>0</v>
      </c>
      <c r="AB6465" s="18">
        <v>0</v>
      </c>
      <c r="AC6465" s="23">
        <v>0</v>
      </c>
      <c r="AD6465" s="14" t="str">
        <f>IF(E6465=113,"Linn","Iowa ex-Linn")</f>
        <v>Iowa ex-Linn</v>
      </c>
      <c r="AE6465" s="23">
        <f>IFERROR(AB6465/W6465,"N/M")</f>
        <v>0.0</v>
      </c>
      <c r="AF6465" s="14" t="str">
        <f>B6465&amp;"|"&amp;TEXT(E6465,"000")&amp;"|"&amp;TEXT(M6465,"0.0000")</f>
        <v>2024|189|0.6500</v>
      </c>
      <c r="AG6465" s="22" t="str">
        <f>IF(AND(B6465&gt;=2015,B6465&lt;=2024,C6465=19,G6465=41,I6465=2,K6465="A",L6465="RBUP",M6465&gt;=0.5,M6465&lt;=0.85),"IN","OUT")</f>
        <v>IN</v>
      </c>
    </row>
    <row r="6466" spans="1:33">
      <c r="A6466" s="14" t="s">
        <v>194</v>
      </c>
      <c r="B6466" s="16">
        <v>2024</v>
      </c>
      <c r="C6466" s="16">
        <v>19</v>
      </c>
      <c r="D6466" s="14" t="s">
        <v>80</v>
      </c>
      <c r="E6466" s="16">
        <v>189</v>
      </c>
      <c r="F6466" s="14" t="s">
        <v>180</v>
      </c>
      <c r="G6466" s="16">
        <v>41</v>
      </c>
      <c r="H6466" s="14" t="s">
        <v>186</v>
      </c>
      <c r="I6466" s="16">
        <v>2</v>
      </c>
      <c r="J6466" s="14" t="s">
        <v>83</v>
      </c>
      <c r="K6466" s="14" t="s">
        <v>84</v>
      </c>
      <c r="L6466" s="14" t="s">
        <v>85</v>
      </c>
      <c r="M6466" s="23">
        <v>0.7</v>
      </c>
      <c r="N6466" s="16">
        <v>18</v>
      </c>
      <c r="O6466" s="16">
        <v>13</v>
      </c>
      <c r="P6466" s="16">
        <v>6</v>
      </c>
      <c r="Q6466" s="16">
        <v>20</v>
      </c>
      <c r="R6466" s="16">
        <v>6</v>
      </c>
      <c r="S6466" s="14" t="s">
        <v>86</v>
      </c>
      <c r="T6466" s="16">
        <v>2466</v>
      </c>
      <c r="U6466" s="16">
        <v>0</v>
      </c>
      <c r="V6466" s="18">
        <v>1767047</v>
      </c>
      <c r="W6466" s="18">
        <v>63500</v>
      </c>
      <c r="X6466" s="18">
        <v>42631</v>
      </c>
      <c r="Y6466" s="18">
        <v>0</v>
      </c>
      <c r="Z6466" s="18">
        <v>0</v>
      </c>
      <c r="AA6466" s="18">
        <v>0</v>
      </c>
      <c r="AB6466" s="18">
        <v>6547</v>
      </c>
      <c r="AC6466" s="23">
        <v>0.1</v>
      </c>
      <c r="AD6466" s="14" t="str">
        <f>IF(E6466=113,"Linn","Iowa ex-Linn")</f>
        <v>Iowa ex-Linn</v>
      </c>
      <c r="AE6466" s="23">
        <f>IFERROR(AB6466/W6466,"N/M")</f>
        <v>0.10310236220472441</v>
      </c>
      <c r="AF6466" s="14" t="str">
        <f>B6466&amp;"|"&amp;TEXT(E6466,"000")&amp;"|"&amp;TEXT(M6466,"0.0000")</f>
        <v>2024|189|0.7000</v>
      </c>
      <c r="AG6466" s="22" t="str">
        <f>IF(AND(B6466&gt;=2015,B6466&lt;=2024,C6466=19,G6466=41,I6466=2,K6466="A",L6466="RBUP",M6466&gt;=0.5,M6466&lt;=0.85),"IN","OUT")</f>
        <v>IN</v>
      </c>
    </row>
    <row r="6467" spans="1:33">
      <c r="A6467" s="14" t="s">
        <v>194</v>
      </c>
      <c r="B6467" s="16">
        <v>2024</v>
      </c>
      <c r="C6467" s="16">
        <v>19</v>
      </c>
      <c r="D6467" s="14" t="s">
        <v>80</v>
      </c>
      <c r="E6467" s="16">
        <v>189</v>
      </c>
      <c r="F6467" s="14" t="s">
        <v>180</v>
      </c>
      <c r="G6467" s="16">
        <v>41</v>
      </c>
      <c r="H6467" s="14" t="s">
        <v>186</v>
      </c>
      <c r="I6467" s="16">
        <v>2</v>
      </c>
      <c r="J6467" s="14" t="s">
        <v>83</v>
      </c>
      <c r="K6467" s="14" t="s">
        <v>84</v>
      </c>
      <c r="L6467" s="14" t="s">
        <v>85</v>
      </c>
      <c r="M6467" s="23">
        <v>0.75</v>
      </c>
      <c r="N6467" s="16">
        <v>67</v>
      </c>
      <c r="O6467" s="16">
        <v>50</v>
      </c>
      <c r="P6467" s="16">
        <v>24</v>
      </c>
      <c r="Q6467" s="16">
        <v>74</v>
      </c>
      <c r="R6467" s="16">
        <v>31</v>
      </c>
      <c r="S6467" s="14" t="s">
        <v>86</v>
      </c>
      <c r="T6467" s="16">
        <v>11246</v>
      </c>
      <c r="U6467" s="16">
        <v>0</v>
      </c>
      <c r="V6467" s="18">
        <v>8379545</v>
      </c>
      <c r="W6467" s="18">
        <v>366021</v>
      </c>
      <c r="X6467" s="18">
        <v>247003</v>
      </c>
      <c r="Y6467" s="18">
        <v>0</v>
      </c>
      <c r="Z6467" s="18">
        <v>0</v>
      </c>
      <c r="AA6467" s="18">
        <v>0</v>
      </c>
      <c r="AB6467" s="18">
        <v>329797</v>
      </c>
      <c r="AC6467" s="23">
        <v>0.9</v>
      </c>
      <c r="AD6467" s="14" t="str">
        <f>IF(E6467=113,"Linn","Iowa ex-Linn")</f>
        <v>Iowa ex-Linn</v>
      </c>
      <c r="AE6467" s="23">
        <f>IFERROR(AB6467/W6467,"N/M")</f>
        <v>0.9010330008387497</v>
      </c>
      <c r="AF6467" s="14" t="str">
        <f>B6467&amp;"|"&amp;TEXT(E6467,"000")&amp;"|"&amp;TEXT(M6467,"0.0000")</f>
        <v>2024|189|0.7500</v>
      </c>
      <c r="AG6467" s="22" t="str">
        <f>IF(AND(B6467&gt;=2015,B6467&lt;=2024,C6467=19,G6467=41,I6467=2,K6467="A",L6467="RBUP",M6467&gt;=0.5,M6467&lt;=0.85),"IN","OUT")</f>
        <v>IN</v>
      </c>
    </row>
    <row r="6468" spans="1:33">
      <c r="A6468" s="14" t="s">
        <v>194</v>
      </c>
      <c r="B6468" s="16">
        <v>2024</v>
      </c>
      <c r="C6468" s="16">
        <v>19</v>
      </c>
      <c r="D6468" s="14" t="s">
        <v>80</v>
      </c>
      <c r="E6468" s="16">
        <v>189</v>
      </c>
      <c r="F6468" s="14" t="s">
        <v>180</v>
      </c>
      <c r="G6468" s="16">
        <v>41</v>
      </c>
      <c r="H6468" s="14" t="s">
        <v>186</v>
      </c>
      <c r="I6468" s="16">
        <v>2</v>
      </c>
      <c r="J6468" s="14" t="s">
        <v>83</v>
      </c>
      <c r="K6468" s="14" t="s">
        <v>84</v>
      </c>
      <c r="L6468" s="14" t="s">
        <v>85</v>
      </c>
      <c r="M6468" s="23">
        <v>0.8</v>
      </c>
      <c r="N6468" s="16">
        <v>246</v>
      </c>
      <c r="O6468" s="16">
        <v>211</v>
      </c>
      <c r="P6468" s="16">
        <v>148</v>
      </c>
      <c r="Q6468" s="16">
        <v>336</v>
      </c>
      <c r="R6468" s="16">
        <v>203</v>
      </c>
      <c r="S6468" s="14" t="s">
        <v>86</v>
      </c>
      <c r="T6468" s="16">
        <v>51761</v>
      </c>
      <c r="U6468" s="16">
        <v>0</v>
      </c>
      <c r="V6468" s="18">
        <v>41057011</v>
      </c>
      <c r="W6468" s="18">
        <v>2277408</v>
      </c>
      <c r="X6468" s="18">
        <v>1377688</v>
      </c>
      <c r="Y6468" s="18">
        <v>6840</v>
      </c>
      <c r="Z6468" s="18">
        <v>0</v>
      </c>
      <c r="AA6468" s="18">
        <v>0</v>
      </c>
      <c r="AB6468" s="18">
        <v>2881017</v>
      </c>
      <c r="AC6468" s="23">
        <v>1.27</v>
      </c>
      <c r="AD6468" s="14" t="str">
        <f>IF(E6468=113,"Linn","Iowa ex-Linn")</f>
        <v>Iowa ex-Linn</v>
      </c>
      <c r="AE6468" s="23">
        <f>IFERROR(AB6468/W6468,"N/M")</f>
        <v>1.2650421004931922</v>
      </c>
      <c r="AF6468" s="14" t="str">
        <f>B6468&amp;"|"&amp;TEXT(E6468,"000")&amp;"|"&amp;TEXT(M6468,"0.0000")</f>
        <v>2024|189|0.8000</v>
      </c>
      <c r="AG6468" s="22" t="str">
        <f>IF(AND(B6468&gt;=2015,B6468&lt;=2024,C6468=19,G6468=41,I6468=2,K6468="A",L6468="RBUP",M6468&gt;=0.5,M6468&lt;=0.85),"IN","OUT")</f>
        <v>IN</v>
      </c>
    </row>
    <row r="6469" spans="1:33">
      <c r="A6469" s="14" t="s">
        <v>194</v>
      </c>
      <c r="B6469" s="16">
        <v>2024</v>
      </c>
      <c r="C6469" s="16">
        <v>19</v>
      </c>
      <c r="D6469" s="14" t="s">
        <v>80</v>
      </c>
      <c r="E6469" s="16">
        <v>189</v>
      </c>
      <c r="F6469" s="14" t="s">
        <v>180</v>
      </c>
      <c r="G6469" s="16">
        <v>41</v>
      </c>
      <c r="H6469" s="14" t="s">
        <v>186</v>
      </c>
      <c r="I6469" s="16">
        <v>2</v>
      </c>
      <c r="J6469" s="14" t="s">
        <v>83</v>
      </c>
      <c r="K6469" s="14" t="s">
        <v>84</v>
      </c>
      <c r="L6469" s="14" t="s">
        <v>85</v>
      </c>
      <c r="M6469" s="23">
        <v>0.85</v>
      </c>
      <c r="N6469" s="16">
        <v>173</v>
      </c>
      <c r="O6469" s="16">
        <v>141</v>
      </c>
      <c r="P6469" s="16">
        <v>114</v>
      </c>
      <c r="Q6469" s="16">
        <v>205</v>
      </c>
      <c r="R6469" s="16">
        <v>165</v>
      </c>
      <c r="S6469" s="14" t="s">
        <v>86</v>
      </c>
      <c r="T6469" s="16">
        <v>43173</v>
      </c>
      <c r="U6469" s="16">
        <v>0</v>
      </c>
      <c r="V6469" s="18">
        <v>36211092</v>
      </c>
      <c r="W6469" s="18">
        <v>2400154</v>
      </c>
      <c r="X6469" s="18">
        <v>1170343</v>
      </c>
      <c r="Y6469" s="18">
        <v>0</v>
      </c>
      <c r="Z6469" s="18">
        <v>0</v>
      </c>
      <c r="AA6469" s="18">
        <v>0</v>
      </c>
      <c r="AB6469" s="18">
        <v>4694178</v>
      </c>
      <c r="AC6469" s="23">
        <v>1.96</v>
      </c>
      <c r="AD6469" s="14" t="str">
        <f>IF(E6469=113,"Linn","Iowa ex-Linn")</f>
        <v>Iowa ex-Linn</v>
      </c>
      <c r="AE6469" s="23">
        <f>IFERROR(AB6469/W6469,"N/M")</f>
        <v>1.9557820039880773</v>
      </c>
      <c r="AF6469" s="14" t="str">
        <f>B6469&amp;"|"&amp;TEXT(E6469,"000")&amp;"|"&amp;TEXT(M6469,"0.0000")</f>
        <v>2024|189|0.8500</v>
      </c>
      <c r="AG6469" s="22" t="str">
        <f>IF(AND(B6469&gt;=2015,B6469&lt;=2024,C6469=19,G6469=41,I6469=2,K6469="A",L6469="RBUP",M6469&gt;=0.5,M6469&lt;=0.85),"IN","OUT")</f>
        <v>IN</v>
      </c>
    </row>
    <row r="6470" spans="1:33">
      <c r="A6470" s="14" t="s">
        <v>194</v>
      </c>
      <c r="B6470" s="16">
        <v>2024</v>
      </c>
      <c r="C6470" s="16">
        <v>19</v>
      </c>
      <c r="D6470" s="14" t="s">
        <v>80</v>
      </c>
      <c r="E6470" s="16">
        <v>191</v>
      </c>
      <c r="F6470" s="14" t="s">
        <v>181</v>
      </c>
      <c r="G6470" s="16">
        <v>41</v>
      </c>
      <c r="H6470" s="14" t="s">
        <v>186</v>
      </c>
      <c r="I6470" s="16">
        <v>2</v>
      </c>
      <c r="J6470" s="14" t="s">
        <v>83</v>
      </c>
      <c r="K6470" s="14" t="s">
        <v>84</v>
      </c>
      <c r="L6470" s="14" t="s">
        <v>85</v>
      </c>
      <c r="M6470" s="23">
        <v>0.5</v>
      </c>
      <c r="N6470" s="16">
        <v>3</v>
      </c>
      <c r="O6470" s="16">
        <v>1</v>
      </c>
      <c r="P6470" s="16">
        <v>0</v>
      </c>
      <c r="Q6470" s="16">
        <v>1</v>
      </c>
      <c r="R6470" s="16">
        <v>0</v>
      </c>
      <c r="S6470" s="14" t="s">
        <v>86</v>
      </c>
      <c r="T6470" s="16">
        <v>210</v>
      </c>
      <c r="U6470" s="16">
        <v>0</v>
      </c>
      <c r="V6470" s="18">
        <v>97391</v>
      </c>
      <c r="W6470" s="18">
        <v>913</v>
      </c>
      <c r="X6470" s="18">
        <v>731</v>
      </c>
      <c r="Y6470" s="18">
        <v>0</v>
      </c>
      <c r="Z6470" s="18">
        <v>0</v>
      </c>
      <c r="AA6470" s="18">
        <v>0</v>
      </c>
      <c r="AB6470" s="18">
        <v>0</v>
      </c>
      <c r="AC6470" s="23">
        <v>0</v>
      </c>
      <c r="AD6470" s="14" t="str">
        <f>IF(E6470=113,"Linn","Iowa ex-Linn")</f>
        <v>Iowa ex-Linn</v>
      </c>
      <c r="AE6470" s="23">
        <f>IFERROR(AB6470/W6470,"N/M")</f>
        <v>0.0</v>
      </c>
      <c r="AF6470" s="14" t="str">
        <f>B6470&amp;"|"&amp;TEXT(E6470,"000")&amp;"|"&amp;TEXT(M6470,"0.0000")</f>
        <v>2024|191|0.5000</v>
      </c>
      <c r="AG6470" s="22" t="str">
        <f>IF(AND(B6470&gt;=2015,B6470&lt;=2024,C6470=19,G6470=41,I6470=2,K6470="A",L6470="RBUP",M6470&gt;=0.5,M6470&lt;=0.85),"IN","OUT")</f>
        <v>IN</v>
      </c>
    </row>
    <row r="6471" spans="1:33">
      <c r="A6471" s="14" t="s">
        <v>194</v>
      </c>
      <c r="B6471" s="16">
        <v>2024</v>
      </c>
      <c r="C6471" s="16">
        <v>19</v>
      </c>
      <c r="D6471" s="14" t="s">
        <v>80</v>
      </c>
      <c r="E6471" s="16">
        <v>191</v>
      </c>
      <c r="F6471" s="14" t="s">
        <v>181</v>
      </c>
      <c r="G6471" s="16">
        <v>41</v>
      </c>
      <c r="H6471" s="14" t="s">
        <v>186</v>
      </c>
      <c r="I6471" s="16">
        <v>2</v>
      </c>
      <c r="J6471" s="14" t="s">
        <v>83</v>
      </c>
      <c r="K6471" s="14" t="s">
        <v>84</v>
      </c>
      <c r="L6471" s="14" t="s">
        <v>85</v>
      </c>
      <c r="M6471" s="23">
        <v>0.6</v>
      </c>
      <c r="N6471" s="16">
        <v>1</v>
      </c>
      <c r="O6471" s="16">
        <v>1</v>
      </c>
      <c r="P6471" s="16">
        <v>0</v>
      </c>
      <c r="Q6471" s="16">
        <v>1</v>
      </c>
      <c r="R6471" s="16">
        <v>0</v>
      </c>
      <c r="S6471" s="14" t="s">
        <v>86</v>
      </c>
      <c r="T6471" s="16">
        <v>7</v>
      </c>
      <c r="U6471" s="16">
        <v>0</v>
      </c>
      <c r="V6471" s="18">
        <v>3607</v>
      </c>
      <c r="W6471" s="18">
        <v>64</v>
      </c>
      <c r="X6471" s="18">
        <v>41</v>
      </c>
      <c r="Y6471" s="18">
        <v>0</v>
      </c>
      <c r="Z6471" s="18">
        <v>0</v>
      </c>
      <c r="AA6471" s="18">
        <v>0</v>
      </c>
      <c r="AB6471" s="18">
        <v>0</v>
      </c>
      <c r="AC6471" s="23">
        <v>0</v>
      </c>
      <c r="AD6471" s="14" t="str">
        <f>IF(E6471=113,"Linn","Iowa ex-Linn")</f>
        <v>Iowa ex-Linn</v>
      </c>
      <c r="AE6471" s="23">
        <f>IFERROR(AB6471/W6471,"N/M")</f>
        <v>0.0</v>
      </c>
      <c r="AF6471" s="14" t="str">
        <f>B6471&amp;"|"&amp;TEXT(E6471,"000")&amp;"|"&amp;TEXT(M6471,"0.0000")</f>
        <v>2024|191|0.6000</v>
      </c>
      <c r="AG6471" s="22" t="str">
        <f>IF(AND(B6471&gt;=2015,B6471&lt;=2024,C6471=19,G6471=41,I6471=2,K6471="A",L6471="RBUP",M6471&gt;=0.5,M6471&lt;=0.85),"IN","OUT")</f>
        <v>IN</v>
      </c>
    </row>
    <row r="6472" spans="1:33">
      <c r="A6472" s="14" t="s">
        <v>194</v>
      </c>
      <c r="B6472" s="16">
        <v>2024</v>
      </c>
      <c r="C6472" s="16">
        <v>19</v>
      </c>
      <c r="D6472" s="14" t="s">
        <v>80</v>
      </c>
      <c r="E6472" s="16">
        <v>191</v>
      </c>
      <c r="F6472" s="14" t="s">
        <v>181</v>
      </c>
      <c r="G6472" s="16">
        <v>41</v>
      </c>
      <c r="H6472" s="14" t="s">
        <v>186</v>
      </c>
      <c r="I6472" s="16">
        <v>2</v>
      </c>
      <c r="J6472" s="14" t="s">
        <v>83</v>
      </c>
      <c r="K6472" s="14" t="s">
        <v>84</v>
      </c>
      <c r="L6472" s="14" t="s">
        <v>85</v>
      </c>
      <c r="M6472" s="23">
        <v>0.65</v>
      </c>
      <c r="N6472" s="16">
        <v>4</v>
      </c>
      <c r="O6472" s="16">
        <v>4</v>
      </c>
      <c r="P6472" s="16">
        <v>0</v>
      </c>
      <c r="Q6472" s="16">
        <v>5</v>
      </c>
      <c r="R6472" s="16">
        <v>0</v>
      </c>
      <c r="S6472" s="14" t="s">
        <v>86</v>
      </c>
      <c r="T6472" s="16">
        <v>405</v>
      </c>
      <c r="U6472" s="16">
        <v>0</v>
      </c>
      <c r="V6472" s="18">
        <v>265268</v>
      </c>
      <c r="W6472" s="18">
        <v>6673</v>
      </c>
      <c r="X6472" s="18">
        <v>3937</v>
      </c>
      <c r="Y6472" s="18">
        <v>0</v>
      </c>
      <c r="Z6472" s="18">
        <v>0</v>
      </c>
      <c r="AA6472" s="18">
        <v>0</v>
      </c>
      <c r="AB6472" s="18">
        <v>0</v>
      </c>
      <c r="AC6472" s="23">
        <v>0</v>
      </c>
      <c r="AD6472" s="14" t="str">
        <f>IF(E6472=113,"Linn","Iowa ex-Linn")</f>
        <v>Iowa ex-Linn</v>
      </c>
      <c r="AE6472" s="23">
        <f>IFERROR(AB6472/W6472,"N/M")</f>
        <v>0.0</v>
      </c>
      <c r="AF6472" s="14" t="str">
        <f>B6472&amp;"|"&amp;TEXT(E6472,"000")&amp;"|"&amp;TEXT(M6472,"0.0000")</f>
        <v>2024|191|0.6500</v>
      </c>
      <c r="AG6472" s="22" t="str">
        <f>IF(AND(B6472&gt;=2015,B6472&lt;=2024,C6472=19,G6472=41,I6472=2,K6472="A",L6472="RBUP",M6472&gt;=0.5,M6472&lt;=0.85),"IN","OUT")</f>
        <v>IN</v>
      </c>
    </row>
    <row r="6473" spans="1:33">
      <c r="A6473" s="14" t="s">
        <v>194</v>
      </c>
      <c r="B6473" s="16">
        <v>2024</v>
      </c>
      <c r="C6473" s="16">
        <v>19</v>
      </c>
      <c r="D6473" s="14" t="s">
        <v>80</v>
      </c>
      <c r="E6473" s="16">
        <v>191</v>
      </c>
      <c r="F6473" s="14" t="s">
        <v>181</v>
      </c>
      <c r="G6473" s="16">
        <v>41</v>
      </c>
      <c r="H6473" s="14" t="s">
        <v>186</v>
      </c>
      <c r="I6473" s="16">
        <v>2</v>
      </c>
      <c r="J6473" s="14" t="s">
        <v>83</v>
      </c>
      <c r="K6473" s="14" t="s">
        <v>84</v>
      </c>
      <c r="L6473" s="14" t="s">
        <v>85</v>
      </c>
      <c r="M6473" s="23">
        <v>0.7</v>
      </c>
      <c r="N6473" s="16">
        <v>16</v>
      </c>
      <c r="O6473" s="16">
        <v>14</v>
      </c>
      <c r="P6473" s="16">
        <v>1</v>
      </c>
      <c r="Q6473" s="16">
        <v>19</v>
      </c>
      <c r="R6473" s="16">
        <v>1</v>
      </c>
      <c r="S6473" s="14" t="s">
        <v>86</v>
      </c>
      <c r="T6473" s="16">
        <v>2403</v>
      </c>
      <c r="U6473" s="16">
        <v>0</v>
      </c>
      <c r="V6473" s="18">
        <v>1708538</v>
      </c>
      <c r="W6473" s="18">
        <v>50666</v>
      </c>
      <c r="X6473" s="18">
        <v>36137</v>
      </c>
      <c r="Y6473" s="18">
        <v>0</v>
      </c>
      <c r="Z6473" s="18">
        <v>0</v>
      </c>
      <c r="AA6473" s="18">
        <v>0</v>
      </c>
      <c r="AB6473" s="18">
        <v>1391</v>
      </c>
      <c r="AC6473" s="23">
        <v>0.03</v>
      </c>
      <c r="AD6473" s="14" t="str">
        <f>IF(E6473=113,"Linn","Iowa ex-Linn")</f>
        <v>Iowa ex-Linn</v>
      </c>
      <c r="AE6473" s="23">
        <f>IFERROR(AB6473/W6473,"N/M")</f>
        <v>0.027454308609323807</v>
      </c>
      <c r="AF6473" s="14" t="str">
        <f>B6473&amp;"|"&amp;TEXT(E6473,"000")&amp;"|"&amp;TEXT(M6473,"0.0000")</f>
        <v>2024|191|0.7000</v>
      </c>
      <c r="AG6473" s="22" t="str">
        <f>IF(AND(B6473&gt;=2015,B6473&lt;=2024,C6473=19,G6473=41,I6473=2,K6473="A",L6473="RBUP",M6473&gt;=0.5,M6473&lt;=0.85),"IN","OUT")</f>
        <v>IN</v>
      </c>
    </row>
    <row r="6474" spans="1:33">
      <c r="A6474" s="14" t="s">
        <v>194</v>
      </c>
      <c r="B6474" s="16">
        <v>2024</v>
      </c>
      <c r="C6474" s="16">
        <v>19</v>
      </c>
      <c r="D6474" s="14" t="s">
        <v>80</v>
      </c>
      <c r="E6474" s="16">
        <v>191</v>
      </c>
      <c r="F6474" s="14" t="s">
        <v>181</v>
      </c>
      <c r="G6474" s="16">
        <v>41</v>
      </c>
      <c r="H6474" s="14" t="s">
        <v>186</v>
      </c>
      <c r="I6474" s="16">
        <v>2</v>
      </c>
      <c r="J6474" s="14" t="s">
        <v>83</v>
      </c>
      <c r="K6474" s="14" t="s">
        <v>84</v>
      </c>
      <c r="L6474" s="14" t="s">
        <v>85</v>
      </c>
      <c r="M6474" s="23">
        <v>0.75</v>
      </c>
      <c r="N6474" s="16">
        <v>127</v>
      </c>
      <c r="O6474" s="16">
        <v>109</v>
      </c>
      <c r="P6474" s="16">
        <v>6</v>
      </c>
      <c r="Q6474" s="16">
        <v>114</v>
      </c>
      <c r="R6474" s="16">
        <v>6</v>
      </c>
      <c r="S6474" s="14" t="s">
        <v>86</v>
      </c>
      <c r="T6474" s="16">
        <v>15598</v>
      </c>
      <c r="U6474" s="16">
        <v>0</v>
      </c>
      <c r="V6474" s="18">
        <v>11422995</v>
      </c>
      <c r="W6474" s="18">
        <v>446269</v>
      </c>
      <c r="X6474" s="18">
        <v>327351</v>
      </c>
      <c r="Y6474" s="18">
        <v>111</v>
      </c>
      <c r="Z6474" s="18">
        <v>0</v>
      </c>
      <c r="AA6474" s="18">
        <v>0</v>
      </c>
      <c r="AB6474" s="18">
        <v>9933</v>
      </c>
      <c r="AC6474" s="23">
        <v>0.02</v>
      </c>
      <c r="AD6474" s="14" t="str">
        <f>IF(E6474=113,"Linn","Iowa ex-Linn")</f>
        <v>Iowa ex-Linn</v>
      </c>
      <c r="AE6474" s="23">
        <f>IFERROR(AB6474/W6474,"N/M")</f>
        <v>0.022257875855145662</v>
      </c>
      <c r="AF6474" s="14" t="str">
        <f>B6474&amp;"|"&amp;TEXT(E6474,"000")&amp;"|"&amp;TEXT(M6474,"0.0000")</f>
        <v>2024|191|0.7500</v>
      </c>
      <c r="AG6474" s="22" t="str">
        <f>IF(AND(B6474&gt;=2015,B6474&lt;=2024,C6474=19,G6474=41,I6474=2,K6474="A",L6474="RBUP",M6474&gt;=0.5,M6474&lt;=0.85),"IN","OUT")</f>
        <v>IN</v>
      </c>
    </row>
    <row r="6475" spans="1:33">
      <c r="A6475" s="14" t="s">
        <v>194</v>
      </c>
      <c r="B6475" s="16">
        <v>2024</v>
      </c>
      <c r="C6475" s="16">
        <v>19</v>
      </c>
      <c r="D6475" s="14" t="s">
        <v>80</v>
      </c>
      <c r="E6475" s="16">
        <v>191</v>
      </c>
      <c r="F6475" s="14" t="s">
        <v>181</v>
      </c>
      <c r="G6475" s="16">
        <v>41</v>
      </c>
      <c r="H6475" s="14" t="s">
        <v>186</v>
      </c>
      <c r="I6475" s="16">
        <v>2</v>
      </c>
      <c r="J6475" s="14" t="s">
        <v>83</v>
      </c>
      <c r="K6475" s="14" t="s">
        <v>84</v>
      </c>
      <c r="L6475" s="14" t="s">
        <v>85</v>
      </c>
      <c r="M6475" s="23">
        <v>0.8</v>
      </c>
      <c r="N6475" s="16">
        <v>369</v>
      </c>
      <c r="O6475" s="16">
        <v>318</v>
      </c>
      <c r="P6475" s="16">
        <v>48</v>
      </c>
      <c r="Q6475" s="16">
        <v>360</v>
      </c>
      <c r="R6475" s="16">
        <v>54</v>
      </c>
      <c r="S6475" s="14" t="s">
        <v>86</v>
      </c>
      <c r="T6475" s="16">
        <v>63723</v>
      </c>
      <c r="U6475" s="16">
        <v>0</v>
      </c>
      <c r="V6475" s="18">
        <v>50581235</v>
      </c>
      <c r="W6475" s="18">
        <v>2654703</v>
      </c>
      <c r="X6475" s="18">
        <v>1696703</v>
      </c>
      <c r="Y6475" s="18">
        <v>1246</v>
      </c>
      <c r="Z6475" s="18">
        <v>0</v>
      </c>
      <c r="AA6475" s="18">
        <v>0</v>
      </c>
      <c r="AB6475" s="18">
        <v>513496</v>
      </c>
      <c r="AC6475" s="23">
        <v>0.19</v>
      </c>
      <c r="AD6475" s="14" t="str">
        <f>IF(E6475=113,"Linn","Iowa ex-Linn")</f>
        <v>Iowa ex-Linn</v>
      </c>
      <c r="AE6475" s="23">
        <f>IFERROR(AB6475/W6475,"N/M")</f>
        <v>0.19342879410615801</v>
      </c>
      <c r="AF6475" s="14" t="str">
        <f>B6475&amp;"|"&amp;TEXT(E6475,"000")&amp;"|"&amp;TEXT(M6475,"0.0000")</f>
        <v>2024|191|0.8000</v>
      </c>
      <c r="AG6475" s="22" t="str">
        <f>IF(AND(B6475&gt;=2015,B6475&lt;=2024,C6475=19,G6475=41,I6475=2,K6475="A",L6475="RBUP",M6475&gt;=0.5,M6475&lt;=0.85),"IN","OUT")</f>
        <v>IN</v>
      </c>
    </row>
    <row r="6476" spans="1:33">
      <c r="A6476" s="14" t="s">
        <v>194</v>
      </c>
      <c r="B6476" s="16">
        <v>2024</v>
      </c>
      <c r="C6476" s="16">
        <v>19</v>
      </c>
      <c r="D6476" s="14" t="s">
        <v>80</v>
      </c>
      <c r="E6476" s="16">
        <v>191</v>
      </c>
      <c r="F6476" s="14" t="s">
        <v>181</v>
      </c>
      <c r="G6476" s="16">
        <v>41</v>
      </c>
      <c r="H6476" s="14" t="s">
        <v>186</v>
      </c>
      <c r="I6476" s="16">
        <v>2</v>
      </c>
      <c r="J6476" s="14" t="s">
        <v>83</v>
      </c>
      <c r="K6476" s="14" t="s">
        <v>84</v>
      </c>
      <c r="L6476" s="14" t="s">
        <v>85</v>
      </c>
      <c r="M6476" s="23">
        <v>0.85</v>
      </c>
      <c r="N6476" s="16">
        <v>373</v>
      </c>
      <c r="O6476" s="16">
        <v>319</v>
      </c>
      <c r="P6476" s="16">
        <v>70</v>
      </c>
      <c r="Q6476" s="16">
        <v>397</v>
      </c>
      <c r="R6476" s="16">
        <v>87</v>
      </c>
      <c r="S6476" s="14" t="s">
        <v>86</v>
      </c>
      <c r="T6476" s="16">
        <v>62416</v>
      </c>
      <c r="U6476" s="16">
        <v>0</v>
      </c>
      <c r="V6476" s="18">
        <v>51565622</v>
      </c>
      <c r="W6476" s="18">
        <v>3437510</v>
      </c>
      <c r="X6476" s="18">
        <v>1722946</v>
      </c>
      <c r="Y6476" s="18">
        <v>2267</v>
      </c>
      <c r="Z6476" s="18">
        <v>0</v>
      </c>
      <c r="AA6476" s="18">
        <v>0</v>
      </c>
      <c r="AB6476" s="18">
        <v>1065280</v>
      </c>
      <c r="AC6476" s="23">
        <v>0.31</v>
      </c>
      <c r="AD6476" s="14" t="str">
        <f>IF(E6476=113,"Linn","Iowa ex-Linn")</f>
        <v>Iowa ex-Linn</v>
      </c>
      <c r="AE6476" s="23">
        <f>IFERROR(AB6476/W6476,"N/M")</f>
        <v>0.3098987348400441</v>
      </c>
      <c r="AF6476" s="14" t="str">
        <f>B6476&amp;"|"&amp;TEXT(E6476,"000")&amp;"|"&amp;TEXT(M6476,"0.0000")</f>
        <v>2024|191|0.8500</v>
      </c>
      <c r="AG6476" s="22" t="str">
        <f>IF(AND(B6476&gt;=2015,B6476&lt;=2024,C6476=19,G6476=41,I6476=2,K6476="A",L6476="RBUP",M6476&gt;=0.5,M6476&lt;=0.85),"IN","OUT")</f>
        <v>IN</v>
      </c>
    </row>
    <row r="6477" spans="1:33">
      <c r="A6477" s="14" t="s">
        <v>194</v>
      </c>
      <c r="B6477" s="16">
        <v>2024</v>
      </c>
      <c r="C6477" s="16">
        <v>19</v>
      </c>
      <c r="D6477" s="14" t="s">
        <v>80</v>
      </c>
      <c r="E6477" s="16">
        <v>193</v>
      </c>
      <c r="F6477" s="14" t="s">
        <v>182</v>
      </c>
      <c r="G6477" s="16">
        <v>41</v>
      </c>
      <c r="H6477" s="14" t="s">
        <v>186</v>
      </c>
      <c r="I6477" s="16">
        <v>2</v>
      </c>
      <c r="J6477" s="14" t="s">
        <v>83</v>
      </c>
      <c r="K6477" s="14" t="s">
        <v>84</v>
      </c>
      <c r="L6477" s="14" t="s">
        <v>85</v>
      </c>
      <c r="M6477" s="23">
        <v>0.7</v>
      </c>
      <c r="N6477" s="16">
        <v>14</v>
      </c>
      <c r="O6477" s="16">
        <v>7</v>
      </c>
      <c r="P6477" s="16">
        <v>2</v>
      </c>
      <c r="Q6477" s="16">
        <v>8</v>
      </c>
      <c r="R6477" s="16">
        <v>3</v>
      </c>
      <c r="S6477" s="14" t="s">
        <v>86</v>
      </c>
      <c r="T6477" s="16">
        <v>701</v>
      </c>
      <c r="U6477" s="16">
        <v>0</v>
      </c>
      <c r="V6477" s="18">
        <v>458547</v>
      </c>
      <c r="W6477" s="18">
        <v>28571</v>
      </c>
      <c r="X6477" s="18">
        <v>20919</v>
      </c>
      <c r="Y6477" s="18">
        <v>0</v>
      </c>
      <c r="Z6477" s="18">
        <v>0</v>
      </c>
      <c r="AA6477" s="18">
        <v>0</v>
      </c>
      <c r="AB6477" s="18">
        <v>193708</v>
      </c>
      <c r="AC6477" s="23">
        <v>6.78</v>
      </c>
      <c r="AD6477" s="14" t="str">
        <f>IF(E6477=113,"Linn","Iowa ex-Linn")</f>
        <v>Iowa ex-Linn</v>
      </c>
      <c r="AE6477" s="23">
        <f>IFERROR(AB6477/W6477,"N/M")</f>
        <v>6.7798816982254735</v>
      </c>
      <c r="AF6477" s="14" t="str">
        <f>B6477&amp;"|"&amp;TEXT(E6477,"000")&amp;"|"&amp;TEXT(M6477,"0.0000")</f>
        <v>2024|193|0.7000</v>
      </c>
      <c r="AG6477" s="22" t="str">
        <f>IF(AND(B6477&gt;=2015,B6477&lt;=2024,C6477=19,G6477=41,I6477=2,K6477="A",L6477="RBUP",M6477&gt;=0.5,M6477&lt;=0.85),"IN","OUT")</f>
        <v>IN</v>
      </c>
    </row>
    <row r="6478" spans="1:33">
      <c r="A6478" s="14" t="s">
        <v>194</v>
      </c>
      <c r="B6478" s="16">
        <v>2024</v>
      </c>
      <c r="C6478" s="16">
        <v>19</v>
      </c>
      <c r="D6478" s="14" t="s">
        <v>80</v>
      </c>
      <c r="E6478" s="16">
        <v>193</v>
      </c>
      <c r="F6478" s="14" t="s">
        <v>182</v>
      </c>
      <c r="G6478" s="16">
        <v>41</v>
      </c>
      <c r="H6478" s="14" t="s">
        <v>186</v>
      </c>
      <c r="I6478" s="16">
        <v>2</v>
      </c>
      <c r="J6478" s="14" t="s">
        <v>83</v>
      </c>
      <c r="K6478" s="14" t="s">
        <v>84</v>
      </c>
      <c r="L6478" s="14" t="s">
        <v>85</v>
      </c>
      <c r="M6478" s="23">
        <v>0.75</v>
      </c>
      <c r="N6478" s="16">
        <v>102</v>
      </c>
      <c r="O6478" s="16">
        <v>76</v>
      </c>
      <c r="P6478" s="16">
        <v>15</v>
      </c>
      <c r="Q6478" s="16">
        <v>138</v>
      </c>
      <c r="R6478" s="16">
        <v>26</v>
      </c>
      <c r="S6478" s="14" t="s">
        <v>86</v>
      </c>
      <c r="T6478" s="16">
        <v>17194</v>
      </c>
      <c r="U6478" s="16">
        <v>0</v>
      </c>
      <c r="V6478" s="18">
        <v>12679419</v>
      </c>
      <c r="W6478" s="18">
        <v>689880</v>
      </c>
      <c r="X6478" s="18">
        <v>445541</v>
      </c>
      <c r="Y6478" s="18">
        <v>0</v>
      </c>
      <c r="Z6478" s="18">
        <v>0</v>
      </c>
      <c r="AA6478" s="18">
        <v>0</v>
      </c>
      <c r="AB6478" s="18">
        <v>833057</v>
      </c>
      <c r="AC6478" s="23">
        <v>1.21</v>
      </c>
      <c r="AD6478" s="14" t="str">
        <f>IF(E6478=113,"Linn","Iowa ex-Linn")</f>
        <v>Iowa ex-Linn</v>
      </c>
      <c r="AE6478" s="23">
        <f>IFERROR(AB6478/W6478,"N/M")</f>
        <v>1.207538992288514</v>
      </c>
      <c r="AF6478" s="14" t="str">
        <f>B6478&amp;"|"&amp;TEXT(E6478,"000")&amp;"|"&amp;TEXT(M6478,"0.0000")</f>
        <v>2024|193|0.7500</v>
      </c>
      <c r="AG6478" s="22" t="str">
        <f>IF(AND(B6478&gt;=2015,B6478&lt;=2024,C6478=19,G6478=41,I6478=2,K6478="A",L6478="RBUP",M6478&gt;=0.5,M6478&lt;=0.85),"IN","OUT")</f>
        <v>IN</v>
      </c>
    </row>
    <row r="6479" spans="1:33">
      <c r="A6479" s="14" t="s">
        <v>194</v>
      </c>
      <c r="B6479" s="16">
        <v>2024</v>
      </c>
      <c r="C6479" s="16">
        <v>19</v>
      </c>
      <c r="D6479" s="14" t="s">
        <v>80</v>
      </c>
      <c r="E6479" s="16">
        <v>193</v>
      </c>
      <c r="F6479" s="14" t="s">
        <v>182</v>
      </c>
      <c r="G6479" s="16">
        <v>41</v>
      </c>
      <c r="H6479" s="14" t="s">
        <v>186</v>
      </c>
      <c r="I6479" s="16">
        <v>2</v>
      </c>
      <c r="J6479" s="14" t="s">
        <v>83</v>
      </c>
      <c r="K6479" s="14" t="s">
        <v>84</v>
      </c>
      <c r="L6479" s="14" t="s">
        <v>85</v>
      </c>
      <c r="M6479" s="23">
        <v>0.8</v>
      </c>
      <c r="N6479" s="16">
        <v>395</v>
      </c>
      <c r="O6479" s="16">
        <v>314</v>
      </c>
      <c r="P6479" s="16">
        <v>86</v>
      </c>
      <c r="Q6479" s="16">
        <v>634</v>
      </c>
      <c r="R6479" s="16">
        <v>124</v>
      </c>
      <c r="S6479" s="14" t="s">
        <v>86</v>
      </c>
      <c r="T6479" s="16">
        <v>87489</v>
      </c>
      <c r="U6479" s="16">
        <v>0</v>
      </c>
      <c r="V6479" s="18">
        <v>67242888</v>
      </c>
      <c r="W6479" s="18">
        <v>4698568</v>
      </c>
      <c r="X6479" s="18">
        <v>2701373</v>
      </c>
      <c r="Y6479" s="18">
        <v>5411</v>
      </c>
      <c r="Z6479" s="18">
        <v>0</v>
      </c>
      <c r="AA6479" s="18">
        <v>0</v>
      </c>
      <c r="AB6479" s="18">
        <v>2393478</v>
      </c>
      <c r="AC6479" s="23">
        <v>0.51</v>
      </c>
      <c r="AD6479" s="14" t="str">
        <f>IF(E6479=113,"Linn","Iowa ex-Linn")</f>
        <v>Iowa ex-Linn</v>
      </c>
      <c r="AE6479" s="23">
        <f>IFERROR(AB6479/W6479,"N/M")</f>
        <v>0.5094058445041127</v>
      </c>
      <c r="AF6479" s="14" t="str">
        <f>B6479&amp;"|"&amp;TEXT(E6479,"000")&amp;"|"&amp;TEXT(M6479,"0.0000")</f>
        <v>2024|193|0.8000</v>
      </c>
      <c r="AG6479" s="22" t="str">
        <f>IF(AND(B6479&gt;=2015,B6479&lt;=2024,C6479=19,G6479=41,I6479=2,K6479="A",L6479="RBUP",M6479&gt;=0.5,M6479&lt;=0.85),"IN","OUT")</f>
        <v>IN</v>
      </c>
    </row>
    <row r="6480" spans="1:33">
      <c r="A6480" s="14" t="s">
        <v>194</v>
      </c>
      <c r="B6480" s="16">
        <v>2024</v>
      </c>
      <c r="C6480" s="16">
        <v>19</v>
      </c>
      <c r="D6480" s="14" t="s">
        <v>80</v>
      </c>
      <c r="E6480" s="16">
        <v>193</v>
      </c>
      <c r="F6480" s="14" t="s">
        <v>182</v>
      </c>
      <c r="G6480" s="16">
        <v>41</v>
      </c>
      <c r="H6480" s="14" t="s">
        <v>186</v>
      </c>
      <c r="I6480" s="16">
        <v>2</v>
      </c>
      <c r="J6480" s="14" t="s">
        <v>83</v>
      </c>
      <c r="K6480" s="14" t="s">
        <v>84</v>
      </c>
      <c r="L6480" s="14" t="s">
        <v>85</v>
      </c>
      <c r="M6480" s="23">
        <v>0.85</v>
      </c>
      <c r="N6480" s="16">
        <v>365</v>
      </c>
      <c r="O6480" s="16">
        <v>286</v>
      </c>
      <c r="P6480" s="16">
        <v>119</v>
      </c>
      <c r="Q6480" s="16">
        <v>621</v>
      </c>
      <c r="R6480" s="16">
        <v>185</v>
      </c>
      <c r="S6480" s="14" t="s">
        <v>86</v>
      </c>
      <c r="T6480" s="16">
        <v>90426</v>
      </c>
      <c r="U6480" s="16">
        <v>0</v>
      </c>
      <c r="V6480" s="18">
        <v>74470730</v>
      </c>
      <c r="W6480" s="18">
        <v>6464992</v>
      </c>
      <c r="X6480" s="18">
        <v>2865874</v>
      </c>
      <c r="Y6480" s="18">
        <v>74</v>
      </c>
      <c r="Z6480" s="18">
        <v>0</v>
      </c>
      <c r="AA6480" s="18">
        <v>0</v>
      </c>
      <c r="AB6480" s="18">
        <v>3358430</v>
      </c>
      <c r="AC6480" s="23">
        <v>0.52</v>
      </c>
      <c r="AD6480" s="14" t="str">
        <f>IF(E6480=113,"Linn","Iowa ex-Linn")</f>
        <v>Iowa ex-Linn</v>
      </c>
      <c r="AE6480" s="23">
        <f>IFERROR(AB6480/W6480,"N/M")</f>
        <v>0.5194793744524355</v>
      </c>
      <c r="AF6480" s="14" t="str">
        <f>B6480&amp;"|"&amp;TEXT(E6480,"000")&amp;"|"&amp;TEXT(M6480,"0.0000")</f>
        <v>2024|193|0.8500</v>
      </c>
      <c r="AG6480" s="22" t="str">
        <f>IF(AND(B6480&gt;=2015,B6480&lt;=2024,C6480=19,G6480=41,I6480=2,K6480="A",L6480="RBUP",M6480&gt;=0.5,M6480&lt;=0.85),"IN","OUT")</f>
        <v>IN</v>
      </c>
    </row>
    <row r="6481" spans="1:33">
      <c r="A6481" s="14" t="s">
        <v>194</v>
      </c>
      <c r="B6481" s="16">
        <v>2024</v>
      </c>
      <c r="C6481" s="16">
        <v>19</v>
      </c>
      <c r="D6481" s="14" t="s">
        <v>80</v>
      </c>
      <c r="E6481" s="16">
        <v>195</v>
      </c>
      <c r="F6481" s="14" t="s">
        <v>183</v>
      </c>
      <c r="G6481" s="16">
        <v>41</v>
      </c>
      <c r="H6481" s="14" t="s">
        <v>186</v>
      </c>
      <c r="I6481" s="16">
        <v>2</v>
      </c>
      <c r="J6481" s="14" t="s">
        <v>83</v>
      </c>
      <c r="K6481" s="14" t="s">
        <v>84</v>
      </c>
      <c r="L6481" s="14" t="s">
        <v>85</v>
      </c>
      <c r="M6481" s="23">
        <v>0.6</v>
      </c>
      <c r="N6481" s="16">
        <v>2</v>
      </c>
      <c r="O6481" s="16">
        <v>2</v>
      </c>
      <c r="P6481" s="16">
        <v>0</v>
      </c>
      <c r="Q6481" s="16">
        <v>2</v>
      </c>
      <c r="R6481" s="16">
        <v>0</v>
      </c>
      <c r="S6481" s="14" t="s">
        <v>86</v>
      </c>
      <c r="T6481" s="16">
        <v>322</v>
      </c>
      <c r="U6481" s="16">
        <v>0</v>
      </c>
      <c r="V6481" s="18">
        <v>169696</v>
      </c>
      <c r="W6481" s="18">
        <v>4473</v>
      </c>
      <c r="X6481" s="18">
        <v>3494</v>
      </c>
      <c r="Y6481" s="18">
        <v>0</v>
      </c>
      <c r="Z6481" s="18">
        <v>0</v>
      </c>
      <c r="AA6481" s="18">
        <v>0</v>
      </c>
      <c r="AB6481" s="18">
        <v>0</v>
      </c>
      <c r="AC6481" s="23">
        <v>0</v>
      </c>
      <c r="AD6481" s="14" t="str">
        <f>IF(E6481=113,"Linn","Iowa ex-Linn")</f>
        <v>Iowa ex-Linn</v>
      </c>
      <c r="AE6481" s="23">
        <f>IFERROR(AB6481/W6481,"N/M")</f>
        <v>0.0</v>
      </c>
      <c r="AF6481" s="14" t="str">
        <f>B6481&amp;"|"&amp;TEXT(E6481,"000")&amp;"|"&amp;TEXT(M6481,"0.0000")</f>
        <v>2024|195|0.6000</v>
      </c>
      <c r="AG6481" s="22" t="str">
        <f>IF(AND(B6481&gt;=2015,B6481&lt;=2024,C6481=19,G6481=41,I6481=2,K6481="A",L6481="RBUP",M6481&gt;=0.5,M6481&lt;=0.85),"IN","OUT")</f>
        <v>IN</v>
      </c>
    </row>
    <row r="6482" spans="1:33">
      <c r="A6482" s="14" t="s">
        <v>194</v>
      </c>
      <c r="B6482" s="16">
        <v>2024</v>
      </c>
      <c r="C6482" s="16">
        <v>19</v>
      </c>
      <c r="D6482" s="14" t="s">
        <v>80</v>
      </c>
      <c r="E6482" s="16">
        <v>195</v>
      </c>
      <c r="F6482" s="14" t="s">
        <v>183</v>
      </c>
      <c r="G6482" s="16">
        <v>41</v>
      </c>
      <c r="H6482" s="14" t="s">
        <v>186</v>
      </c>
      <c r="I6482" s="16">
        <v>2</v>
      </c>
      <c r="J6482" s="14" t="s">
        <v>83</v>
      </c>
      <c r="K6482" s="14" t="s">
        <v>84</v>
      </c>
      <c r="L6482" s="14" t="s">
        <v>85</v>
      </c>
      <c r="M6482" s="23">
        <v>0.65</v>
      </c>
      <c r="N6482" s="16">
        <v>2</v>
      </c>
      <c r="O6482" s="16">
        <v>2</v>
      </c>
      <c r="P6482" s="16">
        <v>0</v>
      </c>
      <c r="Q6482" s="16">
        <v>2</v>
      </c>
      <c r="R6482" s="16">
        <v>0</v>
      </c>
      <c r="S6482" s="14" t="s">
        <v>86</v>
      </c>
      <c r="T6482" s="16">
        <v>90</v>
      </c>
      <c r="U6482" s="16">
        <v>0</v>
      </c>
      <c r="V6482" s="18">
        <v>50107</v>
      </c>
      <c r="W6482" s="18">
        <v>1869</v>
      </c>
      <c r="X6482" s="18">
        <v>1103</v>
      </c>
      <c r="Y6482" s="18">
        <v>0</v>
      </c>
      <c r="Z6482" s="18">
        <v>0</v>
      </c>
      <c r="AA6482" s="18">
        <v>0</v>
      </c>
      <c r="AB6482" s="18">
        <v>0</v>
      </c>
      <c r="AC6482" s="23">
        <v>0</v>
      </c>
      <c r="AD6482" s="14" t="str">
        <f>IF(E6482=113,"Linn","Iowa ex-Linn")</f>
        <v>Iowa ex-Linn</v>
      </c>
      <c r="AE6482" s="23">
        <f>IFERROR(AB6482/W6482,"N/M")</f>
        <v>0.0</v>
      </c>
      <c r="AF6482" s="14" t="str">
        <f>B6482&amp;"|"&amp;TEXT(E6482,"000")&amp;"|"&amp;TEXT(M6482,"0.0000")</f>
        <v>2024|195|0.6500</v>
      </c>
      <c r="AG6482" s="22" t="str">
        <f>IF(AND(B6482&gt;=2015,B6482&lt;=2024,C6482=19,G6482=41,I6482=2,K6482="A",L6482="RBUP",M6482&gt;=0.5,M6482&lt;=0.85),"IN","OUT")</f>
        <v>IN</v>
      </c>
    </row>
    <row r="6483" spans="1:33">
      <c r="A6483" s="14" t="s">
        <v>194</v>
      </c>
      <c r="B6483" s="16">
        <v>2024</v>
      </c>
      <c r="C6483" s="16">
        <v>19</v>
      </c>
      <c r="D6483" s="14" t="s">
        <v>80</v>
      </c>
      <c r="E6483" s="16">
        <v>195</v>
      </c>
      <c r="F6483" s="14" t="s">
        <v>183</v>
      </c>
      <c r="G6483" s="16">
        <v>41</v>
      </c>
      <c r="H6483" s="14" t="s">
        <v>186</v>
      </c>
      <c r="I6483" s="16">
        <v>2</v>
      </c>
      <c r="J6483" s="14" t="s">
        <v>83</v>
      </c>
      <c r="K6483" s="14" t="s">
        <v>84</v>
      </c>
      <c r="L6483" s="14" t="s">
        <v>85</v>
      </c>
      <c r="M6483" s="23">
        <v>0.7</v>
      </c>
      <c r="N6483" s="16">
        <v>8</v>
      </c>
      <c r="O6483" s="16">
        <v>5</v>
      </c>
      <c r="P6483" s="16">
        <v>1</v>
      </c>
      <c r="Q6483" s="16">
        <v>9</v>
      </c>
      <c r="R6483" s="16">
        <v>1</v>
      </c>
      <c r="S6483" s="14" t="s">
        <v>86</v>
      </c>
      <c r="T6483" s="16">
        <v>588</v>
      </c>
      <c r="U6483" s="16">
        <v>0</v>
      </c>
      <c r="V6483" s="18">
        <v>365298</v>
      </c>
      <c r="W6483" s="18">
        <v>19964</v>
      </c>
      <c r="X6483" s="18">
        <v>11779</v>
      </c>
      <c r="Y6483" s="18">
        <v>0</v>
      </c>
      <c r="Z6483" s="18">
        <v>0</v>
      </c>
      <c r="AA6483" s="18">
        <v>0</v>
      </c>
      <c r="AB6483" s="18">
        <v>5048</v>
      </c>
      <c r="AC6483" s="23">
        <v>0.25</v>
      </c>
      <c r="AD6483" s="14" t="str">
        <f>IF(E6483=113,"Linn","Iowa ex-Linn")</f>
        <v>Iowa ex-Linn</v>
      </c>
      <c r="AE6483" s="23">
        <f>IFERROR(AB6483/W6483,"N/M")</f>
        <v>0.2528551392506512</v>
      </c>
      <c r="AF6483" s="14" t="str">
        <f>B6483&amp;"|"&amp;TEXT(E6483,"000")&amp;"|"&amp;TEXT(M6483,"0.0000")</f>
        <v>2024|195|0.7000</v>
      </c>
      <c r="AG6483" s="22" t="str">
        <f>IF(AND(B6483&gt;=2015,B6483&lt;=2024,C6483=19,G6483=41,I6483=2,K6483="A",L6483="RBUP",M6483&gt;=0.5,M6483&lt;=0.85),"IN","OUT")</f>
        <v>IN</v>
      </c>
    </row>
    <row r="6484" spans="1:33">
      <c r="A6484" s="14" t="s">
        <v>194</v>
      </c>
      <c r="B6484" s="16">
        <v>2024</v>
      </c>
      <c r="C6484" s="16">
        <v>19</v>
      </c>
      <c r="D6484" s="14" t="s">
        <v>80</v>
      </c>
      <c r="E6484" s="16">
        <v>195</v>
      </c>
      <c r="F6484" s="14" t="s">
        <v>183</v>
      </c>
      <c r="G6484" s="16">
        <v>41</v>
      </c>
      <c r="H6484" s="14" t="s">
        <v>186</v>
      </c>
      <c r="I6484" s="16">
        <v>2</v>
      </c>
      <c r="J6484" s="14" t="s">
        <v>83</v>
      </c>
      <c r="K6484" s="14" t="s">
        <v>84</v>
      </c>
      <c r="L6484" s="14" t="s">
        <v>85</v>
      </c>
      <c r="M6484" s="23">
        <v>0.75</v>
      </c>
      <c r="N6484" s="16">
        <v>43</v>
      </c>
      <c r="O6484" s="16">
        <v>35</v>
      </c>
      <c r="P6484" s="16">
        <v>9</v>
      </c>
      <c r="Q6484" s="16">
        <v>45</v>
      </c>
      <c r="R6484" s="16">
        <v>10</v>
      </c>
      <c r="S6484" s="14" t="s">
        <v>86</v>
      </c>
      <c r="T6484" s="16">
        <v>6343</v>
      </c>
      <c r="U6484" s="16">
        <v>0</v>
      </c>
      <c r="V6484" s="18">
        <v>4605598</v>
      </c>
      <c r="W6484" s="18">
        <v>254792</v>
      </c>
      <c r="X6484" s="18">
        <v>172436</v>
      </c>
      <c r="Y6484" s="18">
        <v>0</v>
      </c>
      <c r="Z6484" s="18">
        <v>0</v>
      </c>
      <c r="AA6484" s="18">
        <v>0</v>
      </c>
      <c r="AB6484" s="18">
        <v>123349</v>
      </c>
      <c r="AC6484" s="23">
        <v>0.48</v>
      </c>
      <c r="AD6484" s="14" t="str">
        <f>IF(E6484=113,"Linn","Iowa ex-Linn")</f>
        <v>Iowa ex-Linn</v>
      </c>
      <c r="AE6484" s="23">
        <f>IFERROR(AB6484/W6484,"N/M")</f>
        <v>0.48411645577569157</v>
      </c>
      <c r="AF6484" s="14" t="str">
        <f>B6484&amp;"|"&amp;TEXT(E6484,"000")&amp;"|"&amp;TEXT(M6484,"0.0000")</f>
        <v>2024|195|0.7500</v>
      </c>
      <c r="AG6484" s="22" t="str">
        <f>IF(AND(B6484&gt;=2015,B6484&lt;=2024,C6484=19,G6484=41,I6484=2,K6484="A",L6484="RBUP",M6484&gt;=0.5,M6484&lt;=0.85),"IN","OUT")</f>
        <v>IN</v>
      </c>
    </row>
    <row r="6485" spans="1:33">
      <c r="A6485" s="14" t="s">
        <v>194</v>
      </c>
      <c r="B6485" s="16">
        <v>2024</v>
      </c>
      <c r="C6485" s="16">
        <v>19</v>
      </c>
      <c r="D6485" s="14" t="s">
        <v>80</v>
      </c>
      <c r="E6485" s="16">
        <v>195</v>
      </c>
      <c r="F6485" s="14" t="s">
        <v>183</v>
      </c>
      <c r="G6485" s="16">
        <v>41</v>
      </c>
      <c r="H6485" s="14" t="s">
        <v>186</v>
      </c>
      <c r="I6485" s="16">
        <v>2</v>
      </c>
      <c r="J6485" s="14" t="s">
        <v>83</v>
      </c>
      <c r="K6485" s="14" t="s">
        <v>84</v>
      </c>
      <c r="L6485" s="14" t="s">
        <v>85</v>
      </c>
      <c r="M6485" s="23">
        <v>0.8</v>
      </c>
      <c r="N6485" s="16">
        <v>224</v>
      </c>
      <c r="O6485" s="16">
        <v>182</v>
      </c>
      <c r="P6485" s="16">
        <v>61</v>
      </c>
      <c r="Q6485" s="16">
        <v>311</v>
      </c>
      <c r="R6485" s="16">
        <v>96</v>
      </c>
      <c r="S6485" s="14" t="s">
        <v>86</v>
      </c>
      <c r="T6485" s="16">
        <v>41653</v>
      </c>
      <c r="U6485" s="16">
        <v>0</v>
      </c>
      <c r="V6485" s="18">
        <v>32870457</v>
      </c>
      <c r="W6485" s="18">
        <v>2156633</v>
      </c>
      <c r="X6485" s="18">
        <v>1297806</v>
      </c>
      <c r="Y6485" s="18">
        <v>463</v>
      </c>
      <c r="Z6485" s="18">
        <v>0</v>
      </c>
      <c r="AA6485" s="18">
        <v>0</v>
      </c>
      <c r="AB6485" s="18">
        <v>842538</v>
      </c>
      <c r="AC6485" s="23">
        <v>0.39</v>
      </c>
      <c r="AD6485" s="14" t="str">
        <f>IF(E6485=113,"Linn","Iowa ex-Linn")</f>
        <v>Iowa ex-Linn</v>
      </c>
      <c r="AE6485" s="23">
        <f>IFERROR(AB6485/W6485,"N/M")</f>
        <v>0.3906728683090725</v>
      </c>
      <c r="AF6485" s="14" t="str">
        <f>B6485&amp;"|"&amp;TEXT(E6485,"000")&amp;"|"&amp;TEXT(M6485,"0.0000")</f>
        <v>2024|195|0.8000</v>
      </c>
      <c r="AG6485" s="22" t="str">
        <f>IF(AND(B6485&gt;=2015,B6485&lt;=2024,C6485=19,G6485=41,I6485=2,K6485="A",L6485="RBUP",M6485&gt;=0.5,M6485&lt;=0.85),"IN","OUT")</f>
        <v>IN</v>
      </c>
    </row>
    <row r="6486" spans="1:33">
      <c r="A6486" s="14" t="s">
        <v>194</v>
      </c>
      <c r="B6486" s="16">
        <v>2024</v>
      </c>
      <c r="C6486" s="16">
        <v>19</v>
      </c>
      <c r="D6486" s="14" t="s">
        <v>80</v>
      </c>
      <c r="E6486" s="16">
        <v>195</v>
      </c>
      <c r="F6486" s="14" t="s">
        <v>183</v>
      </c>
      <c r="G6486" s="16">
        <v>41</v>
      </c>
      <c r="H6486" s="14" t="s">
        <v>186</v>
      </c>
      <c r="I6486" s="16">
        <v>2</v>
      </c>
      <c r="J6486" s="14" t="s">
        <v>83</v>
      </c>
      <c r="K6486" s="14" t="s">
        <v>84</v>
      </c>
      <c r="L6486" s="14" t="s">
        <v>85</v>
      </c>
      <c r="M6486" s="23">
        <v>0.85</v>
      </c>
      <c r="N6486" s="16">
        <v>237</v>
      </c>
      <c r="O6486" s="16">
        <v>196</v>
      </c>
      <c r="P6486" s="16">
        <v>104</v>
      </c>
      <c r="Q6486" s="16">
        <v>318</v>
      </c>
      <c r="R6486" s="16">
        <v>139</v>
      </c>
      <c r="S6486" s="14" t="s">
        <v>86</v>
      </c>
      <c r="T6486" s="16">
        <v>48506</v>
      </c>
      <c r="U6486" s="16">
        <v>0</v>
      </c>
      <c r="V6486" s="18">
        <v>40262557</v>
      </c>
      <c r="W6486" s="18">
        <v>3040646</v>
      </c>
      <c r="X6486" s="18">
        <v>1441623</v>
      </c>
      <c r="Y6486" s="18">
        <v>859</v>
      </c>
      <c r="Z6486" s="18">
        <v>0</v>
      </c>
      <c r="AA6486" s="18">
        <v>0</v>
      </c>
      <c r="AB6486" s="18">
        <v>2067887</v>
      </c>
      <c r="AC6486" s="23">
        <v>0.68</v>
      </c>
      <c r="AD6486" s="14" t="str">
        <f>IF(E6486=113,"Linn","Iowa ex-Linn")</f>
        <v>Iowa ex-Linn</v>
      </c>
      <c r="AE6486" s="23">
        <f>IFERROR(AB6486/W6486,"N/M")</f>
        <v>0.6800814695298302</v>
      </c>
      <c r="AF6486" s="14" t="str">
        <f>B6486&amp;"|"&amp;TEXT(E6486,"000")&amp;"|"&amp;TEXT(M6486,"0.0000")</f>
        <v>2024|195|0.8500</v>
      </c>
      <c r="AG6486" s="22" t="str">
        <f>IF(AND(B6486&gt;=2015,B6486&lt;=2024,C6486=19,G6486=41,I6486=2,K6486="A",L6486="RBUP",M6486&gt;=0.5,M6486&lt;=0.85),"IN","OUT")</f>
        <v>IN</v>
      </c>
    </row>
    <row r="6487" spans="1:33">
      <c r="A6487" s="14" t="s">
        <v>194</v>
      </c>
      <c r="B6487" s="16">
        <v>2024</v>
      </c>
      <c r="C6487" s="16">
        <v>19</v>
      </c>
      <c r="D6487" s="14" t="s">
        <v>80</v>
      </c>
      <c r="E6487" s="16">
        <v>197</v>
      </c>
      <c r="F6487" s="14" t="s">
        <v>184</v>
      </c>
      <c r="G6487" s="16">
        <v>41</v>
      </c>
      <c r="H6487" s="14" t="s">
        <v>186</v>
      </c>
      <c r="I6487" s="16">
        <v>2</v>
      </c>
      <c r="J6487" s="14" t="s">
        <v>83</v>
      </c>
      <c r="K6487" s="14" t="s">
        <v>84</v>
      </c>
      <c r="L6487" s="14" t="s">
        <v>85</v>
      </c>
      <c r="M6487" s="23">
        <v>0.6</v>
      </c>
      <c r="N6487" s="16">
        <v>3</v>
      </c>
      <c r="O6487" s="16">
        <v>2</v>
      </c>
      <c r="P6487" s="16">
        <v>0</v>
      </c>
      <c r="Q6487" s="16">
        <v>2</v>
      </c>
      <c r="R6487" s="16">
        <v>0</v>
      </c>
      <c r="S6487" s="14" t="s">
        <v>86</v>
      </c>
      <c r="T6487" s="16">
        <v>835</v>
      </c>
      <c r="U6487" s="16">
        <v>0</v>
      </c>
      <c r="V6487" s="18">
        <v>408743</v>
      </c>
      <c r="W6487" s="18">
        <v>5499</v>
      </c>
      <c r="X6487" s="18">
        <v>4137</v>
      </c>
      <c r="Y6487" s="18">
        <v>0</v>
      </c>
      <c r="Z6487" s="18">
        <v>0</v>
      </c>
      <c r="AA6487" s="18">
        <v>0</v>
      </c>
      <c r="AB6487" s="18">
        <v>0</v>
      </c>
      <c r="AC6487" s="23">
        <v>0</v>
      </c>
      <c r="AD6487" s="14" t="str">
        <f>IF(E6487=113,"Linn","Iowa ex-Linn")</f>
        <v>Iowa ex-Linn</v>
      </c>
      <c r="AE6487" s="23">
        <f>IFERROR(AB6487/W6487,"N/M")</f>
        <v>0.0</v>
      </c>
      <c r="AF6487" s="14" t="str">
        <f>B6487&amp;"|"&amp;TEXT(E6487,"000")&amp;"|"&amp;TEXT(M6487,"0.0000")</f>
        <v>2024|197|0.6000</v>
      </c>
      <c r="AG6487" s="22" t="str">
        <f>IF(AND(B6487&gt;=2015,B6487&lt;=2024,C6487=19,G6487=41,I6487=2,K6487="A",L6487="RBUP",M6487&gt;=0.5,M6487&lt;=0.85),"IN","OUT")</f>
        <v>IN</v>
      </c>
    </row>
    <row r="6488" spans="1:33">
      <c r="A6488" s="14" t="s">
        <v>194</v>
      </c>
      <c r="B6488" s="16">
        <v>2024</v>
      </c>
      <c r="C6488" s="16">
        <v>19</v>
      </c>
      <c r="D6488" s="14" t="s">
        <v>80</v>
      </c>
      <c r="E6488" s="16">
        <v>197</v>
      </c>
      <c r="F6488" s="14" t="s">
        <v>184</v>
      </c>
      <c r="G6488" s="16">
        <v>41</v>
      </c>
      <c r="H6488" s="14" t="s">
        <v>186</v>
      </c>
      <c r="I6488" s="16">
        <v>2</v>
      </c>
      <c r="J6488" s="14" t="s">
        <v>83</v>
      </c>
      <c r="K6488" s="14" t="s">
        <v>84</v>
      </c>
      <c r="L6488" s="14" t="s">
        <v>85</v>
      </c>
      <c r="M6488" s="23">
        <v>0.65</v>
      </c>
      <c r="N6488" s="16">
        <v>4</v>
      </c>
      <c r="O6488" s="16">
        <v>3</v>
      </c>
      <c r="P6488" s="16">
        <v>0</v>
      </c>
      <c r="Q6488" s="16">
        <v>9</v>
      </c>
      <c r="R6488" s="16">
        <v>0</v>
      </c>
      <c r="S6488" s="14" t="s">
        <v>86</v>
      </c>
      <c r="T6488" s="16">
        <v>534</v>
      </c>
      <c r="U6488" s="16">
        <v>0</v>
      </c>
      <c r="V6488" s="18">
        <v>339543</v>
      </c>
      <c r="W6488" s="18">
        <v>5975</v>
      </c>
      <c r="X6488" s="18">
        <v>3525</v>
      </c>
      <c r="Y6488" s="18">
        <v>0</v>
      </c>
      <c r="Z6488" s="18">
        <v>0</v>
      </c>
      <c r="AA6488" s="18">
        <v>0</v>
      </c>
      <c r="AB6488" s="18">
        <v>0</v>
      </c>
      <c r="AC6488" s="23">
        <v>0</v>
      </c>
      <c r="AD6488" s="14" t="str">
        <f>IF(E6488=113,"Linn","Iowa ex-Linn")</f>
        <v>Iowa ex-Linn</v>
      </c>
      <c r="AE6488" s="23">
        <f>IFERROR(AB6488/W6488,"N/M")</f>
        <v>0.0</v>
      </c>
      <c r="AF6488" s="14" t="str">
        <f>B6488&amp;"|"&amp;TEXT(E6488,"000")&amp;"|"&amp;TEXT(M6488,"0.0000")</f>
        <v>2024|197|0.6500</v>
      </c>
      <c r="AG6488" s="22" t="str">
        <f>IF(AND(B6488&gt;=2015,B6488&lt;=2024,C6488=19,G6488=41,I6488=2,K6488="A",L6488="RBUP",M6488&gt;=0.5,M6488&lt;=0.85),"IN","OUT")</f>
        <v>IN</v>
      </c>
    </row>
    <row r="6489" spans="1:33">
      <c r="A6489" s="14" t="s">
        <v>194</v>
      </c>
      <c r="B6489" s="16">
        <v>2024</v>
      </c>
      <c r="C6489" s="16">
        <v>19</v>
      </c>
      <c r="D6489" s="14" t="s">
        <v>80</v>
      </c>
      <c r="E6489" s="16">
        <v>197</v>
      </c>
      <c r="F6489" s="14" t="s">
        <v>184</v>
      </c>
      <c r="G6489" s="16">
        <v>41</v>
      </c>
      <c r="H6489" s="14" t="s">
        <v>186</v>
      </c>
      <c r="I6489" s="16">
        <v>2</v>
      </c>
      <c r="J6489" s="14" t="s">
        <v>83</v>
      </c>
      <c r="K6489" s="14" t="s">
        <v>84</v>
      </c>
      <c r="L6489" s="14" t="s">
        <v>85</v>
      </c>
      <c r="M6489" s="23">
        <v>0.7</v>
      </c>
      <c r="N6489" s="16">
        <v>18</v>
      </c>
      <c r="O6489" s="16">
        <v>12</v>
      </c>
      <c r="P6489" s="16">
        <v>0</v>
      </c>
      <c r="Q6489" s="16">
        <v>18</v>
      </c>
      <c r="R6489" s="16">
        <v>0</v>
      </c>
      <c r="S6489" s="14" t="s">
        <v>86</v>
      </c>
      <c r="T6489" s="16">
        <v>732</v>
      </c>
      <c r="U6489" s="16">
        <v>0</v>
      </c>
      <c r="V6489" s="18">
        <v>465953</v>
      </c>
      <c r="W6489" s="18">
        <v>11616</v>
      </c>
      <c r="X6489" s="18">
        <v>6852</v>
      </c>
      <c r="Y6489" s="18">
        <v>0</v>
      </c>
      <c r="Z6489" s="18">
        <v>0</v>
      </c>
      <c r="AA6489" s="18">
        <v>0</v>
      </c>
      <c r="AB6489" s="18">
        <v>0</v>
      </c>
      <c r="AC6489" s="23">
        <v>0</v>
      </c>
      <c r="AD6489" s="14" t="str">
        <f>IF(E6489=113,"Linn","Iowa ex-Linn")</f>
        <v>Iowa ex-Linn</v>
      </c>
      <c r="AE6489" s="23">
        <f>IFERROR(AB6489/W6489,"N/M")</f>
        <v>0.0</v>
      </c>
      <c r="AF6489" s="14" t="str">
        <f>B6489&amp;"|"&amp;TEXT(E6489,"000")&amp;"|"&amp;TEXT(M6489,"0.0000")</f>
        <v>2024|197|0.7000</v>
      </c>
      <c r="AG6489" s="22" t="str">
        <f>IF(AND(B6489&gt;=2015,B6489&lt;=2024,C6489=19,G6489=41,I6489=2,K6489="A",L6489="RBUP",M6489&gt;=0.5,M6489&lt;=0.85),"IN","OUT")</f>
        <v>IN</v>
      </c>
    </row>
    <row r="6490" spans="1:33">
      <c r="A6490" s="14" t="s">
        <v>194</v>
      </c>
      <c r="B6490" s="16">
        <v>2024</v>
      </c>
      <c r="C6490" s="16">
        <v>19</v>
      </c>
      <c r="D6490" s="14" t="s">
        <v>80</v>
      </c>
      <c r="E6490" s="16">
        <v>197</v>
      </c>
      <c r="F6490" s="14" t="s">
        <v>184</v>
      </c>
      <c r="G6490" s="16">
        <v>41</v>
      </c>
      <c r="H6490" s="14" t="s">
        <v>186</v>
      </c>
      <c r="I6490" s="16">
        <v>2</v>
      </c>
      <c r="J6490" s="14" t="s">
        <v>83</v>
      </c>
      <c r="K6490" s="14" t="s">
        <v>84</v>
      </c>
      <c r="L6490" s="14" t="s">
        <v>85</v>
      </c>
      <c r="M6490" s="23">
        <v>0.75</v>
      </c>
      <c r="N6490" s="16">
        <v>50</v>
      </c>
      <c r="O6490" s="16">
        <v>41</v>
      </c>
      <c r="P6490" s="16">
        <v>7</v>
      </c>
      <c r="Q6490" s="16">
        <v>71</v>
      </c>
      <c r="R6490" s="16">
        <v>11</v>
      </c>
      <c r="S6490" s="14" t="s">
        <v>86</v>
      </c>
      <c r="T6490" s="16">
        <v>8097</v>
      </c>
      <c r="U6490" s="16">
        <v>0</v>
      </c>
      <c r="V6490" s="18">
        <v>5856291</v>
      </c>
      <c r="W6490" s="18">
        <v>206174</v>
      </c>
      <c r="X6490" s="18">
        <v>132146</v>
      </c>
      <c r="Y6490" s="18">
        <v>0</v>
      </c>
      <c r="Z6490" s="18">
        <v>0</v>
      </c>
      <c r="AA6490" s="18">
        <v>0</v>
      </c>
      <c r="AB6490" s="18">
        <v>84877</v>
      </c>
      <c r="AC6490" s="23">
        <v>0.41</v>
      </c>
      <c r="AD6490" s="14" t="str">
        <f>IF(E6490=113,"Linn","Iowa ex-Linn")</f>
        <v>Iowa ex-Linn</v>
      </c>
      <c r="AE6490" s="23">
        <f>IFERROR(AB6490/W6490,"N/M")</f>
        <v>0.41167654505417756</v>
      </c>
      <c r="AF6490" s="14" t="str">
        <f>B6490&amp;"|"&amp;TEXT(E6490,"000")&amp;"|"&amp;TEXT(M6490,"0.0000")</f>
        <v>2024|197|0.7500</v>
      </c>
      <c r="AG6490" s="22" t="str">
        <f>IF(AND(B6490&gt;=2015,B6490&lt;=2024,C6490=19,G6490=41,I6490=2,K6490="A",L6490="RBUP",M6490&gt;=0.5,M6490&lt;=0.85),"IN","OUT")</f>
        <v>IN</v>
      </c>
    </row>
    <row r="6491" spans="1:33">
      <c r="A6491" s="14" t="s">
        <v>194</v>
      </c>
      <c r="B6491" s="16">
        <v>2024</v>
      </c>
      <c r="C6491" s="16">
        <v>19</v>
      </c>
      <c r="D6491" s="14" t="s">
        <v>80</v>
      </c>
      <c r="E6491" s="16">
        <v>197</v>
      </c>
      <c r="F6491" s="14" t="s">
        <v>184</v>
      </c>
      <c r="G6491" s="16">
        <v>41</v>
      </c>
      <c r="H6491" s="14" t="s">
        <v>186</v>
      </c>
      <c r="I6491" s="16">
        <v>2</v>
      </c>
      <c r="J6491" s="14" t="s">
        <v>83</v>
      </c>
      <c r="K6491" s="14" t="s">
        <v>84</v>
      </c>
      <c r="L6491" s="14" t="s">
        <v>85</v>
      </c>
      <c r="M6491" s="23">
        <v>0.8</v>
      </c>
      <c r="N6491" s="16">
        <v>215</v>
      </c>
      <c r="O6491" s="16">
        <v>186</v>
      </c>
      <c r="P6491" s="16">
        <v>69</v>
      </c>
      <c r="Q6491" s="16">
        <v>322</v>
      </c>
      <c r="R6491" s="16">
        <v>116</v>
      </c>
      <c r="S6491" s="14" t="s">
        <v>86</v>
      </c>
      <c r="T6491" s="16">
        <v>49319</v>
      </c>
      <c r="U6491" s="16">
        <v>0</v>
      </c>
      <c r="V6491" s="18">
        <v>37940267</v>
      </c>
      <c r="W6491" s="18">
        <v>1764761</v>
      </c>
      <c r="X6491" s="18">
        <v>1013670</v>
      </c>
      <c r="Y6491" s="18">
        <v>1092</v>
      </c>
      <c r="Z6491" s="18">
        <v>0</v>
      </c>
      <c r="AA6491" s="18">
        <v>0</v>
      </c>
      <c r="AB6491" s="18">
        <v>1084309</v>
      </c>
      <c r="AC6491" s="23">
        <v>0.61</v>
      </c>
      <c r="AD6491" s="14" t="str">
        <f>IF(E6491=113,"Linn","Iowa ex-Linn")</f>
        <v>Iowa ex-Linn</v>
      </c>
      <c r="AE6491" s="23">
        <f>IFERROR(AB6491/W6491,"N/M")</f>
        <v>0.6144225762015366</v>
      </c>
      <c r="AF6491" s="14" t="str">
        <f>B6491&amp;"|"&amp;TEXT(E6491,"000")&amp;"|"&amp;TEXT(M6491,"0.0000")</f>
        <v>2024|197|0.8000</v>
      </c>
      <c r="AG6491" s="22" t="str">
        <f>IF(AND(B6491&gt;=2015,B6491&lt;=2024,C6491=19,G6491=41,I6491=2,K6491="A",L6491="RBUP",M6491&gt;=0.5,M6491&lt;=0.85),"IN","OUT")</f>
        <v>IN</v>
      </c>
    </row>
    <row r="6492" spans="1:33">
      <c r="A6492" s="14" t="s">
        <v>194</v>
      </c>
      <c r="B6492" s="16">
        <v>2024</v>
      </c>
      <c r="C6492" s="16">
        <v>19</v>
      </c>
      <c r="D6492" s="14" t="s">
        <v>80</v>
      </c>
      <c r="E6492" s="16">
        <v>197</v>
      </c>
      <c r="F6492" s="14" t="s">
        <v>184</v>
      </c>
      <c r="G6492" s="16">
        <v>41</v>
      </c>
      <c r="H6492" s="14" t="s">
        <v>186</v>
      </c>
      <c r="I6492" s="16">
        <v>2</v>
      </c>
      <c r="J6492" s="14" t="s">
        <v>83</v>
      </c>
      <c r="K6492" s="14" t="s">
        <v>84</v>
      </c>
      <c r="L6492" s="14" t="s">
        <v>85</v>
      </c>
      <c r="M6492" s="23">
        <v>0.85</v>
      </c>
      <c r="N6492" s="16">
        <v>403</v>
      </c>
      <c r="O6492" s="16">
        <v>339</v>
      </c>
      <c r="P6492" s="16">
        <v>185</v>
      </c>
      <c r="Q6492" s="16">
        <v>720</v>
      </c>
      <c r="R6492" s="16">
        <v>337</v>
      </c>
      <c r="S6492" s="14" t="s">
        <v>86</v>
      </c>
      <c r="T6492" s="16">
        <v>96164</v>
      </c>
      <c r="U6492" s="16">
        <v>0</v>
      </c>
      <c r="V6492" s="18">
        <v>77201886</v>
      </c>
      <c r="W6492" s="18">
        <v>4531109</v>
      </c>
      <c r="X6492" s="18">
        <v>2022729</v>
      </c>
      <c r="Y6492" s="18">
        <v>3200</v>
      </c>
      <c r="Z6492" s="18">
        <v>0</v>
      </c>
      <c r="AA6492" s="18">
        <v>0</v>
      </c>
      <c r="AB6492" s="18">
        <v>3210665</v>
      </c>
      <c r="AC6492" s="23">
        <v>0.71</v>
      </c>
      <c r="AD6492" s="14" t="str">
        <f>IF(E6492=113,"Linn","Iowa ex-Linn")</f>
        <v>Iowa ex-Linn</v>
      </c>
      <c r="AE6492" s="23">
        <f>IFERROR(AB6492/W6492,"N/M")</f>
        <v>0.708582600859966</v>
      </c>
      <c r="AF6492" s="14" t="str">
        <f>B6492&amp;"|"&amp;TEXT(E6492,"000")&amp;"|"&amp;TEXT(M6492,"0.0000")</f>
        <v>2024|197|0.8500</v>
      </c>
      <c r="AG6492" s="22" t="str">
        <f>IF(AND(B6492&gt;=2015,B6492&lt;=2024,C6492=19,G6492=41,I6492=2,K6492="A",L6492="RBUP",M6492&gt;=0.5,M6492&lt;=0.85),"IN","OUT")</f>
        <v>IN</v>
      </c>
    </row>
  </sheetData>
  <pageMargins left="0.35" right="0.35" top="0.5" bottom="0.5" header="0.3" footer="0.3"/>
  <pageSetup paperSize="1" orientation="landscape"/>
  <headerFooter>
    <oddHeader>&amp;L&amp;9RMA | 2027 planning indication&amp;R&amp;9Harborfield Crop Insurance</oddHeader>
    <oddFooter>&amp;L&amp;8Internal actuarial planning&amp;R&amp;8Page &amp;P of &amp;N</oddFooter>
  </headerFooter>
  <tableParts count="1">
    <tablePart r:id="rId1"/>
  </tableParts>
</worksheet>
</file>

<file path=xl/worksheets/sheet5.xml><?xml version="1.0" encoding="utf-8"?>
<worksheet xmlns="http://schemas.openxmlformats.org/spreadsheetml/2006/main" xmlns:r="http://schemas.openxmlformats.org/officeDocument/2006/relationships">
  <sheetPr>
    <tabColor rgb="FF1A7F5A"/>
    <pageSetUpPr fitToPage="1"/>
  </sheetPr>
  <dimension ref="A1:H36"/>
  <sheetViews>
    <sheetView showGridLines="0" zoomScale="90" zoomScaleNormal="90" workbookViewId="0"/>
  </sheetViews>
  <sheetFormatPr defaultRowHeight="15"/>
  <cols>
    <col min="1" max="1" width="30.7109375" customWidth="1"/>
    <col min="2" max="2" width="32.7109375" customWidth="1"/>
    <col min="3" max="4" width="18.7109375" customWidth="1"/>
    <col min="5" max="5" width="15.7109375" customWidth="1"/>
    <col min="6" max="8" width="18.7109375" customWidth="1"/>
  </cols>
  <sheetData>
    <row r="1" spans="1:8" ht="33" customHeight="1">
      <c r="A1" s="1" t="s">
        <v>195</v>
      </c>
      <c r="B1" s="1"/>
      <c r="C1" s="1"/>
      <c r="D1" s="1"/>
      <c r="E1" s="1"/>
      <c r="F1" s="1"/>
      <c r="G1" s="1"/>
      <c r="H1" s="1"/>
    </row>
    <row r="2" spans="1:8" ht="20" customHeight="1">
      <c r="A2" s="2" t="s">
        <v>196</v>
      </c>
      <c r="B2" s="2"/>
      <c r="C2" s="2"/>
      <c r="D2" s="2"/>
      <c r="E2" s="2"/>
      <c r="F2" s="2"/>
      <c r="G2" s="2"/>
      <c r="H2" s="2"/>
    </row>
    <row r="3" spans="1:8">
      <c r="A3" s="21" t="s">
        <v>197</v>
      </c>
      <c r="B3" s="21" t="s">
        <v>198</v>
      </c>
      <c r="C3" s="21" t="s">
        <v>199</v>
      </c>
      <c r="D3" s="21" t="s">
        <v>200</v>
      </c>
      <c r="E3" s="21" t="s">
        <v>201</v>
      </c>
      <c r="G3" s="21"/>
      <c r="H3" s="21"/>
    </row>
    <row r="4" spans="1:8">
      <c r="A4" s="14" t="s">
        <v>214</v>
      </c>
      <c r="B4" s="14" t="s">
        <v>215</v>
      </c>
      <c r="C4" s="16">
        <f>COUNTA(Source_Detail!$A$2:$A$6492)</f>
        <v>6491</v>
      </c>
      <c r="D4" s="16">
        <v>6491</v>
      </c>
      <c r="E4" s="24" t="str">
        <f>IF(C4=D4,"PASS","FAIL")</f>
        <v>PASS</v>
      </c>
      <c r="H4" s="8"/>
    </row>
    <row r="5" spans="1:8">
      <c r="A5" s="14" t="s">
        <v>216</v>
      </c>
      <c r="B5" s="14" t="s">
        <v>217</v>
      </c>
      <c r="C5" s="16">
        <f>COUNTIF(Source_Detail!$AD$2:$AD$6492,"Linn")</f>
        <v>55</v>
      </c>
      <c r="D5" s="16">
        <v>55</v>
      </c>
      <c r="E5" s="24" t="str">
        <f>IF(C5=D5,"PASS","FAIL")</f>
        <v>PASS</v>
      </c>
      <c r="H5" s="25"/>
    </row>
    <row r="6" spans="1:8">
      <c r="A6" s="14" t="s">
        <v>218</v>
      </c>
      <c r="B6" s="14" t="s">
        <v>217</v>
      </c>
      <c r="C6" s="16">
        <f>COUNTIF(Source_Detail!$AD$2:$AD$6492,"Iowa ex-Linn")</f>
        <v>6436</v>
      </c>
      <c r="D6" s="16">
        <v>6436</v>
      </c>
      <c r="E6" s="24" t="str">
        <f>IF(C6=D6,"PASS","FAIL")</f>
        <v>PASS</v>
      </c>
      <c r="H6" s="25"/>
    </row>
    <row r="7" spans="1:8">
      <c r="A7" s="14" t="s">
        <v>219</v>
      </c>
      <c r="B7" s="14" t="s">
        <v>220</v>
      </c>
      <c r="C7" s="16">
        <f>MIN(Source_Detail!$B$2:$B$6492)</f>
        <v>2015</v>
      </c>
      <c r="D7" s="16">
        <v>2015</v>
      </c>
      <c r="E7" s="24" t="str">
        <f>IF(C7=D7,"PASS","FAIL")</f>
        <v>PASS</v>
      </c>
      <c r="H7" s="25"/>
    </row>
    <row r="8" spans="1:8">
      <c r="A8" s="14" t="s">
        <v>221</v>
      </c>
      <c r="B8" s="14" t="s">
        <v>222</v>
      </c>
      <c r="C8" s="16">
        <f>MAX(Source_Detail!$B$2:$B$6492)</f>
        <v>2024</v>
      </c>
      <c r="D8" s="16">
        <v>2024</v>
      </c>
      <c r="E8" s="24" t="str">
        <f>IF(C8=D8,"PASS","FAIL")</f>
        <v>PASS</v>
      </c>
      <c r="H8" s="25"/>
    </row>
    <row r="9" spans="1:8">
      <c r="A9" s="14" t="s">
        <v>223</v>
      </c>
      <c r="B9" s="14" t="s">
        <v>224</v>
      </c>
      <c r="C9" s="16">
        <f>COUNTIF(Source_Detail!$C$2:$C$6492,"&lt;&gt;19")</f>
        <v>0</v>
      </c>
      <c r="D9" s="16">
        <v>0</v>
      </c>
      <c r="E9" s="24" t="str">
        <f>IF(C9=D9,"PASS","FAIL")</f>
        <v>PASS</v>
      </c>
    </row>
    <row r="10" spans="1:8">
      <c r="A10" s="14" t="s">
        <v>225</v>
      </c>
      <c r="B10" s="14" t="s">
        <v>226</v>
      </c>
      <c r="C10" s="16">
        <f>COUNTIF(Source_Detail!$G$2:$G$6492,"&lt;&gt;41")</f>
        <v>0</v>
      </c>
      <c r="D10" s="16">
        <v>0</v>
      </c>
      <c r="E10" s="24" t="str">
        <f>IF(C10=D10,"PASS","FAIL")</f>
        <v>PASS</v>
      </c>
      <c r="F10" s="8" t="s">
        <v>209</v>
      </c>
      <c r="G10" s="24" t="str">
        <f>IF(COUNTIF(E4:E22,"FAIL")+COUNTIF(F26:F35,"FAIL")=0,"PASS","FAIL")</f>
        <v>PASS</v>
      </c>
      <c r="H10" s="24"/>
    </row>
    <row r="11" spans="1:8">
      <c r="A11" s="14" t="s">
        <v>227</v>
      </c>
      <c r="B11" s="14" t="s">
        <v>228</v>
      </c>
      <c r="C11" s="16">
        <f>COUNTIF(Source_Detail!$I$2:$I$6492,"&lt;&gt;2")</f>
        <v>0</v>
      </c>
      <c r="D11" s="16">
        <v>0</v>
      </c>
      <c r="E11" s="24" t="str">
        <f>IF(C11=D11,"PASS","FAIL")</f>
        <v>PASS</v>
      </c>
      <c r="H11" s="25"/>
    </row>
    <row r="12" spans="1:8">
      <c r="A12" s="14" t="s">
        <v>229</v>
      </c>
      <c r="B12" s="14" t="s">
        <v>230</v>
      </c>
      <c r="C12" s="16">
        <f>COUNTIF(Source_Detail!$K$2:$K$6492,"&lt;&gt;A")</f>
        <v>0</v>
      </c>
      <c r="D12" s="16">
        <v>0</v>
      </c>
      <c r="E12" s="24" t="str">
        <f>IF(C12=D12,"PASS","FAIL")</f>
        <v>PASS</v>
      </c>
    </row>
    <row r="13" spans="1:8">
      <c r="A13" s="14" t="s">
        <v>231</v>
      </c>
      <c r="B13" s="14" t="s">
        <v>232</v>
      </c>
      <c r="C13" s="16">
        <f>COUNTIF(Source_Detail!$L$2:$L$6492,"&lt;&gt;RBUP")</f>
        <v>0</v>
      </c>
      <c r="D13" s="16">
        <v>0</v>
      </c>
      <c r="E13" s="24" t="str">
        <f>IF(C13=D13,"PASS","FAIL")</f>
        <v>PASS</v>
      </c>
      <c r="H13" s="24"/>
    </row>
    <row r="14" spans="1:8">
      <c r="A14" s="14" t="s">
        <v>233</v>
      </c>
      <c r="B14" s="14" t="s">
        <v>234</v>
      </c>
      <c r="C14" s="16">
        <f>COUNTIF(Source_Detail!$M$2:$M$6492,"&lt;0.5")+COUNTIF(Source_Detail!$M$2:$M$6492,"&gt;0.85")</f>
        <v>0</v>
      </c>
      <c r="D14" s="16">
        <v>0</v>
      </c>
      <c r="E14" s="24" t="str">
        <f>IF(C14=D14,"PASS","FAIL")</f>
        <v>PASS</v>
      </c>
    </row>
    <row r="15" spans="1:8">
      <c r="A15" s="14" t="s">
        <v>235</v>
      </c>
      <c r="B15" s="14" t="s">
        <v>236</v>
      </c>
      <c r="C15" s="16">
        <f>COUNTIF(Source_Detail!$AG$2:$AG$6492,"OUT")</f>
        <v>0</v>
      </c>
      <c r="D15" s="16">
        <v>0</v>
      </c>
      <c r="E15" s="24" t="str">
        <f>IF(C15=D15,"PASS","FAIL")</f>
        <v>PASS</v>
      </c>
    </row>
    <row r="16" spans="1:8">
      <c r="A16" s="14" t="s">
        <v>237</v>
      </c>
      <c r="B16" s="14" t="s">
        <v>238</v>
      </c>
      <c r="C16" s="16">
        <f>SUMPRODUCT(--(COUNTIF(Source_Detail!$AF$2:$AF$6492,Source_Detail!$AF$2:$AF$6492)&gt;1))</f>
        <v>0</v>
      </c>
      <c r="D16" s="16">
        <v>0</v>
      </c>
      <c r="E16" s="24" t="str">
        <f>IF(C16=D16,"PASS","FAIL")</f>
        <v>PASS</v>
      </c>
    </row>
    <row r="17" spans="1:8">
      <c r="A17" s="14" t="s">
        <v>239</v>
      </c>
      <c r="B17" s="14" t="s">
        <v>240</v>
      </c>
      <c r="C17" s="18">
        <f>SUM(Annual_Experience!$C$4:$C$13)</f>
        <v>48899058</v>
      </c>
      <c r="D17" s="18">
        <v>48899058</v>
      </c>
      <c r="E17" s="24" t="str">
        <f>IF(C17=D17,"PASS","FAIL")</f>
        <v>PASS</v>
      </c>
    </row>
    <row r="18" spans="1:8">
      <c r="A18" s="14" t="s">
        <v>241</v>
      </c>
      <c r="B18" s="14" t="s">
        <v>240</v>
      </c>
      <c r="C18" s="18">
        <f>SUM(Annual_Experience!$D$4:$D$13)</f>
        <v>47945371</v>
      </c>
      <c r="D18" s="18">
        <v>47945371</v>
      </c>
      <c r="E18" s="24" t="str">
        <f>IF(C18=D18,"PASS","FAIL")</f>
        <v>PASS</v>
      </c>
    </row>
    <row r="19" spans="1:8">
      <c r="A19" s="14" t="s">
        <v>242</v>
      </c>
      <c r="B19" s="14" t="s">
        <v>240</v>
      </c>
      <c r="C19" s="18">
        <f>SUM(Annual_Experience!$P$4:$P$13)</f>
        <v>5051186245</v>
      </c>
      <c r="D19" s="18">
        <v>5051186245</v>
      </c>
      <c r="E19" s="24" t="str">
        <f>IF(C19=D19,"PASS","FAIL")</f>
        <v>PASS</v>
      </c>
    </row>
    <row r="20" spans="1:8">
      <c r="A20" s="14" t="s">
        <v>243</v>
      </c>
      <c r="B20" s="14" t="s">
        <v>240</v>
      </c>
      <c r="C20" s="18">
        <f>SUM(Annual_Experience!$Q$4:$Q$13)</f>
        <v>2237759108</v>
      </c>
      <c r="D20" s="18">
        <v>2237759108</v>
      </c>
      <c r="E20" s="24" t="str">
        <f>IF(C20=D20,"PASS","FAIL")</f>
        <v>PASS</v>
      </c>
    </row>
    <row r="21" spans="1:8">
      <c r="A21" s="14" t="s">
        <v>244</v>
      </c>
      <c r="B21" s="14" t="s">
        <v>245</v>
      </c>
      <c r="C21" s="18">
        <f>SUM(Annual_Experience!$C$4:$C$13)-SUMIF(Source_Detail!$AD$2:$AD$6492,"Linn",Source_Detail!$W$2:$W$6492)</f>
        <v>0</v>
      </c>
      <c r="D21" s="18">
        <v>0</v>
      </c>
      <c r="E21" s="24" t="str">
        <f>IF(C21=D21,"PASS","FAIL")</f>
        <v>PASS</v>
      </c>
    </row>
    <row r="22" spans="1:8">
      <c r="A22" s="14" t="s">
        <v>246</v>
      </c>
      <c r="B22" s="14" t="s">
        <v>245</v>
      </c>
      <c r="C22" s="18">
        <f>SUM(Annual_Experience!$Q$4:$Q$13)-SUMIF(Source_Detail!$AD$2:$AD$6492,"Iowa ex-Linn",Source_Detail!$AB$2:$AB$6492)</f>
        <v>0</v>
      </c>
      <c r="D22" s="18">
        <v>0</v>
      </c>
      <c r="E22" s="24" t="str">
        <f>IF(C22=D22,"PASS","FAIL")</f>
        <v>PASS</v>
      </c>
    </row>
    <row r="24" spans="1:8">
      <c r="A24" s="7" t="s">
        <v>247</v>
      </c>
      <c r="B24" s="7"/>
      <c r="C24" s="7"/>
      <c r="D24" s="7"/>
      <c r="E24" s="7"/>
      <c r="F24" s="7"/>
      <c r="G24" s="7"/>
      <c r="H24" s="7"/>
    </row>
    <row r="25" spans="1:8">
      <c r="A25" s="21" t="s">
        <v>248</v>
      </c>
      <c r="B25" s="21" t="s">
        <v>249</v>
      </c>
      <c r="C25" s="21" t="s">
        <v>250</v>
      </c>
      <c r="D25" s="21" t="s">
        <v>251</v>
      </c>
      <c r="E25" s="21" t="s">
        <v>252</v>
      </c>
      <c r="F25" s="21" t="s">
        <v>201</v>
      </c>
      <c r="G25" s="21" t="s">
        <v>253</v>
      </c>
      <c r="H25" s="21" t="s">
        <v>254</v>
      </c>
    </row>
    <row r="26" spans="1:8" ht="30" customHeight="1">
      <c r="A26" s="14" t="s">
        <v>79</v>
      </c>
      <c r="B26" s="14" t="s">
        <v>255</v>
      </c>
      <c r="C26" s="16">
        <v>134391</v>
      </c>
      <c r="D26" s="16">
        <v>623</v>
      </c>
      <c r="E26" s="16">
        <f>COUNTIF(Source_Detail!$A$2:$A$6492,A26)</f>
        <v>623</v>
      </c>
      <c r="F26" s="24" t="str">
        <f>IF(D26=E26,"PASS","FAIL")</f>
        <v>PASS</v>
      </c>
      <c r="G26" s="25" t="s">
        <v>256</v>
      </c>
      <c r="H26" s="26" t="s">
        <v>257</v>
      </c>
    </row>
    <row r="27" spans="1:8" ht="30" customHeight="1">
      <c r="A27" s="14" t="s">
        <v>185</v>
      </c>
      <c r="B27" s="14" t="s">
        <v>258</v>
      </c>
      <c r="C27" s="16">
        <v>134258</v>
      </c>
      <c r="D27" s="16">
        <v>634</v>
      </c>
      <c r="E27" s="16">
        <f>COUNTIF(Source_Detail!$A$2:$A$6492,A27)</f>
        <v>634</v>
      </c>
      <c r="F27" s="24" t="str">
        <f>IF(D27=E27,"PASS","FAIL")</f>
        <v>PASS</v>
      </c>
      <c r="G27" s="25" t="s">
        <v>259</v>
      </c>
      <c r="H27" s="26" t="s">
        <v>257</v>
      </c>
    </row>
    <row r="28" spans="1:8" ht="30" customHeight="1">
      <c r="A28" s="14" t="s">
        <v>187</v>
      </c>
      <c r="B28" s="14" t="s">
        <v>260</v>
      </c>
      <c r="C28" s="16">
        <v>133865</v>
      </c>
      <c r="D28" s="16">
        <v>650</v>
      </c>
      <c r="E28" s="16">
        <f>COUNTIF(Source_Detail!$A$2:$A$6492,A28)</f>
        <v>650</v>
      </c>
      <c r="F28" s="24" t="str">
        <f>IF(D28=E28,"PASS","FAIL")</f>
        <v>PASS</v>
      </c>
      <c r="G28" s="25" t="s">
        <v>261</v>
      </c>
      <c r="H28" s="26" t="s">
        <v>257</v>
      </c>
    </row>
    <row r="29" spans="1:8" ht="30" customHeight="1">
      <c r="A29" s="14" t="s">
        <v>188</v>
      </c>
      <c r="B29" s="14" t="s">
        <v>262</v>
      </c>
      <c r="C29" s="16">
        <v>135367</v>
      </c>
      <c r="D29" s="16">
        <v>666</v>
      </c>
      <c r="E29" s="16">
        <f>COUNTIF(Source_Detail!$A$2:$A$6492,A29)</f>
        <v>666</v>
      </c>
      <c r="F29" s="24" t="str">
        <f>IF(D29=E29,"PASS","FAIL")</f>
        <v>PASS</v>
      </c>
      <c r="G29" s="25" t="s">
        <v>263</v>
      </c>
      <c r="H29" s="26" t="s">
        <v>257</v>
      </c>
    </row>
    <row r="30" spans="1:8" ht="30" customHeight="1">
      <c r="A30" s="14" t="s">
        <v>189</v>
      </c>
      <c r="B30" s="14" t="s">
        <v>264</v>
      </c>
      <c r="C30" s="16">
        <v>139856</v>
      </c>
      <c r="D30" s="16">
        <v>669</v>
      </c>
      <c r="E30" s="16">
        <f>COUNTIF(Source_Detail!$A$2:$A$6492,A30)</f>
        <v>669</v>
      </c>
      <c r="F30" s="24" t="str">
        <f>IF(D30=E30,"PASS","FAIL")</f>
        <v>PASS</v>
      </c>
      <c r="G30" s="25" t="s">
        <v>265</v>
      </c>
      <c r="H30" s="26" t="s">
        <v>257</v>
      </c>
    </row>
    <row r="31" spans="1:8" ht="30" customHeight="1">
      <c r="A31" s="14" t="s">
        <v>190</v>
      </c>
      <c r="B31" s="14" t="s">
        <v>266</v>
      </c>
      <c r="C31" s="16">
        <v>141784</v>
      </c>
      <c r="D31" s="16">
        <v>659</v>
      </c>
      <c r="E31" s="16">
        <f>COUNTIF(Source_Detail!$A$2:$A$6492,A31)</f>
        <v>659</v>
      </c>
      <c r="F31" s="24" t="str">
        <f>IF(D31=E31,"PASS","FAIL")</f>
        <v>PASS</v>
      </c>
      <c r="G31" s="25" t="s">
        <v>267</v>
      </c>
      <c r="H31" s="26" t="s">
        <v>257</v>
      </c>
    </row>
    <row r="32" spans="1:8" ht="30" customHeight="1">
      <c r="A32" s="14" t="s">
        <v>191</v>
      </c>
      <c r="B32" s="14" t="s">
        <v>268</v>
      </c>
      <c r="C32" s="16">
        <v>147893</v>
      </c>
      <c r="D32" s="16">
        <v>646</v>
      </c>
      <c r="E32" s="16">
        <f>COUNTIF(Source_Detail!$A$2:$A$6492,A32)</f>
        <v>646</v>
      </c>
      <c r="F32" s="24" t="str">
        <f>IF(D32=E32,"PASS","FAIL")</f>
        <v>PASS</v>
      </c>
      <c r="G32" s="25" t="s">
        <v>269</v>
      </c>
      <c r="H32" s="26" t="s">
        <v>257</v>
      </c>
    </row>
    <row r="33" spans="1:8" ht="30" customHeight="1">
      <c r="A33" s="14" t="s">
        <v>192</v>
      </c>
      <c r="B33" s="14" t="s">
        <v>270</v>
      </c>
      <c r="C33" s="16">
        <v>149928</v>
      </c>
      <c r="D33" s="16">
        <v>656</v>
      </c>
      <c r="E33" s="16">
        <f>COUNTIF(Source_Detail!$A$2:$A$6492,A33)</f>
        <v>656</v>
      </c>
      <c r="F33" s="24" t="str">
        <f>IF(D33=E33,"PASS","FAIL")</f>
        <v>PASS</v>
      </c>
      <c r="G33" s="25" t="s">
        <v>271</v>
      </c>
      <c r="H33" s="26" t="s">
        <v>257</v>
      </c>
    </row>
    <row r="34" spans="1:8" ht="30" customHeight="1">
      <c r="A34" s="14" t="s">
        <v>193</v>
      </c>
      <c r="B34" s="14" t="s">
        <v>272</v>
      </c>
      <c r="C34" s="16">
        <v>153011</v>
      </c>
      <c r="D34" s="16">
        <v>650</v>
      </c>
      <c r="E34" s="16">
        <f>COUNTIF(Source_Detail!$A$2:$A$6492,A34)</f>
        <v>650</v>
      </c>
      <c r="F34" s="24" t="str">
        <f>IF(D34=E34,"PASS","FAIL")</f>
        <v>PASS</v>
      </c>
      <c r="G34" s="25" t="s">
        <v>273</v>
      </c>
      <c r="H34" s="26" t="s">
        <v>257</v>
      </c>
    </row>
    <row r="35" spans="1:8" ht="30" customHeight="1">
      <c r="A35" s="14" t="s">
        <v>194</v>
      </c>
      <c r="B35" s="14" t="s">
        <v>274</v>
      </c>
      <c r="C35" s="16">
        <v>152383</v>
      </c>
      <c r="D35" s="16">
        <v>638</v>
      </c>
      <c r="E35" s="16">
        <f>COUNTIF(Source_Detail!$A$2:$A$6492,A35)</f>
        <v>638</v>
      </c>
      <c r="F35" s="24" t="str">
        <f>IF(D35=E35,"PASS","FAIL")</f>
        <v>PASS</v>
      </c>
      <c r="G35" s="25" t="s">
        <v>275</v>
      </c>
      <c r="H35" s="26" t="s">
        <v>257</v>
      </c>
    </row>
    <row r="36" spans="1:8" ht="30" customHeight="1">
      <c r="A36" s="25" t="s">
        <v>276</v>
      </c>
      <c r="G36" s="25" t="s">
        <v>277</v>
      </c>
      <c r="H36" s="26" t="s">
        <v>278</v>
      </c>
    </row>
  </sheetData>
  <mergeCells count="12">
    <mergeCell ref="A1:H1"/>
    <mergeCell ref="A2:H2"/>
    <mergeCell ref="F3:H3"/>
    <mergeCell ref="G4:H4"/>
    <mergeCell ref="G5:H5"/>
    <mergeCell ref="G6:H6"/>
    <mergeCell ref="G7:H7"/>
    <mergeCell ref="G8:H8"/>
    <mergeCell ref="G10:H10"/>
    <mergeCell ref="G11:H11"/>
    <mergeCell ref="G13:H13"/>
    <mergeCell ref="A24:H24"/>
  </mergeCells>
  <conditionalFormatting sqref="E4:E36">
    <cfRule type="containsText" dxfId="0" priority="1" operator="containsText" text="FAIL">
      <formula>NOT(ISERROR(SEARCH("FAIL",E4)))</formula>
    </cfRule>
  </conditionalFormatting>
  <hyperlinks>
    <hyperlink ref="H26" r:id="rId1"/>
    <hyperlink ref="H27" r:id="rId2"/>
    <hyperlink ref="H28" r:id="rId3"/>
    <hyperlink ref="H29" r:id="rId4"/>
    <hyperlink ref="H30" r:id="rId5"/>
    <hyperlink ref="H31" r:id="rId6"/>
    <hyperlink ref="H32" r:id="rId7"/>
    <hyperlink ref="H33" r:id="rId8"/>
    <hyperlink ref="H34" r:id="rId9"/>
    <hyperlink ref="H35" r:id="rId10"/>
    <hyperlink ref="H36" r:id="rId11"/>
  </hyperlinks>
  <pageMargins left="0.35" right="0.35" top="0.5" bottom="0.5" header="0.3" footer="0.3"/>
  <pageSetup paperSize="1" fitToHeight="2" orientation="landscape"/>
  <headerFooter>
    <oddHeader>&amp;L&amp;9RMA | 2027 planning indication&amp;R&amp;9Harborfield Crop Insurance</oddHeader>
    <oddFooter>&amp;L&amp;8Internal actuarial planning&amp;R&amp;8Page &amp;P of &amp;N</oddFooter>
  </headerFooter>
</worksheet>
</file>

<file path=xl/worksheets/sheet6.xml><?xml version="1.0" encoding="utf-8"?>
<worksheet xmlns="http://schemas.openxmlformats.org/spreadsheetml/2006/main" xmlns:r="http://schemas.openxmlformats.org/officeDocument/2006/relationships">
  <sheetPr>
    <tabColor rgb="FF5A6B7A"/>
    <pageSetUpPr fitToPage="1"/>
  </sheetPr>
  <dimension ref="A1:F50"/>
  <sheetViews>
    <sheetView showGridLines="0" zoomScale="90" zoomScaleNormal="90" workbookViewId="0"/>
  </sheetViews>
  <sheetFormatPr defaultRowHeight="15"/>
  <cols>
    <col min="1" max="1" width="8.7109375" customWidth="1"/>
    <col min="2" max="2" width="31.7109375" customWidth="1"/>
    <col min="3" max="3" width="86.7109375" customWidth="1"/>
    <col min="4" max="4" width="10.7109375" customWidth="1"/>
    <col min="5" max="6" width="18.7109375" customWidth="1"/>
  </cols>
  <sheetData>
    <row r="1" spans="1:6" ht="33" customHeight="1">
      <c r="A1" s="1" t="s">
        <v>279</v>
      </c>
      <c r="B1" s="1"/>
      <c r="C1" s="1"/>
      <c r="D1" s="1"/>
      <c r="E1" s="1"/>
      <c r="F1" s="1"/>
    </row>
    <row r="2" spans="1:6" ht="20" customHeight="1">
      <c r="A2" s="2" t="s">
        <v>280</v>
      </c>
      <c r="B2" s="2"/>
      <c r="C2" s="2"/>
      <c r="D2" s="2"/>
      <c r="E2" s="2"/>
      <c r="F2" s="2"/>
    </row>
    <row r="4" spans="1:6">
      <c r="A4" s="7" t="s">
        <v>281</v>
      </c>
      <c r="B4" s="7"/>
      <c r="C4" s="7"/>
      <c r="D4" s="7"/>
      <c r="E4" s="7"/>
      <c r="F4" s="7"/>
    </row>
    <row r="5" spans="1:6">
      <c r="A5" s="21" t="s">
        <v>282</v>
      </c>
      <c r="B5" s="21" t="s">
        <v>283</v>
      </c>
      <c r="C5" s="21"/>
      <c r="D5" s="21" t="s">
        <v>284</v>
      </c>
      <c r="E5" s="21"/>
      <c r="F5" s="21"/>
    </row>
    <row r="6" spans="1:6" ht="30" customHeight="1">
      <c r="A6" s="14" t="s">
        <v>75</v>
      </c>
      <c r="B6" s="25" t="s">
        <v>285</v>
      </c>
      <c r="C6" s="25"/>
      <c r="D6" s="25" t="s">
        <v>286</v>
      </c>
      <c r="E6" s="25"/>
      <c r="F6" s="25"/>
    </row>
    <row r="7" spans="1:6" ht="30" customHeight="1">
      <c r="A7" s="14" t="s">
        <v>287</v>
      </c>
      <c r="B7" s="25" t="s">
        <v>288</v>
      </c>
      <c r="C7" s="25"/>
      <c r="D7" s="25" t="s">
        <v>289</v>
      </c>
      <c r="E7" s="25"/>
      <c r="F7" s="25"/>
    </row>
    <row r="8" spans="1:6" ht="30" customHeight="1">
      <c r="A8" s="14" t="s">
        <v>290</v>
      </c>
      <c r="B8" s="25" t="s">
        <v>291</v>
      </c>
      <c r="C8" s="25"/>
      <c r="D8" s="25" t="s">
        <v>292</v>
      </c>
      <c r="E8" s="25"/>
      <c r="F8" s="25"/>
    </row>
    <row r="9" spans="1:6" ht="30" customHeight="1">
      <c r="A9" s="14" t="s">
        <v>293</v>
      </c>
      <c r="B9" s="25" t="s">
        <v>294</v>
      </c>
      <c r="C9" s="25"/>
      <c r="D9" s="25" t="s">
        <v>295</v>
      </c>
      <c r="E9" s="25"/>
      <c r="F9" s="25"/>
    </row>
    <row r="10" spans="1:6" ht="30" customHeight="1">
      <c r="A10" s="14" t="s">
        <v>296</v>
      </c>
      <c r="B10" s="25" t="s">
        <v>297</v>
      </c>
      <c r="C10" s="25"/>
      <c r="D10" s="25" t="s">
        <v>298</v>
      </c>
      <c r="E10" s="25"/>
      <c r="F10" s="25"/>
    </row>
    <row r="11" spans="1:6" ht="30" customHeight="1">
      <c r="A11" s="14" t="s">
        <v>299</v>
      </c>
      <c r="B11" s="25" t="s">
        <v>300</v>
      </c>
      <c r="C11" s="25"/>
      <c r="D11" s="25" t="s">
        <v>301</v>
      </c>
      <c r="E11" s="25"/>
      <c r="F11" s="25"/>
    </row>
    <row r="12" spans="1:6" ht="30" customHeight="1">
      <c r="A12" s="14" t="s">
        <v>302</v>
      </c>
      <c r="B12" s="25" t="s">
        <v>303</v>
      </c>
      <c r="C12" s="25"/>
      <c r="D12" s="25" t="s">
        <v>304</v>
      </c>
      <c r="E12" s="25"/>
      <c r="F12" s="25"/>
    </row>
    <row r="13" spans="1:6" ht="30" customHeight="1">
      <c r="A13" s="14" t="s">
        <v>305</v>
      </c>
      <c r="B13" s="25" t="s">
        <v>306</v>
      </c>
      <c r="C13" s="25"/>
      <c r="D13" s="25" t="s">
        <v>307</v>
      </c>
      <c r="E13" s="25"/>
      <c r="F13" s="25"/>
    </row>
    <row r="14" spans="1:6" ht="30" customHeight="1">
      <c r="A14" s="14" t="s">
        <v>308</v>
      </c>
      <c r="B14" s="25" t="s">
        <v>309</v>
      </c>
      <c r="C14" s="25"/>
      <c r="D14" s="25" t="s">
        <v>310</v>
      </c>
      <c r="E14" s="25"/>
      <c r="F14" s="25"/>
    </row>
    <row r="15" spans="1:6" ht="30" customHeight="1">
      <c r="A15" s="14" t="s">
        <v>311</v>
      </c>
      <c r="B15" s="25" t="s">
        <v>312</v>
      </c>
      <c r="C15" s="25"/>
      <c r="D15" s="25" t="s">
        <v>313</v>
      </c>
      <c r="E15" s="25"/>
      <c r="F15" s="25"/>
    </row>
    <row r="16" spans="1:6" ht="30" customHeight="1">
      <c r="A16" s="14" t="s">
        <v>314</v>
      </c>
      <c r="B16" s="25" t="s">
        <v>315</v>
      </c>
      <c r="C16" s="25"/>
      <c r="D16" s="25" t="s">
        <v>316</v>
      </c>
      <c r="E16" s="25"/>
      <c r="F16" s="25"/>
    </row>
    <row r="17" spans="1:6" ht="30" customHeight="1">
      <c r="A17" s="14" t="s">
        <v>317</v>
      </c>
      <c r="B17" s="25" t="s">
        <v>318</v>
      </c>
      <c r="C17" s="25"/>
      <c r="D17" s="25" t="s">
        <v>319</v>
      </c>
      <c r="E17" s="25"/>
      <c r="F17" s="25"/>
    </row>
    <row r="18" spans="1:6" ht="30" customHeight="1">
      <c r="A18" s="14" t="s">
        <v>320</v>
      </c>
      <c r="B18" s="25" t="s">
        <v>321</v>
      </c>
      <c r="C18" s="25"/>
      <c r="D18" s="25" t="s">
        <v>322</v>
      </c>
      <c r="E18" s="25"/>
      <c r="F18" s="25"/>
    </row>
    <row r="21" spans="1:6">
      <c r="A21" s="7" t="s">
        <v>323</v>
      </c>
      <c r="B21" s="7"/>
      <c r="C21" s="7"/>
      <c r="D21" s="7"/>
      <c r="E21" s="7"/>
      <c r="F21" s="7"/>
    </row>
    <row r="22" spans="1:6">
      <c r="A22" s="21" t="s">
        <v>324</v>
      </c>
      <c r="B22" s="21" t="s">
        <v>325</v>
      </c>
      <c r="C22" s="21" t="s">
        <v>326</v>
      </c>
      <c r="D22" s="21" t="s">
        <v>327</v>
      </c>
      <c r="E22" s="21" t="s">
        <v>328</v>
      </c>
      <c r="F22" s="21" t="s">
        <v>329</v>
      </c>
    </row>
    <row r="23" spans="1:6" ht="30" customHeight="1">
      <c r="A23" s="22">
        <v>1</v>
      </c>
      <c r="B23" s="25" t="s">
        <v>2</v>
      </c>
      <c r="C23" s="25" t="s">
        <v>330</v>
      </c>
      <c r="D23" s="22">
        <v>1</v>
      </c>
      <c r="E23" s="22" t="s">
        <v>331</v>
      </c>
      <c r="F23" s="22" t="s">
        <v>332</v>
      </c>
    </row>
    <row r="24" spans="1:6" ht="30" customHeight="1">
      <c r="A24" s="22">
        <v>2</v>
      </c>
      <c r="B24" s="25" t="s">
        <v>333</v>
      </c>
      <c r="C24" s="25" t="s">
        <v>334</v>
      </c>
      <c r="D24" s="22">
        <v>1</v>
      </c>
      <c r="E24" s="22" t="s">
        <v>335</v>
      </c>
      <c r="F24" s="22" t="s">
        <v>332</v>
      </c>
    </row>
    <row r="25" spans="1:6" ht="30" customHeight="1">
      <c r="A25" s="22">
        <v>3</v>
      </c>
      <c r="B25" s="25" t="s">
        <v>336</v>
      </c>
      <c r="C25" s="25" t="s">
        <v>337</v>
      </c>
      <c r="D25" s="22">
        <v>1</v>
      </c>
      <c r="E25" s="22" t="s">
        <v>338</v>
      </c>
      <c r="F25" s="22" t="s">
        <v>339</v>
      </c>
    </row>
    <row r="26" spans="1:6" ht="30" customHeight="1">
      <c r="A26" s="22">
        <v>4</v>
      </c>
      <c r="B26" s="25" t="s">
        <v>340</v>
      </c>
      <c r="C26" s="25" t="s">
        <v>341</v>
      </c>
      <c r="D26" s="22">
        <v>1</v>
      </c>
      <c r="E26" s="22" t="s">
        <v>342</v>
      </c>
      <c r="F26" s="22" t="s">
        <v>332</v>
      </c>
    </row>
    <row r="27" spans="1:6" ht="30" customHeight="1">
      <c r="A27" s="22">
        <v>5</v>
      </c>
      <c r="B27" s="25" t="s">
        <v>343</v>
      </c>
      <c r="C27" s="25" t="s">
        <v>344</v>
      </c>
      <c r="D27" s="22">
        <v>1</v>
      </c>
      <c r="E27" s="22" t="s">
        <v>345</v>
      </c>
      <c r="F27" s="22" t="s">
        <v>339</v>
      </c>
    </row>
    <row r="28" spans="1:6" ht="30" customHeight="1">
      <c r="A28" s="22">
        <v>6</v>
      </c>
      <c r="B28" s="25" t="s">
        <v>53</v>
      </c>
      <c r="C28" s="25" t="s">
        <v>346</v>
      </c>
      <c r="D28" s="22">
        <v>1</v>
      </c>
      <c r="E28" s="22" t="s">
        <v>347</v>
      </c>
      <c r="F28" s="22" t="s">
        <v>332</v>
      </c>
    </row>
    <row r="29" spans="1:6" ht="30" customHeight="1">
      <c r="A29" s="22">
        <v>7</v>
      </c>
      <c r="B29" s="25" t="s">
        <v>54</v>
      </c>
      <c r="C29" s="25" t="s">
        <v>348</v>
      </c>
      <c r="D29" s="22">
        <v>1</v>
      </c>
      <c r="E29" s="22" t="s">
        <v>349</v>
      </c>
      <c r="F29" s="22" t="s">
        <v>339</v>
      </c>
    </row>
    <row r="30" spans="1:6" ht="30" customHeight="1">
      <c r="A30" s="22">
        <v>8</v>
      </c>
      <c r="B30" s="25" t="s">
        <v>350</v>
      </c>
      <c r="C30" s="25" t="s">
        <v>351</v>
      </c>
      <c r="D30" s="22">
        <v>1</v>
      </c>
      <c r="E30" s="22" t="s">
        <v>352</v>
      </c>
      <c r="F30" s="22" t="s">
        <v>332</v>
      </c>
    </row>
    <row r="31" spans="1:6" ht="30" customHeight="1">
      <c r="A31" s="22">
        <v>9</v>
      </c>
      <c r="B31" s="25" t="s">
        <v>353</v>
      </c>
      <c r="C31" s="25" t="s">
        <v>354</v>
      </c>
      <c r="D31" s="22">
        <v>1</v>
      </c>
      <c r="E31" s="22" t="s">
        <v>355</v>
      </c>
      <c r="F31" s="22" t="s">
        <v>339</v>
      </c>
    </row>
    <row r="32" spans="1:6" ht="30" customHeight="1">
      <c r="A32" s="22">
        <v>10</v>
      </c>
      <c r="B32" s="25" t="s">
        <v>57</v>
      </c>
      <c r="C32" s="25" t="s">
        <v>356</v>
      </c>
      <c r="D32" s="22">
        <v>1</v>
      </c>
      <c r="E32" s="22" t="s">
        <v>357</v>
      </c>
      <c r="F32" s="22" t="s">
        <v>332</v>
      </c>
    </row>
    <row r="33" spans="1:6" ht="30" customHeight="1">
      <c r="A33" s="22">
        <v>11</v>
      </c>
      <c r="B33" s="25" t="s">
        <v>58</v>
      </c>
      <c r="C33" s="25" t="s">
        <v>358</v>
      </c>
      <c r="D33" s="22">
        <v>1</v>
      </c>
      <c r="E33" s="22" t="s">
        <v>359</v>
      </c>
      <c r="F33" s="22" t="s">
        <v>332</v>
      </c>
    </row>
    <row r="34" spans="1:6" ht="30" customHeight="1">
      <c r="A34" s="22">
        <v>12</v>
      </c>
      <c r="B34" s="25" t="s">
        <v>45</v>
      </c>
      <c r="C34" s="25" t="s">
        <v>360</v>
      </c>
      <c r="D34" s="22">
        <v>1</v>
      </c>
      <c r="E34" s="22" t="s">
        <v>361</v>
      </c>
      <c r="F34" s="22" t="s">
        <v>332</v>
      </c>
    </row>
    <row r="35" spans="1:6" ht="30" customHeight="1">
      <c r="A35" s="22">
        <v>13</v>
      </c>
      <c r="B35" s="25" t="s">
        <v>362</v>
      </c>
      <c r="C35" s="25" t="s">
        <v>363</v>
      </c>
      <c r="D35" s="22">
        <v>2</v>
      </c>
      <c r="E35" s="22" t="s">
        <v>364</v>
      </c>
      <c r="F35" s="22" t="s">
        <v>339</v>
      </c>
    </row>
    <row r="36" spans="1:6" ht="30" customHeight="1">
      <c r="A36" s="22">
        <v>14</v>
      </c>
      <c r="B36" s="25" t="s">
        <v>365</v>
      </c>
      <c r="C36" s="25" t="s">
        <v>366</v>
      </c>
      <c r="D36" s="22">
        <v>2</v>
      </c>
      <c r="E36" s="22" t="s">
        <v>367</v>
      </c>
      <c r="F36" s="22" t="s">
        <v>332</v>
      </c>
    </row>
    <row r="37" spans="1:6" ht="30" customHeight="1">
      <c r="A37" s="22">
        <v>15</v>
      </c>
      <c r="B37" s="25" t="s">
        <v>368</v>
      </c>
      <c r="C37" s="25" t="s">
        <v>369</v>
      </c>
      <c r="D37" s="22">
        <v>2</v>
      </c>
      <c r="E37" s="22" t="s">
        <v>370</v>
      </c>
      <c r="F37" s="22" t="s">
        <v>332</v>
      </c>
    </row>
    <row r="38" spans="1:6" ht="30" customHeight="1">
      <c r="A38" s="22">
        <v>16</v>
      </c>
      <c r="B38" s="25" t="s">
        <v>371</v>
      </c>
      <c r="C38" s="25" t="s">
        <v>372</v>
      </c>
      <c r="D38" s="22">
        <v>2</v>
      </c>
      <c r="E38" s="22" t="s">
        <v>373</v>
      </c>
      <c r="F38" s="22" t="s">
        <v>332</v>
      </c>
    </row>
    <row r="39" spans="1:6" ht="30" customHeight="1">
      <c r="A39" s="22">
        <v>17</v>
      </c>
      <c r="B39" s="25" t="s">
        <v>374</v>
      </c>
      <c r="C39" s="25" t="s">
        <v>375</v>
      </c>
      <c r="D39" s="22">
        <v>2</v>
      </c>
      <c r="E39" s="22" t="s">
        <v>376</v>
      </c>
      <c r="F39" s="22" t="s">
        <v>332</v>
      </c>
    </row>
    <row r="40" spans="1:6" ht="30" customHeight="1">
      <c r="A40" s="22">
        <v>18</v>
      </c>
      <c r="B40" s="25" t="s">
        <v>64</v>
      </c>
      <c r="C40" s="25" t="s">
        <v>377</v>
      </c>
      <c r="D40" s="22">
        <v>2</v>
      </c>
      <c r="E40" s="22" t="s">
        <v>378</v>
      </c>
      <c r="F40" s="22" t="s">
        <v>339</v>
      </c>
    </row>
    <row r="41" spans="1:6" ht="30" customHeight="1">
      <c r="A41" s="22">
        <v>19</v>
      </c>
      <c r="B41" s="25" t="s">
        <v>65</v>
      </c>
      <c r="C41" s="25" t="s">
        <v>379</v>
      </c>
      <c r="D41" s="22">
        <v>2</v>
      </c>
      <c r="E41" s="22" t="s">
        <v>380</v>
      </c>
      <c r="F41" s="22" t="s">
        <v>332</v>
      </c>
    </row>
    <row r="42" spans="1:6" ht="30" customHeight="1">
      <c r="A42" s="22">
        <v>20</v>
      </c>
      <c r="B42" s="25" t="s">
        <v>66</v>
      </c>
      <c r="C42" s="25" t="s">
        <v>381</v>
      </c>
      <c r="D42" s="22">
        <v>2</v>
      </c>
      <c r="E42" s="22" t="s">
        <v>382</v>
      </c>
      <c r="F42" s="22" t="s">
        <v>339</v>
      </c>
    </row>
    <row r="43" spans="1:6" ht="30" customHeight="1">
      <c r="A43" s="22">
        <v>21</v>
      </c>
      <c r="B43" s="25" t="s">
        <v>383</v>
      </c>
      <c r="C43" s="25" t="s">
        <v>384</v>
      </c>
      <c r="D43" s="22">
        <v>2</v>
      </c>
      <c r="E43" s="22" t="s">
        <v>385</v>
      </c>
      <c r="F43" s="22" t="s">
        <v>332</v>
      </c>
    </row>
    <row r="44" spans="1:6" ht="30" customHeight="1">
      <c r="A44" s="22">
        <v>22</v>
      </c>
      <c r="B44" s="25" t="s">
        <v>386</v>
      </c>
      <c r="C44" s="25" t="s">
        <v>387</v>
      </c>
      <c r="D44" s="22">
        <v>2</v>
      </c>
      <c r="E44" s="22" t="s">
        <v>388</v>
      </c>
      <c r="F44" s="22" t="s">
        <v>332</v>
      </c>
    </row>
    <row r="45" spans="1:6" ht="30" customHeight="1">
      <c r="A45" s="22">
        <v>23</v>
      </c>
      <c r="B45" s="25" t="s">
        <v>389</v>
      </c>
      <c r="C45" s="25" t="s">
        <v>390</v>
      </c>
      <c r="D45" s="22">
        <v>2</v>
      </c>
      <c r="E45" s="22" t="s">
        <v>391</v>
      </c>
      <c r="F45" s="22" t="s">
        <v>339</v>
      </c>
    </row>
    <row r="46" spans="1:6" ht="30" customHeight="1">
      <c r="A46" s="22">
        <v>24</v>
      </c>
      <c r="B46" s="25" t="s">
        <v>392</v>
      </c>
      <c r="C46" s="25" t="s">
        <v>393</v>
      </c>
      <c r="D46" s="22">
        <v>2</v>
      </c>
      <c r="E46" s="22" t="s">
        <v>394</v>
      </c>
      <c r="F46" s="22" t="s">
        <v>339</v>
      </c>
    </row>
    <row r="47" spans="1:6" ht="30" customHeight="1">
      <c r="A47" s="22">
        <v>25</v>
      </c>
      <c r="B47" s="25" t="s">
        <v>395</v>
      </c>
      <c r="C47" s="25" t="s">
        <v>396</v>
      </c>
      <c r="D47" s="22">
        <v>2</v>
      </c>
      <c r="E47" s="22" t="s">
        <v>397</v>
      </c>
      <c r="F47" s="22" t="s">
        <v>339</v>
      </c>
    </row>
    <row r="48" spans="1:6" ht="30" customHeight="1">
      <c r="A48" s="22">
        <v>26</v>
      </c>
      <c r="B48" s="25" t="s">
        <v>398</v>
      </c>
      <c r="C48" s="25" t="s">
        <v>399</v>
      </c>
      <c r="D48" s="22">
        <v>2</v>
      </c>
      <c r="E48" s="22" t="s">
        <v>400</v>
      </c>
      <c r="F48" s="22" t="s">
        <v>339</v>
      </c>
    </row>
    <row r="49" spans="1:6" ht="30" customHeight="1">
      <c r="A49" s="22">
        <v>27</v>
      </c>
      <c r="B49" s="25" t="s">
        <v>401</v>
      </c>
      <c r="C49" s="25" t="s">
        <v>402</v>
      </c>
      <c r="D49" s="22">
        <v>3</v>
      </c>
      <c r="E49" s="22" t="s">
        <v>403</v>
      </c>
      <c r="F49" s="22" t="s">
        <v>332</v>
      </c>
    </row>
    <row r="50" spans="1:6" ht="30" customHeight="1">
      <c r="A50" s="22">
        <v>28</v>
      </c>
      <c r="B50" s="25" t="s">
        <v>404</v>
      </c>
      <c r="C50" s="25" t="s">
        <v>405</v>
      </c>
      <c r="D50" s="22">
        <v>3</v>
      </c>
      <c r="E50" s="22" t="s">
        <v>406</v>
      </c>
      <c r="F50" s="22" t="s">
        <v>332</v>
      </c>
    </row>
  </sheetData>
  <mergeCells count="32">
    <mergeCell ref="A1:F1"/>
    <mergeCell ref="A2:F2"/>
    <mergeCell ref="A4:F4"/>
    <mergeCell ref="B5:C5"/>
    <mergeCell ref="D5:F5"/>
    <mergeCell ref="B6:C6"/>
    <mergeCell ref="D6:F6"/>
    <mergeCell ref="B7:C7"/>
    <mergeCell ref="D7:F7"/>
    <mergeCell ref="B8:C8"/>
    <mergeCell ref="D8:F8"/>
    <mergeCell ref="B9:C9"/>
    <mergeCell ref="D9:F9"/>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A21:F21"/>
  </mergeCells>
  <pageMargins left="0.35" right="0.35" top="0.5" bottom="0.5" header="0.3" footer="0.3"/>
  <pageSetup paperSize="1" fitToHeight="3" orientation="landscape"/>
  <headerFooter>
    <oddHeader>&amp;L&amp;9RMA | 2027 planning indication&amp;R&amp;9Harborfield Crop Insurance</oddHeader>
    <oddFooter>&amp;L&amp;8Internal actuarial planning&amp;R&amp;8Page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Indication</vt:lpstr>
      <vt:lpstr>Annual_Experience</vt:lpstr>
      <vt:lpstr>Coverage_Experience</vt:lpstr>
      <vt:lpstr>Source_Detail</vt:lpstr>
      <vt:lpstr>Controls</vt:lpstr>
      <vt:lpstr>Definitions</vt:lpstr>
      <vt:lpstr>Credibility_Z</vt:lpstr>
      <vt:lpstr>Full_Credibility_Units</vt:lpstr>
      <vt:lpstr>Planning_Factor</vt:lpstr>
      <vt:lpstr>Annual_Experience!Print_Area</vt:lpstr>
      <vt:lpstr>Controls!Print_Area</vt:lpstr>
      <vt:lpstr>Coverage_Experience!Print_Area</vt:lpstr>
      <vt:lpstr>Definitions!Print_Area</vt:lpstr>
      <vt:lpstr>Indication!Print_Area</vt:lpstr>
      <vt:lpstr>Source_Detail!Print_Area</vt:lpstr>
      <vt:lpstr>Source_Detail!Print_Titles</vt:lpstr>
      <vt:lpstr>Selected_Loss_Ratio</vt:lpstr>
      <vt:lpstr>Target_Loss_Ratio</vt:lpstr>
    </vt:vector>
  </TitlesOfParts>
  <Company>Harborfield Crop Insurance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Linn County Corn Revenue Protection Pricing Indication</dc:title>
  <dc:subject>RMA 2015–2024 actuarial experience review</dc:subject>
  <dc:creator>Harborfield Crop Insurance — Pricing Actuarial</dc:creator>
  <dc:description>Public RMA aggregate-data planning indication; not a filed rate.</dc:description>
  <cp:lastModifiedBy>Harborfield Crop Insurance — Pricing Actuarial</cp:lastModifiedBy>
  <dcterms:created xsi:type="dcterms:W3CDTF">2026-08-26T12:00:00Z</dcterms:created>
  <dcterms:modified xsi:type="dcterms:W3CDTF">2026-08-26T12:00:00Z</dcterms:modified>
</cp:coreProperties>
</file>